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hampions" sheetId="1" r:id="rId4"/>
    <sheet name="Contenders" sheetId="2" r:id="rId5"/>
    <sheet name="Challengers" sheetId="3" r:id="rId6"/>
    <sheet name="All CCC" sheetId="4" r:id="rId7"/>
    <sheet name="WatchList" sheetId="5" r:id="rId8"/>
    <sheet name="Changes" sheetId="6" r:id="rId9"/>
    <sheet name="Summary" sheetId="7" r:id="rId10"/>
    <sheet name="Revisions" sheetId="8" r:id="rId11"/>
    <sheet name="Notes" sheetId="9" r:id="rId12"/>
  </sheets>
</workbook>
</file>

<file path=xl/sharedStrings.xml><?xml version="1.0" encoding="utf-8"?>
<sst xmlns="http://schemas.openxmlformats.org/spreadsheetml/2006/main" uniqueCount="4373">
  <si>
    <t>U.S. Dividend Champions</t>
  </si>
  <si>
    <t>End-of-month update at:</t>
  </si>
  <si>
    <r>
      <rPr>
        <u val="single"/>
        <sz val="10"/>
        <color indexed="12"/>
        <rFont val="Arial"/>
      </rPr>
      <t>http://dripinvesting.org/Tools/Tools.htm</t>
    </r>
  </si>
  <si>
    <t>Fundamental Data</t>
  </si>
  <si>
    <t>Numbers in Blue directly from FinViz.com</t>
  </si>
  <si>
    <t>(Brown=Yahoo Finance)</t>
  </si>
  <si>
    <t>Dividends Paid by Year</t>
  </si>
  <si>
    <t>Percentage Increase by Year</t>
  </si>
  <si>
    <t>Special Formulas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</si>
  <si>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</si>
  <si>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</si>
  <si>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</si>
  <si>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</si>
  <si>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Abbreviations:</t>
  </si>
  <si>
    <t>EPS=Earnings Per Share; P/E=Price/Earnings Per Share; TTM=Trailing Twelve Months; MRQ=Most Recent Quarter,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</si>
  <si>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</si>
  <si>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</si>
  <si>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</si>
  <si>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</si>
  <si>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PEG=P/E divided by 5-yr future growth rate; FCF=Free Cash Flow, ROE=Return On Equity, TY=This Year; NY=Next Year</t>
  </si>
  <si>
    <t>*A/D=Acceleration/Deceleration (5-year average increase divided by 10-year average increase)</t>
  </si>
  <si>
    <t>Past Performance is No Guarantee of Future Results</t>
  </si>
  <si>
    <t>MMA=Moving Market Average</t>
  </si>
  <si>
    <t>25 or more Straight Years Higher Dividends</t>
  </si>
  <si>
    <t>Most Recent Dividend Increase Information</t>
  </si>
  <si>
    <t>Disclaimer: Although all figures are thought to be correct, no guarantee is expressed or implied.</t>
  </si>
  <si>
    <t>(DGR=Dividend Growth Rate)</t>
  </si>
  <si>
    <t># Column on right excludes amount normally paid in following year but accelerated; included next year (column on left)</t>
  </si>
  <si>
    <t>18 yrs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</si>
  <si>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</si>
  <si>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</si>
  <si>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</si>
  <si>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</si>
  <si>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</si>
  <si>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</si>
  <si>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</si>
  <si>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</si>
  <si>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</si>
  <si>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</si>
  <si>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Quarterly Rate</t>
  </si>
  <si>
    <t>MR%</t>
  </si>
  <si>
    <t>Dividend Dates</t>
  </si>
  <si>
    <t>Qtly</t>
  </si>
  <si>
    <t>&amp;=MultiIncThisYr</t>
  </si>
  <si>
    <t>Annual</t>
  </si>
  <si>
    <t>EPS%</t>
  </si>
  <si>
    <t>+/-% vs.</t>
  </si>
  <si>
    <t>TTM</t>
  </si>
  <si>
    <t>FYE</t>
  </si>
  <si>
    <t>PEG</t>
  </si>
  <si>
    <t>MRQ</t>
  </si>
  <si>
    <t>TY%</t>
  </si>
  <si>
    <t>NY%</t>
  </si>
  <si>
    <t>Past 5yr</t>
  </si>
  <si>
    <t>Est 5-yr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</si>
  <si>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</si>
  <si>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</si>
  <si>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</si>
  <si>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</si>
  <si>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</si>
  <si>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</si>
  <si>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</si>
  <si>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'99-'16</t>
  </si>
  <si>
    <t>vs.</t>
  </si>
  <si>
    <t>(simple</t>
  </si>
  <si>
    <t>Standard</t>
  </si>
  <si>
    <t>Tweed</t>
  </si>
  <si>
    <t>Chowder</t>
  </si>
  <si>
    <t>Confid.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</si>
  <si>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</si>
  <si>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</si>
  <si>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</si>
  <si>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</si>
  <si>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</si>
  <si>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</si>
  <si>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</si>
  <si>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</si>
  <si>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</si>
  <si>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</si>
  <si>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</si>
  <si>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</si>
  <si>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</si>
  <si>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</si>
  <si>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</si>
  <si>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</si>
  <si>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</si>
  <si>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</si>
  <si>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</si>
  <si>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Record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</si>
  <si>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</si>
  <si>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</si>
  <si>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</si>
  <si>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</si>
  <si>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</si>
  <si>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</si>
  <si>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</si>
  <si>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</si>
  <si>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</si>
  <si>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Ratio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</si>
  <si>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</si>
  <si>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</si>
  <si>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</si>
  <si>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</si>
  <si>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</si>
  <si>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</si>
  <si>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</si>
  <si>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</si>
  <si>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</si>
  <si>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</si>
  <si>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</si>
  <si>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</si>
  <si>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</si>
  <si>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</si>
  <si>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</si>
  <si>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</si>
  <si>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</si>
  <si>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</si>
  <si>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</si>
  <si>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</si>
  <si>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</si>
  <si>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</si>
  <si>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</si>
  <si>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</si>
  <si>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</si>
  <si>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</si>
  <si>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</si>
  <si>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</si>
  <si>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</si>
  <si>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Banking</t>
  </si>
  <si>
    <t>-</t>
  </si>
  <si>
    <t>B15</t>
  </si>
  <si>
    <t>&amp;</t>
  </si>
  <si>
    <t>Financials</t>
  </si>
  <si>
    <t>3M Company</t>
  </si>
  <si>
    <t>MMM</t>
  </si>
  <si>
    <t>Conglomerate</t>
  </si>
  <si>
    <t>C12</t>
  </si>
  <si>
    <t>Industrials</t>
  </si>
  <si>
    <t>ABM Industries Inc.</t>
  </si>
  <si>
    <t>ABM</t>
  </si>
  <si>
    <t>Business Services</t>
  </si>
  <si>
    <t>Y</t>
  </si>
  <si>
    <t>B06</t>
  </si>
  <si>
    <t>n/a</t>
  </si>
  <si>
    <t>AFLAC Inc.</t>
  </si>
  <si>
    <t>AFL</t>
  </si>
  <si>
    <t>Insurance</t>
  </si>
  <si>
    <t>C01</t>
  </si>
  <si>
    <t>Air Products &amp; Chem.</t>
  </si>
  <si>
    <t>APD</t>
  </si>
  <si>
    <t>Chemical-Specialty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</si>
  <si>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</si>
  <si>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</si>
  <si>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</si>
  <si>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</si>
  <si>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</si>
  <si>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</si>
  <si>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</si>
  <si>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</si>
  <si>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</si>
  <si>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Utility-Water</t>
  </si>
  <si>
    <t>Utilities</t>
  </si>
  <si>
    <t>Aqua America Inc.</t>
  </si>
  <si>
    <t>WTR</t>
  </si>
  <si>
    <t>Archer Daniels Midland</t>
  </si>
  <si>
    <t>ADM</t>
  </si>
  <si>
    <t>Agriculture</t>
  </si>
  <si>
    <t>C14</t>
  </si>
  <si>
    <t>AT&amp;T Inc.</t>
  </si>
  <si>
    <t>T</t>
  </si>
  <si>
    <t>Telecommunications</t>
  </si>
  <si>
    <t>B01</t>
  </si>
  <si>
    <t>Atmos Energy</t>
  </si>
  <si>
    <t>ATO</t>
  </si>
  <si>
    <t>Utility-Gas</t>
  </si>
  <si>
    <t>Automatic Data Proc.</t>
  </si>
  <si>
    <t>ADP</t>
  </si>
  <si>
    <t>A01</t>
  </si>
  <si>
    <t>Information Tech</t>
  </si>
  <si>
    <t>Badger Meter Inc.</t>
  </si>
  <si>
    <t>BMI</t>
  </si>
  <si>
    <t>Industrial Equipment</t>
  </si>
  <si>
    <t>C15</t>
  </si>
  <si>
    <t>Becton Dickinson &amp; Co.</t>
  </si>
  <si>
    <t>BDX</t>
  </si>
  <si>
    <t>Medical Instruments</t>
  </si>
  <si>
    <t>C30</t>
  </si>
  <si>
    <t>FY Streak</t>
  </si>
  <si>
    <t>Health Care</t>
  </si>
  <si>
    <t>Bemis Company</t>
  </si>
  <si>
    <t>BMS</t>
  </si>
  <si>
    <t>Packaging</t>
  </si>
  <si>
    <t>Black Hills Corp.</t>
  </si>
  <si>
    <t>BKH</t>
  </si>
  <si>
    <t>Utility-Electric</t>
  </si>
  <si>
    <t>Brady Corp.</t>
  </si>
  <si>
    <t>BRC</t>
  </si>
  <si>
    <t>A31</t>
  </si>
  <si>
    <t>Brown-Forman Class B</t>
  </si>
  <si>
    <t>BF-B</t>
  </si>
  <si>
    <t>Beverages-Alcoholic</t>
  </si>
  <si>
    <t>A03</t>
  </si>
  <si>
    <t>Also Class A</t>
  </si>
  <si>
    <t>C.R. Bard Inc.</t>
  </si>
  <si>
    <t>BCR</t>
  </si>
  <si>
    <t>A29</t>
  </si>
  <si>
    <t>Bg Acqd,'17=Yr46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</si>
  <si>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</si>
  <si>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</si>
  <si>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</si>
  <si>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</si>
  <si>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</si>
  <si>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</si>
  <si>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</si>
  <si>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</si>
  <si>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Rubber and Plastics</t>
  </si>
  <si>
    <t>Chesapeake Financial Shares</t>
  </si>
  <si>
    <t>CPKF</t>
  </si>
  <si>
    <t>Chevron Corp.</t>
  </si>
  <si>
    <t>CVX</t>
  </si>
  <si>
    <t>Oil&amp;Gas</t>
  </si>
  <si>
    <t>2017=Year 30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</si>
  <si>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</si>
  <si>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</si>
  <si>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</si>
  <si>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</si>
  <si>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</si>
  <si>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</si>
  <si>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</si>
  <si>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</si>
  <si>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Cleaning Products</t>
  </si>
  <si>
    <t>B04</t>
  </si>
  <si>
    <t>Coca-Cola Company</t>
  </si>
  <si>
    <t>KO</t>
  </si>
  <si>
    <t>Beverages-Non-alcoholic</t>
  </si>
  <si>
    <t>Colgate-Palmolive Co.</t>
  </si>
  <si>
    <t>CL</t>
  </si>
  <si>
    <t>Personal Products</t>
  </si>
  <si>
    <t>Commerce Bancshares</t>
  </si>
  <si>
    <t>CBSH</t>
  </si>
  <si>
    <t>C27</t>
  </si>
  <si>
    <t>Adj/Stk,5%Stk-12/18</t>
  </si>
  <si>
    <t>Community Bank System</t>
  </si>
  <si>
    <t>CBU</t>
  </si>
  <si>
    <t>Community Trust Banc.</t>
  </si>
  <si>
    <t>CTBI</t>
  </si>
  <si>
    <t>Computer Services Inc.</t>
  </si>
  <si>
    <t>CSVI</t>
  </si>
  <si>
    <t>Technology-Services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</si>
  <si>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</si>
  <si>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</si>
  <si>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</si>
  <si>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</si>
  <si>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</si>
  <si>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</si>
  <si>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</si>
  <si>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</si>
  <si>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</si>
  <si>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</si>
  <si>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</si>
  <si>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</si>
  <si>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</si>
  <si>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2017=Year 31</t>
  </si>
  <si>
    <t>Eaton Vance Corp.</t>
  </si>
  <si>
    <t>EV</t>
  </si>
  <si>
    <t>Financial Services</t>
  </si>
  <si>
    <t>Ecolab Inc.</t>
  </si>
  <si>
    <t>ECL</t>
  </si>
  <si>
    <t>A17</t>
  </si>
  <si>
    <t>Emerson Electric</t>
  </si>
  <si>
    <t>EMR</t>
  </si>
  <si>
    <t>C09</t>
  </si>
  <si>
    <t>Erie Indemnity Company</t>
  </si>
  <si>
    <t>ERIE</t>
  </si>
  <si>
    <t>A20</t>
  </si>
  <si>
    <t>ExxonMobil Corp.</t>
  </si>
  <si>
    <t>XOM</t>
  </si>
  <si>
    <t>Farmers &amp; Merchants Bancorp</t>
  </si>
  <si>
    <t>FMCB</t>
  </si>
  <si>
    <t>JaJl</t>
  </si>
  <si>
    <t>Semi-Annual</t>
  </si>
  <si>
    <t>Federal Realty Inv. Trust</t>
  </si>
  <si>
    <t>FRT</t>
  </si>
  <si>
    <t>REIT-Shopping Centers</t>
  </si>
  <si>
    <t>A16</t>
  </si>
  <si>
    <t>REITs</t>
  </si>
  <si>
    <t>First Financial Corp.</t>
  </si>
  <si>
    <t>THFF</t>
  </si>
  <si>
    <t>SA,'17=Yr29,$1.50Spec-12/1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</si>
  <si>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</si>
  <si>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</si>
  <si>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</si>
  <si>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</si>
  <si>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</si>
  <si>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</si>
  <si>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</si>
  <si>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</si>
  <si>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Aerospace/Defense</t>
  </si>
  <si>
    <t>B05</t>
  </si>
  <si>
    <t>Genuine Parts Co.</t>
  </si>
  <si>
    <t>GPC</t>
  </si>
  <si>
    <t>Auto Parts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</si>
  <si>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</si>
  <si>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</si>
  <si>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</si>
  <si>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</si>
  <si>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</si>
  <si>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</si>
  <si>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</si>
  <si>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</si>
  <si>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2017=Year 45</t>
  </si>
  <si>
    <t>Hormel Foods Corp.</t>
  </si>
  <si>
    <t>HRL</t>
  </si>
  <si>
    <t>Food Processing</t>
  </si>
  <si>
    <t>Illinois Tool Works</t>
  </si>
  <si>
    <t>ITW</t>
  </si>
  <si>
    <t>Jack Henry &amp; Associates</t>
  </si>
  <si>
    <t>JKHY</t>
  </si>
  <si>
    <t>C17</t>
  </si>
  <si>
    <t>Johnson &amp; Johnson</t>
  </si>
  <si>
    <t>JNJ</t>
  </si>
  <si>
    <t>Drugs/Consumer Prod.</t>
  </si>
  <si>
    <t>C13</t>
  </si>
  <si>
    <t>Kimberly-Clark Corp.</t>
  </si>
  <si>
    <t>KMB</t>
  </si>
  <si>
    <t>A04</t>
  </si>
  <si>
    <t>Lancaster Colony Corp.</t>
  </si>
  <si>
    <t>LANC</t>
  </si>
  <si>
    <t>Food/Consumer Prod.</t>
  </si>
  <si>
    <t>Leggett &amp; Platt Inc.</t>
  </si>
  <si>
    <t>LEG</t>
  </si>
  <si>
    <t>Furniture/Bldg. Prod.</t>
  </si>
  <si>
    <t>Lowe's Companies</t>
  </si>
  <si>
    <t>LOW</t>
  </si>
  <si>
    <t>Retail-Home Improv.</t>
  </si>
  <si>
    <t>B09</t>
  </si>
  <si>
    <t>McCormick &amp; Co.</t>
  </si>
  <si>
    <t>MKC</t>
  </si>
  <si>
    <t>Also MKCV</t>
  </si>
  <si>
    <t>McDonald's Corp.</t>
  </si>
  <si>
    <t>MCD</t>
  </si>
  <si>
    <t>Restaurants</t>
  </si>
  <si>
    <t>McGrath Rentcorp</t>
  </si>
  <si>
    <t>MGRC</t>
  </si>
  <si>
    <t>A28</t>
  </si>
  <si>
    <t>MDU Resources</t>
  </si>
  <si>
    <t>MDU</t>
  </si>
  <si>
    <t>Medtronic plc</t>
  </si>
  <si>
    <t>MDT</t>
  </si>
  <si>
    <t>Medical Devices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</si>
  <si>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</si>
  <si>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</si>
  <si>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</si>
  <si>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</si>
  <si>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</si>
  <si>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</si>
  <si>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</si>
  <si>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Utility-Electric/Gas</t>
  </si>
  <si>
    <t>Middlesex Water Co.</t>
  </si>
  <si>
    <t>MSEX</t>
  </si>
  <si>
    <t>MSA Safety Inc.</t>
  </si>
  <si>
    <t>MSA</t>
  </si>
  <si>
    <t>Medical/Safety Equip.</t>
  </si>
  <si>
    <t>C10</t>
  </si>
  <si>
    <t>NACCO Industries</t>
  </si>
  <si>
    <t>NC</t>
  </si>
  <si>
    <t>Machinery/Consumer</t>
  </si>
  <si>
    <t>Adj/Spin-off</t>
  </si>
  <si>
    <t>National Fuel Gas</t>
  </si>
  <si>
    <t>NFG</t>
  </si>
  <si>
    <t>National Retail Properties</t>
  </si>
  <si>
    <t>NNN</t>
  </si>
  <si>
    <t>REIT-Retail</t>
  </si>
  <si>
    <t>Nordson Corp.</t>
  </si>
  <si>
    <t>NDSN</t>
  </si>
  <si>
    <t>C05</t>
  </si>
  <si>
    <t>Northwest Natural Gas</t>
  </si>
  <si>
    <t>NWN</t>
  </si>
  <si>
    <t>Nucor Corp.</t>
  </si>
  <si>
    <t>NUE</t>
  </si>
  <si>
    <t>Steel &amp; Iron</t>
  </si>
  <si>
    <t>B10</t>
  </si>
  <si>
    <t>Old Republic International</t>
  </si>
  <si>
    <t>ORI</t>
  </si>
  <si>
    <t>Parker-Hannifin Corp.</t>
  </si>
  <si>
    <t>PH</t>
  </si>
  <si>
    <t>C03</t>
  </si>
  <si>
    <t>Pentair Ltd.</t>
  </si>
  <si>
    <t>PNR</t>
  </si>
  <si>
    <t>People's United Financial</t>
  </si>
  <si>
    <t>PBCT</t>
  </si>
  <si>
    <t>PepsiCo Inc.</t>
  </si>
  <si>
    <t>PEP</t>
  </si>
  <si>
    <t>Beverages/Snack Food</t>
  </si>
  <si>
    <t>PPG Industries Inc.</t>
  </si>
  <si>
    <t>PPG</t>
  </si>
  <si>
    <t>Procter &amp; Gamble Co.</t>
  </si>
  <si>
    <t>PG</t>
  </si>
  <si>
    <t>Consumer Products</t>
  </si>
  <si>
    <t>RLI Corp.</t>
  </si>
  <si>
    <t>RLI</t>
  </si>
  <si>
    <t>C20</t>
  </si>
  <si>
    <t>RPM International Inc.</t>
  </si>
  <si>
    <t>RPM</t>
  </si>
  <si>
    <t>S&amp;P Global Inc.</t>
  </si>
  <si>
    <t>SPGI</t>
  </si>
  <si>
    <t>Publishing</t>
  </si>
  <si>
    <t>SEI Investments Company</t>
  </si>
  <si>
    <t>SEIC</t>
  </si>
  <si>
    <t>JaJu</t>
  </si>
  <si>
    <t>Sherwin-Williams Co.</t>
  </si>
  <si>
    <t>SHW</t>
  </si>
  <si>
    <t>Paints</t>
  </si>
  <si>
    <t>SJW Corp.</t>
  </si>
  <si>
    <t>SJW</t>
  </si>
  <si>
    <t>Sonoco Products Co.</t>
  </si>
  <si>
    <t>SON</t>
  </si>
  <si>
    <t>Stanley Black &amp; Decker</t>
  </si>
  <si>
    <t>SWK</t>
  </si>
  <si>
    <t>Tools/Security Products</t>
  </si>
  <si>
    <t>C19</t>
  </si>
  <si>
    <t>Stepan Company</t>
  </si>
  <si>
    <t>SCL</t>
  </si>
  <si>
    <t>Sysco Corp.</t>
  </si>
  <si>
    <t>SYY</t>
  </si>
  <si>
    <t>Food-Wholesale</t>
  </si>
  <si>
    <t>A27</t>
  </si>
  <si>
    <t>T. Rowe Price Group</t>
  </si>
  <si>
    <t>TROW</t>
  </si>
  <si>
    <t>Target Corp.</t>
  </si>
  <si>
    <t>TGT</t>
  </si>
  <si>
    <t>Retail-Discount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</si>
  <si>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</si>
  <si>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</si>
  <si>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</si>
  <si>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</si>
  <si>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</si>
  <si>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</si>
  <si>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</si>
  <si>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</si>
  <si>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</si>
  <si>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Confectioner</t>
  </si>
  <si>
    <t>Adj/Stock Div</t>
  </si>
  <si>
    <t>UGI Corp.</t>
  </si>
  <si>
    <t>UGI</t>
  </si>
  <si>
    <t>UMB Financial Corp.</t>
  </si>
  <si>
    <t>UMBF</t>
  </si>
  <si>
    <t>A02</t>
  </si>
  <si>
    <t>2018=Year 26</t>
  </si>
  <si>
    <t>United Bankshares Inc.</t>
  </si>
  <si>
    <t>UBSI</t>
  </si>
  <si>
    <t>RecDStr,'16=Yr43</t>
  </si>
  <si>
    <t>Universal Corp.</t>
  </si>
  <si>
    <t>UVV</t>
  </si>
  <si>
    <t>Universal Health Realty Trust</t>
  </si>
  <si>
    <t>UHT</t>
  </si>
  <si>
    <t>REIT-Health Care</t>
  </si>
  <si>
    <t>Vectren Corp.</t>
  </si>
  <si>
    <t>VVC</t>
  </si>
  <si>
    <t>VF Corp.</t>
  </si>
  <si>
    <t>VFC</t>
  </si>
  <si>
    <t>Apparel</t>
  </si>
  <si>
    <t>C18</t>
  </si>
  <si>
    <t>W.W. Grainger Inc.</t>
  </si>
  <si>
    <t>GWW</t>
  </si>
  <si>
    <t>Industrial Supplies</t>
  </si>
  <si>
    <t>Walgreens Boots Alliance Inc.</t>
  </si>
  <si>
    <t>WBA</t>
  </si>
  <si>
    <t>Retail-Drugstores</t>
  </si>
  <si>
    <t>Wal-Mart Stores Inc.</t>
  </si>
  <si>
    <t>WMT</t>
  </si>
  <si>
    <t>West Pharmaceutical Services</t>
  </si>
  <si>
    <t>WST</t>
  </si>
  <si>
    <t>Westamerica Bancorp</t>
  </si>
  <si>
    <t>WABC</t>
  </si>
  <si>
    <t>Weyco Group Inc.</t>
  </si>
  <si>
    <t>WEYS</t>
  </si>
  <si>
    <t>Footwear</t>
  </si>
  <si>
    <t>WGL Holdings Inc.</t>
  </si>
  <si>
    <t>WGL</t>
  </si>
  <si>
    <t>Bg Acqd-2Q18?</t>
  </si>
  <si>
    <t>Averages for</t>
  </si>
  <si>
    <t>Champions</t>
  </si>
  <si>
    <t>Contenders</t>
  </si>
  <si>
    <t>10-24 Straight Years Higher Dividends</t>
  </si>
  <si>
    <t>@=AnnualizedRate</t>
  </si>
  <si>
    <t>A.O. Smith Corp.</t>
  </si>
  <si>
    <t>AOS</t>
  </si>
  <si>
    <t>Aaron's Inc.</t>
  </si>
  <si>
    <t>AAN</t>
  </si>
  <si>
    <t>Retail-Rental</t>
  </si>
  <si>
    <t>Accenture plc</t>
  </si>
  <si>
    <t>ACN</t>
  </si>
  <si>
    <t>MyNv</t>
  </si>
  <si>
    <t>SA,Ireland,US$</t>
  </si>
  <si>
    <t>Acme United Corp.</t>
  </si>
  <si>
    <t>ACU</t>
  </si>
  <si>
    <t>Office Supplies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</si>
  <si>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</si>
  <si>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</si>
  <si>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</si>
  <si>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</si>
  <si>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</si>
  <si>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</si>
  <si>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</si>
  <si>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</si>
  <si>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</si>
  <si>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</si>
  <si>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</si>
  <si>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</si>
  <si>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</si>
  <si>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</si>
  <si>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MLP-Propane</t>
  </si>
  <si>
    <t>Ameriprise Financial Inc.</t>
  </si>
  <si>
    <t>AMP</t>
  </si>
  <si>
    <t>B19</t>
  </si>
  <si>
    <t>AmerisourceBergen Corp.</t>
  </si>
  <si>
    <t>ABC</t>
  </si>
  <si>
    <t>Drugs</t>
  </si>
  <si>
    <t>AmTrust Financial Services Inc.</t>
  </si>
  <si>
    <t>AFSI</t>
  </si>
  <si>
    <t>A19</t>
  </si>
  <si>
    <t>2017=Year 12</t>
  </si>
  <si>
    <t>Analog Devices Inc.</t>
  </si>
  <si>
    <t>ADI</t>
  </si>
  <si>
    <t>Technology-Hardware</t>
  </si>
  <si>
    <t>C07</t>
  </si>
  <si>
    <t>Andersons Inc. (The)</t>
  </si>
  <si>
    <t>ANDE</t>
  </si>
  <si>
    <t>A24</t>
  </si>
  <si>
    <t>AptarGroup Inc.</t>
  </si>
  <si>
    <t>ATR</t>
  </si>
  <si>
    <t>B23</t>
  </si>
  <si>
    <t>2017=Year 24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</si>
  <si>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</si>
  <si>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</si>
  <si>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</si>
  <si>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</si>
  <si>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</si>
  <si>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</si>
  <si>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</si>
  <si>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B26</t>
  </si>
  <si>
    <t>Assurant Inc.</t>
  </si>
  <si>
    <t>AIZ</t>
  </si>
  <si>
    <t>Atrion Corp.</t>
  </si>
  <si>
    <t>ATRI</t>
  </si>
  <si>
    <t>C29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</si>
  <si>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</si>
  <si>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</si>
  <si>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</si>
  <si>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</si>
  <si>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</si>
  <si>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</si>
  <si>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</si>
  <si>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</si>
  <si>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</si>
  <si>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</si>
  <si>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</si>
  <si>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Bank of the Ozarks Inc.</t>
  </si>
  <si>
    <t>OZRK</t>
  </si>
  <si>
    <t>Bank of Utica</t>
  </si>
  <si>
    <t>BKUTK</t>
  </si>
  <si>
    <t>Semi-annual</t>
  </si>
  <si>
    <t>Bar Harbor Bankshares</t>
  </si>
  <si>
    <t>BHB</t>
  </si>
  <si>
    <t>2017=Year 14</t>
  </si>
  <si>
    <t>Best Buy Corp.</t>
  </si>
  <si>
    <t>BBY</t>
  </si>
  <si>
    <t>Retail-Electronic</t>
  </si>
  <si>
    <t>A12</t>
  </si>
  <si>
    <t>Bob Evans Farms</t>
  </si>
  <si>
    <t>BOBE</t>
  </si>
  <si>
    <t>'16=Yr11,BgAcqd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</si>
  <si>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</si>
  <si>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</si>
  <si>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</si>
  <si>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</si>
  <si>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</si>
  <si>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</si>
  <si>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</si>
  <si>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</si>
  <si>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</si>
  <si>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MLP-Energy/Timber</t>
  </si>
  <si>
    <t>Bermuda,US$</t>
  </si>
  <si>
    <t>Brown &amp; Brown Inc.</t>
  </si>
  <si>
    <t>BRO</t>
  </si>
  <si>
    <t>Buckeye Partners LP</t>
  </si>
  <si>
    <t>BPL</t>
  </si>
  <si>
    <t>MLP-Oil&amp;Gas Pipelines</t>
  </si>
  <si>
    <t>B22</t>
  </si>
  <si>
    <t>Bunge Limited</t>
  </si>
  <si>
    <t>BG</t>
  </si>
  <si>
    <t>C.H. Robinson Worldwide</t>
  </si>
  <si>
    <t>CHRW</t>
  </si>
  <si>
    <t>Transportation</t>
  </si>
  <si>
    <t>Cambridge Bancorp</t>
  </si>
  <si>
    <t>CATC</t>
  </si>
  <si>
    <t>Canadian National Railway</t>
  </si>
  <si>
    <t>CNI</t>
  </si>
  <si>
    <t>Railroad</t>
  </si>
  <si>
    <t>@,Canada</t>
  </si>
  <si>
    <t>Cardinal Health Inc.</t>
  </si>
  <si>
    <t>CAH</t>
  </si>
  <si>
    <t>A15</t>
  </si>
  <si>
    <t>Casey's General Stores Inc.</t>
  </si>
  <si>
    <t>CASY</t>
  </si>
  <si>
    <t>Retail-Grocery</t>
  </si>
  <si>
    <t>Cass Information Systems Inc.</t>
  </si>
  <si>
    <t>CASS</t>
  </si>
  <si>
    <t>10% Stock-12/15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</si>
  <si>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</si>
  <si>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</si>
  <si>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</si>
  <si>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</si>
  <si>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</si>
  <si>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</si>
  <si>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</si>
  <si>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</si>
  <si>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</si>
  <si>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</si>
  <si>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</si>
  <si>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</si>
  <si>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</si>
  <si>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</si>
  <si>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</si>
  <si>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</si>
  <si>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</si>
  <si>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</si>
  <si>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</si>
  <si>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</si>
  <si>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</si>
  <si>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</si>
  <si>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</si>
  <si>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</si>
  <si>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</si>
  <si>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</si>
  <si>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</si>
  <si>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</si>
  <si>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Mining</t>
  </si>
  <si>
    <t>Costco Wholesale</t>
  </si>
  <si>
    <t>COST</t>
  </si>
  <si>
    <t>Retail-Wholesale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</si>
  <si>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</si>
  <si>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</si>
  <si>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</si>
  <si>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</si>
  <si>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</si>
  <si>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</si>
  <si>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</si>
  <si>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</si>
  <si>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</si>
  <si>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</si>
  <si>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</si>
  <si>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</si>
  <si>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</si>
  <si>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REIT-Industrial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</si>
  <si>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</si>
  <si>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</si>
  <si>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</si>
  <si>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</si>
  <si>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</si>
  <si>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</si>
  <si>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</si>
  <si>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</si>
  <si>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</si>
  <si>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</si>
  <si>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</si>
  <si>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</si>
  <si>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</si>
  <si>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</si>
  <si>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</si>
  <si>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</si>
  <si>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Equity LP</t>
  </si>
  <si>
    <t>ETE</t>
  </si>
  <si>
    <t>MLP-Natural Gas</t>
  </si>
  <si>
    <t>Energy Transfer Partners LP</t>
  </si>
  <si>
    <t>ETP</t>
  </si>
  <si>
    <t>B14</t>
  </si>
  <si>
    <t>was Sunoco Logistics Partners LP,&amp;</t>
  </si>
  <si>
    <t>Ensign Group Inc.</t>
  </si>
  <si>
    <t>ENSG</t>
  </si>
  <si>
    <t>Healthcare Facilities</t>
  </si>
  <si>
    <t>Enterprise Bancorp Inc.</t>
  </si>
  <si>
    <t>EBTC</t>
  </si>
  <si>
    <t>Enterprise Products Partners LP</t>
  </si>
  <si>
    <t>EPD</t>
  </si>
  <si>
    <t>MLP-Pipelines/Services</t>
  </si>
  <si>
    <t>B07</t>
  </si>
  <si>
    <t>Equity LifeStyle Properties</t>
  </si>
  <si>
    <t>ELS</t>
  </si>
  <si>
    <t>REIT-Residential</t>
  </si>
  <si>
    <t>Essex Property Trust</t>
  </si>
  <si>
    <t>ESS</t>
  </si>
  <si>
    <t>REIT-Apartment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</si>
  <si>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</si>
  <si>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</si>
  <si>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</si>
  <si>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</si>
  <si>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</si>
  <si>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</si>
  <si>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</si>
  <si>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</si>
  <si>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</si>
  <si>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</si>
  <si>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</si>
  <si>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</si>
  <si>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</si>
  <si>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Building Materials</t>
  </si>
  <si>
    <t>FedEx Corp.</t>
  </si>
  <si>
    <t>FDX</t>
  </si>
  <si>
    <t>A06</t>
  </si>
  <si>
    <t>Finish Line Inc. (The)</t>
  </si>
  <si>
    <t>FINL</t>
  </si>
  <si>
    <t>Retail-Apparel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</si>
  <si>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</si>
  <si>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</si>
  <si>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</si>
  <si>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</si>
  <si>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</si>
  <si>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</si>
  <si>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</si>
  <si>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</si>
  <si>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</si>
  <si>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</si>
  <si>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</si>
  <si>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</si>
  <si>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</si>
  <si>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2017=Year 11</t>
  </si>
  <si>
    <t>General Mills</t>
  </si>
  <si>
    <t>GIS</t>
  </si>
  <si>
    <t>Graco Inc.</t>
  </si>
  <si>
    <t>GGG</t>
  </si>
  <si>
    <t>Hanover Insurance Group (The)</t>
  </si>
  <si>
    <t>THG</t>
  </si>
  <si>
    <t>Harris Corp.</t>
  </si>
  <si>
    <t>HRS</t>
  </si>
  <si>
    <t>Telecomm Equipment</t>
  </si>
  <si>
    <t>C22</t>
  </si>
  <si>
    <t>Hasbro Inc.</t>
  </si>
  <si>
    <t>HAS</t>
  </si>
  <si>
    <t>Recreation</t>
  </si>
  <si>
    <t>Hawkins Inc.</t>
  </si>
  <si>
    <t>HWKN</t>
  </si>
  <si>
    <t>ApOc</t>
  </si>
  <si>
    <t>HDFC Bank Limited</t>
  </si>
  <si>
    <t>HDB</t>
  </si>
  <si>
    <t>July</t>
  </si>
  <si>
    <t>India,Annual</t>
  </si>
  <si>
    <t>Healthcare Services Group Inc.</t>
  </si>
  <si>
    <t>HCSG</t>
  </si>
  <si>
    <t>HEICO Corp.</t>
  </si>
  <si>
    <t>HEI</t>
  </si>
  <si>
    <t>SA, Also Cl.A,&amp;</t>
  </si>
  <si>
    <t>Hillenbrand Inc.</t>
  </si>
  <si>
    <t>HI</t>
  </si>
  <si>
    <t>Funeral Products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</si>
  <si>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</si>
  <si>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</si>
  <si>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</si>
  <si>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</si>
  <si>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</si>
  <si>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</si>
  <si>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</si>
  <si>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</si>
  <si>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</si>
  <si>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Infinity Property &amp; Casualty</t>
  </si>
  <si>
    <t>IPCC</t>
  </si>
  <si>
    <t>C24</t>
  </si>
  <si>
    <t>Inmarsat plc</t>
  </si>
  <si>
    <t>IMASF</t>
  </si>
  <si>
    <t>MyOc</t>
  </si>
  <si>
    <t>SA,UK,@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</si>
  <si>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</si>
  <si>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</si>
  <si>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</si>
  <si>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</si>
  <si>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</si>
  <si>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</si>
  <si>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Jun</t>
  </si>
  <si>
    <t>Isabella Bank Corp.</t>
  </si>
  <si>
    <t>ISBA</t>
  </si>
  <si>
    <t>J&amp;J Snack Foods Corp.</t>
  </si>
  <si>
    <t>JJSF</t>
  </si>
  <si>
    <t>A11</t>
  </si>
  <si>
    <t>J.M. Smucker Co.</t>
  </si>
  <si>
    <t>SJM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</si>
  <si>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</si>
  <si>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</si>
  <si>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</si>
  <si>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</si>
  <si>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</si>
  <si>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</si>
  <si>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</si>
  <si>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</si>
  <si>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</si>
  <si>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</si>
  <si>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</si>
  <si>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</si>
  <si>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</si>
  <si>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</si>
  <si>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</si>
  <si>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</si>
  <si>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</si>
  <si>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</si>
  <si>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</si>
  <si>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</si>
  <si>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2018=Year 23</t>
  </si>
  <si>
    <t>Lindsay Corp.</t>
  </si>
  <si>
    <t>LNN</t>
  </si>
  <si>
    <t>Farm Equipment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</si>
  <si>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</si>
  <si>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</si>
  <si>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</si>
  <si>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</si>
  <si>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</si>
  <si>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</si>
  <si>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</si>
  <si>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</si>
  <si>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Business Equipment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</si>
  <si>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</si>
  <si>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</si>
  <si>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</si>
  <si>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</si>
  <si>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</si>
  <si>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</si>
  <si>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</si>
  <si>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</si>
  <si>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</si>
  <si>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</si>
  <si>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Technology-Software</t>
  </si>
  <si>
    <t>Minden Bancorp Inc.</t>
  </si>
  <si>
    <t>MDNB</t>
  </si>
  <si>
    <t>Monro Muffler Brake Inc.</t>
  </si>
  <si>
    <t>MNRO</t>
  </si>
  <si>
    <t>Automotive</t>
  </si>
  <si>
    <t>MSC Industrial Direct Co. Inc.</t>
  </si>
  <si>
    <t>MSM</t>
  </si>
  <si>
    <t>Industrial Goods</t>
  </si>
  <si>
    <t>Muncy Bank Financial Inc.</t>
  </si>
  <si>
    <t>MYBF</t>
  </si>
  <si>
    <t>National Bankshares</t>
  </si>
  <si>
    <t>NKSH</t>
  </si>
  <si>
    <t>SA,@</t>
  </si>
  <si>
    <t>National Health Investors</t>
  </si>
  <si>
    <t>NHI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</si>
  <si>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</si>
  <si>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</si>
  <si>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</si>
  <si>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</si>
  <si>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</si>
  <si>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</si>
  <si>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</si>
  <si>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</si>
  <si>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</si>
  <si>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</si>
  <si>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</si>
  <si>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</si>
  <si>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</si>
  <si>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</si>
  <si>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</si>
  <si>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</si>
  <si>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</si>
  <si>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</si>
  <si>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</si>
  <si>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</si>
  <si>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Adj/Split,&amp;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</si>
  <si>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</si>
  <si>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</si>
  <si>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</si>
  <si>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</si>
  <si>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</si>
  <si>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</si>
  <si>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</si>
  <si>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</si>
  <si>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</si>
  <si>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</si>
  <si>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</si>
  <si>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</si>
  <si>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</si>
  <si>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Oil&amp;Gas Equip/Svcs</t>
  </si>
  <si>
    <t>Owens &amp; Minor Inc.</t>
  </si>
  <si>
    <t>OMI</t>
  </si>
  <si>
    <t>Medical Equipment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</si>
  <si>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</si>
  <si>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</si>
  <si>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</si>
  <si>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</si>
  <si>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</si>
  <si>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</si>
  <si>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</si>
  <si>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</si>
  <si>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</si>
  <si>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</si>
  <si>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</si>
  <si>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Praxair Inc.</t>
  </si>
  <si>
    <t>PX</t>
  </si>
  <si>
    <t>merge/Linde-2H18</t>
  </si>
  <si>
    <t>Prosperity Bancshares</t>
  </si>
  <si>
    <t>PB</t>
  </si>
  <si>
    <t>2018=Year 19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</si>
  <si>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</si>
  <si>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</si>
  <si>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</si>
  <si>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</si>
  <si>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</si>
  <si>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</si>
  <si>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</si>
  <si>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</si>
  <si>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</si>
  <si>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</si>
  <si>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</si>
  <si>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</si>
  <si>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REIT-Retail Stores</t>
  </si>
  <si>
    <t>Mo</t>
  </si>
  <si>
    <t>Monthly,&amp;</t>
  </si>
  <si>
    <t>Regal Beloit Corp.</t>
  </si>
  <si>
    <t>RBC</t>
  </si>
  <si>
    <t>Electronics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</si>
  <si>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</si>
  <si>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</si>
  <si>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</si>
  <si>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</si>
  <si>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</si>
  <si>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</si>
  <si>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</si>
  <si>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</si>
  <si>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</si>
  <si>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</si>
  <si>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</si>
  <si>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</si>
  <si>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Canada,US$</t>
  </si>
  <si>
    <t>Robert Half International Inc.</t>
  </si>
  <si>
    <t>RHI</t>
  </si>
  <si>
    <t>Rollins Inc.</t>
  </si>
  <si>
    <t>ROL</t>
  </si>
  <si>
    <t>10¢ Spec-12/11</t>
  </si>
  <si>
    <t>Roper Technologies Inc.</t>
  </si>
  <si>
    <t>ROP</t>
  </si>
  <si>
    <t>A23</t>
  </si>
  <si>
    <t>Ross Stores Inc.</t>
  </si>
  <si>
    <t>ROST</t>
  </si>
  <si>
    <t>Royal Gold Inc.</t>
  </si>
  <si>
    <t>RGLD</t>
  </si>
  <si>
    <t>Ryder System</t>
  </si>
  <si>
    <t>R</t>
  </si>
  <si>
    <t>SCANA Corp.</t>
  </si>
  <si>
    <t>SCG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</si>
  <si>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</si>
  <si>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</si>
  <si>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</si>
  <si>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</si>
  <si>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</si>
  <si>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</si>
  <si>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</si>
  <si>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</si>
  <si>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</si>
  <si>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</si>
  <si>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</si>
  <si>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</si>
  <si>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</si>
  <si>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</si>
  <si>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</si>
  <si>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Adj/Stk Div,&amp;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</si>
  <si>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</si>
  <si>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</si>
  <si>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</si>
  <si>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</si>
  <si>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</si>
  <si>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</si>
  <si>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</si>
  <si>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</si>
  <si>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</si>
  <si>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</si>
  <si>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Stryker Corp.</t>
  </si>
  <si>
    <t>SYK</t>
  </si>
  <si>
    <t>Tanger Factory Outlet Centers</t>
  </si>
  <si>
    <t>SKT</t>
  </si>
  <si>
    <t>REIT-Outlet Stores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</si>
  <si>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</si>
  <si>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</si>
  <si>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</si>
  <si>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</si>
  <si>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</si>
  <si>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</si>
  <si>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</si>
  <si>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Real Estate Develop.</t>
  </si>
  <si>
    <t>Mar</t>
  </si>
  <si>
    <t>Thomasville Bancshares Inc.</t>
  </si>
  <si>
    <t>THVB</t>
  </si>
  <si>
    <t>JlDe</t>
  </si>
  <si>
    <t>Thomson Reuters Corp.</t>
  </si>
  <si>
    <t>TRI</t>
  </si>
  <si>
    <t>Tiffany &amp; Company</t>
  </si>
  <si>
    <t>TIF</t>
  </si>
  <si>
    <t>Retail-Jewelry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</si>
  <si>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</si>
  <si>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</si>
  <si>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</si>
  <si>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</si>
  <si>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</si>
  <si>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</si>
  <si>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</si>
  <si>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</si>
  <si>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</si>
  <si>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</si>
  <si>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</si>
  <si>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</si>
  <si>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</si>
  <si>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</si>
  <si>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AlsoUBPat90%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</si>
  <si>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</si>
  <si>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</si>
  <si>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</si>
  <si>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</si>
  <si>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</si>
  <si>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</si>
  <si>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</si>
  <si>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</si>
  <si>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</si>
  <si>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</si>
  <si>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</si>
  <si>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</si>
  <si>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REIT-Prop. Mgmt.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</si>
  <si>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</si>
  <si>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</si>
  <si>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</si>
  <si>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</si>
  <si>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</si>
  <si>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</si>
  <si>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</si>
  <si>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Westar Energy</t>
  </si>
  <si>
    <t>WR</t>
  </si>
  <si>
    <t>Merge w/GXP?</t>
  </si>
  <si>
    <t>Western Gas Partners LP</t>
  </si>
  <si>
    <t>WES</t>
  </si>
  <si>
    <t>Westlake Chemical Corp.</t>
  </si>
  <si>
    <t>WLK</t>
  </si>
  <si>
    <t>Westwood Holdings Group Inc.</t>
  </si>
  <si>
    <t>WHG</t>
  </si>
  <si>
    <t>RecD,'18=Yr 16</t>
  </si>
  <si>
    <t>Williams-Sonoma Inc.</t>
  </si>
  <si>
    <t>WSM</t>
  </si>
  <si>
    <t>Retail-Home Products</t>
  </si>
  <si>
    <t>Xcel Energy</t>
  </si>
  <si>
    <t>XEL</t>
  </si>
  <si>
    <t>Xilinx Inc.</t>
  </si>
  <si>
    <t>XLNX</t>
  </si>
  <si>
    <t>York Water Company</t>
  </si>
  <si>
    <t>YORW</t>
  </si>
  <si>
    <t>Champions/Contenders</t>
  </si>
  <si>
    <t>Challengers</t>
  </si>
  <si>
    <t>5-9 Straight Years Higher Dividends</t>
  </si>
  <si>
    <t>SA=Semi-Annual</t>
  </si>
  <si>
    <t>AbbVie Inc.</t>
  </si>
  <si>
    <t>ABBV</t>
  </si>
  <si>
    <t>2018=Year 6</t>
  </si>
  <si>
    <t>Activision Blizzard Inc.</t>
  </si>
  <si>
    <t>ATVI</t>
  </si>
  <si>
    <t>May</t>
  </si>
  <si>
    <t>AES Corp.</t>
  </si>
  <si>
    <t>AES</t>
  </si>
  <si>
    <t>AGCO Corp.</t>
  </si>
  <si>
    <t>AGCO</t>
  </si>
  <si>
    <t>Machinery-Farm</t>
  </si>
  <si>
    <t>Agilent Technologies Inc.</t>
  </si>
  <si>
    <t>Agree Realty Corp.</t>
  </si>
  <si>
    <t>ADC</t>
  </si>
  <si>
    <t>Aircastle Limited</t>
  </si>
  <si>
    <t>AYR</t>
  </si>
  <si>
    <t>Aircraft Leasing</t>
  </si>
  <si>
    <t>Alaska Air Group Inc.</t>
  </si>
  <si>
    <t>ALK</t>
  </si>
  <si>
    <t>Airline</t>
  </si>
  <si>
    <t>Alexandria Real Estate Equities Inc.</t>
  </si>
  <si>
    <t>ARE</t>
  </si>
  <si>
    <t>REIT-Office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</si>
  <si>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</si>
  <si>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</si>
  <si>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</si>
  <si>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</si>
  <si>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</si>
  <si>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</si>
  <si>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</si>
  <si>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</si>
  <si>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</si>
  <si>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</si>
  <si>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</si>
  <si>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</si>
  <si>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</si>
  <si>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</si>
  <si>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</si>
  <si>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</si>
  <si>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</si>
  <si>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</si>
  <si>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</si>
  <si>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RecDate,&amp;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</si>
  <si>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</si>
  <si>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</si>
  <si>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</si>
  <si>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</si>
  <si>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</si>
  <si>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</si>
  <si>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</si>
  <si>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</si>
  <si>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</si>
  <si>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Andeavor</t>
  </si>
  <si>
    <t>ANDV</t>
  </si>
  <si>
    <t>was Tesoro</t>
  </si>
  <si>
    <t>Andeavor Logistics LP</t>
  </si>
  <si>
    <t>ANDX</t>
  </si>
  <si>
    <t>&amp;,was TesoroLP</t>
  </si>
  <si>
    <t>Anthem Inc.</t>
  </si>
  <si>
    <t>ANTM</t>
  </si>
  <si>
    <t>Health Care Services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</si>
  <si>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</si>
  <si>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</si>
  <si>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</si>
  <si>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</si>
  <si>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</si>
  <si>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</si>
  <si>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</si>
  <si>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</si>
  <si>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</si>
  <si>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</si>
  <si>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Electronic Equipment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</si>
  <si>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</si>
  <si>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</si>
  <si>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</si>
  <si>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</si>
  <si>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</si>
  <si>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</si>
  <si>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REIT-Diversified</t>
  </si>
  <si>
    <t>Argo Group International Holdings Ltd.</t>
  </si>
  <si>
    <t>AGII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</si>
  <si>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</si>
  <si>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</si>
  <si>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</si>
  <si>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</si>
  <si>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</si>
  <si>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</si>
  <si>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</si>
  <si>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</si>
  <si>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</si>
  <si>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</si>
  <si>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</si>
  <si>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</si>
  <si>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</si>
  <si>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</si>
  <si>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Sweden,US$</t>
  </si>
  <si>
    <t>Avalonbay Communities Inc.</t>
  </si>
  <si>
    <t>AVB</t>
  </si>
  <si>
    <t>Avery Dennison Corp.</t>
  </si>
  <si>
    <t>AVY</t>
  </si>
  <si>
    <t>Avnet Inc.</t>
  </si>
  <si>
    <t>AVT</t>
  </si>
  <si>
    <t>Electronics-Wholesale</t>
  </si>
  <si>
    <t>AVX Corp.</t>
  </si>
  <si>
    <t>AVX</t>
  </si>
  <si>
    <t>B16</t>
  </si>
  <si>
    <t>AZZ Inc.</t>
  </si>
  <si>
    <t>AZZ</t>
  </si>
  <si>
    <t>2017=Year 6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</si>
  <si>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</si>
  <si>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</si>
  <si>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</si>
  <si>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</si>
  <si>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</si>
  <si>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</si>
  <si>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</si>
  <si>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</si>
  <si>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</si>
  <si>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</si>
  <si>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</si>
  <si>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</si>
  <si>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</si>
  <si>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</si>
  <si>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</si>
  <si>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</si>
  <si>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</si>
  <si>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</si>
  <si>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</si>
  <si>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Home Furnishings</t>
  </si>
  <si>
    <t>B25</t>
  </si>
  <si>
    <t>BB&amp;T Corp.</t>
  </si>
  <si>
    <t>BBT</t>
  </si>
  <si>
    <t>BlackRock Inc.</t>
  </si>
  <si>
    <t>BLK</t>
  </si>
  <si>
    <t>Boeing Company</t>
  </si>
  <si>
    <t>BA</t>
  </si>
  <si>
    <t>Booz Allen Hamilton Holding Corp.</t>
  </si>
  <si>
    <t>BAH</t>
  </si>
  <si>
    <t>Management Services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</si>
  <si>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</si>
  <si>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</si>
  <si>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</si>
  <si>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</si>
  <si>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</si>
  <si>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</si>
  <si>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</si>
  <si>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</si>
  <si>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2018=Year 5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</si>
  <si>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</si>
  <si>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</si>
  <si>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</si>
  <si>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</si>
  <si>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</si>
  <si>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</si>
  <si>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</si>
  <si>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MLP-Real Estate Dev.</t>
  </si>
  <si>
    <t>Brunswick Corp.</t>
  </si>
  <si>
    <t>BC</t>
  </si>
  <si>
    <t>Recreational Goods</t>
  </si>
  <si>
    <t>Bryn Mawr Bank Corp.</t>
  </si>
  <si>
    <t>BMTC</t>
  </si>
  <si>
    <t>BT Group plc</t>
  </si>
  <si>
    <t>BT</t>
  </si>
  <si>
    <t>FeSe</t>
  </si>
  <si>
    <t>SA,@ADR-UK</t>
  </si>
  <si>
    <t>C&amp;F Financial Corp.</t>
  </si>
  <si>
    <t>CFFI</t>
  </si>
  <si>
    <t>Cabot Corp.</t>
  </si>
  <si>
    <t>CBT</t>
  </si>
  <si>
    <t>Calavo Growers Inc.</t>
  </si>
  <si>
    <t>CVGW</t>
  </si>
  <si>
    <t>Food Wholesale</t>
  </si>
  <si>
    <t>Camden Property Trust</t>
  </si>
  <si>
    <t>CPT</t>
  </si>
  <si>
    <t>2017=Year 7</t>
  </si>
  <si>
    <t>Cantel Medical Corp.</t>
  </si>
  <si>
    <t>CMD</t>
  </si>
  <si>
    <t>Carter's Inc.</t>
  </si>
  <si>
    <t>CRI</t>
  </si>
  <si>
    <t>CBOE Holdings Inc.</t>
  </si>
  <si>
    <t>CBOE</t>
  </si>
  <si>
    <t>CBS Corp. (Class B)</t>
  </si>
  <si>
    <t>CBS</t>
  </si>
  <si>
    <t>+Cl A,'17=Yr7</t>
  </si>
  <si>
    <t>Cedar Fair LP</t>
  </si>
  <si>
    <t>FUN</t>
  </si>
  <si>
    <t>MLP-Amusement Parks</t>
  </si>
  <si>
    <t>Celanese Corp.</t>
  </si>
  <si>
    <t>CE</t>
  </si>
  <si>
    <t>Central Pacific Financial Corp.</t>
  </si>
  <si>
    <t>CPF</t>
  </si>
  <si>
    <t>Chase Corp.</t>
  </si>
  <si>
    <t>CCF</t>
  </si>
  <si>
    <t>Protective Materials</t>
  </si>
  <si>
    <t>Chatham Lodging Trust</t>
  </si>
  <si>
    <t>CLDT</t>
  </si>
  <si>
    <t>REIT-Hotel/Motel</t>
  </si>
  <si>
    <t>Mo.</t>
  </si>
  <si>
    <t>Monthly</t>
  </si>
  <si>
    <t>Cheesecake Factory Inc.</t>
  </si>
  <si>
    <t>CAKE</t>
  </si>
  <si>
    <t>Chemed Corp.</t>
  </si>
  <si>
    <t>CHE</t>
  </si>
  <si>
    <t>Home Health Care</t>
  </si>
  <si>
    <t>Chemical Financial Corp.</t>
  </si>
  <si>
    <t>CHFC</t>
  </si>
  <si>
    <t>Chico's FAS Inc.</t>
  </si>
  <si>
    <t>CHS</t>
  </si>
  <si>
    <t>Churchill Downs Inc.</t>
  </si>
  <si>
    <t>CHDN</t>
  </si>
  <si>
    <t>Horse Racing</t>
  </si>
  <si>
    <t>Annual,'18=Yr7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</si>
  <si>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</si>
  <si>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</si>
  <si>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</si>
  <si>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</si>
  <si>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</si>
  <si>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</si>
  <si>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</si>
  <si>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</si>
  <si>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</si>
  <si>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</si>
  <si>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</si>
  <si>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</si>
  <si>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</si>
  <si>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</si>
  <si>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</si>
  <si>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</si>
  <si>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5%StkDiv-12/12</t>
  </si>
  <si>
    <t>Cogent Communications Holdings Inc.</t>
  </si>
  <si>
    <t>CCOI</t>
  </si>
  <si>
    <t>Internet Services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</si>
  <si>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</si>
  <si>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</si>
  <si>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</si>
  <si>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</si>
  <si>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</si>
  <si>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</si>
  <si>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</si>
  <si>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</si>
  <si>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Construction</t>
  </si>
  <si>
    <t>Convergys Corp.</t>
  </si>
  <si>
    <t>CVG</t>
  </si>
  <si>
    <t>A07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</si>
  <si>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</si>
  <si>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</si>
  <si>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</si>
  <si>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</si>
  <si>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</si>
  <si>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</si>
  <si>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</si>
  <si>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</si>
  <si>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</si>
  <si>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</si>
  <si>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</si>
  <si>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</si>
  <si>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</si>
  <si>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</si>
  <si>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Textiles</t>
  </si>
  <si>
    <t>CyrusOne Inc.</t>
  </si>
  <si>
    <t>CONE</t>
  </si>
  <si>
    <t>REIT-Data Center</t>
  </si>
  <si>
    <t>DDR Corp.</t>
  </si>
  <si>
    <t>DDR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</si>
  <si>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</si>
  <si>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</si>
  <si>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</si>
  <si>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</si>
  <si>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</si>
  <si>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</si>
  <si>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</si>
  <si>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</si>
  <si>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Department Stores</t>
  </si>
  <si>
    <t>Discover Financial Services</t>
  </si>
  <si>
    <t>DFS</t>
  </si>
  <si>
    <t>Domino's Pizza Inc.</t>
  </si>
  <si>
    <t>DPZ</t>
  </si>
  <si>
    <t>Domtar Corp.</t>
  </si>
  <si>
    <t>UFS</t>
  </si>
  <si>
    <t>Paper Products</t>
  </si>
  <si>
    <t>Can,US$,'17=Yr8</t>
  </si>
  <si>
    <t>Douglas Dynamics Inc.</t>
  </si>
  <si>
    <t>PLOW</t>
  </si>
  <si>
    <t>Douglas Emmett Inc.</t>
  </si>
  <si>
    <t>DEI</t>
  </si>
  <si>
    <t>Dr Pepper Snapple Group</t>
  </si>
  <si>
    <t>DPS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</si>
  <si>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</si>
  <si>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</si>
  <si>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</si>
  <si>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</si>
  <si>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</si>
  <si>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</si>
  <si>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</si>
  <si>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</si>
  <si>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Chemicals-Diversified</t>
  </si>
  <si>
    <t>Eaton Corp. plc</t>
  </si>
  <si>
    <t>ETN</t>
  </si>
  <si>
    <t>Education Realty Trust Inc.</t>
  </si>
  <si>
    <t>EDR</t>
  </si>
  <si>
    <t>REIT-Education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</si>
  <si>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</si>
  <si>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</si>
  <si>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</si>
  <si>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</si>
  <si>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</si>
  <si>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</si>
  <si>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</si>
  <si>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</si>
  <si>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</si>
  <si>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</si>
  <si>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</si>
  <si>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</si>
  <si>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</si>
  <si>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</si>
  <si>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</si>
  <si>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</si>
  <si>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Sporting Goods</t>
  </si>
  <si>
    <t>Estee Lauder Companies Inc.</t>
  </si>
  <si>
    <t>EL</t>
  </si>
  <si>
    <t>Ethan Allen Interiors Inc.</t>
  </si>
  <si>
    <t>ETH</t>
  </si>
  <si>
    <t>Evans Bancorp Inc.</t>
  </si>
  <si>
    <t>EVBN</t>
  </si>
  <si>
    <t>Exchange Bank (Santa Rosa CA)</t>
  </si>
  <si>
    <t>EXSR</t>
  </si>
  <si>
    <t>Expedia Inc.</t>
  </si>
  <si>
    <t>EXPE</t>
  </si>
  <si>
    <t>Lodging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</si>
  <si>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</si>
  <si>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</si>
  <si>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</si>
  <si>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</si>
  <si>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</si>
  <si>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</si>
  <si>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</si>
  <si>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</si>
  <si>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</si>
  <si>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</si>
  <si>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</si>
  <si>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</si>
  <si>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</si>
  <si>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</si>
  <si>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</si>
  <si>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</si>
  <si>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</si>
  <si>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</si>
  <si>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</si>
  <si>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</si>
  <si>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</si>
  <si>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</si>
  <si>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</si>
  <si>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</si>
  <si>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</si>
  <si>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</si>
  <si>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</si>
  <si>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</si>
  <si>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</si>
  <si>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</si>
  <si>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</si>
  <si>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</si>
  <si>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</si>
  <si>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</si>
  <si>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</si>
  <si>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</si>
  <si>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</si>
  <si>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</si>
  <si>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</si>
  <si>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</si>
  <si>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</si>
  <si>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</si>
  <si>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</si>
  <si>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</si>
  <si>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</si>
  <si>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</si>
  <si>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</si>
  <si>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</si>
  <si>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</si>
  <si>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</si>
  <si>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</si>
  <si>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Scientific Instruments</t>
  </si>
  <si>
    <t>FNB Bancorp</t>
  </si>
  <si>
    <t>FNBG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</si>
  <si>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</si>
  <si>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</si>
  <si>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</si>
  <si>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</si>
  <si>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</si>
  <si>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</si>
  <si>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</si>
  <si>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</si>
  <si>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</si>
  <si>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</si>
  <si>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</si>
  <si>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</si>
  <si>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</si>
  <si>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</si>
  <si>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Retail-Specialty</t>
  </si>
  <si>
    <t>GATX Corp.</t>
  </si>
  <si>
    <t>GATX</t>
  </si>
  <si>
    <t>Rental/Leasing Services</t>
  </si>
  <si>
    <t>General Growth Properties Inc.</t>
  </si>
  <si>
    <t>GGP</t>
  </si>
  <si>
    <t>Gentex Corp.</t>
  </si>
  <si>
    <t>GNTX</t>
  </si>
  <si>
    <t>GEO Group Inc.</t>
  </si>
  <si>
    <t>GEO</t>
  </si>
  <si>
    <t>REIT-Correctional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</si>
  <si>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</si>
  <si>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</si>
  <si>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</si>
  <si>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</si>
  <si>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</si>
  <si>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</si>
  <si>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</si>
  <si>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</si>
  <si>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</si>
  <si>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</si>
  <si>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</si>
  <si>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BDC-Financial Services</t>
  </si>
  <si>
    <t>Mo,&amp;,6¢Sp-12/15</t>
  </si>
  <si>
    <t>Goldman Sachs Group Inc.</t>
  </si>
  <si>
    <t>GS</t>
  </si>
  <si>
    <t>Goodyear Tire &amp; Rubber Company</t>
  </si>
  <si>
    <t>GT</t>
  </si>
  <si>
    <t>Rubber &amp; Plastics</t>
  </si>
  <si>
    <t>GrandSouth Bancorp</t>
  </si>
  <si>
    <t>GRRB</t>
  </si>
  <si>
    <t>C11</t>
  </si>
  <si>
    <t>Great Plains Energy Inc.</t>
  </si>
  <si>
    <t>GXP</t>
  </si>
  <si>
    <t>'17=Yr7,Merge/WR?</t>
  </si>
  <si>
    <t>Griffon Corp.</t>
  </si>
  <si>
    <t>GFF</t>
  </si>
  <si>
    <t>Group 1 Automotive Inc.</t>
  </si>
  <si>
    <t>GPI</t>
  </si>
  <si>
    <t>Auto Dealerships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</si>
  <si>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</si>
  <si>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</si>
  <si>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</si>
  <si>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</si>
  <si>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</si>
  <si>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</si>
  <si>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</si>
  <si>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</si>
  <si>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</si>
  <si>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</si>
  <si>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</si>
  <si>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</si>
  <si>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2018=Year 8</t>
  </si>
  <si>
    <t>Haverty Furniture Companies Inc.</t>
  </si>
  <si>
    <t>HVT</t>
  </si>
  <si>
    <t>Hawthorn Bancshares Inc.</t>
  </si>
  <si>
    <t>HWBK</t>
  </si>
  <si>
    <t>&amp;,4% stock-7/1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</si>
  <si>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</si>
  <si>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</si>
  <si>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</si>
  <si>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</si>
  <si>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</si>
  <si>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</si>
  <si>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</si>
  <si>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</si>
  <si>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</si>
  <si>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</si>
  <si>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10¢ Special-11/22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</si>
  <si>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</si>
  <si>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</si>
  <si>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</si>
  <si>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</si>
  <si>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</si>
  <si>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</si>
  <si>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</si>
  <si>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</si>
  <si>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HollyFrontier Corp.</t>
  </si>
  <si>
    <t>HFC</t>
  </si>
  <si>
    <t>C26</t>
  </si>
  <si>
    <t>2016=Year 6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</si>
  <si>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</si>
  <si>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</si>
  <si>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</si>
  <si>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</si>
  <si>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</si>
  <si>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</si>
  <si>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</si>
  <si>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</si>
  <si>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</si>
  <si>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</si>
  <si>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</si>
  <si>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</si>
  <si>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</si>
  <si>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</si>
  <si>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REIT-Lodging</t>
  </si>
  <si>
    <t>HP Inc.</t>
  </si>
  <si>
    <t>HPQ</t>
  </si>
  <si>
    <t>EstDat,'18=Yr8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</si>
  <si>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</si>
  <si>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</si>
  <si>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</si>
  <si>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</si>
  <si>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</si>
  <si>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</si>
  <si>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</si>
  <si>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</si>
  <si>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</si>
  <si>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</si>
  <si>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Lift Trucks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</si>
  <si>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</si>
  <si>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</si>
  <si>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</si>
  <si>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</si>
  <si>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</si>
  <si>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</si>
  <si>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</si>
  <si>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</si>
  <si>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ADR-Ire,US$</t>
  </si>
  <si>
    <t>Ingredion Inc.</t>
  </si>
  <si>
    <t>INGR</t>
  </si>
  <si>
    <t>Insperity Inc.</t>
  </si>
  <si>
    <t>NSP</t>
  </si>
  <si>
    <t>Inter Parfums Inc.</t>
  </si>
  <si>
    <t>IPAR</t>
  </si>
  <si>
    <t>Consumer Goods</t>
  </si>
  <si>
    <t>Intercontinental Exchange Inc.</t>
  </si>
  <si>
    <t>ICE</t>
  </si>
  <si>
    <t>Interface Inc.</t>
  </si>
  <si>
    <t>TILE</t>
  </si>
  <si>
    <t>Carpeting</t>
  </si>
  <si>
    <t>International Bancshares Corp.</t>
  </si>
  <si>
    <t>IBOC</t>
  </si>
  <si>
    <t>International Paper Co.</t>
  </si>
  <si>
    <t>IP</t>
  </si>
  <si>
    <t>Packaging/Containers</t>
  </si>
  <si>
    <t>Interpublic Group of Companies Inc.</t>
  </si>
  <si>
    <t>IPG</t>
  </si>
  <si>
    <t>Advertising</t>
  </si>
  <si>
    <t>Intuit Inc.</t>
  </si>
  <si>
    <t>INTU</t>
  </si>
  <si>
    <t>Invesco Limited</t>
  </si>
  <si>
    <t>IVZ</t>
  </si>
  <si>
    <t>C02</t>
  </si>
  <si>
    <t>Investors Bancorp</t>
  </si>
  <si>
    <t>ISBC</t>
  </si>
  <si>
    <t>Iron Mountain Inc.</t>
  </si>
  <si>
    <t>IRM</t>
  </si>
  <si>
    <t>REIT-Technology</t>
  </si>
  <si>
    <t>ITT Corp.</t>
  </si>
  <si>
    <t>ITT</t>
  </si>
  <si>
    <t>j2 Global Inc.</t>
  </si>
  <si>
    <t>JCOM</t>
  </si>
  <si>
    <t>Johnson Controls International plc</t>
  </si>
  <si>
    <t>JCI</t>
  </si>
  <si>
    <t>Ire,US$,merge/spin</t>
  </si>
  <si>
    <t>Johnson Outdoors Inc.</t>
  </si>
  <si>
    <t>JOUT</t>
  </si>
  <si>
    <t>Sporting Equipment</t>
  </si>
  <si>
    <t>Jones Lang Lasalle</t>
  </si>
  <si>
    <t>JLL</t>
  </si>
  <si>
    <t>Property Management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</si>
  <si>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</si>
  <si>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</si>
  <si>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</si>
  <si>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</si>
  <si>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</si>
  <si>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</si>
  <si>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</si>
  <si>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Aluminum</t>
  </si>
  <si>
    <t>Kansas City Southern</t>
  </si>
  <si>
    <t>KSU</t>
  </si>
  <si>
    <t>KAR Auction Services Inc.</t>
  </si>
  <si>
    <t>KAR</t>
  </si>
  <si>
    <t>Kennametal Inc.</t>
  </si>
  <si>
    <t>KMT</t>
  </si>
  <si>
    <t>Machine Tools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</si>
  <si>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</si>
  <si>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</si>
  <si>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</si>
  <si>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</si>
  <si>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</si>
  <si>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</si>
  <si>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</si>
  <si>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</si>
  <si>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</si>
  <si>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</si>
  <si>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KLA-Tencor Corp.</t>
  </si>
  <si>
    <t>KLAC</t>
  </si>
  <si>
    <t>Kohl's Corp.</t>
  </si>
  <si>
    <t>KSS</t>
  </si>
  <si>
    <t>Retail-Dept. Stores</t>
  </si>
  <si>
    <t>Kraft Heinz Company</t>
  </si>
  <si>
    <t>KHC</t>
  </si>
  <si>
    <t>L Brands Inc.</t>
  </si>
  <si>
    <t>LB</t>
  </si>
  <si>
    <t>C04</t>
  </si>
  <si>
    <t>Lakeland Bancorp Inc.</t>
  </si>
  <si>
    <t>LBAI</t>
  </si>
  <si>
    <t>Lakeland Financial Corp.</t>
  </si>
  <si>
    <t>LKFN</t>
  </si>
  <si>
    <t>Las Vegas Sands Corp.</t>
  </si>
  <si>
    <t>LVS</t>
  </si>
  <si>
    <t>Resorts and Casinos</t>
  </si>
  <si>
    <t>La-Z-Boy Inc.</t>
  </si>
  <si>
    <t>LZB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</si>
  <si>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</si>
  <si>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</si>
  <si>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</si>
  <si>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</si>
  <si>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</si>
  <si>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</si>
  <si>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</si>
  <si>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</si>
  <si>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</si>
  <si>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</si>
  <si>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</si>
  <si>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</si>
  <si>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</si>
  <si>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</si>
  <si>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REIT-Self Storage</t>
  </si>
  <si>
    <t>was Sovran (SSS)</t>
  </si>
  <si>
    <t>Limoneira Company</t>
  </si>
  <si>
    <t>LMNR</t>
  </si>
  <si>
    <t>Farm Products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</si>
  <si>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</si>
  <si>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</si>
  <si>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</si>
  <si>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</si>
  <si>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</si>
  <si>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</si>
  <si>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</si>
  <si>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</si>
  <si>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</si>
  <si>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</si>
  <si>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Monthly,'17=Yr 8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</si>
  <si>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</si>
  <si>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</si>
  <si>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</si>
  <si>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</si>
  <si>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</si>
  <si>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</si>
  <si>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</si>
  <si>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</si>
  <si>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</si>
  <si>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Storage Services</t>
  </si>
  <si>
    <t>Macy's Inc.</t>
  </si>
  <si>
    <t>M</t>
  </si>
  <si>
    <t>Magna International Inc.</t>
  </si>
  <si>
    <t>MGA</t>
  </si>
  <si>
    <t>Maiden Holdings Ltd.</t>
  </si>
  <si>
    <t>MHLD</t>
  </si>
  <si>
    <t>Main Street Capital Corp.</t>
  </si>
  <si>
    <t>MAIN</t>
  </si>
  <si>
    <t>Mo,27.5¢Spec-12/27</t>
  </si>
  <si>
    <t>MainSource Financial Group Inc.</t>
  </si>
  <si>
    <t>MSFG</t>
  </si>
  <si>
    <t>Being Acquired</t>
  </si>
  <si>
    <t>Malaga Financial Corp.</t>
  </si>
  <si>
    <t>MLGF</t>
  </si>
  <si>
    <t>Manhattan Bridge Capital Inc.</t>
  </si>
  <si>
    <t>LOAN</t>
  </si>
  <si>
    <t>ManpowerGroup Inc.</t>
  </si>
  <si>
    <t>MAN</t>
  </si>
  <si>
    <t>Staffing Services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</si>
  <si>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</si>
  <si>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</si>
  <si>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</si>
  <si>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</si>
  <si>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</si>
  <si>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</si>
  <si>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</si>
  <si>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</si>
  <si>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</si>
  <si>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</si>
  <si>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</si>
  <si>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</si>
  <si>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Metals &amp; Materials</t>
  </si>
  <si>
    <t>MB Financial Inc.</t>
  </si>
  <si>
    <t>MBFI</t>
  </si>
  <si>
    <t>Mercantile Bank Corp.</t>
  </si>
  <si>
    <t>MBWM</t>
  </si>
  <si>
    <t>Merck &amp; Company</t>
  </si>
  <si>
    <t>MRK</t>
  </si>
  <si>
    <t>A09</t>
  </si>
  <si>
    <t>Methanex Corp.</t>
  </si>
  <si>
    <t>MEOH</t>
  </si>
  <si>
    <t>MetLife Inc.</t>
  </si>
  <si>
    <t>MET</t>
  </si>
  <si>
    <t>2017=Year 5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</si>
  <si>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</si>
  <si>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</si>
  <si>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</si>
  <si>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</si>
  <si>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</si>
  <si>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</si>
  <si>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</si>
  <si>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</si>
  <si>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</si>
  <si>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</si>
  <si>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</si>
  <si>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</si>
  <si>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</si>
  <si>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</si>
  <si>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</si>
  <si>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</si>
  <si>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Movado Group Inc.</t>
  </si>
  <si>
    <t>MOV</t>
  </si>
  <si>
    <t>Jewelry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</si>
  <si>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</si>
  <si>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</si>
  <si>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</si>
  <si>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</si>
  <si>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</si>
  <si>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</si>
  <si>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</si>
  <si>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</si>
  <si>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</si>
  <si>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</si>
  <si>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</si>
  <si>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</si>
  <si>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</si>
  <si>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</si>
  <si>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</si>
  <si>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</si>
  <si>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</si>
  <si>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</si>
  <si>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</si>
  <si>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</si>
  <si>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</si>
  <si>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</si>
  <si>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</si>
  <si>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</si>
  <si>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</si>
  <si>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</si>
  <si>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</si>
  <si>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</si>
  <si>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</si>
  <si>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</si>
  <si>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</si>
  <si>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</si>
  <si>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2018=Yr 9,Est Dt</t>
  </si>
  <si>
    <t>One Liberty Properties Inc.</t>
  </si>
  <si>
    <t>OLP</t>
  </si>
  <si>
    <t>RecDate Streak</t>
  </si>
  <si>
    <t>Open Text Corp.</t>
  </si>
  <si>
    <t>OTEX</t>
  </si>
  <si>
    <t>Oracle Corp.</t>
  </si>
  <si>
    <t>ORCL</t>
  </si>
  <si>
    <t>Oshkosh Corp.</t>
  </si>
  <si>
    <t>OSK</t>
  </si>
  <si>
    <t>Trucks/Other Vehicles</t>
  </si>
  <si>
    <t>OTC Markets Group Inc.</t>
  </si>
  <si>
    <t>OTCM</t>
  </si>
  <si>
    <t>2016=Year 7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</si>
  <si>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</si>
  <si>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</si>
  <si>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</si>
  <si>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</si>
  <si>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</si>
  <si>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</si>
  <si>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</si>
  <si>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</si>
  <si>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</si>
  <si>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</si>
  <si>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</si>
  <si>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</si>
  <si>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</si>
  <si>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</si>
  <si>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</si>
  <si>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</si>
  <si>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</si>
  <si>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</si>
  <si>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</si>
  <si>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</si>
  <si>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</si>
  <si>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</si>
  <si>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</si>
  <si>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</si>
  <si>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Drugs-Animal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</si>
  <si>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</si>
  <si>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</si>
  <si>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</si>
  <si>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</si>
  <si>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</si>
  <si>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</si>
  <si>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</si>
  <si>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</si>
  <si>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</si>
  <si>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</si>
  <si>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</si>
  <si>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</si>
  <si>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</si>
  <si>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</si>
  <si>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</si>
  <si>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</si>
  <si>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</si>
  <si>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</si>
  <si>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</si>
  <si>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</si>
  <si>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</si>
  <si>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</si>
  <si>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Pool Supplies</t>
  </si>
  <si>
    <t>Pope Resources LP</t>
  </si>
  <si>
    <t>POPE</t>
  </si>
  <si>
    <t>MLP-Timber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</si>
  <si>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</si>
  <si>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</si>
  <si>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</si>
  <si>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</si>
  <si>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</si>
  <si>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</si>
  <si>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</si>
  <si>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</si>
  <si>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</si>
  <si>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</si>
  <si>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</si>
  <si>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</si>
  <si>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</si>
  <si>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</si>
  <si>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</si>
  <si>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</si>
  <si>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</si>
  <si>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</si>
  <si>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</si>
  <si>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</si>
  <si>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</si>
  <si>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Medical Labs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</si>
  <si>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</si>
  <si>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</si>
  <si>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</si>
  <si>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</si>
  <si>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</si>
  <si>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</si>
  <si>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</si>
  <si>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</si>
  <si>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</si>
  <si>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</si>
  <si>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Steel/Aluminum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</si>
  <si>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</si>
  <si>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</si>
  <si>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</si>
  <si>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</si>
  <si>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</si>
  <si>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</si>
  <si>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</si>
  <si>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</si>
  <si>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</si>
  <si>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</si>
  <si>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</si>
  <si>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</si>
  <si>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</si>
  <si>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</si>
  <si>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</si>
  <si>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</si>
  <si>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</si>
  <si>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</si>
  <si>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</si>
  <si>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</si>
  <si>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</si>
  <si>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</si>
  <si>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</si>
  <si>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</si>
  <si>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</si>
  <si>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</si>
  <si>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</si>
  <si>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</si>
  <si>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</si>
  <si>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</si>
  <si>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</si>
  <si>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</si>
  <si>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</si>
  <si>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</si>
  <si>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Funeral Services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</si>
  <si>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</si>
  <si>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</si>
  <si>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</si>
  <si>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</si>
  <si>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</si>
  <si>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</si>
  <si>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</si>
  <si>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</si>
  <si>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</si>
  <si>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</si>
  <si>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</si>
  <si>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</si>
  <si>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</si>
  <si>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</si>
  <si>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</si>
  <si>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</si>
  <si>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Theme Parks</t>
  </si>
  <si>
    <t>SL Green Realty Corp.</t>
  </si>
  <si>
    <t>SLG</t>
  </si>
  <si>
    <t>Snap-on Inc.</t>
  </si>
  <si>
    <t>SNA</t>
  </si>
  <si>
    <t>Tools &amp; Accesories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</si>
  <si>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</si>
  <si>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</si>
  <si>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</si>
  <si>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</si>
  <si>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</si>
  <si>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</si>
  <si>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</si>
  <si>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</si>
  <si>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</si>
  <si>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</si>
  <si>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</si>
  <si>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</si>
  <si>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</si>
  <si>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</si>
  <si>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</si>
  <si>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</si>
  <si>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</si>
  <si>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</si>
  <si>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Spirit Realty Capital Inc.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</si>
  <si>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</si>
  <si>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</si>
  <si>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</si>
  <si>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</si>
  <si>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</si>
  <si>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</si>
  <si>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</si>
  <si>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</si>
  <si>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</si>
  <si>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</si>
  <si>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</si>
  <si>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Bank Financial Corp.</t>
  </si>
  <si>
    <t>STBZ</t>
  </si>
  <si>
    <t>2016=Year 5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</si>
  <si>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</si>
  <si>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</si>
  <si>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</si>
  <si>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</si>
  <si>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</si>
  <si>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</si>
  <si>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</si>
  <si>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</si>
  <si>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</si>
  <si>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</si>
  <si>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</si>
  <si>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</si>
  <si>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MLP-Oil&amp;Gas Services</t>
  </si>
  <si>
    <t>SunTrust Banks Inc.</t>
  </si>
  <si>
    <t>STI</t>
  </si>
  <si>
    <t>Tallgrass Energy Partners LP</t>
  </si>
  <si>
    <t>TEP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</si>
  <si>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</si>
  <si>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</si>
  <si>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</si>
  <si>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</si>
  <si>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</si>
  <si>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</si>
  <si>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</si>
  <si>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</si>
  <si>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</si>
  <si>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</si>
  <si>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</si>
  <si>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</si>
  <si>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</si>
  <si>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</si>
  <si>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</si>
  <si>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</si>
  <si>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</si>
  <si>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Recreational Vehicles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</si>
  <si>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</si>
  <si>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</si>
  <si>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</si>
  <si>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</si>
  <si>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</si>
  <si>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</si>
  <si>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</si>
  <si>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</si>
  <si>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</si>
  <si>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</si>
  <si>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</si>
  <si>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</si>
  <si>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Semi-Annual,&amp;</t>
  </si>
  <si>
    <t>Trinity Industries Inc.</t>
  </si>
  <si>
    <t>TRN</t>
  </si>
  <si>
    <t>Truxton Corp.</t>
  </si>
  <si>
    <t>TRUX</t>
  </si>
  <si>
    <t>Twenty-First Century Fox Inc.</t>
  </si>
  <si>
    <t>FOXA</t>
  </si>
  <si>
    <t>SA,+FOX,'17=Yr6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</si>
  <si>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</si>
  <si>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</si>
  <si>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</si>
  <si>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</si>
  <si>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</si>
  <si>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</si>
  <si>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</si>
  <si>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</si>
  <si>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</si>
  <si>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</si>
  <si>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Corp.</t>
  </si>
  <si>
    <t>UBSH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</si>
  <si>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</si>
  <si>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</si>
  <si>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</si>
  <si>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</si>
  <si>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</si>
  <si>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</si>
  <si>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</si>
  <si>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</si>
  <si>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Delivery &amp; Freight</t>
  </si>
  <si>
    <t>UnitedHealth Group Inc.</t>
  </si>
  <si>
    <t>UNH</t>
  </si>
  <si>
    <t>Universal Forest Products Inc.</t>
  </si>
  <si>
    <t>UFPI</t>
  </si>
  <si>
    <t>Lumber</t>
  </si>
  <si>
    <t>SA,3/1 Split-11/14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</si>
  <si>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</si>
  <si>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</si>
  <si>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</si>
  <si>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</si>
  <si>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</si>
  <si>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</si>
  <si>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</si>
  <si>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</si>
  <si>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</si>
  <si>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</si>
  <si>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</si>
  <si>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</si>
  <si>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</si>
  <si>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</si>
  <si>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</si>
  <si>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</si>
  <si>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</si>
  <si>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</si>
  <si>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</si>
  <si>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</si>
  <si>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</si>
  <si>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</si>
  <si>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</si>
  <si>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</si>
  <si>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</si>
  <si>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</si>
  <si>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</si>
  <si>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</si>
  <si>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</si>
  <si>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</si>
  <si>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</si>
  <si>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</si>
  <si>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</si>
  <si>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</si>
  <si>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</si>
  <si>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</si>
  <si>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</si>
  <si>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</si>
  <si>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</si>
  <si>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Westinghouse Air Brake Technologies Corp.</t>
  </si>
  <si>
    <t>WAB</t>
  </si>
  <si>
    <t>Transportation Services</t>
  </si>
  <si>
    <t>WestRock Company</t>
  </si>
  <si>
    <t>WRK</t>
  </si>
  <si>
    <t>Weyerhaeuser Company</t>
  </si>
  <si>
    <t>WY</t>
  </si>
  <si>
    <t>REIT-Lumber</t>
  </si>
  <si>
    <t>Whirlpool Corp.</t>
  </si>
  <si>
    <t>WHR</t>
  </si>
  <si>
    <t>Appliances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</si>
  <si>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</si>
  <si>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</si>
  <si>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</si>
  <si>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</si>
  <si>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</si>
  <si>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</si>
  <si>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</si>
  <si>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</si>
  <si>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</si>
  <si>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</si>
  <si>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</si>
  <si>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JlNv</t>
  </si>
  <si>
    <t>Wyndham Worldwide Corp.</t>
  </si>
  <si>
    <t>WYN</t>
  </si>
  <si>
    <t>Xerox Corp.</t>
  </si>
  <si>
    <t>XRX</t>
  </si>
  <si>
    <t>XL Group Limited</t>
  </si>
  <si>
    <t>XL</t>
  </si>
  <si>
    <t>Xylem Inc.</t>
  </si>
  <si>
    <t>XYL</t>
  </si>
  <si>
    <t>Zimmer Biomet Holdings Inc.</t>
  </si>
  <si>
    <t>ZBH</t>
  </si>
  <si>
    <t>Zions Bancorp Inc.</t>
  </si>
  <si>
    <t>ZION</t>
  </si>
  <si>
    <t>Zoetis Inc.</t>
  </si>
  <si>
    <t>ZTS</t>
  </si>
  <si>
    <t>Averages:</t>
  </si>
  <si>
    <t>Contenders/Challengers</t>
  </si>
  <si>
    <t>Champions,Contenders</t>
  </si>
  <si>
    <t>and Challengers</t>
  </si>
  <si>
    <t>All CCC Companies</t>
  </si>
  <si>
    <t>http://dripinvesting.org/Tools/Tools.htm</t>
  </si>
  <si>
    <t>Note: Does not include the formulas from the Champions, Contenders, and Challengers worksheets</t>
  </si>
  <si>
    <t>5 or more straight years of higher dividends</t>
  </si>
  <si>
    <t>Watch List</t>
  </si>
  <si>
    <t>This tab is an optional utility for anyone that wishes to isolate one or more</t>
  </si>
  <si>
    <t>companies and possinly update prices ir dividend rates during the month. Usage is simple:</t>
  </si>
  <si>
    <t>Step 1:</t>
  </si>
  <si>
    <t>Go to the Champions, Contenders, or Challengers tab* and highlight a stock by</t>
  </si>
  <si>
    <t>spreading your cursor over the entire row (column A to column CS) and then</t>
  </si>
  <si>
    <t>pressing Ctrl-C to copy all data, then click on the WatchList tab.</t>
  </si>
  <si>
    <t>*Do NOT copy from All CCC tab, which does not include formulas.</t>
  </si>
  <si>
    <t>Step 2:</t>
  </si>
  <si>
    <t>Place cursor on any "blank" line below (between "Company Name" and</t>
  </si>
  <si>
    <t>"Averages for." Press Ctrl-V to paste the company data.</t>
  </si>
  <si>
    <t>(Ctrl-V here and below)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</si>
  <si>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</si>
  <si>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</si>
  <si>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</si>
  <si>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</si>
  <si>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</si>
  <si>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</si>
  <si>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</si>
  <si>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</si>
  <si>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</si>
  <si>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</si>
  <si>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</si>
  <si>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</si>
  <si>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</si>
  <si>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</si>
  <si>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</si>
  <si>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</si>
  <si>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</si>
  <si>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</si>
  <si>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</si>
  <si>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</si>
  <si>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</si>
  <si>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</si>
  <si>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</si>
  <si>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</si>
  <si>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</si>
  <si>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Spun AbbVie, incr. '14, '15, '16, '17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</si>
  <si>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</si>
  <si>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</si>
  <si>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</si>
  <si>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</si>
  <si>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</si>
  <si>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</si>
  <si>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</si>
  <si>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</si>
  <si>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</si>
  <si>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</si>
  <si>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2016=2015, Incr 2017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</si>
  <si>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</si>
  <si>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</si>
  <si>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</si>
  <si>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</si>
  <si>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</si>
  <si>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</si>
  <si>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</si>
  <si>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</si>
  <si>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</si>
  <si>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</si>
  <si>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</si>
  <si>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</si>
  <si>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</si>
  <si>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</si>
  <si>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</si>
  <si>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</si>
  <si>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</si>
  <si>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</si>
  <si>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</si>
  <si>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</si>
  <si>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Incr. 2017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</si>
  <si>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</si>
  <si>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</si>
  <si>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</si>
  <si>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</si>
  <si>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</si>
  <si>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</si>
  <si>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</si>
  <si>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</si>
  <si>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</si>
  <si>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</si>
  <si>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</si>
  <si>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</si>
  <si>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</si>
  <si>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</si>
  <si>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</si>
  <si>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</si>
  <si>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</si>
  <si>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</si>
  <si>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</si>
  <si>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</si>
  <si>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</si>
  <si>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</si>
  <si>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</si>
  <si>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</si>
  <si>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</si>
  <si>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</si>
  <si>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</si>
  <si>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</si>
  <si>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</si>
  <si>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</si>
  <si>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</si>
  <si>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</si>
  <si>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</si>
  <si>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</si>
  <si>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</si>
  <si>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</si>
  <si>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</si>
  <si>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</si>
  <si>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</si>
  <si>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</si>
  <si>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</si>
  <si>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</si>
  <si>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</si>
  <si>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</si>
  <si>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</si>
  <si>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</si>
  <si>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</si>
  <si>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</si>
  <si>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</si>
  <si>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</si>
  <si>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</si>
  <si>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</si>
  <si>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</si>
  <si>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</si>
  <si>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</si>
  <si>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</si>
  <si>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</si>
  <si>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</si>
  <si>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</si>
  <si>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</si>
  <si>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</si>
  <si>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</si>
  <si>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</si>
  <si>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</si>
  <si>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</si>
  <si>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</si>
  <si>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</si>
  <si>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</si>
  <si>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</si>
  <si>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</si>
  <si>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</si>
  <si>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</si>
  <si>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</si>
  <si>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</si>
  <si>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</si>
  <si>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</si>
  <si>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</si>
  <si>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</si>
  <si>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</si>
  <si>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</si>
  <si>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</si>
  <si>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</si>
  <si>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</si>
  <si>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</si>
  <si>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</si>
  <si>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</si>
  <si>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</si>
  <si>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cut again 8/16</t>
  </si>
  <si>
    <t>BHP Billiton plc</t>
  </si>
  <si>
    <t>BBL</t>
  </si>
  <si>
    <t>cut again 8/16, incr. 2017</t>
  </si>
  <si>
    <t>BioMed Realty Trust Inc.</t>
  </si>
  <si>
    <t>BMR</t>
  </si>
  <si>
    <t>Acquired by Blackstone Group</t>
  </si>
  <si>
    <t>Bio-Techne Corp.</t>
  </si>
  <si>
    <t>TECH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</si>
  <si>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</si>
  <si>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</si>
  <si>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</si>
  <si>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</si>
  <si>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</si>
  <si>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</si>
  <si>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</si>
  <si>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</si>
  <si>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</si>
  <si>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</si>
  <si>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</si>
  <si>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</si>
  <si>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</si>
  <si>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</si>
  <si>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</si>
  <si>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</si>
  <si>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</si>
  <si>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</si>
  <si>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</si>
  <si>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</si>
  <si>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</si>
  <si>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</si>
  <si>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</si>
  <si>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</si>
  <si>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</si>
  <si>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</si>
  <si>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</si>
  <si>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</si>
  <si>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</si>
  <si>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</si>
  <si>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</si>
  <si>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</si>
  <si>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</si>
  <si>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</si>
  <si>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</si>
  <si>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</si>
  <si>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</si>
  <si>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</si>
  <si>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</si>
  <si>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</si>
  <si>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</si>
  <si>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</si>
  <si>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</si>
  <si>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</si>
  <si>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</si>
  <si>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</si>
  <si>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</si>
  <si>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</si>
  <si>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</si>
  <si>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</si>
  <si>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</si>
  <si>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</si>
  <si>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</si>
  <si>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</si>
  <si>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</si>
  <si>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</si>
  <si>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</si>
  <si>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</si>
  <si>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</si>
  <si>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</si>
  <si>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</si>
  <si>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</si>
  <si>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</si>
  <si>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</si>
  <si>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</si>
  <si>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</si>
  <si>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</si>
  <si>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</si>
  <si>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</si>
  <si>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</si>
  <si>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</si>
  <si>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</si>
  <si>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</si>
  <si>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</si>
  <si>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</si>
  <si>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</si>
  <si>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</si>
  <si>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</si>
  <si>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</si>
  <si>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</si>
  <si>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</si>
  <si>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</si>
  <si>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</si>
  <si>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</si>
  <si>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</si>
  <si>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</si>
  <si>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</si>
  <si>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</si>
  <si>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</si>
  <si>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</si>
  <si>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</si>
  <si>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</si>
  <si>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</si>
  <si>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</si>
  <si>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</si>
  <si>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</si>
  <si>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</si>
  <si>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</si>
  <si>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</si>
  <si>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</si>
  <si>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</si>
  <si>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</si>
  <si>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</si>
  <si>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</si>
  <si>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</si>
  <si>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</si>
  <si>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</si>
  <si>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</si>
  <si>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</si>
  <si>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</si>
  <si>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</si>
  <si>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</si>
  <si>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</si>
  <si>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</si>
  <si>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</si>
  <si>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</si>
  <si>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</si>
  <si>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</si>
  <si>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</si>
  <si>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</si>
  <si>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</si>
  <si>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</si>
  <si>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</si>
  <si>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</si>
  <si>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</si>
  <si>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</si>
  <si>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</si>
  <si>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</si>
  <si>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</si>
  <si>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</si>
  <si>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</si>
  <si>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</si>
  <si>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</si>
  <si>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</si>
  <si>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</si>
  <si>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</si>
  <si>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</si>
  <si>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</si>
  <si>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</si>
  <si>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</si>
  <si>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</si>
  <si>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</si>
  <si>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</si>
  <si>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</si>
  <si>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</si>
  <si>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</si>
  <si>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</si>
  <si>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</si>
  <si>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</si>
  <si>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</si>
  <si>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</si>
  <si>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</si>
  <si>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</si>
  <si>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</si>
  <si>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</si>
  <si>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</si>
  <si>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</si>
  <si>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</si>
  <si>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</si>
  <si>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</si>
  <si>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</si>
  <si>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</si>
  <si>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</si>
  <si>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</si>
  <si>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</si>
  <si>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</si>
  <si>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</si>
  <si>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</si>
  <si>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</si>
  <si>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</si>
  <si>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</si>
  <si>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</si>
  <si>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2009=2008, incr. '10, '11, '14-'17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</si>
  <si>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</si>
  <si>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</si>
  <si>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</si>
  <si>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</si>
  <si>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</si>
  <si>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</si>
  <si>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</si>
  <si>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</si>
  <si>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</si>
  <si>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</si>
  <si>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</si>
  <si>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</si>
  <si>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</si>
  <si>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</si>
  <si>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</si>
  <si>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</si>
  <si>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</si>
  <si>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</si>
  <si>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</si>
  <si>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</si>
  <si>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</si>
  <si>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</si>
  <si>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</si>
  <si>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</si>
  <si>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</si>
  <si>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</si>
  <si>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</si>
  <si>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</si>
  <si>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</si>
  <si>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</si>
  <si>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</si>
  <si>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</si>
  <si>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</si>
  <si>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</si>
  <si>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</si>
  <si>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</si>
  <si>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</si>
  <si>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</si>
  <si>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</si>
  <si>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</si>
  <si>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</si>
  <si>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</si>
  <si>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</si>
  <si>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</si>
  <si>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</si>
  <si>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</si>
  <si>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</si>
  <si>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</si>
  <si>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</si>
  <si>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</si>
  <si>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</si>
  <si>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</si>
  <si>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</si>
  <si>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</si>
  <si>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</si>
  <si>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</si>
  <si>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</si>
  <si>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</si>
  <si>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</si>
  <si>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</si>
  <si>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</si>
  <si>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</si>
  <si>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</si>
  <si>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</si>
  <si>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</si>
  <si>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</si>
  <si>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</si>
  <si>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</si>
  <si>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</si>
  <si>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</si>
  <si>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</si>
  <si>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</si>
  <si>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</si>
  <si>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</si>
  <si>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</si>
  <si>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</si>
  <si>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</si>
  <si>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</si>
  <si>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</si>
  <si>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</si>
  <si>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</si>
  <si>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</si>
  <si>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</si>
  <si>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</si>
  <si>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</si>
  <si>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</si>
  <si>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</si>
  <si>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</si>
  <si>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</si>
  <si>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</si>
  <si>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</si>
  <si>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</si>
  <si>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</si>
  <si>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</si>
  <si>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</si>
  <si>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</si>
  <si>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</si>
  <si>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</si>
  <si>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</si>
  <si>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</si>
  <si>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</si>
  <si>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2010=2009, increase in 2013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</si>
  <si>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</si>
  <si>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</si>
  <si>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</si>
  <si>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</si>
  <si>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</si>
  <si>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</si>
  <si>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</si>
  <si>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2012=2011, incr. '13, '14, '17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</si>
  <si>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</si>
  <si>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</si>
  <si>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</si>
  <si>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</si>
  <si>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</si>
  <si>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</si>
  <si>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</si>
  <si>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</si>
  <si>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</si>
  <si>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</si>
  <si>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</si>
  <si>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</si>
  <si>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</si>
  <si>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</si>
  <si>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</si>
  <si>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</si>
  <si>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</si>
  <si>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</si>
  <si>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</si>
  <si>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</si>
  <si>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</si>
  <si>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Incr '11, '12, then '15, '16, '17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</si>
  <si>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</si>
  <si>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</si>
  <si>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</si>
  <si>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</si>
  <si>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</si>
  <si>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</si>
  <si>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</si>
  <si>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</si>
  <si>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</si>
  <si>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</si>
  <si>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</si>
  <si>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</si>
  <si>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</si>
  <si>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</si>
  <si>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</si>
  <si>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</si>
  <si>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</si>
  <si>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Genesis Energy LP</t>
  </si>
  <si>
    <t>GEL</t>
  </si>
  <si>
    <t>To increase from reduced base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</si>
  <si>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</si>
  <si>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</si>
  <si>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</si>
  <si>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</si>
  <si>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</si>
  <si>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</si>
  <si>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</si>
  <si>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</si>
  <si>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</si>
  <si>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</si>
  <si>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</si>
  <si>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</si>
  <si>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</si>
  <si>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</si>
  <si>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</si>
  <si>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</si>
  <si>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</si>
  <si>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</si>
  <si>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</si>
  <si>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</si>
  <si>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</si>
  <si>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</si>
  <si>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</si>
  <si>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</si>
  <si>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</si>
  <si>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</si>
  <si>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2011=2010, incr. '12, '13, '17</t>
  </si>
  <si>
    <t>Harman International Industries Inc.</t>
  </si>
  <si>
    <t>HAR</t>
  </si>
  <si>
    <t>Acquired by Samsung Electronics</t>
  </si>
  <si>
    <t>Harsco Corp.</t>
  </si>
  <si>
    <t>HSC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</si>
  <si>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</si>
  <si>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</si>
  <si>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</si>
  <si>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</si>
  <si>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</si>
  <si>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</si>
  <si>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</si>
  <si>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</si>
  <si>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</si>
  <si>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</si>
  <si>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</si>
  <si>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</si>
  <si>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</si>
  <si>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</si>
  <si>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</si>
  <si>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</si>
  <si>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</si>
  <si>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</si>
  <si>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</si>
  <si>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</si>
  <si>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</si>
  <si>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</si>
  <si>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</si>
  <si>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</si>
  <si>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</si>
  <si>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</si>
  <si>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</si>
  <si>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</si>
  <si>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</si>
  <si>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</si>
  <si>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</si>
  <si>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</si>
  <si>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</si>
  <si>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</si>
  <si>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</si>
  <si>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</si>
  <si>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</si>
  <si>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</si>
  <si>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</si>
  <si>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</si>
  <si>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</si>
  <si>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</si>
  <si>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</si>
  <si>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</si>
  <si>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</si>
  <si>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</si>
  <si>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</si>
  <si>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</si>
  <si>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</si>
  <si>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</si>
  <si>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</si>
  <si>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</si>
  <si>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</si>
  <si>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2014=2013, Incr.'15, '16, '17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</si>
  <si>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</si>
  <si>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</si>
  <si>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</si>
  <si>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</si>
  <si>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</si>
  <si>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</si>
  <si>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</si>
  <si>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</si>
  <si>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</si>
  <si>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</si>
  <si>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</si>
  <si>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</si>
  <si>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</si>
  <si>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</si>
  <si>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</si>
  <si>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</si>
  <si>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</si>
  <si>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</si>
  <si>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</si>
  <si>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</si>
  <si>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</si>
  <si>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</si>
  <si>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Kimco Realty</t>
  </si>
  <si>
    <t>Kinder Morgan Energy Partners</t>
  </si>
  <si>
    <t>KMP</t>
  </si>
  <si>
    <t>Kinder Morgan Inc.</t>
  </si>
  <si>
    <t>KMI</t>
  </si>
  <si>
    <t>Cut for 2016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</si>
  <si>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</si>
  <si>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</si>
  <si>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</si>
  <si>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</si>
  <si>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</si>
  <si>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</si>
  <si>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</si>
  <si>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</si>
  <si>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</si>
  <si>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</si>
  <si>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</si>
  <si>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</si>
  <si>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</si>
  <si>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</si>
  <si>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</si>
  <si>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</si>
  <si>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</si>
  <si>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</si>
  <si>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</si>
  <si>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</si>
  <si>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</si>
  <si>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</si>
  <si>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</si>
  <si>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</si>
  <si>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</si>
  <si>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</si>
  <si>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</si>
  <si>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</si>
  <si>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</si>
  <si>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</si>
  <si>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</si>
  <si>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</si>
  <si>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</si>
  <si>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</si>
  <si>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</si>
  <si>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</si>
  <si>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</si>
  <si>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</si>
  <si>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</si>
  <si>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</si>
  <si>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</si>
  <si>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</si>
  <si>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</si>
  <si>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</si>
  <si>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</si>
  <si>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</si>
  <si>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</si>
  <si>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</si>
  <si>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</si>
  <si>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</si>
  <si>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</si>
  <si>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</si>
  <si>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</si>
  <si>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</si>
  <si>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</si>
  <si>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2010=2009, Incr. In 2016, 2017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</si>
  <si>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</si>
  <si>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</si>
  <si>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</si>
  <si>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</si>
  <si>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</si>
  <si>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</si>
  <si>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</si>
  <si>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</si>
  <si>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</si>
  <si>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</si>
  <si>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</si>
  <si>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</si>
  <si>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</si>
  <si>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</si>
  <si>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</si>
  <si>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</si>
  <si>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</si>
  <si>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</si>
  <si>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</si>
  <si>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</si>
  <si>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</si>
  <si>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</si>
  <si>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</si>
  <si>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</si>
  <si>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</si>
  <si>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</si>
  <si>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</si>
  <si>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</si>
  <si>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</si>
  <si>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</si>
  <si>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</si>
  <si>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</si>
  <si>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</si>
  <si>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</si>
  <si>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</si>
  <si>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</si>
  <si>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</si>
  <si>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</si>
  <si>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</si>
  <si>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</si>
  <si>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</si>
  <si>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</si>
  <si>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</si>
  <si>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</si>
  <si>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</si>
  <si>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</si>
  <si>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</si>
  <si>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</si>
  <si>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</si>
  <si>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</si>
  <si>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</si>
  <si>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</si>
  <si>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</si>
  <si>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</si>
  <si>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</si>
  <si>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</si>
  <si>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</si>
  <si>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</si>
  <si>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</si>
  <si>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</si>
  <si>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</si>
  <si>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</si>
  <si>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</si>
  <si>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</si>
  <si>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</si>
  <si>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</si>
  <si>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</si>
  <si>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</si>
  <si>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</si>
  <si>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</si>
  <si>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</si>
  <si>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</si>
  <si>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</si>
  <si>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</si>
  <si>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</si>
  <si>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</si>
  <si>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</si>
  <si>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</si>
  <si>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</si>
  <si>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</si>
  <si>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</si>
  <si>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</si>
  <si>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</si>
  <si>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</si>
  <si>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</si>
  <si>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</si>
  <si>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</si>
  <si>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</si>
  <si>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</si>
  <si>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</si>
  <si>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</si>
  <si>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</si>
  <si>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</si>
  <si>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</si>
  <si>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</si>
  <si>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</si>
  <si>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</si>
  <si>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</si>
  <si>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</si>
  <si>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</si>
  <si>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</si>
  <si>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</si>
  <si>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</si>
  <si>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</si>
  <si>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</si>
  <si>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</si>
  <si>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</si>
  <si>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</si>
  <si>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</si>
  <si>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</si>
  <si>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</si>
  <si>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</si>
  <si>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</si>
  <si>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</si>
  <si>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</si>
  <si>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</si>
  <si>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</si>
  <si>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</si>
  <si>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</si>
  <si>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</si>
  <si>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</si>
  <si>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</si>
  <si>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</si>
  <si>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</si>
  <si>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</si>
  <si>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</si>
  <si>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</si>
  <si>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</si>
  <si>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</si>
  <si>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</si>
  <si>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</si>
  <si>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</si>
  <si>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</si>
  <si>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</si>
  <si>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</si>
  <si>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</si>
  <si>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</si>
  <si>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</si>
  <si>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</si>
  <si>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</si>
  <si>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Div. Susp.; Incr. '15, '16, '17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</si>
  <si>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</si>
  <si>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</si>
  <si>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</si>
  <si>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</si>
  <si>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</si>
  <si>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</si>
  <si>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</si>
  <si>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</si>
  <si>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</si>
  <si>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</si>
  <si>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</si>
  <si>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</si>
  <si>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</si>
  <si>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</si>
  <si>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</si>
  <si>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</si>
  <si>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</si>
  <si>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</si>
  <si>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</si>
  <si>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</si>
  <si>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</si>
  <si>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</si>
  <si>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</si>
  <si>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</si>
  <si>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</si>
  <si>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</si>
  <si>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</si>
  <si>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</si>
  <si>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</si>
  <si>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</si>
  <si>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Incr. '12-'14, '16 (twice), '17 (twice)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</si>
  <si>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</si>
  <si>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</si>
  <si>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</si>
  <si>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</si>
  <si>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</si>
  <si>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</si>
  <si>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</si>
  <si>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</si>
  <si>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</si>
  <si>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</si>
  <si>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</si>
  <si>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</si>
  <si>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</si>
  <si>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</si>
  <si>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</si>
  <si>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</si>
  <si>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</si>
  <si>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</si>
  <si>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</si>
  <si>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</si>
  <si>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Post Properties Inc.</t>
  </si>
  <si>
    <t>PPS</t>
  </si>
  <si>
    <t>Acq'd by Mid-America Apt. Comm.</t>
  </si>
  <si>
    <t>Primoris Services Corp.</t>
  </si>
  <si>
    <t>PRIM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</si>
  <si>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</si>
  <si>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</si>
  <si>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</si>
  <si>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</si>
  <si>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</si>
  <si>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</si>
  <si>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</si>
  <si>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</si>
  <si>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Incr. '10, '11, '12; Cut '13, incr. '14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</si>
  <si>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</si>
  <si>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</si>
  <si>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</si>
  <si>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</si>
  <si>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</si>
  <si>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</si>
  <si>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</si>
  <si>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</si>
  <si>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</si>
  <si>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</si>
  <si>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</si>
  <si>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</si>
  <si>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</si>
  <si>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</si>
  <si>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</si>
  <si>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</si>
  <si>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</si>
  <si>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</si>
  <si>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</si>
  <si>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</si>
  <si>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</si>
  <si>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</si>
  <si>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</si>
  <si>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</si>
  <si>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</si>
  <si>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</si>
  <si>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</si>
  <si>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</si>
  <si>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</si>
  <si>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</si>
  <si>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</si>
  <si>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</si>
  <si>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</si>
  <si>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</si>
  <si>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</si>
  <si>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</si>
  <si>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</si>
  <si>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</si>
  <si>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</si>
  <si>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</si>
  <si>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</si>
  <si>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</si>
  <si>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</si>
  <si>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</si>
  <si>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</si>
  <si>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</si>
  <si>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</si>
  <si>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</si>
  <si>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</si>
  <si>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</si>
  <si>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</si>
  <si>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</si>
  <si>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</si>
  <si>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</si>
  <si>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</si>
  <si>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</si>
  <si>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</si>
  <si>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</si>
  <si>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</si>
  <si>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</si>
  <si>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</si>
  <si>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</si>
  <si>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</si>
  <si>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</si>
  <si>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</si>
  <si>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</si>
  <si>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</si>
  <si>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</si>
  <si>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</si>
  <si>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</si>
  <si>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</si>
  <si>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</si>
  <si>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</si>
  <si>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</si>
  <si>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</si>
  <si>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</si>
  <si>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</si>
  <si>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</si>
  <si>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</si>
  <si>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</si>
  <si>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</si>
  <si>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</si>
  <si>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</si>
  <si>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</si>
  <si>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</si>
  <si>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</si>
  <si>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</si>
  <si>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</si>
  <si>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</si>
  <si>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</si>
  <si>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</si>
  <si>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</si>
  <si>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</si>
  <si>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</si>
  <si>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</si>
  <si>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</si>
  <si>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</si>
  <si>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</si>
  <si>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</si>
  <si>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</si>
  <si>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</si>
  <si>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</si>
  <si>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</si>
  <si>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</si>
  <si>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</si>
  <si>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</si>
  <si>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</si>
  <si>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</si>
  <si>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</si>
  <si>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</si>
  <si>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</si>
  <si>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</si>
  <si>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</si>
  <si>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</si>
  <si>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</si>
  <si>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</si>
  <si>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</si>
  <si>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</si>
  <si>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</si>
  <si>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</si>
  <si>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</si>
  <si>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</si>
  <si>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</si>
  <si>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</si>
  <si>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</si>
  <si>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</si>
  <si>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</si>
  <si>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</si>
  <si>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</si>
  <si>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</si>
  <si>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</si>
  <si>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</si>
  <si>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</si>
  <si>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</si>
  <si>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</si>
  <si>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</si>
  <si>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</si>
  <si>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</si>
  <si>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</si>
  <si>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</si>
  <si>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</si>
  <si>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</si>
  <si>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</si>
  <si>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</si>
  <si>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</si>
  <si>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Cut again '09, incr. '14-'17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</si>
  <si>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</si>
  <si>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</si>
  <si>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</si>
  <si>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</si>
  <si>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</si>
  <si>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</si>
  <si>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</si>
  <si>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</si>
  <si>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</si>
  <si>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</si>
  <si>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</si>
  <si>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</si>
  <si>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</si>
  <si>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</si>
  <si>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</si>
  <si>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</si>
  <si>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</si>
  <si>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</si>
  <si>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</si>
  <si>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</si>
  <si>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</si>
  <si>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</si>
  <si>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</si>
  <si>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</si>
  <si>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</si>
  <si>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</si>
  <si>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</si>
  <si>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</si>
  <si>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</si>
  <si>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</si>
  <si>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</si>
  <si>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</si>
  <si>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</si>
  <si>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</si>
  <si>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</si>
  <si>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</si>
  <si>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</si>
  <si>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</si>
  <si>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</si>
  <si>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</si>
  <si>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</si>
  <si>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</si>
  <si>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</si>
  <si>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</si>
  <si>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</si>
  <si>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</si>
  <si>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</si>
  <si>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</si>
  <si>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</si>
  <si>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</si>
  <si>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</si>
  <si>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</si>
  <si>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</si>
  <si>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</si>
  <si>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</si>
  <si>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</si>
  <si>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</si>
  <si>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</si>
  <si>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</si>
  <si>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</si>
  <si>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</si>
  <si>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</si>
  <si>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</si>
  <si>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</si>
  <si>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</si>
  <si>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</si>
  <si>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</si>
  <si>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</si>
  <si>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</si>
  <si>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</si>
  <si>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</si>
  <si>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Incr. '13, '14; decr. '15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</si>
  <si>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</si>
  <si>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</si>
  <si>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</si>
  <si>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</si>
  <si>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</si>
  <si>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</si>
  <si>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</si>
  <si>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</si>
  <si>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</si>
  <si>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</si>
  <si>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</si>
  <si>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</si>
  <si>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</si>
  <si>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</si>
  <si>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</si>
  <si>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</si>
  <si>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</si>
  <si>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</si>
  <si>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</si>
  <si>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</si>
  <si>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</si>
  <si>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</si>
  <si>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</si>
  <si>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</si>
  <si>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</si>
  <si>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</si>
  <si>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</si>
  <si>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</si>
  <si>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</si>
  <si>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</si>
  <si>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</si>
  <si>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</si>
  <si>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</si>
  <si>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</si>
  <si>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</si>
  <si>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</si>
  <si>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</si>
  <si>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</si>
  <si>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</si>
  <si>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</si>
  <si>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</si>
  <si>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</si>
  <si>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</si>
  <si>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</si>
  <si>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</si>
  <si>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</si>
  <si>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</si>
  <si>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</si>
  <si>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</si>
  <si>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</si>
  <si>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</si>
  <si>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</si>
  <si>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Cut after '12 Spec.; incr '14-'17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</si>
  <si>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</si>
  <si>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</si>
  <si>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</si>
  <si>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</si>
  <si>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</si>
  <si>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</si>
  <si>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</si>
  <si>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</si>
  <si>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</si>
  <si>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</si>
  <si>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</si>
  <si>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</si>
  <si>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</si>
  <si>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</si>
  <si>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</si>
  <si>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</si>
  <si>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</si>
  <si>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</si>
  <si>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</si>
  <si>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</si>
  <si>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Incr. 2017 *</t>
  </si>
  <si>
    <t>Williams Partners LP new</t>
  </si>
  <si>
    <t>WPZ</t>
  </si>
  <si>
    <t>2016=2015, Cut 2017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</si>
  <si>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</si>
  <si>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</si>
  <si>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</si>
  <si>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</si>
  <si>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</si>
  <si>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</si>
  <si>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</si>
  <si>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</si>
  <si>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</si>
  <si>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</si>
  <si>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</si>
  <si>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</si>
  <si>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</si>
  <si>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</si>
  <si>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</si>
  <si>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</si>
  <si>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2010=2009, incr. '14, '15, '16, '17</t>
  </si>
  <si>
    <t>Yum! Brands Inc.</t>
  </si>
  <si>
    <t>YUM</t>
  </si>
  <si>
    <t>Spun off YUMC, lower div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</si>
  <si>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</si>
  <si>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</si>
  <si>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</si>
  <si>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</si>
  <si>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</si>
  <si>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</si>
  <si>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</si>
  <si>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</si>
  <si>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</si>
  <si>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</si>
  <si>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</si>
  <si>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</si>
  <si>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</si>
  <si>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</si>
  <si>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</si>
  <si>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</si>
  <si>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</si>
  <si>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</si>
  <si>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</si>
  <si>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</si>
  <si>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</si>
  <si>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</si>
  <si>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</si>
  <si>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</si>
  <si>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</si>
  <si>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</si>
  <si>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</si>
  <si>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</si>
  <si>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</si>
  <si>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</si>
  <si>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</si>
  <si>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</si>
  <si>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</si>
  <si>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</si>
  <si>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</si>
  <si>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</si>
  <si>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</si>
  <si>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</si>
  <si>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</si>
  <si>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</si>
  <si>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</si>
  <si>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</si>
  <si>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</si>
  <si>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</si>
  <si>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</si>
  <si>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</si>
  <si>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</si>
  <si>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</si>
  <si>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</si>
  <si>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</si>
  <si>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</si>
  <si>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</si>
  <si>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</si>
  <si>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</si>
  <si>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</si>
  <si>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</si>
  <si>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</si>
  <si>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</si>
  <si>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</si>
  <si>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</si>
  <si>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</si>
  <si>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</si>
  <si>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</si>
  <si>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</si>
  <si>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</si>
  <si>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</si>
  <si>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</si>
  <si>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</si>
  <si>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</si>
  <si>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</si>
  <si>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</si>
  <si>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</si>
  <si>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</si>
  <si>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</si>
  <si>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</si>
  <si>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</si>
  <si>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</si>
  <si>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</si>
  <si>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</si>
  <si>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</si>
  <si>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</si>
  <si>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</si>
  <si>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</si>
  <si>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</si>
  <si>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</si>
  <si>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</si>
  <si>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</si>
  <si>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</si>
  <si>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</si>
  <si>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</si>
  <si>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</si>
  <si>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</si>
  <si>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</si>
  <si>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</si>
  <si>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</si>
  <si>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</si>
  <si>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</si>
  <si>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</si>
  <si>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</si>
  <si>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</si>
  <si>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</si>
  <si>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</si>
  <si>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</si>
  <si>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</si>
  <si>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</si>
  <si>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</si>
  <si>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</si>
  <si>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</si>
  <si>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</si>
  <si>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</si>
  <si>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</si>
  <si>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</si>
  <si>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</si>
  <si>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</si>
  <si>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</si>
  <si>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</si>
  <si>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</si>
  <si>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</si>
  <si>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</si>
  <si>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</si>
  <si>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</si>
  <si>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</si>
  <si>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</si>
  <si>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</si>
  <si>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</si>
  <si>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</si>
  <si>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</si>
  <si>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</si>
  <si>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</si>
  <si>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</si>
  <si>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</si>
  <si>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</si>
  <si>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</si>
  <si>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</si>
  <si>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</si>
  <si>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</si>
  <si>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</si>
  <si>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</si>
  <si>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</si>
  <si>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</si>
  <si>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</si>
  <si>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</si>
  <si>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</si>
  <si>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</si>
  <si>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</si>
  <si>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</si>
  <si>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</si>
  <si>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</si>
  <si>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</si>
  <si>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</si>
  <si>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</si>
  <si>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</si>
  <si>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</si>
  <si>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</si>
  <si>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</si>
  <si/>
  <si>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</si>
  <si>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</si>
  <si>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</si>
  <si>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</si>
  <si>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</si>
  <si>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</si>
  <si>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</si>
  <si>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</si>
  <si>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</si>
  <si>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</si>
  <si>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</si>
  <si>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</si>
  <si>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</si>
  <si>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</si>
  <si>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</si>
  <si>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</si>
  <si>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</si>
  <si>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</si>
  <si>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</si>
  <si>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</si>
  <si>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</si>
  <si>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</si>
  <si>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</si>
  <si>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</si>
  <si>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</si>
  <si>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</si>
  <si>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</si>
  <si>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</si>
  <si>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</si>
  <si>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</si>
  <si>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</si>
  <si>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</si>
  <si>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</si>
  <si>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</si>
  <si>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</si>
  <si>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</si>
  <si>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</si>
  <si>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</si>
  <si>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</si>
  <si>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</si>
  <si>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</si>
  <si>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</si>
  <si>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</si>
  <si>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</si>
  <si>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</si>
  <si>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</si>
  <si>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</si>
  <si>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</si>
  <si>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</si>
  <si>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</si>
  <si>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</si>
  <si>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</si>
  <si>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</si>
  <si>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</si>
  <si>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</si>
  <si>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</si>
  <si>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</si>
  <si>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</si>
  <si>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</si>
  <si>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</si>
  <si>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</si>
  <si>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</si>
  <si>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</si>
  <si>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</si>
  <si>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</si>
  <si>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</si>
  <si>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</si>
  <si>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</si>
  <si>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</si>
  <si>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</si>
  <si>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</si>
  <si>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</si>
  <si>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</si>
  <si>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</si>
  <si>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</si>
  <si>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</si>
  <si>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</si>
  <si>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</si>
  <si>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</si>
  <si>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</si>
  <si>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</si>
  <si>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</si>
  <si>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</si>
  <si>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</si>
  <si>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</si>
  <si>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</si>
  <si>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</si>
  <si>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</si>
  <si>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</si>
  <si>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</si>
  <si>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</si>
  <si>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</si>
  <si>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</si>
  <si>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</si>
  <si>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</si>
  <si>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</si>
  <si>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</si>
  <si>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</si>
  <si>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</si>
  <si>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</si>
  <si>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</si>
  <si>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</si>
  <si>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//\\</t>
  </si>
  <si>
    <t>Apr13</t>
  </si>
  <si>
    <t>YTD</t>
  </si>
  <si>
    <t>May13</t>
  </si>
  <si>
    <t>MR = Most Recent</t>
  </si>
  <si>
    <t>\\//</t>
  </si>
  <si>
    <t>Jun13</t>
  </si>
  <si>
    <t>Additions:</t>
  </si>
  <si>
    <t>Jul13</t>
  </si>
  <si>
    <t>Aquesta Financial Holdings Inc. (AQFH) to Challengers</t>
  </si>
  <si>
    <t>Aug13</t>
  </si>
  <si>
    <t>Brixmor Property Group (BRX) to Challengers</t>
  </si>
  <si>
    <t>Sep13</t>
  </si>
  <si>
    <t>Brunswick Corp. (BC) to Challengers</t>
  </si>
  <si>
    <t>Oct13</t>
  </si>
  <si>
    <t>Calvin B. Taylor Bankshares Inc. (TYCB) to Champions</t>
  </si>
  <si>
    <t>Nov13</t>
  </si>
  <si>
    <t>Goodyear Tire &amp; Rubber Company (GT) to Challengers</t>
  </si>
  <si>
    <t>Change from</t>
  </si>
  <si>
    <t>Dec13</t>
  </si>
  <si>
    <t>MetLife Inc. (MET) to Challengers</t>
  </si>
  <si>
    <t>Prior Year:</t>
  </si>
  <si>
    <t>Jan14</t>
  </si>
  <si>
    <t>Northfield Bancorp Inc. (NFBK) to Challengers</t>
  </si>
  <si>
    <t>Feb14</t>
  </si>
  <si>
    <t>Oshkosh Corp. (OSK) to Challengers</t>
  </si>
  <si>
    <t>Mar14</t>
  </si>
  <si>
    <t>S&amp;T Bancorp Inc. (STBA) to Challengers</t>
  </si>
  <si>
    <t>Apr14</t>
  </si>
  <si>
    <t>Shenandoah Telecommunications (SHEN) to Challengers</t>
  </si>
  <si>
    <t>May14</t>
  </si>
  <si>
    <t>Universal Forest Products Inc. (UFPI) to Challengers</t>
  </si>
  <si>
    <t>Jun14</t>
  </si>
  <si>
    <t>Deletions:</t>
  </si>
  <si>
    <t>=No Data</t>
  </si>
  <si>
    <t>Jul14</t>
  </si>
  <si>
    <t>Access National Corp. (ANCX) from Challengers</t>
  </si>
  <si>
    <t>=Streaks began in recession year. For more information, see the</t>
  </si>
  <si>
    <t>Aug14</t>
  </si>
  <si>
    <t>Anheuser-Busch InBev SA/NV (BUD) from Challengers</t>
  </si>
  <si>
    <t xml:space="preserve">following website: </t>
  </si>
  <si>
    <r>
      <rPr>
        <u val="single"/>
        <sz val="8"/>
        <color indexed="12"/>
        <rFont val="Arial"/>
      </rPr>
      <t>http://en.wikipedia.org/wiki/List_of_recessions_in_the_United_States</t>
    </r>
  </si>
  <si>
    <t>Sep14</t>
  </si>
  <si>
    <t>Black Box Corp. (BBOX) from Challengers</t>
  </si>
  <si>
    <t>=Recession Year</t>
  </si>
  <si>
    <t>Oct14</t>
  </si>
  <si>
    <t>Blueknight Energy Partners LP (BKEP) from Challengers</t>
  </si>
  <si>
    <t>Population Change</t>
  </si>
  <si>
    <t>Number of Companies:</t>
  </si>
  <si>
    <t>Nov14</t>
  </si>
  <si>
    <t>EnLink Midstream LLC (ENLC) from Challengers</t>
  </si>
  <si>
    <t>Reconciliation</t>
  </si>
  <si>
    <t>Dec14</t>
  </si>
  <si>
    <t>EnLink Midstream Partners LP (ENLK) from Challengers</t>
  </si>
  <si>
    <t># Companies Jan. 1</t>
  </si>
  <si>
    <t>Jan15</t>
  </si>
  <si>
    <t>Genesis Energy LP (GEL) from Contenders</t>
  </si>
  <si>
    <t>Feb15</t>
  </si>
  <si>
    <t>Golar LNG Partners LP (GMLP) from Challengers</t>
  </si>
  <si>
    <t>Cuts</t>
  </si>
  <si>
    <t>Mar15</t>
  </si>
  <si>
    <t>Marlin Business Services Corp. (MRLN) from Challengers</t>
  </si>
  <si>
    <t>Freezes</t>
  </si>
  <si>
    <t>Apr15</t>
  </si>
  <si>
    <t>Old National Bancorp (ONB) from Challengers</t>
  </si>
  <si>
    <t>Acquired</t>
  </si>
  <si>
    <t>May15</t>
  </si>
  <si>
    <t>Pacific Continental Corp. (PCBK) from Challengers</t>
  </si>
  <si>
    <t>Jun15</t>
  </si>
  <si>
    <t>Targa Resources Corp. (TRGP) from Challengers</t>
  </si>
  <si>
    <t>Jul15</t>
  </si>
  <si>
    <t>Waddell &amp; Reed Financial Inc. (WDR) from Challengers</t>
  </si>
  <si>
    <t>Net Changes:</t>
  </si>
  <si>
    <t>Aug15</t>
  </si>
  <si>
    <t>Promotions:</t>
  </si>
  <si>
    <t># Companies Dec. 31</t>
  </si>
  <si>
    <t>Sep15</t>
  </si>
  <si>
    <t>Hubbell Inc. (HUBB) from Challenger to Contender</t>
  </si>
  <si>
    <t>Oct15</t>
  </si>
  <si>
    <t>Visa Inc. (V) from Challenger to Contender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</si>
  <si>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</si>
  <si>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</si>
  <si>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</si>
  <si>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</si>
  <si>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</si>
  <si>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</si>
  <si>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</si>
  <si>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</si>
  <si>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</si>
  <si>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</si>
  <si>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</si>
  <si>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</si>
  <si>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</si>
  <si>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</si>
  <si>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</si>
  <si>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</si>
  <si>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</si>
  <si>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</si>
  <si>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</si>
  <si>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</si>
  <si>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</si>
  <si>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</si>
  <si>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</si>
  <si>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</si>
  <si>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</si>
  <si>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</si>
  <si>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</si>
  <si>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</si>
  <si>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</si>
  <si>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CCC Projections:</t>
  </si>
  <si>
    <t>(Number of Companies)</t>
  </si>
  <si>
    <t>Month:</t>
  </si>
  <si>
    <t>Nov17</t>
  </si>
  <si>
    <t>Dec17</t>
  </si>
  <si>
    <t>Jan18</t>
  </si>
  <si>
    <t>Feb18</t>
  </si>
  <si>
    <t>Mar18</t>
  </si>
  <si>
    <t>Apr18</t>
  </si>
  <si>
    <t>May18</t>
  </si>
  <si>
    <t>Jun18</t>
  </si>
  <si>
    <t>Jul18</t>
  </si>
  <si>
    <t>Aug18</t>
  </si>
  <si>
    <t>Beginning</t>
  </si>
  <si>
    <t>Additions *</t>
  </si>
  <si>
    <t>Deletions **</t>
  </si>
  <si>
    <t>Ending</t>
  </si>
  <si>
    <t>*Estimates Based on Near-Challengers Ex-Dividend Anniversaries (except foreign ADRs)</t>
  </si>
  <si>
    <t>(This space reserved for the future)</t>
  </si>
  <si>
    <t>**Based on Overdue (Near deletion), Currency-related reductions, and Pending Acquisitions, then average monthly rate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</si>
  <si>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</si>
  <si>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</si>
  <si>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</si>
  <si>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</si>
  <si>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</si>
  <si>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</si>
  <si>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</si>
  <si>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</si>
  <si>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</si>
  <si>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</si>
  <si>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</si>
  <si>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</si>
  <si>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</si>
  <si>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</si>
  <si>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</si>
  <si>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</si>
  <si>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</si>
  <si>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</si>
  <si>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</si>
  <si>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</si>
  <si>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</si>
  <si>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</si>
  <si>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</si>
  <si>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</si>
  <si>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</si>
  <si>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</si>
  <si>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</si>
  <si>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</si>
  <si>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</si>
  <si>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</si>
  <si>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</si>
  <si>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</si>
  <si>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</si>
  <si>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</si>
  <si>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</si>
  <si>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</si>
  <si>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</si>
  <si>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</si>
  <si>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</si>
  <si>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</si>
  <si>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</si>
  <si>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</si>
  <si>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</si>
  <si>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</si>
  <si>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</si>
  <si>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</si>
  <si>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</si>
  <si>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</si>
  <si>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</si>
  <si>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</si>
  <si>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</si>
  <si>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</si>
  <si>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</si>
  <si>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</si>
  <si>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</si>
  <si>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</si>
  <si>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</si>
  <si>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</si>
  <si>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</si>
  <si>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</si>
  <si>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</si>
  <si>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</si>
  <si>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</si>
  <si>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</si>
  <si>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</si>
  <si>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</si>
  <si>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</si>
  <si>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</si>
  <si>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</si>
  <si>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</si>
  <si>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</si>
  <si>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</si>
  <si>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</si>
  <si>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</si>
  <si>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</si>
  <si>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</si>
  <si>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</si>
  <si>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</si>
  <si>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</si>
  <si>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</si>
  <si>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</si>
  <si>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</si>
  <si>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</si>
  <si>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</si>
  <si>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</si>
  <si>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</si>
  <si>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</si>
  <si>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</si>
  <si>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</si>
  <si>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</si>
  <si>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</si>
  <si>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</si>
  <si>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</si>
  <si>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</si>
  <si>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</si>
  <si>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</si>
  <si>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</si>
  <si>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</si>
  <si>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</si>
  <si>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</si>
  <si>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</si>
  <si>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</si>
  <si>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</si>
  <si>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</si>
  <si>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</si>
  <si>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</si>
  <si>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</si>
  <si>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</si>
  <si>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</si>
  <si>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</si>
  <si>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</si>
  <si>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</si>
  <si>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</si>
  <si>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</si>
  <si>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</si>
  <si>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</si>
  <si>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</si>
  <si>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</si>
  <si>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</si>
  <si>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</si>
  <si>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</si>
  <si>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</si>
  <si>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</si>
  <si>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</si>
  <si>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</si>
  <si>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</si>
  <si>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</si>
  <si>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</si>
  <si>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</si>
  <si>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</si>
  <si>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</si>
  <si>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</si>
  <si>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</si>
  <si>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</si>
  <si>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</si>
  <si>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</si>
  <si>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</si>
  <si>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</si>
  <si>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</si>
  <si>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</si>
  <si>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</si>
  <si>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</si>
  <si>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</si>
  <si>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</si>
  <si>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</si>
  <si>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</si>
  <si>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</si>
  <si>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</si>
  <si>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</si>
  <si>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</si>
  <si>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</si>
  <si>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</si>
  <si>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</si>
  <si>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</si>
  <si>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</si>
  <si>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</si>
  <si>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</si>
  <si>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</si>
  <si>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</si>
  <si>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</si>
  <si>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</si>
  <si>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</si>
  <si>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</si>
  <si>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</si>
  <si>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</si>
  <si>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</si>
  <si>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</si>
  <si>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</si>
  <si>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</si>
  <si>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</si>
  <si>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</si>
  <si>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</si>
  <si>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</si>
  <si>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</si>
  <si>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</si>
  <si>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</si>
  <si>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</si>
  <si>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</si>
  <si>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</si>
  <si>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</si>
  <si>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</si>
  <si>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</si>
  <si>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</si>
  <si>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</si>
  <si>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</si>
  <si>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</si>
  <si>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</si>
  <si>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</si>
  <si>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</si>
  <si>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</si>
  <si>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</si>
  <si>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</si>
  <si>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</si>
  <si>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</si>
  <si>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</si>
  <si>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</si>
  <si>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</si>
  <si>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</si>
  <si>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</si>
  <si>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</si>
  <si>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</si>
  <si>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</si>
  <si>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</si>
  <si>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</si>
  <si>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</si>
  <si>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</si>
  <si>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</si>
  <si>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</si>
  <si>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</si>
  <si>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</si>
  <si>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</si>
  <si>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</si>
  <si>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</si>
  <si>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</si>
  <si>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</si>
  <si>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</si>
  <si>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</si>
  <si>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</si>
  <si>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</si>
  <si>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</si>
  <si>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</si>
  <si>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</si>
  <si>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</si>
  <si>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</si>
  <si>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</si>
  <si>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</si>
  <si>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</si>
  <si>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</si>
  <si>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</si>
  <si>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</si>
  <si>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</si>
  <si>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</si>
  <si>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</si>
  <si>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</si>
  <si>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</si>
  <si>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</si>
  <si>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</si>
  <si>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</si>
  <si>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</si>
  <si>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</si>
  <si>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</si>
  <si>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</si>
  <si>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</si>
  <si>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</si>
  <si>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</si>
  <si>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</si>
  <si>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</si>
  <si>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</si>
  <si>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</si>
  <si>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</si>
  <si>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</si>
  <si>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</si>
  <si>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</si>
  <si>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</si>
  <si>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</si>
  <si>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</si>
  <si>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</si>
  <si>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</si>
  <si>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</si>
  <si>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</si>
  <si>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</si>
  <si>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</si>
  <si>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</si>
  <si>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</si>
  <si>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</si>
  <si>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</si>
  <si>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</si>
  <si>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</si>
  <si>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</si>
  <si>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</si>
  <si>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</si>
  <si>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</si>
  <si>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</si>
  <si>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</si>
  <si>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</si>
  <si>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</si>
  <si>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</si>
  <si>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</si>
  <si>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</si>
  <si>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</si>
  <si>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</si>
  <si>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</si>
  <si>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</si>
  <si>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</si>
  <si>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</si>
  <si>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</si>
  <si>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to be declared. Note that Ex-Dividend Dates are always two trading days prior to the Record Date.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</si>
  <si>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</si>
  <si>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</si>
  <si>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</si>
  <si>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</si>
  <si>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</si>
  <si>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Year; upcoming splits, spin-offs, or acquisitions (by another company); Monthly, Annual, or Semi-annual dividend schedule</t>
  </si>
  <si>
    <t>(rather than quarterly); Companies that are based outside the United States; and other company-specific information.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</si>
  <si>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</si>
  <si>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</si>
  <si>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</si>
  <si>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</si>
  <si>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</si>
  <si>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</si>
  <si>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</si>
  <si>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</si>
  <si>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</si>
  <si>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book value per share). Book value per share is derived by dividing the Price/Book Value ratio in column Z into the current price</t>
  </si>
  <si>
    <t>in column H. The actual Graham number is not shown, but is divided into the current price in order to produce a premium or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</si>
  <si>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</si>
  <si>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</si>
  <si>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</si>
  <si>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</si>
  <si>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</si>
  <si>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</si>
  <si>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</si>
  <si>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</si>
  <si>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</si>
  <si>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</si>
  <si>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</si>
  <si>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</si>
  <si>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</si>
  <si>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</si>
  <si>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</si>
  <si>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</si>
  <si>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</si>
  <si>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</si>
  <si>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</si>
  <si>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</si>
  <si>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</si>
  <si>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NA</t>
  </si>
  <si>
    <t>shows the Number of Analysts covering the company</t>
  </si>
  <si>
    <t>(Per Yahoo July 2014 or later)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</si>
  <si>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</si>
  <si>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</si>
  <si>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</si>
  <si>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</si>
  <si>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</si>
  <si>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</si>
  <si>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</si>
  <si>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</si>
  <si>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</si>
  <si>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</si>
  <si>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</si>
  <si>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</si>
  <si>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</si>
  <si>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</si>
  <si>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</si>
  <si>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17 Yrs Reg Dividends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</si>
  <si>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</si>
  <si>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</si>
  <si>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</si>
  <si>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</si>
  <si>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</si>
  <si>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</si>
  <si>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</si>
  <si>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</si>
  <si>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</si>
  <si>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</si>
  <si>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</si>
  <si>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</si>
  <si>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</si>
  <si>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</si>
  <si>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</si>
  <si>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</si>
  <si>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</si>
  <si>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</si>
  <si>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</si>
  <si>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</si>
  <si>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</si>
  <si>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</si>
  <si>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</si>
  <si>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</si>
  <si>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</si>
  <si>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</si>
  <si>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(See Appendix A below)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</si>
  <si>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</si>
  <si>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</si>
  <si>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</si>
  <si>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</si>
  <si>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</si>
  <si>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</si>
  <si>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</si>
  <si>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</si>
  <si>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</si>
  <si>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</si>
  <si>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</si>
  <si>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</si>
  <si>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</si>
  <si>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</si>
  <si>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</si>
  <si>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</si>
  <si>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</si>
  <si>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</si>
  <si>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</si>
  <si>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</si>
  <si>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</si>
  <si>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</si>
  <si>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r>
      <rPr>
        <u val="single"/>
        <sz val="10"/>
        <color indexed="12"/>
        <rFont val="Arial"/>
      </rPr>
      <t>http://seekingalpha.com/author/david-fish/articles</t>
    </r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</si>
  <si>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</si>
  <si>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</si>
  <si>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</si>
  <si>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r>
      <rPr>
        <u val="single"/>
        <sz val="10"/>
        <color indexed="12"/>
        <rFont val="Arial"/>
      </rPr>
      <t>http://www.tessellation.com/david_fish/</t>
    </r>
  </si>
  <si>
    <t>David Fish</t>
  </si>
  <si>
    <t>Former Editor,</t>
  </si>
  <si>
    <t>The Moneypaper, The Moneypaper Guide to Direct Investment Plans</t>
  </si>
  <si>
    <t>©2007-2017 All Rights Reserved. This listing is intended for personal, non-commercial use only.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</si>
  <si>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</si>
  <si>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</si>
  <si>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</si>
  <si>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</si>
  <si>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</si>
  <si>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</si>
  <si>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</si>
  <si>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</si>
  <si>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</si>
  <si>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</si>
  <si>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</si>
  <si>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</si>
  <si>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</si>
  <si>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</si>
  <si>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</si>
  <si>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</si>
  <si>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</si>
  <si>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</si>
  <si>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</si>
  <si>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</si>
  <si>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</si>
  <si>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</si>
  <si>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</si>
  <si>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</si>
  <si>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</si>
  <si>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</si>
  <si>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</si>
  <si>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</si>
  <si>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</si>
  <si>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</si>
  <si>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</si>
  <si>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</si>
  <si>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</si>
  <si>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</si>
  <si>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</si>
  <si>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</si>
  <si>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</si>
  <si>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</si>
  <si>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</si>
  <si>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</si>
  <si>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</si>
  <si>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</si>
  <si>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&amp;=Multiple Increases This Year</t>
  </si>
  <si>
    <t>Dates in Purple (left/centered) indicate delayed determination related to currency exchange rates (for amount paid)</t>
  </si>
  <si>
    <t>Abaxis Inc.</t>
  </si>
  <si>
    <t>ABAX</t>
  </si>
  <si>
    <t>Former Champion</t>
  </si>
  <si>
    <t>Acadia Realty Trust</t>
  </si>
  <si>
    <t>AKR</t>
  </si>
  <si>
    <t>2017=Year 4</t>
  </si>
  <si>
    <t>Advanced Drainage Systems Inc.</t>
  </si>
  <si>
    <t>WMS</t>
  </si>
  <si>
    <t>Air Lease Corp.</t>
  </si>
  <si>
    <t>AL</t>
  </si>
  <si>
    <t>Alexander's Inc.</t>
  </si>
  <si>
    <t>ALX</t>
  </si>
  <si>
    <t>Allegion plc</t>
  </si>
  <si>
    <t>ALLE</t>
  </si>
  <si>
    <t>Ameren Corp.</t>
  </si>
  <si>
    <t>AEE</t>
  </si>
  <si>
    <t>American International Group Inc.</t>
  </si>
  <si>
    <t>AIG</t>
  </si>
  <si>
    <t>Bank First National Corp.</t>
  </si>
  <si>
    <t>BFNC</t>
  </si>
  <si>
    <t>Bank of America Corp.</t>
  </si>
  <si>
    <t>BankFinancial Corp.</t>
  </si>
  <si>
    <t>BFIN</t>
  </si>
  <si>
    <t>Big Lots Inc.</t>
  </si>
  <si>
    <t>BIG</t>
  </si>
  <si>
    <t>Capella Education Company</t>
  </si>
  <si>
    <t>CPLA</t>
  </si>
  <si>
    <t>Capital City Bank Group</t>
  </si>
  <si>
    <t>CCBG</t>
  </si>
  <si>
    <t>Cathay General Bancorp</t>
  </si>
  <si>
    <t>CATY</t>
  </si>
  <si>
    <t>CDW Corp.</t>
  </si>
  <si>
    <t>CDW</t>
  </si>
  <si>
    <t>Children's Place Inc. (The)</t>
  </si>
  <si>
    <t>PLCE</t>
  </si>
  <si>
    <t>Citizens Financial Group Inc.</t>
  </si>
  <si>
    <t>CFG</t>
  </si>
  <si>
    <t>CrossAmerica Partners LP</t>
  </si>
  <si>
    <t>CAPL</t>
  </si>
  <si>
    <t>Crown Castle International Corp.</t>
  </si>
  <si>
    <t>CCI</t>
  </si>
  <si>
    <t>Former Contender</t>
  </si>
  <si>
    <t>Diamond Hill Investment Group Inc.</t>
  </si>
  <si>
    <t>DHIL</t>
  </si>
  <si>
    <t>Dolby Laboratories</t>
  </si>
  <si>
    <t>DLB</t>
  </si>
  <si>
    <t>Elbit Systems Ltd.</t>
  </si>
  <si>
    <t>ESLT</t>
  </si>
  <si>
    <t>Everest Reinsurance Group Ltd.</t>
  </si>
  <si>
    <t>RE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</si>
  <si>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</si>
  <si>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</si>
  <si>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</si>
  <si>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</si>
  <si>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</si>
  <si>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</si>
  <si>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</si>
  <si>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</si>
  <si>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</si>
  <si>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</si>
  <si>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</si>
  <si>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</si>
  <si>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</si>
  <si>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</si>
  <si>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Gaming and Leisure Properties Inc.</t>
  </si>
  <si>
    <t>GLPI</t>
  </si>
  <si>
    <t>GasLog Partners LP</t>
  </si>
  <si>
    <t>GLOP</t>
  </si>
  <si>
    <t>Monaco,&amp;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</si>
  <si>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</si>
  <si>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</si>
  <si>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</si>
  <si>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</si>
  <si>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</si>
  <si>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</si>
  <si>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</si>
  <si>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</si>
  <si>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Home Federal Bancorp of Louisiana</t>
  </si>
  <si>
    <t>HFBL</t>
  </si>
  <si>
    <t>Independence Holding Company</t>
  </si>
  <si>
    <t>IHC</t>
  </si>
  <si>
    <t>Est Date</t>
  </si>
  <si>
    <t>Independent Bank Corp. MI</t>
  </si>
  <si>
    <t>IBCP</t>
  </si>
  <si>
    <t>Interdigital Inc.</t>
  </si>
  <si>
    <t>IDCC</t>
  </si>
  <si>
    <t>Kite Realty Group Trust</t>
  </si>
  <si>
    <t>KRG</t>
  </si>
  <si>
    <t>Lam Research Corp.</t>
  </si>
  <si>
    <t>LRCX</t>
  </si>
  <si>
    <t>2017 Pmt.=Year 4</t>
  </si>
  <si>
    <t>Lamar Advertising Co.</t>
  </si>
  <si>
    <t>LAMR</t>
  </si>
  <si>
    <t>Logitech International SA</t>
  </si>
  <si>
    <t>LOGI</t>
  </si>
  <si>
    <t>Switzerland</t>
  </si>
  <si>
    <t>Macatawa Bank Corp.</t>
  </si>
  <si>
    <t>MCBC</t>
  </si>
  <si>
    <t>Marcus Corp.</t>
  </si>
  <si>
    <t>MCS</t>
  </si>
  <si>
    <t>Marriot Vacations Worldwide Corp.</t>
  </si>
  <si>
    <t>VAC</t>
  </si>
  <si>
    <t>Matson Inc.</t>
  </si>
  <si>
    <t>MATX</t>
  </si>
  <si>
    <t>Medical Properties Trust Inc.</t>
  </si>
  <si>
    <t>MPW</t>
  </si>
  <si>
    <t>Mid Penn Bancorp</t>
  </si>
  <si>
    <t>MPB</t>
  </si>
  <si>
    <t>Mobile Mini Inc.</t>
  </si>
  <si>
    <t>MINI</t>
  </si>
  <si>
    <t>Moelis &amp; Company</t>
  </si>
  <si>
    <t>MC</t>
  </si>
  <si>
    <t>Mondelez International Inc.</t>
  </si>
  <si>
    <t>MDLZ</t>
  </si>
  <si>
    <t>NASB Financial Inc.</t>
  </si>
  <si>
    <t>NASB</t>
  </si>
  <si>
    <t>National Health Trends Corp.</t>
  </si>
  <si>
    <t>NHTC</t>
  </si>
  <si>
    <t>National Security Group Inc.</t>
  </si>
  <si>
    <t>NSEC</t>
  </si>
  <si>
    <t>New Media Investment Group Inc.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</si>
  <si>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</si>
  <si>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</si>
  <si>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</si>
  <si>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</si>
  <si>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</si>
  <si>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</si>
  <si>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</si>
  <si>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</si>
  <si>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</si>
  <si>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Owens Corning Inc.</t>
  </si>
  <si>
    <t>OC</t>
  </si>
  <si>
    <t>2017 Pmt=Year 4</t>
  </si>
  <si>
    <t>Pacific Financial Corp.</t>
  </si>
  <si>
    <t>PFLC</t>
  </si>
  <si>
    <t>2017 Pmt=Year 4, Annual</t>
  </si>
  <si>
    <t>Parke Bancorp Inc.</t>
  </si>
  <si>
    <t>PKBK</t>
  </si>
  <si>
    <t>Pattern Energy Group Inc.</t>
  </si>
  <si>
    <t>PEGI</t>
  </si>
  <si>
    <t>PBF Logistics LP</t>
  </si>
  <si>
    <t>PBFX</t>
  </si>
  <si>
    <t>Preferred Bank</t>
  </si>
  <si>
    <t>PFBC</t>
  </si>
  <si>
    <t>Prologis Inc.</t>
  </si>
  <si>
    <t>PLD</t>
  </si>
  <si>
    <t>PS Business Parks Inc.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</si>
  <si>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</si>
  <si>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</si>
  <si>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</si>
  <si>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</si>
  <si>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</si>
  <si>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</si>
  <si>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</si>
  <si>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Saul Centers Inc.</t>
  </si>
  <si>
    <t>BFS</t>
  </si>
  <si>
    <t>Selective Insurance Group Inc.</t>
  </si>
  <si>
    <t>SIGI</t>
  </si>
  <si>
    <t>Simpson Manufacturing Company Inc.</t>
  </si>
  <si>
    <t>SSD</t>
  </si>
  <si>
    <t>Skyworks Solutions Inc.</t>
  </si>
  <si>
    <t>SKWS</t>
  </si>
  <si>
    <t>Sonic Corp.</t>
  </si>
  <si>
    <t>SONC</t>
  </si>
  <si>
    <t>Sprague Resources LP</t>
  </si>
  <si>
    <t>SRLP</t>
  </si>
  <si>
    <t>Summit Hotel Properties Inc.</t>
  </si>
  <si>
    <t>INN</t>
  </si>
  <si>
    <t>Superior Uniform Group Inc.</t>
  </si>
  <si>
    <t>SFGC</t>
  </si>
  <si>
    <t>Synnex Corp.</t>
  </si>
  <si>
    <t>SNX</t>
  </si>
  <si>
    <t>Tetra Tech Inc.</t>
  </si>
  <si>
    <t>TTEK</t>
  </si>
  <si>
    <t>TFS Financial Corp.</t>
  </si>
  <si>
    <t>TFSL</t>
  </si>
  <si>
    <t>Timken Company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</si>
  <si>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</si>
  <si>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</si>
  <si>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</si>
  <si>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</si>
  <si>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</si>
  <si>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</si>
  <si>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</si>
  <si>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Washington First Bankshares Inc.</t>
  </si>
  <si>
    <t>WFBI</t>
  </si>
  <si>
    <t>Wellesley Bancorp Inc.</t>
  </si>
  <si>
    <t>WEBK</t>
  </si>
  <si>
    <t>Westlake Chemical Partners LP</t>
  </si>
  <si>
    <t>WLKP</t>
  </si>
  <si>
    <t>Wintrust Financial Corp.</t>
  </si>
  <si>
    <t>WTFC</t>
  </si>
  <si>
    <t>Companies:</t>
  </si>
  <si>
    <t>=Added this month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</si>
  <si>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</si>
  <si>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</si>
  <si>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</si>
  <si>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</si>
  <si>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</si>
  <si>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</si>
  <si>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</si>
  <si>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</si>
  <si>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</si>
  <si>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</si>
  <si>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</si>
  <si>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</si>
  <si>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</si>
  <si>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2014, 2015, (2016)</t>
  </si>
  <si>
    <t>ConAgra Brands Inc.</t>
  </si>
  <si>
    <t>FY16, FY17</t>
  </si>
  <si>
    <t>2015, 2016</t>
  </si>
  <si>
    <t>2014, 2015, 2016, '17</t>
  </si>
</sst>
</file>

<file path=xl/styles.xml><?xml version="1.0" encoding="utf-8"?>
<styleSheet xmlns="http://schemas.openxmlformats.org/spreadsheetml/2006/main">
  <numFmts count="9">
    <numFmt numFmtId="0" formatCode="General"/>
    <numFmt numFmtId="59" formatCode="0.0000"/>
    <numFmt numFmtId="60" formatCode="0.0&quot; &quot;;(0.0)"/>
    <numFmt numFmtId="61" formatCode="0&quot; &quot;;(0)"/>
    <numFmt numFmtId="62" formatCode="0.0"/>
    <numFmt numFmtId="63" formatCode="0.000"/>
    <numFmt numFmtId="64" formatCode="0.000&quot; &quot;;(0.000)"/>
    <numFmt numFmtId="65" formatCode="0.00&quot; &quot;;(0.00)"/>
    <numFmt numFmtId="66" formatCode="#,##0;#,##0"/>
  </numFmts>
  <fonts count="63">
    <font>
      <sz val="10"/>
      <color indexed="8"/>
      <name val="Arial"/>
    </font>
    <font>
      <sz val="12"/>
      <color indexed="8"/>
      <name val="Helvetica"/>
    </font>
    <font>
      <sz val="13"/>
      <color indexed="8"/>
      <name val="Arial"/>
    </font>
    <font>
      <b val="1"/>
      <i val="1"/>
      <u val="single"/>
      <sz val="10"/>
      <color indexed="9"/>
      <name val="Arial"/>
    </font>
    <font>
      <i val="1"/>
      <sz val="9"/>
      <color indexed="8"/>
      <name val="Arial"/>
    </font>
    <font>
      <sz val="10"/>
      <color indexed="12"/>
      <name val="Arial"/>
    </font>
    <font>
      <u val="single"/>
      <sz val="10"/>
      <color indexed="12"/>
      <name val="Arial"/>
    </font>
    <font>
      <sz val="8"/>
      <color indexed="8"/>
      <name val="Arial"/>
    </font>
    <font>
      <b val="1"/>
      <i val="1"/>
      <u val="single"/>
      <sz val="10"/>
      <color indexed="8"/>
      <name val="Arial"/>
    </font>
    <font>
      <sz val="9"/>
      <color indexed="12"/>
      <name val="Arial"/>
    </font>
    <font>
      <sz val="10"/>
      <color indexed="13"/>
      <name val="Arial"/>
    </font>
    <font>
      <sz val="9"/>
      <color indexed="14"/>
      <name val="Arial"/>
    </font>
    <font>
      <b val="1"/>
      <i val="1"/>
      <u val="single"/>
      <sz val="9"/>
      <color indexed="8"/>
      <name val="Arial"/>
    </font>
    <font>
      <sz val="9"/>
      <color indexed="8"/>
      <name val="Arial"/>
    </font>
    <font>
      <i val="1"/>
      <sz val="7"/>
      <color indexed="8"/>
      <name val="Arial"/>
    </font>
    <font>
      <sz val="7"/>
      <color indexed="9"/>
      <name val="Arial"/>
    </font>
    <font>
      <sz val="7"/>
      <color indexed="8"/>
      <name val="Arial"/>
    </font>
    <font>
      <sz val="7"/>
      <color indexed="13"/>
      <name val="Arial"/>
    </font>
    <font>
      <i val="1"/>
      <sz val="8"/>
      <color indexed="8"/>
      <name val="Arial"/>
    </font>
    <font>
      <sz val="7"/>
      <color indexed="15"/>
      <name val="Arial"/>
    </font>
    <font>
      <i val="1"/>
      <sz val="8"/>
      <color indexed="9"/>
      <name val="Arial"/>
    </font>
    <font>
      <b val="1"/>
      <i val="1"/>
      <sz val="7"/>
      <color indexed="15"/>
      <name val="Arial"/>
    </font>
    <font>
      <sz val="9"/>
      <color indexed="13"/>
      <name val="Arial"/>
    </font>
    <font>
      <sz val="8"/>
      <color indexed="9"/>
      <name val="Arial"/>
    </font>
    <font>
      <b val="1"/>
      <sz val="8"/>
      <color indexed="8"/>
      <name val="Arial"/>
    </font>
    <font>
      <i val="1"/>
      <sz val="8"/>
      <color indexed="15"/>
      <name val="Arial"/>
    </font>
    <font>
      <sz val="8"/>
      <color indexed="13"/>
      <name val="Arial"/>
    </font>
    <font>
      <b val="1"/>
      <sz val="9"/>
      <color indexed="8"/>
      <name val="Arial"/>
    </font>
    <font>
      <sz val="7"/>
      <color indexed="17"/>
      <name val="Arial"/>
    </font>
    <font>
      <sz val="9"/>
      <color indexed="15"/>
      <name val="Arial"/>
    </font>
    <font>
      <sz val="9"/>
      <color indexed="9"/>
      <name val="Arial"/>
    </font>
    <font>
      <sz val="8"/>
      <color indexed="12"/>
      <name val="Arial"/>
    </font>
    <font>
      <sz val="9"/>
      <color indexed="17"/>
      <name val="Arial"/>
    </font>
    <font>
      <sz val="8"/>
      <color indexed="15"/>
      <name val="Arial"/>
    </font>
    <font>
      <sz val="8"/>
      <color indexed="14"/>
      <name val="Arial"/>
    </font>
    <font>
      <sz val="7"/>
      <color indexed="12"/>
      <name val="Arial"/>
    </font>
    <font>
      <sz val="8"/>
      <color indexed="18"/>
      <name val="Arial"/>
    </font>
    <font>
      <sz val="7"/>
      <color indexed="14"/>
      <name val="Arial"/>
    </font>
    <font>
      <b val="1"/>
      <sz val="9"/>
      <color indexed="15"/>
      <name val="Arial"/>
    </font>
    <font>
      <b val="1"/>
      <i val="1"/>
      <u val="single"/>
      <sz val="10"/>
      <color indexed="19"/>
      <name val="Arial"/>
    </font>
    <font>
      <sz val="5"/>
      <color indexed="8"/>
      <name val="Arial"/>
    </font>
    <font>
      <b val="1"/>
      <i val="1"/>
      <u val="single"/>
      <sz val="10"/>
      <color indexed="20"/>
      <name val="Arial"/>
    </font>
    <font>
      <sz val="8"/>
      <color indexed="17"/>
      <name val="Arial"/>
    </font>
    <font>
      <b val="1"/>
      <i val="1"/>
      <u val="single"/>
      <sz val="10"/>
      <color indexed="21"/>
      <name val="Arial"/>
    </font>
    <font>
      <b val="1"/>
      <i val="1"/>
      <u val="single"/>
      <sz val="10"/>
      <color indexed="22"/>
      <name val="Arial"/>
    </font>
    <font>
      <sz val="10"/>
      <color indexed="22"/>
      <name val="Arial"/>
    </font>
    <font>
      <i val="1"/>
      <sz val="9"/>
      <color indexed="9"/>
      <name val="Arial"/>
    </font>
    <font>
      <i val="1"/>
      <sz val="9"/>
      <color indexed="13"/>
      <name val="Arial"/>
    </font>
    <font>
      <i val="1"/>
      <sz val="9"/>
      <color indexed="23"/>
      <name val="Arial"/>
    </font>
    <font>
      <i val="1"/>
      <sz val="9"/>
      <color indexed="15"/>
      <name val="Arial"/>
    </font>
    <font>
      <sz val="9"/>
      <color indexed="23"/>
      <name val="Arial"/>
    </font>
    <font>
      <b val="1"/>
      <i val="1"/>
      <sz val="9"/>
      <color indexed="8"/>
      <name val="Arial"/>
    </font>
    <font>
      <sz val="5"/>
      <color indexed="8"/>
      <name val="Arial"/>
    </font>
    <font>
      <i val="1"/>
      <u val="single"/>
      <sz val="9"/>
      <color indexed="8"/>
      <name val="Arial"/>
    </font>
    <font>
      <u val="single"/>
      <sz val="8"/>
      <color indexed="8"/>
      <name val="Arial"/>
    </font>
    <font>
      <b val="1"/>
      <i val="1"/>
      <sz val="8"/>
      <color indexed="8"/>
      <name val="Arial"/>
    </font>
    <font>
      <u val="single"/>
      <sz val="8"/>
      <color indexed="12"/>
      <name val="Arial"/>
    </font>
    <font>
      <b val="1"/>
      <i val="1"/>
      <sz val="9"/>
      <color indexed="15"/>
      <name val="Arial"/>
    </font>
    <font>
      <b val="1"/>
      <u val="single"/>
      <sz val="9"/>
      <color indexed="8"/>
      <name val="Arial"/>
    </font>
    <font>
      <sz val="6"/>
      <color indexed="8"/>
      <name val="Arial"/>
    </font>
    <font>
      <u val="single"/>
      <sz val="9"/>
      <color indexed="8"/>
      <name val="Arial"/>
    </font>
    <font>
      <sz val="7"/>
      <color indexed="23"/>
      <name val="Arial"/>
    </font>
    <font>
      <b val="1"/>
      <sz val="10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24"/>
        <bgColor auto="1"/>
      </patternFill>
    </fill>
    <fill>
      <patternFill patternType="solid">
        <fgColor indexed="35"/>
        <bgColor auto="1"/>
      </patternFill>
    </fill>
  </fills>
  <borders count="41">
    <border>
      <left/>
      <right/>
      <top/>
      <bottom/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1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11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 style="thin">
        <color indexed="8"/>
      </bottom>
      <diagonal/>
    </border>
    <border>
      <left/>
      <right style="thin">
        <color indexed="11"/>
      </right>
      <top style="thin">
        <color indexed="11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10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left" vertical="bottom"/>
    </xf>
    <xf numFmtId="0" fontId="0" fillId="2" borderId="2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right" vertical="bottom"/>
    </xf>
    <xf numFmtId="49" fontId="5" fillId="2" borderId="3" applyNumberFormat="1" applyFont="1" applyFill="1" applyBorder="1" applyAlignment="1" applyProtection="0">
      <alignment vertical="bottom"/>
    </xf>
    <xf numFmtId="0" fontId="5" fillId="2" borderId="3" applyNumberFormat="1" applyFont="1" applyFill="1" applyBorder="1" applyAlignment="1" applyProtection="0">
      <alignment vertical="bottom"/>
    </xf>
    <xf numFmtId="0" fontId="4" fillId="2" borderId="3" applyNumberFormat="1" applyFont="1" applyFill="1" applyBorder="1" applyAlignment="1" applyProtection="0">
      <alignment horizontal="right" vertical="bottom"/>
    </xf>
    <xf numFmtId="0" fontId="7" fillId="2" borderId="3" applyNumberFormat="1" applyFont="1" applyFill="1" applyBorder="1" applyAlignment="1" applyProtection="0">
      <alignment vertical="bottom"/>
    </xf>
    <xf numFmtId="0" fontId="7" fillId="2" borderId="2" applyNumberFormat="1" applyFont="1" applyFill="1" applyBorder="1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fillId="2" borderId="3" applyNumberFormat="1" applyFont="1" applyFill="1" applyBorder="1" applyAlignment="1" applyProtection="0">
      <alignment horizontal="right" vertical="bottom"/>
    </xf>
    <xf numFmtId="0" fontId="0" fillId="2" borderId="3" applyNumberFormat="1" applyFont="1" applyFill="1" applyBorder="1" applyAlignment="1" applyProtection="0">
      <alignment vertical="bottom"/>
    </xf>
    <xf numFmtId="14" fontId="0" fillId="2" borderId="2" applyNumberFormat="1" applyFont="1" applyFill="1" applyBorder="1" applyAlignment="1" applyProtection="0">
      <alignment vertical="bottom"/>
    </xf>
    <xf numFmtId="14" fontId="0" fillId="2" borderId="3" applyNumberFormat="1" applyFont="1" applyFill="1" applyBorder="1" applyAlignment="1" applyProtection="0">
      <alignment vertical="bottom"/>
    </xf>
    <xf numFmtId="0" fontId="0" fillId="2" borderId="4" applyNumberFormat="1" applyFont="1" applyFill="1" applyBorder="1" applyAlignment="1" applyProtection="0">
      <alignment vertical="bottom"/>
    </xf>
    <xf numFmtId="49" fontId="8" fillId="2" borderId="5" applyNumberFormat="1" applyFont="1" applyFill="1" applyBorder="1" applyAlignment="1" applyProtection="0">
      <alignment vertical="bottom"/>
    </xf>
    <xf numFmtId="0" fontId="8" fillId="2" borderId="1" applyNumberFormat="1" applyFont="1" applyFill="1" applyBorder="1" applyAlignment="1" applyProtection="0">
      <alignment vertical="bottom"/>
    </xf>
    <xf numFmtId="0" fontId="8" fillId="2" borderId="3" applyNumberFormat="1" applyFont="1" applyFill="1" applyBorder="1" applyAlignment="1" applyProtection="0">
      <alignment vertical="bottom"/>
    </xf>
    <xf numFmtId="0" fontId="0" fillId="2" borderId="6" applyNumberFormat="1" applyFont="1" applyFill="1" applyBorder="1" applyAlignment="1" applyProtection="0">
      <alignment vertical="bottom"/>
    </xf>
    <xf numFmtId="49" fontId="9" fillId="2" borderId="7" applyNumberFormat="1" applyFont="1" applyFill="1" applyBorder="1" applyAlignment="1" applyProtection="0">
      <alignment horizontal="left" vertical="bottom"/>
    </xf>
    <xf numFmtId="0" fontId="9" fillId="2" borderId="7" applyNumberFormat="1" applyFont="1" applyFill="1" applyBorder="1" applyAlignment="1" applyProtection="0">
      <alignment horizontal="left" vertical="bottom"/>
    </xf>
    <xf numFmtId="0" fontId="10" fillId="2" borderId="7" applyNumberFormat="1" applyFont="1" applyFill="1" applyBorder="1" applyAlignment="1" applyProtection="0">
      <alignment vertical="bottom"/>
    </xf>
    <xf numFmtId="49" fontId="11" fillId="2" borderId="7" applyNumberFormat="1" applyFont="1" applyFill="1" applyBorder="1" applyAlignment="1" applyProtection="0">
      <alignment horizontal="left" vertical="bottom"/>
    </xf>
    <xf numFmtId="0" fontId="11" fillId="2" borderId="7" applyNumberFormat="1" applyFont="1" applyFill="1" applyBorder="1" applyAlignment="1" applyProtection="0">
      <alignment horizontal="left" vertical="bottom"/>
    </xf>
    <xf numFmtId="0" fontId="10" fillId="2" borderId="4" applyNumberFormat="1" applyFont="1" applyFill="1" applyBorder="1" applyAlignment="1" applyProtection="0">
      <alignment vertical="bottom"/>
    </xf>
    <xf numFmtId="49" fontId="8" fillId="2" borderId="6" applyNumberFormat="1" applyFont="1" applyFill="1" applyBorder="1" applyAlignment="1" applyProtection="0">
      <alignment horizontal="left" vertical="bottom"/>
    </xf>
    <xf numFmtId="0" fontId="8" fillId="2" borderId="7" applyNumberFormat="1" applyFont="1" applyFill="1" applyBorder="1" applyAlignment="1" applyProtection="0">
      <alignment horizontal="left" vertical="bottom"/>
    </xf>
    <xf numFmtId="0" fontId="0" fillId="2" borderId="7" applyNumberFormat="1" applyFont="1" applyFill="1" applyBorder="1" applyAlignment="1" applyProtection="0">
      <alignment vertical="bottom"/>
    </xf>
    <xf numFmtId="49" fontId="8" fillId="2" borderId="6" applyNumberFormat="1" applyFont="1" applyFill="1" applyBorder="1" applyAlignment="1" applyProtection="0">
      <alignment vertical="bottom"/>
    </xf>
    <xf numFmtId="0" fontId="8" fillId="2" borderId="7" applyNumberFormat="1" applyFont="1" applyFill="1" applyBorder="1" applyAlignment="1" applyProtection="0">
      <alignment vertical="bottom"/>
    </xf>
    <xf numFmtId="0" fontId="0" fillId="2" borderId="8" applyNumberFormat="1" applyFont="1" applyFill="1" applyBorder="1" applyAlignment="1" applyProtection="0">
      <alignment vertical="bottom"/>
    </xf>
    <xf numFmtId="49" fontId="12" fillId="2" borderId="6" applyNumberFormat="1" applyFont="1" applyFill="1" applyBorder="1" applyAlignment="1" applyProtection="0">
      <alignment vertical="bottom"/>
    </xf>
    <xf numFmtId="0" fontId="7" fillId="2" borderId="7" applyNumberFormat="1" applyFont="1" applyFill="1" applyBorder="1" applyAlignment="1" applyProtection="0">
      <alignment vertical="bottom"/>
    </xf>
    <xf numFmtId="0" fontId="13" fillId="2" borderId="7" applyNumberFormat="1" applyFont="1" applyFill="1" applyBorder="1" applyAlignment="1" applyProtection="0">
      <alignment vertical="bottom"/>
    </xf>
    <xf numFmtId="0" fontId="13" fillId="2" borderId="4" applyNumberFormat="1" applyFont="1" applyFill="1" applyBorder="1" applyAlignment="1" applyProtection="0">
      <alignment vertical="bottom"/>
    </xf>
    <xf numFmtId="49" fontId="14" fillId="2" borderId="6" applyNumberFormat="1" applyFont="1" applyFill="1" applyBorder="1" applyAlignment="1" applyProtection="0">
      <alignment horizontal="left" vertical="bottom"/>
    </xf>
    <xf numFmtId="0" fontId="7" fillId="2" borderId="4" applyNumberFormat="1" applyFont="1" applyFill="1" applyBorder="1" applyAlignment="1" applyProtection="0">
      <alignment vertical="bottom"/>
    </xf>
    <xf numFmtId="49" fontId="15" fillId="2" borderId="6" applyNumberFormat="1" applyFont="1" applyFill="1" applyBorder="1" applyAlignment="1" applyProtection="0">
      <alignment horizontal="left" vertical="bottom"/>
    </xf>
    <xf numFmtId="0" fontId="0" fillId="2" borderId="7" applyNumberFormat="1" applyFont="1" applyFill="1" applyBorder="1" applyAlignment="1" applyProtection="0">
      <alignment horizontal="right" vertical="bottom"/>
    </xf>
    <xf numFmtId="14" fontId="0" fillId="2" borderId="4" applyNumberFormat="1" applyFont="1" applyFill="1" applyBorder="1" applyAlignment="1" applyProtection="0">
      <alignment vertical="bottom"/>
    </xf>
    <xf numFmtId="0" fontId="0" fillId="2" borderId="9" applyNumberFormat="1" applyFont="1" applyFill="1" applyBorder="1" applyAlignment="1" applyProtection="0">
      <alignment vertical="bottom"/>
    </xf>
    <xf numFmtId="0" fontId="16" fillId="2" borderId="6" applyNumberFormat="1" applyFont="1" applyFill="1" applyBorder="1" applyAlignment="1" applyProtection="0">
      <alignment vertical="bottom"/>
    </xf>
    <xf numFmtId="0" fontId="16" fillId="2" borderId="7" applyNumberFormat="1" applyFont="1" applyFill="1" applyBorder="1" applyAlignment="1" applyProtection="0">
      <alignment vertical="bottom"/>
    </xf>
    <xf numFmtId="49" fontId="16" fillId="2" borderId="7" applyNumberFormat="1" applyFont="1" applyFill="1" applyBorder="1" applyAlignment="1" applyProtection="0">
      <alignment horizontal="right" vertical="bottom"/>
    </xf>
    <xf numFmtId="0" fontId="16" fillId="2" borderId="10" applyNumberFormat="1" applyFont="1" applyFill="1" applyBorder="1" applyAlignment="1" applyProtection="0">
      <alignment horizontal="right" vertical="bottom"/>
    </xf>
    <xf numFmtId="49" fontId="17" fillId="2" borderId="10" applyNumberFormat="1" applyFont="1" applyFill="1" applyBorder="1" applyAlignment="1" applyProtection="0">
      <alignment horizontal="left" vertical="bottom"/>
    </xf>
    <xf numFmtId="0" fontId="10" fillId="2" borderId="10" applyNumberFormat="1" applyFont="1" applyFill="1" applyBorder="1" applyAlignment="1" applyProtection="0">
      <alignment vertical="bottom"/>
    </xf>
    <xf numFmtId="0" fontId="10" fillId="2" borderId="11" applyNumberFormat="1" applyFont="1" applyFill="1" applyBorder="1" applyAlignment="1" applyProtection="0">
      <alignment vertical="bottom"/>
    </xf>
    <xf numFmtId="49" fontId="18" fillId="2" borderId="12" applyNumberFormat="1" applyFont="1" applyFill="1" applyBorder="1" applyAlignment="1" applyProtection="0">
      <alignment horizontal="left" vertical="bottom"/>
    </xf>
    <xf numFmtId="0" fontId="18" fillId="2" borderId="10" applyNumberFormat="1" applyFont="1" applyFill="1" applyBorder="1" applyAlignment="1" applyProtection="0">
      <alignment horizontal="left" vertical="bottom"/>
    </xf>
    <xf numFmtId="0" fontId="0" fillId="2" borderId="10" applyNumberFormat="1" applyFont="1" applyFill="1" applyBorder="1" applyAlignment="1" applyProtection="0">
      <alignment vertical="bottom"/>
    </xf>
    <xf numFmtId="0" fontId="0" fillId="2" borderId="11" applyNumberFormat="1" applyFont="1" applyFill="1" applyBorder="1" applyAlignment="1" applyProtection="0">
      <alignment vertical="bottom"/>
    </xf>
    <xf numFmtId="0" fontId="0" fillId="2" borderId="12" applyNumberFormat="1" applyFont="1" applyFill="1" applyBorder="1" applyAlignment="1" applyProtection="0">
      <alignment vertical="bottom"/>
    </xf>
    <xf numFmtId="0" fontId="0" fillId="2" borderId="13" applyNumberFormat="1" applyFont="1" applyFill="1" applyBorder="1" applyAlignment="1" applyProtection="0">
      <alignment vertical="bottom"/>
    </xf>
    <xf numFmtId="0" fontId="7" fillId="2" borderId="10" applyNumberFormat="1" applyFont="1" applyFill="1" applyBorder="1" applyAlignment="1" applyProtection="0">
      <alignment vertical="bottom"/>
    </xf>
    <xf numFmtId="0" fontId="13" fillId="2" borderId="10" applyNumberFormat="1" applyFont="1" applyFill="1" applyBorder="1" applyAlignment="1" applyProtection="0">
      <alignment vertical="bottom"/>
    </xf>
    <xf numFmtId="0" fontId="13" fillId="2" borderId="11" applyNumberFormat="1" applyFont="1" applyFill="1" applyBorder="1" applyAlignment="1" applyProtection="0">
      <alignment vertical="bottom"/>
    </xf>
    <xf numFmtId="0" fontId="16" fillId="2" borderId="12" applyNumberFormat="1" applyFont="1" applyFill="1" applyBorder="1" applyAlignment="1" applyProtection="0">
      <alignment vertical="bottom"/>
    </xf>
    <xf numFmtId="0" fontId="0" fillId="2" borderId="14" applyNumberFormat="1" applyFont="1" applyFill="1" applyBorder="1" applyAlignment="1" applyProtection="0">
      <alignment vertical="bottom"/>
    </xf>
    <xf numFmtId="0" fontId="0" fillId="2" borderId="15" applyNumberFormat="1" applyFont="1" applyFill="1" applyBorder="1" applyAlignment="1" applyProtection="0">
      <alignment vertical="bottom"/>
    </xf>
    <xf numFmtId="0" fontId="7" fillId="2" borderId="12" applyNumberFormat="1" applyFont="1" applyFill="1" applyBorder="1" applyAlignment="1" applyProtection="0">
      <alignment horizontal="left" vertical="bottom"/>
    </xf>
    <xf numFmtId="0" fontId="5" fillId="2" borderId="11" applyNumberFormat="1" applyFont="1" applyFill="1" applyBorder="1" applyAlignment="1" applyProtection="0">
      <alignment vertical="bottom"/>
    </xf>
    <xf numFmtId="0" fontId="7" fillId="2" borderId="11" applyNumberFormat="1" applyFont="1" applyFill="1" applyBorder="1" applyAlignment="1" applyProtection="0">
      <alignment vertical="bottom"/>
    </xf>
    <xf numFmtId="49" fontId="19" fillId="2" borderId="16" applyNumberFormat="1" applyFont="1" applyFill="1" applyBorder="1" applyAlignment="1" applyProtection="0">
      <alignment horizontal="left" vertical="bottom"/>
    </xf>
    <xf numFmtId="0" fontId="16" fillId="2" borderId="10" applyNumberFormat="1" applyFont="1" applyFill="1" applyBorder="1" applyAlignment="1" applyProtection="0">
      <alignment vertical="bottom"/>
    </xf>
    <xf numFmtId="0" fontId="17" fillId="2" borderId="10" applyNumberFormat="1" applyFont="1" applyFill="1" applyBorder="1" applyAlignment="1" applyProtection="0">
      <alignment vertical="bottom"/>
    </xf>
    <xf numFmtId="0" fontId="17" fillId="2" borderId="11" applyNumberFormat="1" applyFont="1" applyFill="1" applyBorder="1" applyAlignment="1" applyProtection="0">
      <alignment vertical="bottom"/>
    </xf>
    <xf numFmtId="49" fontId="7" fillId="2" borderId="12" applyNumberFormat="1" applyFont="1" applyFill="1" applyBorder="1" applyAlignment="1" applyProtection="0">
      <alignment horizontal="left" vertical="bottom"/>
    </xf>
    <xf numFmtId="0" fontId="7" fillId="2" borderId="10" applyNumberFormat="1" applyFont="1" applyFill="1" applyBorder="1" applyAlignment="1" applyProtection="0">
      <alignment horizontal="left" vertical="bottom"/>
    </xf>
    <xf numFmtId="0" fontId="20" fillId="2" borderId="10" applyNumberFormat="1" applyFont="1" applyFill="1" applyBorder="1" applyAlignment="1" applyProtection="0">
      <alignment vertical="bottom"/>
    </xf>
    <xf numFmtId="0" fontId="0" fillId="2" borderId="16" applyNumberFormat="1" applyFont="1" applyFill="1" applyBorder="1" applyAlignment="1" applyProtection="0">
      <alignment vertical="bottom"/>
    </xf>
    <xf numFmtId="0" fontId="7" fillId="2" borderId="12" applyNumberFormat="1" applyFont="1" applyFill="1" applyBorder="1" applyAlignment="1" applyProtection="0">
      <alignment vertical="bottom"/>
    </xf>
    <xf numFmtId="49" fontId="21" fillId="2" borderId="12" applyNumberFormat="1" applyFont="1" applyFill="1" applyBorder="1" applyAlignment="1" applyProtection="0">
      <alignment vertical="bottom"/>
    </xf>
    <xf numFmtId="0" fontId="13" fillId="2" borderId="14" applyNumberFormat="1" applyFont="1" applyFill="1" applyBorder="1" applyAlignment="1" applyProtection="0">
      <alignment vertical="bottom"/>
    </xf>
    <xf numFmtId="0" fontId="13" fillId="2" borderId="15" applyNumberFormat="1" applyFont="1" applyFill="1" applyBorder="1" applyAlignment="1" applyProtection="0">
      <alignment vertical="bottom"/>
    </xf>
    <xf numFmtId="49" fontId="16" fillId="2" borderId="1" applyNumberFormat="1" applyFont="1" applyFill="1" applyBorder="1" applyAlignment="1" applyProtection="0">
      <alignment vertical="bottom"/>
    </xf>
    <xf numFmtId="0" fontId="16" fillId="2" borderId="3" applyNumberFormat="1" applyFont="1" applyFill="1" applyBorder="1" applyAlignment="1" applyProtection="0">
      <alignment vertical="bottom"/>
    </xf>
    <xf numFmtId="0" fontId="16" fillId="2" borderId="2" applyNumberFormat="1" applyFont="1" applyFill="1" applyBorder="1" applyAlignment="1" applyProtection="0">
      <alignment vertical="bottom"/>
    </xf>
    <xf numFmtId="49" fontId="18" fillId="2" borderId="16" applyNumberFormat="1" applyFont="1" applyFill="1" applyBorder="1" applyAlignment="1" applyProtection="0">
      <alignment horizontal="left" vertical="bottom"/>
    </xf>
    <xf numFmtId="0" fontId="10" fillId="2" borderId="14" applyNumberFormat="1" applyFont="1" applyFill="1" applyBorder="1" applyAlignment="1" applyProtection="0">
      <alignment vertical="bottom"/>
    </xf>
    <xf numFmtId="49" fontId="13" fillId="2" borderId="1" applyNumberFormat="1" applyFont="1" applyFill="1" applyBorder="1" applyAlignment="1" applyProtection="0">
      <alignment vertical="bottom"/>
    </xf>
    <xf numFmtId="0" fontId="13" fillId="2" borderId="3" applyNumberFormat="1" applyFont="1" applyFill="1" applyBorder="1" applyAlignment="1" applyProtection="0">
      <alignment vertical="bottom"/>
    </xf>
    <xf numFmtId="0" fontId="13" fillId="2" borderId="2" applyNumberFormat="1" applyFont="1" applyFill="1" applyBorder="1" applyAlignment="1" applyProtection="0">
      <alignment vertical="bottom"/>
    </xf>
    <xf numFmtId="0" fontId="13" fillId="2" borderId="8" applyNumberFormat="1" applyFont="1" applyFill="1" applyBorder="1" applyAlignment="1" applyProtection="0">
      <alignment vertical="bottom"/>
    </xf>
    <xf numFmtId="0" fontId="13" fillId="2" borderId="13" applyNumberFormat="1" applyFont="1" applyFill="1" applyBorder="1" applyAlignment="1" applyProtection="0">
      <alignment vertical="bottom"/>
    </xf>
    <xf numFmtId="49" fontId="4" fillId="2" borderId="9" applyNumberFormat="1" applyFont="1" applyFill="1" applyBorder="1" applyAlignment="1" applyProtection="0">
      <alignment horizontal="left" vertical="bottom"/>
    </xf>
    <xf numFmtId="0" fontId="4" fillId="2" borderId="16" applyNumberFormat="1" applyFont="1" applyFill="1" applyBorder="1" applyAlignment="1" applyProtection="0">
      <alignment vertical="bottom"/>
    </xf>
    <xf numFmtId="0" fontId="4" fillId="2" borderId="14" applyNumberFormat="1" applyFont="1" applyFill="1" applyBorder="1" applyAlignment="1" applyProtection="0">
      <alignment vertical="bottom"/>
    </xf>
    <xf numFmtId="0" fontId="22" fillId="2" borderId="14" applyNumberFormat="1" applyFont="1" applyFill="1" applyBorder="1" applyAlignment="1" applyProtection="0">
      <alignment vertical="bottom"/>
    </xf>
    <xf numFmtId="0" fontId="22" fillId="2" borderId="15" applyNumberFormat="1" applyFont="1" applyFill="1" applyBorder="1" applyAlignment="1" applyProtection="0">
      <alignment vertical="bottom"/>
    </xf>
    <xf numFmtId="0" fontId="7" fillId="2" borderId="16" applyNumberFormat="1" applyFont="1" applyFill="1" applyBorder="1" applyAlignment="1" applyProtection="0">
      <alignment horizontal="left" vertical="bottom"/>
    </xf>
    <xf numFmtId="49" fontId="7" fillId="2" borderId="14" applyNumberFormat="1" applyFont="1" applyFill="1" applyBorder="1" applyAlignment="1" applyProtection="0">
      <alignment horizontal="left" vertical="bottom"/>
    </xf>
    <xf numFmtId="0" fontId="7" fillId="2" borderId="14" applyNumberFormat="1" applyFont="1" applyFill="1" applyBorder="1" applyAlignment="1" applyProtection="0">
      <alignment horizontal="left" vertical="bottom"/>
    </xf>
    <xf numFmtId="49" fontId="23" fillId="2" borderId="10" applyNumberFormat="1" applyFont="1" applyFill="1" applyBorder="1" applyAlignment="1" applyProtection="0">
      <alignment horizontal="left" vertical="bottom"/>
    </xf>
    <xf numFmtId="0" fontId="23" fillId="2" borderId="10" applyNumberFormat="1" applyFont="1" applyFill="1" applyBorder="1" applyAlignment="1" applyProtection="0">
      <alignment horizontal="left" vertical="bottom"/>
    </xf>
    <xf numFmtId="49" fontId="13" fillId="2" borderId="8" applyNumberFormat="1" applyFont="1" applyFill="1" applyBorder="1" applyAlignment="1" applyProtection="0">
      <alignment horizontal="center" vertical="bottom"/>
    </xf>
    <xf numFmtId="0" fontId="7" fillId="2" borderId="8" applyNumberFormat="1" applyFont="1" applyFill="1" applyBorder="1" applyAlignment="1" applyProtection="0">
      <alignment horizontal="center" vertical="bottom"/>
    </xf>
    <xf numFmtId="49" fontId="7" fillId="2" borderId="8" applyNumberFormat="1" applyFont="1" applyFill="1" applyBorder="1" applyAlignment="1" applyProtection="0">
      <alignment horizontal="center" vertical="bottom"/>
    </xf>
    <xf numFmtId="0" fontId="7" fillId="2" borderId="6" applyNumberFormat="1" applyFont="1" applyFill="1" applyBorder="1" applyAlignment="1" applyProtection="0">
      <alignment horizontal="center" vertical="bottom"/>
    </xf>
    <xf numFmtId="0" fontId="7" fillId="2" borderId="7" applyNumberFormat="1" applyFont="1" applyFill="1" applyBorder="1" applyAlignment="1" applyProtection="0">
      <alignment horizontal="center" vertical="bottom"/>
    </xf>
    <xf numFmtId="0" fontId="7" fillId="2" borderId="4" applyNumberFormat="1" applyFont="1" applyFill="1" applyBorder="1" applyAlignment="1" applyProtection="0">
      <alignment horizontal="center" vertical="bottom"/>
    </xf>
    <xf numFmtId="0" fontId="7" fillId="2" borderId="13" applyNumberFormat="1" applyFont="1" applyFill="1" applyBorder="1" applyAlignment="1" applyProtection="0">
      <alignment horizontal="center" vertical="bottom"/>
    </xf>
    <xf numFmtId="0" fontId="7" fillId="2" borderId="16" applyNumberFormat="1" applyFont="1" applyFill="1" applyBorder="1" applyAlignment="1" applyProtection="0">
      <alignment vertical="bottom"/>
    </xf>
    <xf numFmtId="0" fontId="7" fillId="2" borderId="14" applyNumberFormat="1" applyFont="1" applyFill="1" applyBorder="1" applyAlignment="1" applyProtection="0">
      <alignment vertical="bottom"/>
    </xf>
    <xf numFmtId="0" fontId="7" fillId="2" borderId="16" applyNumberFormat="1" applyFont="1" applyFill="1" applyBorder="1" applyAlignment="1" applyProtection="0">
      <alignment horizontal="center" vertical="bottom"/>
    </xf>
    <xf numFmtId="0" fontId="7" fillId="2" borderId="14" applyNumberFormat="1" applyFont="1" applyFill="1" applyBorder="1" applyAlignment="1" applyProtection="0">
      <alignment horizontal="center" vertical="bottom"/>
    </xf>
    <xf numFmtId="0" fontId="7" fillId="2" borderId="15" applyNumberFormat="1" applyFont="1" applyFill="1" applyBorder="1" applyAlignment="1" applyProtection="0">
      <alignment horizontal="center" vertical="bottom"/>
    </xf>
    <xf numFmtId="49" fontId="7" fillId="2" borderId="6" applyNumberFormat="1" applyFont="1" applyFill="1" applyBorder="1" applyAlignment="1" applyProtection="0">
      <alignment horizontal="left" vertical="bottom"/>
    </xf>
    <xf numFmtId="49" fontId="13" fillId="2" borderId="1" applyNumberFormat="1" applyFont="1" applyFill="1" applyBorder="1" applyAlignment="1" applyProtection="0">
      <alignment horizontal="left" vertical="bottom"/>
    </xf>
    <xf numFmtId="49" fontId="13" fillId="2" borderId="8" applyNumberFormat="1" applyFont="1" applyFill="1" applyBorder="1" applyAlignment="1" applyProtection="0">
      <alignment vertical="bottom"/>
    </xf>
    <xf numFmtId="49" fontId="24" fillId="2" borderId="8" applyNumberFormat="1" applyFont="1" applyFill="1" applyBorder="1" applyAlignment="1" applyProtection="0">
      <alignment horizontal="center" vertical="bottom"/>
    </xf>
    <xf numFmtId="14" fontId="24" fillId="2" borderId="6" applyNumberFormat="1" applyFont="1" applyFill="1" applyBorder="1" applyAlignment="1" applyProtection="0">
      <alignment horizontal="center" vertical="bottom"/>
    </xf>
    <xf numFmtId="49" fontId="13" fillId="2" borderId="4" applyNumberFormat="1" applyFont="1" applyFill="1" applyBorder="1" applyAlignment="1" applyProtection="0">
      <alignment horizontal="center" vertical="bottom"/>
    </xf>
    <xf numFmtId="0" fontId="13" fillId="2" borderId="1" applyNumberFormat="1" applyFont="1" applyFill="1" applyBorder="1" applyAlignment="1" applyProtection="0">
      <alignment vertical="bottom"/>
    </xf>
    <xf numFmtId="49" fontId="13" fillId="2" borderId="3" applyNumberFormat="1" applyFont="1" applyFill="1" applyBorder="1" applyAlignment="1" applyProtection="0">
      <alignment horizontal="center" vertical="bottom"/>
    </xf>
    <xf numFmtId="49" fontId="13" fillId="2" borderId="13" applyNumberFormat="1" applyFont="1" applyFill="1" applyBorder="1" applyAlignment="1" applyProtection="0">
      <alignment vertical="bottom"/>
    </xf>
    <xf numFmtId="49" fontId="16" fillId="2" borderId="13" applyNumberFormat="1" applyFont="1" applyFill="1" applyBorder="1" applyAlignment="1" applyProtection="0">
      <alignment horizontal="left" vertical="bottom"/>
    </xf>
    <xf numFmtId="49" fontId="13" fillId="2" borderId="6" applyNumberFormat="1" applyFont="1" applyFill="1" applyBorder="1" applyAlignment="1" applyProtection="0">
      <alignment horizontal="center" vertical="bottom"/>
    </xf>
    <xf numFmtId="49" fontId="9" fillId="2" borderId="8" applyNumberFormat="1" applyFont="1" applyFill="1" applyBorder="1" applyAlignment="1" applyProtection="0">
      <alignment horizontal="center" vertical="bottom"/>
    </xf>
    <xf numFmtId="49" fontId="9" fillId="2" borderId="6" applyNumberFormat="1" applyFont="1" applyFill="1" applyBorder="1" applyAlignment="1" applyProtection="0">
      <alignment horizontal="center" vertical="bottom"/>
    </xf>
    <xf numFmtId="49" fontId="9" fillId="2" borderId="7" applyNumberFormat="1" applyFont="1" applyFill="1" applyBorder="1" applyAlignment="1" applyProtection="0">
      <alignment horizontal="center" vertical="bottom"/>
    </xf>
    <xf numFmtId="49" fontId="9" fillId="2" borderId="4" applyNumberFormat="1" applyFont="1" applyFill="1" applyBorder="1" applyAlignment="1" applyProtection="0">
      <alignment horizontal="center" vertical="bottom"/>
    </xf>
    <xf numFmtId="49" fontId="22" fillId="2" borderId="4" applyNumberFormat="1" applyFont="1" applyFill="1" applyBorder="1" applyAlignment="1" applyProtection="0">
      <alignment horizontal="center" vertical="bottom"/>
    </xf>
    <xf numFmtId="49" fontId="22" fillId="2" borderId="8" applyNumberFormat="1" applyFont="1" applyFill="1" applyBorder="1" applyAlignment="1" applyProtection="0">
      <alignment horizontal="center" vertical="bottom"/>
    </xf>
    <xf numFmtId="49" fontId="13" fillId="2" borderId="5" applyNumberFormat="1" applyFont="1" applyFill="1" applyBorder="1" applyAlignment="1" applyProtection="0">
      <alignment horizontal="center" vertical="bottom"/>
    </xf>
    <xf numFmtId="49" fontId="13" fillId="2" borderId="1" applyNumberFormat="1" applyFont="1" applyFill="1" applyBorder="1" applyAlignment="1" applyProtection="0">
      <alignment horizontal="center" vertical="bottom"/>
    </xf>
    <xf numFmtId="49" fontId="13" fillId="2" borderId="2" applyNumberFormat="1" applyFont="1" applyFill="1" applyBorder="1" applyAlignment="1" applyProtection="0">
      <alignment horizontal="center" vertical="bottom"/>
    </xf>
    <xf numFmtId="0" fontId="13" fillId="2" borderId="16" applyNumberFormat="1" applyFont="1" applyFill="1" applyBorder="1" applyAlignment="1" applyProtection="0">
      <alignment horizontal="center" vertical="bottom"/>
    </xf>
    <xf numFmtId="0" fontId="13" fillId="2" borderId="14" applyNumberFormat="1" applyFont="1" applyFill="1" applyBorder="1" applyAlignment="1" applyProtection="0">
      <alignment horizontal="center" vertical="bottom"/>
    </xf>
    <xf numFmtId="0" fontId="0" fillId="2" borderId="14" applyNumberFormat="1" applyFont="1" applyFill="1" applyBorder="1" applyAlignment="1" applyProtection="0">
      <alignment horizontal="left" vertical="bottom"/>
    </xf>
    <xf numFmtId="49" fontId="25" fillId="2" borderId="14" applyNumberFormat="1" applyFont="1" applyFill="1" applyBorder="1" applyAlignment="1" applyProtection="0">
      <alignment vertical="bottom"/>
    </xf>
    <xf numFmtId="0" fontId="25" fillId="2" borderId="14" applyNumberFormat="1" applyFont="1" applyFill="1" applyBorder="1" applyAlignment="1" applyProtection="0">
      <alignment vertical="bottom"/>
    </xf>
    <xf numFmtId="49" fontId="13" fillId="2" borderId="13" applyNumberFormat="1" applyFont="1" applyFill="1" applyBorder="1" applyAlignment="1" applyProtection="0">
      <alignment horizontal="center" vertical="bottom"/>
    </xf>
    <xf numFmtId="49" fontId="7" fillId="2" borderId="13" applyNumberFormat="1" applyFont="1" applyFill="1" applyBorder="1" applyAlignment="1" applyProtection="0">
      <alignment horizontal="center" vertical="bottom"/>
    </xf>
    <xf numFmtId="49" fontId="7" fillId="2" borderId="12" applyNumberFormat="1" applyFont="1" applyFill="1" applyBorder="1" applyAlignment="1" applyProtection="0">
      <alignment horizontal="center" vertical="bottom"/>
    </xf>
    <xf numFmtId="49" fontId="7" fillId="2" borderId="10" applyNumberFormat="1" applyFont="1" applyFill="1" applyBorder="1" applyAlignment="1" applyProtection="0">
      <alignment horizontal="center" vertical="bottom"/>
    </xf>
    <xf numFmtId="49" fontId="7" fillId="2" borderId="11" applyNumberFormat="1" applyFont="1" applyFill="1" applyBorder="1" applyAlignment="1" applyProtection="0">
      <alignment horizontal="center" vertical="bottom"/>
    </xf>
    <xf numFmtId="49" fontId="16" fillId="2" borderId="13" applyNumberFormat="1" applyFont="1" applyFill="1" applyBorder="1" applyAlignment="1" applyProtection="0">
      <alignment horizontal="center" vertical="bottom"/>
    </xf>
    <xf numFmtId="0" fontId="16" fillId="2" borderId="13" applyNumberFormat="1" applyFont="1" applyFill="1" applyBorder="1" applyAlignment="1" applyProtection="0">
      <alignment horizontal="center" vertical="bottom"/>
    </xf>
    <xf numFmtId="49" fontId="16" fillId="2" borderId="1" applyNumberFormat="1" applyFont="1" applyFill="1" applyBorder="1" applyAlignment="1" applyProtection="0">
      <alignment horizontal="left" vertical="bottom"/>
    </xf>
    <xf numFmtId="0" fontId="7" fillId="2" borderId="3" applyNumberFormat="1" applyFont="1" applyFill="1" applyBorder="1" applyAlignment="1" applyProtection="0">
      <alignment horizontal="center" vertical="bottom"/>
    </xf>
    <xf numFmtId="0" fontId="7" fillId="2" borderId="2" applyNumberFormat="1" applyFont="1" applyFill="1" applyBorder="1" applyAlignment="1" applyProtection="0">
      <alignment horizontal="center" vertical="bottom"/>
    </xf>
    <xf numFmtId="49" fontId="7" fillId="2" borderId="16" applyNumberFormat="1" applyFont="1" applyFill="1" applyBorder="1" applyAlignment="1" applyProtection="0">
      <alignment horizontal="left" vertical="bottom"/>
    </xf>
    <xf numFmtId="49" fontId="26" fillId="2" borderId="6" applyNumberFormat="1" applyFont="1" applyFill="1" applyBorder="1" applyAlignment="1" applyProtection="0">
      <alignment horizontal="center" vertical="bottom"/>
    </xf>
    <xf numFmtId="49" fontId="26" fillId="2" borderId="4" applyNumberFormat="1" applyFont="1" applyFill="1" applyBorder="1" applyAlignment="1" applyProtection="0">
      <alignment horizontal="center" vertical="bottom"/>
    </xf>
    <xf numFmtId="49" fontId="13" fillId="2" borderId="9" applyNumberFormat="1" applyFont="1" applyFill="1" applyBorder="1" applyAlignment="1" applyProtection="0">
      <alignment vertical="bottom"/>
    </xf>
    <xf numFmtId="49" fontId="13" fillId="2" borderId="9" applyNumberFormat="1" applyFont="1" applyFill="1" applyBorder="1" applyAlignment="1" applyProtection="0">
      <alignment horizontal="center" vertical="bottom"/>
    </xf>
    <xf numFmtId="49" fontId="24" fillId="2" borderId="9" applyNumberFormat="1" applyFont="1" applyFill="1" applyBorder="1" applyAlignment="1" applyProtection="0">
      <alignment horizontal="center" vertical="bottom"/>
    </xf>
    <xf numFmtId="49" fontId="7" fillId="2" borderId="16" applyNumberFormat="1" applyFont="1" applyFill="1" applyBorder="1" applyAlignment="1" applyProtection="0">
      <alignment horizontal="center" vertical="bottom"/>
    </xf>
    <xf numFmtId="49" fontId="7" fillId="2" borderId="15" applyNumberFormat="1" applyFont="1" applyFill="1" applyBorder="1" applyAlignment="1" applyProtection="0">
      <alignment horizontal="center" vertical="bottom"/>
    </xf>
    <xf numFmtId="49" fontId="13" fillId="2" borderId="16" applyNumberFormat="1" applyFont="1" applyFill="1" applyBorder="1" applyAlignment="1" applyProtection="0">
      <alignment horizontal="center" vertical="bottom"/>
    </xf>
    <xf numFmtId="49" fontId="13" fillId="2" borderId="15" applyNumberFormat="1" applyFont="1" applyFill="1" applyBorder="1" applyAlignment="1" applyProtection="0">
      <alignment horizontal="center" vertical="bottom"/>
    </xf>
    <xf numFmtId="49" fontId="7" fillId="2" borderId="9" applyNumberFormat="1" applyFont="1" applyFill="1" applyBorder="1" applyAlignment="1" applyProtection="0">
      <alignment horizontal="left" vertical="bottom"/>
    </xf>
    <xf numFmtId="49" fontId="7" fillId="2" borderId="9" applyNumberFormat="1" applyFont="1" applyFill="1" applyBorder="1" applyAlignment="1" applyProtection="0">
      <alignment horizontal="center" vertical="bottom"/>
    </xf>
    <xf numFmtId="49" fontId="9" fillId="2" borderId="9" applyNumberFormat="1" applyFont="1" applyFill="1" applyBorder="1" applyAlignment="1" applyProtection="0">
      <alignment horizontal="center" vertical="bottom"/>
    </xf>
    <xf numFmtId="49" fontId="9" fillId="2" borderId="16" applyNumberFormat="1" applyFont="1" applyFill="1" applyBorder="1" applyAlignment="1" applyProtection="0">
      <alignment horizontal="center" vertical="bottom"/>
    </xf>
    <xf numFmtId="49" fontId="9" fillId="2" borderId="14" applyNumberFormat="1" applyFont="1" applyFill="1" applyBorder="1" applyAlignment="1" applyProtection="0">
      <alignment horizontal="center" vertical="bottom"/>
    </xf>
    <xf numFmtId="49" fontId="9" fillId="2" borderId="15" applyNumberFormat="1" applyFont="1" applyFill="1" applyBorder="1" applyAlignment="1" applyProtection="0">
      <alignment horizontal="center" vertical="bottom"/>
    </xf>
    <xf numFmtId="49" fontId="22" fillId="2" borderId="15" applyNumberFormat="1" applyFont="1" applyFill="1" applyBorder="1" applyAlignment="1" applyProtection="0">
      <alignment horizontal="center" vertical="bottom"/>
    </xf>
    <xf numFmtId="49" fontId="22" fillId="2" borderId="9" applyNumberFormat="1" applyFont="1" applyFill="1" applyBorder="1" applyAlignment="1" applyProtection="0">
      <alignment horizontal="center" vertical="bottom"/>
    </xf>
    <xf numFmtId="0" fontId="13" fillId="2" borderId="5" applyNumberFormat="1" applyFont="1" applyFill="1" applyBorder="1" applyAlignment="1" applyProtection="0">
      <alignment horizontal="center" vertical="bottom"/>
    </xf>
    <xf numFmtId="49" fontId="23" fillId="2" borderId="5" applyNumberFormat="1" applyFont="1" applyFill="1" applyBorder="1" applyAlignment="1" applyProtection="0">
      <alignment horizontal="center" vertical="bottom"/>
    </xf>
    <xf numFmtId="0" fontId="13" fillId="2" borderId="1" applyNumberFormat="1" applyFont="1" applyFill="1" applyBorder="1" applyAlignment="1" applyProtection="0">
      <alignment horizontal="center" vertical="bottom"/>
    </xf>
    <xf numFmtId="0" fontId="13" fillId="2" borderId="3" applyNumberFormat="1" applyFont="1" applyFill="1" applyBorder="1" applyAlignment="1" applyProtection="0">
      <alignment horizontal="center" vertical="bottom"/>
    </xf>
    <xf numFmtId="0" fontId="13" fillId="2" borderId="2" applyNumberFormat="1" applyFont="1" applyFill="1" applyBorder="1" applyAlignment="1" applyProtection="0">
      <alignment horizontal="center" vertical="bottom"/>
    </xf>
    <xf numFmtId="0" fontId="7" fillId="2" borderId="9" applyNumberFormat="1" applyFont="1" applyFill="1" applyBorder="1" applyAlignment="1" applyProtection="0">
      <alignment horizontal="center" vertical="bottom"/>
    </xf>
    <xf numFmtId="49" fontId="16" fillId="2" borderId="9" applyNumberFormat="1" applyFont="1" applyFill="1" applyBorder="1" applyAlignment="1" applyProtection="0">
      <alignment horizontal="center" vertical="bottom"/>
    </xf>
    <xf numFmtId="0" fontId="7" fillId="2" borderId="1" applyNumberFormat="1" applyFont="1" applyFill="1" applyBorder="1" applyAlignment="1" applyProtection="0">
      <alignment horizontal="center" vertical="bottom"/>
    </xf>
    <xf numFmtId="49" fontId="7" fillId="2" borderId="1" applyNumberFormat="1" applyFont="1" applyFill="1" applyBorder="1" applyAlignment="1" applyProtection="0">
      <alignment horizontal="center" vertical="bottom"/>
    </xf>
    <xf numFmtId="49" fontId="7" fillId="2" borderId="2" applyNumberFormat="1" applyFont="1" applyFill="1" applyBorder="1" applyAlignment="1" applyProtection="0">
      <alignment horizontal="center" vertical="bottom"/>
    </xf>
    <xf numFmtId="49" fontId="26" fillId="2" borderId="16" applyNumberFormat="1" applyFont="1" applyFill="1" applyBorder="1" applyAlignment="1" applyProtection="0">
      <alignment horizontal="center" vertical="bottom"/>
    </xf>
    <xf numFmtId="49" fontId="26" fillId="2" borderId="15" applyNumberFormat="1" applyFont="1" applyFill="1" applyBorder="1" applyAlignment="1" applyProtection="0">
      <alignment horizontal="center" vertical="bottom"/>
    </xf>
    <xf numFmtId="49" fontId="13" fillId="2" borderId="8" applyNumberFormat="1" applyFont="1" applyFill="1" applyBorder="1" applyAlignment="1" applyProtection="0">
      <alignment horizontal="left" vertical="bottom"/>
    </xf>
    <xf numFmtId="0" fontId="27" fillId="2" borderId="8" applyNumberFormat="1" applyFont="1" applyFill="1" applyBorder="1" applyAlignment="1" applyProtection="0">
      <alignment horizontal="center" vertical="bottom"/>
    </xf>
    <xf numFmtId="0" fontId="13" fillId="2" borderId="8" applyNumberFormat="1" applyFont="1" applyFill="1" applyBorder="1" applyAlignment="1" applyProtection="0">
      <alignment horizontal="right" vertical="bottom"/>
    </xf>
    <xf numFmtId="2" fontId="9" fillId="2" borderId="8" applyNumberFormat="1" applyFont="1" applyFill="1" applyBorder="1" applyAlignment="1" applyProtection="0">
      <alignment horizontal="right" vertical="bottom"/>
    </xf>
    <xf numFmtId="2" fontId="13" fillId="2" borderId="8" applyNumberFormat="1" applyFont="1" applyFill="1" applyBorder="1" applyAlignment="1" applyProtection="0">
      <alignment horizontal="right" vertical="bottom"/>
    </xf>
    <xf numFmtId="59" fontId="13" fillId="2" borderId="8" applyNumberFormat="1" applyFont="1" applyFill="1" applyBorder="1" applyAlignment="1" applyProtection="0">
      <alignment horizontal="right" vertical="bottom"/>
    </xf>
    <xf numFmtId="14" fontId="13" fillId="2" borderId="8" applyNumberFormat="1" applyFont="1" applyFill="1" applyBorder="1" applyAlignment="1" applyProtection="0">
      <alignment horizontal="left" vertical="bottom"/>
    </xf>
    <xf numFmtId="2" fontId="13" fillId="2" borderId="8" applyNumberFormat="1" applyFont="1" applyFill="1" applyBorder="1" applyAlignment="1" applyProtection="0">
      <alignment vertical="bottom"/>
    </xf>
    <xf numFmtId="2" fontId="13" fillId="2" borderId="6" applyNumberFormat="1" applyFont="1" applyFill="1" applyBorder="1" applyAlignment="1" applyProtection="0">
      <alignment horizontal="right" vertical="bottom"/>
    </xf>
    <xf numFmtId="60" fontId="13" fillId="2" borderId="4" applyNumberFormat="1" applyFont="1" applyFill="1" applyBorder="1" applyAlignment="1" applyProtection="0">
      <alignment horizontal="right" vertical="bottom"/>
    </xf>
    <xf numFmtId="1" fontId="13" fillId="2" borderId="8" applyNumberFormat="1" applyFont="1" applyFill="1" applyBorder="1" applyAlignment="1" applyProtection="0">
      <alignment horizontal="center" vertical="bottom"/>
    </xf>
    <xf numFmtId="2" fontId="9" fillId="2" borderId="6" applyNumberFormat="1" applyFont="1" applyFill="1" applyBorder="1" applyAlignment="1" applyProtection="0">
      <alignment horizontal="right" vertical="bottom"/>
    </xf>
    <xf numFmtId="2" fontId="9" fillId="2" borderId="7" applyNumberFormat="1" applyFont="1" applyFill="1" applyBorder="1" applyAlignment="1" applyProtection="0">
      <alignment horizontal="right" vertical="bottom"/>
    </xf>
    <xf numFmtId="2" fontId="9" fillId="2" borderId="4" applyNumberFormat="1" applyFont="1" applyFill="1" applyBorder="1" applyAlignment="1" applyProtection="0">
      <alignment horizontal="right" vertical="bottom"/>
    </xf>
    <xf numFmtId="60" fontId="9" fillId="2" borderId="6" applyNumberFormat="1" applyFont="1" applyFill="1" applyBorder="1" applyAlignment="1" applyProtection="0">
      <alignment horizontal="right" vertical="bottom"/>
    </xf>
    <xf numFmtId="60" fontId="22" fillId="2" borderId="4" applyNumberFormat="1" applyFont="1" applyFill="1" applyBorder="1" applyAlignment="1" applyProtection="0">
      <alignment horizontal="right" vertical="bottom"/>
    </xf>
    <xf numFmtId="60" fontId="22" fillId="2" borderId="8" applyNumberFormat="1" applyFont="1" applyFill="1" applyBorder="1" applyAlignment="1" applyProtection="0">
      <alignment horizontal="right" vertical="bottom"/>
    </xf>
    <xf numFmtId="61" fontId="28" fillId="2" borderId="8" applyNumberFormat="1" applyFont="1" applyFill="1" applyBorder="1" applyAlignment="1" applyProtection="0">
      <alignment horizontal="right" vertical="bottom"/>
    </xf>
    <xf numFmtId="3" fontId="22" fillId="2" borderId="8" applyNumberFormat="1" applyFont="1" applyFill="1" applyBorder="1" applyAlignment="1" applyProtection="0">
      <alignment horizontal="right" vertical="bottom"/>
    </xf>
    <xf numFmtId="62" fontId="22" fillId="2" borderId="8" applyNumberFormat="1" applyFont="1" applyFill="1" applyBorder="1" applyAlignment="1" applyProtection="0">
      <alignment horizontal="right" vertical="bottom"/>
    </xf>
    <xf numFmtId="2" fontId="22" fillId="2" borderId="8" applyNumberFormat="1" applyFont="1" applyFill="1" applyBorder="1" applyAlignment="1" applyProtection="0">
      <alignment horizontal="right" vertical="bottom"/>
    </xf>
    <xf numFmtId="63" fontId="13" fillId="2" borderId="8" applyNumberFormat="1" applyFont="1" applyFill="1" applyBorder="1" applyAlignment="1" applyProtection="0">
      <alignment horizontal="right" vertical="bottom"/>
    </xf>
    <xf numFmtId="64" fontId="13" fillId="2" borderId="8" applyNumberFormat="1" applyFont="1" applyFill="1" applyBorder="1" applyAlignment="1" applyProtection="0">
      <alignment horizontal="right" vertical="bottom"/>
    </xf>
    <xf numFmtId="62" fontId="13" fillId="2" borderId="8" applyNumberFormat="1" applyFont="1" applyFill="1" applyBorder="1" applyAlignment="1" applyProtection="0">
      <alignment horizontal="right" vertical="bottom"/>
    </xf>
    <xf numFmtId="60" fontId="13" fillId="2" borderId="8" applyNumberFormat="1" applyFont="1" applyFill="1" applyBorder="1" applyAlignment="1" applyProtection="0">
      <alignment horizontal="right" vertical="bottom"/>
    </xf>
    <xf numFmtId="63" fontId="29" fillId="2" borderId="8" applyNumberFormat="1" applyFont="1" applyFill="1" applyBorder="1" applyAlignment="1" applyProtection="0">
      <alignment horizontal="right" vertical="bottom"/>
    </xf>
    <xf numFmtId="63" fontId="23" fillId="2" borderId="8" applyNumberFormat="1" applyFont="1" applyFill="1" applyBorder="1" applyAlignment="1" applyProtection="0">
      <alignment horizontal="right" vertical="bottom"/>
    </xf>
    <xf numFmtId="63" fontId="13" fillId="2" borderId="8" applyNumberFormat="1" applyFont="1" applyFill="1" applyBorder="1" applyAlignment="1" applyProtection="0">
      <alignment vertical="bottom"/>
    </xf>
    <xf numFmtId="63" fontId="13" fillId="2" borderId="6" applyNumberFormat="1" applyFont="1" applyFill="1" applyBorder="1" applyAlignment="1" applyProtection="0">
      <alignment vertical="bottom"/>
    </xf>
    <xf numFmtId="63" fontId="13" fillId="2" borderId="7" applyNumberFormat="1" applyFont="1" applyFill="1" applyBorder="1" applyAlignment="1" applyProtection="0">
      <alignment vertical="bottom"/>
    </xf>
    <xf numFmtId="63" fontId="29" fillId="2" borderId="7" applyNumberFormat="1" applyFont="1" applyFill="1" applyBorder="1" applyAlignment="1" applyProtection="0">
      <alignment vertical="bottom"/>
    </xf>
    <xf numFmtId="63" fontId="29" fillId="2" borderId="4" applyNumberFormat="1" applyFont="1" applyFill="1" applyBorder="1" applyAlignment="1" applyProtection="0">
      <alignment vertical="bottom"/>
    </xf>
    <xf numFmtId="62" fontId="7" fillId="2" borderId="8" applyNumberFormat="1" applyFont="1" applyFill="1" applyBorder="1" applyAlignment="1" applyProtection="0">
      <alignment vertical="bottom"/>
    </xf>
    <xf numFmtId="62" fontId="7" fillId="2" borderId="6" applyNumberFormat="1" applyFont="1" applyFill="1" applyBorder="1" applyAlignment="1" applyProtection="0">
      <alignment vertical="bottom"/>
    </xf>
    <xf numFmtId="62" fontId="7" fillId="2" borderId="7" applyNumberFormat="1" applyFont="1" applyFill="1" applyBorder="1" applyAlignment="1" applyProtection="0">
      <alignment vertical="bottom"/>
    </xf>
    <xf numFmtId="62" fontId="7" fillId="2" borderId="4" applyNumberFormat="1" applyFont="1" applyFill="1" applyBorder="1" applyAlignment="1" applyProtection="0">
      <alignment vertical="bottom"/>
    </xf>
    <xf numFmtId="60" fontId="7" fillId="2" borderId="8" applyNumberFormat="1" applyFont="1" applyFill="1" applyBorder="1" applyAlignment="1" applyProtection="0">
      <alignment horizontal="right" vertical="bottom"/>
    </xf>
    <xf numFmtId="2" fontId="7" fillId="2" borderId="4" applyNumberFormat="1" applyFont="1" applyFill="1" applyBorder="1" applyAlignment="1" applyProtection="0">
      <alignment vertical="bottom"/>
    </xf>
    <xf numFmtId="2" fontId="7" fillId="2" borderId="6" applyNumberFormat="1" applyFont="1" applyFill="1" applyBorder="1" applyAlignment="1" applyProtection="0">
      <alignment vertical="bottom"/>
    </xf>
    <xf numFmtId="2" fontId="7" fillId="2" borderId="7" applyNumberFormat="1" applyFont="1" applyFill="1" applyBorder="1" applyAlignment="1" applyProtection="0">
      <alignment vertical="bottom"/>
    </xf>
    <xf numFmtId="65" fontId="22" fillId="2" borderId="8" applyNumberFormat="1" applyFont="1" applyFill="1" applyBorder="1" applyAlignment="1" applyProtection="0">
      <alignment horizontal="right" vertical="bottom"/>
    </xf>
    <xf numFmtId="60" fontId="26" fillId="2" borderId="6" applyNumberFormat="1" applyFont="1" applyFill="1" applyBorder="1" applyAlignment="1" applyProtection="0">
      <alignment horizontal="right" vertical="bottom"/>
    </xf>
    <xf numFmtId="60" fontId="26" fillId="2" borderId="4" applyNumberFormat="1" applyFont="1" applyFill="1" applyBorder="1" applyAlignment="1" applyProtection="0">
      <alignment horizontal="right" vertical="bottom"/>
    </xf>
    <xf numFmtId="60" fontId="26" fillId="2" borderId="6" applyNumberFormat="1" applyFont="1" applyFill="1" applyBorder="1" applyAlignment="1" applyProtection="0">
      <alignment vertical="bottom"/>
    </xf>
    <xf numFmtId="60" fontId="26" fillId="2" borderId="4" applyNumberFormat="1" applyFont="1" applyFill="1" applyBorder="1" applyAlignment="1" applyProtection="0">
      <alignment vertical="bottom"/>
    </xf>
    <xf numFmtId="0" fontId="27" fillId="2" borderId="13" applyNumberFormat="1" applyFont="1" applyFill="1" applyBorder="1" applyAlignment="1" applyProtection="0">
      <alignment horizontal="center" vertical="bottom"/>
    </xf>
    <xf numFmtId="0" fontId="13" fillId="2" borderId="13" applyNumberFormat="1" applyFont="1" applyFill="1" applyBorder="1" applyAlignment="1" applyProtection="0">
      <alignment horizontal="right" vertical="bottom"/>
    </xf>
    <xf numFmtId="49" fontId="13" fillId="2" borderId="12" applyNumberFormat="1" applyFont="1" applyFill="1" applyBorder="1" applyAlignment="1" applyProtection="0">
      <alignment horizontal="center" vertical="bottom"/>
    </xf>
    <xf numFmtId="49" fontId="13" fillId="2" borderId="11" applyNumberFormat="1" applyFont="1" applyFill="1" applyBorder="1" applyAlignment="1" applyProtection="0">
      <alignment horizontal="center" vertical="bottom"/>
    </xf>
    <xf numFmtId="2" fontId="9" fillId="2" borderId="13" applyNumberFormat="1" applyFont="1" applyFill="1" applyBorder="1" applyAlignment="1" applyProtection="0">
      <alignment horizontal="right" vertical="bottom"/>
    </xf>
    <xf numFmtId="2" fontId="13" fillId="2" borderId="13" applyNumberFormat="1" applyFont="1" applyFill="1" applyBorder="1" applyAlignment="1" applyProtection="0">
      <alignment horizontal="right" vertical="bottom"/>
    </xf>
    <xf numFmtId="59" fontId="13" fillId="2" borderId="13" applyNumberFormat="1" applyFont="1" applyFill="1" applyBorder="1" applyAlignment="1" applyProtection="0">
      <alignment vertical="bottom"/>
    </xf>
    <xf numFmtId="2" fontId="13" fillId="2" borderId="13" applyNumberFormat="1" applyFont="1" applyFill="1" applyBorder="1" applyAlignment="1" applyProtection="0">
      <alignment vertical="bottom"/>
    </xf>
    <xf numFmtId="14" fontId="13" fillId="2" borderId="13" applyNumberFormat="1" applyFont="1" applyFill="1" applyBorder="1" applyAlignment="1" applyProtection="0">
      <alignment horizontal="left" vertical="bottom"/>
    </xf>
    <xf numFmtId="49" fontId="13" fillId="2" borderId="13" applyNumberFormat="1" applyFont="1" applyFill="1" applyBorder="1" applyAlignment="1" applyProtection="0">
      <alignment horizontal="left" vertical="bottom"/>
    </xf>
    <xf numFmtId="2" fontId="13" fillId="2" borderId="12" applyNumberFormat="1" applyFont="1" applyFill="1" applyBorder="1" applyAlignment="1" applyProtection="0">
      <alignment horizontal="right" vertical="bottom"/>
    </xf>
    <xf numFmtId="60" fontId="13" fillId="2" borderId="11" applyNumberFormat="1" applyFont="1" applyFill="1" applyBorder="1" applyAlignment="1" applyProtection="0">
      <alignment horizontal="right" vertical="bottom"/>
    </xf>
    <xf numFmtId="1" fontId="13" fillId="2" borderId="13" applyNumberFormat="1" applyFont="1" applyFill="1" applyBorder="1" applyAlignment="1" applyProtection="0">
      <alignment horizontal="center" vertical="bottom"/>
    </xf>
    <xf numFmtId="2" fontId="9" fillId="2" borderId="12" applyNumberFormat="1" applyFont="1" applyFill="1" applyBorder="1" applyAlignment="1" applyProtection="0">
      <alignment horizontal="right" vertical="bottom"/>
    </xf>
    <xf numFmtId="2" fontId="9" fillId="2" borderId="10" applyNumberFormat="1" applyFont="1" applyFill="1" applyBorder="1" applyAlignment="1" applyProtection="0">
      <alignment horizontal="right" vertical="bottom"/>
    </xf>
    <xf numFmtId="2" fontId="9" fillId="2" borderId="11" applyNumberFormat="1" applyFont="1" applyFill="1" applyBorder="1" applyAlignment="1" applyProtection="0">
      <alignment horizontal="right" vertical="bottom"/>
    </xf>
    <xf numFmtId="60" fontId="9" fillId="2" borderId="12" applyNumberFormat="1" applyFont="1" applyFill="1" applyBorder="1" applyAlignment="1" applyProtection="0">
      <alignment horizontal="right" vertical="bottom"/>
    </xf>
    <xf numFmtId="60" fontId="22" fillId="2" borderId="11" applyNumberFormat="1" applyFont="1" applyFill="1" applyBorder="1" applyAlignment="1" applyProtection="0">
      <alignment horizontal="right" vertical="bottom"/>
    </xf>
    <xf numFmtId="60" fontId="22" fillId="2" borderId="13" applyNumberFormat="1" applyFont="1" applyFill="1" applyBorder="1" applyAlignment="1" applyProtection="0">
      <alignment horizontal="right" vertical="bottom"/>
    </xf>
    <xf numFmtId="61" fontId="28" fillId="2" borderId="13" applyNumberFormat="1" applyFont="1" applyFill="1" applyBorder="1" applyAlignment="1" applyProtection="0">
      <alignment horizontal="right" vertical="bottom"/>
    </xf>
    <xf numFmtId="3" fontId="22" fillId="2" borderId="13" applyNumberFormat="1" applyFont="1" applyFill="1" applyBorder="1" applyAlignment="1" applyProtection="0">
      <alignment horizontal="right" vertical="bottom"/>
    </xf>
    <xf numFmtId="62" fontId="22" fillId="2" borderId="13" applyNumberFormat="1" applyFont="1" applyFill="1" applyBorder="1" applyAlignment="1" applyProtection="0">
      <alignment horizontal="right" vertical="bottom"/>
    </xf>
    <xf numFmtId="2" fontId="22" fillId="2" borderId="13" applyNumberFormat="1" applyFont="1" applyFill="1" applyBorder="1" applyAlignment="1" applyProtection="0">
      <alignment horizontal="right" vertical="bottom"/>
    </xf>
    <xf numFmtId="63" fontId="13" fillId="2" borderId="13" applyNumberFormat="1" applyFont="1" applyFill="1" applyBorder="1" applyAlignment="1" applyProtection="0">
      <alignment horizontal="right" vertical="bottom"/>
    </xf>
    <xf numFmtId="64" fontId="13" fillId="2" borderId="13" applyNumberFormat="1" applyFont="1" applyFill="1" applyBorder="1" applyAlignment="1" applyProtection="0">
      <alignment horizontal="right" vertical="bottom"/>
    </xf>
    <xf numFmtId="62" fontId="13" fillId="2" borderId="13" applyNumberFormat="1" applyFont="1" applyFill="1" applyBorder="1" applyAlignment="1" applyProtection="0">
      <alignment horizontal="right" vertical="bottom"/>
    </xf>
    <xf numFmtId="60" fontId="13" fillId="2" borderId="13" applyNumberFormat="1" applyFont="1" applyFill="1" applyBorder="1" applyAlignment="1" applyProtection="0">
      <alignment horizontal="right" vertical="bottom"/>
    </xf>
    <xf numFmtId="63" fontId="23" fillId="2" borderId="13" applyNumberFormat="1" applyFont="1" applyFill="1" applyBorder="1" applyAlignment="1" applyProtection="0">
      <alignment horizontal="right" vertical="bottom"/>
    </xf>
    <xf numFmtId="63" fontId="13" fillId="2" borderId="13" applyNumberFormat="1" applyFont="1" applyFill="1" applyBorder="1" applyAlignment="1" applyProtection="0">
      <alignment vertical="bottom"/>
    </xf>
    <xf numFmtId="63" fontId="13" fillId="2" borderId="12" applyNumberFormat="1" applyFont="1" applyFill="1" applyBorder="1" applyAlignment="1" applyProtection="0">
      <alignment vertical="bottom"/>
    </xf>
    <xf numFmtId="63" fontId="13" fillId="2" borderId="10" applyNumberFormat="1" applyFont="1" applyFill="1" applyBorder="1" applyAlignment="1" applyProtection="0">
      <alignment vertical="bottom"/>
    </xf>
    <xf numFmtId="63" fontId="13" fillId="2" borderId="11" applyNumberFormat="1" applyFont="1" applyFill="1" applyBorder="1" applyAlignment="1" applyProtection="0">
      <alignment vertical="bottom"/>
    </xf>
    <xf numFmtId="62" fontId="7" fillId="2" borderId="13" applyNumberFormat="1" applyFont="1" applyFill="1" applyBorder="1" applyAlignment="1" applyProtection="0">
      <alignment vertical="bottom"/>
    </xf>
    <xf numFmtId="62" fontId="7" fillId="2" borderId="12" applyNumberFormat="1" applyFont="1" applyFill="1" applyBorder="1" applyAlignment="1" applyProtection="0">
      <alignment vertical="bottom"/>
    </xf>
    <xf numFmtId="62" fontId="7" fillId="2" borderId="10" applyNumberFormat="1" applyFont="1" applyFill="1" applyBorder="1" applyAlignment="1" applyProtection="0">
      <alignment vertical="bottom"/>
    </xf>
    <xf numFmtId="62" fontId="7" fillId="2" borderId="11" applyNumberFormat="1" applyFont="1" applyFill="1" applyBorder="1" applyAlignment="1" applyProtection="0">
      <alignment vertical="bottom"/>
    </xf>
    <xf numFmtId="60" fontId="7" fillId="2" borderId="13" applyNumberFormat="1" applyFont="1" applyFill="1" applyBorder="1" applyAlignment="1" applyProtection="0">
      <alignment horizontal="right" vertical="bottom"/>
    </xf>
    <xf numFmtId="2" fontId="7" fillId="2" borderId="13" applyNumberFormat="1" applyFont="1" applyFill="1" applyBorder="1" applyAlignment="1" applyProtection="0">
      <alignment vertical="bottom"/>
    </xf>
    <xf numFmtId="2" fontId="7" fillId="2" borderId="12" applyNumberFormat="1" applyFont="1" applyFill="1" applyBorder="1" applyAlignment="1" applyProtection="0">
      <alignment vertical="bottom"/>
    </xf>
    <xf numFmtId="2" fontId="7" fillId="2" borderId="10" applyNumberFormat="1" applyFont="1" applyFill="1" applyBorder="1" applyAlignment="1" applyProtection="0">
      <alignment vertical="bottom"/>
    </xf>
    <xf numFmtId="2" fontId="7" fillId="2" borderId="11" applyNumberFormat="1" applyFont="1" applyFill="1" applyBorder="1" applyAlignment="1" applyProtection="0">
      <alignment vertical="bottom"/>
    </xf>
    <xf numFmtId="65" fontId="22" fillId="2" borderId="13" applyNumberFormat="1" applyFont="1" applyFill="1" applyBorder="1" applyAlignment="1" applyProtection="0">
      <alignment horizontal="right" vertical="bottom"/>
    </xf>
    <xf numFmtId="60" fontId="26" fillId="2" borderId="12" applyNumberFormat="1" applyFont="1" applyFill="1" applyBorder="1" applyAlignment="1" applyProtection="0">
      <alignment horizontal="right" vertical="bottom"/>
    </xf>
    <xf numFmtId="60" fontId="26" fillId="2" borderId="11" applyNumberFormat="1" applyFont="1" applyFill="1" applyBorder="1" applyAlignment="1" applyProtection="0">
      <alignment horizontal="right" vertical="bottom"/>
    </xf>
    <xf numFmtId="60" fontId="26" fillId="2" borderId="12" applyNumberFormat="1" applyFont="1" applyFill="1" applyBorder="1" applyAlignment="1" applyProtection="0">
      <alignment vertical="bottom"/>
    </xf>
    <xf numFmtId="60" fontId="26" fillId="2" borderId="11" applyNumberFormat="1" applyFont="1" applyFill="1" applyBorder="1" applyAlignment="1" applyProtection="0">
      <alignment vertical="bottom"/>
    </xf>
    <xf numFmtId="0" fontId="30" fillId="2" borderId="13" applyNumberFormat="1" applyFont="1" applyFill="1" applyBorder="1" applyAlignment="1" applyProtection="0">
      <alignment vertical="bottom"/>
    </xf>
    <xf numFmtId="49" fontId="13" fillId="2" borderId="13" applyNumberFormat="1" applyFont="1" applyFill="1" applyBorder="1" applyAlignment="1" applyProtection="0">
      <alignment horizontal="right" vertical="bottom"/>
    </xf>
    <xf numFmtId="49" fontId="23" fillId="2" borderId="13" applyNumberFormat="1" applyFont="1" applyFill="1" applyBorder="1" applyAlignment="1" applyProtection="0">
      <alignment horizontal="right" vertical="bottom"/>
    </xf>
    <xf numFmtId="0" fontId="27" fillId="2" borderId="9" applyNumberFormat="1" applyFont="1" applyFill="1" applyBorder="1" applyAlignment="1" applyProtection="0">
      <alignment horizontal="center" vertical="bottom"/>
    </xf>
    <xf numFmtId="2" fontId="9" fillId="2" borderId="9" applyNumberFormat="1" applyFont="1" applyFill="1" applyBorder="1" applyAlignment="1" applyProtection="0">
      <alignment horizontal="right" vertical="bottom"/>
    </xf>
    <xf numFmtId="2" fontId="13" fillId="2" borderId="9" applyNumberFormat="1" applyFont="1" applyFill="1" applyBorder="1" applyAlignment="1" applyProtection="0">
      <alignment horizontal="right" vertical="bottom"/>
    </xf>
    <xf numFmtId="59" fontId="13" fillId="2" borderId="9" applyNumberFormat="1" applyFont="1" applyFill="1" applyBorder="1" applyAlignment="1" applyProtection="0">
      <alignment vertical="bottom"/>
    </xf>
    <xf numFmtId="2" fontId="13" fillId="2" borderId="9" applyNumberFormat="1" applyFont="1" applyFill="1" applyBorder="1" applyAlignment="1" applyProtection="0">
      <alignment vertical="bottom"/>
    </xf>
    <xf numFmtId="14" fontId="13" fillId="2" borderId="9" applyNumberFormat="1" applyFont="1" applyFill="1" applyBorder="1" applyAlignment="1" applyProtection="0">
      <alignment horizontal="left" vertical="bottom"/>
    </xf>
    <xf numFmtId="49" fontId="13" fillId="2" borderId="9" applyNumberFormat="1" applyFont="1" applyFill="1" applyBorder="1" applyAlignment="1" applyProtection="0">
      <alignment horizontal="left" vertical="bottom"/>
    </xf>
    <xf numFmtId="0" fontId="13" fillId="2" borderId="9" applyNumberFormat="1" applyFont="1" applyFill="1" applyBorder="1" applyAlignment="1" applyProtection="0">
      <alignment vertical="bottom"/>
    </xf>
    <xf numFmtId="2" fontId="13" fillId="2" borderId="16" applyNumberFormat="1" applyFont="1" applyFill="1" applyBorder="1" applyAlignment="1" applyProtection="0">
      <alignment horizontal="right" vertical="bottom"/>
    </xf>
    <xf numFmtId="60" fontId="13" fillId="2" borderId="15" applyNumberFormat="1" applyFont="1" applyFill="1" applyBorder="1" applyAlignment="1" applyProtection="0">
      <alignment horizontal="right" vertical="bottom"/>
    </xf>
    <xf numFmtId="1" fontId="13" fillId="2" borderId="9" applyNumberFormat="1" applyFont="1" applyFill="1" applyBorder="1" applyAlignment="1" applyProtection="0">
      <alignment horizontal="center" vertical="bottom"/>
    </xf>
    <xf numFmtId="2" fontId="9" fillId="2" borderId="16" applyNumberFormat="1" applyFont="1" applyFill="1" applyBorder="1" applyAlignment="1" applyProtection="0">
      <alignment horizontal="right" vertical="bottom"/>
    </xf>
    <xf numFmtId="2" fontId="9" fillId="2" borderId="14" applyNumberFormat="1" applyFont="1" applyFill="1" applyBorder="1" applyAlignment="1" applyProtection="0">
      <alignment horizontal="right" vertical="bottom"/>
    </xf>
    <xf numFmtId="2" fontId="9" fillId="2" borderId="15" applyNumberFormat="1" applyFont="1" applyFill="1" applyBorder="1" applyAlignment="1" applyProtection="0">
      <alignment horizontal="right" vertical="bottom"/>
    </xf>
    <xf numFmtId="60" fontId="9" fillId="2" borderId="16" applyNumberFormat="1" applyFont="1" applyFill="1" applyBorder="1" applyAlignment="1" applyProtection="0">
      <alignment horizontal="right" vertical="bottom"/>
    </xf>
    <xf numFmtId="60" fontId="22" fillId="2" borderId="15" applyNumberFormat="1" applyFont="1" applyFill="1" applyBorder="1" applyAlignment="1" applyProtection="0">
      <alignment horizontal="right" vertical="bottom"/>
    </xf>
    <xf numFmtId="60" fontId="22" fillId="2" borderId="9" applyNumberFormat="1" applyFont="1" applyFill="1" applyBorder="1" applyAlignment="1" applyProtection="0">
      <alignment horizontal="right" vertical="bottom"/>
    </xf>
    <xf numFmtId="61" fontId="28" fillId="2" borderId="9" applyNumberFormat="1" applyFont="1" applyFill="1" applyBorder="1" applyAlignment="1" applyProtection="0">
      <alignment horizontal="right" vertical="bottom"/>
    </xf>
    <xf numFmtId="3" fontId="22" fillId="2" borderId="9" applyNumberFormat="1" applyFont="1" applyFill="1" applyBorder="1" applyAlignment="1" applyProtection="0">
      <alignment horizontal="right" vertical="bottom"/>
    </xf>
    <xf numFmtId="62" fontId="22" fillId="2" borderId="9" applyNumberFormat="1" applyFont="1" applyFill="1" applyBorder="1" applyAlignment="1" applyProtection="0">
      <alignment horizontal="right" vertical="bottom"/>
    </xf>
    <xf numFmtId="2" fontId="22" fillId="2" borderId="9" applyNumberFormat="1" applyFont="1" applyFill="1" applyBorder="1" applyAlignment="1" applyProtection="0">
      <alignment horizontal="right" vertical="bottom"/>
    </xf>
    <xf numFmtId="63" fontId="13" fillId="2" borderId="9" applyNumberFormat="1" applyFont="1" applyFill="1" applyBorder="1" applyAlignment="1" applyProtection="0">
      <alignment horizontal="right" vertical="bottom"/>
    </xf>
    <xf numFmtId="64" fontId="13" fillId="2" borderId="9" applyNumberFormat="1" applyFont="1" applyFill="1" applyBorder="1" applyAlignment="1" applyProtection="0">
      <alignment horizontal="right" vertical="bottom"/>
    </xf>
    <xf numFmtId="62" fontId="13" fillId="2" borderId="9" applyNumberFormat="1" applyFont="1" applyFill="1" applyBorder="1" applyAlignment="1" applyProtection="0">
      <alignment horizontal="right" vertical="bottom"/>
    </xf>
    <xf numFmtId="60" fontId="13" fillId="2" borderId="9" applyNumberFormat="1" applyFont="1" applyFill="1" applyBorder="1" applyAlignment="1" applyProtection="0">
      <alignment horizontal="right" vertical="bottom"/>
    </xf>
    <xf numFmtId="63" fontId="23" fillId="2" borderId="9" applyNumberFormat="1" applyFont="1" applyFill="1" applyBorder="1" applyAlignment="1" applyProtection="0">
      <alignment horizontal="right" vertical="bottom"/>
    </xf>
    <xf numFmtId="63" fontId="13" fillId="2" borderId="9" applyNumberFormat="1" applyFont="1" applyFill="1" applyBorder="1" applyAlignment="1" applyProtection="0">
      <alignment vertical="bottom"/>
    </xf>
    <xf numFmtId="63" fontId="13" fillId="2" borderId="16" applyNumberFormat="1" applyFont="1" applyFill="1" applyBorder="1" applyAlignment="1" applyProtection="0">
      <alignment vertical="bottom"/>
    </xf>
    <xf numFmtId="63" fontId="13" fillId="2" borderId="14" applyNumberFormat="1" applyFont="1" applyFill="1" applyBorder="1" applyAlignment="1" applyProtection="0">
      <alignment vertical="bottom"/>
    </xf>
    <xf numFmtId="63" fontId="13" fillId="2" borderId="15" applyNumberFormat="1" applyFont="1" applyFill="1" applyBorder="1" applyAlignment="1" applyProtection="0">
      <alignment vertical="bottom"/>
    </xf>
    <xf numFmtId="62" fontId="7" fillId="2" borderId="9" applyNumberFormat="1" applyFont="1" applyFill="1" applyBorder="1" applyAlignment="1" applyProtection="0">
      <alignment vertical="bottom"/>
    </xf>
    <xf numFmtId="62" fontId="7" fillId="2" borderId="16" applyNumberFormat="1" applyFont="1" applyFill="1" applyBorder="1" applyAlignment="1" applyProtection="0">
      <alignment vertical="bottom"/>
    </xf>
    <xf numFmtId="62" fontId="7" fillId="2" borderId="14" applyNumberFormat="1" applyFont="1" applyFill="1" applyBorder="1" applyAlignment="1" applyProtection="0">
      <alignment vertical="bottom"/>
    </xf>
    <xf numFmtId="62" fontId="7" fillId="2" borderId="15" applyNumberFormat="1" applyFont="1" applyFill="1" applyBorder="1" applyAlignment="1" applyProtection="0">
      <alignment vertical="bottom"/>
    </xf>
    <xf numFmtId="60" fontId="7" fillId="2" borderId="9" applyNumberFormat="1" applyFont="1" applyFill="1" applyBorder="1" applyAlignment="1" applyProtection="0">
      <alignment horizontal="right" vertical="bottom"/>
    </xf>
    <xf numFmtId="2" fontId="7" fillId="2" borderId="9" applyNumberFormat="1" applyFont="1" applyFill="1" applyBorder="1" applyAlignment="1" applyProtection="0">
      <alignment vertical="bottom"/>
    </xf>
    <xf numFmtId="2" fontId="7" fillId="2" borderId="16" applyNumberFormat="1" applyFont="1" applyFill="1" applyBorder="1" applyAlignment="1" applyProtection="0">
      <alignment vertical="bottom"/>
    </xf>
    <xf numFmtId="2" fontId="7" fillId="2" borderId="14" applyNumberFormat="1" applyFont="1" applyFill="1" applyBorder="1" applyAlignment="1" applyProtection="0">
      <alignment vertical="bottom"/>
    </xf>
    <xf numFmtId="2" fontId="7" fillId="2" borderId="15" applyNumberFormat="1" applyFont="1" applyFill="1" applyBorder="1" applyAlignment="1" applyProtection="0">
      <alignment vertical="bottom"/>
    </xf>
    <xf numFmtId="65" fontId="22" fillId="2" borderId="9" applyNumberFormat="1" applyFont="1" applyFill="1" applyBorder="1" applyAlignment="1" applyProtection="0">
      <alignment horizontal="right" vertical="bottom"/>
    </xf>
    <xf numFmtId="60" fontId="26" fillId="2" borderId="16" applyNumberFormat="1" applyFont="1" applyFill="1" applyBorder="1" applyAlignment="1" applyProtection="0">
      <alignment horizontal="right" vertical="bottom"/>
    </xf>
    <xf numFmtId="60" fontId="26" fillId="2" borderId="15" applyNumberFormat="1" applyFont="1" applyFill="1" applyBorder="1" applyAlignment="1" applyProtection="0">
      <alignment horizontal="right" vertical="bottom"/>
    </xf>
    <xf numFmtId="60" fontId="26" fillId="2" borderId="16" applyNumberFormat="1" applyFont="1" applyFill="1" applyBorder="1" applyAlignment="1" applyProtection="0">
      <alignment vertical="bottom"/>
    </xf>
    <xf numFmtId="60" fontId="26" fillId="2" borderId="15" applyNumberFormat="1" applyFont="1" applyFill="1" applyBorder="1" applyAlignment="1" applyProtection="0">
      <alignment vertical="bottom"/>
    </xf>
    <xf numFmtId="59" fontId="13" fillId="2" borderId="8" applyNumberFormat="1" applyFont="1" applyFill="1" applyBorder="1" applyAlignment="1" applyProtection="0">
      <alignment vertical="bottom"/>
    </xf>
    <xf numFmtId="0" fontId="22" fillId="2" borderId="8" applyNumberFormat="1" applyFont="1" applyFill="1" applyBorder="1" applyAlignment="1" applyProtection="0">
      <alignment horizontal="left" vertical="bottom"/>
    </xf>
    <xf numFmtId="2" fontId="31" fillId="2" borderId="8" applyNumberFormat="1" applyFont="1" applyFill="1" applyBorder="1" applyAlignment="1" applyProtection="0">
      <alignment horizontal="right" vertical="bottom"/>
    </xf>
    <xf numFmtId="63" fontId="13" fillId="2" borderId="4" applyNumberFormat="1" applyFont="1" applyFill="1" applyBorder="1" applyAlignment="1" applyProtection="0">
      <alignment vertical="bottom"/>
    </xf>
    <xf numFmtId="2" fontId="7" fillId="2" borderId="8" applyNumberFormat="1" applyFont="1" applyFill="1" applyBorder="1" applyAlignment="1" applyProtection="0">
      <alignment vertical="bottom"/>
    </xf>
    <xf numFmtId="0" fontId="29" fillId="2" borderId="13" applyNumberFormat="1" applyFont="1" applyFill="1" applyBorder="1" applyAlignment="1" applyProtection="0">
      <alignment horizontal="left" vertical="bottom"/>
    </xf>
    <xf numFmtId="63" fontId="29" fillId="2" borderId="10" applyNumberFormat="1" applyFont="1" applyFill="1" applyBorder="1" applyAlignment="1" applyProtection="0">
      <alignment vertical="bottom"/>
    </xf>
    <xf numFmtId="59" fontId="13" fillId="2" borderId="13" applyNumberFormat="1" applyFont="1" applyFill="1" applyBorder="1" applyAlignment="1" applyProtection="0">
      <alignment horizontal="right" vertical="bottom"/>
    </xf>
    <xf numFmtId="0" fontId="13" fillId="2" borderId="13" applyNumberFormat="1" applyFont="1" applyFill="1" applyBorder="1" applyAlignment="1" applyProtection="0">
      <alignment horizontal="left" vertical="bottom"/>
    </xf>
    <xf numFmtId="49" fontId="9" fillId="2" borderId="12" applyNumberFormat="1" applyFont="1" applyFill="1" applyBorder="1" applyAlignment="1" applyProtection="0">
      <alignment horizontal="right" vertical="bottom"/>
    </xf>
    <xf numFmtId="63" fontId="29" fillId="2" borderId="13" applyNumberFormat="1" applyFont="1" applyFill="1" applyBorder="1" applyAlignment="1" applyProtection="0">
      <alignment horizontal="right" vertical="bottom"/>
    </xf>
    <xf numFmtId="14" fontId="30" fillId="2" borderId="8" applyNumberFormat="1" applyFont="1" applyFill="1" applyBorder="1" applyAlignment="1" applyProtection="0">
      <alignment horizontal="center" vertical="bottom"/>
    </xf>
    <xf numFmtId="14" fontId="30" fillId="2" borderId="13" applyNumberFormat="1" applyFont="1" applyFill="1" applyBorder="1" applyAlignment="1" applyProtection="0">
      <alignment horizontal="center" vertical="bottom"/>
    </xf>
    <xf numFmtId="0" fontId="32" fillId="2" borderId="13" applyNumberFormat="1" applyFont="1" applyFill="1" applyBorder="1" applyAlignment="1" applyProtection="0">
      <alignment vertical="bottom"/>
    </xf>
    <xf numFmtId="0" fontId="30" fillId="2" borderId="13" applyNumberFormat="1" applyFont="1" applyFill="1" applyBorder="1" applyAlignment="1" applyProtection="0">
      <alignment horizontal="left" vertical="bottom"/>
    </xf>
    <xf numFmtId="2" fontId="7" fillId="2" borderId="12" applyNumberFormat="1" applyFont="1" applyFill="1" applyBorder="1" applyAlignment="1" applyProtection="0">
      <alignment horizontal="right" vertical="bottom"/>
    </xf>
    <xf numFmtId="14" fontId="29" fillId="2" borderId="13" applyNumberFormat="1" applyFont="1" applyFill="1" applyBorder="1" applyAlignment="1" applyProtection="0">
      <alignment horizontal="right" vertical="bottom"/>
    </xf>
    <xf numFmtId="49" fontId="33" fillId="2" borderId="13" applyNumberFormat="1" applyFont="1" applyFill="1" applyBorder="1" applyAlignment="1" applyProtection="0">
      <alignment vertical="bottom"/>
    </xf>
    <xf numFmtId="0" fontId="29" fillId="2" borderId="9" applyNumberFormat="1" applyFont="1" applyFill="1" applyBorder="1" applyAlignment="1" applyProtection="0">
      <alignment horizontal="left" vertical="bottom"/>
    </xf>
    <xf numFmtId="2" fontId="11" fillId="2" borderId="8" applyNumberFormat="1" applyFont="1" applyFill="1" applyBorder="1" applyAlignment="1" applyProtection="0">
      <alignment vertical="bottom"/>
    </xf>
    <xf numFmtId="2" fontId="11" fillId="2" borderId="8" applyNumberFormat="1" applyFont="1" applyFill="1" applyBorder="1" applyAlignment="1" applyProtection="0">
      <alignment horizontal="right" vertical="bottom"/>
    </xf>
    <xf numFmtId="49" fontId="11" fillId="2" borderId="6" applyNumberFormat="1" applyFont="1" applyFill="1" applyBorder="1" applyAlignment="1" applyProtection="0">
      <alignment horizontal="right" vertical="bottom"/>
    </xf>
    <xf numFmtId="2" fontId="11" fillId="2" borderId="7" applyNumberFormat="1" applyFont="1" applyFill="1" applyBorder="1" applyAlignment="1" applyProtection="0">
      <alignment horizontal="right" vertical="bottom"/>
    </xf>
    <xf numFmtId="2" fontId="11" fillId="2" borderId="4" applyNumberFormat="1" applyFont="1" applyFill="1" applyBorder="1" applyAlignment="1" applyProtection="0">
      <alignment horizontal="right" vertical="bottom"/>
    </xf>
    <xf numFmtId="49" fontId="11" fillId="2" borderId="8" applyNumberFormat="1" applyFont="1" applyFill="1" applyBorder="1" applyAlignment="1" applyProtection="0">
      <alignment horizontal="right" vertical="bottom"/>
    </xf>
    <xf numFmtId="49" fontId="11" fillId="2" borderId="4" applyNumberFormat="1" applyFont="1" applyFill="1" applyBorder="1" applyAlignment="1" applyProtection="0">
      <alignment horizontal="right" vertical="bottom"/>
    </xf>
    <xf numFmtId="3" fontId="11" fillId="2" borderId="8" applyNumberFormat="1" applyFont="1" applyFill="1" applyBorder="1" applyAlignment="1" applyProtection="0">
      <alignment horizontal="right" vertical="bottom"/>
    </xf>
    <xf numFmtId="49" fontId="13" fillId="2" borderId="8" applyNumberFormat="1" applyFont="1" applyFill="1" applyBorder="1" applyAlignment="1" applyProtection="0">
      <alignment horizontal="right" vertical="bottom"/>
    </xf>
    <xf numFmtId="60" fontId="11" fillId="2" borderId="6" applyNumberFormat="1" applyFont="1" applyFill="1" applyBorder="1" applyAlignment="1" applyProtection="0">
      <alignment horizontal="right" vertical="bottom"/>
    </xf>
    <xf numFmtId="60" fontId="11" fillId="2" borderId="4" applyNumberFormat="1" applyFont="1" applyFill="1" applyBorder="1" applyAlignment="1" applyProtection="0">
      <alignment horizontal="right" vertical="bottom"/>
    </xf>
    <xf numFmtId="60" fontId="34" fillId="2" borderId="6" applyNumberFormat="1" applyFont="1" applyFill="1" applyBorder="1" applyAlignment="1" applyProtection="0">
      <alignment horizontal="right" vertical="bottom"/>
    </xf>
    <xf numFmtId="60" fontId="34" fillId="2" borderId="4" applyNumberFormat="1" applyFont="1" applyFill="1" applyBorder="1" applyAlignment="1" applyProtection="0">
      <alignment horizontal="right" vertical="bottom"/>
    </xf>
    <xf numFmtId="2" fontId="11" fillId="2" borderId="13" applyNumberFormat="1" applyFont="1" applyFill="1" applyBorder="1" applyAlignment="1" applyProtection="0">
      <alignment vertical="bottom"/>
    </xf>
    <xf numFmtId="2" fontId="11" fillId="2" borderId="13" applyNumberFormat="1" applyFont="1" applyFill="1" applyBorder="1" applyAlignment="1" applyProtection="0">
      <alignment horizontal="right" vertical="bottom"/>
    </xf>
    <xf numFmtId="49" fontId="11" fillId="2" borderId="12" applyNumberFormat="1" applyFont="1" applyFill="1" applyBorder="1" applyAlignment="1" applyProtection="0">
      <alignment horizontal="right" vertical="bottom"/>
    </xf>
    <xf numFmtId="2" fontId="11" fillId="2" borderId="10" applyNumberFormat="1" applyFont="1" applyFill="1" applyBorder="1" applyAlignment="1" applyProtection="0">
      <alignment horizontal="right" vertical="bottom"/>
    </xf>
    <xf numFmtId="2" fontId="11" fillId="2" borderId="11" applyNumberFormat="1" applyFont="1" applyFill="1" applyBorder="1" applyAlignment="1" applyProtection="0">
      <alignment horizontal="right" vertical="bottom"/>
    </xf>
    <xf numFmtId="49" fontId="11" fillId="2" borderId="13" applyNumberFormat="1" applyFont="1" applyFill="1" applyBorder="1" applyAlignment="1" applyProtection="0">
      <alignment horizontal="right" vertical="bottom"/>
    </xf>
    <xf numFmtId="49" fontId="11" fillId="2" borderId="11" applyNumberFormat="1" applyFont="1" applyFill="1" applyBorder="1" applyAlignment="1" applyProtection="0">
      <alignment horizontal="right" vertical="bottom"/>
    </xf>
    <xf numFmtId="3" fontId="11" fillId="2" borderId="13" applyNumberFormat="1" applyFont="1" applyFill="1" applyBorder="1" applyAlignment="1" applyProtection="0">
      <alignment horizontal="right" vertical="bottom"/>
    </xf>
    <xf numFmtId="60" fontId="34" fillId="2" borderId="12" applyNumberFormat="1" applyFont="1" applyFill="1" applyBorder="1" applyAlignment="1" applyProtection="0">
      <alignment horizontal="right" vertical="bottom"/>
    </xf>
    <xf numFmtId="60" fontId="34" fillId="2" borderId="11" applyNumberFormat="1" applyFont="1" applyFill="1" applyBorder="1" applyAlignment="1" applyProtection="0">
      <alignment horizontal="right" vertical="bottom"/>
    </xf>
    <xf numFmtId="49" fontId="29" fillId="2" borderId="13" applyNumberFormat="1" applyFont="1" applyFill="1" applyBorder="1" applyAlignment="1" applyProtection="0">
      <alignment horizontal="left" vertical="bottom"/>
    </xf>
    <xf numFmtId="0" fontId="23" fillId="2" borderId="9" applyNumberFormat="1" applyFont="1" applyFill="1" applyBorder="1" applyAlignment="1" applyProtection="0">
      <alignment horizontal="left" vertical="bottom"/>
    </xf>
    <xf numFmtId="49" fontId="9" fillId="2" borderId="16" applyNumberFormat="1" applyFont="1" applyFill="1" applyBorder="1" applyAlignment="1" applyProtection="0">
      <alignment horizontal="right" vertical="bottom"/>
    </xf>
    <xf numFmtId="49" fontId="23" fillId="2" borderId="8" applyNumberFormat="1" applyFont="1" applyFill="1" applyBorder="1" applyAlignment="1" applyProtection="0">
      <alignment horizontal="right" vertical="bottom"/>
    </xf>
    <xf numFmtId="60" fontId="7" fillId="2" borderId="11" applyNumberFormat="1" applyFont="1" applyFill="1" applyBorder="1" applyAlignment="1" applyProtection="0">
      <alignment horizontal="right" vertical="bottom"/>
    </xf>
    <xf numFmtId="2" fontId="31" fillId="2" borderId="11" applyNumberFormat="1" applyFont="1" applyFill="1" applyBorder="1" applyAlignment="1" applyProtection="0">
      <alignment horizontal="right" vertical="bottom"/>
    </xf>
    <xf numFmtId="2" fontId="31" fillId="2" borderId="13" applyNumberFormat="1" applyFont="1" applyFill="1" applyBorder="1" applyAlignment="1" applyProtection="0">
      <alignment horizontal="right" vertical="bottom"/>
    </xf>
    <xf numFmtId="2" fontId="26" fillId="2" borderId="13" applyNumberFormat="1" applyFont="1" applyFill="1" applyBorder="1" applyAlignment="1" applyProtection="0">
      <alignment horizontal="right" vertical="bottom"/>
    </xf>
    <xf numFmtId="49" fontId="13" fillId="2" borderId="11" applyNumberFormat="1" applyFont="1" applyFill="1" applyBorder="1" applyAlignment="1" applyProtection="0">
      <alignment horizontal="right" vertical="bottom"/>
    </xf>
    <xf numFmtId="49" fontId="9" fillId="2" borderId="11" applyNumberFormat="1" applyFont="1" applyFill="1" applyBorder="1" applyAlignment="1" applyProtection="0">
      <alignment horizontal="right" vertical="bottom"/>
    </xf>
    <xf numFmtId="49" fontId="35" fillId="2" borderId="13" applyNumberFormat="1" applyFont="1" applyFill="1" applyBorder="1" applyAlignment="1" applyProtection="0">
      <alignment horizontal="right" vertical="bottom"/>
    </xf>
    <xf numFmtId="49" fontId="26" fillId="2" borderId="13" applyNumberFormat="1" applyFont="1" applyFill="1" applyBorder="1" applyAlignment="1" applyProtection="0">
      <alignment horizontal="right" vertical="bottom"/>
    </xf>
    <xf numFmtId="59" fontId="32" fillId="2" borderId="9" applyNumberFormat="1" applyFont="1" applyFill="1" applyBorder="1" applyAlignment="1" applyProtection="0">
      <alignment vertical="bottom"/>
    </xf>
    <xf numFmtId="49" fontId="15" fillId="2" borderId="9" applyNumberFormat="1" applyFont="1" applyFill="1" applyBorder="1" applyAlignment="1" applyProtection="0">
      <alignment horizontal="left" vertical="bottom"/>
    </xf>
    <xf numFmtId="49" fontId="9" fillId="2" borderId="9" applyNumberFormat="1" applyFont="1" applyFill="1" applyBorder="1" applyAlignment="1" applyProtection="0">
      <alignment horizontal="right" vertical="bottom"/>
    </xf>
    <xf numFmtId="49" fontId="13" fillId="2" borderId="9" applyNumberFormat="1" applyFont="1" applyFill="1" applyBorder="1" applyAlignment="1" applyProtection="0">
      <alignment horizontal="right" vertical="bottom"/>
    </xf>
    <xf numFmtId="49" fontId="9" fillId="2" borderId="8" applyNumberFormat="1" applyFont="1" applyFill="1" applyBorder="1" applyAlignment="1" applyProtection="0">
      <alignment horizontal="right" vertical="bottom"/>
    </xf>
    <xf numFmtId="63" fontId="29" fillId="2" borderId="6" applyNumberFormat="1" applyFont="1" applyFill="1" applyBorder="1" applyAlignment="1" applyProtection="0">
      <alignment vertical="bottom"/>
    </xf>
    <xf numFmtId="0" fontId="32" fillId="2" borderId="13" applyNumberFormat="1" applyFont="1" applyFill="1" applyBorder="1" applyAlignment="1" applyProtection="0">
      <alignment horizontal="left" vertical="bottom"/>
    </xf>
    <xf numFmtId="0" fontId="22" fillId="2" borderId="13" applyNumberFormat="1" applyFont="1" applyFill="1" applyBorder="1" applyAlignment="1" applyProtection="0">
      <alignment horizontal="right" vertical="bottom"/>
    </xf>
    <xf numFmtId="0" fontId="36" fillId="2" borderId="13" applyNumberFormat="1" applyFont="1" applyFill="1" applyBorder="1" applyAlignment="1" applyProtection="0">
      <alignment horizontal="left" vertical="bottom"/>
    </xf>
    <xf numFmtId="0" fontId="11" fillId="2" borderId="13" applyNumberFormat="1" applyFont="1" applyFill="1" applyBorder="1" applyAlignment="1" applyProtection="0">
      <alignment horizontal="right" vertical="bottom"/>
    </xf>
    <xf numFmtId="0" fontId="13" fillId="2" borderId="8" applyNumberFormat="1" applyFont="1" applyFill="1" applyBorder="1" applyAlignment="1" applyProtection="0">
      <alignment horizontal="left" vertical="bottom"/>
    </xf>
    <xf numFmtId="63" fontId="7" fillId="2" borderId="8" applyNumberFormat="1" applyFont="1" applyFill="1" applyBorder="1" applyAlignment="1" applyProtection="0">
      <alignment horizontal="right" vertical="bottom"/>
    </xf>
    <xf numFmtId="60" fontId="34" fillId="2" borderId="12" applyNumberFormat="1" applyFont="1" applyFill="1" applyBorder="1" applyAlignment="1" applyProtection="0">
      <alignment vertical="bottom"/>
    </xf>
    <xf numFmtId="60" fontId="34" fillId="2" borderId="11" applyNumberFormat="1" applyFont="1" applyFill="1" applyBorder="1" applyAlignment="1" applyProtection="0">
      <alignment vertical="bottom"/>
    </xf>
    <xf numFmtId="59" fontId="13" fillId="2" borderId="9" applyNumberFormat="1" applyFont="1" applyFill="1" applyBorder="1" applyAlignment="1" applyProtection="0">
      <alignment horizontal="right" vertical="bottom"/>
    </xf>
    <xf numFmtId="14" fontId="30" fillId="2" borderId="9" applyNumberFormat="1" applyFont="1" applyFill="1" applyBorder="1" applyAlignment="1" applyProtection="0">
      <alignment horizontal="center" vertical="bottom"/>
    </xf>
    <xf numFmtId="0" fontId="30" fillId="2" borderId="9" applyNumberFormat="1" applyFont="1" applyFill="1" applyBorder="1" applyAlignment="1" applyProtection="0">
      <alignment vertical="bottom"/>
    </xf>
    <xf numFmtId="49" fontId="23" fillId="2" borderId="9" applyNumberFormat="1" applyFont="1" applyFill="1" applyBorder="1" applyAlignment="1" applyProtection="0">
      <alignment horizontal="right" vertical="bottom"/>
    </xf>
    <xf numFmtId="0" fontId="29" fillId="2" borderId="8" applyNumberFormat="1" applyFont="1" applyFill="1" applyBorder="1" applyAlignment="1" applyProtection="0">
      <alignment vertical="bottom"/>
    </xf>
    <xf numFmtId="63" fontId="7" fillId="2" borderId="13" applyNumberFormat="1" applyFont="1" applyFill="1" applyBorder="1" applyAlignment="1" applyProtection="0">
      <alignment horizontal="right" vertical="bottom"/>
    </xf>
    <xf numFmtId="63" fontId="7" fillId="2" borderId="13" applyNumberFormat="1" applyFont="1" applyFill="1" applyBorder="1" applyAlignment="1" applyProtection="0">
      <alignment vertical="bottom"/>
    </xf>
    <xf numFmtId="63" fontId="7" fillId="2" borderId="12" applyNumberFormat="1" applyFont="1" applyFill="1" applyBorder="1" applyAlignment="1" applyProtection="0">
      <alignment vertical="bottom"/>
    </xf>
    <xf numFmtId="63" fontId="7" fillId="2" borderId="10" applyNumberFormat="1" applyFont="1" applyFill="1" applyBorder="1" applyAlignment="1" applyProtection="0">
      <alignment vertical="bottom"/>
    </xf>
    <xf numFmtId="49" fontId="34" fillId="2" borderId="12" applyNumberFormat="1" applyFont="1" applyFill="1" applyBorder="1" applyAlignment="1" applyProtection="0">
      <alignment horizontal="right" vertical="bottom"/>
    </xf>
    <xf numFmtId="14" fontId="29" fillId="2" borderId="8" applyNumberFormat="1" applyFont="1" applyFill="1" applyBorder="1" applyAlignment="1" applyProtection="0">
      <alignment horizontal="right" vertical="bottom"/>
    </xf>
    <xf numFmtId="49" fontId="15" fillId="2" borderId="8" applyNumberFormat="1" applyFont="1" applyFill="1" applyBorder="1" applyAlignment="1" applyProtection="0">
      <alignment horizontal="left" vertical="bottom"/>
    </xf>
    <xf numFmtId="49" fontId="9" fillId="2" borderId="6" applyNumberFormat="1" applyFont="1" applyFill="1" applyBorder="1" applyAlignment="1" applyProtection="0">
      <alignment horizontal="right" vertical="bottom"/>
    </xf>
    <xf numFmtId="49" fontId="22" fillId="2" borderId="8" applyNumberFormat="1" applyFont="1" applyFill="1" applyBorder="1" applyAlignment="1" applyProtection="0">
      <alignment horizontal="right" vertical="bottom"/>
    </xf>
    <xf numFmtId="0" fontId="22" fillId="2" borderId="8" applyNumberFormat="1" applyFont="1" applyFill="1" applyBorder="1" applyAlignment="1" applyProtection="0">
      <alignment horizontal="right" vertical="bottom"/>
    </xf>
    <xf numFmtId="63" fontId="29" fillId="2" borderId="12" applyNumberFormat="1" applyFont="1" applyFill="1" applyBorder="1" applyAlignment="1" applyProtection="0">
      <alignment vertical="bottom"/>
    </xf>
    <xf numFmtId="0" fontId="23" fillId="2" borderId="13" applyNumberFormat="1" applyFont="1" applyFill="1" applyBorder="1" applyAlignment="1" applyProtection="0">
      <alignment horizontal="left" vertical="bottom"/>
    </xf>
    <xf numFmtId="60" fontId="31" fillId="2" borderId="12" applyNumberFormat="1" applyFont="1" applyFill="1" applyBorder="1" applyAlignment="1" applyProtection="0">
      <alignment horizontal="right" vertical="bottom"/>
    </xf>
    <xf numFmtId="0" fontId="29" fillId="2" borderId="8" applyNumberFormat="1" applyFont="1" applyFill="1" applyBorder="1" applyAlignment="1" applyProtection="0">
      <alignment horizontal="left" vertical="bottom"/>
    </xf>
    <xf numFmtId="63" fontId="29" fillId="2" borderId="8" applyNumberFormat="1" applyFont="1" applyFill="1" applyBorder="1" applyAlignment="1" applyProtection="0">
      <alignment vertical="bottom"/>
    </xf>
    <xf numFmtId="49" fontId="9" fillId="2" borderId="13" applyNumberFormat="1" applyFont="1" applyFill="1" applyBorder="1" applyAlignment="1" applyProtection="0">
      <alignment horizontal="right" vertical="bottom"/>
    </xf>
    <xf numFmtId="49" fontId="13" fillId="2" borderId="12" applyNumberFormat="1" applyFont="1" applyFill="1" applyBorder="1" applyAlignment="1" applyProtection="0">
      <alignment horizontal="right" vertical="bottom"/>
    </xf>
    <xf numFmtId="63" fontId="29" fillId="2" borderId="11" applyNumberFormat="1" applyFont="1" applyFill="1" applyBorder="1" applyAlignment="1" applyProtection="0">
      <alignment vertical="bottom"/>
    </xf>
    <xf numFmtId="49" fontId="7" fillId="2" borderId="13" applyNumberFormat="1" applyFont="1" applyFill="1" applyBorder="1" applyAlignment="1" applyProtection="0">
      <alignment horizontal="right" vertical="bottom"/>
    </xf>
    <xf numFmtId="63" fontId="29" fillId="2" borderId="16" applyNumberFormat="1" applyFont="1" applyFill="1" applyBorder="1" applyAlignment="1" applyProtection="0">
      <alignment vertical="bottom"/>
    </xf>
    <xf numFmtId="49" fontId="31" fillId="2" borderId="13" applyNumberFormat="1" applyFont="1" applyFill="1" applyBorder="1" applyAlignment="1" applyProtection="0">
      <alignment horizontal="right" vertical="bottom"/>
    </xf>
    <xf numFmtId="2" fontId="17" fillId="2" borderId="13" applyNumberFormat="1" applyFont="1" applyFill="1" applyBorder="1" applyAlignment="1" applyProtection="0">
      <alignment horizontal="right" vertical="bottom"/>
    </xf>
    <xf numFmtId="2" fontId="5" fillId="2" borderId="13" applyNumberFormat="1" applyFont="1" applyFill="1" applyBorder="1" applyAlignment="1" applyProtection="0">
      <alignment horizontal="right" vertical="bottom"/>
    </xf>
    <xf numFmtId="2" fontId="5" fillId="2" borderId="12" applyNumberFormat="1" applyFont="1" applyFill="1" applyBorder="1" applyAlignment="1" applyProtection="0">
      <alignment horizontal="right" vertical="bottom"/>
    </xf>
    <xf numFmtId="2" fontId="5" fillId="2" borderId="10" applyNumberFormat="1" applyFont="1" applyFill="1" applyBorder="1" applyAlignment="1" applyProtection="0">
      <alignment horizontal="right" vertical="bottom"/>
    </xf>
    <xf numFmtId="2" fontId="5" fillId="2" borderId="11" applyNumberFormat="1" applyFont="1" applyFill="1" applyBorder="1" applyAlignment="1" applyProtection="0">
      <alignment horizontal="right" vertical="bottom"/>
    </xf>
    <xf numFmtId="60" fontId="5" fillId="2" borderId="12" applyNumberFormat="1" applyFont="1" applyFill="1" applyBorder="1" applyAlignment="1" applyProtection="0">
      <alignment horizontal="right" vertical="bottom"/>
    </xf>
    <xf numFmtId="3" fontId="10" fillId="2" borderId="13" applyNumberFormat="1" applyFont="1" applyFill="1" applyBorder="1" applyAlignment="1" applyProtection="0">
      <alignment horizontal="right" vertical="bottom"/>
    </xf>
    <xf numFmtId="65" fontId="10" fillId="2" borderId="13" applyNumberFormat="1" applyFont="1" applyFill="1" applyBorder="1" applyAlignment="1" applyProtection="0">
      <alignment horizontal="right" vertical="bottom"/>
    </xf>
    <xf numFmtId="0" fontId="22" fillId="2" borderId="13" applyNumberFormat="1" applyFont="1" applyFill="1" applyBorder="1" applyAlignment="1" applyProtection="0">
      <alignment vertical="bottom"/>
    </xf>
    <xf numFmtId="49" fontId="31" fillId="2" borderId="11" applyNumberFormat="1" applyFont="1" applyFill="1" applyBorder="1" applyAlignment="1" applyProtection="0">
      <alignment horizontal="right" vertical="bottom"/>
    </xf>
    <xf numFmtId="2" fontId="35" fillId="2" borderId="13" applyNumberFormat="1" applyFont="1" applyFill="1" applyBorder="1" applyAlignment="1" applyProtection="0">
      <alignment horizontal="right" vertical="bottom"/>
    </xf>
    <xf numFmtId="49" fontId="22" fillId="2" borderId="13" applyNumberFormat="1" applyFont="1" applyFill="1" applyBorder="1" applyAlignment="1" applyProtection="0">
      <alignment horizontal="right" vertical="bottom"/>
    </xf>
    <xf numFmtId="2" fontId="31" fillId="2" borderId="16" applyNumberFormat="1" applyFont="1" applyFill="1" applyBorder="1" applyAlignment="1" applyProtection="0">
      <alignment horizontal="right" vertical="bottom"/>
    </xf>
    <xf numFmtId="60" fontId="31" fillId="2" borderId="16" applyNumberFormat="1" applyFont="1" applyFill="1" applyBorder="1" applyAlignment="1" applyProtection="0">
      <alignment horizontal="right" vertical="bottom"/>
    </xf>
    <xf numFmtId="60" fontId="16" fillId="2" borderId="9" applyNumberFormat="1" applyFont="1" applyFill="1" applyBorder="1" applyAlignment="1" applyProtection="0">
      <alignment horizontal="right" vertical="bottom"/>
    </xf>
    <xf numFmtId="49" fontId="7" fillId="2" borderId="8" applyNumberFormat="1" applyFont="1" applyFill="1" applyBorder="1" applyAlignment="1" applyProtection="0">
      <alignment horizontal="left" vertical="bottom"/>
    </xf>
    <xf numFmtId="2" fontId="29" fillId="2" borderId="13" applyNumberFormat="1" applyFont="1" applyFill="1" applyBorder="1" applyAlignment="1" applyProtection="0">
      <alignment horizontal="right" vertical="bottom"/>
    </xf>
    <xf numFmtId="49" fontId="22" fillId="2" borderId="11" applyNumberFormat="1" applyFont="1" applyFill="1" applyBorder="1" applyAlignment="1" applyProtection="0">
      <alignment horizontal="right" vertical="bottom"/>
    </xf>
    <xf numFmtId="59" fontId="32" fillId="2" borderId="8" applyNumberFormat="1" applyFont="1" applyFill="1" applyBorder="1" applyAlignment="1" applyProtection="0">
      <alignment vertical="bottom"/>
    </xf>
    <xf numFmtId="49" fontId="32" fillId="2" borderId="8" applyNumberFormat="1" applyFont="1" applyFill="1" applyBorder="1" applyAlignment="1" applyProtection="0">
      <alignment horizontal="left" vertical="bottom"/>
    </xf>
    <xf numFmtId="49" fontId="22" fillId="2" borderId="4" applyNumberFormat="1" applyFont="1" applyFill="1" applyBorder="1" applyAlignment="1" applyProtection="0">
      <alignment horizontal="right" vertical="bottom"/>
    </xf>
    <xf numFmtId="63" fontId="29" fillId="2" borderId="14" applyNumberFormat="1" applyFont="1" applyFill="1" applyBorder="1" applyAlignment="1" applyProtection="0">
      <alignment vertical="bottom"/>
    </xf>
    <xf numFmtId="2" fontId="29" fillId="2" borderId="8" applyNumberFormat="1" applyFont="1" applyFill="1" applyBorder="1" applyAlignment="1" applyProtection="0">
      <alignment vertical="bottom"/>
    </xf>
    <xf numFmtId="2" fontId="29" fillId="2" borderId="13" applyNumberFormat="1" applyFont="1" applyFill="1" applyBorder="1" applyAlignment="1" applyProtection="0">
      <alignment vertical="bottom"/>
    </xf>
    <xf numFmtId="49" fontId="7" fillId="2" borderId="13" applyNumberFormat="1" applyFont="1" applyFill="1" applyBorder="1" applyAlignment="1" applyProtection="0">
      <alignment horizontal="left" vertical="bottom"/>
    </xf>
    <xf numFmtId="0" fontId="33" fillId="2" borderId="8" applyNumberFormat="1" applyFont="1" applyFill="1" applyBorder="1" applyAlignment="1" applyProtection="0">
      <alignment horizontal="left" vertical="bottom"/>
    </xf>
    <xf numFmtId="60" fontId="7" fillId="2" borderId="4" applyNumberFormat="1" applyFont="1" applyFill="1" applyBorder="1" applyAlignment="1" applyProtection="0">
      <alignment horizontal="right" vertical="bottom"/>
    </xf>
    <xf numFmtId="2" fontId="31" fillId="2" borderId="4" applyNumberFormat="1" applyFont="1" applyFill="1" applyBorder="1" applyAlignment="1" applyProtection="0">
      <alignment horizontal="right" vertical="bottom"/>
    </xf>
    <xf numFmtId="60" fontId="9" fillId="2" borderId="4" applyNumberFormat="1" applyFont="1" applyFill="1" applyBorder="1" applyAlignment="1" applyProtection="0">
      <alignment horizontal="right" vertical="bottom"/>
    </xf>
    <xf numFmtId="60" fontId="9" fillId="2" borderId="8" applyNumberFormat="1" applyFont="1" applyFill="1" applyBorder="1" applyAlignment="1" applyProtection="0">
      <alignment horizontal="right" vertical="bottom"/>
    </xf>
    <xf numFmtId="61" fontId="37" fillId="2" borderId="8" applyNumberFormat="1" applyFont="1" applyFill="1" applyBorder="1" applyAlignment="1" applyProtection="0">
      <alignment horizontal="right" vertical="bottom"/>
    </xf>
    <xf numFmtId="3" fontId="9" fillId="2" borderId="8" applyNumberFormat="1" applyFont="1" applyFill="1" applyBorder="1" applyAlignment="1" applyProtection="0">
      <alignment horizontal="right" vertical="bottom"/>
    </xf>
    <xf numFmtId="62" fontId="9" fillId="2" borderId="8" applyNumberFormat="1" applyFont="1" applyFill="1" applyBorder="1" applyAlignment="1" applyProtection="0">
      <alignment horizontal="right" vertical="bottom"/>
    </xf>
    <xf numFmtId="2" fontId="31" fillId="2" borderId="6" applyNumberFormat="1" applyFont="1" applyFill="1" applyBorder="1" applyAlignment="1" applyProtection="0">
      <alignment horizontal="right" vertical="bottom"/>
    </xf>
    <xf numFmtId="59" fontId="32" fillId="2" borderId="13" applyNumberFormat="1" applyFont="1" applyFill="1" applyBorder="1" applyAlignment="1" applyProtection="0">
      <alignment vertical="bottom"/>
    </xf>
    <xf numFmtId="49" fontId="32" fillId="2" borderId="13" applyNumberFormat="1" applyFont="1" applyFill="1" applyBorder="1" applyAlignment="1" applyProtection="0">
      <alignment horizontal="left" vertical="bottom"/>
    </xf>
    <xf numFmtId="0" fontId="13" fillId="2" borderId="9" applyNumberFormat="1" applyFont="1" applyFill="1" applyBorder="1" applyAlignment="1" applyProtection="0">
      <alignment horizontal="left" vertical="bottom"/>
    </xf>
    <xf numFmtId="49" fontId="30" fillId="2" borderId="8" applyNumberFormat="1" applyFont="1" applyFill="1" applyBorder="1" applyAlignment="1" applyProtection="0">
      <alignment horizontal="left" vertical="bottom"/>
    </xf>
    <xf numFmtId="0" fontId="38" fillId="2" borderId="13" applyNumberFormat="1" applyFont="1" applyFill="1" applyBorder="1" applyAlignment="1" applyProtection="0">
      <alignment horizontal="center" vertical="bottom"/>
    </xf>
    <xf numFmtId="49" fontId="33" fillId="2" borderId="13" applyNumberFormat="1" applyFont="1" applyFill="1" applyBorder="1" applyAlignment="1" applyProtection="0">
      <alignment horizontal="left" vertical="bottom"/>
    </xf>
    <xf numFmtId="49" fontId="29" fillId="2" borderId="9" applyNumberFormat="1" applyFont="1" applyFill="1" applyBorder="1" applyAlignment="1" applyProtection="0">
      <alignment vertical="bottom"/>
    </xf>
    <xf numFmtId="49" fontId="13" fillId="2" borderId="5" applyNumberFormat="1" applyFont="1" applyFill="1" applyBorder="1" applyAlignment="1" applyProtection="0">
      <alignment horizontal="right" vertical="bottom"/>
    </xf>
    <xf numFmtId="1" fontId="13" fillId="2" borderId="5" applyNumberFormat="1" applyFont="1" applyFill="1" applyBorder="1" applyAlignment="1" applyProtection="0">
      <alignment vertical="bottom"/>
    </xf>
    <xf numFmtId="49" fontId="13" fillId="2" borderId="5" applyNumberFormat="1" applyFont="1" applyFill="1" applyBorder="1" applyAlignment="1" applyProtection="0">
      <alignment horizontal="left" vertical="bottom"/>
    </xf>
    <xf numFmtId="62" fontId="13" fillId="2" borderId="5" applyNumberFormat="1" applyFont="1" applyFill="1" applyBorder="1" applyAlignment="1" applyProtection="0">
      <alignment vertical="bottom"/>
    </xf>
    <xf numFmtId="62" fontId="13" fillId="2" borderId="12" applyNumberFormat="1" applyFont="1" applyFill="1" applyBorder="1" applyAlignment="1" applyProtection="0">
      <alignment vertical="bottom"/>
    </xf>
    <xf numFmtId="2" fontId="13" fillId="2" borderId="5" applyNumberFormat="1" applyFont="1" applyFill="1" applyBorder="1" applyAlignment="1" applyProtection="0">
      <alignment vertical="bottom"/>
    </xf>
    <xf numFmtId="59" fontId="13" fillId="2" borderId="5" applyNumberFormat="1" applyFont="1" applyFill="1" applyBorder="1" applyAlignment="1" applyProtection="0">
      <alignment vertical="bottom"/>
    </xf>
    <xf numFmtId="0" fontId="13" fillId="2" borderId="6" applyNumberFormat="1" applyFont="1" applyFill="1" applyBorder="1" applyAlignment="1" applyProtection="0">
      <alignment horizontal="left" vertical="bottom"/>
    </xf>
    <xf numFmtId="2" fontId="13" fillId="2" borderId="1" applyNumberFormat="1" applyFont="1" applyFill="1" applyBorder="1" applyAlignment="1" applyProtection="0">
      <alignment horizontal="right" vertical="bottom"/>
    </xf>
    <xf numFmtId="60" fontId="13" fillId="2" borderId="2" applyNumberFormat="1" applyFont="1" applyFill="1" applyBorder="1" applyAlignment="1" applyProtection="0">
      <alignment horizontal="right" vertical="bottom"/>
    </xf>
    <xf numFmtId="2" fontId="13" fillId="2" borderId="5" applyNumberFormat="1" applyFont="1" applyFill="1" applyBorder="1" applyAlignment="1" applyProtection="0">
      <alignment horizontal="right" vertical="bottom"/>
    </xf>
    <xf numFmtId="2" fontId="13" fillId="2" borderId="1" applyNumberFormat="1" applyFont="1" applyFill="1" applyBorder="1" applyAlignment="1" applyProtection="0">
      <alignment vertical="bottom"/>
    </xf>
    <xf numFmtId="2" fontId="13" fillId="2" borderId="3" applyNumberFormat="1" applyFont="1" applyFill="1" applyBorder="1" applyAlignment="1" applyProtection="0">
      <alignment vertical="bottom"/>
    </xf>
    <xf numFmtId="2" fontId="13" fillId="2" borderId="2" applyNumberFormat="1" applyFont="1" applyFill="1" applyBorder="1" applyAlignment="1" applyProtection="0">
      <alignment vertical="bottom"/>
    </xf>
    <xf numFmtId="60" fontId="13" fillId="2" borderId="1" applyNumberFormat="1" applyFont="1" applyFill="1" applyBorder="1" applyAlignment="1" applyProtection="0">
      <alignment vertical="bottom"/>
    </xf>
    <xf numFmtId="60" fontId="13" fillId="2" borderId="2" applyNumberFormat="1" applyFont="1" applyFill="1" applyBorder="1" applyAlignment="1" applyProtection="0">
      <alignment vertical="bottom"/>
    </xf>
    <xf numFmtId="60" fontId="13" fillId="2" borderId="5" applyNumberFormat="1" applyFont="1" applyFill="1" applyBorder="1" applyAlignment="1" applyProtection="0">
      <alignment vertical="bottom"/>
    </xf>
    <xf numFmtId="61" fontId="16" fillId="2" borderId="5" applyNumberFormat="1" applyFont="1" applyFill="1" applyBorder="1" applyAlignment="1" applyProtection="0">
      <alignment vertical="bottom"/>
    </xf>
    <xf numFmtId="66" fontId="13" fillId="2" borderId="5" applyNumberFormat="1" applyFont="1" applyFill="1" applyBorder="1" applyAlignment="1" applyProtection="0">
      <alignment vertical="bottom"/>
    </xf>
    <xf numFmtId="63" fontId="13" fillId="2" borderId="5" applyNumberFormat="1" applyFont="1" applyFill="1" applyBorder="1" applyAlignment="1" applyProtection="0">
      <alignment horizontal="right" vertical="bottom"/>
    </xf>
    <xf numFmtId="64" fontId="13" fillId="2" borderId="5" applyNumberFormat="1" applyFont="1" applyFill="1" applyBorder="1" applyAlignment="1" applyProtection="0">
      <alignment horizontal="right" vertical="bottom"/>
    </xf>
    <xf numFmtId="62" fontId="13" fillId="2" borderId="5" applyNumberFormat="1" applyFont="1" applyFill="1" applyBorder="1" applyAlignment="1" applyProtection="0">
      <alignment horizontal="right" vertical="bottom"/>
    </xf>
    <xf numFmtId="60" fontId="13" fillId="2" borderId="5" applyNumberFormat="1" applyFont="1" applyFill="1" applyBorder="1" applyAlignment="1" applyProtection="0">
      <alignment horizontal="right" vertical="bottom"/>
    </xf>
    <xf numFmtId="63" fontId="13" fillId="2" borderId="5" applyNumberFormat="1" applyFont="1" applyFill="1" applyBorder="1" applyAlignment="1" applyProtection="0">
      <alignment vertical="bottom"/>
    </xf>
    <xf numFmtId="63" fontId="7" fillId="2" borderId="5" applyNumberFormat="1" applyFont="1" applyFill="1" applyBorder="1" applyAlignment="1" applyProtection="0">
      <alignment horizontal="right" vertical="bottom"/>
    </xf>
    <xf numFmtId="63" fontId="13" fillId="2" borderId="1" applyNumberFormat="1" applyFont="1" applyFill="1" applyBorder="1" applyAlignment="1" applyProtection="0">
      <alignment vertical="bottom"/>
    </xf>
    <xf numFmtId="63" fontId="13" fillId="2" borderId="3" applyNumberFormat="1" applyFont="1" applyFill="1" applyBorder="1" applyAlignment="1" applyProtection="0">
      <alignment vertical="bottom"/>
    </xf>
    <xf numFmtId="63" fontId="13" fillId="2" borderId="2" applyNumberFormat="1" applyFont="1" applyFill="1" applyBorder="1" applyAlignment="1" applyProtection="0">
      <alignment vertical="bottom"/>
    </xf>
    <xf numFmtId="62" fontId="7" fillId="2" borderId="5" applyNumberFormat="1" applyFont="1" applyFill="1" applyBorder="1" applyAlignment="1" applyProtection="0">
      <alignment vertical="bottom"/>
    </xf>
    <xf numFmtId="62" fontId="7" fillId="2" borderId="1" applyNumberFormat="1" applyFont="1" applyFill="1" applyBorder="1" applyAlignment="1" applyProtection="0">
      <alignment vertical="bottom"/>
    </xf>
    <xf numFmtId="62" fontId="7" fillId="2" borderId="3" applyNumberFormat="1" applyFont="1" applyFill="1" applyBorder="1" applyAlignment="1" applyProtection="0">
      <alignment vertical="bottom"/>
    </xf>
    <xf numFmtId="62" fontId="7" fillId="2" borderId="2" applyNumberFormat="1" applyFont="1" applyFill="1" applyBorder="1" applyAlignment="1" applyProtection="0">
      <alignment vertical="bottom"/>
    </xf>
    <xf numFmtId="60" fontId="7" fillId="2" borderId="5" applyNumberFormat="1" applyFont="1" applyFill="1" applyBorder="1" applyAlignment="1" applyProtection="0">
      <alignment horizontal="right" vertical="bottom"/>
    </xf>
    <xf numFmtId="2" fontId="7" fillId="2" borderId="5" applyNumberFormat="1" applyFont="1" applyFill="1" applyBorder="1" applyAlignment="1" applyProtection="0">
      <alignment vertical="bottom"/>
    </xf>
    <xf numFmtId="2" fontId="7" fillId="2" borderId="1" applyNumberFormat="1" applyFont="1" applyFill="1" applyBorder="1" applyAlignment="1" applyProtection="0">
      <alignment vertical="bottom"/>
    </xf>
    <xf numFmtId="2" fontId="7" fillId="2" borderId="3" applyNumberFormat="1" applyFont="1" applyFill="1" applyBorder="1" applyAlignment="1" applyProtection="0">
      <alignment vertical="bottom"/>
    </xf>
    <xf numFmtId="2" fontId="7" fillId="2" borderId="2" applyNumberFormat="1" applyFont="1" applyFill="1" applyBorder="1" applyAlignment="1" applyProtection="0">
      <alignment vertical="bottom"/>
    </xf>
    <xf numFmtId="65" fontId="13" fillId="2" borderId="5" applyNumberFormat="1" applyFont="1" applyFill="1" applyBorder="1" applyAlignment="1" applyProtection="0">
      <alignment vertical="bottom"/>
    </xf>
    <xf numFmtId="60" fontId="7" fillId="2" borderId="1" applyNumberFormat="1" applyFont="1" applyFill="1" applyBorder="1" applyAlignment="1" applyProtection="0">
      <alignment vertical="bottom"/>
    </xf>
    <xf numFmtId="60" fontId="7" fillId="2" borderId="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9" fillId="2" borderId="1" applyNumberFormat="1" applyFont="1" applyFill="1" applyBorder="1" applyAlignment="1" applyProtection="0">
      <alignment horizontal="left" vertical="bottom"/>
    </xf>
    <xf numFmtId="0" fontId="16" fillId="2" borderId="4" applyNumberFormat="1" applyFont="1" applyFill="1" applyBorder="1" applyAlignment="1" applyProtection="0">
      <alignment vertical="bottom"/>
    </xf>
    <xf numFmtId="14" fontId="0" fillId="2" borderId="7" applyNumberFormat="1" applyFont="1" applyFill="1" applyBorder="1" applyAlignment="1" applyProtection="0">
      <alignment vertical="bottom"/>
    </xf>
    <xf numFmtId="0" fontId="16" fillId="2" borderId="12" applyNumberFormat="1" applyFont="1" applyFill="1" applyBorder="1" applyAlignment="1" applyProtection="0">
      <alignment horizontal="left" vertical="bottom"/>
    </xf>
    <xf numFmtId="0" fontId="16" fillId="2" borderId="11" applyNumberFormat="1" applyFont="1" applyFill="1" applyBorder="1" applyAlignment="1" applyProtection="0">
      <alignment vertical="bottom"/>
    </xf>
    <xf numFmtId="0" fontId="30" fillId="2" borderId="8" applyNumberFormat="1" applyFont="1" applyFill="1" applyBorder="1" applyAlignment="1" applyProtection="0">
      <alignment horizontal="left" vertical="bottom"/>
    </xf>
    <xf numFmtId="2" fontId="9" fillId="2" borderId="13" applyNumberFormat="1" applyFont="1" applyFill="1" applyBorder="1" applyAlignment="1" applyProtection="0">
      <alignment vertical="bottom"/>
    </xf>
    <xf numFmtId="63" fontId="29" fillId="2" borderId="15" applyNumberFormat="1" applyFont="1" applyFill="1" applyBorder="1" applyAlignment="1" applyProtection="0">
      <alignment vertical="bottom"/>
    </xf>
    <xf numFmtId="2" fontId="9" fillId="2" borderId="8" applyNumberFormat="1" applyFont="1" applyFill="1" applyBorder="1" applyAlignment="1" applyProtection="0">
      <alignment vertical="bottom"/>
    </xf>
    <xf numFmtId="2" fontId="9" fillId="2" borderId="9" applyNumberFormat="1" applyFont="1" applyFill="1" applyBorder="1" applyAlignment="1" applyProtection="0">
      <alignment vertical="bottom"/>
    </xf>
    <xf numFmtId="60" fontId="17" fillId="2" borderId="9" applyNumberFormat="1" applyFont="1" applyFill="1" applyBorder="1" applyAlignment="1" applyProtection="0">
      <alignment horizontal="right" vertical="bottom"/>
    </xf>
    <xf numFmtId="0" fontId="23" fillId="2" borderId="8" applyNumberFormat="1" applyFont="1" applyFill="1" applyBorder="1" applyAlignment="1" applyProtection="0">
      <alignment horizontal="left" vertical="bottom"/>
    </xf>
    <xf numFmtId="2" fontId="7" fillId="2" borderId="13" applyNumberFormat="1" applyFont="1" applyFill="1" applyBorder="1" applyAlignment="1" applyProtection="0">
      <alignment horizontal="right" vertical="bottom"/>
    </xf>
    <xf numFmtId="49" fontId="13" fillId="2" borderId="16" applyNumberFormat="1" applyFont="1" applyFill="1" applyBorder="1" applyAlignment="1" applyProtection="0">
      <alignment horizontal="right" vertical="bottom"/>
    </xf>
    <xf numFmtId="49" fontId="13" fillId="2" borderId="15" applyNumberFormat="1" applyFont="1" applyFill="1" applyBorder="1" applyAlignment="1" applyProtection="0">
      <alignment horizontal="right" vertical="bottom"/>
    </xf>
    <xf numFmtId="49" fontId="7" fillId="2" borderId="9" applyNumberFormat="1" applyFont="1" applyFill="1" applyBorder="1" applyAlignment="1" applyProtection="0">
      <alignment horizontal="right" vertical="bottom"/>
    </xf>
    <xf numFmtId="49" fontId="29" fillId="2" borderId="8" applyNumberFormat="1" applyFont="1" applyFill="1" applyBorder="1" applyAlignment="1" applyProtection="0">
      <alignment vertical="bottom"/>
    </xf>
    <xf numFmtId="2" fontId="11" fillId="2" borderId="12" applyNumberFormat="1" applyFont="1" applyFill="1" applyBorder="1" applyAlignment="1" applyProtection="0">
      <alignment horizontal="right" vertical="bottom"/>
    </xf>
    <xf numFmtId="59" fontId="32" fillId="2" borderId="13" applyNumberFormat="1" applyFont="1" applyFill="1" applyBorder="1" applyAlignment="1" applyProtection="0">
      <alignment horizontal="right" vertical="bottom"/>
    </xf>
    <xf numFmtId="0" fontId="33" fillId="2" borderId="13" applyNumberFormat="1" applyFont="1" applyFill="1" applyBorder="1" applyAlignment="1" applyProtection="0">
      <alignment horizontal="left" vertical="bottom"/>
    </xf>
    <xf numFmtId="2" fontId="31" fillId="2" borderId="10" applyNumberFormat="1" applyFont="1" applyFill="1" applyBorder="1" applyAlignment="1" applyProtection="0">
      <alignment horizontal="right" vertical="bottom"/>
    </xf>
    <xf numFmtId="0" fontId="30" fillId="2" borderId="9" applyNumberFormat="1" applyFont="1" applyFill="1" applyBorder="1" applyAlignment="1" applyProtection="0">
      <alignment horizontal="left" vertical="bottom"/>
    </xf>
    <xf numFmtId="49" fontId="11" fillId="2" borderId="10" applyNumberFormat="1" applyFont="1" applyFill="1" applyBorder="1" applyAlignment="1" applyProtection="0">
      <alignment horizontal="right" vertical="bottom"/>
    </xf>
    <xf numFmtId="63" fontId="29" fillId="2" borderId="9" applyNumberFormat="1" applyFont="1" applyFill="1" applyBorder="1" applyAlignment="1" applyProtection="0">
      <alignment horizontal="right" vertical="bottom"/>
    </xf>
    <xf numFmtId="0" fontId="38" fillId="2" borderId="8" applyNumberFormat="1" applyFont="1" applyFill="1" applyBorder="1" applyAlignment="1" applyProtection="0">
      <alignment horizontal="center" vertical="bottom"/>
    </xf>
    <xf numFmtId="49" fontId="33" fillId="2" borderId="8" applyNumberFormat="1" applyFont="1" applyFill="1" applyBorder="1" applyAlignment="1" applyProtection="0">
      <alignment horizontal="left" vertical="bottom"/>
    </xf>
    <xf numFmtId="49" fontId="9" fillId="2" borderId="4" applyNumberFormat="1" applyFont="1" applyFill="1" applyBorder="1" applyAlignment="1" applyProtection="0">
      <alignment horizontal="right" vertical="bottom"/>
    </xf>
    <xf numFmtId="49" fontId="9" fillId="2" borderId="10" applyNumberFormat="1" applyFont="1" applyFill="1" applyBorder="1" applyAlignment="1" applyProtection="0">
      <alignment horizontal="right" vertical="bottom"/>
    </xf>
    <xf numFmtId="2" fontId="31" fillId="2" borderId="9" applyNumberFormat="1" applyFont="1" applyFill="1" applyBorder="1" applyAlignment="1" applyProtection="0">
      <alignment horizontal="right" vertical="bottom"/>
    </xf>
    <xf numFmtId="2" fontId="11" fillId="2" borderId="9" applyNumberFormat="1" applyFont="1" applyFill="1" applyBorder="1" applyAlignment="1" applyProtection="0">
      <alignment vertical="bottom"/>
    </xf>
    <xf numFmtId="2" fontId="11" fillId="2" borderId="9" applyNumberFormat="1" applyFont="1" applyFill="1" applyBorder="1" applyAlignment="1" applyProtection="0">
      <alignment horizontal="right" vertical="bottom"/>
    </xf>
    <xf numFmtId="49" fontId="11" fillId="2" borderId="9" applyNumberFormat="1" applyFont="1" applyFill="1" applyBorder="1" applyAlignment="1" applyProtection="0">
      <alignment horizontal="right" vertical="bottom"/>
    </xf>
    <xf numFmtId="2" fontId="11" fillId="2" borderId="16" applyNumberFormat="1" applyFont="1" applyFill="1" applyBorder="1" applyAlignment="1" applyProtection="0">
      <alignment horizontal="right" vertical="bottom"/>
    </xf>
    <xf numFmtId="2" fontId="11" fillId="2" borderId="14" applyNumberFormat="1" applyFont="1" applyFill="1" applyBorder="1" applyAlignment="1" applyProtection="0">
      <alignment horizontal="right" vertical="bottom"/>
    </xf>
    <xf numFmtId="49" fontId="11" fillId="2" borderId="15" applyNumberFormat="1" applyFont="1" applyFill="1" applyBorder="1" applyAlignment="1" applyProtection="0">
      <alignment horizontal="right" vertical="bottom"/>
    </xf>
    <xf numFmtId="49" fontId="11" fillId="2" borderId="16" applyNumberFormat="1" applyFont="1" applyFill="1" applyBorder="1" applyAlignment="1" applyProtection="0">
      <alignment horizontal="right" vertical="bottom"/>
    </xf>
    <xf numFmtId="0" fontId="11" fillId="2" borderId="9" applyNumberFormat="1" applyFont="1" applyFill="1" applyBorder="1" applyAlignment="1" applyProtection="0">
      <alignment horizontal="right" vertical="bottom"/>
    </xf>
    <xf numFmtId="63" fontId="29" fillId="2" borderId="9" applyNumberFormat="1" applyFont="1" applyFill="1" applyBorder="1" applyAlignment="1" applyProtection="0">
      <alignment vertical="bottom"/>
    </xf>
    <xf numFmtId="60" fontId="34" fillId="2" borderId="16" applyNumberFormat="1" applyFont="1" applyFill="1" applyBorder="1" applyAlignment="1" applyProtection="0">
      <alignment horizontal="right" vertical="bottom"/>
    </xf>
    <xf numFmtId="60" fontId="34" fillId="2" borderId="15" applyNumberFormat="1" applyFont="1" applyFill="1" applyBorder="1" applyAlignment="1" applyProtection="0">
      <alignment horizontal="right" vertical="bottom"/>
    </xf>
    <xf numFmtId="49" fontId="23" fillId="2" borderId="13" applyNumberFormat="1" applyFont="1" applyFill="1" applyBorder="1" applyAlignment="1" applyProtection="0">
      <alignment horizontal="left" vertical="bottom"/>
    </xf>
    <xf numFmtId="2" fontId="7" fillId="2" borderId="16" applyNumberFormat="1" applyFont="1" applyFill="1" applyBorder="1" applyAlignment="1" applyProtection="0">
      <alignment horizontal="right" vertical="bottom"/>
    </xf>
    <xf numFmtId="60" fontId="7" fillId="2" borderId="15" applyNumberFormat="1" applyFont="1" applyFill="1" applyBorder="1" applyAlignment="1" applyProtection="0">
      <alignment horizontal="right" vertical="bottom"/>
    </xf>
    <xf numFmtId="2" fontId="11" fillId="2" borderId="6" applyNumberFormat="1" applyFont="1" applyFill="1" applyBorder="1" applyAlignment="1" applyProtection="0">
      <alignment horizontal="right" vertical="bottom"/>
    </xf>
    <xf numFmtId="49" fontId="34" fillId="2" borderId="6" applyNumberFormat="1" applyFont="1" applyFill="1" applyBorder="1" applyAlignment="1" applyProtection="0">
      <alignment horizontal="right" vertical="bottom"/>
    </xf>
    <xf numFmtId="60" fontId="34" fillId="2" borderId="6" applyNumberFormat="1" applyFont="1" applyFill="1" applyBorder="1" applyAlignment="1" applyProtection="0">
      <alignment vertical="bottom"/>
    </xf>
    <xf numFmtId="60" fontId="34" fillId="2" borderId="4" applyNumberFormat="1" applyFont="1" applyFill="1" applyBorder="1" applyAlignment="1" applyProtection="0">
      <alignment vertical="bottom"/>
    </xf>
    <xf numFmtId="60" fontId="9" fillId="2" borderId="11" applyNumberFormat="1" applyFont="1" applyFill="1" applyBorder="1" applyAlignment="1" applyProtection="0">
      <alignment horizontal="right" vertical="bottom"/>
    </xf>
    <xf numFmtId="60" fontId="9" fillId="2" borderId="13" applyNumberFormat="1" applyFont="1" applyFill="1" applyBorder="1" applyAlignment="1" applyProtection="0">
      <alignment horizontal="right" vertical="bottom"/>
    </xf>
    <xf numFmtId="0" fontId="9" fillId="2" borderId="13" applyNumberFormat="1" applyFont="1" applyFill="1" applyBorder="1" applyAlignment="1" applyProtection="0">
      <alignment horizontal="right" vertical="bottom"/>
    </xf>
    <xf numFmtId="62" fontId="9" fillId="2" borderId="13" applyNumberFormat="1" applyFont="1" applyFill="1" applyBorder="1" applyAlignment="1" applyProtection="0">
      <alignment horizontal="right" vertical="bottom"/>
    </xf>
    <xf numFmtId="49" fontId="9" fillId="2" borderId="15" applyNumberFormat="1" applyFont="1" applyFill="1" applyBorder="1" applyAlignment="1" applyProtection="0">
      <alignment horizontal="right" vertical="bottom"/>
    </xf>
    <xf numFmtId="61" fontId="35" fillId="2" borderId="9" applyNumberFormat="1" applyFont="1" applyFill="1" applyBorder="1" applyAlignment="1" applyProtection="0">
      <alignment horizontal="right" vertical="bottom"/>
    </xf>
    <xf numFmtId="0" fontId="9" fillId="2" borderId="9" applyNumberFormat="1" applyFont="1" applyFill="1" applyBorder="1" applyAlignment="1" applyProtection="0">
      <alignment horizontal="right" vertical="bottom"/>
    </xf>
    <xf numFmtId="62" fontId="9" fillId="2" borderId="9" applyNumberFormat="1" applyFont="1" applyFill="1" applyBorder="1" applyAlignment="1" applyProtection="0">
      <alignment horizontal="right" vertical="bottom"/>
    </xf>
    <xf numFmtId="49" fontId="13" fillId="2" borderId="4" applyNumberFormat="1" applyFont="1" applyFill="1" applyBorder="1" applyAlignment="1" applyProtection="0">
      <alignment horizontal="right" vertical="bottom"/>
    </xf>
    <xf numFmtId="49" fontId="9" fillId="2" borderId="7" applyNumberFormat="1" applyFont="1" applyFill="1" applyBorder="1" applyAlignment="1" applyProtection="0">
      <alignment horizontal="right" vertical="bottom"/>
    </xf>
    <xf numFmtId="2" fontId="35" fillId="2" borderId="4" applyNumberFormat="1" applyFont="1" applyFill="1" applyBorder="1" applyAlignment="1" applyProtection="0">
      <alignment horizontal="right" vertical="bottom"/>
    </xf>
    <xf numFmtId="60" fontId="16" fillId="2" borderId="13" applyNumberFormat="1" applyFont="1" applyFill="1" applyBorder="1" applyAlignment="1" applyProtection="0">
      <alignment horizontal="right" vertical="bottom"/>
    </xf>
    <xf numFmtId="0" fontId="16" fillId="2" borderId="13" applyNumberFormat="1" applyFont="1" applyFill="1" applyBorder="1" applyAlignment="1" applyProtection="0">
      <alignment horizontal="left" vertical="bottom"/>
    </xf>
    <xf numFmtId="2" fontId="32" fillId="2" borderId="8" applyNumberFormat="1" applyFont="1" applyFill="1" applyBorder="1" applyAlignment="1" applyProtection="0">
      <alignment vertical="bottom"/>
    </xf>
    <xf numFmtId="49" fontId="13" fillId="2" borderId="6" applyNumberFormat="1" applyFont="1" applyFill="1" applyBorder="1" applyAlignment="1" applyProtection="0">
      <alignment horizontal="right" vertical="bottom"/>
    </xf>
    <xf numFmtId="49" fontId="32" fillId="2" borderId="8" applyNumberFormat="1" applyFont="1" applyFill="1" applyBorder="1" applyAlignment="1" applyProtection="0">
      <alignment horizontal="right" vertical="bottom"/>
    </xf>
    <xf numFmtId="49" fontId="32" fillId="2" borderId="6" applyNumberFormat="1" applyFont="1" applyFill="1" applyBorder="1" applyAlignment="1" applyProtection="0">
      <alignment horizontal="right" vertical="bottom"/>
    </xf>
    <xf numFmtId="49" fontId="32" fillId="2" borderId="7" applyNumberFormat="1" applyFont="1" applyFill="1" applyBorder="1" applyAlignment="1" applyProtection="0">
      <alignment horizontal="right" vertical="bottom"/>
    </xf>
    <xf numFmtId="49" fontId="7" fillId="2" borderId="8" applyNumberFormat="1" applyFont="1" applyFill="1" applyBorder="1" applyAlignment="1" applyProtection="0">
      <alignment horizontal="right" vertical="bottom"/>
    </xf>
    <xf numFmtId="60" fontId="11" fillId="2" borderId="11" applyNumberFormat="1" applyFont="1" applyFill="1" applyBorder="1" applyAlignment="1" applyProtection="0">
      <alignment horizontal="right" vertical="bottom"/>
    </xf>
    <xf numFmtId="14" fontId="29" fillId="2" borderId="9" applyNumberFormat="1" applyFont="1" applyFill="1" applyBorder="1" applyAlignment="1" applyProtection="0">
      <alignment horizontal="right" vertical="bottom"/>
    </xf>
    <xf numFmtId="60" fontId="26" fillId="2" borderId="13" applyNumberFormat="1" applyFont="1" applyFill="1" applyBorder="1" applyAlignment="1" applyProtection="0">
      <alignment horizontal="right" vertical="bottom"/>
    </xf>
    <xf numFmtId="3" fontId="11" fillId="2" borderId="9" applyNumberFormat="1" applyFont="1" applyFill="1" applyBorder="1" applyAlignment="1" applyProtection="0">
      <alignment horizontal="right" vertical="bottom"/>
    </xf>
    <xf numFmtId="60" fontId="11" fillId="2" borderId="15" applyNumberFormat="1" applyFont="1" applyFill="1" applyBorder="1" applyAlignment="1" applyProtection="0">
      <alignment horizontal="right" vertical="bottom"/>
    </xf>
    <xf numFmtId="0" fontId="29" fillId="2" borderId="9" applyNumberFormat="1" applyFont="1" applyFill="1" applyBorder="1" applyAlignment="1" applyProtection="0">
      <alignment vertical="bottom"/>
    </xf>
    <xf numFmtId="2" fontId="31" fillId="2" borderId="15" applyNumberFormat="1" applyFont="1" applyFill="1" applyBorder="1" applyAlignment="1" applyProtection="0">
      <alignment horizontal="right" vertical="bottom"/>
    </xf>
    <xf numFmtId="2" fontId="32" fillId="2" borderId="13" applyNumberFormat="1" applyFont="1" applyFill="1" applyBorder="1" applyAlignment="1" applyProtection="0">
      <alignment vertical="bottom"/>
    </xf>
    <xf numFmtId="2" fontId="32" fillId="2" borderId="13" applyNumberFormat="1" applyFont="1" applyFill="1" applyBorder="1" applyAlignment="1" applyProtection="0">
      <alignment horizontal="right" vertical="bottom"/>
    </xf>
    <xf numFmtId="49" fontId="32" fillId="2" borderId="13" applyNumberFormat="1" applyFont="1" applyFill="1" applyBorder="1" applyAlignment="1" applyProtection="0">
      <alignment horizontal="right" vertical="bottom"/>
    </xf>
    <xf numFmtId="2" fontId="32" fillId="2" borderId="12" applyNumberFormat="1" applyFont="1" applyFill="1" applyBorder="1" applyAlignment="1" applyProtection="0">
      <alignment horizontal="right" vertical="bottom"/>
    </xf>
    <xf numFmtId="2" fontId="32" fillId="2" borderId="10" applyNumberFormat="1" applyFont="1" applyFill="1" applyBorder="1" applyAlignment="1" applyProtection="0">
      <alignment horizontal="right" vertical="bottom"/>
    </xf>
    <xf numFmtId="62" fontId="16" fillId="2" borderId="10" applyNumberFormat="1" applyFont="1" applyFill="1" applyBorder="1" applyAlignment="1" applyProtection="0">
      <alignment vertical="bottom"/>
    </xf>
    <xf numFmtId="60" fontId="11" fillId="2" borderId="16" applyNumberFormat="1" applyFont="1" applyFill="1" applyBorder="1" applyAlignment="1" applyProtection="0">
      <alignment horizontal="right" vertical="bottom"/>
    </xf>
    <xf numFmtId="59" fontId="32" fillId="2" borderId="8" applyNumberFormat="1" applyFont="1" applyFill="1" applyBorder="1" applyAlignment="1" applyProtection="0">
      <alignment horizontal="right" vertical="bottom"/>
    </xf>
    <xf numFmtId="49" fontId="22" fillId="2" borderId="15" applyNumberFormat="1" applyFont="1" applyFill="1" applyBorder="1" applyAlignment="1" applyProtection="0">
      <alignment horizontal="right" vertical="bottom"/>
    </xf>
    <xf numFmtId="49" fontId="22" fillId="2" borderId="9" applyNumberFormat="1" applyFont="1" applyFill="1" applyBorder="1" applyAlignment="1" applyProtection="0">
      <alignment horizontal="right" vertical="bottom"/>
    </xf>
    <xf numFmtId="0" fontId="22" fillId="2" borderId="9" applyNumberFormat="1" applyFont="1" applyFill="1" applyBorder="1" applyAlignment="1" applyProtection="0">
      <alignment horizontal="right" vertical="bottom"/>
    </xf>
    <xf numFmtId="59" fontId="13" fillId="2" borderId="4" applyNumberFormat="1" applyFont="1" applyFill="1" applyBorder="1" applyAlignment="1" applyProtection="0">
      <alignment vertical="bottom"/>
    </xf>
    <xf numFmtId="49" fontId="9" fillId="2" borderId="14" applyNumberFormat="1" applyFont="1" applyFill="1" applyBorder="1" applyAlignment="1" applyProtection="0">
      <alignment horizontal="right" vertical="bottom"/>
    </xf>
    <xf numFmtId="2" fontId="31" fillId="2" borderId="12" applyNumberFormat="1" applyFont="1" applyFill="1" applyBorder="1" applyAlignment="1" applyProtection="0">
      <alignment horizontal="right" vertical="bottom"/>
    </xf>
    <xf numFmtId="49" fontId="19" fillId="2" borderId="13" applyNumberFormat="1" applyFont="1" applyFill="1" applyBorder="1" applyAlignment="1" applyProtection="0">
      <alignment horizontal="left" vertical="bottom"/>
    </xf>
    <xf numFmtId="49" fontId="30" fillId="2" borderId="9" applyNumberFormat="1" applyFont="1" applyFill="1" applyBorder="1" applyAlignment="1" applyProtection="0">
      <alignment vertical="bottom"/>
    </xf>
    <xf numFmtId="0" fontId="29" fillId="2" borderId="13" applyNumberFormat="1" applyFont="1" applyFill="1" applyBorder="1" applyAlignment="1" applyProtection="0">
      <alignment vertical="bottom"/>
    </xf>
    <xf numFmtId="62" fontId="40" fillId="2" borderId="14" applyNumberFormat="1" applyFont="1" applyFill="1" applyBorder="1" applyAlignment="1" applyProtection="0">
      <alignment vertical="bottom"/>
    </xf>
    <xf numFmtId="62" fontId="16" fillId="2" borderId="9" applyNumberFormat="1" applyFont="1" applyFill="1" applyBorder="1" applyAlignment="1" applyProtection="0">
      <alignment vertical="bottom"/>
    </xf>
    <xf numFmtId="0" fontId="11" fillId="2" borderId="8" applyNumberFormat="1" applyFont="1" applyFill="1" applyBorder="1" applyAlignment="1" applyProtection="0">
      <alignment horizontal="right" vertical="bottom"/>
    </xf>
    <xf numFmtId="62" fontId="16" fillId="2" borderId="13" applyNumberFormat="1" applyFont="1" applyFill="1" applyBorder="1" applyAlignment="1" applyProtection="0">
      <alignment vertical="bottom"/>
    </xf>
    <xf numFmtId="0" fontId="16" fillId="2" borderId="9" applyNumberFormat="1" applyFont="1" applyFill="1" applyBorder="1" applyAlignment="1" applyProtection="0">
      <alignment horizontal="left" vertical="bottom"/>
    </xf>
    <xf numFmtId="49" fontId="30" fillId="2" borderId="13" applyNumberFormat="1" applyFont="1" applyFill="1" applyBorder="1" applyAlignment="1" applyProtection="0">
      <alignment horizontal="left" vertical="bottom"/>
    </xf>
    <xf numFmtId="63" fontId="29" fillId="2" borderId="13" applyNumberFormat="1" applyFont="1" applyFill="1" applyBorder="1" applyAlignment="1" applyProtection="0">
      <alignment vertical="bottom"/>
    </xf>
    <xf numFmtId="63" fontId="7" fillId="2" borderId="9" applyNumberFormat="1" applyFont="1" applyFill="1" applyBorder="1" applyAlignment="1" applyProtection="0">
      <alignment horizontal="right" vertical="bottom"/>
    </xf>
    <xf numFmtId="0" fontId="13" fillId="2" borderId="6" applyNumberFormat="1" applyFont="1" applyFill="1" applyBorder="1" applyAlignment="1" applyProtection="0">
      <alignment horizontal="center" vertical="bottom"/>
    </xf>
    <xf numFmtId="0" fontId="13" fillId="2" borderId="7" applyNumberFormat="1" applyFont="1" applyFill="1" applyBorder="1" applyAlignment="1" applyProtection="0">
      <alignment horizontal="center" vertical="bottom"/>
    </xf>
    <xf numFmtId="3" fontId="13" fillId="2" borderId="5" applyNumberFormat="1" applyFont="1" applyFill="1" applyBorder="1" applyAlignment="1" applyProtection="0">
      <alignment vertical="bottom"/>
    </xf>
    <xf numFmtId="59" fontId="13" fillId="2" borderId="3" applyNumberFormat="1" applyFont="1" applyFill="1" applyBorder="1" applyAlignment="1" applyProtection="0">
      <alignment vertical="bottom"/>
    </xf>
    <xf numFmtId="60" fontId="13" fillId="2" borderId="3" applyNumberFormat="1" applyFont="1" applyFill="1" applyBorder="1" applyAlignment="1" applyProtection="0">
      <alignment vertical="bottom"/>
    </xf>
    <xf numFmtId="62" fontId="13" fillId="2" borderId="3" applyNumberFormat="1" applyFont="1" applyFill="1" applyBorder="1" applyAlignment="1" applyProtection="0">
      <alignment vertical="bottom"/>
    </xf>
    <xf numFmtId="62" fontId="13" fillId="2" borderId="3" applyNumberFormat="1" applyFont="1" applyFill="1" applyBorder="1" applyAlignment="1" applyProtection="0">
      <alignment horizontal="right" vertical="bottom"/>
    </xf>
    <xf numFmtId="60" fontId="13" fillId="2" borderId="3" applyNumberFormat="1" applyFont="1" applyFill="1" applyBorder="1" applyAlignment="1" applyProtection="0">
      <alignment horizontal="right" vertical="bottom"/>
    </xf>
    <xf numFmtId="63" fontId="7" fillId="2" borderId="3" applyNumberFormat="1" applyFont="1" applyFill="1" applyBorder="1" applyAlignment="1" applyProtection="0">
      <alignment horizontal="right" vertical="bottom"/>
    </xf>
    <xf numFmtId="63" fontId="7" fillId="2" borderId="3" applyNumberFormat="1" applyFont="1" applyFill="1" applyBorder="1" applyAlignment="1" applyProtection="0">
      <alignment vertical="bottom"/>
    </xf>
    <xf numFmtId="60" fontId="7" fillId="2" borderId="3" applyNumberFormat="1" applyFont="1" applyFill="1" applyBorder="1" applyAlignment="1" applyProtection="0">
      <alignment horizontal="right" vertical="bottom"/>
    </xf>
    <xf numFmtId="65" fontId="13" fillId="2" borderId="1" applyNumberFormat="1" applyFont="1" applyFill="1" applyBorder="1" applyAlignment="1" applyProtection="0">
      <alignment vertical="bottom"/>
    </xf>
    <xf numFmtId="60" fontId="7" fillId="2" borderId="3" applyNumberFormat="1" applyFont="1" applyFill="1" applyBorder="1" applyAlignment="1" applyProtection="0">
      <alignment vertical="bottom"/>
    </xf>
    <xf numFmtId="49" fontId="13" fillId="2" borderId="5" applyNumberFormat="1" applyFont="1" applyFill="1" applyBorder="1" applyAlignment="1" applyProtection="0">
      <alignment vertical="bottom"/>
    </xf>
    <xf numFmtId="0" fontId="13" fillId="2" borderId="12" applyNumberFormat="1" applyFont="1" applyFill="1" applyBorder="1" applyAlignment="1" applyProtection="0">
      <alignment vertical="bottom"/>
    </xf>
    <xf numFmtId="0" fontId="13" fillId="2" borderId="5" applyNumberFormat="1" applyFont="1" applyFill="1" applyBorder="1" applyAlignment="1" applyProtection="0">
      <alignment vertical="bottom"/>
    </xf>
    <xf numFmtId="61" fontId="16" fillId="2" borderId="2" applyNumberFormat="1" applyFont="1" applyFill="1" applyBorder="1" applyAlignment="1" applyProtection="0">
      <alignment vertical="bottom"/>
    </xf>
    <xf numFmtId="0" fontId="0" fillId="2" borderId="7" applyNumberFormat="0" applyFont="1" applyFill="1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1" fillId="2" borderId="1" applyNumberFormat="1" applyFont="1" applyFill="1" applyBorder="1" applyAlignment="1" applyProtection="0">
      <alignment horizontal="left" vertical="bottom"/>
    </xf>
    <xf numFmtId="0" fontId="9" fillId="2" borderId="2" applyNumberFormat="1" applyFont="1" applyFill="1" applyBorder="1" applyAlignment="1" applyProtection="0">
      <alignment vertical="bottom"/>
    </xf>
    <xf numFmtId="0" fontId="9" fillId="2" borderId="4" applyNumberFormat="1" applyFont="1" applyFill="1" applyBorder="1" applyAlignment="1" applyProtection="0">
      <alignment vertical="bottom"/>
    </xf>
    <xf numFmtId="0" fontId="8" fillId="2" borderId="12" applyNumberFormat="1" applyFont="1" applyFill="1" applyBorder="1" applyAlignment="1" applyProtection="0">
      <alignment horizontal="left" vertical="bottom"/>
    </xf>
    <xf numFmtId="0" fontId="9" fillId="2" borderId="11" applyNumberFormat="1" applyFont="1" applyFill="1" applyBorder="1" applyAlignment="1" applyProtection="0">
      <alignment vertical="bottom"/>
    </xf>
    <xf numFmtId="49" fontId="16" fillId="2" borderId="8" applyNumberFormat="1" applyFont="1" applyFill="1" applyBorder="1" applyAlignment="1" applyProtection="0">
      <alignment horizontal="left" vertical="bottom"/>
    </xf>
    <xf numFmtId="0" fontId="9" fillId="2" borderId="15" applyNumberFormat="1" applyFont="1" applyFill="1" applyBorder="1" applyAlignment="1" applyProtection="0">
      <alignment vertical="bottom"/>
    </xf>
    <xf numFmtId="49" fontId="16" fillId="2" borderId="13" applyNumberFormat="1" applyFont="1" applyFill="1" applyBorder="1" applyAlignment="1" applyProtection="0">
      <alignment vertical="bottom"/>
    </xf>
    <xf numFmtId="62" fontId="16" fillId="2" borderId="6" applyNumberFormat="1" applyFont="1" applyFill="1" applyBorder="1" applyAlignment="1" applyProtection="0">
      <alignment vertical="bottom"/>
    </xf>
    <xf numFmtId="0" fontId="7" fillId="2" borderId="13" applyNumberFormat="1" applyFont="1" applyFill="1" applyBorder="1" applyAlignment="1" applyProtection="0">
      <alignment horizontal="left" vertical="bottom"/>
    </xf>
    <xf numFmtId="62" fontId="16" fillId="2" borderId="16" applyNumberFormat="1" applyFont="1" applyFill="1" applyBorder="1" applyAlignment="1" applyProtection="0">
      <alignment vertical="bottom"/>
    </xf>
    <xf numFmtId="0" fontId="19" fillId="2" borderId="13" applyNumberFormat="1" applyFont="1" applyFill="1" applyBorder="1" applyAlignment="1" applyProtection="0">
      <alignment horizontal="left" vertical="bottom"/>
    </xf>
    <xf numFmtId="0" fontId="15" fillId="2" borderId="13" applyNumberFormat="1" applyFont="1" applyFill="1" applyBorder="1" applyAlignment="1" applyProtection="0">
      <alignment horizontal="left" vertical="bottom"/>
    </xf>
    <xf numFmtId="64" fontId="7" fillId="2" borderId="13" applyNumberFormat="1" applyFont="1" applyFill="1" applyBorder="1" applyAlignment="1" applyProtection="0">
      <alignment horizontal="right" vertical="bottom"/>
    </xf>
    <xf numFmtId="0" fontId="15" fillId="2" borderId="9" applyNumberFormat="1" applyFont="1" applyFill="1" applyBorder="1" applyAlignment="1" applyProtection="0">
      <alignment horizontal="left" vertical="bottom"/>
    </xf>
    <xf numFmtId="2" fontId="7" fillId="2" borderId="9" applyNumberFormat="1" applyFont="1" applyFill="1" applyBorder="1" applyAlignment="1" applyProtection="0">
      <alignment horizontal="right" vertical="bottom"/>
    </xf>
    <xf numFmtId="62" fontId="26" fillId="2" borderId="8" applyNumberFormat="1" applyFont="1" applyFill="1" applyBorder="1" applyAlignment="1" applyProtection="0">
      <alignment horizontal="right" vertical="bottom"/>
    </xf>
    <xf numFmtId="63" fontId="33" fillId="2" borderId="13" applyNumberFormat="1" applyFont="1" applyFill="1" applyBorder="1" applyAlignment="1" applyProtection="0">
      <alignment horizontal="right" vertical="bottom"/>
    </xf>
    <xf numFmtId="63" fontId="29" fillId="2" borderId="12" applyNumberFormat="1" applyFont="1" applyFill="1" applyBorder="1" applyAlignment="1" applyProtection="0">
      <alignment horizontal="right" vertical="bottom"/>
    </xf>
    <xf numFmtId="49" fontId="11" fillId="2" borderId="14" applyNumberFormat="1" applyFont="1" applyFill="1" applyBorder="1" applyAlignment="1" applyProtection="0">
      <alignment horizontal="right" vertical="bottom"/>
    </xf>
    <xf numFmtId="62" fontId="7" fillId="2" borderId="9" applyNumberFormat="1" applyFont="1" applyFill="1" applyBorder="1" applyAlignment="1" applyProtection="0">
      <alignment horizontal="right" vertical="bottom"/>
    </xf>
    <xf numFmtId="62" fontId="26" fillId="2" borderId="13" applyNumberFormat="1" applyFont="1" applyFill="1" applyBorder="1" applyAlignment="1" applyProtection="0">
      <alignment horizontal="right" vertical="bottom"/>
    </xf>
    <xf numFmtId="62" fontId="16" fillId="2" borderId="8" applyNumberFormat="1" applyFont="1" applyFill="1" applyBorder="1" applyAlignment="1" applyProtection="0">
      <alignment vertical="bottom"/>
    </xf>
    <xf numFmtId="64" fontId="7" fillId="2" borderId="9" applyNumberFormat="1" applyFont="1" applyFill="1" applyBorder="1" applyAlignment="1" applyProtection="0">
      <alignment horizontal="right" vertical="bottom"/>
    </xf>
    <xf numFmtId="63" fontId="33" fillId="2" borderId="9" applyNumberFormat="1" applyFont="1" applyFill="1" applyBorder="1" applyAlignment="1" applyProtection="0">
      <alignment horizontal="right" vertical="bottom"/>
    </xf>
    <xf numFmtId="49" fontId="7" fillId="2" borderId="13" applyNumberFormat="1" applyFont="1" applyFill="1" applyBorder="1" applyAlignment="1" applyProtection="0">
      <alignment vertical="bottom"/>
    </xf>
    <xf numFmtId="63" fontId="29" fillId="2" borderId="16" applyNumberFormat="1" applyFont="1" applyFill="1" applyBorder="1" applyAlignment="1" applyProtection="0">
      <alignment horizontal="right" vertical="bottom"/>
    </xf>
    <xf numFmtId="64" fontId="16" fillId="2" borderId="13" applyNumberFormat="1" applyFont="1" applyFill="1" applyBorder="1" applyAlignment="1" applyProtection="0">
      <alignment horizontal="right" vertical="bottom"/>
    </xf>
    <xf numFmtId="49" fontId="16" fillId="2" borderId="9" applyNumberFormat="1" applyFont="1" applyFill="1" applyBorder="1" applyAlignment="1" applyProtection="0">
      <alignment horizontal="right" vertical="bottom"/>
    </xf>
    <xf numFmtId="2" fontId="7" fillId="2" borderId="6" applyNumberFormat="1" applyFont="1" applyFill="1" applyBorder="1" applyAlignment="1" applyProtection="0">
      <alignment horizontal="right" vertical="bottom"/>
    </xf>
    <xf numFmtId="2" fontId="7" fillId="2" borderId="8" applyNumberFormat="1" applyFont="1" applyFill="1" applyBorder="1" applyAlignment="1" applyProtection="0">
      <alignment horizontal="right" vertical="bottom"/>
    </xf>
    <xf numFmtId="60" fontId="16" fillId="2" borderId="8" applyNumberFormat="1" applyFont="1" applyFill="1" applyBorder="1" applyAlignment="1" applyProtection="0">
      <alignment horizontal="right" vertical="bottom"/>
    </xf>
    <xf numFmtId="49" fontId="30" fillId="2" borderId="9" applyNumberFormat="1" applyFont="1" applyFill="1" applyBorder="1" applyAlignment="1" applyProtection="0">
      <alignment horizontal="left" vertical="bottom"/>
    </xf>
    <xf numFmtId="0" fontId="16" fillId="2" borderId="8" applyNumberFormat="1" applyFont="1" applyFill="1" applyBorder="1" applyAlignment="1" applyProtection="0">
      <alignment horizontal="left" vertical="bottom"/>
    </xf>
    <xf numFmtId="62" fontId="16" fillId="2" borderId="12" applyNumberFormat="1" applyFont="1" applyFill="1" applyBorder="1" applyAlignment="1" applyProtection="0">
      <alignment vertical="bottom"/>
    </xf>
    <xf numFmtId="49" fontId="16" fillId="2" borderId="13" applyNumberFormat="1" applyFont="1" applyFill="1" applyBorder="1" applyAlignment="1" applyProtection="0">
      <alignment horizontal="right" vertical="bottom"/>
    </xf>
    <xf numFmtId="49" fontId="29" fillId="2" borderId="9" applyNumberFormat="1" applyFont="1" applyFill="1" applyBorder="1" applyAlignment="1" applyProtection="0">
      <alignment horizontal="left" vertical="bottom"/>
    </xf>
    <xf numFmtId="2" fontId="35" fillId="2" borderId="11" applyNumberFormat="1" applyFont="1" applyFill="1" applyBorder="1" applyAlignment="1" applyProtection="0">
      <alignment horizontal="right" vertical="bottom"/>
    </xf>
    <xf numFmtId="14" fontId="13" fillId="2" borderId="9" applyNumberFormat="1" applyFont="1" applyFill="1" applyBorder="1" applyAlignment="1" applyProtection="0">
      <alignment horizontal="right" vertical="bottom"/>
    </xf>
    <xf numFmtId="62" fontId="26" fillId="2" borderId="9" applyNumberFormat="1" applyFont="1" applyFill="1" applyBorder="1" applyAlignment="1" applyProtection="0">
      <alignment horizontal="right" vertical="bottom"/>
    </xf>
    <xf numFmtId="2" fontId="26" fillId="2" borderId="9" applyNumberFormat="1" applyFont="1" applyFill="1" applyBorder="1" applyAlignment="1" applyProtection="0">
      <alignment horizontal="right" vertical="bottom"/>
    </xf>
    <xf numFmtId="49" fontId="29" fillId="2" borderId="8" applyNumberFormat="1" applyFont="1" applyFill="1" applyBorder="1" applyAlignment="1" applyProtection="0">
      <alignment horizontal="left" vertical="bottom"/>
    </xf>
    <xf numFmtId="60" fontId="31" fillId="2" borderId="6" applyNumberFormat="1" applyFont="1" applyFill="1" applyBorder="1" applyAlignment="1" applyProtection="0">
      <alignment horizontal="right" vertical="bottom"/>
    </xf>
    <xf numFmtId="63" fontId="13" fillId="2" borderId="10" applyNumberFormat="1" applyFont="1" applyFill="1" applyBorder="1" applyAlignment="1" applyProtection="0">
      <alignment horizontal="right" vertical="bottom"/>
    </xf>
    <xf numFmtId="49" fontId="32" fillId="2" borderId="11" applyNumberFormat="1" applyFont="1" applyFill="1" applyBorder="1" applyAlignment="1" applyProtection="0">
      <alignment horizontal="right" vertical="bottom"/>
    </xf>
    <xf numFmtId="49" fontId="32" fillId="2" borderId="12" applyNumberFormat="1" applyFont="1" applyFill="1" applyBorder="1" applyAlignment="1" applyProtection="0">
      <alignment horizontal="right" vertical="bottom"/>
    </xf>
    <xf numFmtId="3" fontId="32" fillId="2" borderId="13" applyNumberFormat="1" applyFont="1" applyFill="1" applyBorder="1" applyAlignment="1" applyProtection="0">
      <alignment horizontal="right" vertical="bottom"/>
    </xf>
    <xf numFmtId="60" fontId="42" fillId="2" borderId="12" applyNumberFormat="1" applyFont="1" applyFill="1" applyBorder="1" applyAlignment="1" applyProtection="0">
      <alignment horizontal="right" vertical="bottom"/>
    </xf>
    <xf numFmtId="60" fontId="42" fillId="2" borderId="11" applyNumberFormat="1" applyFont="1" applyFill="1" applyBorder="1" applyAlignment="1" applyProtection="0">
      <alignment horizontal="right" vertical="bottom"/>
    </xf>
    <xf numFmtId="62" fontId="7" fillId="2" borderId="13" applyNumberFormat="1" applyFont="1" applyFill="1" applyBorder="1" applyAlignment="1" applyProtection="0">
      <alignment horizontal="right" vertical="bottom"/>
    </xf>
    <xf numFmtId="2" fontId="32" fillId="2" borderId="9" applyNumberFormat="1" applyFont="1" applyFill="1" applyBorder="1" applyAlignment="1" applyProtection="0">
      <alignment vertical="bottom"/>
    </xf>
    <xf numFmtId="0" fontId="15" fillId="2" borderId="8" applyNumberFormat="1" applyFont="1" applyFill="1" applyBorder="1" applyAlignment="1" applyProtection="0">
      <alignment vertical="bottom"/>
    </xf>
    <xf numFmtId="3" fontId="9" fillId="2" borderId="13" applyNumberFormat="1" applyFont="1" applyFill="1" applyBorder="1" applyAlignment="1" applyProtection="0">
      <alignment horizontal="right" vertical="bottom"/>
    </xf>
    <xf numFmtId="49" fontId="23" fillId="2" borderId="9" applyNumberFormat="1" applyFont="1" applyFill="1" applyBorder="1" applyAlignment="1" applyProtection="0">
      <alignment horizontal="left" vertical="bottom"/>
    </xf>
    <xf numFmtId="60" fontId="32" fillId="2" borderId="12" applyNumberFormat="1" applyFont="1" applyFill="1" applyBorder="1" applyAlignment="1" applyProtection="0">
      <alignment horizontal="right" vertical="bottom"/>
    </xf>
    <xf numFmtId="60" fontId="32" fillId="2" borderId="11" applyNumberFormat="1" applyFont="1" applyFill="1" applyBorder="1" applyAlignment="1" applyProtection="0">
      <alignment horizontal="right" vertical="bottom"/>
    </xf>
    <xf numFmtId="0" fontId="32" fillId="2" borderId="9" applyNumberFormat="1" applyFont="1" applyFill="1" applyBorder="1" applyAlignment="1" applyProtection="0">
      <alignment horizontal="left" vertical="bottom"/>
    </xf>
    <xf numFmtId="62" fontId="40" fillId="2" borderId="10" applyNumberFormat="1" applyFont="1" applyFill="1" applyBorder="1" applyAlignment="1" applyProtection="0">
      <alignment vertical="bottom"/>
    </xf>
    <xf numFmtId="2" fontId="35" fillId="2" borderId="10" applyNumberFormat="1" applyFont="1" applyFill="1" applyBorder="1" applyAlignment="1" applyProtection="0">
      <alignment horizontal="right" vertical="bottom"/>
    </xf>
    <xf numFmtId="0" fontId="23" fillId="2" borderId="13" applyNumberFormat="1" applyFont="1" applyFill="1" applyBorder="1" applyAlignment="1" applyProtection="0">
      <alignment vertical="bottom"/>
    </xf>
    <xf numFmtId="49" fontId="28" fillId="2" borderId="8" applyNumberFormat="1" applyFont="1" applyFill="1" applyBorder="1" applyAlignment="1" applyProtection="0">
      <alignment horizontal="left" vertical="bottom"/>
    </xf>
    <xf numFmtId="0" fontId="23" fillId="2" borderId="9" applyNumberFormat="1" applyFont="1" applyFill="1" applyBorder="1" applyAlignment="1" applyProtection="0">
      <alignment vertical="bottom"/>
    </xf>
    <xf numFmtId="49" fontId="33" fillId="2" borderId="9" applyNumberFormat="1" applyFont="1" applyFill="1" applyBorder="1" applyAlignment="1" applyProtection="0">
      <alignment horizontal="left" vertical="bottom"/>
    </xf>
    <xf numFmtId="2" fontId="16" fillId="2" borderId="12" applyNumberFormat="1" applyFont="1" applyFill="1" applyBorder="1" applyAlignment="1" applyProtection="0">
      <alignment horizontal="right" vertical="bottom"/>
    </xf>
    <xf numFmtId="49" fontId="15" fillId="2" borderId="13" applyNumberFormat="1" applyFont="1" applyFill="1" applyBorder="1" applyAlignment="1" applyProtection="0">
      <alignment horizontal="left" vertical="bottom"/>
    </xf>
    <xf numFmtId="49" fontId="34" fillId="2" borderId="16" applyNumberFormat="1" applyFont="1" applyFill="1" applyBorder="1" applyAlignment="1" applyProtection="0">
      <alignment horizontal="right" vertical="bottom"/>
    </xf>
    <xf numFmtId="62" fontId="7" fillId="2" borderId="8" applyNumberFormat="1" applyFont="1" applyFill="1" applyBorder="1" applyAlignment="1" applyProtection="0">
      <alignment horizontal="right" vertical="bottom"/>
    </xf>
    <xf numFmtId="0" fontId="42" fillId="2" borderId="9" applyNumberFormat="1" applyFont="1" applyFill="1" applyBorder="1" applyAlignment="1" applyProtection="0">
      <alignment horizontal="left" vertical="bottom"/>
    </xf>
    <xf numFmtId="49" fontId="29" fillId="2" borderId="13" applyNumberFormat="1" applyFont="1" applyFill="1" applyBorder="1" applyAlignment="1" applyProtection="0">
      <alignment vertical="bottom"/>
    </xf>
    <xf numFmtId="60" fontId="17" fillId="2" borderId="11" applyNumberFormat="1" applyFont="1" applyFill="1" applyBorder="1" applyAlignment="1" applyProtection="0">
      <alignment horizontal="right" vertical="bottom"/>
    </xf>
    <xf numFmtId="0" fontId="15" fillId="2" borderId="8" applyNumberFormat="1" applyFont="1" applyFill="1" applyBorder="1" applyAlignment="1" applyProtection="0">
      <alignment horizontal="left" vertical="bottom"/>
    </xf>
    <xf numFmtId="63" fontId="29" fillId="2" borderId="6" applyNumberFormat="1" applyFont="1" applyFill="1" applyBorder="1" applyAlignment="1" applyProtection="0">
      <alignment horizontal="right" vertical="bottom"/>
    </xf>
    <xf numFmtId="63" fontId="29" fillId="2" borderId="7" applyNumberFormat="1" applyFont="1" applyFill="1" applyBorder="1" applyAlignment="1" applyProtection="0">
      <alignment horizontal="right" vertical="bottom"/>
    </xf>
    <xf numFmtId="0" fontId="32" fillId="2" borderId="8" applyNumberFormat="1" applyFont="1" applyFill="1" applyBorder="1" applyAlignment="1" applyProtection="0">
      <alignment horizontal="left" vertical="bottom"/>
    </xf>
    <xf numFmtId="14" fontId="13" fillId="2" borderId="13" applyNumberFormat="1" applyFont="1" applyFill="1" applyBorder="1" applyAlignment="1" applyProtection="0">
      <alignment horizontal="right" vertical="bottom"/>
    </xf>
    <xf numFmtId="14" fontId="13" fillId="2" borderId="8" applyNumberFormat="1" applyFont="1" applyFill="1" applyBorder="1" applyAlignment="1" applyProtection="0">
      <alignment horizontal="right" vertical="bottom"/>
    </xf>
    <xf numFmtId="49" fontId="35" fillId="2" borderId="11" applyNumberFormat="1" applyFont="1" applyFill="1" applyBorder="1" applyAlignment="1" applyProtection="0">
      <alignment horizontal="right" vertical="bottom"/>
    </xf>
    <xf numFmtId="49" fontId="22" fillId="2" borderId="12" applyNumberFormat="1" applyFont="1" applyFill="1" applyBorder="1" applyAlignment="1" applyProtection="0">
      <alignment horizontal="right" vertical="bottom"/>
    </xf>
    <xf numFmtId="63" fontId="29" fillId="2" borderId="14" applyNumberFormat="1" applyFont="1" applyFill="1" applyBorder="1" applyAlignment="1" applyProtection="0">
      <alignment horizontal="right" vertical="bottom"/>
    </xf>
    <xf numFmtId="14" fontId="13" fillId="2" borderId="8" applyNumberFormat="1" applyFont="1" applyFill="1" applyBorder="1" applyAlignment="1" applyProtection="0">
      <alignment horizontal="center" vertical="bottom"/>
    </xf>
    <xf numFmtId="63" fontId="13" fillId="2" borderId="7" applyNumberFormat="1" applyFont="1" applyFill="1" applyBorder="1" applyAlignment="1" applyProtection="0">
      <alignment horizontal="right" vertical="bottom"/>
    </xf>
    <xf numFmtId="49" fontId="31" fillId="2" borderId="10" applyNumberFormat="1" applyFont="1" applyFill="1" applyBorder="1" applyAlignment="1" applyProtection="0">
      <alignment horizontal="right" vertical="bottom"/>
    </xf>
    <xf numFmtId="49" fontId="31" fillId="2" borderId="8" applyNumberFormat="1" applyFont="1" applyFill="1" applyBorder="1" applyAlignment="1" applyProtection="0">
      <alignment horizontal="right" vertical="bottom"/>
    </xf>
    <xf numFmtId="2" fontId="26" fillId="2" borderId="8" applyNumberFormat="1" applyFont="1" applyFill="1" applyBorder="1" applyAlignment="1" applyProtection="0">
      <alignment horizontal="right" vertical="bottom"/>
    </xf>
    <xf numFmtId="0" fontId="7" fillId="2" borderId="9" applyNumberFormat="1" applyFont="1" applyFill="1" applyBorder="1" applyAlignment="1" applyProtection="0">
      <alignment horizontal="left" vertical="bottom"/>
    </xf>
    <xf numFmtId="64" fontId="7" fillId="2" borderId="8" applyNumberFormat="1" applyFont="1" applyFill="1" applyBorder="1" applyAlignment="1" applyProtection="0">
      <alignment horizontal="right" vertical="bottom"/>
    </xf>
    <xf numFmtId="49" fontId="23" fillId="2" borderId="13" applyNumberFormat="1" applyFont="1" applyFill="1" applyBorder="1" applyAlignment="1" applyProtection="0">
      <alignment vertical="bottom"/>
    </xf>
    <xf numFmtId="60" fontId="11" fillId="2" borderId="12" applyNumberFormat="1" applyFont="1" applyFill="1" applyBorder="1" applyAlignment="1" applyProtection="0">
      <alignment horizontal="right" vertical="bottom"/>
    </xf>
    <xf numFmtId="49" fontId="34" fillId="2" borderId="11" applyNumberFormat="1" applyFont="1" applyFill="1" applyBorder="1" applyAlignment="1" applyProtection="0">
      <alignment horizontal="right" vertical="bottom"/>
    </xf>
    <xf numFmtId="0" fontId="38" fillId="2" borderId="9" applyNumberFormat="1" applyFont="1" applyFill="1" applyBorder="1" applyAlignment="1" applyProtection="0">
      <alignment horizontal="center" vertical="bottom"/>
    </xf>
    <xf numFmtId="49" fontId="7" fillId="2" borderId="11" applyNumberFormat="1" applyFont="1" applyFill="1" applyBorder="1" applyAlignment="1" applyProtection="0">
      <alignment horizontal="right" vertical="bottom"/>
    </xf>
    <xf numFmtId="62" fontId="13" fillId="2" borderId="7" applyNumberFormat="1" applyFont="1" applyFill="1" applyBorder="1" applyAlignment="1" applyProtection="0">
      <alignment vertical="bottom"/>
    </xf>
    <xf numFmtId="62" fontId="13" fillId="2" borderId="4" applyNumberFormat="1" applyFont="1" applyFill="1" applyBorder="1" applyAlignment="1" applyProtection="0">
      <alignment vertical="bottom"/>
    </xf>
    <xf numFmtId="14" fontId="13" fillId="2" borderId="6" applyNumberFormat="1" applyFont="1" applyFill="1" applyBorder="1" applyAlignment="1" applyProtection="0">
      <alignment vertical="bottom"/>
    </xf>
    <xf numFmtId="14" fontId="13" fillId="2" borderId="7" applyNumberFormat="1" applyFont="1" applyFill="1" applyBorder="1" applyAlignment="1" applyProtection="0">
      <alignment vertical="bottom"/>
    </xf>
    <xf numFmtId="63" fontId="23" fillId="2" borderId="5" applyNumberFormat="1" applyFont="1" applyFill="1" applyBorder="1" applyAlignment="1" applyProtection="0">
      <alignment horizontal="right" vertical="bottom"/>
    </xf>
    <xf numFmtId="14" fontId="13" fillId="2" borderId="10" applyNumberFormat="1" applyFont="1" applyFill="1" applyBorder="1" applyAlignment="1" applyProtection="0">
      <alignment vertical="bottom"/>
    </xf>
    <xf numFmtId="2" fontId="13" fillId="2" borderId="3" applyNumberFormat="1" applyFont="1" applyFill="1" applyBorder="1" applyAlignment="1" applyProtection="0">
      <alignment horizontal="right" vertical="bottom"/>
    </xf>
    <xf numFmtId="61" fontId="16" fillId="2" borderId="3" applyNumberFormat="1" applyFont="1" applyFill="1" applyBorder="1" applyAlignment="1" applyProtection="0">
      <alignment vertical="bottom"/>
    </xf>
    <xf numFmtId="65" fontId="13" fillId="2" borderId="3" applyNumberFormat="1" applyFont="1" applyFill="1" applyBorder="1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2" fontId="13" fillId="2" borderId="7" applyNumberFormat="1" applyFont="1" applyFill="1" applyBorder="1" applyAlignment="1" applyProtection="0">
      <alignment horizontal="right" vertical="bottom"/>
    </xf>
    <xf numFmtId="60" fontId="13" fillId="2" borderId="7" applyNumberFormat="1" applyFont="1" applyFill="1" applyBorder="1" applyAlignment="1" applyProtection="0">
      <alignment horizontal="right" vertical="bottom"/>
    </xf>
    <xf numFmtId="62" fontId="22" fillId="2" borderId="7" applyNumberFormat="1" applyFont="1" applyFill="1" applyBorder="1" applyAlignment="1" applyProtection="0">
      <alignment horizontal="right" vertical="bottom"/>
    </xf>
    <xf numFmtId="2" fontId="22" fillId="2" borderId="7" applyNumberFormat="1" applyFont="1" applyFill="1" applyBorder="1" applyAlignment="1" applyProtection="0">
      <alignment horizontal="right" vertical="bottom"/>
    </xf>
    <xf numFmtId="60" fontId="7" fillId="2" borderId="7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49" fontId="43" fillId="2" borderId="1" applyNumberFormat="1" applyFont="1" applyFill="1" applyBorder="1" applyAlignment="1" applyProtection="0">
      <alignment horizontal="left" vertical="bottom"/>
    </xf>
    <xf numFmtId="49" fontId="8" fillId="2" borderId="1" applyNumberFormat="1" applyFont="1" applyFill="1" applyBorder="1" applyAlignment="1" applyProtection="0">
      <alignment horizontal="left" vertical="bottom"/>
    </xf>
    <xf numFmtId="0" fontId="14" fillId="2" borderId="6" applyNumberFormat="1" applyFont="1" applyFill="1" applyBorder="1" applyAlignment="1" applyProtection="0">
      <alignment horizontal="left" vertical="bottom"/>
    </xf>
    <xf numFmtId="49" fontId="21" fillId="2" borderId="12" applyNumberFormat="1" applyFont="1" applyFill="1" applyBorder="1" applyAlignment="1" applyProtection="0">
      <alignment horizontal="left" vertical="bottom"/>
    </xf>
    <xf numFmtId="0" fontId="14" fillId="2" borderId="12" applyNumberFormat="1" applyFont="1" applyFill="1" applyBorder="1" applyAlignment="1" applyProtection="0">
      <alignment horizontal="left" vertical="bottom"/>
    </xf>
    <xf numFmtId="0" fontId="30" fillId="2" borderId="8" applyNumberFormat="1" applyFont="1" applyFill="1" applyBorder="1" applyAlignment="1" applyProtection="0">
      <alignment vertical="bottom"/>
    </xf>
    <xf numFmtId="0" fontId="19" fillId="2" borderId="8" applyNumberFormat="1" applyFont="1" applyFill="1" applyBorder="1" applyAlignment="1" applyProtection="0">
      <alignment horizontal="left" vertical="bottom"/>
    </xf>
    <xf numFmtId="2" fontId="35" fillId="2" borderId="12" applyNumberFormat="1" applyFont="1" applyFill="1" applyBorder="1" applyAlignment="1" applyProtection="0">
      <alignment horizontal="right" vertical="bottom"/>
    </xf>
    <xf numFmtId="0" fontId="22" fillId="2" borderId="13" applyNumberFormat="1" applyFont="1" applyFill="1" applyBorder="1" applyAlignment="1" applyProtection="0">
      <alignment horizontal="left" vertical="bottom"/>
    </xf>
    <xf numFmtId="49" fontId="32" fillId="2" borderId="9" applyNumberFormat="1" applyFont="1" applyFill="1" applyBorder="1" applyAlignment="1" applyProtection="0">
      <alignment horizontal="left" vertical="bottom"/>
    </xf>
    <xf numFmtId="0" fontId="32" fillId="2" borderId="9" applyNumberFormat="1" applyFont="1" applyFill="1" applyBorder="1" applyAlignment="1" applyProtection="0">
      <alignment vertical="bottom"/>
    </xf>
    <xf numFmtId="2" fontId="17" fillId="2" borderId="9" applyNumberFormat="1" applyFont="1" applyFill="1" applyBorder="1" applyAlignment="1" applyProtection="0">
      <alignment horizontal="right" vertical="bottom"/>
    </xf>
    <xf numFmtId="49" fontId="7" fillId="2" borderId="9" applyNumberFormat="1" applyFont="1" applyFill="1" applyBorder="1" applyAlignment="1" applyProtection="0">
      <alignment vertical="bottom"/>
    </xf>
    <xf numFmtId="49" fontId="33" fillId="2" borderId="9" applyNumberFormat="1" applyFont="1" applyFill="1" applyBorder="1" applyAlignment="1" applyProtection="0">
      <alignment vertical="bottom"/>
    </xf>
    <xf numFmtId="64" fontId="16" fillId="2" borderId="8" applyNumberFormat="1" applyFont="1" applyFill="1" applyBorder="1" applyAlignment="1" applyProtection="0">
      <alignment horizontal="right" vertical="bottom"/>
    </xf>
    <xf numFmtId="49" fontId="16" fillId="2" borderId="8" applyNumberFormat="1" applyFont="1" applyFill="1" applyBorder="1" applyAlignment="1" applyProtection="0">
      <alignment horizontal="right" vertical="bottom"/>
    </xf>
    <xf numFmtId="2" fontId="31" fillId="2" borderId="7" applyNumberFormat="1" applyFont="1" applyFill="1" applyBorder="1" applyAlignment="1" applyProtection="0">
      <alignment horizontal="right" vertical="bottom"/>
    </xf>
    <xf numFmtId="49" fontId="35" fillId="2" borderId="15" applyNumberFormat="1" applyFont="1" applyFill="1" applyBorder="1" applyAlignment="1" applyProtection="0">
      <alignment horizontal="right" vertical="bottom"/>
    </xf>
    <xf numFmtId="49" fontId="26" fillId="2" borderId="9" applyNumberFormat="1" applyFont="1" applyFill="1" applyBorder="1" applyAlignment="1" applyProtection="0">
      <alignment horizontal="right" vertical="bottom"/>
    </xf>
    <xf numFmtId="0" fontId="36" fillId="2" borderId="9" applyNumberFormat="1" applyFont="1" applyFill="1" applyBorder="1" applyAlignment="1" applyProtection="0">
      <alignment horizontal="left" vertical="bottom"/>
    </xf>
    <xf numFmtId="60" fontId="34" fillId="2" borderId="16" applyNumberFormat="1" applyFont="1" applyFill="1" applyBorder="1" applyAlignment="1" applyProtection="0">
      <alignment vertical="bottom"/>
    </xf>
    <xf numFmtId="60" fontId="34" fillId="2" borderId="15" applyNumberFormat="1" applyFont="1" applyFill="1" applyBorder="1" applyAlignment="1" applyProtection="0">
      <alignment vertical="bottom"/>
    </xf>
    <xf numFmtId="0" fontId="15" fillId="2" borderId="13" applyNumberFormat="1" applyFont="1" applyFill="1" applyBorder="1" applyAlignment="1" applyProtection="0">
      <alignment vertical="bottom"/>
    </xf>
    <xf numFmtId="2" fontId="32" fillId="2" borderId="8" applyNumberFormat="1" applyFont="1" applyFill="1" applyBorder="1" applyAlignment="1" applyProtection="0">
      <alignment horizontal="right" vertical="bottom"/>
    </xf>
    <xf numFmtId="2" fontId="32" fillId="2" borderId="6" applyNumberFormat="1" applyFont="1" applyFill="1" applyBorder="1" applyAlignment="1" applyProtection="0">
      <alignment horizontal="right" vertical="bottom"/>
    </xf>
    <xf numFmtId="2" fontId="32" fillId="2" borderId="7" applyNumberFormat="1" applyFont="1" applyFill="1" applyBorder="1" applyAlignment="1" applyProtection="0">
      <alignment horizontal="right" vertical="bottom"/>
    </xf>
    <xf numFmtId="3" fontId="32" fillId="2" borderId="8" applyNumberFormat="1" applyFont="1" applyFill="1" applyBorder="1" applyAlignment="1" applyProtection="0">
      <alignment horizontal="right" vertical="bottom"/>
    </xf>
    <xf numFmtId="49" fontId="11" fillId="2" borderId="7" applyNumberFormat="1" applyFont="1" applyFill="1" applyBorder="1" applyAlignment="1" applyProtection="0">
      <alignment horizontal="right" vertical="bottom"/>
    </xf>
    <xf numFmtId="2" fontId="35" fillId="2" borderId="14" applyNumberFormat="1" applyFont="1" applyFill="1" applyBorder="1" applyAlignment="1" applyProtection="0">
      <alignment horizontal="right" vertical="bottom"/>
    </xf>
    <xf numFmtId="2" fontId="17" fillId="2" borderId="8" applyNumberFormat="1" applyFont="1" applyFill="1" applyBorder="1" applyAlignment="1" applyProtection="0">
      <alignment horizontal="right" vertical="bottom"/>
    </xf>
    <xf numFmtId="2" fontId="31" fillId="2" borderId="14" applyNumberFormat="1" applyFont="1" applyFill="1" applyBorder="1" applyAlignment="1" applyProtection="0">
      <alignment horizontal="right" vertical="bottom"/>
    </xf>
    <xf numFmtId="2" fontId="32" fillId="2" borderId="9" applyNumberFormat="1" applyFont="1" applyFill="1" applyBorder="1" applyAlignment="1" applyProtection="0">
      <alignment horizontal="right" vertical="bottom"/>
    </xf>
    <xf numFmtId="49" fontId="32" fillId="2" borderId="9" applyNumberFormat="1" applyFont="1" applyFill="1" applyBorder="1" applyAlignment="1" applyProtection="0">
      <alignment horizontal="right" vertical="bottom"/>
    </xf>
    <xf numFmtId="2" fontId="32" fillId="2" borderId="16" applyNumberFormat="1" applyFont="1" applyFill="1" applyBorder="1" applyAlignment="1" applyProtection="0">
      <alignment horizontal="right" vertical="bottom"/>
    </xf>
    <xf numFmtId="2" fontId="32" fillId="2" borderId="14" applyNumberFormat="1" applyFont="1" applyFill="1" applyBorder="1" applyAlignment="1" applyProtection="0">
      <alignment horizontal="right" vertical="bottom"/>
    </xf>
    <xf numFmtId="62" fontId="16" fillId="2" borderId="14" applyNumberFormat="1" applyFont="1" applyFill="1" applyBorder="1" applyAlignment="1" applyProtection="0">
      <alignment vertical="bottom"/>
    </xf>
    <xf numFmtId="2" fontId="29" fillId="2" borderId="9" applyNumberFormat="1" applyFont="1" applyFill="1" applyBorder="1" applyAlignment="1" applyProtection="0">
      <alignment horizontal="right" vertical="bottom"/>
    </xf>
    <xf numFmtId="59" fontId="32" fillId="2" borderId="9" applyNumberFormat="1" applyFont="1" applyFill="1" applyBorder="1" applyAlignment="1" applyProtection="0">
      <alignment horizontal="right" vertical="bottom"/>
    </xf>
    <xf numFmtId="49" fontId="32" fillId="2" borderId="4" applyNumberFormat="1" applyFont="1" applyFill="1" applyBorder="1" applyAlignment="1" applyProtection="0">
      <alignment horizontal="right" vertical="bottom"/>
    </xf>
    <xf numFmtId="60" fontId="32" fillId="2" borderId="6" applyNumberFormat="1" applyFont="1" applyFill="1" applyBorder="1" applyAlignment="1" applyProtection="0">
      <alignment horizontal="right" vertical="bottom"/>
    </xf>
    <xf numFmtId="60" fontId="32" fillId="2" borderId="4" applyNumberFormat="1" applyFont="1" applyFill="1" applyBorder="1" applyAlignment="1" applyProtection="0">
      <alignment horizontal="right" vertical="bottom"/>
    </xf>
    <xf numFmtId="49" fontId="32" fillId="2" borderId="15" applyNumberFormat="1" applyFont="1" applyFill="1" applyBorder="1" applyAlignment="1" applyProtection="0">
      <alignment horizontal="right" vertical="bottom"/>
    </xf>
    <xf numFmtId="49" fontId="32" fillId="2" borderId="16" applyNumberFormat="1" applyFont="1" applyFill="1" applyBorder="1" applyAlignment="1" applyProtection="0">
      <alignment horizontal="right" vertical="bottom"/>
    </xf>
    <xf numFmtId="3" fontId="32" fillId="2" borderId="9" applyNumberFormat="1" applyFont="1" applyFill="1" applyBorder="1" applyAlignment="1" applyProtection="0">
      <alignment horizontal="right" vertical="bottom"/>
    </xf>
    <xf numFmtId="49" fontId="22" fillId="2" borderId="16" applyNumberFormat="1" applyFont="1" applyFill="1" applyBorder="1" applyAlignment="1" applyProtection="0">
      <alignment horizontal="right" vertical="bottom"/>
    </xf>
    <xf numFmtId="0" fontId="19" fillId="2" borderId="9" applyNumberFormat="1" applyFont="1" applyFill="1" applyBorder="1" applyAlignment="1" applyProtection="0">
      <alignment horizontal="left" vertical="bottom"/>
    </xf>
    <xf numFmtId="49" fontId="30" fillId="2" borderId="13" applyNumberFormat="1" applyFont="1" applyFill="1" applyBorder="1" applyAlignment="1" applyProtection="0">
      <alignment vertical="bottom"/>
    </xf>
    <xf numFmtId="61" fontId="37" fillId="2" borderId="13" applyNumberFormat="1" applyFont="1" applyFill="1" applyBorder="1" applyAlignment="1" applyProtection="0">
      <alignment horizontal="right" vertical="bottom"/>
    </xf>
    <xf numFmtId="63" fontId="33" fillId="2" borderId="8" applyNumberFormat="1" applyFont="1" applyFill="1" applyBorder="1" applyAlignment="1" applyProtection="0">
      <alignment horizontal="right" vertical="bottom"/>
    </xf>
    <xf numFmtId="63" fontId="29" fillId="2" borderId="10" applyNumberFormat="1" applyFont="1" applyFill="1" applyBorder="1" applyAlignment="1" applyProtection="0">
      <alignment horizontal="right" vertical="bottom"/>
    </xf>
    <xf numFmtId="49" fontId="34" fillId="2" borderId="4" applyNumberFormat="1" applyFont="1" applyFill="1" applyBorder="1" applyAlignment="1" applyProtection="0">
      <alignment horizontal="right" vertical="bottom"/>
    </xf>
    <xf numFmtId="49" fontId="7" fillId="2" borderId="4" applyNumberFormat="1" applyFont="1" applyFill="1" applyBorder="1" applyAlignment="1" applyProtection="0">
      <alignment horizontal="right" vertical="bottom"/>
    </xf>
    <xf numFmtId="49" fontId="31" fillId="2" borderId="7" applyNumberFormat="1" applyFont="1" applyFill="1" applyBorder="1" applyAlignment="1" applyProtection="0">
      <alignment horizontal="right" vertical="bottom"/>
    </xf>
    <xf numFmtId="0" fontId="13" fillId="2" borderId="6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4" fillId="2" borderId="1" applyNumberFormat="1" applyFont="1" applyFill="1" applyBorder="1" applyAlignment="1" applyProtection="0">
      <alignment horizontal="left" vertical="bottom"/>
    </xf>
    <xf numFmtId="49" fontId="45" fillId="2" borderId="7" applyNumberFormat="1" applyFont="1" applyFill="1" applyBorder="1" applyAlignment="1" applyProtection="0">
      <alignment horizontal="left" vertical="bottom"/>
    </xf>
    <xf numFmtId="0" fontId="45" fillId="2" borderId="7" applyNumberFormat="1" applyFont="1" applyFill="1" applyBorder="1" applyAlignment="1" applyProtection="0">
      <alignment vertical="bottom"/>
    </xf>
    <xf numFmtId="0" fontId="45" fillId="2" borderId="4" applyNumberFormat="1" applyFont="1" applyFill="1" applyBorder="1" applyAlignment="1" applyProtection="0">
      <alignment vertical="bottom"/>
    </xf>
    <xf numFmtId="0" fontId="0" fillId="2" borderId="12" applyNumberFormat="0" applyFont="1" applyFill="1" applyBorder="1" applyAlignment="1" applyProtection="0">
      <alignment vertical="bottom"/>
    </xf>
    <xf numFmtId="49" fontId="45" fillId="2" borderId="6" applyNumberFormat="1" applyFont="1" applyFill="1" applyBorder="1" applyAlignment="1" applyProtection="0">
      <alignment horizontal="left" vertical="bottom"/>
    </xf>
    <xf numFmtId="0" fontId="45" fillId="2" borderId="10" applyNumberFormat="1" applyFont="1" applyFill="1" applyBorder="1" applyAlignment="1" applyProtection="0">
      <alignment vertical="bottom"/>
    </xf>
    <xf numFmtId="0" fontId="45" fillId="2" borderId="11" applyNumberFormat="1" applyFont="1" applyFill="1" applyBorder="1" applyAlignment="1" applyProtection="0">
      <alignment vertical="bottom"/>
    </xf>
    <xf numFmtId="49" fontId="45" fillId="2" borderId="12" applyNumberFormat="1" applyFont="1" applyFill="1" applyBorder="1" applyAlignment="1" applyProtection="0">
      <alignment horizontal="right" vertical="bottom"/>
    </xf>
    <xf numFmtId="49" fontId="45" fillId="2" borderId="10" applyNumberFormat="1" applyFont="1" applyFill="1" applyBorder="1" applyAlignment="1" applyProtection="0">
      <alignment horizontal="left" vertical="bottom"/>
    </xf>
    <xf numFmtId="0" fontId="45" fillId="2" borderId="12" applyNumberFormat="1" applyFont="1" applyFill="1" applyBorder="1" applyAlignment="1" applyProtection="0">
      <alignment vertical="bottom"/>
    </xf>
    <xf numFmtId="0" fontId="45" fillId="2" borderId="16" applyNumberFormat="1" applyFont="1" applyFill="1" applyBorder="1" applyAlignment="1" applyProtection="0">
      <alignment vertical="bottom"/>
    </xf>
    <xf numFmtId="0" fontId="45" fillId="2" borderId="14" applyNumberFormat="1" applyFont="1" applyFill="1" applyBorder="1" applyAlignment="1" applyProtection="0">
      <alignment vertical="bottom"/>
    </xf>
    <xf numFmtId="0" fontId="45" fillId="2" borderId="15" applyNumberFormat="1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0" fontId="0" fillId="2" borderId="14" applyNumberFormat="0" applyFont="1" applyFill="1" applyBorder="1" applyAlignment="1" applyProtection="0">
      <alignment vertical="bottom"/>
    </xf>
    <xf numFmtId="0" fontId="13" fillId="2" borderId="4" applyNumberFormat="1" applyFont="1" applyFill="1" applyBorder="1" applyAlignment="1" applyProtection="0">
      <alignment horizontal="center" vertical="bottom"/>
    </xf>
    <xf numFmtId="62" fontId="13" fillId="2" borderId="13" applyNumberFormat="1" applyFont="1" applyFill="1" applyBorder="1" applyAlignment="1" applyProtection="0">
      <alignment vertical="bottom"/>
    </xf>
    <xf numFmtId="0" fontId="13" fillId="2" borderId="12" applyNumberFormat="1" applyFont="1" applyFill="1" applyBorder="1" applyAlignment="1" applyProtection="0">
      <alignment horizontal="center" vertical="bottom"/>
    </xf>
    <xf numFmtId="0" fontId="13" fillId="2" borderId="11" applyNumberFormat="1" applyFont="1" applyFill="1" applyBorder="1" applyAlignment="1" applyProtection="0">
      <alignment horizontal="center" vertical="bottom"/>
    </xf>
    <xf numFmtId="0" fontId="13" fillId="2" borderId="15" applyNumberFormat="1" applyFont="1" applyFill="1" applyBorder="1" applyAlignment="1" applyProtection="0">
      <alignment horizontal="center" vertical="bottom"/>
    </xf>
    <xf numFmtId="62" fontId="13" fillId="2" borderId="9" applyNumberFormat="1" applyFont="1" applyFill="1" applyBorder="1" applyAlignment="1" applyProtection="0">
      <alignment vertical="bottom"/>
    </xf>
    <xf numFmtId="62" fontId="13" fillId="2" borderId="8" applyNumberFormat="1" applyFont="1" applyFill="1" applyBorder="1" applyAlignment="1" applyProtection="0">
      <alignment vertical="bottom"/>
    </xf>
    <xf numFmtId="0" fontId="13" fillId="2" borderId="9" applyNumberFormat="1" applyFont="1" applyFill="1" applyBorder="1" applyAlignment="1" applyProtection="0">
      <alignment horizontal="right" vertical="bottom"/>
    </xf>
    <xf numFmtId="62" fontId="13" fillId="2" borderId="6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8" fillId="2" borderId="5" applyNumberFormat="1" applyFont="1" applyFill="1" applyBorder="1" applyAlignment="1" applyProtection="0">
      <alignment horizontal="left" vertical="bottom"/>
    </xf>
    <xf numFmtId="49" fontId="13" fillId="2" borderId="10" applyNumberFormat="1" applyFont="1" applyFill="1" applyBorder="1" applyAlignment="1" applyProtection="0">
      <alignment horizontal="left" vertical="bottom"/>
    </xf>
    <xf numFmtId="49" fontId="46" fillId="2" borderId="7" applyNumberFormat="1" applyFont="1" applyFill="1" applyBorder="1" applyAlignment="1" applyProtection="0">
      <alignment horizontal="left" vertical="bottom"/>
    </xf>
    <xf numFmtId="0" fontId="13" fillId="2" borderId="10" applyNumberFormat="1" applyFont="1" applyFill="1" applyBorder="1" applyAlignment="1" applyProtection="0">
      <alignment horizontal="left" vertical="bottom"/>
    </xf>
    <xf numFmtId="49" fontId="47" fillId="2" borderId="10" applyNumberFormat="1" applyFont="1" applyFill="1" applyBorder="1" applyAlignment="1" applyProtection="0">
      <alignment horizontal="left" vertical="bottom"/>
    </xf>
    <xf numFmtId="49" fontId="48" fillId="2" borderId="10" applyNumberFormat="1" applyFont="1" applyFill="1" applyBorder="1" applyAlignment="1" applyProtection="0">
      <alignment horizontal="left" vertical="bottom"/>
    </xf>
    <xf numFmtId="49" fontId="49" fillId="2" borderId="14" applyNumberFormat="1" applyFont="1" applyFill="1" applyBorder="1" applyAlignment="1" applyProtection="0">
      <alignment horizontal="left" vertical="bottom"/>
    </xf>
    <xf numFmtId="0" fontId="13" fillId="2" borderId="14" applyNumberFormat="1" applyFont="1" applyFill="1" applyBorder="1" applyAlignment="1" applyProtection="0">
      <alignment horizontal="left" vertical="bottom"/>
    </xf>
    <xf numFmtId="49" fontId="27" fillId="2" borderId="8" applyNumberFormat="1" applyFont="1" applyFill="1" applyBorder="1" applyAlignment="1" applyProtection="0">
      <alignment horizontal="center" vertical="bottom"/>
    </xf>
    <xf numFmtId="0" fontId="13" fillId="2" borderId="8" applyNumberFormat="1" applyFont="1" applyFill="1" applyBorder="1" applyAlignment="1" applyProtection="0">
      <alignment horizontal="center" vertical="bottom"/>
    </xf>
    <xf numFmtId="49" fontId="13" fillId="2" borderId="16" applyNumberFormat="1" applyFont="1" applyFill="1" applyBorder="1" applyAlignment="1" applyProtection="0">
      <alignment horizontal="left" vertical="bottom"/>
    </xf>
    <xf numFmtId="49" fontId="27" fillId="2" borderId="9" applyNumberFormat="1" applyFont="1" applyFill="1" applyBorder="1" applyAlignment="1" applyProtection="0">
      <alignment horizontal="center" vertical="bottom"/>
    </xf>
    <xf numFmtId="14" fontId="13" fillId="2" borderId="8" applyNumberFormat="1" applyFont="1" applyFill="1" applyBorder="1" applyAlignment="1" applyProtection="0">
      <alignment vertical="bottom"/>
    </xf>
    <xf numFmtId="49" fontId="50" fillId="2" borderId="13" applyNumberFormat="1" applyFont="1" applyFill="1" applyBorder="1" applyAlignment="1" applyProtection="0">
      <alignment horizontal="left" vertical="bottom"/>
    </xf>
    <xf numFmtId="49" fontId="50" fillId="2" borderId="13" applyNumberFormat="1" applyFont="1" applyFill="1" applyBorder="1" applyAlignment="1" applyProtection="0">
      <alignment vertical="bottom"/>
    </xf>
    <xf numFmtId="14" fontId="13" fillId="2" borderId="13" applyNumberFormat="1" applyFont="1" applyFill="1" applyBorder="1" applyAlignment="1" applyProtection="0">
      <alignment vertical="bottom"/>
    </xf>
    <xf numFmtId="0" fontId="13" fillId="2" borderId="13" applyNumberFormat="1" applyFont="1" applyFill="1" applyBorder="1" applyAlignment="1" applyProtection="0">
      <alignment horizontal="center" vertical="bottom"/>
    </xf>
    <xf numFmtId="49" fontId="50" fillId="2" borderId="9" applyNumberFormat="1" applyFont="1" applyFill="1" applyBorder="1" applyAlignment="1" applyProtection="0">
      <alignment vertical="bottom"/>
    </xf>
    <xf numFmtId="14" fontId="13" fillId="2" borderId="9" applyNumberFormat="1" applyFont="1" applyFill="1" applyBorder="1" applyAlignment="1" applyProtection="0">
      <alignment vertical="bottom"/>
    </xf>
    <xf numFmtId="0" fontId="13" fillId="2" borderId="9" applyNumberFormat="1" applyFont="1" applyFill="1" applyBorder="1" applyAlignment="1" applyProtection="0">
      <alignment horizontal="center" vertical="bottom"/>
    </xf>
    <xf numFmtId="49" fontId="30" fillId="2" borderId="8" applyNumberFormat="1" applyFont="1" applyFill="1" applyBorder="1" applyAlignment="1" applyProtection="0">
      <alignment vertical="bottom"/>
    </xf>
    <xf numFmtId="49" fontId="22" fillId="2" borderId="8" applyNumberFormat="1" applyFont="1" applyFill="1" applyBorder="1" applyAlignment="1" applyProtection="0">
      <alignment horizontal="left" vertical="bottom"/>
    </xf>
    <xf numFmtId="49" fontId="22" fillId="2" borderId="8" applyNumberFormat="1" applyFont="1" applyFill="1" applyBorder="1" applyAlignment="1" applyProtection="0">
      <alignment vertical="bottom"/>
    </xf>
    <xf numFmtId="49" fontId="22" fillId="2" borderId="13" applyNumberFormat="1" applyFont="1" applyFill="1" applyBorder="1" applyAlignment="1" applyProtection="0">
      <alignment horizontal="left" vertical="bottom"/>
    </xf>
    <xf numFmtId="49" fontId="22" fillId="2" borderId="13" applyNumberFormat="1" applyFont="1" applyFill="1" applyBorder="1" applyAlignment="1" applyProtection="0">
      <alignment vertical="bottom"/>
    </xf>
    <xf numFmtId="49" fontId="29" fillId="2" borderId="13" applyNumberFormat="1" applyFont="1" applyFill="1" applyBorder="1" applyAlignment="1" applyProtection="0">
      <alignment horizontal="center" vertical="bottom"/>
    </xf>
    <xf numFmtId="49" fontId="22" fillId="2" borderId="9" applyNumberFormat="1" applyFont="1" applyFill="1" applyBorder="1" applyAlignment="1" applyProtection="0">
      <alignment vertical="bottom"/>
    </xf>
    <xf numFmtId="49" fontId="50" fillId="2" borderId="9" applyNumberFormat="1" applyFont="1" applyFill="1" applyBorder="1" applyAlignment="1" applyProtection="0">
      <alignment horizontal="left" vertical="bottom"/>
    </xf>
    <xf numFmtId="49" fontId="50" fillId="2" borderId="8" applyNumberFormat="1" applyFont="1" applyFill="1" applyBorder="1" applyAlignment="1" applyProtection="0">
      <alignment vertical="bottom"/>
    </xf>
    <xf numFmtId="49" fontId="22" fillId="2" borderId="9" applyNumberFormat="1" applyFont="1" applyFill="1" applyBorder="1" applyAlignment="1" applyProtection="0">
      <alignment horizontal="left" vertical="bottom"/>
    </xf>
    <xf numFmtId="49" fontId="29" fillId="2" borderId="8" applyNumberFormat="1" applyFont="1" applyFill="1" applyBorder="1" applyAlignment="1" applyProtection="0">
      <alignment horizontal="center" vertical="bottom"/>
    </xf>
    <xf numFmtId="49" fontId="50" fillId="2" borderId="8" applyNumberFormat="1" applyFont="1" applyFill="1" applyBorder="1" applyAlignment="1" applyProtection="0">
      <alignment horizontal="left" vertical="bottom"/>
    </xf>
    <xf numFmtId="49" fontId="29" fillId="2" borderId="9" applyNumberFormat="1" applyFont="1" applyFill="1" applyBorder="1" applyAlignment="1" applyProtection="0">
      <alignment horizontal="center" vertical="bottom"/>
    </xf>
    <xf numFmtId="0" fontId="27" fillId="2" borderId="3" applyNumberFormat="1" applyFont="1" applyFill="1" applyBorder="1" applyAlignment="1" applyProtection="0">
      <alignment horizontal="center" vertical="bottom"/>
    </xf>
    <xf numFmtId="14" fontId="13" fillId="2" borderId="3" applyNumberFormat="1" applyFont="1" applyFill="1" applyBorder="1" applyAlignment="1" applyProtection="0">
      <alignment vertical="bottom"/>
    </xf>
    <xf numFmtId="49" fontId="13" fillId="2" borderId="2" applyNumberFormat="1" applyFont="1" applyFill="1" applyBorder="1" applyAlignment="1" applyProtection="0">
      <alignment horizontal="left" vertical="bottom"/>
    </xf>
    <xf numFmtId="49" fontId="29" fillId="2" borderId="2" applyNumberFormat="1" applyFont="1" applyFill="1" applyBorder="1" applyAlignment="1" applyProtection="0">
      <alignment horizontal="left" vertical="bottom"/>
    </xf>
    <xf numFmtId="62" fontId="13" fillId="2" borderId="3" applyNumberFormat="1" applyFont="1" applyFill="1" applyBorder="1" applyAlignment="1" applyProtection="0">
      <alignment horizontal="center" vertical="bottom"/>
    </xf>
    <xf numFmtId="62" fontId="27" fillId="2" borderId="3" applyNumberFormat="1" applyFont="1" applyFill="1" applyBorder="1" applyAlignment="1" applyProtection="0">
      <alignment horizontal="center" vertical="bottom"/>
    </xf>
    <xf numFmtId="14" fontId="27" fillId="2" borderId="3" applyNumberFormat="1" applyFont="1" applyFill="1" applyBorder="1" applyAlignment="1" applyProtection="0">
      <alignment horizontal="center" vertical="bottom"/>
    </xf>
    <xf numFmtId="49" fontId="13" fillId="2" borderId="7" applyNumberFormat="1" applyFont="1" applyFill="1" applyBorder="1" applyAlignment="1" applyProtection="0">
      <alignment horizontal="left" vertical="bottom"/>
    </xf>
    <xf numFmtId="0" fontId="27" fillId="2" borderId="7" applyNumberFormat="1" applyFont="1" applyFill="1" applyBorder="1" applyAlignment="1" applyProtection="0">
      <alignment horizontal="center" vertical="bottom"/>
    </xf>
    <xf numFmtId="0" fontId="27" fillId="2" borderId="14" applyNumberFormat="1" applyFont="1" applyFill="1" applyBorder="1" applyAlignment="1" applyProtection="0">
      <alignment horizontal="center" vertical="bottom"/>
    </xf>
    <xf numFmtId="14" fontId="13" fillId="2" borderId="14" applyNumberFormat="1" applyFont="1" applyFill="1" applyBorder="1" applyAlignment="1" applyProtection="0">
      <alignment vertical="bottom"/>
    </xf>
    <xf numFmtId="49" fontId="51" fillId="2" borderId="1" applyNumberFormat="1" applyFont="1" applyFill="1" applyBorder="1" applyAlignment="1" applyProtection="0">
      <alignment horizontal="left" vertical="bottom"/>
    </xf>
    <xf numFmtId="49" fontId="27" fillId="2" borderId="5" applyNumberFormat="1" applyFont="1" applyFill="1" applyBorder="1" applyAlignment="1" applyProtection="0">
      <alignment horizontal="center" vertical="bottom"/>
    </xf>
    <xf numFmtId="49" fontId="13" fillId="2" borderId="6" applyNumberFormat="1" applyFont="1" applyFill="1" applyBorder="1" applyAlignment="1" applyProtection="0">
      <alignment horizontal="left" vertical="bottom"/>
    </xf>
    <xf numFmtId="62" fontId="13" fillId="2" borderId="8" applyNumberFormat="1" applyFont="1" applyFill="1" applyBorder="1" applyAlignment="1" applyProtection="0">
      <alignment horizontal="center" vertical="bottom"/>
    </xf>
    <xf numFmtId="0" fontId="22" fillId="2" borderId="8" applyNumberFormat="1" applyFont="1" applyFill="1" applyBorder="1" applyAlignment="1" applyProtection="0">
      <alignment horizontal="center" vertical="bottom"/>
    </xf>
    <xf numFmtId="0" fontId="30" fillId="2" borderId="8" applyNumberFormat="1" applyFont="1" applyFill="1" applyBorder="1" applyAlignment="1" applyProtection="0">
      <alignment horizontal="center" vertical="bottom"/>
    </xf>
    <xf numFmtId="49" fontId="30" fillId="2" borderId="6" applyNumberFormat="1" applyFont="1" applyFill="1" applyBorder="1" applyAlignment="1" applyProtection="0">
      <alignment horizontal="left" vertical="bottom"/>
    </xf>
    <xf numFmtId="49" fontId="13" fillId="2" borderId="12" applyNumberFormat="1" applyFont="1" applyFill="1" applyBorder="1" applyAlignment="1" applyProtection="0">
      <alignment horizontal="left" vertical="bottom"/>
    </xf>
    <xf numFmtId="62" fontId="13" fillId="2" borderId="13" applyNumberFormat="1" applyFont="1" applyFill="1" applyBorder="1" applyAlignment="1" applyProtection="0">
      <alignment horizontal="center" vertical="bottom"/>
    </xf>
    <xf numFmtId="0" fontId="50" fillId="2" borderId="13" applyNumberFormat="1" applyFont="1" applyFill="1" applyBorder="1" applyAlignment="1" applyProtection="0">
      <alignment horizontal="center" vertical="bottom"/>
    </xf>
    <xf numFmtId="49" fontId="50" fillId="2" borderId="12" applyNumberFormat="1" applyFont="1" applyFill="1" applyBorder="1" applyAlignment="1" applyProtection="0">
      <alignment horizontal="left" vertical="bottom"/>
    </xf>
    <xf numFmtId="62" fontId="13" fillId="2" borderId="9" applyNumberFormat="1" applyFont="1" applyFill="1" applyBorder="1" applyAlignment="1" applyProtection="0">
      <alignment horizontal="center" vertical="bottom"/>
    </xf>
    <xf numFmtId="0" fontId="27" fillId="2" borderId="5" applyNumberFormat="1" applyFont="1" applyFill="1" applyBorder="1" applyAlignment="1" applyProtection="0">
      <alignment horizontal="center" vertical="bottom"/>
    </xf>
    <xf numFmtId="62" fontId="13" fillId="2" borderId="5" applyNumberFormat="1" applyFont="1" applyFill="1" applyBorder="1" applyAlignment="1" applyProtection="0">
      <alignment horizontal="center" vertical="bottom"/>
    </xf>
    <xf numFmtId="0" fontId="13" fillId="2" borderId="3" applyNumberFormat="1" applyFont="1" applyFill="1" applyBorder="1" applyAlignment="1" applyProtection="0">
      <alignment horizontal="left" vertical="bottom"/>
    </xf>
    <xf numFmtId="0" fontId="13" fillId="2" borderId="6" applyNumberFormat="1" applyFont="1" applyFill="1" applyBorder="1" applyAlignment="1" applyProtection="0">
      <alignment horizontal="right" vertical="bottom"/>
    </xf>
    <xf numFmtId="0" fontId="13" fillId="2" borderId="12" applyNumberFormat="1" applyFont="1" applyFill="1" applyBorder="1" applyAlignment="1" applyProtection="0">
      <alignment horizontal="right" vertical="bottom"/>
    </xf>
    <xf numFmtId="0" fontId="13" fillId="2" borderId="16" applyNumberFormat="1" applyFont="1" applyFill="1" applyBorder="1" applyAlignment="1" applyProtection="0">
      <alignment horizontal="right" vertical="bottom"/>
    </xf>
    <xf numFmtId="0" fontId="13" fillId="2" borderId="7" applyNumberFormat="1" applyFont="1" applyFill="1" applyBorder="1" applyAlignment="1" applyProtection="0">
      <alignment horizontal="left" vertical="bottom"/>
    </xf>
    <xf numFmtId="62" fontId="13" fillId="2" borderId="7" applyNumberFormat="1" applyFont="1" applyFill="1" applyBorder="1" applyAlignment="1" applyProtection="0">
      <alignment horizontal="center" vertical="bottom"/>
    </xf>
    <xf numFmtId="49" fontId="8" fillId="2" borderId="14" applyNumberFormat="1" applyFont="1" applyFill="1" applyBorder="1" applyAlignment="1" applyProtection="0">
      <alignment horizontal="left" vertical="bottom"/>
    </xf>
    <xf numFmtId="62" fontId="13" fillId="2" borderId="14" applyNumberFormat="1" applyFont="1" applyFill="1" applyBorder="1" applyAlignment="1" applyProtection="0">
      <alignment horizontal="center" vertical="bottom"/>
    </xf>
    <xf numFmtId="49" fontId="13" fillId="2" borderId="6" applyNumberFormat="1" applyFont="1" applyFill="1" applyBorder="1" applyAlignment="1" applyProtection="0">
      <alignment vertical="bottom"/>
    </xf>
    <xf numFmtId="0" fontId="27" fillId="2" borderId="6" applyNumberFormat="1" applyFont="1" applyFill="1" applyBorder="1" applyAlignment="1" applyProtection="0">
      <alignment horizontal="center" vertical="bottom"/>
    </xf>
    <xf numFmtId="49" fontId="27" fillId="2" borderId="16" applyNumberFormat="1" applyFont="1" applyFill="1" applyBorder="1" applyAlignment="1" applyProtection="0">
      <alignment horizontal="left" vertical="bottom"/>
    </xf>
    <xf numFmtId="14" fontId="13" fillId="2" borderId="13" applyNumberFormat="1" applyFont="1" applyFill="1" applyBorder="1" applyAlignment="1" applyProtection="0">
      <alignment horizontal="center" vertical="bottom"/>
    </xf>
    <xf numFmtId="49" fontId="13" fillId="2" borderId="12" applyNumberFormat="1" applyFont="1" applyFill="1" applyBorder="1" applyAlignment="1" applyProtection="0">
      <alignment vertical="bottom"/>
    </xf>
    <xf numFmtId="0" fontId="27" fillId="2" borderId="10" applyNumberFormat="1" applyFont="1" applyFill="1" applyBorder="1" applyAlignment="1" applyProtection="0">
      <alignment horizontal="center" vertical="bottom"/>
    </xf>
    <xf numFmtId="14" fontId="13" fillId="2" borderId="9" applyNumberFormat="1" applyFont="1" applyFill="1" applyBorder="1" applyAlignment="1" applyProtection="0">
      <alignment horizontal="center" vertical="bottom"/>
    </xf>
    <xf numFmtId="49" fontId="13" fillId="2" borderId="16" applyNumberFormat="1" applyFont="1" applyFill="1" applyBorder="1" applyAlignment="1" applyProtection="0">
      <alignment vertical="bottom"/>
    </xf>
    <xf numFmtId="14" fontId="13" fillId="2" borderId="7" applyNumberFormat="1" applyFont="1" applyFill="1" applyBorder="1" applyAlignment="1" applyProtection="0">
      <alignment horizontal="center" vertical="bottom"/>
    </xf>
    <xf numFmtId="62" fontId="13" fillId="2" borderId="10" applyNumberFormat="1" applyFont="1" applyFill="1" applyBorder="1" applyAlignment="1" applyProtection="0">
      <alignment horizontal="center" vertical="bottom"/>
    </xf>
    <xf numFmtId="0" fontId="27" fillId="2" borderId="4" applyNumberFormat="1" applyFont="1" applyFill="1" applyBorder="1" applyAlignment="1" applyProtection="0">
      <alignment horizontal="center" vertical="bottom"/>
    </xf>
    <xf numFmtId="0" fontId="27" fillId="2" borderId="15" applyNumberFormat="1" applyFont="1" applyFill="1" applyBorder="1" applyAlignment="1" applyProtection="0">
      <alignment horizontal="center" vertical="bottom"/>
    </xf>
    <xf numFmtId="0" fontId="13" fillId="2" borderId="10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49" fontId="53" fillId="2" borderId="10" applyNumberFormat="1" applyFont="1" applyFill="1" applyBorder="1" applyAlignment="1" applyProtection="0">
      <alignment horizontal="left" vertical="bottom"/>
    </xf>
    <xf numFmtId="2" fontId="13" fillId="2" borderId="10" applyNumberFormat="1" applyFont="1" applyFill="1" applyBorder="1" applyAlignment="1" applyProtection="0">
      <alignment vertical="bottom"/>
    </xf>
    <xf numFmtId="49" fontId="53" fillId="2" borderId="14" applyNumberFormat="1" applyFont="1" applyFill="1" applyBorder="1" applyAlignment="1" applyProtection="0">
      <alignment horizontal="left" vertical="bottom"/>
    </xf>
    <xf numFmtId="0" fontId="53" fillId="2" borderId="14" applyNumberFormat="1" applyFont="1" applyFill="1" applyBorder="1" applyAlignment="1" applyProtection="0">
      <alignment horizontal="left" vertical="bottom"/>
    </xf>
    <xf numFmtId="0" fontId="7" fillId="2" borderId="15" applyNumberFormat="1" applyFont="1" applyFill="1" applyBorder="1" applyAlignment="1" applyProtection="0">
      <alignment vertical="bottom"/>
    </xf>
    <xf numFmtId="49" fontId="12" fillId="2" borderId="16" applyNumberFormat="1" applyFont="1" applyFill="1" applyBorder="1" applyAlignment="1" applyProtection="0">
      <alignment horizontal="left" vertical="bottom"/>
    </xf>
    <xf numFmtId="0" fontId="0" fillId="2" borderId="11" applyNumberFormat="0" applyFont="1" applyFill="1" applyBorder="1" applyAlignment="1" applyProtection="0">
      <alignment vertical="bottom"/>
    </xf>
    <xf numFmtId="49" fontId="7" fillId="2" borderId="5" applyNumberFormat="1" applyFont="1" applyFill="1" applyBorder="1" applyAlignment="1" applyProtection="0">
      <alignment vertical="bottom"/>
    </xf>
    <xf numFmtId="0" fontId="7" fillId="2" borderId="5" applyNumberFormat="1" applyFont="1" applyFill="1" applyBorder="1" applyAlignment="1" applyProtection="0">
      <alignment horizontal="center" vertical="bottom"/>
    </xf>
    <xf numFmtId="0" fontId="7" fillId="2" borderId="1" applyNumberFormat="1" applyFont="1" applyFill="1" applyBorder="1" applyAlignment="1" applyProtection="0">
      <alignment vertical="bottom"/>
    </xf>
    <xf numFmtId="0" fontId="0" fillId="2" borderId="5" applyNumberFormat="1" applyFont="1" applyFill="1" applyBorder="1" applyAlignment="1" applyProtection="0">
      <alignment vertical="bottom"/>
    </xf>
    <xf numFmtId="49" fontId="7" fillId="2" borderId="5" applyNumberFormat="1" applyFont="1" applyFill="1" applyBorder="1" applyAlignment="1" applyProtection="0">
      <alignment horizontal="center" vertical="bottom"/>
    </xf>
    <xf numFmtId="49" fontId="7" fillId="2" borderId="3" applyNumberFormat="1" applyFont="1" applyFill="1" applyBorder="1" applyAlignment="1" applyProtection="0">
      <alignment horizontal="center" vertical="bottom"/>
    </xf>
    <xf numFmtId="2" fontId="7" fillId="2" borderId="13" applyNumberFormat="1" applyFont="1" applyFill="1" applyBorder="1" applyAlignment="1" applyProtection="0">
      <alignment horizontal="left" vertical="bottom"/>
    </xf>
    <xf numFmtId="0" fontId="7" fillId="2" borderId="13" applyNumberFormat="1" applyFont="1" applyFill="1" applyBorder="1" applyAlignment="1" applyProtection="0">
      <alignment vertical="bottom"/>
    </xf>
    <xf numFmtId="49" fontId="7" fillId="3" borderId="5" applyNumberFormat="1" applyFont="1" applyFill="1" applyBorder="1" applyAlignment="1" applyProtection="0">
      <alignment horizontal="center" vertical="bottom"/>
    </xf>
    <xf numFmtId="1" fontId="7" fillId="3" borderId="5" applyNumberFormat="1" applyFont="1" applyFill="1" applyBorder="1" applyAlignment="1" applyProtection="0">
      <alignment vertical="bottom"/>
    </xf>
    <xf numFmtId="62" fontId="7" fillId="3" borderId="5" applyNumberFormat="1" applyFont="1" applyFill="1" applyBorder="1" applyAlignment="1" applyProtection="0">
      <alignment vertical="bottom"/>
    </xf>
    <xf numFmtId="2" fontId="7" fillId="2" borderId="17" applyNumberFormat="1" applyFont="1" applyFill="1" applyBorder="1" applyAlignment="1" applyProtection="0">
      <alignment horizontal="right" vertical="bottom"/>
    </xf>
    <xf numFmtId="2" fontId="7" fillId="2" borderId="18" applyNumberFormat="1" applyFont="1" applyFill="1" applyBorder="1" applyAlignment="1" applyProtection="0">
      <alignment horizontal="right" vertical="bottom"/>
    </xf>
    <xf numFmtId="2" fontId="7" fillId="3" borderId="5" applyNumberFormat="1" applyFont="1" applyFill="1" applyBorder="1" applyAlignment="1" applyProtection="0">
      <alignment vertical="bottom"/>
    </xf>
    <xf numFmtId="0" fontId="7" fillId="2" borderId="8" applyNumberFormat="1" applyFont="1" applyFill="1" applyBorder="1" applyAlignment="1" applyProtection="0">
      <alignment vertical="bottom"/>
    </xf>
    <xf numFmtId="0" fontId="7" fillId="3" borderId="19" applyNumberFormat="1" applyFont="1" applyFill="1" applyBorder="1" applyAlignment="1" applyProtection="0">
      <alignment vertical="bottom"/>
    </xf>
    <xf numFmtId="0" fontId="7" borderId="19" applyNumberFormat="1" applyFont="1" applyFill="0" applyBorder="1" applyAlignment="1" applyProtection="0">
      <alignment vertical="bottom"/>
    </xf>
    <xf numFmtId="0" fontId="7" fillId="4" borderId="19" applyNumberFormat="1" applyFont="1" applyFill="1" applyBorder="1" applyAlignment="1" applyProtection="0">
      <alignment vertical="bottom"/>
    </xf>
    <xf numFmtId="1" fontId="7" fillId="2" borderId="5" applyNumberFormat="1" applyFont="1" applyFill="1" applyBorder="1" applyAlignment="1" applyProtection="0">
      <alignment vertical="bottom"/>
    </xf>
    <xf numFmtId="0" fontId="7" fillId="4" borderId="20" applyNumberFormat="1" applyFont="1" applyFill="1" applyBorder="1" applyAlignment="1" applyProtection="0">
      <alignment vertical="bottom"/>
    </xf>
    <xf numFmtId="0" fontId="7" borderId="20" applyNumberFormat="1" applyFont="1" applyFill="0" applyBorder="1" applyAlignment="1" applyProtection="0">
      <alignment vertical="bottom"/>
    </xf>
    <xf numFmtId="0" fontId="7" fillId="3" borderId="20" applyNumberFormat="1" applyFont="1" applyFill="1" applyBorder="1" applyAlignment="1" applyProtection="0">
      <alignment vertical="bottom"/>
    </xf>
    <xf numFmtId="0" fontId="7" fillId="2" borderId="21" applyNumberFormat="1" applyFont="1" applyFill="1" applyBorder="1" applyAlignment="1" applyProtection="0">
      <alignment vertical="bottom"/>
    </xf>
    <xf numFmtId="0" fontId="7" fillId="2" borderId="5" applyNumberFormat="1" applyFont="1" applyFill="1" applyBorder="1" applyAlignment="1" applyProtection="0">
      <alignment vertical="bottom"/>
    </xf>
    <xf numFmtId="0" fontId="7" fillId="2" borderId="10" applyNumberFormat="1" applyFont="1" applyFill="1" applyBorder="1" applyAlignment="1" applyProtection="0">
      <alignment horizontal="right" vertical="bottom"/>
    </xf>
    <xf numFmtId="0" fontId="7" fillId="2" borderId="22" applyNumberFormat="1" applyFont="1" applyFill="1" applyBorder="1" applyAlignment="1" applyProtection="0">
      <alignment vertical="bottom"/>
    </xf>
    <xf numFmtId="0" fontId="7" fillId="2" borderId="9" applyNumberFormat="1" applyFont="1" applyFill="1" applyBorder="1" applyAlignment="1" applyProtection="0">
      <alignment vertical="bottom"/>
    </xf>
    <xf numFmtId="0" fontId="7" fillId="4" borderId="23" applyNumberFormat="1" applyFont="1" applyFill="1" applyBorder="1" applyAlignment="1" applyProtection="0">
      <alignment vertical="bottom"/>
    </xf>
    <xf numFmtId="0" fontId="7" borderId="23" applyNumberFormat="1" applyFont="1" applyFill="0" applyBorder="1" applyAlignment="1" applyProtection="0">
      <alignment vertical="bottom"/>
    </xf>
    <xf numFmtId="0" fontId="7" fillId="3" borderId="23" applyNumberFormat="1" applyFont="1" applyFill="1" applyBorder="1" applyAlignment="1" applyProtection="0">
      <alignment vertical="bottom"/>
    </xf>
    <xf numFmtId="0" fontId="7" fillId="2" borderId="23" applyNumberFormat="1" applyFont="1" applyFill="1" applyBorder="1" applyAlignment="1" applyProtection="0">
      <alignment vertical="bottom"/>
    </xf>
    <xf numFmtId="0" fontId="7" fillId="2" borderId="19" applyNumberFormat="1" applyFont="1" applyFill="1" applyBorder="1" applyAlignment="1" applyProtection="0">
      <alignment vertical="bottom"/>
    </xf>
    <xf numFmtId="0" fontId="7" fillId="2" borderId="20" applyNumberFormat="1" applyFont="1" applyFill="1" applyBorder="1" applyAlignment="1" applyProtection="0">
      <alignment vertical="bottom"/>
    </xf>
    <xf numFmtId="0" fontId="54" fillId="2" borderId="12" applyNumberFormat="1" applyFont="1" applyFill="1" applyBorder="1" applyAlignment="1" applyProtection="0">
      <alignment horizontal="left" vertical="bottom"/>
    </xf>
    <xf numFmtId="0" fontId="54" fillId="2" borderId="10" applyNumberFormat="1" applyFont="1" applyFill="1" applyBorder="1" applyAlignment="1" applyProtection="0">
      <alignment horizontal="right" vertical="bottom"/>
    </xf>
    <xf numFmtId="49" fontId="54" fillId="2" borderId="12" applyNumberFormat="1" applyFont="1" applyFill="1" applyBorder="1" applyAlignment="1" applyProtection="0">
      <alignment horizontal="left" vertical="bottom"/>
    </xf>
    <xf numFmtId="49" fontId="7" fillId="2" borderId="12" applyNumberFormat="1" applyFont="1" applyFill="1" applyBorder="1" applyAlignment="1" applyProtection="0">
      <alignment vertical="bottom"/>
    </xf>
    <xf numFmtId="0" fontId="7" fillId="3" borderId="5" applyNumberFormat="1" applyFont="1" applyFill="1" applyBorder="1" applyAlignment="1" applyProtection="0">
      <alignment vertical="bottom"/>
    </xf>
    <xf numFmtId="2" fontId="7" fillId="2" borderId="14" applyNumberFormat="1" applyFont="1" applyFill="1" applyBorder="1" applyAlignment="1" applyProtection="0">
      <alignment horizontal="right" vertical="bottom"/>
    </xf>
    <xf numFmtId="2" fontId="7" fillId="2" borderId="10" applyNumberFormat="1" applyFont="1" applyFill="1" applyBorder="1" applyAlignment="1" applyProtection="0">
      <alignment horizontal="right" vertical="bottom"/>
    </xf>
    <xf numFmtId="49" fontId="54" fillId="2" borderId="10" applyNumberFormat="1" applyFont="1" applyFill="1" applyBorder="1" applyAlignment="1" applyProtection="0">
      <alignment horizontal="left" vertical="bottom"/>
    </xf>
    <xf numFmtId="49" fontId="7" fillId="2" borderId="10" applyNumberFormat="1" applyFont="1" applyFill="1" applyBorder="1" applyAlignment="1" applyProtection="0">
      <alignment horizontal="left" vertical="bottom"/>
    </xf>
    <xf numFmtId="0" fontId="7" fillId="3" borderId="24" applyNumberFormat="1" applyFont="1" applyFill="1" applyBorder="1" applyAlignment="1" applyProtection="0">
      <alignment vertical="bottom"/>
    </xf>
    <xf numFmtId="0" fontId="7" fillId="3" borderId="25" applyNumberFormat="1" applyFont="1" applyFill="1" applyBorder="1" applyAlignment="1" applyProtection="0">
      <alignment vertical="bottom"/>
    </xf>
    <xf numFmtId="49" fontId="8" fillId="2" borderId="14" applyNumberFormat="1" applyFont="1" applyFill="1" applyBorder="1" applyAlignment="1" applyProtection="0">
      <alignment vertical="bottom"/>
    </xf>
    <xf numFmtId="0" fontId="7" fillId="3" borderId="26" applyNumberFormat="1" applyFont="1" applyFill="1" applyBorder="1" applyAlignment="1" applyProtection="0">
      <alignment vertical="bottom"/>
    </xf>
    <xf numFmtId="14" fontId="7" fillId="2" borderId="2" applyNumberFormat="1" applyFont="1" applyFill="1" applyBorder="1" applyAlignment="1" applyProtection="0">
      <alignment vertical="bottom"/>
    </xf>
    <xf numFmtId="49" fontId="16" fillId="2" borderId="5" applyNumberFormat="1" applyFont="1" applyFill="1" applyBorder="1" applyAlignment="1" applyProtection="0">
      <alignment horizontal="center" vertical="bottom"/>
    </xf>
    <xf numFmtId="0" fontId="0" fillId="2" borderId="13" applyNumberFormat="0" applyFont="1" applyFill="1" applyBorder="1" applyAlignment="1" applyProtection="0">
      <alignment vertical="bottom"/>
    </xf>
    <xf numFmtId="49" fontId="7" fillId="2" borderId="8" applyNumberFormat="1" applyFont="1" applyFill="1" applyBorder="1" applyAlignment="1" applyProtection="0">
      <alignment vertical="bottom"/>
    </xf>
    <xf numFmtId="1" fontId="7" fillId="2" borderId="8" applyNumberFormat="1" applyFont="1" applyFill="1" applyBorder="1" applyAlignment="1" applyProtection="0">
      <alignment horizontal="right" vertical="bottom"/>
    </xf>
    <xf numFmtId="0" fontId="7" fillId="3" borderId="27" applyNumberFormat="1" applyFont="1" applyFill="1" applyBorder="1" applyAlignment="1" applyProtection="0">
      <alignment vertical="bottom"/>
    </xf>
    <xf numFmtId="0" fontId="7" fillId="2" borderId="8" applyNumberFormat="1" applyFont="1" applyFill="1" applyBorder="1" applyAlignment="1" applyProtection="0">
      <alignment horizontal="right" vertical="bottom"/>
    </xf>
    <xf numFmtId="0" fontId="7" fillId="3" borderId="28" applyNumberFormat="1" applyFont="1" applyFill="1" applyBorder="1" applyAlignment="1" applyProtection="0">
      <alignment vertical="bottom"/>
    </xf>
    <xf numFmtId="0" fontId="7" fillId="3" borderId="29" applyNumberFormat="1" applyFont="1" applyFill="1" applyBorder="1" applyAlignment="1" applyProtection="0">
      <alignment vertical="bottom"/>
    </xf>
    <xf numFmtId="0" fontId="7" fillId="3" borderId="30" applyNumberFormat="1" applyFont="1" applyFill="1" applyBorder="1" applyAlignment="1" applyProtection="0">
      <alignment vertical="bottom"/>
    </xf>
    <xf numFmtId="0" fontId="7" fillId="2" borderId="31" applyNumberFormat="1" applyFont="1" applyFill="1" applyBorder="1" applyAlignment="1" applyProtection="0">
      <alignment vertical="bottom"/>
    </xf>
    <xf numFmtId="0" fontId="7" fillId="3" borderId="32" applyNumberFormat="1" applyFont="1" applyFill="1" applyBorder="1" applyAlignment="1" applyProtection="0">
      <alignment vertical="bottom"/>
    </xf>
    <xf numFmtId="0" fontId="7" fillId="2" borderId="33" applyNumberFormat="1" applyFont="1" applyFill="1" applyBorder="1" applyAlignment="1" applyProtection="0">
      <alignment vertical="bottom"/>
    </xf>
    <xf numFmtId="0" fontId="7" fillId="4" borderId="33" applyNumberFormat="1" applyFont="1" applyFill="1" applyBorder="1" applyAlignment="1" applyProtection="0">
      <alignment vertical="bottom"/>
    </xf>
    <xf numFmtId="0" fontId="7" fillId="2" borderId="34" applyNumberFormat="1" applyFont="1" applyFill="1" applyBorder="1" applyAlignment="1" applyProtection="0">
      <alignment vertical="bottom"/>
    </xf>
    <xf numFmtId="49" fontId="7" fillId="2" borderId="7" applyNumberFormat="1" applyFont="1" applyFill="1" applyBorder="1" applyAlignment="1" applyProtection="0">
      <alignment horizontal="left" vertical="bottom"/>
    </xf>
    <xf numFmtId="0" fontId="7" fillId="2" borderId="35" applyNumberFormat="1" applyFont="1" applyFill="1" applyBorder="1" applyAlignment="1" applyProtection="0">
      <alignment horizontal="left" vertical="bottom"/>
    </xf>
    <xf numFmtId="49" fontId="7" fillId="2" borderId="7" applyNumberFormat="1" applyFont="1" applyFill="1" applyBorder="1" applyAlignment="1" applyProtection="0">
      <alignment horizontal="center" vertical="bottom"/>
    </xf>
    <xf numFmtId="0" fontId="7" fillId="2" borderId="10" applyNumberFormat="1" applyFont="1" applyFill="1" applyBorder="1" applyAlignment="1" applyProtection="0">
      <alignment horizontal="center" vertical="bottom"/>
    </xf>
    <xf numFmtId="2" fontId="7" fillId="2" borderId="3" applyNumberFormat="1" applyFont="1" applyFill="1" applyBorder="1" applyAlignment="1" applyProtection="0">
      <alignment horizontal="right" vertical="bottom"/>
    </xf>
    <xf numFmtId="2" fontId="7" fillId="2" borderId="2" applyNumberFormat="1" applyFont="1" applyFill="1" applyBorder="1" applyAlignment="1" applyProtection="0">
      <alignment horizontal="right" vertical="bottom"/>
    </xf>
    <xf numFmtId="49" fontId="7" fillId="2" borderId="14" applyNumberFormat="1" applyFont="1" applyFill="1" applyBorder="1" applyAlignment="1" applyProtection="0">
      <alignment horizontal="center" vertical="bottom"/>
    </xf>
    <xf numFmtId="49" fontId="12" fillId="2" borderId="7" applyNumberFormat="1" applyFont="1" applyFill="1" applyBorder="1" applyAlignment="1" applyProtection="0">
      <alignment vertical="bottom"/>
    </xf>
    <xf numFmtId="2" fontId="7" fillId="2" borderId="7" applyNumberFormat="1" applyFont="1" applyFill="1" applyBorder="1" applyAlignment="1" applyProtection="0">
      <alignment horizontal="right" vertical="bottom"/>
    </xf>
    <xf numFmtId="1" fontId="7" fillId="2" borderId="8" applyNumberFormat="1" applyFont="1" applyFill="1" applyBorder="1" applyAlignment="1" applyProtection="0">
      <alignment vertical="bottom"/>
    </xf>
    <xf numFmtId="49" fontId="13" fillId="2" borderId="10" applyNumberFormat="1" applyFont="1" applyFill="1" applyBorder="1" applyAlignment="1" applyProtection="0">
      <alignment vertical="bottom"/>
    </xf>
    <xf numFmtId="1" fontId="7" fillId="2" borderId="13" applyNumberFormat="1" applyFont="1" applyFill="1" applyBorder="1" applyAlignment="1" applyProtection="0">
      <alignment vertical="bottom"/>
    </xf>
    <xf numFmtId="0" fontId="7" fillId="3" borderId="17" applyNumberFormat="1" applyFont="1" applyFill="1" applyBorder="1" applyAlignment="1" applyProtection="0">
      <alignment horizontal="center" vertical="bottom"/>
    </xf>
    <xf numFmtId="0" fontId="7" fillId="3" borderId="33" applyNumberFormat="1" applyFont="1" applyFill="1" applyBorder="1" applyAlignment="1" applyProtection="0">
      <alignment horizontal="center" vertical="bottom"/>
    </xf>
    <xf numFmtId="0" fontId="7" fillId="3" borderId="18" applyNumberFormat="1" applyFont="1" applyFill="1" applyBorder="1" applyAlignment="1" applyProtection="0">
      <alignment horizontal="center" vertical="bottom"/>
    </xf>
    <xf numFmtId="1" fontId="7" fillId="2" borderId="9" applyNumberFormat="1" applyFont="1" applyFill="1" applyBorder="1" applyAlignment="1" applyProtection="0">
      <alignment vertical="bottom"/>
    </xf>
    <xf numFmtId="49" fontId="55" fillId="2" borderId="8" applyNumberFormat="1" applyFont="1" applyFill="1" applyBorder="1" applyAlignment="1" applyProtection="0">
      <alignment horizontal="left" vertical="bottom"/>
    </xf>
    <xf numFmtId="49" fontId="55" fillId="2" borderId="9" applyNumberFormat="1" applyFont="1" applyFill="1" applyBorder="1" applyAlignment="1" applyProtection="0">
      <alignment horizontal="left" vertical="bottom"/>
    </xf>
    <xf numFmtId="0" fontId="7" fillId="3" borderId="19" applyNumberFormat="1" applyFont="1" applyFill="1" applyBorder="1" applyAlignment="1" applyProtection="0">
      <alignment horizontal="center" vertical="bottom"/>
    </xf>
    <xf numFmtId="0" fontId="7" fillId="3" borderId="20" applyNumberFormat="1" applyFont="1" applyFill="1" applyBorder="1" applyAlignment="1" applyProtection="0">
      <alignment horizontal="center" vertical="bottom"/>
    </xf>
    <xf numFmtId="0" fontId="7" fillId="3" borderId="24" applyNumberFormat="1" applyFont="1" applyFill="1" applyBorder="1" applyAlignment="1" applyProtection="0">
      <alignment horizontal="center" vertical="bottom"/>
    </xf>
    <xf numFmtId="0" fontId="7" fillId="2" borderId="36" applyNumberFormat="1" applyFont="1" applyFill="1" applyBorder="1" applyAlignment="1" applyProtection="0">
      <alignment vertical="bottom"/>
    </xf>
    <xf numFmtId="49" fontId="12" fillId="2" borderId="10" applyNumberFormat="1" applyFont="1" applyFill="1" applyBorder="1" applyAlignment="1" applyProtection="0">
      <alignment vertical="bottom"/>
    </xf>
    <xf numFmtId="0" fontId="7" fillId="2" borderId="37" applyNumberFormat="1" applyFont="1" applyFill="1" applyBorder="1" applyAlignment="1" applyProtection="0">
      <alignment vertical="bottom"/>
    </xf>
    <xf numFmtId="49" fontId="7" fillId="2" borderId="38" applyNumberFormat="1" applyFont="1" applyFill="1" applyBorder="1" applyAlignment="1" applyProtection="0">
      <alignment horizontal="left" vertical="bottom"/>
    </xf>
    <xf numFmtId="0" fontId="7" fillId="4" borderId="27" applyNumberFormat="1" applyFont="1" applyFill="1" applyBorder="1" applyAlignment="1" applyProtection="0">
      <alignment vertical="bottom"/>
    </xf>
    <xf numFmtId="49" fontId="7" fillId="2" borderId="36" applyNumberFormat="1" applyFont="1" applyFill="1" applyBorder="1" applyAlignment="1" applyProtection="0">
      <alignment horizontal="left" vertical="bottom"/>
    </xf>
    <xf numFmtId="49" fontId="31" fillId="2" borderId="10" applyNumberFormat="1" applyFont="1" applyFill="1" applyBorder="1" applyAlignment="1" applyProtection="0">
      <alignment vertical="bottom"/>
    </xf>
    <xf numFmtId="0" fontId="7" fillId="2" borderId="39" applyNumberFormat="1" applyFont="1" applyFill="1" applyBorder="1" applyAlignment="1" applyProtection="0">
      <alignment vertical="bottom"/>
    </xf>
    <xf numFmtId="0" fontId="7" borderId="29" applyNumberFormat="1" applyFont="1" applyFill="0" applyBorder="1" applyAlignment="1" applyProtection="0">
      <alignment vertical="bottom"/>
    </xf>
    <xf numFmtId="49" fontId="7" fillId="2" borderId="40" applyNumberFormat="1" applyFont="1" applyFill="1" applyBorder="1" applyAlignment="1" applyProtection="0">
      <alignment horizontal="left" vertical="bottom"/>
    </xf>
    <xf numFmtId="49" fontId="55" fillId="2" borderId="6" applyNumberFormat="1" applyFont="1" applyFill="1" applyBorder="1" applyAlignment="1" applyProtection="0">
      <alignment vertical="bottom"/>
    </xf>
    <xf numFmtId="49" fontId="7" fillId="2" borderId="1" applyNumberFormat="1" applyFont="1" applyFill="1" applyBorder="1" applyAlignment="1" applyProtection="0">
      <alignment horizontal="left" vertical="bottom"/>
    </xf>
    <xf numFmtId="49" fontId="55" fillId="2" borderId="16" applyNumberFormat="1" applyFont="1" applyFill="1" applyBorder="1" applyAlignment="1" applyProtection="0">
      <alignment horizontal="left" vertical="bottom"/>
    </xf>
    <xf numFmtId="49" fontId="24" fillId="2" borderId="1" applyNumberFormat="1" applyFont="1" applyFill="1" applyBorder="1" applyAlignment="1" applyProtection="0">
      <alignment horizontal="left" vertical="bottom"/>
    </xf>
    <xf numFmtId="0" fontId="24" fillId="2" borderId="2" applyNumberFormat="1" applyFont="1" applyFill="1" applyBorder="1" applyAlignment="1" applyProtection="0">
      <alignment vertical="bottom"/>
    </xf>
    <xf numFmtId="0" fontId="24" fillId="2" borderId="5" applyNumberFormat="1" applyFont="1" applyFill="1" applyBorder="1" applyAlignment="1" applyProtection="0">
      <alignment vertical="bottom"/>
    </xf>
    <xf numFmtId="49" fontId="23" fillId="2" borderId="1" applyNumberFormat="1" applyFont="1" applyFill="1" applyBorder="1" applyAlignment="1" applyProtection="0">
      <alignment horizontal="right" vertical="bottom"/>
    </xf>
    <xf numFmtId="0" fontId="23" fillId="2" borderId="2" applyNumberFormat="1" applyFont="1" applyFill="1" applyBorder="1" applyAlignment="1" applyProtection="0">
      <alignment vertical="bottom"/>
    </xf>
    <xf numFmtId="0" fontId="23" fillId="2" borderId="5" applyNumberFormat="1" applyFont="1" applyFill="1" applyBorder="1" applyAlignment="1" applyProtection="0">
      <alignment vertical="bottom"/>
    </xf>
    <xf numFmtId="49" fontId="7" fillId="2" borderId="6" applyNumberFormat="1" applyFont="1" applyFill="1" applyBorder="1" applyAlignment="1" applyProtection="0">
      <alignment horizontal="right" vertical="bottom"/>
    </xf>
    <xf numFmtId="49" fontId="7" fillId="2" borderId="4" applyNumberFormat="1" applyFont="1" applyFill="1" applyBorder="1" applyAlignment="1" applyProtection="0">
      <alignment vertical="bottom"/>
    </xf>
    <xf numFmtId="49" fontId="7" fillId="2" borderId="12" applyNumberFormat="1" applyFont="1" applyFill="1" applyBorder="1" applyAlignment="1" applyProtection="0">
      <alignment horizontal="right" vertical="bottom"/>
    </xf>
    <xf numFmtId="49" fontId="7" fillId="2" borderId="11" applyNumberFormat="1" applyFont="1" applyFill="1" applyBorder="1" applyAlignment="1" applyProtection="0">
      <alignment vertical="bottom"/>
    </xf>
    <xf numFmtId="49" fontId="7" fillId="2" borderId="16" applyNumberFormat="1" applyFont="1" applyFill="1" applyBorder="1" applyAlignment="1" applyProtection="0">
      <alignment horizontal="right" vertical="bottom"/>
    </xf>
    <xf numFmtId="49" fontId="7" fillId="2" borderId="15" applyNumberFormat="1" applyFont="1" applyFill="1" applyBorder="1" applyAlignment="1" applyProtection="0">
      <alignment vertical="bottom"/>
    </xf>
    <xf numFmtId="49" fontId="33" fillId="2" borderId="1" applyNumberFormat="1" applyFont="1" applyFill="1" applyBorder="1" applyAlignment="1" applyProtection="0">
      <alignment horizontal="right" vertical="bottom"/>
    </xf>
    <xf numFmtId="49" fontId="33" fillId="2" borderId="2" applyNumberFormat="1" applyFont="1" applyFill="1" applyBorder="1" applyAlignment="1" applyProtection="0">
      <alignment vertical="bottom"/>
    </xf>
    <xf numFmtId="0" fontId="33" fillId="2" borderId="5" applyNumberFormat="1" applyFont="1" applyFill="1" applyBorder="1" applyAlignment="1" applyProtection="0">
      <alignment vertical="bottom"/>
    </xf>
    <xf numFmtId="49" fontId="7" fillId="2" borderId="1" applyNumberFormat="1" applyFont="1" applyFill="1" applyBorder="1" applyAlignment="1" applyProtection="0">
      <alignment horizontal="right" vertical="bottom"/>
    </xf>
    <xf numFmtId="49" fontId="55" fillId="2" borderId="6" applyNumberFormat="1" applyFont="1" applyFill="1" applyBorder="1" applyAlignment="1" applyProtection="0">
      <alignment horizontal="left" vertical="bottom"/>
    </xf>
    <xf numFmtId="62" fontId="33" fillId="2" borderId="5" applyNumberFormat="1" applyFont="1" applyFill="1" applyBorder="1" applyAlignment="1" applyProtection="0">
      <alignment vertical="bottom"/>
    </xf>
    <xf numFmtId="2" fontId="13" fillId="2" borderId="10" applyNumberFormat="1" applyFont="1" applyFill="1" applyBorder="1" applyAlignment="1" applyProtection="0">
      <alignment horizontal="left" vertical="bottom"/>
    </xf>
    <xf numFmtId="49" fontId="23" fillId="2" borderId="2" applyNumberFormat="1" applyFont="1" applyFill="1" applyBorder="1" applyAlignment="1" applyProtection="0">
      <alignment vertical="bottom"/>
    </xf>
    <xf numFmtId="62" fontId="23" fillId="2" borderId="5" applyNumberFormat="1" applyFont="1" applyFill="1" applyBorder="1" applyAlignment="1" applyProtection="0">
      <alignment vertical="bottom"/>
    </xf>
    <xf numFmtId="0" fontId="23" fillId="2" borderId="7" applyNumberFormat="1" applyFont="1" applyFill="1" applyBorder="1" applyAlignment="1" applyProtection="0">
      <alignment horizontal="right" vertical="bottom"/>
    </xf>
    <xf numFmtId="0" fontId="23" fillId="2" borderId="7" applyNumberFormat="1" applyFont="1" applyFill="1" applyBorder="1" applyAlignment="1" applyProtection="0">
      <alignment vertical="bottom"/>
    </xf>
    <xf numFmtId="62" fontId="23" fillId="2" borderId="7" applyNumberFormat="1" applyFont="1" applyFill="1" applyBorder="1" applyAlignment="1" applyProtection="0">
      <alignment vertical="bottom"/>
    </xf>
    <xf numFmtId="0" fontId="23" fillId="2" borderId="10" applyNumberFormat="1" applyFont="1" applyFill="1" applyBorder="1" applyAlignment="1" applyProtection="0">
      <alignment horizontal="right" vertical="bottom"/>
    </xf>
    <xf numFmtId="0" fontId="23" fillId="2" borderId="10" applyNumberFormat="1" applyFont="1" applyFill="1" applyBorder="1" applyAlignment="1" applyProtection="0">
      <alignment vertical="bottom"/>
    </xf>
    <xf numFmtId="62" fontId="23" fillId="2" borderId="10" applyNumberFormat="1" applyFont="1" applyFill="1" applyBorder="1" applyAlignment="1" applyProtection="0">
      <alignment vertical="bottom"/>
    </xf>
    <xf numFmtId="49" fontId="12" fillId="2" borderId="6" applyNumberFormat="1" applyFont="1" applyFill="1" applyBorder="1" applyAlignment="1" applyProtection="0">
      <alignment horizontal="left" vertical="bottom"/>
    </xf>
    <xf numFmtId="14" fontId="7" fillId="2" borderId="10" applyNumberFormat="1" applyFont="1" applyFill="1" applyBorder="1" applyAlignment="1" applyProtection="0">
      <alignment vertical="bottom"/>
    </xf>
    <xf numFmtId="49" fontId="13" fillId="2" borderId="10" applyNumberFormat="1" applyFont="1" applyFill="1" applyBorder="1" applyAlignment="1" applyProtection="0">
      <alignment horizontal="center" vertical="bottom"/>
    </xf>
    <xf numFmtId="1" fontId="13" fillId="2" borderId="10" applyNumberFormat="1" applyFont="1" applyFill="1" applyBorder="1" applyAlignment="1" applyProtection="0">
      <alignment vertical="bottom"/>
    </xf>
    <xf numFmtId="0" fontId="0" fillId="2" borderId="10" applyNumberFormat="1" applyFont="1" applyFill="1" applyBorder="1" applyAlignment="1" applyProtection="0">
      <alignment horizontal="left" vertical="bottom"/>
    </xf>
    <xf numFmtId="49" fontId="0" fillId="2" borderId="10" applyNumberFormat="1" applyFont="1" applyFill="1" applyBorder="1" applyAlignment="1" applyProtection="0">
      <alignment horizontal="left" vertical="bottom"/>
    </xf>
    <xf numFmtId="0" fontId="16" fillId="2" borderId="10" applyNumberFormat="1" applyFont="1" applyFill="1" applyBorder="1" applyAlignment="1" applyProtection="0">
      <alignment horizontal="center" vertical="bottom"/>
    </xf>
    <xf numFmtId="0" fontId="12" fillId="2" borderId="10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8" fillId="2" borderId="10" applyNumberFormat="1" applyFont="1" applyFill="1" applyBorder="1" applyAlignment="1" applyProtection="0">
      <alignment vertical="bottom"/>
    </xf>
    <xf numFmtId="0" fontId="0" borderId="10" applyNumberFormat="0" applyFont="1" applyFill="0" applyBorder="1" applyAlignment="1" applyProtection="0">
      <alignment vertical="bottom"/>
    </xf>
    <xf numFmtId="0" fontId="8" fillId="2" borderId="10" applyNumberFormat="1" applyFont="1" applyFill="1" applyBorder="1" applyAlignment="1" applyProtection="0">
      <alignment vertical="bottom"/>
    </xf>
    <xf numFmtId="14" fontId="0" fillId="2" borderId="10" applyNumberFormat="1" applyFont="1" applyFill="1" applyBorder="1" applyAlignment="1" applyProtection="0">
      <alignment vertical="bottom"/>
    </xf>
    <xf numFmtId="49" fontId="0" fillId="2" borderId="10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53" fillId="2" borderId="10" applyNumberFormat="1" applyFont="1" applyFill="1" applyBorder="1" applyAlignment="1" applyProtection="0">
      <alignment horizontal="right" vertical="bottom"/>
    </xf>
    <xf numFmtId="49" fontId="16" fillId="2" borderId="10" applyNumberFormat="1" applyFont="1" applyFill="1" applyBorder="1" applyAlignment="1" applyProtection="0">
      <alignment horizontal="center" vertical="bottom"/>
    </xf>
    <xf numFmtId="49" fontId="16" fillId="2" borderId="12" applyNumberFormat="1" applyFont="1" applyFill="1" applyBorder="1" applyAlignment="1" applyProtection="0">
      <alignment vertical="bottom"/>
    </xf>
    <xf numFmtId="2" fontId="16" fillId="2" borderId="10" applyNumberFormat="1" applyFont="1" applyFill="1" applyBorder="1" applyAlignment="1" applyProtection="0">
      <alignment vertical="bottom"/>
    </xf>
    <xf numFmtId="49" fontId="29" fillId="2" borderId="10" applyNumberFormat="1" applyFont="1" applyFill="1" applyBorder="1" applyAlignment="1" applyProtection="0">
      <alignment horizontal="left" vertical="bottom"/>
    </xf>
    <xf numFmtId="0" fontId="13" fillId="2" borderId="1" applyNumberFormat="1" applyFont="1" applyFill="1" applyBorder="1" applyAlignment="1" applyProtection="0">
      <alignment horizontal="left" vertical="bottom"/>
    </xf>
    <xf numFmtId="49" fontId="4" fillId="2" borderId="10" applyNumberFormat="1" applyFont="1" applyFill="1" applyBorder="1" applyAlignment="1" applyProtection="0">
      <alignment horizontal="right" vertical="bottom"/>
    </xf>
    <xf numFmtId="49" fontId="51" fillId="2" borderId="10" applyNumberFormat="1" applyFont="1" applyFill="1" applyBorder="1" applyAlignment="1" applyProtection="0">
      <alignment horizontal="right" vertical="bottom"/>
    </xf>
    <xf numFmtId="0" fontId="12" fillId="2" borderId="12" applyNumberFormat="1" applyFont="1" applyFill="1" applyBorder="1" applyAlignment="1" applyProtection="0">
      <alignment vertical="bottom"/>
    </xf>
    <xf numFmtId="0" fontId="13" fillId="2" borderId="10" applyNumberFormat="1" applyFont="1" applyFill="1" applyBorder="1" applyAlignment="1" applyProtection="0">
      <alignment horizontal="right" vertical="bottom"/>
    </xf>
    <xf numFmtId="49" fontId="57" fillId="2" borderId="10" applyNumberFormat="1" applyFont="1" applyFill="1" applyBorder="1" applyAlignment="1" applyProtection="0">
      <alignment horizontal="right" vertical="bottom"/>
    </xf>
    <xf numFmtId="0" fontId="27" fillId="2" borderId="10" applyNumberFormat="1" applyFont="1" applyFill="1" applyBorder="1" applyAlignment="1" applyProtection="0">
      <alignment vertical="bottom"/>
    </xf>
    <xf numFmtId="49" fontId="58" fillId="2" borderId="12" applyNumberFormat="1" applyFont="1" applyFill="1" applyBorder="1" applyAlignment="1" applyProtection="0">
      <alignment horizontal="left" vertical="bottom"/>
    </xf>
    <xf numFmtId="0" fontId="13" fillId="2" borderId="12" applyNumberFormat="1" applyFont="1" applyFill="1" applyBorder="1" applyAlignment="1" applyProtection="0">
      <alignment horizontal="left" vertical="bottom"/>
    </xf>
    <xf numFmtId="49" fontId="29" fillId="2" borderId="12" applyNumberFormat="1" applyFont="1" applyFill="1" applyBorder="1" applyAlignment="1" applyProtection="0">
      <alignment horizontal="left" vertical="bottom"/>
    </xf>
    <xf numFmtId="0" fontId="51" fillId="2" borderId="10" applyNumberFormat="1" applyFont="1" applyFill="1" applyBorder="1" applyAlignment="1" applyProtection="0">
      <alignment horizontal="right" vertical="bottom"/>
    </xf>
    <xf numFmtId="49" fontId="38" fillId="2" borderId="10" applyNumberFormat="1" applyFont="1" applyFill="1" applyBorder="1" applyAlignment="1" applyProtection="0">
      <alignment horizontal="left" vertical="bottom"/>
    </xf>
    <xf numFmtId="0" fontId="29" fillId="2" borderId="12" applyNumberFormat="1" applyFont="1" applyFill="1" applyBorder="1" applyAlignment="1" applyProtection="0">
      <alignment horizontal="left" vertical="bottom"/>
    </xf>
    <xf numFmtId="0" fontId="29" fillId="2" borderId="10" applyNumberFormat="1" applyFont="1" applyFill="1" applyBorder="1" applyAlignment="1" applyProtection="0">
      <alignment horizontal="left" vertical="bottom"/>
    </xf>
    <xf numFmtId="49" fontId="30" fillId="2" borderId="12" applyNumberFormat="1" applyFont="1" applyFill="1" applyBorder="1" applyAlignment="1" applyProtection="0">
      <alignment horizontal="left" vertical="bottom"/>
    </xf>
    <xf numFmtId="49" fontId="32" fillId="2" borderId="10" applyNumberFormat="1" applyFont="1" applyFill="1" applyBorder="1" applyAlignment="1" applyProtection="0">
      <alignment horizontal="left" vertical="bottom"/>
    </xf>
    <xf numFmtId="0" fontId="13" fillId="2" borderId="16" applyNumberFormat="1" applyFont="1" applyFill="1" applyBorder="1" applyAlignment="1" applyProtection="0">
      <alignment vertical="bottom"/>
    </xf>
    <xf numFmtId="49" fontId="51" fillId="2" borderId="14" applyNumberFormat="1" applyFont="1" applyFill="1" applyBorder="1" applyAlignment="1" applyProtection="0">
      <alignment horizontal="right" vertical="bottom"/>
    </xf>
    <xf numFmtId="49" fontId="13" fillId="2" borderId="14" applyNumberFormat="1" applyFont="1" applyFill="1" applyBorder="1" applyAlignment="1" applyProtection="0">
      <alignment horizontal="left" vertical="bottom"/>
    </xf>
    <xf numFmtId="49" fontId="59" fillId="2" borderId="5" applyNumberFormat="1" applyFont="1" applyFill="1" applyBorder="1" applyAlignment="1" applyProtection="0">
      <alignment horizontal="left" vertical="bottom"/>
    </xf>
    <xf numFmtId="49" fontId="51" fillId="2" borderId="6" applyNumberFormat="1" applyFont="1" applyFill="1" applyBorder="1" applyAlignment="1" applyProtection="0">
      <alignment horizontal="right" vertical="bottom"/>
    </xf>
    <xf numFmtId="0" fontId="29" fillId="2" borderId="6" applyNumberFormat="1" applyFont="1" applyFill="1" applyBorder="1" applyAlignment="1" applyProtection="0">
      <alignment horizontal="left" vertical="bottom"/>
    </xf>
    <xf numFmtId="49" fontId="51" fillId="2" borderId="7" applyNumberFormat="1" applyFont="1" applyFill="1" applyBorder="1" applyAlignment="1" applyProtection="0">
      <alignment horizontal="right" vertical="bottom"/>
    </xf>
    <xf numFmtId="0" fontId="51" fillId="2" borderId="14" applyNumberFormat="1" applyFont="1" applyFill="1" applyBorder="1" applyAlignment="1" applyProtection="0">
      <alignment horizontal="right" vertical="bottom"/>
    </xf>
    <xf numFmtId="49" fontId="55" fillId="2" borderId="10" applyNumberFormat="1" applyFont="1" applyFill="1" applyBorder="1" applyAlignment="1" applyProtection="0">
      <alignment horizontal="right" vertical="bottom"/>
    </xf>
    <xf numFmtId="0" fontId="13" fillId="2" borderId="16" applyNumberFormat="1" applyFont="1" applyFill="1" applyBorder="1" applyAlignment="1" applyProtection="0">
      <alignment horizontal="left" vertical="bottom"/>
    </xf>
    <xf numFmtId="49" fontId="55" fillId="2" borderId="14" applyNumberFormat="1" applyFont="1" applyFill="1" applyBorder="1" applyAlignment="1" applyProtection="0">
      <alignment horizontal="right" vertical="bottom"/>
    </xf>
    <xf numFmtId="49" fontId="5" fillId="2" borderId="14" applyNumberFormat="1" applyFont="1" applyFill="1" applyBorder="1" applyAlignment="1" applyProtection="0">
      <alignment vertical="bottom"/>
    </xf>
    <xf numFmtId="0" fontId="5" fillId="2" borderId="7" applyNumberFormat="1" applyFont="1" applyFill="1" applyBorder="1" applyAlignment="1" applyProtection="0">
      <alignment vertical="bottom"/>
    </xf>
    <xf numFmtId="0" fontId="5" fillId="2" borderId="10" applyNumberFormat="1" applyFont="1" applyFill="1" applyBorder="1" applyAlignment="1" applyProtection="0">
      <alignment vertical="bottom"/>
    </xf>
    <xf numFmtId="49" fontId="5" fillId="2" borderId="14" applyNumberFormat="1" applyFont="1" applyFill="1" applyBorder="1" applyAlignment="1" applyProtection="0">
      <alignment horizontal="left" vertical="bottom"/>
    </xf>
    <xf numFmtId="49" fontId="7" fillId="2" borderId="5" applyNumberFormat="1" applyFont="1" applyFill="1" applyBorder="1" applyAlignment="1" applyProtection="0">
      <alignment horizontal="left" vertical="bottom"/>
    </xf>
    <xf numFmtId="49" fontId="18" fillId="2" borderId="7" applyNumberFormat="1" applyFont="1" applyFill="1" applyBorder="1" applyAlignment="1" applyProtection="0">
      <alignment horizontal="left" vertical="bottom"/>
    </xf>
    <xf numFmtId="0" fontId="7" fillId="2" borderId="3" applyNumberFormat="1" applyFont="1" applyFill="1" applyBorder="1" applyAlignment="1" applyProtection="0">
      <alignment horizontal="left" vertical="bottom"/>
    </xf>
    <xf numFmtId="49" fontId="60" fillId="2" borderId="12" applyNumberFormat="1" applyFont="1" applyFill="1" applyBorder="1" applyAlignment="1" applyProtection="0">
      <alignment vertical="bottom"/>
    </xf>
    <xf numFmtId="0" fontId="60" fillId="2" borderId="10" applyNumberFormat="1" applyFont="1" applyFill="1" applyBorder="1" applyAlignment="1" applyProtection="0">
      <alignment vertical="bottom"/>
    </xf>
    <xf numFmtId="49" fontId="60" fillId="2" borderId="10" applyNumberFormat="1" applyFont="1" applyFill="1" applyBorder="1" applyAlignment="1" applyProtection="0">
      <alignment vertical="bottom"/>
    </xf>
    <xf numFmtId="49" fontId="60" fillId="2" borderId="10" applyNumberFormat="1" applyFont="1" applyFill="1" applyBorder="1" applyAlignment="1" applyProtection="0">
      <alignment horizontal="center" vertical="bottom"/>
    </xf>
    <xf numFmtId="49" fontId="60" fillId="2" borderId="11" applyNumberFormat="1" applyFont="1" applyFill="1" applyBorder="1" applyAlignment="1" applyProtection="0">
      <alignment horizontal="center" vertical="bottom"/>
    </xf>
    <xf numFmtId="2" fontId="13" fillId="2" borderId="11" applyNumberFormat="1" applyFont="1" applyFill="1" applyBorder="1" applyAlignment="1" applyProtection="0">
      <alignment vertical="bottom"/>
    </xf>
    <xf numFmtId="2" fontId="13" fillId="2" borderId="14" applyNumberFormat="1" applyFont="1" applyFill="1" applyBorder="1" applyAlignment="1" applyProtection="0">
      <alignment vertical="bottom"/>
    </xf>
    <xf numFmtId="2" fontId="13" fillId="2" borderId="15" applyNumberFormat="1" applyFont="1" applyFill="1" applyBorder="1" applyAlignment="1" applyProtection="0">
      <alignment vertical="bottom"/>
    </xf>
    <xf numFmtId="2" fontId="13" fillId="2" borderId="7" applyNumberFormat="1" applyFont="1" applyFill="1" applyBorder="1" applyAlignment="1" applyProtection="0">
      <alignment vertical="bottom"/>
    </xf>
    <xf numFmtId="49" fontId="12" fillId="2" borderId="10" applyNumberFormat="1" applyFont="1" applyFill="1" applyBorder="1" applyAlignment="1" applyProtection="0">
      <alignment horizontal="left" vertical="bottom"/>
    </xf>
    <xf numFmtId="49" fontId="15" fillId="2" borderId="10" applyNumberFormat="1" applyFont="1" applyFill="1" applyBorder="1" applyAlignment="1" applyProtection="0">
      <alignment horizontal="left" vertical="bottom"/>
    </xf>
    <xf numFmtId="49" fontId="16" fillId="2" borderId="11" applyNumberFormat="1" applyFont="1" applyFill="1" applyBorder="1" applyAlignment="1" applyProtection="0">
      <alignment horizontal="left" vertical="bottom"/>
    </xf>
    <xf numFmtId="49" fontId="19" fillId="2" borderId="10" applyNumberFormat="1" applyFont="1" applyFill="1" applyBorder="1" applyAlignment="1" applyProtection="0">
      <alignment horizontal="left" vertical="bottom"/>
    </xf>
    <xf numFmtId="49" fontId="61" fillId="2" borderId="10" applyNumberFormat="1" applyFont="1" applyFill="1" applyBorder="1" applyAlignment="1" applyProtection="0">
      <alignment horizontal="left" vertical="bottom"/>
    </xf>
    <xf numFmtId="0" fontId="16" fillId="2" borderId="10" applyNumberFormat="1" applyFont="1" applyFill="1" applyBorder="1" applyAlignment="1" applyProtection="0">
      <alignment horizontal="left" vertical="bottom"/>
    </xf>
    <xf numFmtId="49" fontId="46" fillId="2" borderId="10" applyNumberFormat="1" applyFont="1" applyFill="1" applyBorder="1" applyAlignment="1" applyProtection="0">
      <alignment horizontal="center" vertical="bottom"/>
    </xf>
    <xf numFmtId="14" fontId="13" fillId="2" borderId="10" applyNumberFormat="1" applyFont="1" applyFill="1" applyBorder="1" applyAlignment="1" applyProtection="0">
      <alignment horizontal="left" vertical="bottom"/>
    </xf>
    <xf numFmtId="0" fontId="46" fillId="2" borderId="10" applyNumberFormat="1" applyFont="1" applyFill="1" applyBorder="1" applyAlignment="1" applyProtection="0">
      <alignment horizontal="center" vertical="bottom"/>
    </xf>
    <xf numFmtId="14" fontId="30" fillId="2" borderId="10" applyNumberFormat="1" applyFont="1" applyFill="1" applyBorder="1" applyAlignment="1" applyProtection="0">
      <alignment horizontal="center" vertical="bottom"/>
    </xf>
    <xf numFmtId="14" fontId="29" fillId="2" borderId="10" applyNumberFormat="1" applyFont="1" applyFill="1" applyBorder="1" applyAlignment="1" applyProtection="0">
      <alignment horizontal="right" vertical="bottom"/>
    </xf>
    <xf numFmtId="0" fontId="30" fillId="2" borderId="10" applyNumberFormat="1" applyFont="1" applyFill="1" applyBorder="1" applyAlignment="1" applyProtection="0">
      <alignment horizontal="left" vertical="bottom"/>
    </xf>
    <xf numFmtId="0" fontId="46" fillId="2" borderId="14" applyNumberFormat="1" applyFont="1" applyFill="1" applyBorder="1" applyAlignment="1" applyProtection="0">
      <alignment horizontal="center" vertical="bottom"/>
    </xf>
    <xf numFmtId="49" fontId="13" fillId="2" borderId="14" applyNumberFormat="1" applyFont="1" applyFill="1" applyBorder="1" applyAlignment="1" applyProtection="0">
      <alignment vertical="bottom"/>
    </xf>
    <xf numFmtId="14" fontId="13" fillId="2" borderId="14" applyNumberFormat="1" applyFont="1" applyFill="1" applyBorder="1" applyAlignment="1" applyProtection="0">
      <alignment horizontal="left" vertical="bottom"/>
    </xf>
    <xf numFmtId="0" fontId="7" fillId="2" borderId="2" applyNumberFormat="1" applyFont="1" applyFill="1" applyBorder="1" applyAlignment="1" applyProtection="0">
      <alignment horizontal="left" vertical="bottom"/>
    </xf>
    <xf numFmtId="49" fontId="46" fillId="2" borderId="1" applyNumberFormat="1" applyFont="1" applyFill="1" applyBorder="1" applyAlignment="1" applyProtection="0">
      <alignment horizontal="center" vertical="bottom"/>
    </xf>
    <xf numFmtId="49" fontId="13" fillId="2" borderId="3" applyNumberFormat="1" applyFont="1" applyFill="1" applyBorder="1" applyAlignment="1" applyProtection="0">
      <alignment horizontal="left" vertical="bottom"/>
    </xf>
    <xf numFmtId="14" fontId="13" fillId="2" borderId="2" applyNumberFormat="1" applyFont="1" applyFill="1" applyBorder="1" applyAlignment="1" applyProtection="0">
      <alignment horizontal="left" vertical="bottom"/>
    </xf>
    <xf numFmtId="0" fontId="0" borderId="7" applyNumberFormat="0" applyFont="1" applyFill="0" applyBorder="1" applyAlignment="1" applyProtection="0">
      <alignment vertical="bottom"/>
    </xf>
    <xf numFmtId="49" fontId="30" fillId="2" borderId="14" applyNumberFormat="1" applyFont="1" applyFill="1" applyBorder="1" applyAlignment="1" applyProtection="0">
      <alignment horizontal="left" vertical="bottom"/>
    </xf>
    <xf numFmtId="0" fontId="0" borderId="14" applyNumberFormat="0" applyFont="1" applyFill="0" applyBorder="1" applyAlignment="1" applyProtection="0">
      <alignment vertical="bottom"/>
    </xf>
    <xf numFmtId="14" fontId="0" fillId="2" borderId="14" applyNumberFormat="1" applyFont="1" applyFill="1" applyBorder="1" applyAlignment="1" applyProtection="0">
      <alignment vertical="bottom"/>
    </xf>
    <xf numFmtId="49" fontId="58" fillId="2" borderId="7" applyNumberFormat="1" applyFont="1" applyFill="1" applyBorder="1" applyAlignment="1" applyProtection="0">
      <alignment horizontal="center" vertical="bottom"/>
    </xf>
    <xf numFmtId="49" fontId="0" fillId="2" borderId="6" applyNumberFormat="1" applyFont="1" applyFill="1" applyBorder="1" applyAlignment="1" applyProtection="0">
      <alignment vertical="bottom"/>
    </xf>
    <xf numFmtId="49" fontId="27" fillId="2" borderId="16" applyNumberFormat="1" applyFont="1" applyFill="1" applyBorder="1" applyAlignment="1" applyProtection="0">
      <alignment horizontal="center" vertical="bottom"/>
    </xf>
    <xf numFmtId="49" fontId="27" fillId="2" borderId="15" applyNumberFormat="1" applyFont="1" applyFill="1" applyBorder="1" applyAlignment="1" applyProtection="0">
      <alignment horizontal="center" vertical="bottom"/>
    </xf>
    <xf numFmtId="49" fontId="0" fillId="2" borderId="16" applyNumberFormat="1" applyFont="1" applyFill="1" applyBorder="1" applyAlignment="1" applyProtection="0">
      <alignment vertical="bottom"/>
    </xf>
    <xf numFmtId="49" fontId="13" fillId="2" borderId="7" applyNumberFormat="1" applyFont="1" applyFill="1" applyBorder="1" applyAlignment="1" applyProtection="0">
      <alignment vertical="bottom"/>
    </xf>
    <xf numFmtId="0" fontId="0" fillId="2" borderId="6" applyNumberFormat="1" applyFont="1" applyFill="1" applyBorder="1" applyAlignment="1" applyProtection="0">
      <alignment horizontal="left" vertical="bottom"/>
    </xf>
    <xf numFmtId="0" fontId="27" fillId="2" borderId="11" applyNumberFormat="1" applyFont="1" applyFill="1" applyBorder="1" applyAlignment="1" applyProtection="0">
      <alignment horizontal="center" vertical="bottom"/>
    </xf>
    <xf numFmtId="0" fontId="27" fillId="2" borderId="12" applyNumberFormat="1" applyFont="1" applyFill="1" applyBorder="1" applyAlignment="1" applyProtection="0">
      <alignment horizontal="center" vertical="bottom"/>
    </xf>
    <xf numFmtId="0" fontId="0" fillId="2" borderId="12" applyNumberFormat="1" applyFont="1" applyFill="1" applyBorder="1" applyAlignment="1" applyProtection="0">
      <alignment horizontal="left" vertical="bottom"/>
    </xf>
    <xf numFmtId="49" fontId="0" fillId="2" borderId="12" applyNumberFormat="1" applyFont="1" applyFill="1" applyBorder="1" applyAlignment="1" applyProtection="0">
      <alignment horizontal="left" vertical="bottom"/>
    </xf>
    <xf numFmtId="0" fontId="27" fillId="2" borderId="16" applyNumberFormat="1" applyFont="1" applyFill="1" applyBorder="1" applyAlignment="1" applyProtection="0">
      <alignment horizontal="center" vertical="bottom"/>
    </xf>
    <xf numFmtId="0" fontId="0" fillId="2" borderId="16" applyNumberFormat="1" applyFont="1" applyFill="1" applyBorder="1" applyAlignment="1" applyProtection="0">
      <alignment horizontal="left" vertical="bottom"/>
    </xf>
    <xf numFmtId="49" fontId="0" fillId="2" borderId="6" applyNumberFormat="1" applyFont="1" applyFill="1" applyBorder="1" applyAlignment="1" applyProtection="0">
      <alignment horizontal="left" vertical="bottom"/>
    </xf>
    <xf numFmtId="49" fontId="0" fillId="2" borderId="16" applyNumberFormat="1" applyFont="1" applyFill="1" applyBorder="1" applyAlignment="1" applyProtection="0">
      <alignment horizontal="left" vertical="bottom"/>
    </xf>
    <xf numFmtId="0" fontId="62" fillId="2" borderId="7" applyNumberFormat="1" applyFont="1" applyFill="1" applyBorder="1" applyAlignment="1" applyProtection="0">
      <alignment horizontal="center" vertical="bottom"/>
    </xf>
    <xf numFmtId="59" fontId="0" fillId="2" borderId="7" applyNumberFormat="1" applyFont="1" applyFill="1" applyBorder="1" applyAlignment="1" applyProtection="0">
      <alignment vertical="bottom"/>
    </xf>
  </cellXfs>
  <cellStyles count="1">
    <cellStyle name="Normal" xfId="0" builtinId="0"/>
  </cellStyles>
  <dxfs count="50">
    <dxf>
      <font>
        <b val="1"/>
        <color rgb="ffdd0806"/>
      </font>
    </dxf>
    <dxf>
      <font>
        <color rgb="ffdd0806"/>
      </font>
    </dxf>
    <dxf>
      <font>
        <color rgb="ffdd0806"/>
      </font>
    </dxf>
    <dxf>
      <font>
        <color rgb="ff006411"/>
      </font>
    </dxf>
    <dxf>
      <font>
        <color rgb="ffff0000"/>
      </font>
    </dxf>
    <dxf>
      <font>
        <color rgb="ffdd0806"/>
      </font>
    </dxf>
    <dxf>
      <font>
        <color rgb="ffff0000"/>
      </font>
    </dxf>
    <dxf>
      <font>
        <color rgb="ff006411"/>
      </font>
    </dxf>
    <dxf>
      <font>
        <color rgb="ffdd0806"/>
      </font>
    </dxf>
    <dxf>
      <font>
        <color rgb="ffff0000"/>
      </font>
    </dxf>
    <dxf>
      <font>
        <b val="1"/>
        <color rgb="ffdd0806"/>
      </font>
    </dxf>
    <dxf>
      <font>
        <color rgb="ffdd0806"/>
      </font>
    </dxf>
    <dxf>
      <font>
        <color rgb="ffdd0806"/>
      </font>
    </dxf>
    <dxf>
      <font>
        <color rgb="ff006411"/>
      </font>
    </dxf>
    <dxf>
      <font>
        <color rgb="ffff0000"/>
      </font>
    </dxf>
    <dxf>
      <font>
        <color rgb="ffdd0806"/>
      </font>
    </dxf>
    <dxf>
      <font>
        <color rgb="ffff0000"/>
      </font>
    </dxf>
    <dxf>
      <font>
        <color rgb="ff006411"/>
      </font>
    </dxf>
    <dxf>
      <font>
        <color rgb="ffdd0806"/>
      </font>
    </dxf>
    <dxf>
      <font>
        <color rgb="ffff0000"/>
      </font>
    </dxf>
    <dxf>
      <font>
        <b val="1"/>
        <color rgb="ffdd0806"/>
      </font>
    </dxf>
    <dxf>
      <font>
        <color rgb="ffdd0806"/>
      </font>
    </dxf>
    <dxf>
      <font>
        <color rgb="ffdd0806"/>
      </font>
    </dxf>
    <dxf>
      <font>
        <color rgb="ff006411"/>
      </font>
    </dxf>
    <dxf>
      <font>
        <color rgb="ffff0000"/>
      </font>
    </dxf>
    <dxf>
      <font>
        <color rgb="ffdd0806"/>
      </font>
    </dxf>
    <dxf>
      <font>
        <color rgb="ffff0000"/>
      </font>
    </dxf>
    <dxf>
      <font>
        <color rgb="ff006411"/>
      </font>
    </dxf>
    <dxf>
      <font>
        <color rgb="ffdd0806"/>
      </font>
    </dxf>
    <dxf>
      <font>
        <color rgb="ffff0000"/>
      </font>
    </dxf>
    <dxf>
      <font>
        <b val="1"/>
        <color rgb="ffdd0806"/>
      </font>
    </dxf>
    <dxf>
      <font>
        <color rgb="ffdd0806"/>
      </font>
    </dxf>
    <dxf>
      <font>
        <color rgb="ffdd0806"/>
      </font>
    </dxf>
    <dxf>
      <font>
        <color rgb="ff006411"/>
      </font>
    </dxf>
    <dxf>
      <font>
        <color rgb="ffff0000"/>
      </font>
    </dxf>
    <dxf>
      <font>
        <color rgb="ffdd0806"/>
      </font>
    </dxf>
    <dxf>
      <font>
        <color rgb="ffff0000"/>
      </font>
    </dxf>
    <dxf>
      <font>
        <color rgb="ff006411"/>
      </font>
    </dxf>
    <dxf>
      <font>
        <color rgb="ffdd0806"/>
      </font>
    </dxf>
    <dxf>
      <font>
        <color rgb="ffff0000"/>
      </font>
    </dxf>
    <dxf>
      <font>
        <b val="1"/>
        <color rgb="ffdd0806"/>
      </font>
    </dxf>
    <dxf>
      <font>
        <color rgb="ffdd0806"/>
      </font>
    </dxf>
    <dxf>
      <font>
        <color rgb="ffdd0806"/>
      </font>
    </dxf>
    <dxf>
      <font>
        <color rgb="ff006411"/>
      </font>
    </dxf>
    <dxf>
      <font>
        <color rgb="ffff0000"/>
      </font>
    </dxf>
    <dxf>
      <font>
        <color rgb="ffdd0806"/>
      </font>
    </dxf>
    <dxf>
      <font>
        <color rgb="ffff0000"/>
      </font>
    </dxf>
    <dxf>
      <font>
        <color rgb="ff006411"/>
      </font>
    </dxf>
    <dxf>
      <font>
        <color rgb="ffdd0806"/>
      </font>
    </dxf>
    <dxf>
      <font>
        <color rgb="ffff0000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006411"/>
      <rgbColor rgb="ffffffff"/>
      <rgbColor rgb="ffaaaaaa"/>
      <rgbColor rgb="ff0000d4"/>
      <rgbColor rgb="ff3366ff"/>
      <rgbColor rgb="ff993300"/>
      <rgbColor rgb="ffdd0806"/>
      <rgbColor rgb="ffff0000"/>
      <rgbColor rgb="ff993366"/>
      <rgbColor rgb="fff20884"/>
      <rgbColor rgb="ff008080"/>
      <rgbColor rgb="ffff6600"/>
      <rgbColor rgb="ff00ccff"/>
      <rgbColor rgb="ff900000"/>
      <rgbColor rgb="ffcc99ff"/>
      <rgbColor rgb="ffc0c0c0"/>
      <rgbColor rgb="ff808080"/>
      <rgbColor rgb="ff9999ff"/>
      <rgbColor rgb="ff000080"/>
      <rgbColor rgb="ffff00ff"/>
      <rgbColor rgb="ffffffcc"/>
      <rgbColor rgb="ffffff00"/>
      <rgbColor rgb="ffccffff"/>
      <rgbColor rgb="ff00ffff"/>
      <rgbColor rgb="ff660066"/>
      <rgbColor rgb="ff800080"/>
      <rgbColor rgb="ffff99cc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1" i="0" strike="noStrike" sz="800" u="none">
                <a:solidFill>
                  <a:srgbClr val="000000"/>
                </a:solidFill>
                <a:latin typeface="Arial"/>
              </a:defRPr>
            </a:pPr>
            <a:r>
              <a:rPr b="1" i="0" strike="noStrike" sz="800" u="none">
                <a:solidFill>
                  <a:srgbClr val="000000"/>
                </a:solidFill>
                <a:latin typeface="Arial"/>
              </a:rPr>
              <a:t>Number of Companies</a:t>
            </a:r>
          </a:p>
        </c:rich>
      </c:tx>
      <c:layout>
        <c:manualLayout>
          <c:xMode val="edge"/>
          <c:yMode val="edge"/>
          <c:x val="0.371825"/>
          <c:y val="0"/>
          <c:w val="0.25635"/>
          <c:h val="0.0719842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65498"/>
          <c:y val="0.0719842"/>
          <c:w val="0.929502"/>
          <c:h val="0.767167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solidFill>
              <a:srgbClr val="9999FF"/>
            </a:solidFill>
            <a:ln w="12700" cap="flat">
              <a:solidFill>
                <a:srgbClr val="0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99FF"/>
              </a:solidFill>
              <a:ln w="12700" cap="flat">
                <a:solidFill>
                  <a:srgbClr val="000080"/>
                </a:solidFill>
                <a:prstDash val="solid"/>
                <a:round/>
              </a:ln>
              <a:effectLst/>
            </c:spPr>
          </c:marker>
          <c:dLbls>
            <c:numFmt formatCode="0" sourceLinked="0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'Summary'!$B$4:$B$122</c:f>
              <c:numCache>
                <c:ptCount val="119"/>
                <c:pt idx="0">
                  <c:v>139.000000</c:v>
                </c:pt>
                <c:pt idx="1">
                  <c:v>136.000000</c:v>
                </c:pt>
                <c:pt idx="2">
                  <c:v>136.000000</c:v>
                </c:pt>
                <c:pt idx="3">
                  <c:v>135.000000</c:v>
                </c:pt>
                <c:pt idx="4">
                  <c:v>135.000000</c:v>
                </c:pt>
                <c:pt idx="5">
                  <c:v>135.000000</c:v>
                </c:pt>
                <c:pt idx="6">
                  <c:v>133.000000</c:v>
                </c:pt>
                <c:pt idx="7">
                  <c:v>132.000000</c:v>
                </c:pt>
                <c:pt idx="8">
                  <c:v>132.000000</c:v>
                </c:pt>
                <c:pt idx="9">
                  <c:v>131.000000</c:v>
                </c:pt>
                <c:pt idx="10">
                  <c:v>126.000000</c:v>
                </c:pt>
                <c:pt idx="11">
                  <c:v>128.000000</c:v>
                </c:pt>
                <c:pt idx="12">
                  <c:v>128.000000</c:v>
                </c:pt>
                <c:pt idx="13">
                  <c:v>125.000000</c:v>
                </c:pt>
                <c:pt idx="14">
                  <c:v>120.000000</c:v>
                </c:pt>
                <c:pt idx="15">
                  <c:v>116.000000</c:v>
                </c:pt>
                <c:pt idx="16">
                  <c:v>112.000000</c:v>
                </c:pt>
                <c:pt idx="17">
                  <c:v>109.000000</c:v>
                </c:pt>
                <c:pt idx="18">
                  <c:v>109.000000</c:v>
                </c:pt>
                <c:pt idx="19">
                  <c:v>109.000000</c:v>
                </c:pt>
                <c:pt idx="20">
                  <c:v>107.000000</c:v>
                </c:pt>
                <c:pt idx="21">
                  <c:v>104.000000</c:v>
                </c:pt>
                <c:pt idx="22">
                  <c:v>98.000000</c:v>
                </c:pt>
                <c:pt idx="23">
                  <c:v>97.000000</c:v>
                </c:pt>
                <c:pt idx="24">
                  <c:v>98.000000</c:v>
                </c:pt>
                <c:pt idx="25">
                  <c:v>98.000000</c:v>
                </c:pt>
                <c:pt idx="26">
                  <c:v>98.000000</c:v>
                </c:pt>
                <c:pt idx="27">
                  <c:v>99.000000</c:v>
                </c:pt>
                <c:pt idx="28">
                  <c:v>99.000000</c:v>
                </c:pt>
                <c:pt idx="29">
                  <c:v>100.000000</c:v>
                </c:pt>
                <c:pt idx="30">
                  <c:v>100.000000</c:v>
                </c:pt>
                <c:pt idx="31">
                  <c:v>100.000000</c:v>
                </c:pt>
                <c:pt idx="32">
                  <c:v>101.000000</c:v>
                </c:pt>
                <c:pt idx="33">
                  <c:v>101.000000</c:v>
                </c:pt>
                <c:pt idx="34">
                  <c:v>97.000000</c:v>
                </c:pt>
                <c:pt idx="35">
                  <c:v>98.000000</c:v>
                </c:pt>
                <c:pt idx="36">
                  <c:v>98.000000</c:v>
                </c:pt>
                <c:pt idx="37">
                  <c:v>99.000000</c:v>
                </c:pt>
                <c:pt idx="38">
                  <c:v>99.000000</c:v>
                </c:pt>
                <c:pt idx="39">
                  <c:v>100.000000</c:v>
                </c:pt>
                <c:pt idx="40">
                  <c:v>100.000000</c:v>
                </c:pt>
                <c:pt idx="41">
                  <c:v>101.000000</c:v>
                </c:pt>
                <c:pt idx="42">
                  <c:v>100.000000</c:v>
                </c:pt>
                <c:pt idx="43">
                  <c:v>100.000000</c:v>
                </c:pt>
                <c:pt idx="44">
                  <c:v>101.000000</c:v>
                </c:pt>
                <c:pt idx="45">
                  <c:v>101.000000</c:v>
                </c:pt>
                <c:pt idx="46">
                  <c:v>103.000000</c:v>
                </c:pt>
                <c:pt idx="47">
                  <c:v>102.000000</c:v>
                </c:pt>
                <c:pt idx="48">
                  <c:v>102.000000</c:v>
                </c:pt>
                <c:pt idx="49">
                  <c:v>102.000000</c:v>
                </c:pt>
                <c:pt idx="50">
                  <c:v>103.000000</c:v>
                </c:pt>
                <c:pt idx="51">
                  <c:v>103.000000</c:v>
                </c:pt>
                <c:pt idx="52">
                  <c:v>105.000000</c:v>
                </c:pt>
                <c:pt idx="53">
                  <c:v>104.000000</c:v>
                </c:pt>
                <c:pt idx="54">
                  <c:v>105.000000</c:v>
                </c:pt>
                <c:pt idx="55">
                  <c:v>105.000000</c:v>
                </c:pt>
                <c:pt idx="56">
                  <c:v>105.000000</c:v>
                </c:pt>
                <c:pt idx="57">
                  <c:v>105.000000</c:v>
                </c:pt>
                <c:pt idx="58">
                  <c:v>105.000000</c:v>
                </c:pt>
                <c:pt idx="59">
                  <c:v>106.000000</c:v>
                </c:pt>
                <c:pt idx="60">
                  <c:v>105.000000</c:v>
                </c:pt>
                <c:pt idx="61">
                  <c:v>105.000000</c:v>
                </c:pt>
                <c:pt idx="62">
                  <c:v>105.000000</c:v>
                </c:pt>
                <c:pt idx="63">
                  <c:v>105.000000</c:v>
                </c:pt>
                <c:pt idx="64">
                  <c:v>104.000000</c:v>
                </c:pt>
                <c:pt idx="65">
                  <c:v>104.000000</c:v>
                </c:pt>
                <c:pt idx="66">
                  <c:v>104.000000</c:v>
                </c:pt>
                <c:pt idx="67">
                  <c:v>105.000000</c:v>
                </c:pt>
                <c:pt idx="68">
                  <c:v>105.000000</c:v>
                </c:pt>
                <c:pt idx="69">
                  <c:v>105.000000</c:v>
                </c:pt>
                <c:pt idx="70">
                  <c:v>105.000000</c:v>
                </c:pt>
                <c:pt idx="71">
                  <c:v>105.000000</c:v>
                </c:pt>
                <c:pt idx="72">
                  <c:v>105.000000</c:v>
                </c:pt>
                <c:pt idx="73">
                  <c:v>105.000000</c:v>
                </c:pt>
                <c:pt idx="74">
                  <c:v>105.000000</c:v>
                </c:pt>
                <c:pt idx="75">
                  <c:v>105.000000</c:v>
                </c:pt>
                <c:pt idx="76">
                  <c:v>105.000000</c:v>
                </c:pt>
                <c:pt idx="77">
                  <c:v>106.000000</c:v>
                </c:pt>
                <c:pt idx="78">
                  <c:v>106.000000</c:v>
                </c:pt>
                <c:pt idx="79">
                  <c:v>107.000000</c:v>
                </c:pt>
                <c:pt idx="80">
                  <c:v>107.000000</c:v>
                </c:pt>
                <c:pt idx="81">
                  <c:v>107.000000</c:v>
                </c:pt>
                <c:pt idx="82">
                  <c:v>105.000000</c:v>
                </c:pt>
                <c:pt idx="83">
                  <c:v>105.000000</c:v>
                </c:pt>
                <c:pt idx="84">
                  <c:v>106.000000</c:v>
                </c:pt>
                <c:pt idx="85">
                  <c:v>106.000000</c:v>
                </c:pt>
                <c:pt idx="86">
                  <c:v>105.000000</c:v>
                </c:pt>
                <c:pt idx="87">
                  <c:v>105.000000</c:v>
                </c:pt>
                <c:pt idx="88">
                  <c:v>105.000000</c:v>
                </c:pt>
                <c:pt idx="89">
                  <c:v>105.000000</c:v>
                </c:pt>
                <c:pt idx="90">
                  <c:v>105.000000</c:v>
                </c:pt>
                <c:pt idx="91">
                  <c:v>106.000000</c:v>
                </c:pt>
                <c:pt idx="92">
                  <c:v>106.000000</c:v>
                </c:pt>
                <c:pt idx="93">
                  <c:v>106.000000</c:v>
                </c:pt>
                <c:pt idx="94">
                  <c:v>106.000000</c:v>
                </c:pt>
                <c:pt idx="95">
                  <c:v>106.000000</c:v>
                </c:pt>
                <c:pt idx="96">
                  <c:v>107.000000</c:v>
                </c:pt>
                <c:pt idx="97">
                  <c:v>106.000000</c:v>
                </c:pt>
                <c:pt idx="98">
                  <c:v>107.000000</c:v>
                </c:pt>
                <c:pt idx="99">
                  <c:v>108.000000</c:v>
                </c:pt>
                <c:pt idx="100">
                  <c:v>108.000000</c:v>
                </c:pt>
                <c:pt idx="101">
                  <c:v>108.000000</c:v>
                </c:pt>
                <c:pt idx="102">
                  <c:v>108.000000</c:v>
                </c:pt>
                <c:pt idx="103">
                  <c:v>108.000000</c:v>
                </c:pt>
                <c:pt idx="104">
                  <c:v>110.000000</c:v>
                </c:pt>
                <c:pt idx="105">
                  <c:v>107.000000</c:v>
                </c:pt>
                <c:pt idx="106">
                  <c:v>108.000000</c:v>
                </c:pt>
                <c:pt idx="107">
                  <c:v>107.000000</c:v>
                </c:pt>
                <c:pt idx="108">
                  <c:v>108.000000</c:v>
                </c:pt>
                <c:pt idx="109">
                  <c:v>109.000000</c:v>
                </c:pt>
                <c:pt idx="110">
                  <c:v>109.000000</c:v>
                </c:pt>
                <c:pt idx="111">
                  <c:v>108.000000</c:v>
                </c:pt>
                <c:pt idx="112">
                  <c:v>110.000000</c:v>
                </c:pt>
                <c:pt idx="113">
                  <c:v>109.000000</c:v>
                </c:pt>
                <c:pt idx="114">
                  <c:v>109.000000</c:v>
                </c:pt>
                <c:pt idx="115">
                  <c:v>110.000000</c:v>
                </c:pt>
                <c:pt idx="116">
                  <c:v>112.000000</c:v>
                </c:pt>
                <c:pt idx="117">
                  <c:v>112.000000</c:v>
                </c:pt>
                <c:pt idx="118">
                  <c:v>113.000000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solidFill>
              <a:srgbClr val="993366"/>
            </a:solidFill>
            <a:ln w="12700" cap="flat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3366"/>
              </a:solidFill>
              <a:ln w="12700" cap="flat">
                <a:solidFill>
                  <a:srgbClr val="FF00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'Summary'!$H$4:$H$122</c:f>
              <c:numCache>
                <c:ptCount val="110"/>
                <c:pt idx="9">
                  <c:v>3.000000</c:v>
                </c:pt>
                <c:pt idx="10">
                  <c:v>3.000000</c:v>
                </c:pt>
                <c:pt idx="11">
                  <c:v>25.000000</c:v>
                </c:pt>
                <c:pt idx="12">
                  <c:v>25.000000</c:v>
                </c:pt>
                <c:pt idx="13">
                  <c:v>28.000000</c:v>
                </c:pt>
                <c:pt idx="14">
                  <c:v>29.000000</c:v>
                </c:pt>
                <c:pt idx="15">
                  <c:v>27.000000</c:v>
                </c:pt>
                <c:pt idx="16">
                  <c:v>27.000000</c:v>
                </c:pt>
                <c:pt idx="17">
                  <c:v>70.000000</c:v>
                </c:pt>
                <c:pt idx="18">
                  <c:v>69.000000</c:v>
                </c:pt>
                <c:pt idx="19">
                  <c:v>70.000000</c:v>
                </c:pt>
                <c:pt idx="20">
                  <c:v>70.000000</c:v>
                </c:pt>
                <c:pt idx="21">
                  <c:v>67.000000</c:v>
                </c:pt>
                <c:pt idx="22">
                  <c:v>65.000000</c:v>
                </c:pt>
                <c:pt idx="23">
                  <c:v>61.000000</c:v>
                </c:pt>
                <c:pt idx="24">
                  <c:v>62.000000</c:v>
                </c:pt>
                <c:pt idx="25">
                  <c:v>65.000000</c:v>
                </c:pt>
                <c:pt idx="26">
                  <c:v>65.000000</c:v>
                </c:pt>
                <c:pt idx="27">
                  <c:v>81.000000</c:v>
                </c:pt>
                <c:pt idx="28">
                  <c:v>82.000000</c:v>
                </c:pt>
                <c:pt idx="29">
                  <c:v>82.000000</c:v>
                </c:pt>
                <c:pt idx="30">
                  <c:v>82.000000</c:v>
                </c:pt>
                <c:pt idx="31">
                  <c:v>85.000000</c:v>
                </c:pt>
                <c:pt idx="32">
                  <c:v>139.000000</c:v>
                </c:pt>
                <c:pt idx="33">
                  <c:v>132.000000</c:v>
                </c:pt>
                <c:pt idx="34">
                  <c:v>131.000000</c:v>
                </c:pt>
                <c:pt idx="35">
                  <c:v>126.000000</c:v>
                </c:pt>
                <c:pt idx="36">
                  <c:v>129.000000</c:v>
                </c:pt>
                <c:pt idx="37">
                  <c:v>135.000000</c:v>
                </c:pt>
                <c:pt idx="38">
                  <c:v>141.000000</c:v>
                </c:pt>
                <c:pt idx="39">
                  <c:v>142.000000</c:v>
                </c:pt>
                <c:pt idx="40">
                  <c:v>144.000000</c:v>
                </c:pt>
                <c:pt idx="41">
                  <c:v>147.000000</c:v>
                </c:pt>
                <c:pt idx="42">
                  <c:v>148.000000</c:v>
                </c:pt>
                <c:pt idx="43">
                  <c:v>147.000000</c:v>
                </c:pt>
                <c:pt idx="44">
                  <c:v>147.000000</c:v>
                </c:pt>
                <c:pt idx="45">
                  <c:v>148.000000</c:v>
                </c:pt>
                <c:pt idx="46">
                  <c:v>144.000000</c:v>
                </c:pt>
                <c:pt idx="47">
                  <c:v>145.000000</c:v>
                </c:pt>
                <c:pt idx="48">
                  <c:v>146.000000</c:v>
                </c:pt>
                <c:pt idx="49">
                  <c:v>152.000000</c:v>
                </c:pt>
                <c:pt idx="50">
                  <c:v>161.000000</c:v>
                </c:pt>
                <c:pt idx="51">
                  <c:v>166.000000</c:v>
                </c:pt>
                <c:pt idx="52">
                  <c:v>165.000000</c:v>
                </c:pt>
                <c:pt idx="53">
                  <c:v>166.000000</c:v>
                </c:pt>
                <c:pt idx="54">
                  <c:v>172.000000</c:v>
                </c:pt>
                <c:pt idx="55">
                  <c:v>174.000000</c:v>
                </c:pt>
                <c:pt idx="56">
                  <c:v>176.000000</c:v>
                </c:pt>
                <c:pt idx="57">
                  <c:v>178.000000</c:v>
                </c:pt>
                <c:pt idx="58">
                  <c:v>181.000000</c:v>
                </c:pt>
                <c:pt idx="59">
                  <c:v>180.000000</c:v>
                </c:pt>
                <c:pt idx="60">
                  <c:v>183.000000</c:v>
                </c:pt>
                <c:pt idx="61">
                  <c:v>189.000000</c:v>
                </c:pt>
                <c:pt idx="62">
                  <c:v>199.000000</c:v>
                </c:pt>
                <c:pt idx="63">
                  <c:v>201.000000</c:v>
                </c:pt>
                <c:pt idx="64">
                  <c:v>203.000000</c:v>
                </c:pt>
                <c:pt idx="65">
                  <c:v>207.000000</c:v>
                </c:pt>
                <c:pt idx="66">
                  <c:v>209.000000</c:v>
                </c:pt>
                <c:pt idx="67">
                  <c:v>208.000000</c:v>
                </c:pt>
                <c:pt idx="68">
                  <c:v>209.000000</c:v>
                </c:pt>
                <c:pt idx="69">
                  <c:v>210.000000</c:v>
                </c:pt>
                <c:pt idx="70">
                  <c:v>209.000000</c:v>
                </c:pt>
                <c:pt idx="71">
                  <c:v>211.000000</c:v>
                </c:pt>
                <c:pt idx="72">
                  <c:v>210.000000</c:v>
                </c:pt>
                <c:pt idx="73">
                  <c:v>213.000000</c:v>
                </c:pt>
                <c:pt idx="74">
                  <c:v>220.000000</c:v>
                </c:pt>
                <c:pt idx="75">
                  <c:v>222.000000</c:v>
                </c:pt>
                <c:pt idx="76">
                  <c:v>229.000000</c:v>
                </c:pt>
                <c:pt idx="77">
                  <c:v>231.000000</c:v>
                </c:pt>
                <c:pt idx="78">
                  <c:v>231.000000</c:v>
                </c:pt>
                <c:pt idx="79">
                  <c:v>236.000000</c:v>
                </c:pt>
                <c:pt idx="80">
                  <c:v>239.000000</c:v>
                </c:pt>
                <c:pt idx="81">
                  <c:v>239.000000</c:v>
                </c:pt>
                <c:pt idx="82">
                  <c:v>245.000000</c:v>
                </c:pt>
                <c:pt idx="83">
                  <c:v>246.000000</c:v>
                </c:pt>
                <c:pt idx="84">
                  <c:v>246.000000</c:v>
                </c:pt>
                <c:pt idx="85">
                  <c:v>250.000000</c:v>
                </c:pt>
                <c:pt idx="86">
                  <c:v>249.000000</c:v>
                </c:pt>
                <c:pt idx="87">
                  <c:v>249.000000</c:v>
                </c:pt>
                <c:pt idx="88">
                  <c:v>249.000000</c:v>
                </c:pt>
                <c:pt idx="89">
                  <c:v>251.000000</c:v>
                </c:pt>
                <c:pt idx="90">
                  <c:v>252.000000</c:v>
                </c:pt>
                <c:pt idx="91">
                  <c:v>253.000000</c:v>
                </c:pt>
                <c:pt idx="92">
                  <c:v>253.000000</c:v>
                </c:pt>
                <c:pt idx="93">
                  <c:v>252.000000</c:v>
                </c:pt>
                <c:pt idx="94">
                  <c:v>251.000000</c:v>
                </c:pt>
                <c:pt idx="95">
                  <c:v>253.000000</c:v>
                </c:pt>
                <c:pt idx="96">
                  <c:v>250.000000</c:v>
                </c:pt>
                <c:pt idx="97">
                  <c:v>251.000000</c:v>
                </c:pt>
                <c:pt idx="98">
                  <c:v>250.000000</c:v>
                </c:pt>
                <c:pt idx="99">
                  <c:v>247.000000</c:v>
                </c:pt>
                <c:pt idx="100">
                  <c:v>245.000000</c:v>
                </c:pt>
                <c:pt idx="101">
                  <c:v>244.000000</c:v>
                </c:pt>
                <c:pt idx="102">
                  <c:v>242.000000</c:v>
                </c:pt>
                <c:pt idx="103">
                  <c:v>242.000000</c:v>
                </c:pt>
                <c:pt idx="104">
                  <c:v>239.000000</c:v>
                </c:pt>
                <c:pt idx="105">
                  <c:v>236.000000</c:v>
                </c:pt>
                <c:pt idx="106">
                  <c:v>228.000000</c:v>
                </c:pt>
                <c:pt idx="107">
                  <c:v>226.000000</c:v>
                </c:pt>
                <c:pt idx="108">
                  <c:v>227.000000</c:v>
                </c:pt>
                <c:pt idx="109">
                  <c:v>229.000000</c:v>
                </c:pt>
                <c:pt idx="110">
                  <c:v>230.000000</c:v>
                </c:pt>
                <c:pt idx="111">
                  <c:v>229.000000</c:v>
                </c:pt>
                <c:pt idx="112">
                  <c:v>227.000000</c:v>
                </c:pt>
                <c:pt idx="113">
                  <c:v>228.000000</c:v>
                </c:pt>
                <c:pt idx="114">
                  <c:v>228.000000</c:v>
                </c:pt>
                <c:pt idx="115">
                  <c:v>228.000000</c:v>
                </c:pt>
                <c:pt idx="116">
                  <c:v>223.000000</c:v>
                </c:pt>
                <c:pt idx="117">
                  <c:v>222.000000</c:v>
                </c:pt>
                <c:pt idx="118">
                  <c:v>223.000000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solidFill>
              <a:srgbClr val="FFFFCC"/>
            </a:solidFill>
            <a:ln w="12700" cap="flat">
              <a:solidFill>
                <a:srgbClr val="FFFF0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FFFFCC"/>
              </a:solidFill>
              <a:ln w="12700" cap="flat">
                <a:solidFill>
                  <a:srgbClr val="FFFF0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'Summary'!$N$4:$N$122</c:f>
              <c:numCache>
                <c:ptCount val="88"/>
                <c:pt idx="31">
                  <c:v>111.000000</c:v>
                </c:pt>
                <c:pt idx="32">
                  <c:v>203.000000</c:v>
                </c:pt>
                <c:pt idx="33">
                  <c:v>200.000000</c:v>
                </c:pt>
                <c:pt idx="34">
                  <c:v>189.000000</c:v>
                </c:pt>
                <c:pt idx="35">
                  <c:v>192.000000</c:v>
                </c:pt>
                <c:pt idx="36">
                  <c:v>190.000000</c:v>
                </c:pt>
                <c:pt idx="37">
                  <c:v>202.000000</c:v>
                </c:pt>
                <c:pt idx="38">
                  <c:v>207.000000</c:v>
                </c:pt>
                <c:pt idx="39">
                  <c:v>205.000000</c:v>
                </c:pt>
                <c:pt idx="40">
                  <c:v>204.000000</c:v>
                </c:pt>
                <c:pt idx="41">
                  <c:v>201.000000</c:v>
                </c:pt>
                <c:pt idx="42">
                  <c:v>201.000000</c:v>
                </c:pt>
                <c:pt idx="43">
                  <c:v>204.000000</c:v>
                </c:pt>
                <c:pt idx="44">
                  <c:v>204.000000</c:v>
                </c:pt>
                <c:pt idx="45">
                  <c:v>201.000000</c:v>
                </c:pt>
                <c:pt idx="46">
                  <c:v>201.000000</c:v>
                </c:pt>
                <c:pt idx="47">
                  <c:v>202.000000</c:v>
                </c:pt>
                <c:pt idx="48">
                  <c:v>200.000000</c:v>
                </c:pt>
                <c:pt idx="49">
                  <c:v>197.000000</c:v>
                </c:pt>
                <c:pt idx="50">
                  <c:v>195.000000</c:v>
                </c:pt>
                <c:pt idx="51">
                  <c:v>194.000000</c:v>
                </c:pt>
                <c:pt idx="52">
                  <c:v>191.000000</c:v>
                </c:pt>
                <c:pt idx="53">
                  <c:v>189.000000</c:v>
                </c:pt>
                <c:pt idx="54">
                  <c:v>196.000000</c:v>
                </c:pt>
                <c:pt idx="55">
                  <c:v>195.000000</c:v>
                </c:pt>
                <c:pt idx="56">
                  <c:v>190.000000</c:v>
                </c:pt>
                <c:pt idx="57">
                  <c:v>187.000000</c:v>
                </c:pt>
                <c:pt idx="58">
                  <c:v>189.000000</c:v>
                </c:pt>
                <c:pt idx="59">
                  <c:v>180.000000</c:v>
                </c:pt>
                <c:pt idx="60">
                  <c:v>170.000000</c:v>
                </c:pt>
                <c:pt idx="61">
                  <c:v>175.000000</c:v>
                </c:pt>
                <c:pt idx="62">
                  <c:v>167.000000</c:v>
                </c:pt>
                <c:pt idx="63">
                  <c:v>164.000000</c:v>
                </c:pt>
                <c:pt idx="64">
                  <c:v>164.000000</c:v>
                </c:pt>
                <c:pt idx="65">
                  <c:v>160.000000</c:v>
                </c:pt>
                <c:pt idx="66">
                  <c:v>155.000000</c:v>
                </c:pt>
                <c:pt idx="67">
                  <c:v>156.000000</c:v>
                </c:pt>
                <c:pt idx="68">
                  <c:v>158.000000</c:v>
                </c:pt>
                <c:pt idx="69">
                  <c:v>154.000000</c:v>
                </c:pt>
                <c:pt idx="70">
                  <c:v>153.000000</c:v>
                </c:pt>
                <c:pt idx="71">
                  <c:v>155.000000</c:v>
                </c:pt>
                <c:pt idx="72">
                  <c:v>161.000000</c:v>
                </c:pt>
                <c:pt idx="73">
                  <c:v>170.000000</c:v>
                </c:pt>
                <c:pt idx="74">
                  <c:v>184.000000</c:v>
                </c:pt>
                <c:pt idx="75">
                  <c:v>192.000000</c:v>
                </c:pt>
                <c:pt idx="76">
                  <c:v>192.000000</c:v>
                </c:pt>
                <c:pt idx="77">
                  <c:v>203.000000</c:v>
                </c:pt>
                <c:pt idx="78">
                  <c:v>206.000000</c:v>
                </c:pt>
                <c:pt idx="79">
                  <c:v>207.000000</c:v>
                </c:pt>
                <c:pt idx="80">
                  <c:v>207.000000</c:v>
                </c:pt>
                <c:pt idx="81">
                  <c:v>208.000000</c:v>
                </c:pt>
                <c:pt idx="82">
                  <c:v>218.000000</c:v>
                </c:pt>
                <c:pt idx="83">
                  <c:v>238.000000</c:v>
                </c:pt>
                <c:pt idx="84">
                  <c:v>259.000000</c:v>
                </c:pt>
                <c:pt idx="85">
                  <c:v>281.000000</c:v>
                </c:pt>
                <c:pt idx="86">
                  <c:v>309.000000</c:v>
                </c:pt>
                <c:pt idx="87">
                  <c:v>336.000000</c:v>
                </c:pt>
                <c:pt idx="88">
                  <c:v>353.000000</c:v>
                </c:pt>
                <c:pt idx="89">
                  <c:v>366.000000</c:v>
                </c:pt>
                <c:pt idx="90">
                  <c:v>369.000000</c:v>
                </c:pt>
                <c:pt idx="91">
                  <c:v>375.000000</c:v>
                </c:pt>
                <c:pt idx="92">
                  <c:v>376.000000</c:v>
                </c:pt>
                <c:pt idx="93">
                  <c:v>384.000000</c:v>
                </c:pt>
                <c:pt idx="94">
                  <c:v>388.000000</c:v>
                </c:pt>
                <c:pt idx="95">
                  <c:v>394.000000</c:v>
                </c:pt>
                <c:pt idx="96">
                  <c:v>396.000000</c:v>
                </c:pt>
                <c:pt idx="97">
                  <c:v>404.000000</c:v>
                </c:pt>
                <c:pt idx="98">
                  <c:v>409.000000</c:v>
                </c:pt>
                <c:pt idx="99">
                  <c:v>418.000000</c:v>
                </c:pt>
                <c:pt idx="100">
                  <c:v>419.000000</c:v>
                </c:pt>
                <c:pt idx="101">
                  <c:v>426.000000</c:v>
                </c:pt>
                <c:pt idx="102">
                  <c:v>428.000000</c:v>
                </c:pt>
                <c:pt idx="103">
                  <c:v>436.000000</c:v>
                </c:pt>
                <c:pt idx="104">
                  <c:v>441.000000</c:v>
                </c:pt>
                <c:pt idx="105">
                  <c:v>435.000000</c:v>
                </c:pt>
                <c:pt idx="106">
                  <c:v>435.000000</c:v>
                </c:pt>
                <c:pt idx="107">
                  <c:v>431.000000</c:v>
                </c:pt>
                <c:pt idx="108">
                  <c:v>433.000000</c:v>
                </c:pt>
                <c:pt idx="109">
                  <c:v>450.000000</c:v>
                </c:pt>
                <c:pt idx="110">
                  <c:v>474.000000</c:v>
                </c:pt>
                <c:pt idx="111">
                  <c:v>479.000000</c:v>
                </c:pt>
                <c:pt idx="112">
                  <c:v>482.000000</c:v>
                </c:pt>
                <c:pt idx="113">
                  <c:v>489.000000</c:v>
                </c:pt>
                <c:pt idx="114">
                  <c:v>487.000000</c:v>
                </c:pt>
                <c:pt idx="115">
                  <c:v>491.000000</c:v>
                </c:pt>
                <c:pt idx="116">
                  <c:v>487.000000</c:v>
                </c:pt>
                <c:pt idx="117">
                  <c:v>482.000000</c:v>
                </c:pt>
                <c:pt idx="118">
                  <c:v>478.000000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'Summary'!$X$4</c:f>
              <c:strCache/>
            </c:strRef>
          </c:tx>
          <c:spPr>
            <a:solidFill>
              <a:srgbClr val="CCFFFF"/>
            </a:solidFill>
            <a:ln w="12700" cap="flat">
              <a:solidFill>
                <a:srgbClr val="00FF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CCFFFF"/>
              </a:solidFill>
              <a:ln w="12700" cap="flat">
                <a:solidFill>
                  <a:srgbClr val="00FF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'Summary'!$X$5:$X$23</c:f>
              <c:numCache>
                <c:ptCount val="0"/>
              </c:numCache>
            </c:numRef>
          </c:val>
          <c:smooth val="0"/>
        </c:ser>
        <c:ser>
          <c:idx val="4"/>
          <c:order val="4"/>
          <c:tx>
            <c:strRef>
              <c:f>'Summary'!$Y$4</c:f>
              <c:strCache/>
            </c:strRef>
          </c:tx>
          <c:spPr>
            <a:solidFill>
              <a:srgbClr val="660066"/>
            </a:solidFill>
            <a:ln w="12700" cap="flat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660066"/>
              </a:solidFill>
              <a:ln w="12700" cap="flat">
                <a:solidFill>
                  <a:srgbClr val="80008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'Summary'!$Y$5:$Y$23</c:f>
              <c:numCache>
                <c:ptCount val="0"/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0808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0808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125"/>
        <c:minorUnit val="62.5"/>
      </c:valAx>
      <c:spPr>
        <a:solidFill>
          <a:srgbClr val="C0C0C0"/>
        </a:solidFill>
        <a:ln w="12700" cap="flat">
          <a:solidFill>
            <a:srgbClr val="808080"/>
          </a:solidFill>
          <a:prstDash val="solid"/>
          <a:round/>
        </a:ln>
        <a:effectLst/>
      </c:spPr>
    </c:plotArea>
    <c:legend>
      <c:legendPos val="b"/>
      <c:layout>
        <c:manualLayout>
          <c:xMode val="edge"/>
          <c:yMode val="edge"/>
          <c:x val="0.155472"/>
          <c:y val="0.953799"/>
          <c:w val="0.768444"/>
          <c:h val="0.0462005"/>
        </c:manualLayout>
      </c:layout>
      <c:overlay val="1"/>
      <c:spPr>
        <a:solidFill>
          <a:srgbClr val="FFFFFF"/>
        </a:solidFill>
        <a:ln w="12700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575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1" i="0" strike="noStrike" sz="800" u="none">
                <a:solidFill>
                  <a:srgbClr val="000000"/>
                </a:solidFill>
                <a:latin typeface="Arial"/>
              </a:defRPr>
            </a:pPr>
            <a:r>
              <a:rPr b="1" i="0" strike="noStrike" sz="800" u="none">
                <a:solidFill>
                  <a:srgbClr val="000000"/>
                </a:solidFill>
                <a:latin typeface="Arial"/>
              </a:rPr>
              <a:t>Average Price</a:t>
            </a:r>
          </a:p>
        </c:rich>
      </c:tx>
      <c:layout>
        <c:manualLayout>
          <c:xMode val="edge"/>
          <c:yMode val="edge"/>
          <c:x val="0.41844"/>
          <c:y val="0"/>
          <c:w val="0.16312"/>
          <c:h val="0.0719842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817622"/>
          <c:y val="0.0719842"/>
          <c:w val="0.913238"/>
          <c:h val="0.767167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solidFill>
              <a:srgbClr val="9999FF"/>
            </a:solidFill>
            <a:ln w="12700" cap="flat">
              <a:solidFill>
                <a:srgbClr val="0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99FF"/>
              </a:solidFill>
              <a:ln w="12700" cap="flat">
                <a:solidFill>
                  <a:srgbClr val="000080"/>
                </a:solidFill>
                <a:prstDash val="solid"/>
                <a:round/>
              </a:ln>
              <a:effectLst/>
            </c:spPr>
          </c:marker>
          <c:dLbls>
            <c:numFmt formatCode="0.00" sourceLinked="0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'Summary'!$D$4:$D$122</c:f>
              <c:numCache>
                <c:ptCount val="118"/>
                <c:pt idx="1">
                  <c:v>44.540000</c:v>
                </c:pt>
                <c:pt idx="2">
                  <c:v>43.720000</c:v>
                </c:pt>
                <c:pt idx="3">
                  <c:v>44.410000</c:v>
                </c:pt>
                <c:pt idx="4">
                  <c:v>45.890000</c:v>
                </c:pt>
                <c:pt idx="5">
                  <c:v>46.490000</c:v>
                </c:pt>
                <c:pt idx="6">
                  <c:v>42.800000</c:v>
                </c:pt>
                <c:pt idx="7">
                  <c:v>43.960000</c:v>
                </c:pt>
                <c:pt idx="8">
                  <c:v>44.880000</c:v>
                </c:pt>
                <c:pt idx="9">
                  <c:v>43.720000</c:v>
                </c:pt>
                <c:pt idx="10">
                  <c:v>37.580000</c:v>
                </c:pt>
                <c:pt idx="11">
                  <c:v>35.580000</c:v>
                </c:pt>
                <c:pt idx="12">
                  <c:v>35.710000</c:v>
                </c:pt>
                <c:pt idx="13">
                  <c:v>32.750000</c:v>
                </c:pt>
                <c:pt idx="14">
                  <c:v>29.800000</c:v>
                </c:pt>
                <c:pt idx="15">
                  <c:v>32.300000</c:v>
                </c:pt>
                <c:pt idx="16">
                  <c:v>35.820000</c:v>
                </c:pt>
                <c:pt idx="17">
                  <c:v>36.520000</c:v>
                </c:pt>
                <c:pt idx="18">
                  <c:v>36.800000</c:v>
                </c:pt>
                <c:pt idx="19">
                  <c:v>39.500000</c:v>
                </c:pt>
                <c:pt idx="20">
                  <c:v>40.630000</c:v>
                </c:pt>
                <c:pt idx="21">
                  <c:v>42.640000</c:v>
                </c:pt>
                <c:pt idx="22">
                  <c:v>43.460000</c:v>
                </c:pt>
                <c:pt idx="23">
                  <c:v>45.140000</c:v>
                </c:pt>
                <c:pt idx="24">
                  <c:v>45.790000</c:v>
                </c:pt>
                <c:pt idx="25">
                  <c:v>44.870000</c:v>
                </c:pt>
                <c:pt idx="26">
                  <c:v>46.060000</c:v>
                </c:pt>
                <c:pt idx="27">
                  <c:v>48.100000</c:v>
                </c:pt>
                <c:pt idx="28">
                  <c:v>49.530000</c:v>
                </c:pt>
                <c:pt idx="29">
                  <c:v>46.360000</c:v>
                </c:pt>
                <c:pt idx="30">
                  <c:v>44.270000</c:v>
                </c:pt>
                <c:pt idx="31">
                  <c:v>46.832100</c:v>
                </c:pt>
                <c:pt idx="32">
                  <c:v>44.630099</c:v>
                </c:pt>
                <c:pt idx="33">
                  <c:v>48.067129</c:v>
                </c:pt>
                <c:pt idx="34">
                  <c:v>49.495773</c:v>
                </c:pt>
                <c:pt idx="35">
                  <c:v>49.527143</c:v>
                </c:pt>
                <c:pt idx="36">
                  <c:v>51.989184</c:v>
                </c:pt>
                <c:pt idx="37">
                  <c:v>51.854646</c:v>
                </c:pt>
                <c:pt idx="38">
                  <c:v>53.668384</c:v>
                </c:pt>
                <c:pt idx="39">
                  <c:v>54.124500</c:v>
                </c:pt>
                <c:pt idx="40">
                  <c:v>54.851600</c:v>
                </c:pt>
                <c:pt idx="41">
                  <c:v>54.385743</c:v>
                </c:pt>
                <c:pt idx="42">
                  <c:v>50.423600</c:v>
                </c:pt>
                <c:pt idx="43">
                  <c:v>49.002300</c:v>
                </c:pt>
                <c:pt idx="44">
                  <c:v>47.564059</c:v>
                </c:pt>
                <c:pt idx="45">
                  <c:v>44.376634</c:v>
                </c:pt>
                <c:pt idx="46">
                  <c:v>48.802621</c:v>
                </c:pt>
                <c:pt idx="47">
                  <c:v>49.737255</c:v>
                </c:pt>
                <c:pt idx="48">
                  <c:v>49.979412</c:v>
                </c:pt>
                <c:pt idx="49">
                  <c:v>51.386275</c:v>
                </c:pt>
                <c:pt idx="50">
                  <c:v>52.578932</c:v>
                </c:pt>
                <c:pt idx="51">
                  <c:v>53.349612</c:v>
                </c:pt>
                <c:pt idx="52">
                  <c:v>53.880190</c:v>
                </c:pt>
                <c:pt idx="53">
                  <c:v>51.785000</c:v>
                </c:pt>
                <c:pt idx="54">
                  <c:v>53.037810</c:v>
                </c:pt>
                <c:pt idx="55">
                  <c:v>53.196762</c:v>
                </c:pt>
                <c:pt idx="56">
                  <c:v>53.237333</c:v>
                </c:pt>
                <c:pt idx="57">
                  <c:v>54.732762</c:v>
                </c:pt>
                <c:pt idx="58">
                  <c:v>53.261810</c:v>
                </c:pt>
                <c:pt idx="59">
                  <c:v>53.891509</c:v>
                </c:pt>
                <c:pt idx="60">
                  <c:v>53.484190</c:v>
                </c:pt>
                <c:pt idx="61">
                  <c:v>56.350000</c:v>
                </c:pt>
                <c:pt idx="62">
                  <c:v>57.248571</c:v>
                </c:pt>
                <c:pt idx="63">
                  <c:v>59.159524</c:v>
                </c:pt>
                <c:pt idx="64">
                  <c:v>60.574038</c:v>
                </c:pt>
                <c:pt idx="65">
                  <c:v>60.582692</c:v>
                </c:pt>
                <c:pt idx="66">
                  <c:v>59.724519</c:v>
                </c:pt>
                <c:pt idx="67">
                  <c:v>61.935905</c:v>
                </c:pt>
                <c:pt idx="68">
                  <c:v>59.018571</c:v>
                </c:pt>
                <c:pt idx="69">
                  <c:v>61.410952</c:v>
                </c:pt>
                <c:pt idx="70">
                  <c:v>64.090571</c:v>
                </c:pt>
                <c:pt idx="71">
                  <c:v>65.144190</c:v>
                </c:pt>
                <c:pt idx="72">
                  <c:v>64.418000</c:v>
                </c:pt>
                <c:pt idx="73">
                  <c:v>61.158667</c:v>
                </c:pt>
                <c:pt idx="74">
                  <c:v>63.604952</c:v>
                </c:pt>
                <c:pt idx="75">
                  <c:v>64.119619</c:v>
                </c:pt>
                <c:pt idx="76">
                  <c:v>64.301238</c:v>
                </c:pt>
                <c:pt idx="77">
                  <c:v>64.795849</c:v>
                </c:pt>
                <c:pt idx="78">
                  <c:v>66.142358</c:v>
                </c:pt>
                <c:pt idx="79">
                  <c:v>62.953364</c:v>
                </c:pt>
                <c:pt idx="80">
                  <c:v>65.280374</c:v>
                </c:pt>
                <c:pt idx="81">
                  <c:v>63.640935</c:v>
                </c:pt>
                <c:pt idx="82">
                  <c:v>67.284286</c:v>
                </c:pt>
                <c:pt idx="83">
                  <c:v>68.376381</c:v>
                </c:pt>
                <c:pt idx="84">
                  <c:v>69.582925</c:v>
                </c:pt>
                <c:pt idx="85">
                  <c:v>67.493679</c:v>
                </c:pt>
                <c:pt idx="86">
                  <c:v>69.741143</c:v>
                </c:pt>
                <c:pt idx="87">
                  <c:v>69.208857</c:v>
                </c:pt>
                <c:pt idx="88">
                  <c:v>68.276857</c:v>
                </c:pt>
                <c:pt idx="89">
                  <c:v>68.729238</c:v>
                </c:pt>
                <c:pt idx="90">
                  <c:v>66.595524</c:v>
                </c:pt>
                <c:pt idx="91">
                  <c:v>71.843396</c:v>
                </c:pt>
                <c:pt idx="92">
                  <c:v>68.378962</c:v>
                </c:pt>
                <c:pt idx="93">
                  <c:v>66.968774</c:v>
                </c:pt>
                <c:pt idx="94">
                  <c:v>72.157547</c:v>
                </c:pt>
                <c:pt idx="95">
                  <c:v>71.130094</c:v>
                </c:pt>
                <c:pt idx="96">
                  <c:v>69.717664</c:v>
                </c:pt>
                <c:pt idx="97">
                  <c:v>68.074057</c:v>
                </c:pt>
                <c:pt idx="98">
                  <c:v>69.061963</c:v>
                </c:pt>
                <c:pt idx="99">
                  <c:v>74.756481</c:v>
                </c:pt>
                <c:pt idx="100">
                  <c:v>75.311759</c:v>
                </c:pt>
                <c:pt idx="101">
                  <c:v>75.936481</c:v>
                </c:pt>
                <c:pt idx="102">
                  <c:v>78.468704</c:v>
                </c:pt>
                <c:pt idx="103">
                  <c:v>79.651296</c:v>
                </c:pt>
                <c:pt idx="104">
                  <c:v>78.218091</c:v>
                </c:pt>
                <c:pt idx="105">
                  <c:v>79.344860</c:v>
                </c:pt>
                <c:pt idx="106">
                  <c:v>76.769444</c:v>
                </c:pt>
                <c:pt idx="107">
                  <c:v>80.955794</c:v>
                </c:pt>
                <c:pt idx="108">
                  <c:v>82.835833</c:v>
                </c:pt>
                <c:pt idx="109">
                  <c:v>83.028807</c:v>
                </c:pt>
                <c:pt idx="110">
                  <c:v>84.737248</c:v>
                </c:pt>
                <c:pt idx="111">
                  <c:v>84.456481</c:v>
                </c:pt>
                <c:pt idx="112">
                  <c:v>84.775273</c:v>
                </c:pt>
                <c:pt idx="113">
                  <c:v>84.022936</c:v>
                </c:pt>
                <c:pt idx="114">
                  <c:v>85.031560</c:v>
                </c:pt>
                <c:pt idx="115">
                  <c:v>85.693455</c:v>
                </c:pt>
                <c:pt idx="116">
                  <c:v>83.841250</c:v>
                </c:pt>
                <c:pt idx="117">
                  <c:v>86.543125</c:v>
                </c:pt>
                <c:pt idx="118">
                  <c:v>87.763451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solidFill>
              <a:srgbClr val="993366"/>
            </a:solidFill>
            <a:ln w="12700" cap="flat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3366"/>
              </a:solidFill>
              <a:ln w="12700" cap="flat">
                <a:solidFill>
                  <a:srgbClr val="FF00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'Summary'!$J$4:$J$122</c:f>
              <c:numCache>
                <c:ptCount val="101"/>
                <c:pt idx="18">
                  <c:v>31.680000</c:v>
                </c:pt>
                <c:pt idx="19">
                  <c:v>33.760000</c:v>
                </c:pt>
                <c:pt idx="20">
                  <c:v>34.490000</c:v>
                </c:pt>
                <c:pt idx="21">
                  <c:v>35.510000</c:v>
                </c:pt>
                <c:pt idx="22">
                  <c:v>34.800000</c:v>
                </c:pt>
                <c:pt idx="23">
                  <c:v>36.440000</c:v>
                </c:pt>
                <c:pt idx="24">
                  <c:v>37.240000</c:v>
                </c:pt>
                <c:pt idx="25">
                  <c:v>36.520000</c:v>
                </c:pt>
                <c:pt idx="26">
                  <c:v>37.240000</c:v>
                </c:pt>
                <c:pt idx="27">
                  <c:v>40.340000</c:v>
                </c:pt>
                <c:pt idx="28">
                  <c:v>43.210000</c:v>
                </c:pt>
                <c:pt idx="29">
                  <c:v>40.280000</c:v>
                </c:pt>
                <c:pt idx="30">
                  <c:v>38.620000</c:v>
                </c:pt>
                <c:pt idx="31">
                  <c:v>41.670000</c:v>
                </c:pt>
                <c:pt idx="32">
                  <c:v>38.120000</c:v>
                </c:pt>
                <c:pt idx="33">
                  <c:v>41.639545</c:v>
                </c:pt>
                <c:pt idx="34">
                  <c:v>42.833282</c:v>
                </c:pt>
                <c:pt idx="35">
                  <c:v>43.564603</c:v>
                </c:pt>
                <c:pt idx="36">
                  <c:v>45.841163</c:v>
                </c:pt>
                <c:pt idx="37">
                  <c:v>45.969556</c:v>
                </c:pt>
                <c:pt idx="38">
                  <c:v>46.964610</c:v>
                </c:pt>
                <c:pt idx="39">
                  <c:v>48.335493</c:v>
                </c:pt>
                <c:pt idx="40">
                  <c:v>50.311458</c:v>
                </c:pt>
                <c:pt idx="41">
                  <c:v>49.323469</c:v>
                </c:pt>
                <c:pt idx="42">
                  <c:v>48.225811</c:v>
                </c:pt>
                <c:pt idx="43">
                  <c:v>46.483401</c:v>
                </c:pt>
                <c:pt idx="44">
                  <c:v>44.554286</c:v>
                </c:pt>
                <c:pt idx="45">
                  <c:v>40.473514</c:v>
                </c:pt>
                <c:pt idx="46">
                  <c:v>45.984653</c:v>
                </c:pt>
                <c:pt idx="47">
                  <c:v>46.813103</c:v>
                </c:pt>
                <c:pt idx="48">
                  <c:v>46.203699</c:v>
                </c:pt>
                <c:pt idx="49">
                  <c:v>47.295329</c:v>
                </c:pt>
                <c:pt idx="50">
                  <c:v>47.806211</c:v>
                </c:pt>
                <c:pt idx="51">
                  <c:v>48.310964</c:v>
                </c:pt>
                <c:pt idx="52">
                  <c:v>47.998364</c:v>
                </c:pt>
                <c:pt idx="53">
                  <c:v>45.882349</c:v>
                </c:pt>
                <c:pt idx="54">
                  <c:v>47.891919</c:v>
                </c:pt>
                <c:pt idx="55">
                  <c:v>48.025287</c:v>
                </c:pt>
                <c:pt idx="56">
                  <c:v>49.355568</c:v>
                </c:pt>
                <c:pt idx="57">
                  <c:v>50.229719</c:v>
                </c:pt>
                <c:pt idx="58">
                  <c:v>49.882072</c:v>
                </c:pt>
                <c:pt idx="59">
                  <c:v>50.597722</c:v>
                </c:pt>
                <c:pt idx="60">
                  <c:v>50.888197</c:v>
                </c:pt>
                <c:pt idx="61">
                  <c:v>56.290000</c:v>
                </c:pt>
                <c:pt idx="62">
                  <c:v>56.910704</c:v>
                </c:pt>
                <c:pt idx="63">
                  <c:v>58.424677</c:v>
                </c:pt>
                <c:pt idx="64">
                  <c:v>58.792266</c:v>
                </c:pt>
                <c:pt idx="65">
                  <c:v>58.617971</c:v>
                </c:pt>
                <c:pt idx="66">
                  <c:v>57.539665</c:v>
                </c:pt>
                <c:pt idx="67">
                  <c:v>59.171635</c:v>
                </c:pt>
                <c:pt idx="68">
                  <c:v>57.986364</c:v>
                </c:pt>
                <c:pt idx="69">
                  <c:v>59.836952</c:v>
                </c:pt>
                <c:pt idx="70">
                  <c:v>62.344498</c:v>
                </c:pt>
                <c:pt idx="71">
                  <c:v>63.894502</c:v>
                </c:pt>
                <c:pt idx="72">
                  <c:v>65.135524</c:v>
                </c:pt>
                <c:pt idx="73">
                  <c:v>62.381502</c:v>
                </c:pt>
                <c:pt idx="74">
                  <c:v>64.136682</c:v>
                </c:pt>
                <c:pt idx="75">
                  <c:v>64.423468</c:v>
                </c:pt>
                <c:pt idx="76">
                  <c:v>64.061703</c:v>
                </c:pt>
                <c:pt idx="77">
                  <c:v>64.713290</c:v>
                </c:pt>
                <c:pt idx="78">
                  <c:v>65.788788</c:v>
                </c:pt>
                <c:pt idx="79">
                  <c:v>63.561102</c:v>
                </c:pt>
                <c:pt idx="80">
                  <c:v>65.233598</c:v>
                </c:pt>
                <c:pt idx="81">
                  <c:v>63.646109</c:v>
                </c:pt>
                <c:pt idx="82">
                  <c:v>68.068816</c:v>
                </c:pt>
                <c:pt idx="83">
                  <c:v>68.204024</c:v>
                </c:pt>
                <c:pt idx="84">
                  <c:v>68.710447</c:v>
                </c:pt>
                <c:pt idx="85">
                  <c:v>67.095880</c:v>
                </c:pt>
                <c:pt idx="86">
                  <c:v>70.404819</c:v>
                </c:pt>
                <c:pt idx="87">
                  <c:v>70.260040</c:v>
                </c:pt>
                <c:pt idx="88">
                  <c:v>69.610522</c:v>
                </c:pt>
                <c:pt idx="89">
                  <c:v>69.937849</c:v>
                </c:pt>
                <c:pt idx="90">
                  <c:v>68.493413</c:v>
                </c:pt>
                <c:pt idx="91">
                  <c:v>67.341067</c:v>
                </c:pt>
                <c:pt idx="92">
                  <c:v>64.103399</c:v>
                </c:pt>
                <c:pt idx="93">
                  <c:v>62.143532</c:v>
                </c:pt>
                <c:pt idx="94">
                  <c:v>65.221633</c:v>
                </c:pt>
                <c:pt idx="95">
                  <c:v>65.086206</c:v>
                </c:pt>
                <c:pt idx="96">
                  <c:v>63.227320</c:v>
                </c:pt>
                <c:pt idx="97">
                  <c:v>61.334183</c:v>
                </c:pt>
                <c:pt idx="98">
                  <c:v>61.599400</c:v>
                </c:pt>
                <c:pt idx="99">
                  <c:v>64.633482</c:v>
                </c:pt>
                <c:pt idx="100">
                  <c:v>65.661673</c:v>
                </c:pt>
                <c:pt idx="101">
                  <c:v>66.027008</c:v>
                </c:pt>
                <c:pt idx="102">
                  <c:v>67.986116</c:v>
                </c:pt>
                <c:pt idx="103">
                  <c:v>69.347025</c:v>
                </c:pt>
                <c:pt idx="104">
                  <c:v>69.762636</c:v>
                </c:pt>
                <c:pt idx="105">
                  <c:v>68.989619</c:v>
                </c:pt>
                <c:pt idx="106">
                  <c:v>67.810789</c:v>
                </c:pt>
                <c:pt idx="107">
                  <c:v>71.619071</c:v>
                </c:pt>
                <c:pt idx="108">
                  <c:v>72.434229</c:v>
                </c:pt>
                <c:pt idx="109">
                  <c:v>72.768166</c:v>
                </c:pt>
                <c:pt idx="110">
                  <c:v>74.378913</c:v>
                </c:pt>
                <c:pt idx="111">
                  <c:v>74.044585</c:v>
                </c:pt>
                <c:pt idx="112">
                  <c:v>75.372115</c:v>
                </c:pt>
                <c:pt idx="113">
                  <c:v>75.863816</c:v>
                </c:pt>
                <c:pt idx="114">
                  <c:v>76.759825</c:v>
                </c:pt>
                <c:pt idx="115">
                  <c:v>77.853640</c:v>
                </c:pt>
                <c:pt idx="116">
                  <c:v>77.623453</c:v>
                </c:pt>
                <c:pt idx="117">
                  <c:v>80.705270</c:v>
                </c:pt>
                <c:pt idx="118">
                  <c:v>81.938565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solidFill>
              <a:srgbClr val="FFFFCC"/>
            </a:solidFill>
            <a:ln w="12700" cap="flat">
              <a:solidFill>
                <a:srgbClr val="FFFF0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FFFFCC"/>
              </a:solidFill>
              <a:ln w="12700" cap="flat">
                <a:solidFill>
                  <a:srgbClr val="FFFF0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'Summary'!$P$4:$P$122</c:f>
              <c:numCache>
                <c:ptCount val="88"/>
                <c:pt idx="31">
                  <c:v>38.970000</c:v>
                </c:pt>
                <c:pt idx="32">
                  <c:v>35.540000</c:v>
                </c:pt>
                <c:pt idx="33">
                  <c:v>40.160000</c:v>
                </c:pt>
                <c:pt idx="34">
                  <c:v>41.360000</c:v>
                </c:pt>
                <c:pt idx="35">
                  <c:v>41.730000</c:v>
                </c:pt>
                <c:pt idx="36">
                  <c:v>44.650000</c:v>
                </c:pt>
                <c:pt idx="37">
                  <c:v>43.550000</c:v>
                </c:pt>
                <c:pt idx="38">
                  <c:v>45.810000</c:v>
                </c:pt>
                <c:pt idx="39">
                  <c:v>46.120000</c:v>
                </c:pt>
                <c:pt idx="40">
                  <c:v>47.170000</c:v>
                </c:pt>
                <c:pt idx="41">
                  <c:v>46.090000</c:v>
                </c:pt>
                <c:pt idx="42">
                  <c:v>45.510000</c:v>
                </c:pt>
                <c:pt idx="43">
                  <c:v>43.950000</c:v>
                </c:pt>
                <c:pt idx="44">
                  <c:v>41.890000</c:v>
                </c:pt>
                <c:pt idx="45">
                  <c:v>38.830000</c:v>
                </c:pt>
                <c:pt idx="46">
                  <c:v>42.630000</c:v>
                </c:pt>
                <c:pt idx="47">
                  <c:v>42.430000</c:v>
                </c:pt>
                <c:pt idx="48">
                  <c:v>42.620000</c:v>
                </c:pt>
                <c:pt idx="49">
                  <c:v>44.380000</c:v>
                </c:pt>
                <c:pt idx="50">
                  <c:v>44.790000</c:v>
                </c:pt>
                <c:pt idx="51">
                  <c:v>44.680000</c:v>
                </c:pt>
                <c:pt idx="52">
                  <c:v>45.330000</c:v>
                </c:pt>
                <c:pt idx="53">
                  <c:v>42.060000</c:v>
                </c:pt>
                <c:pt idx="54">
                  <c:v>43.880000</c:v>
                </c:pt>
                <c:pt idx="55">
                  <c:v>43.920000</c:v>
                </c:pt>
                <c:pt idx="56">
                  <c:v>43.150000</c:v>
                </c:pt>
                <c:pt idx="57">
                  <c:v>44.060000</c:v>
                </c:pt>
                <c:pt idx="58">
                  <c:v>44.450000</c:v>
                </c:pt>
                <c:pt idx="59">
                  <c:v>44.658222</c:v>
                </c:pt>
                <c:pt idx="60">
                  <c:v>45.254941</c:v>
                </c:pt>
                <c:pt idx="61">
                  <c:v>47.020000</c:v>
                </c:pt>
                <c:pt idx="62">
                  <c:v>47.294491</c:v>
                </c:pt>
                <c:pt idx="63">
                  <c:v>49.490854</c:v>
                </c:pt>
                <c:pt idx="64">
                  <c:v>50.359024</c:v>
                </c:pt>
                <c:pt idx="65">
                  <c:v>50.618563</c:v>
                </c:pt>
                <c:pt idx="66">
                  <c:v>50.265097</c:v>
                </c:pt>
                <c:pt idx="67">
                  <c:v>51.153654</c:v>
                </c:pt>
                <c:pt idx="68">
                  <c:v>49.919873</c:v>
                </c:pt>
                <c:pt idx="69">
                  <c:v>53.042208</c:v>
                </c:pt>
                <c:pt idx="70">
                  <c:v>54.962876</c:v>
                </c:pt>
                <c:pt idx="71">
                  <c:v>56.600968</c:v>
                </c:pt>
                <c:pt idx="72">
                  <c:v>57.740000</c:v>
                </c:pt>
                <c:pt idx="73">
                  <c:v>57.773118</c:v>
                </c:pt>
                <c:pt idx="74">
                  <c:v>59.648641</c:v>
                </c:pt>
                <c:pt idx="75">
                  <c:v>58.870052</c:v>
                </c:pt>
                <c:pt idx="76">
                  <c:v>58.175208</c:v>
                </c:pt>
                <c:pt idx="77">
                  <c:v>59.118916</c:v>
                </c:pt>
                <c:pt idx="78">
                  <c:v>60.067039</c:v>
                </c:pt>
                <c:pt idx="79">
                  <c:v>58.081449</c:v>
                </c:pt>
                <c:pt idx="80">
                  <c:v>59.009903</c:v>
                </c:pt>
                <c:pt idx="81">
                  <c:v>55.770577</c:v>
                </c:pt>
                <c:pt idx="82">
                  <c:v>55.271147</c:v>
                </c:pt>
                <c:pt idx="83">
                  <c:v>56.813950</c:v>
                </c:pt>
                <c:pt idx="84">
                  <c:v>56.756718</c:v>
                </c:pt>
                <c:pt idx="85">
                  <c:v>54.167011</c:v>
                </c:pt>
                <c:pt idx="86">
                  <c:v>55.628738</c:v>
                </c:pt>
                <c:pt idx="87">
                  <c:v>54.019881</c:v>
                </c:pt>
                <c:pt idx="88">
                  <c:v>53.821841</c:v>
                </c:pt>
                <c:pt idx="89">
                  <c:v>54.440355</c:v>
                </c:pt>
                <c:pt idx="90">
                  <c:v>53.505664</c:v>
                </c:pt>
                <c:pt idx="91">
                  <c:v>53.040187</c:v>
                </c:pt>
                <c:pt idx="92">
                  <c:v>49.762899</c:v>
                </c:pt>
                <c:pt idx="93">
                  <c:v>48.509974</c:v>
                </c:pt>
                <c:pt idx="94">
                  <c:v>52.082139</c:v>
                </c:pt>
                <c:pt idx="95">
                  <c:v>52.238909</c:v>
                </c:pt>
                <c:pt idx="96">
                  <c:v>50.277020</c:v>
                </c:pt>
                <c:pt idx="97">
                  <c:v>47.355520</c:v>
                </c:pt>
                <c:pt idx="98">
                  <c:v>47.472396</c:v>
                </c:pt>
                <c:pt idx="99">
                  <c:v>50.839833</c:v>
                </c:pt>
                <c:pt idx="100">
                  <c:v>51.764702</c:v>
                </c:pt>
                <c:pt idx="101">
                  <c:v>52.159366</c:v>
                </c:pt>
                <c:pt idx="102">
                  <c:v>51.825794</c:v>
                </c:pt>
                <c:pt idx="103">
                  <c:v>53.728578</c:v>
                </c:pt>
                <c:pt idx="104">
                  <c:v>53.308821</c:v>
                </c:pt>
                <c:pt idx="105">
                  <c:v>53.557172</c:v>
                </c:pt>
                <c:pt idx="106">
                  <c:v>52.771632</c:v>
                </c:pt>
                <c:pt idx="107">
                  <c:v>57.189374</c:v>
                </c:pt>
                <c:pt idx="108">
                  <c:v>58.816628</c:v>
                </c:pt>
                <c:pt idx="109">
                  <c:v>58.413778</c:v>
                </c:pt>
                <c:pt idx="110">
                  <c:v>59.714599</c:v>
                </c:pt>
                <c:pt idx="111">
                  <c:v>59.287182</c:v>
                </c:pt>
                <c:pt idx="112">
                  <c:v>59.752033</c:v>
                </c:pt>
                <c:pt idx="113">
                  <c:v>58.815235</c:v>
                </c:pt>
                <c:pt idx="114">
                  <c:v>60.049487</c:v>
                </c:pt>
                <c:pt idx="115">
                  <c:v>60.325173</c:v>
                </c:pt>
                <c:pt idx="116">
                  <c:v>59.700226</c:v>
                </c:pt>
                <c:pt idx="117">
                  <c:v>61.954253</c:v>
                </c:pt>
                <c:pt idx="118">
                  <c:v>63.141255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'Summary'!$AE$4</c:f>
              <c:strCache/>
            </c:strRef>
          </c:tx>
          <c:spPr>
            <a:solidFill>
              <a:srgbClr val="CCFFFF"/>
            </a:solidFill>
            <a:ln w="12700" cap="flat">
              <a:solidFill>
                <a:srgbClr val="00FF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CCFFFF"/>
              </a:solidFill>
              <a:ln w="12700" cap="flat">
                <a:solidFill>
                  <a:srgbClr val="00FF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'Summary'!$AE$5:$AE$24</c:f>
              <c:numCache>
                <c:ptCount val="0"/>
              </c:numCache>
            </c:numRef>
          </c:val>
          <c:smooth val="0"/>
        </c:ser>
        <c:ser>
          <c:idx val="4"/>
          <c:order val="4"/>
          <c:tx>
            <c:strRef>
              <c:f>'Summary'!$AF$4</c:f>
              <c:strCache/>
            </c:strRef>
          </c:tx>
          <c:spPr>
            <a:solidFill>
              <a:srgbClr val="660066"/>
            </a:solidFill>
            <a:ln w="12700" cap="flat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660066"/>
              </a:solidFill>
              <a:ln w="12700" cap="flat">
                <a:solidFill>
                  <a:srgbClr val="80008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'Summary'!$AF$5:$AF$24</c:f>
              <c:numCache>
                <c:ptCount val="0"/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0808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0808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22.5"/>
        <c:minorUnit val="11.25"/>
      </c:valAx>
      <c:spPr>
        <a:solidFill>
          <a:srgbClr val="C0C0C0"/>
        </a:solidFill>
        <a:ln w="12700" cap="flat">
          <a:solidFill>
            <a:srgbClr val="808080"/>
          </a:solidFill>
          <a:prstDash val="solid"/>
          <a:round/>
        </a:ln>
        <a:effectLst/>
      </c:spPr>
    </c:plotArea>
    <c:legend>
      <c:legendPos val="b"/>
      <c:layout>
        <c:manualLayout>
          <c:xMode val="edge"/>
          <c:yMode val="edge"/>
          <c:x val="0.154618"/>
          <c:y val="0.953799"/>
          <c:w val="0.786048"/>
          <c:h val="0.0462005"/>
        </c:manualLayout>
      </c:layout>
      <c:overlay val="1"/>
      <c:spPr>
        <a:solidFill>
          <a:srgbClr val="FFFFFF"/>
        </a:solidFill>
        <a:ln w="12700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575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1" i="0" strike="noStrike" sz="800" u="none">
                <a:solidFill>
                  <a:srgbClr val="000000"/>
                </a:solidFill>
                <a:latin typeface="Arial"/>
              </a:defRPr>
            </a:pPr>
            <a:r>
              <a:rPr b="1" i="0" strike="noStrike" sz="800" u="none">
                <a:solidFill>
                  <a:srgbClr val="000000"/>
                </a:solidFill>
                <a:latin typeface="Arial"/>
              </a:rPr>
              <a:t>Average Yield</a:t>
            </a:r>
          </a:p>
        </c:rich>
      </c:tx>
      <c:layout>
        <c:manualLayout>
          <c:xMode val="edge"/>
          <c:yMode val="edge"/>
          <c:x val="0.422404"/>
          <c:y val="0"/>
          <c:w val="0.155192"/>
          <c:h val="0.0722546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696101"/>
          <c:y val="0.0722546"/>
          <c:w val="0.92539"/>
          <c:h val="0.770185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solidFill>
              <a:srgbClr val="9999FF"/>
            </a:solidFill>
            <a:ln w="12700" cap="flat">
              <a:solidFill>
                <a:srgbClr val="0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99FF"/>
              </a:solidFill>
              <a:ln w="12700" cap="flat">
                <a:solidFill>
                  <a:srgbClr val="000080"/>
                </a:solidFill>
                <a:prstDash val="solid"/>
                <a:round/>
              </a:ln>
              <a:effectLst/>
            </c:spPr>
          </c:marker>
          <c:dLbls>
            <c:numFmt formatCode="0.00" sourceLinked="0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'Summary'!$E$4:$E$122</c:f>
              <c:numCache>
                <c:ptCount val="118"/>
                <c:pt idx="1">
                  <c:v>2.970000</c:v>
                </c:pt>
                <c:pt idx="2">
                  <c:v>3.130000</c:v>
                </c:pt>
                <c:pt idx="3">
                  <c:v>3.090000</c:v>
                </c:pt>
                <c:pt idx="4">
                  <c:v>3.020000</c:v>
                </c:pt>
                <c:pt idx="5">
                  <c:v>3.060000</c:v>
                </c:pt>
                <c:pt idx="6">
                  <c:v>3.530000</c:v>
                </c:pt>
                <c:pt idx="7">
                  <c:v>3.320000</c:v>
                </c:pt>
                <c:pt idx="8">
                  <c:v>3.230000</c:v>
                </c:pt>
                <c:pt idx="9">
                  <c:v>3.170000</c:v>
                </c:pt>
                <c:pt idx="10">
                  <c:v>3.680000</c:v>
                </c:pt>
                <c:pt idx="11">
                  <c:v>3.940000</c:v>
                </c:pt>
                <c:pt idx="12">
                  <c:v>3.920000</c:v>
                </c:pt>
                <c:pt idx="13">
                  <c:v>4.570000</c:v>
                </c:pt>
                <c:pt idx="14">
                  <c:v>4.930000</c:v>
                </c:pt>
                <c:pt idx="15">
                  <c:v>4.360000</c:v>
                </c:pt>
                <c:pt idx="16">
                  <c:v>3.790000</c:v>
                </c:pt>
                <c:pt idx="17">
                  <c:v>3.660000</c:v>
                </c:pt>
                <c:pt idx="18">
                  <c:v>3.640000</c:v>
                </c:pt>
                <c:pt idx="19">
                  <c:v>3.390000</c:v>
                </c:pt>
                <c:pt idx="20">
                  <c:v>3.300000</c:v>
                </c:pt>
                <c:pt idx="21">
                  <c:v>3.220000</c:v>
                </c:pt>
                <c:pt idx="22">
                  <c:v>3.210000</c:v>
                </c:pt>
                <c:pt idx="23">
                  <c:v>3.110000</c:v>
                </c:pt>
                <c:pt idx="24">
                  <c:v>3.050000</c:v>
                </c:pt>
                <c:pt idx="25">
                  <c:v>3.140000</c:v>
                </c:pt>
                <c:pt idx="26">
                  <c:v>3.100000</c:v>
                </c:pt>
                <c:pt idx="27">
                  <c:v>2.980000</c:v>
                </c:pt>
                <c:pt idx="28">
                  <c:v>2.900000</c:v>
                </c:pt>
                <c:pt idx="29">
                  <c:v>3.130000</c:v>
                </c:pt>
                <c:pt idx="30">
                  <c:v>3.260000</c:v>
                </c:pt>
                <c:pt idx="31">
                  <c:v>3.075318</c:v>
                </c:pt>
                <c:pt idx="32">
                  <c:v>3.327729</c:v>
                </c:pt>
                <c:pt idx="33">
                  <c:v>3.055991</c:v>
                </c:pt>
                <c:pt idx="34">
                  <c:v>2.944303</c:v>
                </c:pt>
                <c:pt idx="35">
                  <c:v>2.972103</c:v>
                </c:pt>
                <c:pt idx="36">
                  <c:v>2.857210</c:v>
                </c:pt>
                <c:pt idx="37">
                  <c:v>2.916560</c:v>
                </c:pt>
                <c:pt idx="38">
                  <c:v>2.849976</c:v>
                </c:pt>
                <c:pt idx="39">
                  <c:v>2.823862</c:v>
                </c:pt>
                <c:pt idx="40">
                  <c:v>2.789492</c:v>
                </c:pt>
                <c:pt idx="41">
                  <c:v>2.802989</c:v>
                </c:pt>
                <c:pt idx="42">
                  <c:v>2.889295</c:v>
                </c:pt>
                <c:pt idx="43">
                  <c:v>2.963297</c:v>
                </c:pt>
                <c:pt idx="44">
                  <c:v>3.057953</c:v>
                </c:pt>
                <c:pt idx="45">
                  <c:v>3.261830</c:v>
                </c:pt>
                <c:pt idx="46">
                  <c:v>3.022147</c:v>
                </c:pt>
                <c:pt idx="47">
                  <c:v>2.965638</c:v>
                </c:pt>
                <c:pt idx="48">
                  <c:v>2.936079</c:v>
                </c:pt>
                <c:pt idx="49">
                  <c:v>2.886673</c:v>
                </c:pt>
                <c:pt idx="50">
                  <c:v>2.860730</c:v>
                </c:pt>
                <c:pt idx="51">
                  <c:v>2.826586</c:v>
                </c:pt>
                <c:pt idx="52">
                  <c:v>2.862884</c:v>
                </c:pt>
                <c:pt idx="53">
                  <c:v>2.988531</c:v>
                </c:pt>
                <c:pt idx="54">
                  <c:v>2.970917</c:v>
                </c:pt>
                <c:pt idx="55">
                  <c:v>2.953861</c:v>
                </c:pt>
                <c:pt idx="56">
                  <c:v>2.945409</c:v>
                </c:pt>
                <c:pt idx="57">
                  <c:v>2.860781</c:v>
                </c:pt>
                <c:pt idx="58">
                  <c:v>2.894149</c:v>
                </c:pt>
                <c:pt idx="59">
                  <c:v>2.936021</c:v>
                </c:pt>
                <c:pt idx="60">
                  <c:v>2.930708</c:v>
                </c:pt>
                <c:pt idx="61">
                  <c:v>2.770000</c:v>
                </c:pt>
                <c:pt idx="62">
                  <c:v>2.769959</c:v>
                </c:pt>
                <c:pt idx="63">
                  <c:v>2.674922</c:v>
                </c:pt>
                <c:pt idx="64">
                  <c:v>2.583686</c:v>
                </c:pt>
                <c:pt idx="65">
                  <c:v>2.613696</c:v>
                </c:pt>
                <c:pt idx="66">
                  <c:v>2.665203</c:v>
                </c:pt>
                <c:pt idx="67">
                  <c:v>2.523983</c:v>
                </c:pt>
                <c:pt idx="68">
                  <c:v>2.679323</c:v>
                </c:pt>
                <c:pt idx="69">
                  <c:v>2.586173</c:v>
                </c:pt>
                <c:pt idx="70">
                  <c:v>2.504425</c:v>
                </c:pt>
                <c:pt idx="71">
                  <c:v>2.497106</c:v>
                </c:pt>
                <c:pt idx="72">
                  <c:v>2.486118</c:v>
                </c:pt>
                <c:pt idx="73">
                  <c:v>2.596159</c:v>
                </c:pt>
                <c:pt idx="74">
                  <c:v>2.546539</c:v>
                </c:pt>
                <c:pt idx="75">
                  <c:v>2.511503</c:v>
                </c:pt>
                <c:pt idx="76">
                  <c:v>2.523826</c:v>
                </c:pt>
                <c:pt idx="77">
                  <c:v>2.531733</c:v>
                </c:pt>
                <c:pt idx="78">
                  <c:v>2.484370</c:v>
                </c:pt>
                <c:pt idx="79">
                  <c:v>2.637165</c:v>
                </c:pt>
                <c:pt idx="80">
                  <c:v>2.554628</c:v>
                </c:pt>
                <c:pt idx="81">
                  <c:v>2.652064</c:v>
                </c:pt>
                <c:pt idx="82">
                  <c:v>2.523051</c:v>
                </c:pt>
                <c:pt idx="83">
                  <c:v>2.527966</c:v>
                </c:pt>
                <c:pt idx="84">
                  <c:v>2.498518</c:v>
                </c:pt>
                <c:pt idx="85">
                  <c:v>2.584458</c:v>
                </c:pt>
                <c:pt idx="86">
                  <c:v>2.553637</c:v>
                </c:pt>
                <c:pt idx="87">
                  <c:v>2.566246</c:v>
                </c:pt>
                <c:pt idx="88">
                  <c:v>2.615751</c:v>
                </c:pt>
                <c:pt idx="89">
                  <c:v>2.620284</c:v>
                </c:pt>
                <c:pt idx="90">
                  <c:v>2.672188</c:v>
                </c:pt>
                <c:pt idx="91">
                  <c:v>2.656928</c:v>
                </c:pt>
                <c:pt idx="92">
                  <c:v>2.804247</c:v>
                </c:pt>
                <c:pt idx="93">
                  <c:v>2.850227</c:v>
                </c:pt>
                <c:pt idx="94">
                  <c:v>2.673072</c:v>
                </c:pt>
                <c:pt idx="95">
                  <c:v>2.718027</c:v>
                </c:pt>
                <c:pt idx="96">
                  <c:v>2.763443</c:v>
                </c:pt>
                <c:pt idx="97">
                  <c:v>2.802811</c:v>
                </c:pt>
                <c:pt idx="98">
                  <c:v>2.755310</c:v>
                </c:pt>
                <c:pt idx="99">
                  <c:v>2.578902</c:v>
                </c:pt>
                <c:pt idx="100">
                  <c:v>2.558617</c:v>
                </c:pt>
                <c:pt idx="101">
                  <c:v>2.542602</c:v>
                </c:pt>
                <c:pt idx="102">
                  <c:v>2.466649</c:v>
                </c:pt>
                <c:pt idx="103">
                  <c:v>2.432028</c:v>
                </c:pt>
                <c:pt idx="104">
                  <c:v>2.459750</c:v>
                </c:pt>
                <c:pt idx="105">
                  <c:v>2.447368</c:v>
                </c:pt>
                <c:pt idx="106">
                  <c:v>2.546152</c:v>
                </c:pt>
                <c:pt idx="107">
                  <c:v>2.397091</c:v>
                </c:pt>
                <c:pt idx="108">
                  <c:v>2.325951</c:v>
                </c:pt>
                <c:pt idx="109">
                  <c:v>2.345507</c:v>
                </c:pt>
                <c:pt idx="110">
                  <c:v>2.312553</c:v>
                </c:pt>
                <c:pt idx="111">
                  <c:v>2.340495</c:v>
                </c:pt>
                <c:pt idx="112">
                  <c:v>2.339745</c:v>
                </c:pt>
                <c:pt idx="113">
                  <c:v>2.392596</c:v>
                </c:pt>
                <c:pt idx="114">
                  <c:v>2.376194</c:v>
                </c:pt>
                <c:pt idx="115">
                  <c:v>2.351212</c:v>
                </c:pt>
                <c:pt idx="116">
                  <c:v>2.404069</c:v>
                </c:pt>
                <c:pt idx="117">
                  <c:v>2.323934</c:v>
                </c:pt>
                <c:pt idx="118">
                  <c:v>2.314351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solidFill>
              <a:srgbClr val="993366"/>
            </a:solidFill>
            <a:ln w="12700" cap="flat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3366"/>
              </a:solidFill>
              <a:ln w="12700" cap="flat">
                <a:solidFill>
                  <a:srgbClr val="FF00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'Summary'!$K$4:$K$122</c:f>
              <c:numCache>
                <c:ptCount val="101"/>
                <c:pt idx="18">
                  <c:v>3.800000</c:v>
                </c:pt>
                <c:pt idx="19">
                  <c:v>3.500000</c:v>
                </c:pt>
                <c:pt idx="20">
                  <c:v>3.450000</c:v>
                </c:pt>
                <c:pt idx="21">
                  <c:v>3.440000</c:v>
                </c:pt>
                <c:pt idx="22">
                  <c:v>3.500000</c:v>
                </c:pt>
                <c:pt idx="23">
                  <c:v>3.430000</c:v>
                </c:pt>
                <c:pt idx="24">
                  <c:v>3.330000</c:v>
                </c:pt>
                <c:pt idx="25">
                  <c:v>3.390000</c:v>
                </c:pt>
                <c:pt idx="26">
                  <c:v>3.350000</c:v>
                </c:pt>
                <c:pt idx="27">
                  <c:v>3.060000</c:v>
                </c:pt>
                <c:pt idx="28">
                  <c:v>2.950000</c:v>
                </c:pt>
                <c:pt idx="29">
                  <c:v>3.140000</c:v>
                </c:pt>
                <c:pt idx="30">
                  <c:v>3.280000</c:v>
                </c:pt>
                <c:pt idx="31">
                  <c:v>2.980000</c:v>
                </c:pt>
                <c:pt idx="32">
                  <c:v>3.370000</c:v>
                </c:pt>
                <c:pt idx="33">
                  <c:v>3.195791</c:v>
                </c:pt>
                <c:pt idx="34">
                  <c:v>3.119570</c:v>
                </c:pt>
                <c:pt idx="35">
                  <c:v>3.052807</c:v>
                </c:pt>
                <c:pt idx="36">
                  <c:v>2.895618</c:v>
                </c:pt>
                <c:pt idx="37">
                  <c:v>2.930252</c:v>
                </c:pt>
                <c:pt idx="38">
                  <c:v>2.949090</c:v>
                </c:pt>
                <c:pt idx="39">
                  <c:v>2.945092</c:v>
                </c:pt>
                <c:pt idx="40">
                  <c:v>2.882595</c:v>
                </c:pt>
                <c:pt idx="41">
                  <c:v>2.925327</c:v>
                </c:pt>
                <c:pt idx="42">
                  <c:v>2.966461</c:v>
                </c:pt>
                <c:pt idx="43">
                  <c:v>3.107002</c:v>
                </c:pt>
                <c:pt idx="44">
                  <c:v>3.213314</c:v>
                </c:pt>
                <c:pt idx="45">
                  <c:v>3.412081</c:v>
                </c:pt>
                <c:pt idx="46">
                  <c:v>3.161190</c:v>
                </c:pt>
                <c:pt idx="47">
                  <c:v>3.136890</c:v>
                </c:pt>
                <c:pt idx="48">
                  <c:v>3.095066</c:v>
                </c:pt>
                <c:pt idx="49">
                  <c:v>3.084608</c:v>
                </c:pt>
                <c:pt idx="50">
                  <c:v>3.117912</c:v>
                </c:pt>
                <c:pt idx="51">
                  <c:v>3.096422</c:v>
                </c:pt>
                <c:pt idx="52">
                  <c:v>3.015525</c:v>
                </c:pt>
                <c:pt idx="53">
                  <c:v>3.190672</c:v>
                </c:pt>
                <c:pt idx="54">
                  <c:v>3.104689</c:v>
                </c:pt>
                <c:pt idx="55">
                  <c:v>3.069567</c:v>
                </c:pt>
                <c:pt idx="56">
                  <c:v>3.060660</c:v>
                </c:pt>
                <c:pt idx="57">
                  <c:v>3.047048</c:v>
                </c:pt>
                <c:pt idx="58">
                  <c:v>3.073220</c:v>
                </c:pt>
                <c:pt idx="59">
                  <c:v>3.011382</c:v>
                </c:pt>
                <c:pt idx="60">
                  <c:v>3.016287</c:v>
                </c:pt>
                <c:pt idx="61">
                  <c:v>2.890000</c:v>
                </c:pt>
                <c:pt idx="62">
                  <c:v>2.923089</c:v>
                </c:pt>
                <c:pt idx="63">
                  <c:v>2.839669</c:v>
                </c:pt>
                <c:pt idx="64">
                  <c:v>2.811721</c:v>
                </c:pt>
                <c:pt idx="65">
                  <c:v>2.838572</c:v>
                </c:pt>
                <c:pt idx="66">
                  <c:v>2.853072</c:v>
                </c:pt>
                <c:pt idx="67">
                  <c:v>2.776783</c:v>
                </c:pt>
                <c:pt idx="68">
                  <c:v>2.834858</c:v>
                </c:pt>
                <c:pt idx="69">
                  <c:v>2.784814</c:v>
                </c:pt>
                <c:pt idx="70">
                  <c:v>2.641982</c:v>
                </c:pt>
                <c:pt idx="71">
                  <c:v>2.610561</c:v>
                </c:pt>
                <c:pt idx="72">
                  <c:v>2.592408</c:v>
                </c:pt>
                <c:pt idx="73">
                  <c:v>2.704196</c:v>
                </c:pt>
                <c:pt idx="74">
                  <c:v>2.686303</c:v>
                </c:pt>
                <c:pt idx="75">
                  <c:v>2.654007</c:v>
                </c:pt>
                <c:pt idx="76">
                  <c:v>2.687566</c:v>
                </c:pt>
                <c:pt idx="77">
                  <c:v>2.674907</c:v>
                </c:pt>
                <c:pt idx="78">
                  <c:v>2.635363</c:v>
                </c:pt>
                <c:pt idx="79">
                  <c:v>2.755275</c:v>
                </c:pt>
                <c:pt idx="80">
                  <c:v>2.669773</c:v>
                </c:pt>
                <c:pt idx="81">
                  <c:v>2.757542</c:v>
                </c:pt>
                <c:pt idx="82">
                  <c:v>2.650077</c:v>
                </c:pt>
                <c:pt idx="83">
                  <c:v>2.645758</c:v>
                </c:pt>
                <c:pt idx="84">
                  <c:v>2.642631</c:v>
                </c:pt>
                <c:pt idx="85">
                  <c:v>2.745587</c:v>
                </c:pt>
                <c:pt idx="86">
                  <c:v>2.697395</c:v>
                </c:pt>
                <c:pt idx="87">
                  <c:v>2.721828</c:v>
                </c:pt>
                <c:pt idx="88">
                  <c:v>2.727843</c:v>
                </c:pt>
                <c:pt idx="89">
                  <c:v>2.762562</c:v>
                </c:pt>
                <c:pt idx="90">
                  <c:v>2.836706</c:v>
                </c:pt>
                <c:pt idx="91">
                  <c:v>2.855162</c:v>
                </c:pt>
                <c:pt idx="92">
                  <c:v>2.977216</c:v>
                </c:pt>
                <c:pt idx="93">
                  <c:v>3.099554</c:v>
                </c:pt>
                <c:pt idx="94">
                  <c:v>3.017213</c:v>
                </c:pt>
                <c:pt idx="95">
                  <c:v>3.121415</c:v>
                </c:pt>
                <c:pt idx="96">
                  <c:v>3.210935</c:v>
                </c:pt>
                <c:pt idx="97">
                  <c:v>3.377587</c:v>
                </c:pt>
                <c:pt idx="98">
                  <c:v>3.386003</c:v>
                </c:pt>
                <c:pt idx="99">
                  <c:v>3.192989</c:v>
                </c:pt>
                <c:pt idx="100">
                  <c:v>2.931314</c:v>
                </c:pt>
                <c:pt idx="101">
                  <c:v>2.941044</c:v>
                </c:pt>
                <c:pt idx="102">
                  <c:v>2.827093</c:v>
                </c:pt>
                <c:pt idx="103">
                  <c:v>2.784013</c:v>
                </c:pt>
                <c:pt idx="104">
                  <c:v>2.776863</c:v>
                </c:pt>
                <c:pt idx="105">
                  <c:v>2.776108</c:v>
                </c:pt>
                <c:pt idx="106">
                  <c:v>2.792657</c:v>
                </c:pt>
                <c:pt idx="107">
                  <c:v>2.706490</c:v>
                </c:pt>
                <c:pt idx="108">
                  <c:v>2.636496</c:v>
                </c:pt>
                <c:pt idx="109">
                  <c:v>2.659344</c:v>
                </c:pt>
                <c:pt idx="110">
                  <c:v>2.651112</c:v>
                </c:pt>
                <c:pt idx="111">
                  <c:v>2.662779</c:v>
                </c:pt>
                <c:pt idx="112">
                  <c:v>2.631056</c:v>
                </c:pt>
                <c:pt idx="113">
                  <c:v>2.674495</c:v>
                </c:pt>
                <c:pt idx="114">
                  <c:v>2.660002</c:v>
                </c:pt>
                <c:pt idx="115">
                  <c:v>2.663083</c:v>
                </c:pt>
                <c:pt idx="116">
                  <c:v>2.738198</c:v>
                </c:pt>
                <c:pt idx="117">
                  <c:v>2.702806</c:v>
                </c:pt>
                <c:pt idx="118">
                  <c:v>2.679134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solidFill>
              <a:srgbClr val="FFFFCC"/>
            </a:solidFill>
            <a:ln w="12700" cap="flat">
              <a:solidFill>
                <a:srgbClr val="FFFF0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FFFFCC"/>
              </a:solidFill>
              <a:ln w="12700" cap="flat">
                <a:solidFill>
                  <a:srgbClr val="FFFF0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'Summary'!$Q$4:$Q$122</c:f>
              <c:numCache>
                <c:ptCount val="88"/>
                <c:pt idx="31">
                  <c:v>3.360000</c:v>
                </c:pt>
                <c:pt idx="32">
                  <c:v>3.330000</c:v>
                </c:pt>
                <c:pt idx="33">
                  <c:v>3.110000</c:v>
                </c:pt>
                <c:pt idx="34">
                  <c:v>2.940000</c:v>
                </c:pt>
                <c:pt idx="35">
                  <c:v>3.000000</c:v>
                </c:pt>
                <c:pt idx="36">
                  <c:v>2.900000</c:v>
                </c:pt>
                <c:pt idx="37">
                  <c:v>2.950000</c:v>
                </c:pt>
                <c:pt idx="38">
                  <c:v>2.910000</c:v>
                </c:pt>
                <c:pt idx="39">
                  <c:v>2.920000</c:v>
                </c:pt>
                <c:pt idx="40">
                  <c:v>2.900000</c:v>
                </c:pt>
                <c:pt idx="41">
                  <c:v>3.000000</c:v>
                </c:pt>
                <c:pt idx="42">
                  <c:v>3.040000</c:v>
                </c:pt>
                <c:pt idx="43">
                  <c:v>3.150000</c:v>
                </c:pt>
                <c:pt idx="44">
                  <c:v>3.300000</c:v>
                </c:pt>
                <c:pt idx="45">
                  <c:v>3.550000</c:v>
                </c:pt>
                <c:pt idx="46">
                  <c:v>3.270000</c:v>
                </c:pt>
                <c:pt idx="47">
                  <c:v>3.370000</c:v>
                </c:pt>
                <c:pt idx="48">
                  <c:v>3.360000</c:v>
                </c:pt>
                <c:pt idx="49">
                  <c:v>3.290000</c:v>
                </c:pt>
                <c:pt idx="50">
                  <c:v>3.240000</c:v>
                </c:pt>
                <c:pt idx="51">
                  <c:v>3.270000</c:v>
                </c:pt>
                <c:pt idx="52">
                  <c:v>3.310000</c:v>
                </c:pt>
                <c:pt idx="53">
                  <c:v>3.540000</c:v>
                </c:pt>
                <c:pt idx="54">
                  <c:v>3.440000</c:v>
                </c:pt>
                <c:pt idx="55">
                  <c:v>3.490000</c:v>
                </c:pt>
                <c:pt idx="56">
                  <c:v>3.450000</c:v>
                </c:pt>
                <c:pt idx="57">
                  <c:v>3.430000</c:v>
                </c:pt>
                <c:pt idx="58">
                  <c:v>3.490000</c:v>
                </c:pt>
                <c:pt idx="59">
                  <c:v>3.569589</c:v>
                </c:pt>
                <c:pt idx="60">
                  <c:v>3.622586</c:v>
                </c:pt>
                <c:pt idx="61">
                  <c:v>3.350000</c:v>
                </c:pt>
                <c:pt idx="62">
                  <c:v>3.325720</c:v>
                </c:pt>
                <c:pt idx="63">
                  <c:v>3.217441</c:v>
                </c:pt>
                <c:pt idx="64">
                  <c:v>3.235021</c:v>
                </c:pt>
                <c:pt idx="65">
                  <c:v>3.304210</c:v>
                </c:pt>
                <c:pt idx="66">
                  <c:v>3.316891</c:v>
                </c:pt>
                <c:pt idx="67">
                  <c:v>3.270766</c:v>
                </c:pt>
                <c:pt idx="68">
                  <c:v>3.440225</c:v>
                </c:pt>
                <c:pt idx="69">
                  <c:v>3.205031</c:v>
                </c:pt>
                <c:pt idx="70">
                  <c:v>3.066775</c:v>
                </c:pt>
                <c:pt idx="71">
                  <c:v>3.069254</c:v>
                </c:pt>
                <c:pt idx="72">
                  <c:v>3.060000</c:v>
                </c:pt>
                <c:pt idx="73">
                  <c:v>3.150639</c:v>
                </c:pt>
                <c:pt idx="74">
                  <c:v>3.113578</c:v>
                </c:pt>
                <c:pt idx="75">
                  <c:v>3.085674</c:v>
                </c:pt>
                <c:pt idx="76">
                  <c:v>3.044771</c:v>
                </c:pt>
                <c:pt idx="77">
                  <c:v>3.027025</c:v>
                </c:pt>
                <c:pt idx="78">
                  <c:v>2.922180</c:v>
                </c:pt>
                <c:pt idx="79">
                  <c:v>3.001519</c:v>
                </c:pt>
                <c:pt idx="80">
                  <c:v>2.937142</c:v>
                </c:pt>
                <c:pt idx="81">
                  <c:v>3.126576</c:v>
                </c:pt>
                <c:pt idx="82">
                  <c:v>3.091656</c:v>
                </c:pt>
                <c:pt idx="83">
                  <c:v>3.014803</c:v>
                </c:pt>
                <c:pt idx="84">
                  <c:v>3.115671</c:v>
                </c:pt>
                <c:pt idx="85">
                  <c:v>3.145651</c:v>
                </c:pt>
                <c:pt idx="86">
                  <c:v>2.915194</c:v>
                </c:pt>
                <c:pt idx="87">
                  <c:v>2.891770</c:v>
                </c:pt>
                <c:pt idx="88">
                  <c:v>2.930053</c:v>
                </c:pt>
                <c:pt idx="89">
                  <c:v>2.908678</c:v>
                </c:pt>
                <c:pt idx="90">
                  <c:v>2.987202</c:v>
                </c:pt>
                <c:pt idx="91">
                  <c:v>3.034580</c:v>
                </c:pt>
                <c:pt idx="92">
                  <c:v>3.240835</c:v>
                </c:pt>
                <c:pt idx="93">
                  <c:v>3.401664</c:v>
                </c:pt>
                <c:pt idx="94">
                  <c:v>3.187598</c:v>
                </c:pt>
                <c:pt idx="95">
                  <c:v>3.225743</c:v>
                </c:pt>
                <c:pt idx="96">
                  <c:v>3.371823</c:v>
                </c:pt>
                <c:pt idx="97">
                  <c:v>3.567332</c:v>
                </c:pt>
                <c:pt idx="98">
                  <c:v>3.606060</c:v>
                </c:pt>
                <c:pt idx="99">
                  <c:v>3.299128</c:v>
                </c:pt>
                <c:pt idx="100">
                  <c:v>3.093338</c:v>
                </c:pt>
                <c:pt idx="101">
                  <c:v>3.023455</c:v>
                </c:pt>
                <c:pt idx="102">
                  <c:v>3.037637</c:v>
                </c:pt>
                <c:pt idx="103">
                  <c:v>2.896247</c:v>
                </c:pt>
                <c:pt idx="104">
                  <c:v>2.887311</c:v>
                </c:pt>
                <c:pt idx="105">
                  <c:v>2.907044</c:v>
                </c:pt>
                <c:pt idx="106">
                  <c:v>2.945013</c:v>
                </c:pt>
                <c:pt idx="107">
                  <c:v>2.733666</c:v>
                </c:pt>
                <c:pt idx="108">
                  <c:v>2.671691</c:v>
                </c:pt>
                <c:pt idx="109">
                  <c:v>2.735375</c:v>
                </c:pt>
                <c:pt idx="110">
                  <c:v>2.674525</c:v>
                </c:pt>
                <c:pt idx="111">
                  <c:v>2.715675</c:v>
                </c:pt>
                <c:pt idx="112">
                  <c:v>2.668635</c:v>
                </c:pt>
                <c:pt idx="113">
                  <c:v>2.737070</c:v>
                </c:pt>
                <c:pt idx="114">
                  <c:v>2.682103</c:v>
                </c:pt>
                <c:pt idx="115">
                  <c:v>2.668584</c:v>
                </c:pt>
                <c:pt idx="116">
                  <c:v>2.770303</c:v>
                </c:pt>
                <c:pt idx="117">
                  <c:v>2.637724</c:v>
                </c:pt>
                <c:pt idx="118">
                  <c:v>2.552786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'Summary'!$X$26</c:f>
              <c:strCache/>
            </c:strRef>
          </c:tx>
          <c:spPr>
            <a:solidFill>
              <a:srgbClr val="CCFFFF"/>
            </a:solidFill>
            <a:ln w="12700" cap="flat">
              <a:solidFill>
                <a:srgbClr val="00FF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CCFFFF"/>
              </a:solidFill>
              <a:ln w="12700" cap="flat">
                <a:solidFill>
                  <a:srgbClr val="00FF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'Summary'!$X$27:$X$46</c:f>
              <c:numCache>
                <c:ptCount val="0"/>
              </c:numCache>
            </c:numRef>
          </c:val>
          <c:smooth val="0"/>
        </c:ser>
        <c:ser>
          <c:idx val="4"/>
          <c:order val="4"/>
          <c:tx>
            <c:strRef>
              <c:f>'Summary'!$Y$26</c:f>
              <c:strCache/>
            </c:strRef>
          </c:tx>
          <c:spPr>
            <a:solidFill>
              <a:srgbClr val="660066"/>
            </a:solidFill>
            <a:ln w="12700" cap="flat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660066"/>
              </a:solidFill>
              <a:ln w="12700" cap="flat">
                <a:solidFill>
                  <a:srgbClr val="80008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'Summary'!$Y$27:$Y$46</c:f>
              <c:numCache>
                <c:ptCount val="0"/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00000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00000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1.25"/>
        <c:minorUnit val="0.625"/>
      </c:valAx>
      <c:spPr>
        <a:solidFill>
          <a:srgbClr val="C0C0C0"/>
        </a:solidFill>
        <a:ln w="12700" cap="flat">
          <a:solidFill>
            <a:srgbClr val="000000"/>
          </a:solidFill>
          <a:prstDash val="solid"/>
          <a:round/>
        </a:ln>
        <a:effectLst/>
      </c:spPr>
    </c:plotArea>
    <c:legend>
      <c:legendPos val="b"/>
      <c:layout>
        <c:manualLayout>
          <c:xMode val="edge"/>
          <c:yMode val="edge"/>
          <c:x val="0.161279"/>
          <c:y val="0.953673"/>
          <c:w val="0.760804"/>
          <c:h val="0.0463271"/>
        </c:manualLayout>
      </c:layout>
      <c:overlay val="1"/>
      <c:spPr>
        <a:solidFill>
          <a:srgbClr val="FFFFFF"/>
        </a:solidFill>
        <a:ln w="12700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575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rot="0"/>
          <a:lstStyle/>
          <a:p>
            <a:pPr>
              <a:defRPr b="1" i="0" strike="noStrike" sz="800" u="none">
                <a:solidFill>
                  <a:srgbClr val="000000"/>
                </a:solidFill>
                <a:latin typeface="Arial"/>
              </a:defRPr>
            </a:pPr>
            <a:r>
              <a:rPr b="1" i="0" strike="noStrike" sz="800" u="none">
                <a:solidFill>
                  <a:srgbClr val="000000"/>
                </a:solidFill>
                <a:latin typeface="Arial"/>
              </a:rPr>
              <a:t>Ave Most Recent % Increase</a:t>
            </a:r>
          </a:p>
        </c:rich>
      </c:tx>
      <c:layout>
        <c:manualLayout>
          <c:xMode val="edge"/>
          <c:yMode val="edge"/>
          <c:x val="0.342632"/>
          <c:y val="0"/>
          <c:w val="0.314736"/>
          <c:h val="0.0722546"/>
        </c:manualLayout>
      </c:layout>
      <c:overlay val="1"/>
      <c:spPr>
        <a:noFill/>
        <a:effectLst/>
      </c:spPr>
    </c:title>
    <c:autoTitleDeleted val="1"/>
    <c:plotArea>
      <c:layout>
        <c:manualLayout>
          <c:layoutTarget val="inner"/>
          <c:xMode val="edge"/>
          <c:yMode val="edge"/>
          <c:x val="0.0773839"/>
          <c:y val="0.0722546"/>
          <c:w val="0.917616"/>
          <c:h val="0.76642"/>
        </c:manualLayout>
      </c:layout>
      <c:lineChart>
        <c:grouping val="standard"/>
        <c:varyColors val="0"/>
        <c:ser>
          <c:idx val="0"/>
          <c:order val="0"/>
          <c:tx>
            <c:v>Champions</c:v>
          </c:tx>
          <c:spPr>
            <a:solidFill>
              <a:srgbClr val="9999FF"/>
            </a:solidFill>
            <a:ln w="12700" cap="flat">
              <a:solidFill>
                <a:srgbClr val="0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99FF"/>
              </a:solidFill>
              <a:ln w="12700" cap="flat">
                <a:solidFill>
                  <a:srgbClr val="000080"/>
                </a:solidFill>
                <a:prstDash val="solid"/>
                <a:round/>
              </a:ln>
              <a:effectLst/>
            </c:spPr>
          </c:marker>
          <c:dLbls>
            <c:numFmt formatCode="0.00" sourceLinked="0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'Summary'!$F$4:$F$122</c:f>
              <c:numCache>
                <c:ptCount val="119"/>
                <c:pt idx="0">
                  <c:v>10.230000</c:v>
                </c:pt>
                <c:pt idx="1">
                  <c:v>10.210000</c:v>
                </c:pt>
                <c:pt idx="2">
                  <c:v>10.150000</c:v>
                </c:pt>
                <c:pt idx="3">
                  <c:v>10.060000</c:v>
                </c:pt>
                <c:pt idx="4">
                  <c:v>9.920000</c:v>
                </c:pt>
                <c:pt idx="5">
                  <c:v>9.180000</c:v>
                </c:pt>
                <c:pt idx="6">
                  <c:v>10.520000</c:v>
                </c:pt>
                <c:pt idx="7">
                  <c:v>10.670000</c:v>
                </c:pt>
                <c:pt idx="8">
                  <c:v>10.850000</c:v>
                </c:pt>
                <c:pt idx="9">
                  <c:v>10.500000</c:v>
                </c:pt>
                <c:pt idx="10">
                  <c:v>10.360000</c:v>
                </c:pt>
                <c:pt idx="11">
                  <c:v>9.910000</c:v>
                </c:pt>
                <c:pt idx="12">
                  <c:v>9.590000</c:v>
                </c:pt>
                <c:pt idx="13">
                  <c:v>9.300000</c:v>
                </c:pt>
                <c:pt idx="14">
                  <c:v>8.770000</c:v>
                </c:pt>
                <c:pt idx="15">
                  <c:v>8.740000</c:v>
                </c:pt>
                <c:pt idx="16">
                  <c:v>8.630000</c:v>
                </c:pt>
                <c:pt idx="17">
                  <c:v>8.680000</c:v>
                </c:pt>
                <c:pt idx="18">
                  <c:v>8.350000</c:v>
                </c:pt>
                <c:pt idx="19">
                  <c:v>8.370000</c:v>
                </c:pt>
                <c:pt idx="20">
                  <c:v>7.790000</c:v>
                </c:pt>
                <c:pt idx="21">
                  <c:v>7.490000</c:v>
                </c:pt>
                <c:pt idx="22">
                  <c:v>7.600000</c:v>
                </c:pt>
                <c:pt idx="23">
                  <c:v>7.180000</c:v>
                </c:pt>
                <c:pt idx="24">
                  <c:v>7.050000</c:v>
                </c:pt>
                <c:pt idx="25">
                  <c:v>7.110000</c:v>
                </c:pt>
                <c:pt idx="26">
                  <c:v>5.100000</c:v>
                </c:pt>
                <c:pt idx="27">
                  <c:v>5.150000</c:v>
                </c:pt>
                <c:pt idx="28">
                  <c:v>5.190000</c:v>
                </c:pt>
                <c:pt idx="29">
                  <c:v>5.160000</c:v>
                </c:pt>
                <c:pt idx="30">
                  <c:v>5.370000</c:v>
                </c:pt>
                <c:pt idx="31">
                  <c:v>5.389054</c:v>
                </c:pt>
                <c:pt idx="32">
                  <c:v>5.419418</c:v>
                </c:pt>
                <c:pt idx="33">
                  <c:v>5.431753</c:v>
                </c:pt>
                <c:pt idx="34">
                  <c:v>5.707766</c:v>
                </c:pt>
                <c:pt idx="35">
                  <c:v>5.980289</c:v>
                </c:pt>
                <c:pt idx="36">
                  <c:v>6.044848</c:v>
                </c:pt>
                <c:pt idx="37">
                  <c:v>5.954484</c:v>
                </c:pt>
                <c:pt idx="38">
                  <c:v>6.086565</c:v>
                </c:pt>
                <c:pt idx="39">
                  <c:v>6.373304</c:v>
                </c:pt>
                <c:pt idx="40">
                  <c:v>6.558435</c:v>
                </c:pt>
                <c:pt idx="41">
                  <c:v>6.634123</c:v>
                </c:pt>
                <c:pt idx="42">
                  <c:v>6.570884</c:v>
                </c:pt>
                <c:pt idx="43">
                  <c:v>6.630209</c:v>
                </c:pt>
                <c:pt idx="44">
                  <c:v>6.696968</c:v>
                </c:pt>
                <c:pt idx="45">
                  <c:v>6.802007</c:v>
                </c:pt>
                <c:pt idx="46">
                  <c:v>6.955096</c:v>
                </c:pt>
                <c:pt idx="47">
                  <c:v>7.243653</c:v>
                </c:pt>
                <c:pt idx="48">
                  <c:v>7.242047</c:v>
                </c:pt>
                <c:pt idx="49">
                  <c:v>7.086191</c:v>
                </c:pt>
                <c:pt idx="50">
                  <c:v>7.117633</c:v>
                </c:pt>
                <c:pt idx="51">
                  <c:v>6.888510</c:v>
                </c:pt>
                <c:pt idx="52">
                  <c:v>7.210050</c:v>
                </c:pt>
                <c:pt idx="53">
                  <c:v>7.269113</c:v>
                </c:pt>
                <c:pt idx="54">
                  <c:v>7.119126</c:v>
                </c:pt>
                <c:pt idx="55">
                  <c:v>7.331257</c:v>
                </c:pt>
                <c:pt idx="56">
                  <c:v>7.422773</c:v>
                </c:pt>
                <c:pt idx="57">
                  <c:v>7.314466</c:v>
                </c:pt>
                <c:pt idx="58">
                  <c:v>7.587755</c:v>
                </c:pt>
                <c:pt idx="59">
                  <c:v>7.734761</c:v>
                </c:pt>
                <c:pt idx="60">
                  <c:v>7.751604</c:v>
                </c:pt>
                <c:pt idx="61">
                  <c:v>7.820000</c:v>
                </c:pt>
                <c:pt idx="62">
                  <c:v>8.307580</c:v>
                </c:pt>
                <c:pt idx="63">
                  <c:v>8.364253</c:v>
                </c:pt>
                <c:pt idx="64">
                  <c:v>8.292882</c:v>
                </c:pt>
                <c:pt idx="65">
                  <c:v>8.306612</c:v>
                </c:pt>
                <c:pt idx="66">
                  <c:v>9.074301</c:v>
                </c:pt>
                <c:pt idx="67">
                  <c:v>8.840000</c:v>
                </c:pt>
                <c:pt idx="68">
                  <c:v>8.909646</c:v>
                </c:pt>
                <c:pt idx="69">
                  <c:v>8.820803</c:v>
                </c:pt>
                <c:pt idx="70">
                  <c:v>8.908910</c:v>
                </c:pt>
                <c:pt idx="71">
                  <c:v>9.000817</c:v>
                </c:pt>
                <c:pt idx="72">
                  <c:v>8.680742</c:v>
                </c:pt>
                <c:pt idx="73">
                  <c:v>8.699342</c:v>
                </c:pt>
                <c:pt idx="74">
                  <c:v>8.441350</c:v>
                </c:pt>
                <c:pt idx="75">
                  <c:v>8.470859</c:v>
                </c:pt>
                <c:pt idx="76">
                  <c:v>8.574026</c:v>
                </c:pt>
                <c:pt idx="77">
                  <c:v>8.167900</c:v>
                </c:pt>
                <c:pt idx="78">
                  <c:v>8.018682</c:v>
                </c:pt>
                <c:pt idx="79">
                  <c:v>8.153312</c:v>
                </c:pt>
                <c:pt idx="80">
                  <c:v>8.171899</c:v>
                </c:pt>
                <c:pt idx="81">
                  <c:v>8.136398</c:v>
                </c:pt>
                <c:pt idx="82">
                  <c:v>8.391284</c:v>
                </c:pt>
                <c:pt idx="83">
                  <c:v>8.518489</c:v>
                </c:pt>
                <c:pt idx="84">
                  <c:v>8.246716</c:v>
                </c:pt>
                <c:pt idx="85">
                  <c:v>8.268109</c:v>
                </c:pt>
                <c:pt idx="86">
                  <c:v>8.294618</c:v>
                </c:pt>
                <c:pt idx="87">
                  <c:v>8.229316</c:v>
                </c:pt>
                <c:pt idx="88">
                  <c:v>7.891000</c:v>
                </c:pt>
                <c:pt idx="89">
                  <c:v>7.806770</c:v>
                </c:pt>
                <c:pt idx="90">
                  <c:v>7.826111</c:v>
                </c:pt>
                <c:pt idx="91">
                  <c:v>6.914021</c:v>
                </c:pt>
                <c:pt idx="92">
                  <c:v>6.827282</c:v>
                </c:pt>
                <c:pt idx="93">
                  <c:v>6.795373</c:v>
                </c:pt>
                <c:pt idx="94">
                  <c:v>6.973138</c:v>
                </c:pt>
                <c:pt idx="95">
                  <c:v>6.774807</c:v>
                </c:pt>
                <c:pt idx="96">
                  <c:v>6.756763</c:v>
                </c:pt>
                <c:pt idx="97">
                  <c:v>6.642465</c:v>
                </c:pt>
                <c:pt idx="98">
                  <c:v>6.303712</c:v>
                </c:pt>
                <c:pt idx="99">
                  <c:v>6.348879</c:v>
                </c:pt>
                <c:pt idx="100">
                  <c:v>6.174030</c:v>
                </c:pt>
                <c:pt idx="101">
                  <c:v>6.091630</c:v>
                </c:pt>
                <c:pt idx="102">
                  <c:v>5.914530</c:v>
                </c:pt>
                <c:pt idx="103">
                  <c:v>5.896731</c:v>
                </c:pt>
                <c:pt idx="104">
                  <c:v>5.888475</c:v>
                </c:pt>
                <c:pt idx="105">
                  <c:v>5.929611</c:v>
                </c:pt>
                <c:pt idx="106">
                  <c:v>5.948717</c:v>
                </c:pt>
                <c:pt idx="107">
                  <c:v>6.058158</c:v>
                </c:pt>
                <c:pt idx="108">
                  <c:v>6.018921</c:v>
                </c:pt>
                <c:pt idx="109">
                  <c:v>5.903034</c:v>
                </c:pt>
                <c:pt idx="110">
                  <c:v>5.471802</c:v>
                </c:pt>
                <c:pt idx="111">
                  <c:v>5.445114</c:v>
                </c:pt>
                <c:pt idx="112">
                  <c:v>5.435164</c:v>
                </c:pt>
                <c:pt idx="113">
                  <c:v>5.704028</c:v>
                </c:pt>
                <c:pt idx="114">
                  <c:v>5.588993</c:v>
                </c:pt>
                <c:pt idx="115">
                  <c:v>5.657757</c:v>
                </c:pt>
                <c:pt idx="116">
                  <c:v>5.624680</c:v>
                </c:pt>
                <c:pt idx="117">
                  <c:v>5.656697</c:v>
                </c:pt>
                <c:pt idx="118">
                  <c:v>5.602276</c:v>
                </c:pt>
              </c:numCache>
            </c:numRef>
          </c:val>
          <c:smooth val="0"/>
        </c:ser>
        <c:ser>
          <c:idx val="1"/>
          <c:order val="1"/>
          <c:tx>
            <c:v>Contenders</c:v>
          </c:tx>
          <c:spPr>
            <a:solidFill>
              <a:srgbClr val="993366"/>
            </a:solidFill>
            <a:ln w="12700" cap="flat">
              <a:solidFill>
                <a:srgbClr val="FF00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993366"/>
              </a:solidFill>
              <a:ln w="12700" cap="flat">
                <a:solidFill>
                  <a:srgbClr val="FF00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'Summary'!$L$4:$L$122</c:f>
              <c:numCache>
                <c:ptCount val="88"/>
                <c:pt idx="31">
                  <c:v>6.710000</c:v>
                </c:pt>
                <c:pt idx="32">
                  <c:v>6.360000</c:v>
                </c:pt>
                <c:pt idx="33">
                  <c:v>6.655239</c:v>
                </c:pt>
                <c:pt idx="34">
                  <c:v>6.436064</c:v>
                </c:pt>
                <c:pt idx="35">
                  <c:v>6.394460</c:v>
                </c:pt>
                <c:pt idx="36">
                  <c:v>6.633599</c:v>
                </c:pt>
                <c:pt idx="37">
                  <c:v>6.876575</c:v>
                </c:pt>
                <c:pt idx="38">
                  <c:v>7.601791</c:v>
                </c:pt>
                <c:pt idx="39">
                  <c:v>8.329204</c:v>
                </c:pt>
                <c:pt idx="40">
                  <c:v>8.070477</c:v>
                </c:pt>
                <c:pt idx="41">
                  <c:v>8.125226</c:v>
                </c:pt>
                <c:pt idx="42">
                  <c:v>7.977250</c:v>
                </c:pt>
                <c:pt idx="43">
                  <c:v>8.022699</c:v>
                </c:pt>
                <c:pt idx="44">
                  <c:v>8.050401</c:v>
                </c:pt>
                <c:pt idx="45">
                  <c:v>7.949426</c:v>
                </c:pt>
                <c:pt idx="46">
                  <c:v>7.922974</c:v>
                </c:pt>
                <c:pt idx="47">
                  <c:v>7.971615</c:v>
                </c:pt>
                <c:pt idx="48">
                  <c:v>8.471457</c:v>
                </c:pt>
                <c:pt idx="49">
                  <c:v>8.671472</c:v>
                </c:pt>
                <c:pt idx="50">
                  <c:v>8.560946</c:v>
                </c:pt>
                <c:pt idx="51">
                  <c:v>8.796503</c:v>
                </c:pt>
                <c:pt idx="52">
                  <c:v>9.246044</c:v>
                </c:pt>
                <c:pt idx="53">
                  <c:v>9.183259</c:v>
                </c:pt>
                <c:pt idx="54">
                  <c:v>8.619708</c:v>
                </c:pt>
                <c:pt idx="55">
                  <c:v>8.725851</c:v>
                </c:pt>
                <c:pt idx="56">
                  <c:v>8.558557</c:v>
                </c:pt>
                <c:pt idx="57">
                  <c:v>8.728782</c:v>
                </c:pt>
                <c:pt idx="58">
                  <c:v>8.385386</c:v>
                </c:pt>
                <c:pt idx="59">
                  <c:v>8.589313</c:v>
                </c:pt>
                <c:pt idx="60">
                  <c:v>8.581191</c:v>
                </c:pt>
                <c:pt idx="61">
                  <c:v>8.620000</c:v>
                </c:pt>
                <c:pt idx="62">
                  <c:v>8.424907</c:v>
                </c:pt>
                <c:pt idx="63">
                  <c:v>8.619943</c:v>
                </c:pt>
                <c:pt idx="64">
                  <c:v>8.857540</c:v>
                </c:pt>
                <c:pt idx="65">
                  <c:v>8.833371</c:v>
                </c:pt>
                <c:pt idx="66">
                  <c:v>8.786599</c:v>
                </c:pt>
                <c:pt idx="67">
                  <c:v>8.663771</c:v>
                </c:pt>
                <c:pt idx="68">
                  <c:v>8.562412</c:v>
                </c:pt>
                <c:pt idx="69">
                  <c:v>8.541833</c:v>
                </c:pt>
                <c:pt idx="70">
                  <c:v>8.614639</c:v>
                </c:pt>
                <c:pt idx="71">
                  <c:v>8.741995</c:v>
                </c:pt>
                <c:pt idx="72">
                  <c:v>8.892588</c:v>
                </c:pt>
                <c:pt idx="73">
                  <c:v>8.434254</c:v>
                </c:pt>
                <c:pt idx="74">
                  <c:v>8.282406</c:v>
                </c:pt>
                <c:pt idx="75">
                  <c:v>8.117497</c:v>
                </c:pt>
                <c:pt idx="76">
                  <c:v>8.362030</c:v>
                </c:pt>
                <c:pt idx="77">
                  <c:v>8.430491</c:v>
                </c:pt>
                <c:pt idx="78">
                  <c:v>8.638669</c:v>
                </c:pt>
                <c:pt idx="79">
                  <c:v>8.221062</c:v>
                </c:pt>
                <c:pt idx="80">
                  <c:v>8.351728</c:v>
                </c:pt>
                <c:pt idx="81">
                  <c:v>8.467564</c:v>
                </c:pt>
                <c:pt idx="82">
                  <c:v>8.848788</c:v>
                </c:pt>
                <c:pt idx="83">
                  <c:v>8.932109</c:v>
                </c:pt>
                <c:pt idx="84">
                  <c:v>8.609612</c:v>
                </c:pt>
                <c:pt idx="85">
                  <c:v>8.428887</c:v>
                </c:pt>
                <c:pt idx="86">
                  <c:v>8.376358</c:v>
                </c:pt>
                <c:pt idx="87">
                  <c:v>8.166683</c:v>
                </c:pt>
                <c:pt idx="88">
                  <c:v>7.962021</c:v>
                </c:pt>
                <c:pt idx="89">
                  <c:v>7.967220</c:v>
                </c:pt>
                <c:pt idx="90">
                  <c:v>7.759726</c:v>
                </c:pt>
                <c:pt idx="91">
                  <c:v>8.204106</c:v>
                </c:pt>
                <c:pt idx="92">
                  <c:v>7.989980</c:v>
                </c:pt>
                <c:pt idx="93">
                  <c:v>8.116621</c:v>
                </c:pt>
                <c:pt idx="94">
                  <c:v>7.694144</c:v>
                </c:pt>
                <c:pt idx="95">
                  <c:v>7.786661</c:v>
                </c:pt>
                <c:pt idx="96">
                  <c:v>7.812502</c:v>
                </c:pt>
                <c:pt idx="97">
                  <c:v>7.733838</c:v>
                </c:pt>
                <c:pt idx="98">
                  <c:v>7.891844</c:v>
                </c:pt>
                <c:pt idx="99">
                  <c:v>7.841796</c:v>
                </c:pt>
                <c:pt idx="100">
                  <c:v>7.819553</c:v>
                </c:pt>
                <c:pt idx="101">
                  <c:v>7.802260</c:v>
                </c:pt>
                <c:pt idx="102">
                  <c:v>7.845948</c:v>
                </c:pt>
                <c:pt idx="103">
                  <c:v>7.683245</c:v>
                </c:pt>
                <c:pt idx="104">
                  <c:v>7.597401</c:v>
                </c:pt>
                <c:pt idx="105">
                  <c:v>7.458960</c:v>
                </c:pt>
                <c:pt idx="106">
                  <c:v>7.656778</c:v>
                </c:pt>
                <c:pt idx="107">
                  <c:v>7.472291</c:v>
                </c:pt>
                <c:pt idx="108">
                  <c:v>7.472417</c:v>
                </c:pt>
                <c:pt idx="109">
                  <c:v>7.389791</c:v>
                </c:pt>
                <c:pt idx="110">
                  <c:v>7.299262</c:v>
                </c:pt>
                <c:pt idx="111">
                  <c:v>7.270268</c:v>
                </c:pt>
                <c:pt idx="112">
                  <c:v>7.118811</c:v>
                </c:pt>
                <c:pt idx="113">
                  <c:v>7.001807</c:v>
                </c:pt>
                <c:pt idx="114">
                  <c:v>6.879327</c:v>
                </c:pt>
                <c:pt idx="115">
                  <c:v>6.981868</c:v>
                </c:pt>
                <c:pt idx="116">
                  <c:v>6.882306</c:v>
                </c:pt>
                <c:pt idx="117">
                  <c:v>6.833675</c:v>
                </c:pt>
                <c:pt idx="118">
                  <c:v>6.876345</c:v>
                </c:pt>
              </c:numCache>
            </c:numRef>
          </c:val>
          <c:smooth val="0"/>
        </c:ser>
        <c:ser>
          <c:idx val="2"/>
          <c:order val="2"/>
          <c:tx>
            <c:v>Challengers</c:v>
          </c:tx>
          <c:spPr>
            <a:solidFill>
              <a:srgbClr val="FFFFCC"/>
            </a:solidFill>
            <a:ln w="12700" cap="flat">
              <a:solidFill>
                <a:srgbClr val="FFFF0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FFFFCC"/>
              </a:solidFill>
              <a:ln w="12700" cap="flat">
                <a:solidFill>
                  <a:srgbClr val="FFFF0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'Summary'!$R$4:$R$122</c:f>
              <c:numCache>
                <c:ptCount val="84"/>
                <c:pt idx="35">
                  <c:v>10.970000</c:v>
                </c:pt>
                <c:pt idx="36">
                  <c:v>10.930000</c:v>
                </c:pt>
                <c:pt idx="37">
                  <c:v>10.520000</c:v>
                </c:pt>
                <c:pt idx="38">
                  <c:v>9.520000</c:v>
                </c:pt>
                <c:pt idx="39">
                  <c:v>9.500000</c:v>
                </c:pt>
                <c:pt idx="40">
                  <c:v>9.520000</c:v>
                </c:pt>
                <c:pt idx="41">
                  <c:v>9.770000</c:v>
                </c:pt>
                <c:pt idx="42">
                  <c:v>9.800000</c:v>
                </c:pt>
                <c:pt idx="43">
                  <c:v>9.820000</c:v>
                </c:pt>
                <c:pt idx="44">
                  <c:v>10.470000</c:v>
                </c:pt>
                <c:pt idx="45">
                  <c:v>10.970000</c:v>
                </c:pt>
                <c:pt idx="46">
                  <c:v>11.000000</c:v>
                </c:pt>
                <c:pt idx="47">
                  <c:v>10.980000</c:v>
                </c:pt>
                <c:pt idx="48">
                  <c:v>10.990000</c:v>
                </c:pt>
                <c:pt idx="49">
                  <c:v>10.890000</c:v>
                </c:pt>
                <c:pt idx="50">
                  <c:v>11.950000</c:v>
                </c:pt>
                <c:pt idx="51">
                  <c:v>12.150000</c:v>
                </c:pt>
                <c:pt idx="52">
                  <c:v>10.300000</c:v>
                </c:pt>
                <c:pt idx="53">
                  <c:v>10.010000</c:v>
                </c:pt>
                <c:pt idx="54">
                  <c:v>10.270000</c:v>
                </c:pt>
                <c:pt idx="55">
                  <c:v>10.060000</c:v>
                </c:pt>
                <c:pt idx="56">
                  <c:v>10.020000</c:v>
                </c:pt>
                <c:pt idx="57">
                  <c:v>9.630000</c:v>
                </c:pt>
                <c:pt idx="58">
                  <c:v>10.360000</c:v>
                </c:pt>
                <c:pt idx="59">
                  <c:v>10.211207</c:v>
                </c:pt>
                <c:pt idx="60">
                  <c:v>10.425283</c:v>
                </c:pt>
                <c:pt idx="61">
                  <c:v>10.640000</c:v>
                </c:pt>
                <c:pt idx="62">
                  <c:v>10.424227</c:v>
                </c:pt>
                <c:pt idx="63">
                  <c:v>10.514088</c:v>
                </c:pt>
                <c:pt idx="64">
                  <c:v>10.268490</c:v>
                </c:pt>
                <c:pt idx="65">
                  <c:v>10.398908</c:v>
                </c:pt>
                <c:pt idx="66">
                  <c:v>10.358426</c:v>
                </c:pt>
                <c:pt idx="67">
                  <c:v>10.407064</c:v>
                </c:pt>
                <c:pt idx="68">
                  <c:v>10.583325</c:v>
                </c:pt>
                <c:pt idx="69">
                  <c:v>10.625122</c:v>
                </c:pt>
                <c:pt idx="70">
                  <c:v>10.780947</c:v>
                </c:pt>
                <c:pt idx="71">
                  <c:v>11.110767</c:v>
                </c:pt>
                <c:pt idx="72">
                  <c:v>11.100000</c:v>
                </c:pt>
                <c:pt idx="73">
                  <c:v>11.527550</c:v>
                </c:pt>
                <c:pt idx="74">
                  <c:v>11.420869</c:v>
                </c:pt>
                <c:pt idx="75">
                  <c:v>11.503757</c:v>
                </c:pt>
                <c:pt idx="76">
                  <c:v>12.093782</c:v>
                </c:pt>
                <c:pt idx="77">
                  <c:v>12.376145</c:v>
                </c:pt>
                <c:pt idx="78">
                  <c:v>12.423497</c:v>
                </c:pt>
                <c:pt idx="79">
                  <c:v>12.691165</c:v>
                </c:pt>
                <c:pt idx="80">
                  <c:v>11.991692</c:v>
                </c:pt>
                <c:pt idx="81">
                  <c:v>12.292189</c:v>
                </c:pt>
                <c:pt idx="82">
                  <c:v>11.976760</c:v>
                </c:pt>
                <c:pt idx="83">
                  <c:v>12.225041</c:v>
                </c:pt>
                <c:pt idx="84">
                  <c:v>12.278304</c:v>
                </c:pt>
                <c:pt idx="85">
                  <c:v>11.853811</c:v>
                </c:pt>
                <c:pt idx="86">
                  <c:v>12.160612</c:v>
                </c:pt>
                <c:pt idx="87">
                  <c:v>12.102456</c:v>
                </c:pt>
                <c:pt idx="88">
                  <c:v>12.420536</c:v>
                </c:pt>
                <c:pt idx="89">
                  <c:v>12.253992</c:v>
                </c:pt>
                <c:pt idx="90">
                  <c:v>12.099141</c:v>
                </c:pt>
                <c:pt idx="91">
                  <c:v>11.652858</c:v>
                </c:pt>
                <c:pt idx="92">
                  <c:v>11.533777</c:v>
                </c:pt>
                <c:pt idx="93">
                  <c:v>11.481062</c:v>
                </c:pt>
                <c:pt idx="94">
                  <c:v>11.418679</c:v>
                </c:pt>
                <c:pt idx="95">
                  <c:v>11.984253</c:v>
                </c:pt>
                <c:pt idx="96">
                  <c:v>11.956214</c:v>
                </c:pt>
                <c:pt idx="97">
                  <c:v>11.754137</c:v>
                </c:pt>
                <c:pt idx="98">
                  <c:v>11.569673</c:v>
                </c:pt>
                <c:pt idx="99">
                  <c:v>11.514731</c:v>
                </c:pt>
                <c:pt idx="100">
                  <c:v>10.935183</c:v>
                </c:pt>
                <c:pt idx="101">
                  <c:v>10.750786</c:v>
                </c:pt>
                <c:pt idx="102">
                  <c:v>10.675005</c:v>
                </c:pt>
                <c:pt idx="103">
                  <c:v>10.516817</c:v>
                </c:pt>
                <c:pt idx="104">
                  <c:v>10.416574</c:v>
                </c:pt>
                <c:pt idx="105">
                  <c:v>10.328306</c:v>
                </c:pt>
                <c:pt idx="106">
                  <c:v>10.226970</c:v>
                </c:pt>
                <c:pt idx="107">
                  <c:v>9.658455</c:v>
                </c:pt>
                <c:pt idx="108">
                  <c:v>10.024800</c:v>
                </c:pt>
                <c:pt idx="109">
                  <c:v>10.004268</c:v>
                </c:pt>
                <c:pt idx="110">
                  <c:v>10.095626</c:v>
                </c:pt>
                <c:pt idx="111">
                  <c:v>10.108297</c:v>
                </c:pt>
                <c:pt idx="112">
                  <c:v>10.055895</c:v>
                </c:pt>
                <c:pt idx="113">
                  <c:v>9.879863</c:v>
                </c:pt>
                <c:pt idx="114">
                  <c:v>10.151985</c:v>
                </c:pt>
                <c:pt idx="115">
                  <c:v>10.228447</c:v>
                </c:pt>
                <c:pt idx="116">
                  <c:v>10.092886</c:v>
                </c:pt>
                <c:pt idx="117">
                  <c:v>10.338425</c:v>
                </c:pt>
                <c:pt idx="118">
                  <c:v>10.451458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'Summary'!$AE$26</c:f>
              <c:strCache/>
            </c:strRef>
          </c:tx>
          <c:spPr>
            <a:solidFill>
              <a:srgbClr val="CCFFFF"/>
            </a:solidFill>
            <a:ln w="12700" cap="flat">
              <a:solidFill>
                <a:srgbClr val="00FFFF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CCFFFF"/>
              </a:solidFill>
              <a:ln w="12700" cap="flat">
                <a:solidFill>
                  <a:srgbClr val="00FFFF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'Summary'!$AE$27:$AE$46</c:f>
              <c:numCache>
                <c:ptCount val="0"/>
              </c:numCache>
            </c:numRef>
          </c:val>
          <c:smooth val="0"/>
        </c:ser>
        <c:ser>
          <c:idx val="4"/>
          <c:order val="4"/>
          <c:tx>
            <c:strRef>
              <c:f>'Summary'!$AF$26</c:f>
              <c:strCache/>
            </c:strRef>
          </c:tx>
          <c:spPr>
            <a:solidFill>
              <a:srgbClr val="660066"/>
            </a:solidFill>
            <a:ln w="12700" cap="flat">
              <a:solidFill>
                <a:srgbClr val="800080"/>
              </a:solidFill>
              <a:prstDash val="solid"/>
              <a:round/>
            </a:ln>
            <a:effectLst/>
          </c:spPr>
          <c:marker>
            <c:symbol val="none"/>
            <c:size val="2"/>
            <c:spPr>
              <a:solidFill>
                <a:srgbClr val="660066"/>
              </a:solidFill>
              <a:ln w="12700" cap="flat">
                <a:solidFill>
                  <a:srgbClr val="800080"/>
                </a:solidFill>
                <a:prstDash val="solid"/>
                <a:round/>
              </a:ln>
              <a:effectLst/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i="0" strike="noStrike" sz="575" u="none">
                    <a:solidFill>
                      <a:srgbClr val="000000"/>
                    </a:solidFill>
                    <a:latin typeface="Arial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'Summary'!$A$4:$A$122</c:f>
              <c:strCache>
                <c:ptCount val="119"/>
                <c:pt idx="0">
                  <c:v>Dec07</c:v>
                </c:pt>
                <c:pt idx="1">
                  <c:v>Jan08</c:v>
                </c:pt>
                <c:pt idx="2">
                  <c:v>Feb08</c:v>
                </c:pt>
                <c:pt idx="3">
                  <c:v>Mar08</c:v>
                </c:pt>
                <c:pt idx="4">
                  <c:v>Apr08</c:v>
                </c:pt>
                <c:pt idx="5">
                  <c:v>May08</c:v>
                </c:pt>
                <c:pt idx="6">
                  <c:v>Jun08</c:v>
                </c:pt>
                <c:pt idx="7">
                  <c:v>Jul08</c:v>
                </c:pt>
                <c:pt idx="8">
                  <c:v>Aug08</c:v>
                </c:pt>
                <c:pt idx="9">
                  <c:v>Sep08</c:v>
                </c:pt>
                <c:pt idx="10">
                  <c:v>Oct08</c:v>
                </c:pt>
                <c:pt idx="11">
                  <c:v>Nov08</c:v>
                </c:pt>
                <c:pt idx="12">
                  <c:v>Dec08</c:v>
                </c:pt>
                <c:pt idx="13">
                  <c:v>Jan09</c:v>
                </c:pt>
                <c:pt idx="14">
                  <c:v>Feb09</c:v>
                </c:pt>
                <c:pt idx="15">
                  <c:v>Mar09</c:v>
                </c:pt>
                <c:pt idx="16">
                  <c:v>Apr09</c:v>
                </c:pt>
                <c:pt idx="17">
                  <c:v>May09</c:v>
                </c:pt>
                <c:pt idx="18">
                  <c:v>Jun09</c:v>
                </c:pt>
                <c:pt idx="19">
                  <c:v>Jul09</c:v>
                </c:pt>
                <c:pt idx="20">
                  <c:v>Aug09</c:v>
                </c:pt>
                <c:pt idx="21">
                  <c:v>Sep09</c:v>
                </c:pt>
                <c:pt idx="22">
                  <c:v>Oct09</c:v>
                </c:pt>
                <c:pt idx="23">
                  <c:v>Nov09</c:v>
                </c:pt>
                <c:pt idx="24">
                  <c:v>Dec09</c:v>
                </c:pt>
                <c:pt idx="25">
                  <c:v>Jan10</c:v>
                </c:pt>
                <c:pt idx="26">
                  <c:v>Feb10</c:v>
                </c:pt>
                <c:pt idx="27">
                  <c:v>Mar10</c:v>
                </c:pt>
                <c:pt idx="28">
                  <c:v>Apr10</c:v>
                </c:pt>
                <c:pt idx="29">
                  <c:v>May10</c:v>
                </c:pt>
                <c:pt idx="30">
                  <c:v>Jun10</c:v>
                </c:pt>
                <c:pt idx="31">
                  <c:v>Jul10</c:v>
                </c:pt>
                <c:pt idx="32">
                  <c:v>Aug10</c:v>
                </c:pt>
                <c:pt idx="33">
                  <c:v>Sep10</c:v>
                </c:pt>
                <c:pt idx="34">
                  <c:v>Oct10</c:v>
                </c:pt>
                <c:pt idx="35">
                  <c:v>Nov10</c:v>
                </c:pt>
                <c:pt idx="36">
                  <c:v>Dec10</c:v>
                </c:pt>
                <c:pt idx="37">
                  <c:v>Jan11</c:v>
                </c:pt>
                <c:pt idx="38">
                  <c:v>Feb11</c:v>
                </c:pt>
                <c:pt idx="39">
                  <c:v>Mar11</c:v>
                </c:pt>
                <c:pt idx="40">
                  <c:v>Apr11</c:v>
                </c:pt>
                <c:pt idx="41">
                  <c:v>May11</c:v>
                </c:pt>
                <c:pt idx="42">
                  <c:v>Jun11</c:v>
                </c:pt>
                <c:pt idx="43">
                  <c:v>Jul11</c:v>
                </c:pt>
                <c:pt idx="44">
                  <c:v>Aug11</c:v>
                </c:pt>
                <c:pt idx="45">
                  <c:v>Sep11</c:v>
                </c:pt>
                <c:pt idx="46">
                  <c:v>Oct11</c:v>
                </c:pt>
                <c:pt idx="47">
                  <c:v>Nov11</c:v>
                </c:pt>
                <c:pt idx="48">
                  <c:v>Dec11</c:v>
                </c:pt>
                <c:pt idx="49">
                  <c:v>Jan12</c:v>
                </c:pt>
                <c:pt idx="50">
                  <c:v>Feb12</c:v>
                </c:pt>
                <c:pt idx="51">
                  <c:v>Mar12</c:v>
                </c:pt>
                <c:pt idx="52">
                  <c:v>Apr12</c:v>
                </c:pt>
                <c:pt idx="53">
                  <c:v>May12</c:v>
                </c:pt>
                <c:pt idx="54">
                  <c:v>Jun12</c:v>
                </c:pt>
                <c:pt idx="55">
                  <c:v>Jul12</c:v>
                </c:pt>
                <c:pt idx="56">
                  <c:v>Aug12</c:v>
                </c:pt>
                <c:pt idx="57">
                  <c:v>Sep12</c:v>
                </c:pt>
                <c:pt idx="58">
                  <c:v>Oct12</c:v>
                </c:pt>
                <c:pt idx="59">
                  <c:v>Nov12</c:v>
                </c:pt>
                <c:pt idx="60">
                  <c:v>Dec12</c:v>
                </c:pt>
                <c:pt idx="61">
                  <c:v>Jan13</c:v>
                </c:pt>
                <c:pt idx="62">
                  <c:v>Feb13</c:v>
                </c:pt>
                <c:pt idx="63">
                  <c:v>Mar13</c:v>
                </c:pt>
                <c:pt idx="64">
                  <c:v>Apr13</c:v>
                </c:pt>
                <c:pt idx="65">
                  <c:v>May13</c:v>
                </c:pt>
                <c:pt idx="66">
                  <c:v>Jun13</c:v>
                </c:pt>
                <c:pt idx="67">
                  <c:v>Jul13</c:v>
                </c:pt>
                <c:pt idx="68">
                  <c:v>Aug13</c:v>
                </c:pt>
                <c:pt idx="69">
                  <c:v>Sep13</c:v>
                </c:pt>
                <c:pt idx="70">
                  <c:v>Oct13</c:v>
                </c:pt>
                <c:pt idx="71">
                  <c:v>Nov13</c:v>
                </c:pt>
                <c:pt idx="72">
                  <c:v>Dec13</c:v>
                </c:pt>
                <c:pt idx="73">
                  <c:v>Jan14</c:v>
                </c:pt>
                <c:pt idx="74">
                  <c:v>Feb14</c:v>
                </c:pt>
                <c:pt idx="75">
                  <c:v>Mar14</c:v>
                </c:pt>
                <c:pt idx="76">
                  <c:v>Apr14</c:v>
                </c:pt>
                <c:pt idx="77">
                  <c:v>May14</c:v>
                </c:pt>
                <c:pt idx="78">
                  <c:v>Jun14</c:v>
                </c:pt>
                <c:pt idx="79">
                  <c:v>Jul14</c:v>
                </c:pt>
                <c:pt idx="80">
                  <c:v>Aug14</c:v>
                </c:pt>
                <c:pt idx="81">
                  <c:v>Sep14</c:v>
                </c:pt>
                <c:pt idx="82">
                  <c:v>Oct14</c:v>
                </c:pt>
                <c:pt idx="83">
                  <c:v>Nov14</c:v>
                </c:pt>
                <c:pt idx="84">
                  <c:v>Dec14</c:v>
                </c:pt>
                <c:pt idx="85">
                  <c:v>Jan15</c:v>
                </c:pt>
                <c:pt idx="86">
                  <c:v>Feb15</c:v>
                </c:pt>
                <c:pt idx="87">
                  <c:v>Mar15</c:v>
                </c:pt>
                <c:pt idx="88">
                  <c:v>Apr15</c:v>
                </c:pt>
                <c:pt idx="89">
                  <c:v>May15</c:v>
                </c:pt>
                <c:pt idx="90">
                  <c:v>Jun15</c:v>
                </c:pt>
                <c:pt idx="91">
                  <c:v>Jul15</c:v>
                </c:pt>
                <c:pt idx="92">
                  <c:v>Aug15</c:v>
                </c:pt>
                <c:pt idx="93">
                  <c:v>Sep15</c:v>
                </c:pt>
                <c:pt idx="94">
                  <c:v>Oct15</c:v>
                </c:pt>
                <c:pt idx="95">
                  <c:v>Nov15</c:v>
                </c:pt>
                <c:pt idx="96">
                  <c:v>Dec15</c:v>
                </c:pt>
                <c:pt idx="97">
                  <c:v>Jan16</c:v>
                </c:pt>
                <c:pt idx="98">
                  <c:v>Feb16</c:v>
                </c:pt>
                <c:pt idx="99">
                  <c:v>Mar16</c:v>
                </c:pt>
                <c:pt idx="100">
                  <c:v>Apr16</c:v>
                </c:pt>
                <c:pt idx="101">
                  <c:v>May16</c:v>
                </c:pt>
                <c:pt idx="102">
                  <c:v>Jun16</c:v>
                </c:pt>
                <c:pt idx="103">
                  <c:v>Jul16</c:v>
                </c:pt>
                <c:pt idx="104">
                  <c:v>Aug16</c:v>
                </c:pt>
                <c:pt idx="105">
                  <c:v>Sep16</c:v>
                </c:pt>
                <c:pt idx="106">
                  <c:v>Oct16</c:v>
                </c:pt>
                <c:pt idx="107">
                  <c:v>Nov16</c:v>
                </c:pt>
                <c:pt idx="108">
                  <c:v>Dec16</c:v>
                </c:pt>
                <c:pt idx="109">
                  <c:v>Jan17</c:v>
                </c:pt>
                <c:pt idx="110">
                  <c:v>Feb17</c:v>
                </c:pt>
                <c:pt idx="111">
                  <c:v>Mar17</c:v>
                </c:pt>
                <c:pt idx="112">
                  <c:v>Apr17</c:v>
                </c:pt>
                <c:pt idx="113">
                  <c:v>May17</c:v>
                </c:pt>
                <c:pt idx="114">
                  <c:v>Jun17</c:v>
                </c:pt>
                <c:pt idx="115">
                  <c:v>Jul17</c:v>
                </c:pt>
                <c:pt idx="116">
                  <c:v>Aug17</c:v>
                </c:pt>
                <c:pt idx="117">
                  <c:v>Sep17</c:v>
                </c:pt>
                <c:pt idx="118">
                  <c:v>Oct17</c:v>
                </c:pt>
              </c:strCache>
            </c:strRef>
          </c:cat>
          <c:val>
            <c:numRef>
              <c:f>'Summary'!$AF$27:$AF$46</c:f>
              <c:numCache>
                <c:ptCount val="0"/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0808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08080"/>
            </a:solidFill>
            <a:prstDash val="solid"/>
            <a:round/>
          </a:ln>
        </c:spPr>
        <c:txPr>
          <a:bodyPr rot="0"/>
          <a:lstStyle/>
          <a:p>
            <a:pPr>
              <a:defRPr b="0" i="0" strike="noStrike" sz="575" u="none">
                <a:solidFill>
                  <a:srgbClr val="000000"/>
                </a:solidFill>
                <a:latin typeface="Arial"/>
              </a:defRPr>
            </a:pPr>
          </a:p>
        </c:txPr>
        <c:crossAx val="2094734552"/>
        <c:crosses val="autoZero"/>
        <c:crossBetween val="between"/>
        <c:majorUnit val="3.25"/>
        <c:minorUnit val="1.625"/>
      </c:valAx>
      <c:spPr>
        <a:solidFill>
          <a:srgbClr val="C0C0C0"/>
        </a:solidFill>
        <a:ln w="12700" cap="flat">
          <a:solidFill>
            <a:srgbClr val="808080"/>
          </a:solidFill>
          <a:prstDash val="solid"/>
          <a:round/>
        </a:ln>
        <a:effectLst/>
      </c:spPr>
    </c:plotArea>
    <c:legend>
      <c:legendPos val="b"/>
      <c:layout>
        <c:manualLayout>
          <c:xMode val="edge"/>
          <c:yMode val="edge"/>
          <c:x val="0.174384"/>
          <c:y val="0.953673"/>
          <c:w val="0.744092"/>
          <c:h val="0.0463271"/>
        </c:manualLayout>
      </c:layout>
      <c:overlay val="1"/>
      <c:spPr>
        <a:solidFill>
          <a:srgbClr val="FFFFFF"/>
        </a:solidFill>
        <a:ln w="12700" cap="flat">
          <a:solidFill>
            <a:srgbClr val="000000"/>
          </a:solidFill>
          <a:prstDash val="solid"/>
          <a:round/>
        </a:ln>
        <a:effectLst/>
      </c:spPr>
      <c:txPr>
        <a:bodyPr rot="0"/>
        <a:lstStyle/>
        <a:p>
          <a:pPr>
            <a:defRPr b="0" i="0" strike="noStrike" sz="575" u="non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000000"/>
      </a:solidFill>
      <a:prstDash val="solid"/>
      <a:round/>
    </a:ln>
    <a:effectLst/>
  </c:spPr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19</xdr:col>
      <xdr:colOff>123569</xdr:colOff>
      <xdr:row>5</xdr:row>
      <xdr:rowOff>39101</xdr:rowOff>
    </xdr:from>
    <xdr:to>
      <xdr:col>24</xdr:col>
      <xdr:colOff>541642</xdr:colOff>
      <xdr:row>23</xdr:row>
      <xdr:rowOff>34404</xdr:rowOff>
    </xdr:to>
    <xdr:graphicFrame>
      <xdr:nvGraphicFramePr>
        <xdr:cNvPr id="2" name="Chart 2"/>
        <xdr:cNvGraphicFramePr/>
      </xdr:nvGraphicFramePr>
      <xdr:xfrm>
        <a:off x="9165969" y="782051"/>
        <a:ext cx="4228074" cy="2567054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26</xdr:col>
      <xdr:colOff>186752</xdr:colOff>
      <xdr:row>5</xdr:row>
      <xdr:rowOff>29539</xdr:rowOff>
    </xdr:from>
    <xdr:to>
      <xdr:col>31</xdr:col>
      <xdr:colOff>1143640</xdr:colOff>
      <xdr:row>23</xdr:row>
      <xdr:rowOff>24841</xdr:rowOff>
    </xdr:to>
    <xdr:graphicFrame>
      <xdr:nvGraphicFramePr>
        <xdr:cNvPr id="3" name="Chart 3"/>
        <xdr:cNvGraphicFramePr/>
      </xdr:nvGraphicFramePr>
      <xdr:xfrm>
        <a:off x="13877352" y="772489"/>
        <a:ext cx="4131889" cy="256705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  <xdr:twoCellAnchor>
    <xdr:from>
      <xdr:col>19</xdr:col>
      <xdr:colOff>160633</xdr:colOff>
      <xdr:row>27</xdr:row>
      <xdr:rowOff>29443</xdr:rowOff>
    </xdr:from>
    <xdr:to>
      <xdr:col>24</xdr:col>
      <xdr:colOff>620401</xdr:colOff>
      <xdr:row>45</xdr:row>
      <xdr:rowOff>15138</xdr:rowOff>
    </xdr:to>
    <xdr:graphicFrame>
      <xdr:nvGraphicFramePr>
        <xdr:cNvPr id="4" name="Chart 4"/>
        <xdr:cNvGraphicFramePr/>
      </xdr:nvGraphicFramePr>
      <xdr:xfrm>
        <a:off x="9203033" y="3915643"/>
        <a:ext cx="4269769" cy="2557446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3"/>
        </a:graphicData>
      </a:graphic>
    </xdr:graphicFrame>
    <xdr:clientData/>
  </xdr:twoCellAnchor>
  <xdr:twoCellAnchor>
    <xdr:from>
      <xdr:col>25</xdr:col>
      <xdr:colOff>156158</xdr:colOff>
      <xdr:row>27</xdr:row>
      <xdr:rowOff>19880</xdr:rowOff>
    </xdr:from>
    <xdr:to>
      <xdr:col>31</xdr:col>
      <xdr:colOff>1143623</xdr:colOff>
      <xdr:row>45</xdr:row>
      <xdr:rowOff>5576</xdr:rowOff>
    </xdr:to>
    <xdr:graphicFrame>
      <xdr:nvGraphicFramePr>
        <xdr:cNvPr id="5" name="Chart 5"/>
        <xdr:cNvGraphicFramePr/>
      </xdr:nvGraphicFramePr>
      <xdr:xfrm>
        <a:off x="13643558" y="3906080"/>
        <a:ext cx="4365666" cy="2557447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hyperlink" Target="http://dripinvesting.org/Tools/Tools.htm" TargetMode="Externa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hyperlink" Target="http://en.wikipedia.org/wiki/List_of_recessions_in_the_United_States" TargetMode="External"/><Relationship Id="rId2" Type="http://schemas.openxmlformats.org/officeDocument/2006/relationships/drawing" Target="../drawings/drawing1.xml"/></Relationships>
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hyperlink" Target="http://seekingalpha.com/author/david-fish/articles" TargetMode="External"/><Relationship Id="rId2" Type="http://schemas.openxmlformats.org/officeDocument/2006/relationships/hyperlink" Target="http://www.tessellation.com/david_fish/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CS120"/>
  <sheetViews>
    <sheetView workbookViewId="0" showGridLines="0" defaultGridColor="1"/>
  </sheetViews>
  <sheetFormatPr defaultColWidth="8.83333" defaultRowHeight="12.75" customHeight="1" outlineLevelRow="0" outlineLevelCol="0"/>
  <cols>
    <col min="1" max="1" width="19.6719" style="1" customWidth="1"/>
    <col min="2" max="2" width="6.35156" style="1" customWidth="1"/>
    <col min="3" max="3" width="19.3516" style="1" customWidth="1"/>
    <col min="4" max="4" width="4.35156" style="1" customWidth="1"/>
    <col min="5" max="5" hidden="1" width="8.83333" style="1" customWidth="1"/>
    <col min="6" max="6" hidden="1" width="8.83333" style="1" customWidth="1"/>
    <col min="7" max="7" hidden="1" width="8.83333" style="1" customWidth="1"/>
    <col min="8" max="8" width="6.67188" style="1" customWidth="1"/>
    <col min="9" max="9" width="5.35156" style="1" customWidth="1"/>
    <col min="10" max="10" width="6.5" style="1" customWidth="1"/>
    <col min="11" max="11" width="6.5" style="1" customWidth="1"/>
    <col min="12" max="12" width="5.67188" style="1" customWidth="1"/>
    <col min="13" max="13" width="8" style="1" customWidth="1"/>
    <col min="14" max="14" width="8" style="1" customWidth="1"/>
    <col min="15" max="15" width="8" style="1" customWidth="1"/>
    <col min="16" max="16" hidden="1" width="8.83333" style="1" customWidth="1"/>
    <col min="17" max="17" hidden="1" width="8.83333" style="1" customWidth="1"/>
    <col min="18" max="18" hidden="1" width="8.83333" style="1" customWidth="1"/>
    <col min="19" max="19" hidden="1" width="8.83333" style="1" customWidth="1"/>
    <col min="20" max="20" hidden="1" width="8.83333" style="1" customWidth="1"/>
    <col min="21" max="21" hidden="1" width="8.83333" style="1" customWidth="1"/>
    <col min="22" max="22" hidden="1" width="8.83333" style="1" customWidth="1"/>
    <col min="23" max="23" hidden="1" width="8.83333" style="1" customWidth="1"/>
    <col min="24" max="24" hidden="1" width="8.83333" style="1" customWidth="1"/>
    <col min="25" max="25" hidden="1" width="8.83333" style="1" customWidth="1"/>
    <col min="26" max="26" hidden="1" width="8.83333" style="1" customWidth="1"/>
    <col min="27" max="27" hidden="1" width="8.83333" style="1" customWidth="1"/>
    <col min="28" max="28" hidden="1" width="8.83333" style="1" customWidth="1"/>
    <col min="29" max="29" hidden="1" width="8.83333" style="1" customWidth="1"/>
    <col min="30" max="30" hidden="1" width="8.83333" style="1" customWidth="1"/>
    <col min="31" max="31" hidden="1" width="8.83333" style="1" customWidth="1"/>
    <col min="32" max="32" hidden="1" width="8.83333" style="1" customWidth="1"/>
    <col min="33" max="33" hidden="1" width="8.83333" style="1" customWidth="1"/>
    <col min="34" max="34" hidden="1" width="8.83333" style="1" customWidth="1"/>
    <col min="35" max="35" hidden="1" width="8.83333" style="1" customWidth="1"/>
    <col min="36" max="36" hidden="1" width="8.83333" style="1" customWidth="1"/>
    <col min="37" max="37" width="6.35156" style="1" customWidth="1"/>
    <col min="38" max="38" width="5" style="1" customWidth="1"/>
    <col min="39" max="39" width="5" style="1" customWidth="1"/>
    <col min="40" max="40" width="5" style="1" customWidth="1"/>
    <col min="41" max="41" width="5" style="1" customWidth="1"/>
    <col min="42" max="42" hidden="1" width="8.83333" style="1" customWidth="1"/>
    <col min="43" max="43" hidden="1" width="8.83333" style="1" customWidth="1"/>
    <col min="44" max="44" hidden="1" width="8.83333" style="1" customWidth="1"/>
    <col min="45" max="45" hidden="1" width="8.83333" style="1" customWidth="1"/>
    <col min="46" max="46" hidden="1" width="8.83333" style="1" customWidth="1"/>
    <col min="47" max="47" hidden="1" width="8.83333" style="1" customWidth="1"/>
    <col min="48" max="48" hidden="1" width="8.83333" style="1" customWidth="1"/>
    <col min="49" max="49" hidden="1" width="8.83333" style="1" customWidth="1"/>
    <col min="50" max="50" hidden="1" width="8.83333" style="1" customWidth="1"/>
    <col min="51" max="51" hidden="1" width="8.83333" style="1" customWidth="1"/>
    <col min="52" max="52" hidden="1" width="8.83333" style="1" customWidth="1"/>
    <col min="53" max="53" hidden="1" width="8.83333" style="1" customWidth="1"/>
    <col min="54" max="54" hidden="1" width="8.83333" style="1" customWidth="1"/>
    <col min="55" max="55" hidden="1" width="8.83333" style="1" customWidth="1"/>
    <col min="56" max="56" hidden="1" width="8.83333" style="1" customWidth="1"/>
    <col min="57" max="57" hidden="1" width="8.83333" style="1" customWidth="1"/>
    <col min="58" max="58" hidden="1" width="8.83333" style="1" customWidth="1"/>
    <col min="59" max="59" hidden="1" width="8.83333" style="1" customWidth="1"/>
    <col min="60" max="60" hidden="1" width="8.83333" style="1" customWidth="1"/>
    <col min="61" max="61" hidden="1" width="8.83333" style="1" customWidth="1"/>
    <col min="62" max="62" hidden="1" width="8.83333" style="1" customWidth="1"/>
    <col min="63" max="63" hidden="1" width="8.83333" style="1" customWidth="1"/>
    <col min="64" max="64" hidden="1" width="8.83333" style="1" customWidth="1"/>
    <col min="65" max="65" hidden="1" width="8.83333" style="1" customWidth="1"/>
    <col min="66" max="66" hidden="1" width="8.83333" style="1" customWidth="1"/>
    <col min="67" max="67" hidden="1" width="8.83333" style="1" customWidth="1"/>
    <col min="68" max="68" hidden="1" width="8.83333" style="1" customWidth="1"/>
    <col min="69" max="69" hidden="1" width="8.83333" style="1" customWidth="1"/>
    <col min="70" max="70" hidden="1" width="8.83333" style="1" customWidth="1"/>
    <col min="71" max="71" hidden="1" width="8.83333" style="1" customWidth="1"/>
    <col min="72" max="72" hidden="1" width="8.83333" style="1" customWidth="1"/>
    <col min="73" max="73" hidden="1" width="8.83333" style="1" customWidth="1"/>
    <col min="74" max="74" hidden="1" width="8.83333" style="1" customWidth="1"/>
    <col min="75" max="75" hidden="1" width="8.83333" style="1" customWidth="1"/>
    <col min="76" max="76" hidden="1" width="8.83333" style="1" customWidth="1"/>
    <col min="77" max="77" hidden="1" width="8.83333" style="1" customWidth="1"/>
    <col min="78" max="78" hidden="1" width="8.83333" style="1" customWidth="1"/>
    <col min="79" max="79" hidden="1" width="8.83333" style="1" customWidth="1"/>
    <col min="80" max="80" hidden="1" width="8.83333" style="1" customWidth="1"/>
    <col min="81" max="81" hidden="1" width="8.83333" style="1" customWidth="1"/>
    <col min="82" max="82" hidden="1" width="8.83333" style="1" customWidth="1"/>
    <col min="83" max="83" hidden="1" width="8.83333" style="1" customWidth="1"/>
    <col min="84" max="84" hidden="1" width="8.83333" style="1" customWidth="1"/>
    <col min="85" max="85" hidden="1" width="8.83333" style="1" customWidth="1"/>
    <col min="86" max="86" hidden="1" width="8.83333" style="1" customWidth="1"/>
    <col min="87" max="87" hidden="1" width="8.83333" style="1" customWidth="1"/>
    <col min="88" max="88" hidden="1" width="8.83333" style="1" customWidth="1"/>
    <col min="89" max="89" hidden="1" width="8.83333" style="1" customWidth="1"/>
    <col min="90" max="90" hidden="1" width="8.83333" style="1" customWidth="1"/>
    <col min="91" max="91" hidden="1" width="8.83333" style="1" customWidth="1"/>
    <col min="92" max="92" hidden="1" width="8.83333" style="1" customWidth="1"/>
    <col min="93" max="93" hidden="1" width="8.83333" style="1" customWidth="1"/>
    <col min="94" max="94" hidden="1" width="8.83333" style="1" customWidth="1"/>
    <col min="95" max="95" hidden="1" width="8.83333" style="1" customWidth="1"/>
    <col min="96" max="96" hidden="1" width="8.83333" style="1" customWidth="1"/>
    <col min="97" max="97" hidden="1" width="8.83333" style="1" customWidth="1"/>
    <col min="98" max="256" width="8.85156" style="1" customWidth="1"/>
  </cols>
  <sheetData>
    <row r="1" ht="12.75" customHeight="1">
      <c r="A1" t="s" s="2">
        <v>0</v>
      </c>
      <c r="B1" s="3"/>
      <c r="C1" t="s" s="4">
        <v>1</v>
      </c>
      <c r="D1" t="s" s="5">
        <v>2</v>
      </c>
      <c r="E1" s="6"/>
      <c r="F1" s="7"/>
      <c r="G1" s="6"/>
      <c r="H1" s="8"/>
      <c r="I1" s="8"/>
      <c r="J1" s="9"/>
      <c r="K1" s="10"/>
      <c r="L1" s="11"/>
      <c r="M1" s="12"/>
      <c r="N1" s="11"/>
      <c r="O1" s="13"/>
      <c r="P1" s="14"/>
      <c r="Q1" s="15"/>
      <c r="R1" t="s" s="16">
        <v>3</v>
      </c>
      <c r="S1" s="17"/>
      <c r="T1" s="18"/>
      <c r="U1" s="3"/>
      <c r="V1" s="19"/>
      <c r="W1" t="s" s="20">
        <v>4</v>
      </c>
      <c r="X1" s="21"/>
      <c r="Y1" s="22"/>
      <c r="Z1" s="22"/>
      <c r="AA1" s="22"/>
      <c r="AB1" s="22"/>
      <c r="AC1" s="22"/>
      <c r="AD1" t="s" s="23">
        <v>5</v>
      </c>
      <c r="AE1" s="24"/>
      <c r="AF1" s="22"/>
      <c r="AG1" s="22"/>
      <c r="AH1" s="22"/>
      <c r="AI1" s="22"/>
      <c r="AJ1" s="25"/>
      <c r="AK1" t="s" s="26">
        <v>6</v>
      </c>
      <c r="AL1" s="27"/>
      <c r="AM1" s="27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15"/>
      <c r="BK1" t="s" s="29">
        <v>7</v>
      </c>
      <c r="BL1" s="30"/>
      <c r="BM1" s="30"/>
      <c r="BN1" s="30"/>
      <c r="BO1" s="30"/>
      <c r="BP1" s="30"/>
      <c r="BQ1" s="30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15"/>
      <c r="CD1" s="31"/>
      <c r="CE1" t="s" s="32">
        <v>8</v>
      </c>
      <c r="CF1" s="33"/>
      <c r="CG1" s="15"/>
      <c r="CH1" t="s" s="32">
        <v>9</v>
      </c>
      <c r="CI1" s="34"/>
      <c r="CJ1" s="34"/>
      <c r="CK1" s="34"/>
      <c r="CL1" s="34"/>
      <c r="CM1" s="34"/>
      <c r="CN1" s="35"/>
      <c r="CO1" t="s" s="26">
        <v>10</v>
      </c>
      <c r="CP1" s="28"/>
      <c r="CQ1" s="28"/>
      <c r="CR1" s="28"/>
      <c r="CS1" s="15"/>
    </row>
    <row r="2" ht="9.6" customHeight="1">
      <c r="A2" t="s" s="36">
        <v>11</v>
      </c>
      <c r="B2" s="15"/>
      <c r="C2" s="19"/>
      <c r="D2" s="28"/>
      <c r="E2" s="28"/>
      <c r="F2" s="33"/>
      <c r="G2" s="33"/>
      <c r="H2" s="33"/>
      <c r="I2" s="37"/>
      <c r="J2" t="s" s="38">
        <v>12</v>
      </c>
      <c r="K2" s="28"/>
      <c r="L2" s="39"/>
      <c r="M2" s="28"/>
      <c r="N2" s="39"/>
      <c r="O2" s="40"/>
      <c r="P2" s="40"/>
      <c r="Q2" s="41"/>
      <c r="R2" s="42"/>
      <c r="S2" s="43"/>
      <c r="T2" s="43"/>
      <c r="U2" t="s" s="44">
        <v>13</v>
      </c>
      <c r="V2" s="45"/>
      <c r="W2" t="s" s="46">
        <v>14</v>
      </c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8"/>
      <c r="AK2" t="s" s="49">
        <v>15</v>
      </c>
      <c r="AL2" s="50"/>
      <c r="AM2" s="50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2"/>
      <c r="BL2" s="53"/>
      <c r="BM2" s="51"/>
      <c r="BN2" s="50"/>
      <c r="BO2" s="51"/>
      <c r="BP2" s="50"/>
      <c r="BQ2" s="50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2"/>
      <c r="CD2" s="54"/>
      <c r="CE2" t="s" s="49">
        <v>16</v>
      </c>
      <c r="CF2" s="55"/>
      <c r="CG2" s="52"/>
      <c r="CH2" t="s" s="49">
        <v>17</v>
      </c>
      <c r="CI2" s="56"/>
      <c r="CJ2" s="56"/>
      <c r="CK2" s="56"/>
      <c r="CL2" s="56"/>
      <c r="CM2" s="56"/>
      <c r="CN2" s="57"/>
      <c r="CO2" s="58"/>
      <c r="CP2" s="59"/>
      <c r="CQ2" s="59"/>
      <c r="CR2" s="59"/>
      <c r="CS2" s="60"/>
    </row>
    <row r="3" ht="9.6" customHeight="1">
      <c r="A3" s="61"/>
      <c r="B3" s="62"/>
      <c r="C3" s="53"/>
      <c r="D3" s="51"/>
      <c r="E3" s="51"/>
      <c r="F3" s="55"/>
      <c r="G3" s="55"/>
      <c r="H3" s="55"/>
      <c r="I3" s="63"/>
      <c r="J3" t="s" s="64">
        <v>18</v>
      </c>
      <c r="K3" s="59"/>
      <c r="L3" s="59"/>
      <c r="M3" s="59"/>
      <c r="N3" s="59"/>
      <c r="O3" s="60"/>
      <c r="P3" s="60"/>
      <c r="Q3" s="31"/>
      <c r="R3" s="58"/>
      <c r="S3" s="65"/>
      <c r="T3" s="65"/>
      <c r="U3" s="45"/>
      <c r="V3" s="45"/>
      <c r="W3" t="s" s="46">
        <v>19</v>
      </c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7"/>
      <c r="AK3" t="s" s="68">
        <v>20</v>
      </c>
      <c r="AL3" s="69"/>
      <c r="AM3" s="69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70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9"/>
      <c r="BK3" s="60"/>
      <c r="BL3" s="71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60"/>
      <c r="CD3" s="54"/>
      <c r="CE3" s="72"/>
      <c r="CF3" s="55"/>
      <c r="CG3" s="52"/>
      <c r="CH3" t="s" s="73">
        <v>21</v>
      </c>
      <c r="CI3" s="56"/>
      <c r="CJ3" s="56"/>
      <c r="CK3" s="56"/>
      <c r="CL3" s="56"/>
      <c r="CM3" s="74"/>
      <c r="CN3" s="75"/>
      <c r="CO3" s="54"/>
      <c r="CP3" t="s" s="76">
        <v>22</v>
      </c>
      <c r="CQ3" s="77"/>
      <c r="CR3" s="77"/>
      <c r="CS3" s="78"/>
    </row>
    <row r="4" ht="12.75" customHeight="1">
      <c r="A4" t="s" s="79">
        <v>23</v>
      </c>
      <c r="B4" s="60"/>
      <c r="C4" s="71"/>
      <c r="D4" s="80"/>
      <c r="E4" s="80"/>
      <c r="F4" s="59"/>
      <c r="G4" s="59"/>
      <c r="H4" s="59"/>
      <c r="I4" s="60"/>
      <c r="J4" t="s" s="81">
        <v>24</v>
      </c>
      <c r="K4" s="82"/>
      <c r="L4" s="82"/>
      <c r="M4" s="82"/>
      <c r="N4" s="82"/>
      <c r="O4" s="83"/>
      <c r="P4" s="84"/>
      <c r="Q4" s="85"/>
      <c r="R4" t="s" s="86">
        <v>25</v>
      </c>
      <c r="S4" s="87"/>
      <c r="T4" s="88"/>
      <c r="U4" s="74"/>
      <c r="V4" s="74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91"/>
      <c r="AL4" t="s" s="92">
        <v>26</v>
      </c>
      <c r="AM4" s="93"/>
      <c r="AN4" s="59"/>
      <c r="AO4" s="59"/>
      <c r="AP4" s="51"/>
      <c r="AQ4" s="51"/>
      <c r="AR4" s="51"/>
      <c r="AS4" s="51"/>
      <c r="AT4" t="s" s="94">
        <v>27</v>
      </c>
      <c r="AU4" s="51"/>
      <c r="AV4" s="51"/>
      <c r="AW4" s="95"/>
      <c r="AX4" s="51"/>
      <c r="AY4" s="95"/>
      <c r="AZ4" s="51"/>
      <c r="BA4" s="51"/>
      <c r="BB4" s="51"/>
      <c r="BC4" s="51"/>
      <c r="BD4" s="51"/>
      <c r="BE4" s="51"/>
      <c r="BF4" s="51"/>
      <c r="BG4" s="51"/>
      <c r="BH4" s="51"/>
      <c r="BI4" s="52"/>
      <c r="BJ4" t="s" s="96">
        <v>28</v>
      </c>
      <c r="BK4" s="97">
        <v>2016</v>
      </c>
      <c r="BL4" s="97">
        <v>2015</v>
      </c>
      <c r="BM4" s="97">
        <v>2014</v>
      </c>
      <c r="BN4" t="s" s="98">
        <v>29</v>
      </c>
      <c r="BO4" s="97">
        <v>2012</v>
      </c>
      <c r="BP4" s="97">
        <v>2011</v>
      </c>
      <c r="BQ4" s="99">
        <v>2010</v>
      </c>
      <c r="BR4" s="100">
        <v>2009</v>
      </c>
      <c r="BS4" s="100">
        <v>2008</v>
      </c>
      <c r="BT4" s="100">
        <v>2007</v>
      </c>
      <c r="BU4" s="100">
        <v>2006</v>
      </c>
      <c r="BV4" s="100">
        <v>2005</v>
      </c>
      <c r="BW4" s="100">
        <v>2004</v>
      </c>
      <c r="BX4" s="100">
        <v>2003</v>
      </c>
      <c r="BY4" s="100">
        <v>2002</v>
      </c>
      <c r="BZ4" s="100">
        <v>2001</v>
      </c>
      <c r="CA4" s="101">
        <v>2000</v>
      </c>
      <c r="CB4" t="s" s="98">
        <v>30</v>
      </c>
      <c r="CC4" s="97"/>
      <c r="CD4" s="102"/>
      <c r="CE4" s="103"/>
      <c r="CF4" s="104"/>
      <c r="CG4" s="60"/>
      <c r="CH4" s="105"/>
      <c r="CI4" s="106"/>
      <c r="CJ4" s="106"/>
      <c r="CK4" s="106"/>
      <c r="CL4" s="107"/>
      <c r="CM4" t="s" s="108">
        <v>31</v>
      </c>
      <c r="CN4" s="101"/>
      <c r="CO4" s="41"/>
      <c r="CP4" t="s" s="109">
        <v>32</v>
      </c>
      <c r="CQ4" s="82"/>
      <c r="CR4" s="82"/>
      <c r="CS4" s="83"/>
    </row>
    <row r="5" ht="12.75" customHeight="1">
      <c r="A5" t="s" s="110">
        <v>33</v>
      </c>
      <c r="B5" t="s" s="110">
        <v>34</v>
      </c>
      <c r="C5" s="84"/>
      <c r="D5" t="s" s="111">
        <v>35</v>
      </c>
      <c r="E5" t="s" s="111">
        <v>36</v>
      </c>
      <c r="F5" t="s" s="108">
        <v>37</v>
      </c>
      <c r="G5" s="101"/>
      <c r="H5" s="112">
        <v>43039</v>
      </c>
      <c r="I5" t="s" s="113">
        <v>38</v>
      </c>
      <c r="J5" t="s" s="81">
        <v>39</v>
      </c>
      <c r="K5" s="83"/>
      <c r="L5" t="s" s="96">
        <v>40</v>
      </c>
      <c r="M5" s="114"/>
      <c r="N5" t="s" s="115">
        <v>41</v>
      </c>
      <c r="O5" s="83"/>
      <c r="P5" t="s" s="116">
        <v>42</v>
      </c>
      <c r="Q5" t="s" s="117">
        <v>43</v>
      </c>
      <c r="R5" t="s" s="98">
        <v>44</v>
      </c>
      <c r="S5" t="s" s="118">
        <v>45</v>
      </c>
      <c r="T5" t="s" s="113">
        <v>46</v>
      </c>
      <c r="U5" t="s" s="96">
        <v>47</v>
      </c>
      <c r="V5" t="s" s="96">
        <v>48</v>
      </c>
      <c r="W5" t="s" s="119">
        <v>47</v>
      </c>
      <c r="X5" t="s" s="120">
        <v>49</v>
      </c>
      <c r="Y5" t="s" s="121">
        <v>47</v>
      </c>
      <c r="Z5" t="s" s="122">
        <v>50</v>
      </c>
      <c r="AA5" t="s" s="119">
        <v>47</v>
      </c>
      <c r="AB5" t="s" s="120">
        <v>51</v>
      </c>
      <c r="AC5" t="s" s="123">
        <v>52</v>
      </c>
      <c r="AD5" t="s" s="124">
        <v>53</v>
      </c>
      <c r="AE5" t="s" s="124">
        <v>54</v>
      </c>
      <c r="AF5" t="s" s="96">
        <v>55</v>
      </c>
      <c r="AG5" t="s" s="124">
        <v>56</v>
      </c>
      <c r="AH5" t="s" s="124">
        <v>57</v>
      </c>
      <c r="AI5" t="s" s="124">
        <v>58</v>
      </c>
      <c r="AJ5" t="s" s="96">
        <v>53</v>
      </c>
      <c r="AK5" t="s" s="125">
        <v>59</v>
      </c>
      <c r="AL5" t="s" s="126">
        <v>60</v>
      </c>
      <c r="AM5" t="s" s="115">
        <v>60</v>
      </c>
      <c r="AN5" t="s" s="115">
        <v>60</v>
      </c>
      <c r="AO5" t="s" s="127">
        <v>60</v>
      </c>
      <c r="AP5" s="128"/>
      <c r="AQ5" s="129"/>
      <c r="AR5" s="129"/>
      <c r="AS5" s="130"/>
      <c r="AT5" s="130"/>
      <c r="AU5" t="s" s="131">
        <v>61</v>
      </c>
      <c r="AV5" s="130"/>
      <c r="AW5" s="130"/>
      <c r="AX5" s="132"/>
      <c r="AY5" s="132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t="s" s="133">
        <v>62</v>
      </c>
      <c r="BK5" t="s" s="134">
        <v>63</v>
      </c>
      <c r="BL5" t="s" s="134">
        <v>63</v>
      </c>
      <c r="BM5" t="s" s="134">
        <v>63</v>
      </c>
      <c r="BN5" t="s" s="134">
        <v>63</v>
      </c>
      <c r="BO5" t="s" s="134">
        <v>63</v>
      </c>
      <c r="BP5" t="s" s="134">
        <v>63</v>
      </c>
      <c r="BQ5" t="s" s="135">
        <v>63</v>
      </c>
      <c r="BR5" t="s" s="136">
        <v>63</v>
      </c>
      <c r="BS5" t="s" s="136">
        <v>63</v>
      </c>
      <c r="BT5" t="s" s="136">
        <v>63</v>
      </c>
      <c r="BU5" t="s" s="136">
        <v>63</v>
      </c>
      <c r="BV5" t="s" s="136">
        <v>63</v>
      </c>
      <c r="BW5" t="s" s="136">
        <v>63</v>
      </c>
      <c r="BX5" t="s" s="136">
        <v>63</v>
      </c>
      <c r="BY5" t="s" s="136">
        <v>63</v>
      </c>
      <c r="BZ5" t="s" s="136">
        <v>63</v>
      </c>
      <c r="CA5" t="s" s="137">
        <v>63</v>
      </c>
      <c r="CB5" t="s" s="134">
        <v>64</v>
      </c>
      <c r="CC5" t="s" s="138">
        <v>65</v>
      </c>
      <c r="CD5" s="139"/>
      <c r="CE5" t="s" s="98">
        <v>66</v>
      </c>
      <c r="CF5" t="s" s="98">
        <v>67</v>
      </c>
      <c r="CG5" t="s" s="98">
        <v>68</v>
      </c>
      <c r="CH5" t="s" s="140">
        <v>69</v>
      </c>
      <c r="CI5" s="8"/>
      <c r="CJ5" s="141"/>
      <c r="CK5" s="141"/>
      <c r="CL5" s="142"/>
      <c r="CM5" t="s" s="143">
        <v>70</v>
      </c>
      <c r="CN5" s="107"/>
      <c r="CO5" t="s" s="124">
        <v>71</v>
      </c>
      <c r="CP5" t="s" s="144">
        <v>72</v>
      </c>
      <c r="CQ5" t="s" s="145">
        <v>72</v>
      </c>
      <c r="CR5" t="s" s="144">
        <v>73</v>
      </c>
      <c r="CS5" t="s" s="145">
        <v>74</v>
      </c>
    </row>
    <row r="6" ht="12.75" customHeight="1">
      <c r="A6" t="s" s="146">
        <v>75</v>
      </c>
      <c r="B6" t="s" s="147">
        <v>76</v>
      </c>
      <c r="C6" t="s" s="147">
        <v>77</v>
      </c>
      <c r="D6" t="s" s="148">
        <v>78</v>
      </c>
      <c r="E6" t="s" s="148">
        <v>79</v>
      </c>
      <c r="F6" t="s" s="149">
        <v>80</v>
      </c>
      <c r="G6" t="s" s="150">
        <v>81</v>
      </c>
      <c r="H6" t="s" s="151">
        <v>82</v>
      </c>
      <c r="I6" t="s" s="152">
        <v>83</v>
      </c>
      <c r="J6" t="s" s="125">
        <v>84</v>
      </c>
      <c r="K6" t="s" s="125">
        <v>85</v>
      </c>
      <c r="L6" t="s" s="147">
        <v>86</v>
      </c>
      <c r="M6" t="s" s="125">
        <v>87</v>
      </c>
      <c r="N6" t="s" s="125">
        <v>88</v>
      </c>
      <c r="O6" t="s" s="125">
        <v>89</v>
      </c>
      <c r="P6" t="s" s="153">
        <v>90</v>
      </c>
      <c r="Q6" t="s" s="146">
        <v>91</v>
      </c>
      <c r="R6" t="s" s="154">
        <v>92</v>
      </c>
      <c r="S6" t="s" s="151">
        <v>93</v>
      </c>
      <c r="T6" t="s" s="152">
        <v>94</v>
      </c>
      <c r="U6" t="s" s="147">
        <v>95</v>
      </c>
      <c r="V6" t="s" s="147">
        <v>96</v>
      </c>
      <c r="W6" t="s" s="155">
        <v>97</v>
      </c>
      <c r="X6" t="s" s="156">
        <v>98</v>
      </c>
      <c r="Y6" t="s" s="157">
        <v>99</v>
      </c>
      <c r="Z6" t="s" s="158">
        <v>100</v>
      </c>
      <c r="AA6" t="s" s="155">
        <v>101</v>
      </c>
      <c r="AB6" t="s" s="156">
        <v>102</v>
      </c>
      <c r="AC6" t="s" s="159">
        <v>102</v>
      </c>
      <c r="AD6" t="s" s="160">
        <v>102</v>
      </c>
      <c r="AE6" t="s" s="160">
        <v>102</v>
      </c>
      <c r="AF6" t="s" s="147">
        <v>103</v>
      </c>
      <c r="AG6" t="s" s="160">
        <v>104</v>
      </c>
      <c r="AH6" t="s" s="160">
        <v>105</v>
      </c>
      <c r="AI6" t="s" s="160">
        <v>106</v>
      </c>
      <c r="AJ6" t="s" s="147">
        <v>107</v>
      </c>
      <c r="AK6" t="s" s="125">
        <v>108</v>
      </c>
      <c r="AL6" t="s" s="125">
        <v>109</v>
      </c>
      <c r="AM6" t="s" s="125">
        <v>110</v>
      </c>
      <c r="AN6" t="s" s="125">
        <v>71</v>
      </c>
      <c r="AO6" t="s" s="125">
        <v>111</v>
      </c>
      <c r="AP6" s="161">
        <v>2016</v>
      </c>
      <c r="AQ6" s="161">
        <v>2015</v>
      </c>
      <c r="AR6" s="161">
        <v>2014</v>
      </c>
      <c r="AS6" s="161">
        <v>2013</v>
      </c>
      <c r="AT6" t="s" s="162">
        <v>112</v>
      </c>
      <c r="AU6" s="161">
        <v>2012</v>
      </c>
      <c r="AV6" s="161">
        <v>2011</v>
      </c>
      <c r="AW6" t="s" s="162">
        <v>112</v>
      </c>
      <c r="AX6" s="161">
        <v>2010</v>
      </c>
      <c r="AY6" s="163">
        <v>2009</v>
      </c>
      <c r="AZ6" s="164">
        <v>2008</v>
      </c>
      <c r="BA6" s="164">
        <v>2007</v>
      </c>
      <c r="BB6" s="164">
        <v>2006</v>
      </c>
      <c r="BC6" s="164">
        <v>2005</v>
      </c>
      <c r="BD6" s="164">
        <v>2004</v>
      </c>
      <c r="BE6" s="164">
        <v>2003</v>
      </c>
      <c r="BF6" s="164">
        <v>2002</v>
      </c>
      <c r="BG6" s="164">
        <v>2001</v>
      </c>
      <c r="BH6" s="164">
        <v>2000</v>
      </c>
      <c r="BI6" s="165">
        <v>1999</v>
      </c>
      <c r="BJ6" t="s" s="147">
        <v>113</v>
      </c>
      <c r="BK6" s="166">
        <v>2015</v>
      </c>
      <c r="BL6" s="166">
        <v>2014</v>
      </c>
      <c r="BM6" s="166">
        <v>2013</v>
      </c>
      <c r="BN6" t="s" s="154">
        <v>114</v>
      </c>
      <c r="BO6" s="166">
        <v>2011</v>
      </c>
      <c r="BP6" s="166">
        <v>2010</v>
      </c>
      <c r="BQ6" s="105">
        <v>2009</v>
      </c>
      <c r="BR6" s="106">
        <v>2008</v>
      </c>
      <c r="BS6" s="106">
        <v>2007</v>
      </c>
      <c r="BT6" s="106">
        <v>2006</v>
      </c>
      <c r="BU6" s="106">
        <v>2005</v>
      </c>
      <c r="BV6" s="106">
        <v>2004</v>
      </c>
      <c r="BW6" s="106">
        <v>2003</v>
      </c>
      <c r="BX6" s="106">
        <v>2002</v>
      </c>
      <c r="BY6" s="106">
        <v>2001</v>
      </c>
      <c r="BZ6" s="106">
        <v>2000</v>
      </c>
      <c r="CA6" s="107">
        <v>1999</v>
      </c>
      <c r="CB6" t="s" s="154">
        <v>115</v>
      </c>
      <c r="CC6" t="s" s="167">
        <v>116</v>
      </c>
      <c r="CD6" t="s" s="147">
        <v>117</v>
      </c>
      <c r="CE6" t="s" s="154">
        <v>118</v>
      </c>
      <c r="CF6" t="s" s="154">
        <v>119</v>
      </c>
      <c r="CG6" t="s" s="154">
        <v>118</v>
      </c>
      <c r="CH6" s="168">
        <v>2017</v>
      </c>
      <c r="CI6" s="141">
        <v>2018</v>
      </c>
      <c r="CJ6" s="141">
        <v>2019</v>
      </c>
      <c r="CK6" s="141">
        <v>2020</v>
      </c>
      <c r="CL6" s="142">
        <v>2021</v>
      </c>
      <c r="CM6" t="s" s="169">
        <v>120</v>
      </c>
      <c r="CN6" t="s" s="170">
        <v>121</v>
      </c>
      <c r="CO6" t="s" s="160">
        <v>122</v>
      </c>
      <c r="CP6" t="s" s="171">
        <v>123</v>
      </c>
      <c r="CQ6" t="s" s="172">
        <v>124</v>
      </c>
      <c r="CR6" t="s" s="171">
        <v>125</v>
      </c>
      <c r="CS6" t="s" s="172">
        <v>125</v>
      </c>
    </row>
    <row r="7" ht="11.25" customHeight="1">
      <c r="A7" t="s" s="173">
        <v>126</v>
      </c>
      <c r="B7" t="s" s="110">
        <v>127</v>
      </c>
      <c r="C7" t="s" s="173">
        <v>128</v>
      </c>
      <c r="D7" s="174">
        <v>30</v>
      </c>
      <c r="E7" s="175">
        <v>94</v>
      </c>
      <c r="F7" t="s" s="118">
        <v>129</v>
      </c>
      <c r="G7" t="s" s="113">
        <v>129</v>
      </c>
      <c r="H7" s="176">
        <v>51.31</v>
      </c>
      <c r="I7" s="177">
        <f>(R7/H7)*100</f>
        <v>1.559150263106607</v>
      </c>
      <c r="J7" s="178">
        <v>0.19</v>
      </c>
      <c r="K7" s="178">
        <v>0.2</v>
      </c>
      <c r="L7" s="177">
        <f>((K7/J7)-1)*100</f>
        <v>5.263157894736836</v>
      </c>
      <c r="M7" s="179">
        <v>43042</v>
      </c>
      <c r="N7" s="179">
        <v>43045</v>
      </c>
      <c r="O7" s="179">
        <v>43054</v>
      </c>
      <c r="P7" t="s" s="173">
        <v>130</v>
      </c>
      <c r="Q7" t="s" s="173">
        <v>131</v>
      </c>
      <c r="R7" s="180">
        <f>K7*4</f>
        <v>0.8</v>
      </c>
      <c r="S7" s="181">
        <f>IF(OR(W7&lt;0.01,W7="n/a"),"n/a",R7/W7*100)</f>
        <v>32</v>
      </c>
      <c r="T7" s="182">
        <f>IF(OR(W7&lt;0.01,Z7="n/a"),"n/a",(H7/SQRT(22.5*W7*(H7/Z7))-1)*100)</f>
        <v>30.60522364914984</v>
      </c>
      <c r="U7" s="177">
        <f>IF(OR(W7&lt;0.01,W7="n/a"),"n/a",H7/W7)</f>
        <v>20.524</v>
      </c>
      <c r="V7" s="183">
        <v>12</v>
      </c>
      <c r="W7" s="176">
        <v>2.5</v>
      </c>
      <c r="X7" s="184">
        <v>2.05</v>
      </c>
      <c r="Y7" s="185">
        <v>6.42</v>
      </c>
      <c r="Z7" s="186">
        <v>1.87</v>
      </c>
      <c r="AA7" s="176">
        <v>9.4</v>
      </c>
      <c r="AB7" s="187">
        <v>2</v>
      </c>
      <c r="AC7" s="188">
        <v>11.07</v>
      </c>
      <c r="AD7" s="189">
        <v>4.5</v>
      </c>
      <c r="AE7" s="189">
        <v>10</v>
      </c>
      <c r="AF7" s="190">
        <v>0</v>
      </c>
      <c r="AG7" s="191">
        <v>1316</v>
      </c>
      <c r="AH7" s="192">
        <v>0.5</v>
      </c>
      <c r="AI7" s="193">
        <v>0.18</v>
      </c>
      <c r="AJ7" s="194">
        <f>IF(OR(AD7&lt;0,AD7="n/a",AD7=0),"n/a",AN7/AD7)</f>
        <v>0.9675523961098855</v>
      </c>
      <c r="AK7" s="195">
        <f>AN7/AO7</f>
        <v>1.085820844950696</v>
      </c>
      <c r="AL7" s="196">
        <f>((AP7/AQ7)^(1/1)-1)*100</f>
        <v>7.317073170731714</v>
      </c>
      <c r="AM7" s="196">
        <f>IF(AS7=0,"n/a",((AP7/AS7)^(1/3)-1)*100)</f>
        <v>5.21365061003245</v>
      </c>
      <c r="AN7" s="196">
        <f>IF(AV7=0,"n/a",((AP7/AV7)^(1/5)-1)*100)</f>
        <v>4.353985782494485</v>
      </c>
      <c r="AO7" s="197">
        <f>IF(BB7=0,"n/a",((AP7/BB7)^(1/10)-1)*100)</f>
        <v>4.009856508779941</v>
      </c>
      <c r="AP7" s="198">
        <v>0.72</v>
      </c>
      <c r="AQ7" s="194">
        <v>0.6709090909090909</v>
      </c>
      <c r="AR7" s="194">
        <v>0.6454545454545454</v>
      </c>
      <c r="AS7" s="198">
        <v>0.6181818181818182</v>
      </c>
      <c r="AT7" s="199"/>
      <c r="AU7" s="194">
        <v>0.6</v>
      </c>
      <c r="AV7" s="198">
        <v>0.5818181818181818</v>
      </c>
      <c r="AW7" s="199"/>
      <c r="AX7" s="200">
        <v>0.5545454545454545</v>
      </c>
      <c r="AY7" s="201">
        <v>0.5363636363636363</v>
      </c>
      <c r="AZ7" s="202">
        <v>0.5272727272727272</v>
      </c>
      <c r="BA7" s="203">
        <v>0.5090909090909091</v>
      </c>
      <c r="BB7" s="202">
        <v>0.4859454545454545</v>
      </c>
      <c r="BC7" s="202">
        <v>0.4049545454545455</v>
      </c>
      <c r="BD7" s="202">
        <v>0.3471090909090909</v>
      </c>
      <c r="BE7" s="202">
        <v>0.3057909090909091</v>
      </c>
      <c r="BF7" s="203">
        <v>0.2975272727272727</v>
      </c>
      <c r="BG7" s="202">
        <v>0.2939818181818182</v>
      </c>
      <c r="BH7" s="202">
        <v>0.2766</v>
      </c>
      <c r="BI7" s="204">
        <v>0.2398545454545455</v>
      </c>
      <c r="BJ7" s="200">
        <f>SUM(AP7:BI7)</f>
        <v>8.615399999999999</v>
      </c>
      <c r="BK7" s="205">
        <f>((AP7/AQ7)-1)*100</f>
        <v>7.317073170731714</v>
      </c>
      <c r="BL7" s="205">
        <f>((AQ7/AR7)-1)*100</f>
        <v>3.943661971831003</v>
      </c>
      <c r="BM7" s="205">
        <f>((AR7/AS7)-1)*100</f>
        <v>4.411764705882337</v>
      </c>
      <c r="BN7" s="205">
        <f>IF(AU7=0,0,IF(AU7&gt;AS7,0,((AS7/AU7)-1)*100))</f>
        <v>3.030303030303028</v>
      </c>
      <c r="BO7" s="205">
        <f>IF(AV7=0,0,IF(AV7&gt;AU7,0,((AU7/AV7)-1)*100))</f>
        <v>3.125</v>
      </c>
      <c r="BP7" s="205">
        <f>IF(AX7=0,0,IF(AX7&gt;AV7,0,((AV7/AX7)-1)*100))</f>
        <v>4.918032786885251</v>
      </c>
      <c r="BQ7" s="206">
        <f>IF(AY7=0,0,IF(AY7&gt;AX7,0,((AX7/AY7)-1)*100))</f>
        <v>3.389830508474567</v>
      </c>
      <c r="BR7" s="207">
        <f>IF(AZ7=0,0,IF(AZ7&gt;AY7,0,((AY7/AZ7)-1)*100))</f>
        <v>1.724137931034475</v>
      </c>
      <c r="BS7" s="207">
        <f>IF(BA7=0,0,IF(BA7&gt;AZ7,0,((AZ7/BA7)-1)*100))</f>
        <v>3.571428571428559</v>
      </c>
      <c r="BT7" s="207">
        <f>IF(BB7=0,0,IF(BB7&gt;BA7,0,((BA7/BB7)-1)*100))</f>
        <v>4.762973771841228</v>
      </c>
      <c r="BU7" s="207">
        <f>IF(BC7=0,0,IF(BC7&gt;BB7,0,((BB7/BC7)-1)*100))</f>
        <v>20</v>
      </c>
      <c r="BV7" s="207">
        <f>IF(BD7=0,0,IF(BD7&gt;BC7,0,((BC7/BD7)-1)*100))</f>
        <v>16.66492064323504</v>
      </c>
      <c r="BW7" s="207">
        <f>IF(BE7=0,0,IF(BE7&gt;BD7,0,((BD7/BE7)-1)*100))</f>
        <v>13.51190653149805</v>
      </c>
      <c r="BX7" s="207">
        <f>IF(BF7=0,0,IF(BF7&gt;BE7,0,((BE7/BF7)-1)*100))</f>
        <v>2.777438279149358</v>
      </c>
      <c r="BY7" s="207">
        <f>IF(BG7=0,0,IF(BG7&gt;BF7,0,((BF7/BG7)-1)*100))</f>
        <v>1.206011503494331</v>
      </c>
      <c r="BZ7" s="207">
        <f>IF(BH7=0,0,IF(BH7&gt;BG7,0,((BG7/BH7)-1)*100))</f>
        <v>6.284099125747722</v>
      </c>
      <c r="CA7" s="208">
        <f>IF(BI7=0,0,IF(BI7&gt;BH7,0,((BH7/BI7)-1)*100))</f>
        <v>15.3198908429351</v>
      </c>
      <c r="CB7" s="205">
        <f>AVERAGE(BK7:CA7)</f>
        <v>6.821086669086573</v>
      </c>
      <c r="CC7" s="205">
        <f>SQRT(AVERAGE((BK7-$CB7)^2,(BL7-$CB7)^2,(BM7-$CB7)^2,(BN7-$CB7)^2,(BO7-$CB7)^2,(BP7-$CB7)^2,(BQ7-$CB7)^2,(BR7-$CB7)^2,(BS7-$CB7)^2,(BT7-$CB7)^2,(BU7-$CB7)^2,(BV7-$CB7)^2,(BW7-$CB7)^2,(BX7-$CB7)^2,(BY7-$CB7)^2,(BZ7-$CB7)^2,(CA7-$CB7)^2))</f>
        <v>5.606098122147804</v>
      </c>
      <c r="CD7" t="s" s="110">
        <v>132</v>
      </c>
      <c r="CE7" s="209">
        <f>IF(AN7="n/a","n/a",IF(U7&lt;0,"n/a",IF(U7="n/a","n/a",I7+AN7-U7)))</f>
        <v>-14.61086395439891</v>
      </c>
      <c r="CF7" s="209">
        <f>IF(AN7="n/a","n/a",I7+AN7)</f>
        <v>5.913136045601092</v>
      </c>
      <c r="CG7" s="206">
        <f>D7/10+(1000-E7)/100+IF(F7="N",2,IF(F7="Y",1,0))+IF(G7="N",2,IF(G7="Y",1,0))+IF(L7&gt;10,5,L7/2)+IF(S7&gt;100,0,IF(S7&lt;0,0,(100-S7)/10))+IF(U7&gt;100,0,IF(U7&lt;0,0,(100-U7)/10))+IF(X7="-",0,IF(X7="N/A",0,IF(X7&gt;5,0,5-X7)))+IF(Y7&gt;5,0,5-Y7)+IF(Z7="N/A",0,IF(Z7&gt;5,0,5-Z7))+IF(AB7&lt;0,0,IF(AB7="-",0,IF(AB7="N/A",0,IF(AB7&gt;10,5,AB7/2))))+IF(AC7="n/a",0,IF(AC7&lt;0,0,IF(AC7&gt;10,5,AC7/2)))+IF(AE7="n/a",0,IF(AE7&lt;0,0,IF(AE7&gt;10,5,AE7/2)))+AF7/10+IF(AG7&gt;100000,3,IF(AG7&gt;10000,2,IF(AG7&gt;1000,1,0)))+IF(AL7&gt;10,5,AL7/2)+IF(AM7="n/a",0,IF(AM7&gt;10,5,AM7/2))+IF(AN7="n/a",0,IF(AN7&gt;10,5,AN7/2))+IF(AO7="n/a",0,IF(AO7&lt;0,0,IF(AO7&gt;10,5,AO7/2)))+IF(CB7&gt;10,5,CB7/2)</f>
        <v>61.37700531793101</v>
      </c>
      <c r="CH7" s="210">
        <f>IF(AB7="n/a",1.03*AP7,IF(AB7&lt;0,1.01*AP7,IF(AB7&gt;10,1.1*AP7,(1+AB7/100)*AP7)))</f>
        <v>0.7343999999999999</v>
      </c>
      <c r="CI7" s="211">
        <f>IF($AC7="n/a",1.03*CH7,IF($AC7&lt;0,1.01*CH7,IF($AC7&gt;10,1.1*CH7,(1+$AC7/100)*CH7)))</f>
        <v>0.80784</v>
      </c>
      <c r="CJ7" s="212">
        <f>IF($AE7="n/a",1.03*CI7,IF($AE7&lt;0,1.01*CI7,IF($AE7&gt;10,1.1*CI7,(1+$AE7/100)*CI7)))</f>
        <v>0.8886240000000001</v>
      </c>
      <c r="CK7" s="212">
        <f>IF($AE7="n/a",1.03*CJ7,IF($AE7&lt;0,1.01*CJ7,IF($AE7&gt;10,1.1*CJ7,(1+$AE7/100)*CJ7)))</f>
        <v>0.9774864000000002</v>
      </c>
      <c r="CL7" s="210">
        <f>IF($AE7="n/a",1.03*CK7,IF($AE7&lt;0,1.01*CK7,IF($AE7&gt;10,1.1*CK7,(1+$AE7/100)*CK7)))</f>
        <v>1.07523504</v>
      </c>
      <c r="CM7" s="211">
        <f>SUM(CH7:CL7)</f>
        <v>4.483585440000001</v>
      </c>
      <c r="CN7" s="208">
        <f>(CM7/H7)*100</f>
        <v>8.738229273046191</v>
      </c>
      <c r="CO7" s="213">
        <v>1.08</v>
      </c>
      <c r="CP7" s="214">
        <v>54.2</v>
      </c>
      <c r="CQ7" s="215">
        <v>-3.2</v>
      </c>
      <c r="CR7" s="216">
        <v>4.2</v>
      </c>
      <c r="CS7" s="217">
        <v>7.9</v>
      </c>
    </row>
    <row r="8" ht="11.25" customHeight="1">
      <c r="A8" t="s" s="116">
        <v>133</v>
      </c>
      <c r="B8" t="s" s="116">
        <v>134</v>
      </c>
      <c r="C8" t="s" s="116">
        <v>135</v>
      </c>
      <c r="D8" s="218">
        <v>59</v>
      </c>
      <c r="E8" s="219">
        <v>8</v>
      </c>
      <c r="F8" t="s" s="220">
        <v>55</v>
      </c>
      <c r="G8" t="s" s="221">
        <v>55</v>
      </c>
      <c r="H8" s="222">
        <v>230.19</v>
      </c>
      <c r="I8" s="223">
        <f>(R8/H8)*100</f>
        <v>2.041791563491029</v>
      </c>
      <c r="J8" s="224">
        <v>1.11</v>
      </c>
      <c r="K8" s="224">
        <v>1.175</v>
      </c>
      <c r="L8" s="225">
        <f>((K8/J8)-1)*100</f>
        <v>5.85585585585584</v>
      </c>
      <c r="M8" s="226">
        <v>42781</v>
      </c>
      <c r="N8" s="226">
        <v>42783</v>
      </c>
      <c r="O8" s="226">
        <v>42806</v>
      </c>
      <c r="P8" t="s" s="227">
        <v>136</v>
      </c>
      <c r="Q8" s="85"/>
      <c r="R8" s="225">
        <f>K8*4</f>
        <v>4.7</v>
      </c>
      <c r="S8" s="228">
        <f>IF(OR(W8&lt;0.01,W8="n/a"),"n/a",R8/W8*100)</f>
        <v>52.45535714285714</v>
      </c>
      <c r="T8" s="229">
        <f>IF(OR(W8&lt;0.01,Z8="n/a"),"n/a",(H8/SQRT(22.5*W8*(H8/Z8))-1)*100)</f>
        <v>268.3037857142234</v>
      </c>
      <c r="U8" s="223">
        <f>IF(OR(W8&lt;0.01,W8="n/a"),"n/a",H8/W8)</f>
        <v>25.69084821428571</v>
      </c>
      <c r="V8" s="230">
        <v>12</v>
      </c>
      <c r="W8" s="222">
        <v>8.960000000000001</v>
      </c>
      <c r="X8" s="231">
        <v>2.73</v>
      </c>
      <c r="Y8" s="232">
        <v>4.39</v>
      </c>
      <c r="Z8" s="233">
        <v>11.88</v>
      </c>
      <c r="AA8" s="222">
        <v>45.4</v>
      </c>
      <c r="AB8" s="234">
        <v>7.6</v>
      </c>
      <c r="AC8" s="235">
        <v>6</v>
      </c>
      <c r="AD8" s="236">
        <v>6.5</v>
      </c>
      <c r="AE8" s="236">
        <v>9.41</v>
      </c>
      <c r="AF8" s="237">
        <v>19</v>
      </c>
      <c r="AG8" s="238">
        <v>136052</v>
      </c>
      <c r="AH8" s="239">
        <v>9.699999999999999</v>
      </c>
      <c r="AI8" s="240">
        <v>0.97</v>
      </c>
      <c r="AJ8" s="241">
        <f>IF(OR(AD8&lt;0,AD8="n/a",AD8=0),"n/a",AN8/AD8)</f>
        <v>2.31968221422499</v>
      </c>
      <c r="AK8" s="242">
        <f>AN8/AO8</f>
        <v>1.637389853448054</v>
      </c>
      <c r="AL8" s="243">
        <f>((AP8/AQ8)^(1/1)-1)*100</f>
        <v>8.292682926829297</v>
      </c>
      <c r="AM8" s="243">
        <f>IF(AS8=0,"n/a",((AP8/AS8)^(1/3)-1)*100)</f>
        <v>20.46191173670071</v>
      </c>
      <c r="AN8" s="243">
        <f>IF(AV8=0,"n/a",((AP8/AV8)^(1/5)-1)*100)</f>
        <v>15.07793439246243</v>
      </c>
      <c r="AO8" s="244">
        <f>IF(BB8=0,"n/a",((AP8/BB8)^(1/10)-1)*100)</f>
        <v>9.208518277251422</v>
      </c>
      <c r="AP8" s="241">
        <v>4.44</v>
      </c>
      <c r="AQ8" s="241">
        <v>4.1</v>
      </c>
      <c r="AR8" s="241">
        <v>3.42</v>
      </c>
      <c r="AS8" s="241">
        <v>2.54</v>
      </c>
      <c r="AT8" s="245"/>
      <c r="AU8" s="241">
        <v>2.36</v>
      </c>
      <c r="AV8" s="241">
        <v>2.2</v>
      </c>
      <c r="AW8" s="245"/>
      <c r="AX8" s="246">
        <v>2.1</v>
      </c>
      <c r="AY8" s="247">
        <v>2.04</v>
      </c>
      <c r="AZ8" s="248">
        <v>2</v>
      </c>
      <c r="BA8" s="248">
        <v>1.92</v>
      </c>
      <c r="BB8" s="248">
        <v>1.84</v>
      </c>
      <c r="BC8" s="248">
        <v>1.68</v>
      </c>
      <c r="BD8" s="248">
        <v>1.44</v>
      </c>
      <c r="BE8" s="248">
        <v>1.32</v>
      </c>
      <c r="BF8" s="248">
        <v>1.24</v>
      </c>
      <c r="BG8" s="248">
        <v>1.2</v>
      </c>
      <c r="BH8" s="248">
        <v>1.16</v>
      </c>
      <c r="BI8" s="249">
        <v>1.12</v>
      </c>
      <c r="BJ8" s="246">
        <f>SUM(AP8:BI8)</f>
        <v>38.12</v>
      </c>
      <c r="BK8" s="250">
        <f>((AP8/AQ8)-1)*100</f>
        <v>8.292682926829297</v>
      </c>
      <c r="BL8" s="250">
        <f>((AQ8/AR8)-1)*100</f>
        <v>19.8830409356725</v>
      </c>
      <c r="BM8" s="250">
        <f>((AR8/AS8)-1)*100</f>
        <v>34.64566929133859</v>
      </c>
      <c r="BN8" s="250">
        <f>IF(AU8=0,0,IF(AU8&gt;AS8,0,((AS8/AU8)-1)*100))</f>
        <v>7.627118644067798</v>
      </c>
      <c r="BO8" s="250">
        <f>IF(AV8=0,0,IF(AV8&gt;AU8,0,((AU8/AV8)-1)*100))</f>
        <v>7.272727272727253</v>
      </c>
      <c r="BP8" s="250">
        <f>((AV8/AX8)-1)*100</f>
        <v>4.761904761904767</v>
      </c>
      <c r="BQ8" s="251">
        <f>((AX8/AY8)-1)*100</f>
        <v>2.941176470588247</v>
      </c>
      <c r="BR8" s="252">
        <f>((AY8/AZ8)-1)*100</f>
        <v>2.000000000000002</v>
      </c>
      <c r="BS8" s="252">
        <f>((AZ8/BA8)-1)*100</f>
        <v>4.166666666666674</v>
      </c>
      <c r="BT8" s="252">
        <f>((BA8/BB8)-1)*100</f>
        <v>4.347826086956519</v>
      </c>
      <c r="BU8" s="252">
        <f>((BB8/BC8)-1)*100</f>
        <v>9.523809523809534</v>
      </c>
      <c r="BV8" s="252">
        <f>((BC8/BD8)-1)*100</f>
        <v>16.66666666666667</v>
      </c>
      <c r="BW8" s="252">
        <f>((BD8/BE8)-1)*100</f>
        <v>9.090909090909083</v>
      </c>
      <c r="BX8" s="252">
        <f>((BE8/BF8)-1)*100</f>
        <v>6.451612903225823</v>
      </c>
      <c r="BY8" s="252">
        <f>((BF8/BG8)-1)*100</f>
        <v>3.333333333333344</v>
      </c>
      <c r="BZ8" s="252">
        <f>((BG8/BH8)-1)*100</f>
        <v>3.448275862068972</v>
      </c>
      <c r="CA8" s="253">
        <f>((BH8/BI8)-1)*100</f>
        <v>3.571428571428559</v>
      </c>
      <c r="CB8" s="250">
        <f>AVERAGE(BK8:CA8)</f>
        <v>8.707344059305507</v>
      </c>
      <c r="CC8" s="250">
        <f>SQRT(AVERAGE((BK8-$CB8)^2,(BL8-$CB8)^2,(BM8-$CB8)^2,(BN8-$CB8)^2,(BO8-$CB8)^2,(BP8-$CB8)^2,(BQ8-$CB8)^2,(BR8-$CB8)^2,(BS8-$CB8)^2,(BT8-$CB8)^2,(BU8-$CB8)^2,(BV8-$CB8)^2,(BW8-$CB8)^2,(BX8-$CB8)^2,(BY8-$CB8)^2,(BZ8-$CB8)^2,(CA8-$CB8)^2))</f>
        <v>7.995163831994017</v>
      </c>
      <c r="CD8" t="s" s="116">
        <v>137</v>
      </c>
      <c r="CE8" s="254">
        <f>IF(AN8="n/a","n/a",IF(U8&lt;0,"n/a",IF(U8="n/a","n/a",I8+AN8-U8)))</f>
        <v>-8.571122258332249</v>
      </c>
      <c r="CF8" s="254">
        <f>IF(AN8="n/a","n/a",I8+AN8)</f>
        <v>17.11972595595346</v>
      </c>
      <c r="CG8" s="250">
        <f>D8/10+(1000-E8)/100+IF(F8="N",2,IF(F8="Y",1,0))+IF(G8="N",2,IF(G8="Y",1,0))+IF(L8&gt;10,5,L8/2)+IF(S8&gt;100,0,IF(S8&lt;0,0,(100-S8)/10))+IF(U8&gt;100,0,IF(U8&lt;0,0,(100-U8)/10))+IF(X8="-",0,IF(X8="N/A",0,IF(X8&gt;5,0,5-X8)))+IF(Y8&gt;5,0,5-Y8)+IF(Z8="N/A",0,IF(Z8&gt;5,0,5-Z8))+IF(AB8&lt;0,0,IF(AB8="-",0,IF(AB8="N/A",0,IF(AB8&gt;10,5,AB8/2))))+IF(AC8="n/a",0,IF(AC8&lt;0,0,IF(AC8&gt;10,5,AC8/2)))+IF(AE8="n/a",0,IF(AE8&lt;0,0,IF(AE8&gt;10,5,AE8/2)))+AF8/10+IF(AG8&gt;100000,3,IF(AG8&gt;10000,2,IF(AG8&gt;1000,1,0)))+IF(AL8&gt;10,5,AL8/2)+IF(AM8="n/a",0,IF(AM8&gt;10,5,AM8/2))+IF(AN8="n/a",0,IF(AN8&gt;10,5,AN8/2))+IF(AO8="n/a",0,IF(AO8&lt;0,0,IF(AO8&gt;10,5,AO8/2)))+IF(CB8&gt;10,5,CB8/2)</f>
        <v>77.32258002390675</v>
      </c>
      <c r="CH8" s="255">
        <f>IF(AB8="n/a",1.03*AP8,IF(AB8&lt;0,1.01*AP8,IF(AB8&gt;10,1.1*AP8,(1+AB8/100)*AP8)))</f>
        <v>4.77744</v>
      </c>
      <c r="CI8" s="256">
        <f>IF($AC8="n/a",1.03*CH8,IF($AC8&lt;0,1.01*CH8,IF($AC8&gt;10,1.1*CH8,(1+$AC8/100)*CH8)))</f>
        <v>5.064086400000001</v>
      </c>
      <c r="CJ8" s="257">
        <f>IF($AE8="n/a",1.03*CI8,IF($AE8&lt;0,1.01*CI8,IF($AE8&gt;10,1.1*CI8,(1+$AE8/100)*CI8)))</f>
        <v>5.540616930240001</v>
      </c>
      <c r="CK8" s="257">
        <f>IF($AE8="n/a",1.03*CJ8,IF($AE8&lt;0,1.01*CJ8,IF($AE8&gt;10,1.1*CJ8,(1+$AE8/100)*CJ8)))</f>
        <v>6.061988983375586</v>
      </c>
      <c r="CL8" s="258">
        <f>IF($AE8="n/a",1.03*CK8,IF($AE8&lt;0,1.01*CK8,IF($AE8&gt;10,1.1*CK8,(1+$AE8/100)*CK8)))</f>
        <v>6.632422146711229</v>
      </c>
      <c r="CM8" s="256">
        <f>SUM(CH8:CL8)</f>
        <v>28.07655446032681</v>
      </c>
      <c r="CN8" s="253">
        <f>(CM8/H8)*100</f>
        <v>12.19712170829611</v>
      </c>
      <c r="CO8" s="259">
        <v>1.07</v>
      </c>
      <c r="CP8" s="260">
        <v>40.5</v>
      </c>
      <c r="CQ8" s="261">
        <v>-3.7</v>
      </c>
      <c r="CR8" s="262">
        <v>8</v>
      </c>
      <c r="CS8" s="263">
        <v>14.9</v>
      </c>
    </row>
    <row r="9" ht="11.25" customHeight="1">
      <c r="A9" t="s" s="116">
        <v>138</v>
      </c>
      <c r="B9" t="s" s="116">
        <v>139</v>
      </c>
      <c r="C9" t="s" s="116">
        <v>140</v>
      </c>
      <c r="D9" s="218">
        <v>50</v>
      </c>
      <c r="E9" s="219">
        <v>20</v>
      </c>
      <c r="F9" t="s" s="220">
        <v>141</v>
      </c>
      <c r="G9" t="s" s="221">
        <v>55</v>
      </c>
      <c r="H9" s="222">
        <v>41.97</v>
      </c>
      <c r="I9" s="223">
        <f>(R9/H9)*100</f>
        <v>1.62020490826781</v>
      </c>
      <c r="J9" s="224">
        <v>0.165</v>
      </c>
      <c r="K9" s="224">
        <v>0.17</v>
      </c>
      <c r="L9" s="225">
        <f>((K9/J9)-1)*100</f>
        <v>3.030303030303028</v>
      </c>
      <c r="M9" s="226">
        <v>42738</v>
      </c>
      <c r="N9" s="226">
        <v>42740</v>
      </c>
      <c r="O9" s="226">
        <v>42772</v>
      </c>
      <c r="P9" t="s" s="227">
        <v>142</v>
      </c>
      <c r="Q9" s="264"/>
      <c r="R9" s="225">
        <f>K9*4</f>
        <v>0.68</v>
      </c>
      <c r="S9" s="228">
        <f>IF(OR(W9&lt;0.01,W9="n/a"),"n/a",R9/W9*100)</f>
        <v>42.76729559748428</v>
      </c>
      <c r="T9" s="229">
        <f>IF(OR(W9&lt;0.01,Z9="n/a"),"n/a",(H9/SQRT(22.5*W9*(H9/Z9))-1)*100)</f>
        <v>68.84289895729071</v>
      </c>
      <c r="U9" s="223">
        <f>IF(OR(W9&lt;0.01,W9="n/a"),"n/a",H9/W9)</f>
        <v>26.39622641509434</v>
      </c>
      <c r="V9" s="230">
        <v>10</v>
      </c>
      <c r="W9" s="222">
        <v>1.59</v>
      </c>
      <c r="X9" s="231">
        <v>5.18</v>
      </c>
      <c r="Y9" s="232">
        <v>0.52</v>
      </c>
      <c r="Z9" s="233">
        <v>2.43</v>
      </c>
      <c r="AA9" s="222">
        <v>1.6</v>
      </c>
      <c r="AB9" s="234">
        <v>16.2</v>
      </c>
      <c r="AC9" s="235">
        <v>8.43</v>
      </c>
      <c r="AD9" s="236">
        <v>-2.9</v>
      </c>
      <c r="AE9" s="236">
        <v>5.1</v>
      </c>
      <c r="AF9" s="237">
        <v>6</v>
      </c>
      <c r="AG9" s="238">
        <v>2737</v>
      </c>
      <c r="AH9" s="239">
        <v>0.7</v>
      </c>
      <c r="AI9" s="240">
        <v>0.27</v>
      </c>
      <c r="AJ9" t="s" s="265">
        <f>IF(OR(AD9&lt;0,AD9="n/a",AD9=0),"n/a",AN9/AD9)</f>
        <v>143</v>
      </c>
      <c r="AK9" s="242">
        <f>AN9/AO9</f>
        <v>0.8073148771753217</v>
      </c>
      <c r="AL9" s="243">
        <f>((AP9/AQ9)^(1/1)-1)*100</f>
        <v>3.125</v>
      </c>
      <c r="AM9" s="243">
        <f>IF(AS9=0,"n/a",((AP9/AS9)^(1/3)-1)*100)</f>
        <v>3.228011545636722</v>
      </c>
      <c r="AN9" s="243">
        <f>IF(AV9=0,"n/a",((AP9/AV9)^(1/5)-1)*100)</f>
        <v>3.340648293877924</v>
      </c>
      <c r="AO9" s="244">
        <f>IF(BB9=0,"n/a",((AP9/BB9)^(1/10)-1)*100)</f>
        <v>4.137974399241062</v>
      </c>
      <c r="AP9" s="241">
        <v>0.66</v>
      </c>
      <c r="AQ9" s="241">
        <v>0.64</v>
      </c>
      <c r="AR9" s="241">
        <v>0.62</v>
      </c>
      <c r="AS9" s="241">
        <v>0.6</v>
      </c>
      <c r="AT9" t="s" s="266">
        <v>112</v>
      </c>
      <c r="AU9" s="241">
        <v>0.58</v>
      </c>
      <c r="AV9" s="241">
        <v>0.5600000000000001</v>
      </c>
      <c r="AW9" s="245"/>
      <c r="AX9" s="246">
        <v>0.54</v>
      </c>
      <c r="AY9" s="247">
        <v>0.52</v>
      </c>
      <c r="AZ9" s="248">
        <v>0.5</v>
      </c>
      <c r="BA9" s="248">
        <v>0.48</v>
      </c>
      <c r="BB9" s="248">
        <v>0.44</v>
      </c>
      <c r="BC9" s="248">
        <v>0.42</v>
      </c>
      <c r="BD9" s="248">
        <v>0.4</v>
      </c>
      <c r="BE9" s="248">
        <v>0.38</v>
      </c>
      <c r="BF9" s="248">
        <v>0.36</v>
      </c>
      <c r="BG9" s="248">
        <v>0.33</v>
      </c>
      <c r="BH9" s="248">
        <v>0.31</v>
      </c>
      <c r="BI9" s="249">
        <v>0.28</v>
      </c>
      <c r="BJ9" s="246">
        <f>SUM(AP9:BI9)</f>
        <v>8.620000000000001</v>
      </c>
      <c r="BK9" s="250">
        <f>((AP9/AQ9)-1)*100</f>
        <v>3.125</v>
      </c>
      <c r="BL9" s="250">
        <f>((AQ9/AR9)-1)*100</f>
        <v>3.2258064516129</v>
      </c>
      <c r="BM9" s="250">
        <f>((AR9/AS9)-1)*100</f>
        <v>3.333333333333344</v>
      </c>
      <c r="BN9" s="250">
        <f>IF(AU9=0,0,IF(AU9&gt;AS9,0,((AS9/AU9)-1)*100))</f>
        <v>3.448275862068972</v>
      </c>
      <c r="BO9" s="250">
        <f>IF(AV9=0,0,IF(AV9&gt;AU9,0,((AU9/AV9)-1)*100))</f>
        <v>3.571428571428559</v>
      </c>
      <c r="BP9" s="250">
        <f>((AV9/AX9)-1)*100</f>
        <v>3.703703703703698</v>
      </c>
      <c r="BQ9" s="251">
        <f>((AX9/AY9)-1)*100</f>
        <v>3.846153846153855</v>
      </c>
      <c r="BR9" s="252">
        <f>((AY9/AZ9)-1)*100</f>
        <v>4.000000000000004</v>
      </c>
      <c r="BS9" s="252">
        <f>((AZ9/BA9)-1)*100</f>
        <v>4.166666666666674</v>
      </c>
      <c r="BT9" s="252">
        <f>((BA9/BB9)-1)*100</f>
        <v>9.090909090909083</v>
      </c>
      <c r="BU9" s="252">
        <f>((BB9/BC9)-1)*100</f>
        <v>4.761904761904767</v>
      </c>
      <c r="BV9" s="252">
        <f>((BC9/BD9)-1)*100</f>
        <v>4.999999999999982</v>
      </c>
      <c r="BW9" s="252">
        <f>((BD9/BE9)-1)*100</f>
        <v>5.263157894736836</v>
      </c>
      <c r="BX9" s="252">
        <f>((BE9/BF9)-1)*100</f>
        <v>5.555555555555558</v>
      </c>
      <c r="BY9" s="252">
        <f>((BF9/BG9)-1)*100</f>
        <v>9.090909090909083</v>
      </c>
      <c r="BZ9" s="252">
        <f>((BG9/BH9)-1)*100</f>
        <v>6.451612903225823</v>
      </c>
      <c r="CA9" s="253">
        <f>((BH9/BI9)-1)*100</f>
        <v>10.7142857142857</v>
      </c>
      <c r="CB9" s="250">
        <f>AVERAGE(BK9:CA9)</f>
        <v>5.196982555676166</v>
      </c>
      <c r="CC9" s="250">
        <f>SQRT(AVERAGE((BK9-$CB9)^2,(BL9-$CB9)^2,(BM9-$CB9)^2,(BN9-$CB9)^2,(BO9-$CB9)^2,(BP9-$CB9)^2,(BQ9-$CB9)^2,(BR9-$CB9)^2,(BS9-$CB9)^2,(BT9-$CB9)^2,(BU9-$CB9)^2,(BV9-$CB9)^2,(BW9-$CB9)^2,(BX9-$CB9)^2,(BY9-$CB9)^2,(BZ9-$CB9)^2,(CA9-$CB9)^2))</f>
        <v>2.257044944538231</v>
      </c>
      <c r="CD9" t="s" s="116">
        <v>137</v>
      </c>
      <c r="CE9" s="254">
        <f>IF(AN9="n/a","n/a",IF(U9&lt;0,"n/a",IF(U9="n/a","n/a",I9+AN9-U9)))</f>
        <v>-21.4353732129486</v>
      </c>
      <c r="CF9" s="254">
        <f>IF(AN9="n/a","n/a",I9+AN9)</f>
        <v>4.960853202145734</v>
      </c>
      <c r="CG9" s="250">
        <f>D9/10+(1000-E9)/100+IF(F9="N",2,IF(F9="Y",1,0))+IF(G9="N",2,IF(G9="Y",1,0))+IF(L9&gt;10,5,L9/2)+IF(S9&gt;100,0,IF(S9&lt;0,0,(100-S9)/10))+IF(U9&gt;100,0,IF(U9&lt;0,0,(100-U9)/10))+IF(X9="-",0,IF(X9="N/A",0,IF(X9&gt;5,0,5-X9)))+IF(Y9&gt;5,0,5-Y9)+IF(Z9="N/A",0,IF(Z9&gt;5,0,5-Z9))+IF(AB9&lt;0,0,IF(AB9="-",0,IF(AB9="N/A",0,IF(AB9&gt;10,5,AB9/2))))+IF(AC9="n/a",0,IF(AC9&lt;0,0,IF(AC9&gt;10,5,AC9/2)))+IF(AE9="n/a",0,IF(AE9&lt;0,0,IF(AE9&gt;10,5,AE9/2)))+AF9/10+IF(AG9&gt;100000,3,IF(AG9&gt;10000,2,IF(AG9&gt;1000,1,0)))+IF(AL9&gt;10,5,AL9/2)+IF(AM9="n/a",0,IF(AM9&gt;10,5,AM9/2))+IF(AN9="n/a",0,IF(AN9&gt;10,5,AN9/2))+IF(AO9="n/a",0,IF(AO9&lt;0,0,IF(AO9&gt;10,5,AO9/2)))+IF(CB9&gt;10,5,CB9/2)</f>
        <v>62.32810771110958</v>
      </c>
      <c r="CH9" s="255">
        <f>IF(AB9="n/a",1.03*AP9,IF(AB9&lt;0,1.01*AP9,IF(AB9&gt;10,1.1*AP9,(1+AB9/100)*AP9)))</f>
        <v>0.7260000000000001</v>
      </c>
      <c r="CI9" s="256">
        <f>IF($AC9="n/a",1.03*CH9,IF($AC9&lt;0,1.01*CH9,IF($AC9&gt;10,1.1*CH9,(1+$AC9/100)*CH9)))</f>
        <v>0.7872018000000002</v>
      </c>
      <c r="CJ9" s="257">
        <f>IF($AE9="n/a",1.03*CI9,IF($AE9&lt;0,1.01*CI9,IF($AE9&gt;10,1.1*CI9,(1+$AE9/100)*CI9)))</f>
        <v>0.8273490918000002</v>
      </c>
      <c r="CK9" s="257">
        <f>IF($AE9="n/a",1.03*CJ9,IF($AE9&lt;0,1.01*CJ9,IF($AE9&gt;10,1.1*CJ9,(1+$AE9/100)*CJ9)))</f>
        <v>0.8695438954818001</v>
      </c>
      <c r="CL9" s="258">
        <f>IF($AE9="n/a",1.03*CK9,IF($AE9&lt;0,1.01*CK9,IF($AE9&gt;10,1.1*CK9,(1+$AE9/100)*CK9)))</f>
        <v>0.9138906341513718</v>
      </c>
      <c r="CM9" s="256">
        <f>SUM(CH9:CL9)</f>
        <v>4.123985421433172</v>
      </c>
      <c r="CN9" s="253">
        <f>(CM9/H9)*100</f>
        <v>9.826031502104295</v>
      </c>
      <c r="CO9" s="259">
        <v>0.82</v>
      </c>
      <c r="CP9" s="260">
        <v>13.1</v>
      </c>
      <c r="CQ9" s="261">
        <v>-7</v>
      </c>
      <c r="CR9" s="262">
        <v>-0.3</v>
      </c>
      <c r="CS9" s="263">
        <v>-0.7</v>
      </c>
    </row>
    <row r="10" ht="11.25" customHeight="1">
      <c r="A10" t="s" s="116">
        <v>144</v>
      </c>
      <c r="B10" t="s" s="116">
        <v>145</v>
      </c>
      <c r="C10" t="s" s="116">
        <v>146</v>
      </c>
      <c r="D10" s="218">
        <v>35</v>
      </c>
      <c r="E10" s="219">
        <v>77</v>
      </c>
      <c r="F10" t="s" s="220">
        <v>55</v>
      </c>
      <c r="G10" t="s" s="221">
        <v>55</v>
      </c>
      <c r="H10" s="222">
        <v>83.89</v>
      </c>
      <c r="I10" s="223">
        <f>(R10/H10)*100</f>
        <v>2.145666944808678</v>
      </c>
      <c r="J10" s="224">
        <v>0.43</v>
      </c>
      <c r="K10" s="224">
        <v>0.45</v>
      </c>
      <c r="L10" s="225">
        <f>((K10/J10)-1)*100</f>
        <v>4.651162790697683</v>
      </c>
      <c r="M10" s="226">
        <v>43053</v>
      </c>
      <c r="N10" s="226">
        <v>43054</v>
      </c>
      <c r="O10" s="226">
        <v>43070</v>
      </c>
      <c r="P10" t="s" s="227">
        <v>147</v>
      </c>
      <c r="Q10" s="85"/>
      <c r="R10" s="225">
        <f>K10*4</f>
        <v>1.8</v>
      </c>
      <c r="S10" s="228">
        <f>IF(OR(W10&lt;0.01,W10="n/a"),"n/a",R10/W10*100)</f>
        <v>26.12481857764877</v>
      </c>
      <c r="T10" s="229">
        <f>IF(OR(W10&lt;0.01,Z10="n/a"),"n/a",(H10/SQRT(22.5*W10*(H10/Z10))-1)*100)</f>
        <v>-8.41590119630543</v>
      </c>
      <c r="U10" s="223">
        <f>IF(OR(W10&lt;0.01,W10="n/a"),"n/a",H10/W10)</f>
        <v>12.17561683599419</v>
      </c>
      <c r="V10" s="230">
        <v>12</v>
      </c>
      <c r="W10" s="222">
        <v>6.89</v>
      </c>
      <c r="X10" s="231">
        <v>0.9</v>
      </c>
      <c r="Y10" s="232">
        <v>1.49</v>
      </c>
      <c r="Z10" s="233">
        <v>1.55</v>
      </c>
      <c r="AA10" s="222">
        <v>11.6</v>
      </c>
      <c r="AB10" s="234">
        <v>9.9</v>
      </c>
      <c r="AC10" s="235">
        <v>1.08</v>
      </c>
      <c r="AD10" s="236">
        <v>9.300000000000001</v>
      </c>
      <c r="AE10" s="236">
        <v>13.5</v>
      </c>
      <c r="AF10" s="237">
        <v>22</v>
      </c>
      <c r="AG10" s="238">
        <v>33033</v>
      </c>
      <c r="AH10" s="239">
        <v>0.3</v>
      </c>
      <c r="AI10" s="240">
        <v>0.24</v>
      </c>
      <c r="AJ10" s="241">
        <f>IF(OR(AD10&lt;0,AD10="n/a",AD10=0),"n/a",AN10/AD10)</f>
        <v>0.6644602468564091</v>
      </c>
      <c r="AK10" s="242">
        <f>AN10/AO10</f>
        <v>0.5290751746013521</v>
      </c>
      <c r="AL10" s="243">
        <f>((AP10/AQ10)^(1/1)-1)*100</f>
        <v>5.063291139240489</v>
      </c>
      <c r="AM10" s="243">
        <f>IF(AS10=0,"n/a",((AP10/AS10)^(1/3)-1)*100)</f>
        <v>5.343218065147215</v>
      </c>
      <c r="AN10" s="243">
        <f>IF(AV10=0,"n/a",((AP10/AV10)^(1/5)-1)*100)</f>
        <v>6.179480295764606</v>
      </c>
      <c r="AO10" s="244">
        <f>IF(BB10=0,"n/a",((AP10/BB10)^(1/10)-1)*100)</f>
        <v>11.67977745397093</v>
      </c>
      <c r="AP10" s="241">
        <v>1.66</v>
      </c>
      <c r="AQ10" s="241">
        <v>1.58</v>
      </c>
      <c r="AR10" s="241">
        <v>1.48</v>
      </c>
      <c r="AS10" s="241">
        <v>1.42</v>
      </c>
      <c r="AT10" s="245"/>
      <c r="AU10" s="241">
        <v>1.34</v>
      </c>
      <c r="AV10" s="241">
        <v>1.23</v>
      </c>
      <c r="AW10" s="245"/>
      <c r="AX10" s="246">
        <v>1.14</v>
      </c>
      <c r="AY10" s="247">
        <v>1.12</v>
      </c>
      <c r="AZ10" s="248">
        <v>0.96</v>
      </c>
      <c r="BA10" s="248">
        <v>0.8</v>
      </c>
      <c r="BB10" s="248">
        <v>0.55</v>
      </c>
      <c r="BC10" s="248">
        <v>0.44</v>
      </c>
      <c r="BD10" s="248">
        <v>0.38</v>
      </c>
      <c r="BE10" s="248">
        <v>0.3</v>
      </c>
      <c r="BF10" s="248">
        <v>0.23</v>
      </c>
      <c r="BG10" s="248">
        <v>0.1925</v>
      </c>
      <c r="BH10" s="248">
        <v>0.165</v>
      </c>
      <c r="BI10" s="249">
        <v>0.145</v>
      </c>
      <c r="BJ10" s="246">
        <f>SUM(AP10:BI10)</f>
        <v>15.13250000000001</v>
      </c>
      <c r="BK10" s="250">
        <f>((AP10/AQ10)-1)*100</f>
        <v>5.063291139240489</v>
      </c>
      <c r="BL10" s="250">
        <f>((AQ10/AR10)-1)*100</f>
        <v>6.756756756756754</v>
      </c>
      <c r="BM10" s="250">
        <f>((AR10/AS10)-1)*100</f>
        <v>4.225352112676051</v>
      </c>
      <c r="BN10" s="250">
        <f>IF(AU10=0,0,IF(AU10&gt;AS10,0,((AS10/AU10)-1)*100))</f>
        <v>5.970149253731338</v>
      </c>
      <c r="BO10" s="250">
        <f>IF(AV10=0,0,IF(AV10&gt;AU10,0,((AU10/AV10)-1)*100))</f>
        <v>8.943089430894325</v>
      </c>
      <c r="BP10" s="250">
        <f>((AV10/AX10)-1)*100</f>
        <v>7.894736842105265</v>
      </c>
      <c r="BQ10" s="251">
        <f>((AX10/AY10)-1)*100</f>
        <v>1.785714285714257</v>
      </c>
      <c r="BR10" s="252">
        <f>((AY10/AZ10)-1)*100</f>
        <v>16.66666666666667</v>
      </c>
      <c r="BS10" s="252">
        <f>((AZ10/BA10)-1)*100</f>
        <v>20</v>
      </c>
      <c r="BT10" s="252">
        <f>((BA10/BB10)-1)*100</f>
        <v>45.45454545454546</v>
      </c>
      <c r="BU10" s="252">
        <f>((BB10/BC10)-1)*100</f>
        <v>25</v>
      </c>
      <c r="BV10" s="252">
        <f>((BC10/BD10)-1)*100</f>
        <v>15.78947368421053</v>
      </c>
      <c r="BW10" s="252">
        <f>((BD10/BE10)-1)*100</f>
        <v>26.66666666666668</v>
      </c>
      <c r="BX10" s="252">
        <f>((BE10/BF10)-1)*100</f>
        <v>30.43478260869563</v>
      </c>
      <c r="BY10" s="252">
        <f>((BF10/BG10)-1)*100</f>
        <v>19.48051948051948</v>
      </c>
      <c r="BZ10" s="252">
        <f>((BG10/BH10)-1)*100</f>
        <v>16.66666666666667</v>
      </c>
      <c r="CA10" s="253">
        <f>((BH10/BI10)-1)*100</f>
        <v>13.79310344827587</v>
      </c>
      <c r="CB10" s="250">
        <f>AVERAGE(BK10:CA10)</f>
        <v>15.91714791160974</v>
      </c>
      <c r="CC10" s="250">
        <f>SQRT(AVERAGE((BK10-$CB10)^2,(BL10-$CB10)^2,(BM10-$CB10)^2,(BN10-$CB10)^2,(BO10-$CB10)^2,(BP10-$CB10)^2,(BQ10-$CB10)^2,(BR10-$CB10)^2,(BS10-$CB10)^2,(BT10-$CB10)^2,(BU10-$CB10)^2,(BV10-$CB10)^2,(BW10-$CB10)^2,(BX10-$CB10)^2,(BY10-$CB10)^2,(BZ10-$CB10)^2,(CA10-$CB10)^2))</f>
        <v>11.02495158958963</v>
      </c>
      <c r="CD10" t="s" s="116">
        <v>132</v>
      </c>
      <c r="CE10" s="254">
        <f>IF(AN10="n/a","n/a",IF(U10&lt;0,"n/a",IF(U10="n/a","n/a",I10+AN10-U10)))</f>
        <v>-3.850469595420911</v>
      </c>
      <c r="CF10" s="254">
        <f>IF(AN10="n/a","n/a",I10+AN10)</f>
        <v>8.325147240573283</v>
      </c>
      <c r="CG10" s="250">
        <f>D10/10+(1000-E10)/100+IF(F10="N",2,IF(F10="Y",1,0))+IF(G10="N",2,IF(G10="Y",1,0))+IF(L10&gt;10,5,L10/2)+IF(S10&gt;100,0,IF(S10&lt;0,0,(100-S10)/10))+IF(U10&gt;100,0,IF(U10&lt;0,0,(100-U10)/10))+IF(X10="-",0,IF(X10="N/A",0,IF(X10&gt;5,0,5-X10)))+IF(Y10&gt;5,0,5-Y10)+IF(Z10="N/A",0,IF(Z10&gt;5,0,5-Z10))+IF(AB10&lt;0,0,IF(AB10="-",0,IF(AB10="N/A",0,IF(AB10&gt;10,5,AB10/2))))+IF(AC10="n/a",0,IF(AC10&lt;0,0,IF(AC10&gt;10,5,AC10/2)))+IF(AE10="n/a",0,IF(AE10&lt;0,0,IF(AE10&gt;10,5,AE10/2)))+AF10/10+IF(AG10&gt;100000,3,IF(AG10&gt;10000,2,IF(AG10&gt;1000,1,0)))+IF(AL10&gt;10,5,AL10/2)+IF(AM10="n/a",0,IF(AM10&gt;10,5,AM10/2))+IF(AN10="n/a",0,IF(AN10&gt;10,5,AN10/2))+IF(AO10="n/a",0,IF(AO10&lt;0,0,IF(AO10&gt;10,5,AO10/2)))+IF(CB10&gt;10,5,CB10/2)</f>
        <v>79.26853260406071</v>
      </c>
      <c r="CH10" s="255">
        <f>IF(AB10="n/a",1.03*AP10,IF(AB10&lt;0,1.01*AP10,IF(AB10&gt;10,1.1*AP10,(1+AB10/100)*AP10)))</f>
        <v>1.82434</v>
      </c>
      <c r="CI10" s="256">
        <f>IF($AC10="n/a",1.03*CH10,IF($AC10&lt;0,1.01*CH10,IF($AC10&gt;10,1.1*CH10,(1+$AC10/100)*CH10)))</f>
        <v>1.844042872</v>
      </c>
      <c r="CJ10" s="257">
        <f>IF($AE10="n/a",1.03*CI10,IF($AE10&lt;0,1.01*CI10,IF($AE10&gt;10,1.1*CI10,(1+$AE10/100)*CI10)))</f>
        <v>2.0284471592</v>
      </c>
      <c r="CK10" s="257">
        <f>IF($AE10="n/a",1.03*CJ10,IF($AE10&lt;0,1.01*CJ10,IF($AE10&gt;10,1.1*CJ10,(1+$AE10/100)*CJ10)))</f>
        <v>2.231291875120</v>
      </c>
      <c r="CL10" s="258">
        <f>IF($AE10="n/a",1.03*CK10,IF($AE10&lt;0,1.01*CK10,IF($AE10&gt;10,1.1*CK10,(1+$AE10/100)*CK10)))</f>
        <v>2.454421062632</v>
      </c>
      <c r="CM10" s="256">
        <f>SUM(CH10:CL10)</f>
        <v>10.382542968952</v>
      </c>
      <c r="CN10" s="253">
        <f>(CM10/H10)*100</f>
        <v>12.37637736196448</v>
      </c>
      <c r="CO10" s="259">
        <v>0.99</v>
      </c>
      <c r="CP10" s="260">
        <v>26.2</v>
      </c>
      <c r="CQ10" s="261">
        <v>-2.1</v>
      </c>
      <c r="CR10" s="262">
        <v>1.4</v>
      </c>
      <c r="CS10" s="263">
        <v>9.5</v>
      </c>
    </row>
    <row r="11" ht="11.25" customHeight="1">
      <c r="A11" t="s" s="146">
        <v>148</v>
      </c>
      <c r="B11" t="s" s="146">
        <v>149</v>
      </c>
      <c r="C11" t="s" s="146">
        <v>150</v>
      </c>
      <c r="D11" s="267">
        <v>35</v>
      </c>
      <c r="E11" s="219">
        <v>74</v>
      </c>
      <c r="F11" t="s" s="151">
        <v>141</v>
      </c>
      <c r="G11" t="s" s="152">
        <v>141</v>
      </c>
      <c r="H11" s="268">
        <v>159.43</v>
      </c>
      <c r="I11" s="269">
        <f>(R11/H11)*100</f>
        <v>2.383491187354952</v>
      </c>
      <c r="J11" s="270">
        <v>0.86</v>
      </c>
      <c r="K11" s="270">
        <v>0.95</v>
      </c>
      <c r="L11" s="271">
        <f>((K11/J11)-1)*100</f>
        <v>10.46511627906976</v>
      </c>
      <c r="M11" s="272">
        <v>42824</v>
      </c>
      <c r="N11" s="272">
        <v>42828</v>
      </c>
      <c r="O11" s="272">
        <v>42863</v>
      </c>
      <c r="P11" t="s" s="273">
        <v>151</v>
      </c>
      <c r="Q11" s="274"/>
      <c r="R11" s="271">
        <f>K11*4</f>
        <v>3.8</v>
      </c>
      <c r="S11" s="275">
        <f>IF(OR(W11&lt;0.01,W11="n/a"),"n/a",R11/W11*100)</f>
        <v>78.51239669421487</v>
      </c>
      <c r="T11" s="276">
        <f>IF(OR(W11&lt;0.01,Z11="n/a"),"n/a",(H11/SQRT(22.5*W11*(H11/Z11))-1)*100)</f>
        <v>132.4257634970575</v>
      </c>
      <c r="U11" s="269">
        <f>IF(OR(W11&lt;0.01,W11="n/a"),"n/a",H11/W11)</f>
        <v>32.9400826446281</v>
      </c>
      <c r="V11" s="277">
        <v>9</v>
      </c>
      <c r="W11" s="268">
        <v>4.84</v>
      </c>
      <c r="X11" s="278">
        <v>7.52</v>
      </c>
      <c r="Y11" s="279">
        <v>4.13</v>
      </c>
      <c r="Z11" s="280">
        <v>3.69</v>
      </c>
      <c r="AA11" s="268">
        <v>38.3</v>
      </c>
      <c r="AB11" s="281">
        <v>-25.6</v>
      </c>
      <c r="AC11" s="282">
        <v>8.380000000000001</v>
      </c>
      <c r="AD11" s="283">
        <v>2.1</v>
      </c>
      <c r="AE11" s="283">
        <v>4.38</v>
      </c>
      <c r="AF11" s="284">
        <v>21</v>
      </c>
      <c r="AG11" s="285">
        <v>34859</v>
      </c>
      <c r="AH11" s="286">
        <v>0.2</v>
      </c>
      <c r="AI11" s="287">
        <v>0.42</v>
      </c>
      <c r="AJ11" s="288">
        <f>IF(OR(AD11&lt;0,AD11="n/a",AD11=0),"n/a",AN11/AD11)</f>
        <v>4.160669358427823</v>
      </c>
      <c r="AK11" s="289">
        <f>AN11/AO11</f>
        <v>0.8983568489765138</v>
      </c>
      <c r="AL11" s="290">
        <f>((AP11/AQ11)^(1/1)-1)*100</f>
        <v>5.937499999999996</v>
      </c>
      <c r="AM11" s="290">
        <f>IF(AS11=0,"n/a",((AP11/AS11)^(1/3)-1)*100)</f>
        <v>6.964576587453508</v>
      </c>
      <c r="AN11" s="290">
        <f>IF(AV11=0,"n/a",((AP11/AV11)^(1/5)-1)*100)</f>
        <v>8.737405652698428</v>
      </c>
      <c r="AO11" s="291">
        <f>IF(BB11=0,"n/a",((AP11/BB11)^(1/10)-1)*100)</f>
        <v>9.725985461849419</v>
      </c>
      <c r="AP11" s="288">
        <v>3.39</v>
      </c>
      <c r="AQ11" s="288">
        <v>3.2</v>
      </c>
      <c r="AR11" s="288">
        <v>3.02</v>
      </c>
      <c r="AS11" s="288">
        <v>2.77</v>
      </c>
      <c r="AT11" s="292"/>
      <c r="AU11" s="288">
        <v>2.5</v>
      </c>
      <c r="AV11" s="288">
        <v>2.23</v>
      </c>
      <c r="AW11" s="292"/>
      <c r="AX11" s="293">
        <v>1.92</v>
      </c>
      <c r="AY11" s="294">
        <v>1.79</v>
      </c>
      <c r="AZ11" s="295">
        <v>1.7</v>
      </c>
      <c r="BA11" s="295">
        <v>1.48</v>
      </c>
      <c r="BB11" s="295">
        <v>1.34</v>
      </c>
      <c r="BC11" s="295">
        <v>1.25</v>
      </c>
      <c r="BD11" s="295">
        <v>1.04</v>
      </c>
      <c r="BE11" s="295">
        <v>0.88</v>
      </c>
      <c r="BF11" s="295">
        <v>0.82</v>
      </c>
      <c r="BG11" s="295">
        <v>0.78</v>
      </c>
      <c r="BH11" s="295">
        <v>0.74</v>
      </c>
      <c r="BI11" s="296">
        <v>0.7</v>
      </c>
      <c r="BJ11" s="293">
        <f>SUM(AP11:BI11)</f>
        <v>31.55</v>
      </c>
      <c r="BK11" s="297">
        <f>((AP11/AQ11)-1)*100</f>
        <v>5.937499999999996</v>
      </c>
      <c r="BL11" s="297">
        <f>((AQ11/AR11)-1)*100</f>
        <v>5.96026490066226</v>
      </c>
      <c r="BM11" s="297">
        <f>((AR11/AS11)-1)*100</f>
        <v>9.025270758122739</v>
      </c>
      <c r="BN11" s="297">
        <f>IF(AU11=0,0,IF(AU11&gt;AS11,0,((AS11/AU11)-1)*100))</f>
        <v>10.80000000000001</v>
      </c>
      <c r="BO11" s="297">
        <f>IF(AV11=0,0,IF(AV11&gt;AU11,0,((AU11/AV11)-1)*100))</f>
        <v>12.10762331838564</v>
      </c>
      <c r="BP11" s="297">
        <f>((AV11/AX11)-1)*100</f>
        <v>16.14583333333333</v>
      </c>
      <c r="BQ11" s="298">
        <f>((AX11/AY11)-1)*100</f>
        <v>7.262569832402233</v>
      </c>
      <c r="BR11" s="299">
        <f>((AY11/AZ11)-1)*100</f>
        <v>5.294117647058827</v>
      </c>
      <c r="BS11" s="299">
        <f>((AZ11/BA11)-1)*100</f>
        <v>14.86486486486487</v>
      </c>
      <c r="BT11" s="299">
        <f>((BA11/BB11)-1)*100</f>
        <v>10.44776119402984</v>
      </c>
      <c r="BU11" s="299">
        <f>((BB11/BC11)-1)*100</f>
        <v>7.200000000000006</v>
      </c>
      <c r="BV11" s="299">
        <f>((BC11/BD11)-1)*100</f>
        <v>20.19230769230769</v>
      </c>
      <c r="BW11" s="299">
        <f>((BD11/BE11)-1)*100</f>
        <v>18.18181818181819</v>
      </c>
      <c r="BX11" s="299">
        <f>((BE11/BF11)-1)*100</f>
        <v>7.317073170731714</v>
      </c>
      <c r="BY11" s="299">
        <f>((BF11/BG11)-1)*100</f>
        <v>5.12820512820511</v>
      </c>
      <c r="BZ11" s="299">
        <f>((BG11/BH11)-1)*100</f>
        <v>5.405405405405417</v>
      </c>
      <c r="CA11" s="300">
        <f>((BH11/BI11)-1)*100</f>
        <v>5.714285714285716</v>
      </c>
      <c r="CB11" s="297">
        <f>AVERAGE(BK11:CA11)</f>
        <v>9.822641243624327</v>
      </c>
      <c r="CC11" s="297">
        <f>SQRT(AVERAGE((BK11-$CB11)^2,(BL11-$CB11)^2,(BM11-$CB11)^2,(BN11-$CB11)^2,(BO11-$CB11)^2,(BP11-$CB11)^2,(BQ11-$CB11)^2,(BR11-$CB11)^2,(BS11-$CB11)^2,(BT11-$CB11)^2,(BU11-$CB11)^2,(BV11-$CB11)^2,(BW11-$CB11)^2,(BX11-$CB11)^2,(BY11-$CB11)^2,(BZ11-$CB11)^2,(CA11-$CB11)^2))</f>
        <v>4.719631827965216</v>
      </c>
      <c r="CD11" t="s" s="146">
        <v>152</v>
      </c>
      <c r="CE11" s="301">
        <f>IF(AN11="n/a","n/a",IF(U11&lt;0,"n/a",IF(U11="n/a","n/a",I11+AN11-U11)))</f>
        <v>-21.81918580457472</v>
      </c>
      <c r="CF11" s="301">
        <f>IF(AN11="n/a","n/a",I11+AN11)</f>
        <v>11.12089684005338</v>
      </c>
      <c r="CG11" s="297">
        <f>D11/10+(1000-E11)/100+IF(F11="N",2,IF(F11="Y",1,0))+IF(G11="N",2,IF(G11="Y",1,0))+IF(L11&gt;10,5,L11/2)+IF(S11&gt;100,0,IF(S11&lt;0,0,(100-S11)/10))+IF(U11&gt;100,0,IF(U11&lt;0,0,(100-U11)/10))+IF(X11="-",0,IF(X11="N/A",0,IF(X11&gt;5,0,5-X11)))+IF(Y11&gt;5,0,5-Y11)+IF(Z11="N/A",0,IF(Z11&gt;5,0,5-Z11))+IF(AB11&lt;0,0,IF(AB11="-",0,IF(AB11="N/A",0,IF(AB11&gt;10,5,AB11/2))))+IF(AC11="n/a",0,IF(AC11&lt;0,0,IF(AC11&gt;10,5,AC11/2)))+IF(AE11="n/a",0,IF(AE11&lt;0,0,IF(AE11&gt;10,5,AE11/2)))+AF11/10+IF(AG11&gt;100000,3,IF(AG11&gt;10000,2,IF(AG11&gt;1000,1,0)))+IF(AL11&gt;10,5,AL11/2)+IF(AM11="n/a",0,IF(AM11&gt;10,5,AM11/2))+IF(AN11="n/a",0,IF(AN11&gt;10,5,AN11/2))+IF(AO11="n/a",0,IF(AO11&lt;0,0,IF(AO11&gt;10,5,AO11/2)))+IF(CB11&gt;10,5,CB11/2)</f>
        <v>61.86880653892854</v>
      </c>
      <c r="CH11" s="302">
        <f>IF(AB11="n/a",1.03*AP11,IF(AB11&lt;0,1.01*AP11,IF(AB11&gt;10,1.1*AP11,(1+AB11/100)*AP11)))</f>
        <v>3.4239</v>
      </c>
      <c r="CI11" s="303">
        <f>IF($AC11="n/a",1.03*CH11,IF($AC11&lt;0,1.01*CH11,IF($AC11&gt;10,1.1*CH11,(1+$AC11/100)*CH11)))</f>
        <v>3.710822820000001</v>
      </c>
      <c r="CJ11" s="304">
        <f>IF($AE11="n/a",1.03*CI11,IF($AE11&lt;0,1.01*CI11,IF($AE11&gt;10,1.1*CI11,(1+$AE11/100)*CI11)))</f>
        <v>3.873356859516001</v>
      </c>
      <c r="CK11" s="304">
        <f>IF($AE11="n/a",1.03*CJ11,IF($AE11&lt;0,1.01*CJ11,IF($AE11&gt;10,1.1*CJ11,(1+$AE11/100)*CJ11)))</f>
        <v>4.043009889962802</v>
      </c>
      <c r="CL11" s="305">
        <f>IF($AE11="n/a",1.03*CK11,IF($AE11&lt;0,1.01*CK11,IF($AE11&gt;10,1.1*CK11,(1+$AE11/100)*CK11)))</f>
        <v>4.220093723143172</v>
      </c>
      <c r="CM11" s="303">
        <f>SUM(CH11:CL11)</f>
        <v>19.27118329262198</v>
      </c>
      <c r="CN11" s="300">
        <f>(CM11/H11)*100</f>
        <v>12.08755145996486</v>
      </c>
      <c r="CO11" s="306">
        <v>1.25</v>
      </c>
      <c r="CP11" s="307">
        <v>21.6</v>
      </c>
      <c r="CQ11" s="308">
        <v>-2.1</v>
      </c>
      <c r="CR11" s="309">
        <v>5.8</v>
      </c>
      <c r="CS11" s="310">
        <v>10.5</v>
      </c>
    </row>
    <row r="12" ht="11.25" customHeight="1">
      <c r="A12" t="s" s="110">
        <v>153</v>
      </c>
      <c r="B12" t="s" s="110">
        <v>154</v>
      </c>
      <c r="C12" t="s" s="110">
        <v>155</v>
      </c>
      <c r="D12" s="174">
        <v>48</v>
      </c>
      <c r="E12" s="219">
        <v>30</v>
      </c>
      <c r="F12" t="s" s="118">
        <v>141</v>
      </c>
      <c r="G12" t="s" s="113">
        <v>141</v>
      </c>
      <c r="H12" s="176">
        <v>64.22</v>
      </c>
      <c r="I12" s="177">
        <f>(R12/H12)*100</f>
        <v>4.110868888196824</v>
      </c>
      <c r="J12" s="311">
        <v>0.61</v>
      </c>
      <c r="K12" s="311">
        <v>0.66</v>
      </c>
      <c r="L12" s="180">
        <f>((K12/J12)-1)*100</f>
        <v>8.196721311475418</v>
      </c>
      <c r="M12" s="179">
        <v>42992</v>
      </c>
      <c r="N12" s="179">
        <v>42993</v>
      </c>
      <c r="O12" s="179">
        <v>43018</v>
      </c>
      <c r="P12" t="s" s="173">
        <v>156</v>
      </c>
      <c r="Q12" s="312"/>
      <c r="R12" s="180">
        <f>K12*4</f>
        <v>2.64</v>
      </c>
      <c r="S12" s="181">
        <f>IF(OR(W12&lt;0.01,W12="n/a"),"n/a",R12/W12*100)</f>
        <v>33</v>
      </c>
      <c r="T12" s="182">
        <f>IF(OR(W12&lt;0.01,Z12="n/a"),"n/a",(H12/SQRT(22.5*W12*(H12/Z12))-1)*100)</f>
        <v>89.92165051234504</v>
      </c>
      <c r="U12" s="177">
        <f>IF(OR(W12&lt;0.01,W12="n/a"),"n/a",H12/W12)</f>
        <v>8.0275</v>
      </c>
      <c r="V12" s="183">
        <v>12</v>
      </c>
      <c r="W12" s="176">
        <v>8</v>
      </c>
      <c r="X12" s="184">
        <v>0.99</v>
      </c>
      <c r="Y12" s="185">
        <v>4.85</v>
      </c>
      <c r="Z12" s="186">
        <v>10.11</v>
      </c>
      <c r="AA12" s="313">
        <v>125</v>
      </c>
      <c r="AB12" s="187">
        <v>173</v>
      </c>
      <c r="AC12" s="188">
        <v>8.44</v>
      </c>
      <c r="AD12" s="189">
        <v>34.8</v>
      </c>
      <c r="AE12" s="189">
        <v>8.1</v>
      </c>
      <c r="AF12" s="190">
        <v>15</v>
      </c>
      <c r="AG12" s="191">
        <v>124862</v>
      </c>
      <c r="AH12" s="192">
        <v>0.1</v>
      </c>
      <c r="AI12" s="193">
        <v>0</v>
      </c>
      <c r="AJ12" s="194">
        <f>IF(OR(AD12&lt;0,AD12="n/a",AD12=0),"n/a",AN12/AD12)</f>
        <v>0.2373550579435042</v>
      </c>
      <c r="AK12" s="195">
        <f>AN12/AO12</f>
        <v>0.7138611861186834</v>
      </c>
      <c r="AL12" s="196">
        <f>((AP12/AQ12)^(1/1)-1)*100</f>
        <v>8.47058823529412</v>
      </c>
      <c r="AM12" s="196">
        <f>IF(AS12=0,"n/a",((AP12/AS12)^(1/3)-1)*100)</f>
        <v>8.592410826992891</v>
      </c>
      <c r="AN12" s="196">
        <f>IF(AV12=0,"n/a",((AP12/AV12)^(1/5)-1)*100)</f>
        <v>8.259956016433945</v>
      </c>
      <c r="AO12" s="197">
        <f>IF(BB12=0,"n/a",((AP12/BB12)^(1/10)-1)*100)</f>
        <v>11.57081541489031</v>
      </c>
      <c r="AP12" s="194">
        <v>2.305</v>
      </c>
      <c r="AQ12" s="194">
        <v>2.125</v>
      </c>
      <c r="AR12" s="194">
        <v>1.96</v>
      </c>
      <c r="AS12" s="194">
        <v>1.8</v>
      </c>
      <c r="AT12" s="199"/>
      <c r="AU12" s="194">
        <v>1.67</v>
      </c>
      <c r="AV12" s="194">
        <v>1.55</v>
      </c>
      <c r="AW12" s="199"/>
      <c r="AX12" s="200">
        <v>1.42</v>
      </c>
      <c r="AY12" s="201">
        <v>1.3</v>
      </c>
      <c r="AZ12" s="202">
        <v>1.15875</v>
      </c>
      <c r="BA12" s="202">
        <v>0.85703536</v>
      </c>
      <c r="BB12" s="202">
        <v>0.7711961599999999</v>
      </c>
      <c r="BC12" s="202">
        <v>0.71080128</v>
      </c>
      <c r="BD12" s="202">
        <v>0.65505216</v>
      </c>
      <c r="BE12" s="202">
        <v>0.6132403199999999</v>
      </c>
      <c r="BF12" s="202">
        <v>0.56678272</v>
      </c>
      <c r="BG12" s="202">
        <v>0.51567936</v>
      </c>
      <c r="BH12" s="202">
        <v>0.46922176</v>
      </c>
      <c r="BI12" s="314">
        <v>0.42740992</v>
      </c>
      <c r="BJ12" s="200">
        <f>SUM(AP12:BI12)</f>
        <v>20.87516904</v>
      </c>
      <c r="BK12" s="205">
        <f>((AP12/AQ12)-1)*100</f>
        <v>8.47058823529412</v>
      </c>
      <c r="BL12" s="205">
        <f>((AQ12/AR12)-1)*100</f>
        <v>8.418367346938771</v>
      </c>
      <c r="BM12" s="205">
        <f>((AR12/AS12)-1)*100</f>
        <v>8.888888888888879</v>
      </c>
      <c r="BN12" s="205">
        <f>IF(AU12=0,0,IF(AU12&gt;AS12,0,((AS12/AU12)-1)*100))</f>
        <v>7.784431137724557</v>
      </c>
      <c r="BO12" s="205">
        <f>IF(AV12=0,0,IF(AV12&gt;AU12,0,((AU12/AV12)-1)*100))</f>
        <v>7.741935483870965</v>
      </c>
      <c r="BP12" s="205">
        <f>((AV12/AX12)-1)*100</f>
        <v>9.154929577464799</v>
      </c>
      <c r="BQ12" s="206">
        <f>((AX12/AY12)-1)*100</f>
        <v>9.230769230769219</v>
      </c>
      <c r="BR12" s="207">
        <f>((AY12/AZ12)-1)*100</f>
        <v>12.1898597626753</v>
      </c>
      <c r="BS12" s="207">
        <f>((AZ12/BA12)-1)*100</f>
        <v>35.20445644156385</v>
      </c>
      <c r="BT12" s="207">
        <f>((BA12/BB12)-1)*100</f>
        <v>11.13065708210996</v>
      </c>
      <c r="BU12" s="207">
        <f>((BB12/BC12)-1)*100</f>
        <v>8.496732026143782</v>
      </c>
      <c r="BV12" s="207">
        <f>((BC12/BD12)-1)*100</f>
        <v>8.51063829787233</v>
      </c>
      <c r="BW12" s="207">
        <f>((BD12/BE12)-1)*100</f>
        <v>6.818181818181834</v>
      </c>
      <c r="BX12" s="207">
        <f>((BE12/BF12)-1)*100</f>
        <v>8.196721311475418</v>
      </c>
      <c r="BY12" s="207">
        <f>((BF12/BG12)-1)*100</f>
        <v>9.909909909909898</v>
      </c>
      <c r="BZ12" s="207">
        <f>((BG12/BH12)-1)*100</f>
        <v>9.90099009900991</v>
      </c>
      <c r="CA12" s="208">
        <f>((BH12/BI12)-1)*100</f>
        <v>9.782608695652172</v>
      </c>
      <c r="CB12" s="205">
        <f>AVERAGE(BK12:CA12)</f>
        <v>10.57827443209093</v>
      </c>
      <c r="CC12" s="205">
        <f>SQRT(AVERAGE((BK12-$CB12)^2,(BL12-$CB12)^2,(BM12-$CB12)^2,(BN12-$CB12)^2,(BO12-$CB12)^2,(BP12-$CB12)^2,(BQ12-$CB12)^2,(BR12-$CB12)^2,(BS12-$CB12)^2,(BT12-$CB12)^2,(BU12-$CB12)^2,(BV12-$CB12)^2,(BW12-$CB12)^2,(BX12-$CB12)^2,(BY12-$CB12)^2,(BZ12-$CB12)^2,(CA12-$CB12)^2))</f>
        <v>6.282381227839291</v>
      </c>
      <c r="CD12" t="s" s="110">
        <v>157</v>
      </c>
      <c r="CE12" s="209">
        <f>IF(AN12="n/a","n/a",IF(U12&lt;0,"n/a",IF(U12="n/a","n/a",I12+AN12-U12)))</f>
        <v>4.343324904630769</v>
      </c>
      <c r="CF12" s="209">
        <f>IF(AN12="n/a","n/a",I12+AN12)</f>
        <v>12.37082490463077</v>
      </c>
      <c r="CG12" s="205">
        <f>D12/10+(1000-E12)/100+IF(F12="N",2,IF(F12="Y",1,0))+IF(G12="N",2,IF(G12="Y",1,0))+IF(L12&gt;10,5,L12/2)+IF(S12&gt;100,0,IF(S12&lt;0,0,(100-S12)/10))+IF(U12&gt;100,0,IF(U12&lt;0,0,(100-U12)/10))+IF(X12="-",0,IF(X12="N/A",0,IF(X12&gt;5,0,5-X12)))+IF(Y12&gt;5,0,5-Y12)+IF(Z12="N/A",0,IF(Z12&gt;5,0,5-Z12))+IF(AB12&lt;0,0,IF(AB12="-",0,IF(AB12="N/A",0,IF(AB12&gt;10,5,AB12/2))))+IF(AC12="n/a",0,IF(AC12&lt;0,0,IF(AC12&gt;10,5,AC12/2)))+IF(AE12="n/a",0,IF(AE12&lt;0,0,IF(AE12&gt;10,5,AE12/2)))+AF12/10+IF(AG12&gt;100000,3,IF(AG12&gt;10000,2,IF(AG12&gt;1000,1,0)))+IF(AL12&gt;10,5,AL12/2)+IF(AM12="n/a",0,IF(AM12&gt;10,5,AM12/2))+IF(AN12="n/a",0,IF(AN12&gt;10,5,AN12/2))+IF(AO12="n/a",0,IF(AO12&lt;0,0,IF(AO12&gt;10,5,AO12/2)))+IF(CB12&gt;10,5,CB12/2)</f>
        <v>81.08708819509818</v>
      </c>
      <c r="CH12" s="315">
        <f>IF(AB12="n/a",1.03*AP12,IF(AB12&lt;0,1.01*AP12,IF(AB12&gt;10,1.1*AP12,(1+AB12/100)*AP12)))</f>
        <v>2.5355</v>
      </c>
      <c r="CI12" s="211">
        <f>IF($AC12="n/a",1.03*CH12,IF($AC12&lt;0,1.01*CH12,IF($AC12&gt;10,1.1*CH12,(1+$AC12/100)*CH12)))</f>
        <v>2.7494962</v>
      </c>
      <c r="CJ12" s="212">
        <f>IF($AE12="n/a",1.03*CI12,IF($AE12&lt;0,1.01*CI12,IF($AE12&gt;10,1.1*CI12,(1+$AE12/100)*CI12)))</f>
        <v>2.9722053922</v>
      </c>
      <c r="CK12" s="212">
        <f>IF($AE12="n/a",1.03*CJ12,IF($AE12&lt;0,1.01*CJ12,IF($AE12&gt;10,1.1*CJ12,(1+$AE12/100)*CJ12)))</f>
        <v>3.2129540289682</v>
      </c>
      <c r="CL12" s="210">
        <f>IF($AE12="n/a",1.03*CK12,IF($AE12&lt;0,1.01*CK12,IF($AE12&gt;10,1.1*CK12,(1+$AE12/100)*CK12)))</f>
        <v>3.473203305314624</v>
      </c>
      <c r="CM12" s="211">
        <f>SUM(CH12:CL12)</f>
        <v>14.94335892648283</v>
      </c>
      <c r="CN12" s="208">
        <f>(CM12/H12)*100</f>
        <v>23.26901109698354</v>
      </c>
      <c r="CO12" s="213">
        <v>0.64</v>
      </c>
      <c r="CP12" s="214">
        <v>7</v>
      </c>
      <c r="CQ12" s="215">
        <v>-17.4</v>
      </c>
      <c r="CR12" s="216">
        <v>0.9</v>
      </c>
      <c r="CS12" s="217">
        <v>-8.5</v>
      </c>
    </row>
    <row r="13" ht="11.25" customHeight="1">
      <c r="A13" t="s" s="116">
        <v>158</v>
      </c>
      <c r="B13" t="s" s="116">
        <v>159</v>
      </c>
      <c r="C13" t="s" s="116">
        <v>160</v>
      </c>
      <c r="D13" s="218">
        <v>63</v>
      </c>
      <c r="E13" s="219">
        <v>1</v>
      </c>
      <c r="F13" t="s" s="220">
        <v>55</v>
      </c>
      <c r="G13" t="s" s="221">
        <v>55</v>
      </c>
      <c r="H13" s="222">
        <v>53.75</v>
      </c>
      <c r="I13" s="223">
        <f>(R13/H13)*100</f>
        <v>1.897674418604651</v>
      </c>
      <c r="J13" s="224">
        <v>0.242</v>
      </c>
      <c r="K13" s="224">
        <v>0.255</v>
      </c>
      <c r="L13" s="225">
        <f>((K13/J13)-1)*100</f>
        <v>5.371900826446296</v>
      </c>
      <c r="M13" s="226">
        <v>42958</v>
      </c>
      <c r="N13" s="226">
        <v>42962</v>
      </c>
      <c r="O13" s="226">
        <v>42979</v>
      </c>
      <c r="P13" t="s" s="227">
        <v>147</v>
      </c>
      <c r="Q13" s="316"/>
      <c r="R13" s="225">
        <f>K13*4</f>
        <v>1.02</v>
      </c>
      <c r="S13" s="228">
        <f>IF(OR(W13&lt;0.01,W13="n/a"),"n/a",R13/W13*100)</f>
        <v>55.13513513513514</v>
      </c>
      <c r="T13" s="229">
        <f>IF(OR(W13&lt;0.01,Z13="n/a"),"n/a",(H13/SQRT(22.5*W13*(H13/Z13))-1)*100)</f>
        <v>122.6782108460224</v>
      </c>
      <c r="U13" s="223">
        <f>IF(OR(W13&lt;0.01,W13="n/a"),"n/a",H13/W13)</f>
        <v>29.05405405405405</v>
      </c>
      <c r="V13" s="230">
        <v>12</v>
      </c>
      <c r="W13" s="222">
        <v>1.85</v>
      </c>
      <c r="X13" s="231">
        <v>5.93</v>
      </c>
      <c r="Y13" s="232">
        <v>4.41</v>
      </c>
      <c r="Z13" s="233">
        <v>3.84</v>
      </c>
      <c r="AA13" s="222">
        <v>13.6</v>
      </c>
      <c r="AB13" s="234">
        <v>1.2</v>
      </c>
      <c r="AC13" s="235">
        <v>5</v>
      </c>
      <c r="AD13" s="236">
        <v>7.8</v>
      </c>
      <c r="AE13" s="236">
        <v>4.9</v>
      </c>
      <c r="AF13" s="237">
        <v>5</v>
      </c>
      <c r="AG13" s="238">
        <v>1950</v>
      </c>
      <c r="AH13" s="239">
        <v>1</v>
      </c>
      <c r="AI13" s="240">
        <v>0.71</v>
      </c>
      <c r="AJ13" s="241">
        <f>IF(OR(AD13&lt;0,AD13="n/a",AD13=0),"n/a",AN13/AD13)</f>
        <v>1.370784485267225</v>
      </c>
      <c r="AK13" s="242">
        <f>AN13/AO13</f>
        <v>1.529299993057274</v>
      </c>
      <c r="AL13" s="243">
        <f>((AP13/AQ13)^(1/1)-1)*100</f>
        <v>4.576659038901609</v>
      </c>
      <c r="AM13" s="243">
        <f>IF(AS13=0,"n/a",((AP13/AS13)^(1/3)-1)*100)</f>
        <v>6.343479923889173</v>
      </c>
      <c r="AN13" s="243">
        <f>IF(AV13=0,"n/a",((AP13/AV13)^(1/5)-1)*100)</f>
        <v>10.69211898508435</v>
      </c>
      <c r="AO13" s="244">
        <f>IF(BB13=0,"n/a",((AP13/BB13)^(1/10)-1)*100)</f>
        <v>6.991511824772445</v>
      </c>
      <c r="AP13" s="241">
        <v>0.914</v>
      </c>
      <c r="AQ13" s="241">
        <v>0.874</v>
      </c>
      <c r="AR13" s="241">
        <v>0.83</v>
      </c>
      <c r="AS13" s="241">
        <v>0.76</v>
      </c>
      <c r="AT13" s="245"/>
      <c r="AU13" s="241">
        <v>0.635</v>
      </c>
      <c r="AV13" s="241">
        <v>0.55</v>
      </c>
      <c r="AW13" s="245"/>
      <c r="AX13" s="246">
        <v>0.52</v>
      </c>
      <c r="AY13" s="247">
        <v>0.505</v>
      </c>
      <c r="AZ13" s="317">
        <v>0.5</v>
      </c>
      <c r="BA13" s="248">
        <v>0.4775</v>
      </c>
      <c r="BB13" s="248">
        <v>0.465</v>
      </c>
      <c r="BC13" s="317">
        <v>0.45</v>
      </c>
      <c r="BD13" s="248">
        <v>0.4425</v>
      </c>
      <c r="BE13" s="248">
        <v>0.44</v>
      </c>
      <c r="BF13" s="248">
        <v>0.43567</v>
      </c>
      <c r="BG13" s="317">
        <v>0.43334</v>
      </c>
      <c r="BH13" s="248">
        <v>0.42833</v>
      </c>
      <c r="BI13" s="249">
        <v>0.42666</v>
      </c>
      <c r="BJ13" s="246">
        <f>SUM(AP13:BI13)</f>
        <v>10.087</v>
      </c>
      <c r="BK13" s="250">
        <f>((AP13/AQ13)-1)*100</f>
        <v>4.576659038901609</v>
      </c>
      <c r="BL13" s="250">
        <f>((AQ13/AR13)-1)*100</f>
        <v>5.301204819277117</v>
      </c>
      <c r="BM13" s="250">
        <f>((AR13/AS13)-1)*100</f>
        <v>9.210526315789469</v>
      </c>
      <c r="BN13" s="250">
        <f>IF(AU13=0,0,IF(AU13&gt;AS13,0,((AS13/AU13)-1)*100))</f>
        <v>19.68503937007875</v>
      </c>
      <c r="BO13" s="250">
        <f>IF(AV13=0,0,IF(AV13&gt;AU13,0,((AU13/AV13)-1)*100))</f>
        <v>15.45454545454545</v>
      </c>
      <c r="BP13" s="250">
        <f>((AV13/AX13)-1)*100</f>
        <v>5.769230769230771</v>
      </c>
      <c r="BQ13" s="251">
        <f>((AX13/AY13)-1)*100</f>
        <v>2.970297029702973</v>
      </c>
      <c r="BR13" s="252">
        <f>((AY13/AZ13)-1)*100</f>
        <v>1.000000000000001</v>
      </c>
      <c r="BS13" s="252">
        <f>((AZ13/BA13)-1)*100</f>
        <v>4.712041884816753</v>
      </c>
      <c r="BT13" s="252">
        <f>((BA13/BB13)-1)*100</f>
        <v>2.68817204301075</v>
      </c>
      <c r="BU13" s="252">
        <f>((BB13/BC13)-1)*100</f>
        <v>3.333333333333344</v>
      </c>
      <c r="BV13" s="252">
        <f>((BC13/BD13)-1)*100</f>
        <v>1.694915254237284</v>
      </c>
      <c r="BW13" s="252">
        <f>((BD13/BE13)-1)*100</f>
        <v>0.5681818181818121</v>
      </c>
      <c r="BX13" s="252">
        <f>((BE13/BF13)-1)*100</f>
        <v>0.9938715082516536</v>
      </c>
      <c r="BY13" s="252">
        <f>((BF13/BG13)-1)*100</f>
        <v>0.5376840356302148</v>
      </c>
      <c r="BZ13" s="252">
        <f>((BG13/BH13)-1)*100</f>
        <v>1.169658907851434</v>
      </c>
      <c r="CA13" s="253">
        <f>((BH13/BI13)-1)*100</f>
        <v>0.3914123658182111</v>
      </c>
      <c r="CB13" s="250">
        <f>AVERAGE(BK13:CA13)</f>
        <v>4.709221996979859</v>
      </c>
      <c r="CC13" s="250">
        <f>SQRT(AVERAGE((BK13-$CB13)^2,(BL13-$CB13)^2,(BM13-$CB13)^2,(BN13-$CB13)^2,(BO13-$CB13)^2,(BP13-$CB13)^2,(BQ13-$CB13)^2,(BR13-$CB13)^2,(BS13-$CB13)^2,(BT13-$CB13)^2,(BU13-$CB13)^2,(BV13-$CB13)^2,(BW13-$CB13)^2,(BX13-$CB13)^2,(BY13-$CB13)^2,(BZ13-$CB13)^2,(CA13-$CB13)^2))</f>
        <v>5.274032781730289</v>
      </c>
      <c r="CD13" t="s" s="116">
        <v>161</v>
      </c>
      <c r="CE13" s="254">
        <f>IF(AN13="n/a","n/a",IF(U13&lt;0,"n/a",IF(U13="n/a","n/a",I13+AN13-U13)))</f>
        <v>-16.46426065036505</v>
      </c>
      <c r="CF13" s="254">
        <f>IF(AN13="n/a","n/a",I13+AN13)</f>
        <v>12.589793403689</v>
      </c>
      <c r="CG13" s="250">
        <f>D13/10+(1000-E13)/100+IF(F13="N",2,IF(F13="Y",1,0))+IF(G13="N",2,IF(G13="Y",1,0))+IF(L13&gt;10,5,L13/2)+IF(S13&gt;100,0,IF(S13&lt;0,0,(100-S13)/10))+IF(U13&gt;100,0,IF(U13&lt;0,0,(100-U13)/10))+IF(X13="-",0,IF(X13="N/A",0,IF(X13&gt;5,0,5-X13)))+IF(Y13&gt;5,0,5-Y13)+IF(Z13="N/A",0,IF(Z13&gt;5,0,5-Z13))+IF(AB13&lt;0,0,IF(AB13="-",0,IF(AB13="N/A",0,IF(AB13&gt;10,5,AB13/2))))+IF(AC13="n/a",0,IF(AC13&lt;0,0,IF(AC13&gt;10,5,AC13/2)))+IF(AE13="n/a",0,IF(AE13&lt;0,0,IF(AE13&gt;10,5,AE13/2)))+AF13/10+IF(AG13&gt;100000,3,IF(AG13&gt;10000,2,IF(AG13&gt;1000,1,0)))+IF(AL13&gt;10,5,AL13/2)+IF(AM13="n/a",0,IF(AM13&gt;10,5,AM13/2))+IF(AN13="n/a",0,IF(AN13&gt;10,5,AN13/2))+IF(AO13="n/a",0,IF(AO13&lt;0,0,IF(AO13&gt;10,5,AO13/2)))+IF(CB13&gt;10,5,CB13/2)</f>
        <v>59.66746788657578</v>
      </c>
      <c r="CH13" s="255">
        <f>IF(AB13="n/a",1.03*AP13,IF(AB13&lt;0,1.01*AP13,IF(AB13&gt;10,1.1*AP13,(1+AB13/100)*AP13)))</f>
        <v>0.924968</v>
      </c>
      <c r="CI13" s="256">
        <f>IF($AC13="n/a",1.03*CH13,IF($AC13&lt;0,1.01*CH13,IF($AC13&gt;10,1.1*CH13,(1+$AC13/100)*CH13)))</f>
        <v>0.9712164000000001</v>
      </c>
      <c r="CJ13" s="257">
        <f>IF($AE13="n/a",1.03*CI13,IF($AE13&lt;0,1.01*CI13,IF($AE13&gt;10,1.1*CI13,(1+$AE13/100)*CI13)))</f>
        <v>1.0188060036</v>
      </c>
      <c r="CK13" s="257">
        <f>IF($AE13="n/a",1.03*CJ13,IF($AE13&lt;0,1.01*CJ13,IF($AE13&gt;10,1.1*CJ13,(1+$AE13/100)*CJ13)))</f>
        <v>1.0687274977764</v>
      </c>
      <c r="CL13" s="258">
        <f>IF($AE13="n/a",1.03*CK13,IF($AE13&lt;0,1.01*CK13,IF($AE13&gt;10,1.1*CK13,(1+$AE13/100)*CK13)))</f>
        <v>1.121095145167443</v>
      </c>
      <c r="CM13" s="256">
        <f>SUM(CH13:CL13)</f>
        <v>5.104813046543843</v>
      </c>
      <c r="CN13" s="253">
        <f>(CM13/H13)*100</f>
        <v>9.497326598221102</v>
      </c>
      <c r="CO13" s="259">
        <v>0.45</v>
      </c>
      <c r="CP13" s="260">
        <v>40.7</v>
      </c>
      <c r="CQ13" s="261">
        <v>-4.6</v>
      </c>
      <c r="CR13" s="262">
        <v>4.7</v>
      </c>
      <c r="CS13" s="263">
        <v>13.9</v>
      </c>
    </row>
    <row r="14" ht="11.25" customHeight="1">
      <c r="A14" t="s" s="227">
        <v>162</v>
      </c>
      <c r="B14" t="s" s="116">
        <v>163</v>
      </c>
      <c r="C14" t="s" s="116">
        <v>160</v>
      </c>
      <c r="D14" s="218">
        <v>25</v>
      </c>
      <c r="E14" s="219">
        <v>110</v>
      </c>
      <c r="F14" t="s" s="220">
        <v>55</v>
      </c>
      <c r="G14" t="s" s="221">
        <v>55</v>
      </c>
      <c r="H14" s="222">
        <v>35.48</v>
      </c>
      <c r="I14" s="223">
        <f>(R14/H14)*100</f>
        <v>2.307779030439685</v>
      </c>
      <c r="J14" s="318">
        <v>0.1913</v>
      </c>
      <c r="K14" s="318">
        <v>0.2047</v>
      </c>
      <c r="L14" s="223">
        <f>((K14/J14)-1)*100</f>
        <v>7.004704652378457</v>
      </c>
      <c r="M14" s="226">
        <v>42961</v>
      </c>
      <c r="N14" s="226">
        <v>42963</v>
      </c>
      <c r="O14" s="226">
        <v>42979</v>
      </c>
      <c r="P14" t="s" s="227">
        <v>147</v>
      </c>
      <c r="Q14" s="316"/>
      <c r="R14" s="225">
        <f>K14*4</f>
        <v>0.8188</v>
      </c>
      <c r="S14" s="228">
        <f>IF(OR(W14&lt;0.01,W14="n/a"),"n/a",R14/W14*100)</f>
        <v>62.50381679389313</v>
      </c>
      <c r="T14" s="229">
        <f>IF(OR(W14&lt;0.01,Z14="n/a"),"n/a",(H14/SQRT(22.5*W14*(H14/Z14))-1)*100)</f>
        <v>99.90973365880711</v>
      </c>
      <c r="U14" s="223">
        <f>IF(OR(W14&lt;0.01,W14="n/a"),"n/a",H14/W14)</f>
        <v>27.08396946564885</v>
      </c>
      <c r="V14" s="230">
        <v>12</v>
      </c>
      <c r="W14" s="222">
        <v>1.31</v>
      </c>
      <c r="X14" s="231">
        <v>4.84</v>
      </c>
      <c r="Y14" s="232">
        <v>7.74</v>
      </c>
      <c r="Z14" s="233">
        <v>3.32</v>
      </c>
      <c r="AA14" s="222">
        <v>12.5</v>
      </c>
      <c r="AB14" s="234">
        <v>15.8</v>
      </c>
      <c r="AC14" s="235">
        <v>5.96</v>
      </c>
      <c r="AD14" s="236">
        <v>10</v>
      </c>
      <c r="AE14" s="236">
        <v>5.6</v>
      </c>
      <c r="AF14" s="237">
        <v>12</v>
      </c>
      <c r="AG14" s="238">
        <v>6302</v>
      </c>
      <c r="AH14" s="239">
        <v>0.1</v>
      </c>
      <c r="AI14" s="240">
        <v>1.07</v>
      </c>
      <c r="AJ14" s="241">
        <f>IF(OR(AD14&lt;0,AD14="n/a",AD14=0),"n/a",AN14/AD14)</f>
        <v>0.7943315500016079</v>
      </c>
      <c r="AK14" s="242">
        <f>IF(OR(AO14&lt;0,AO14="n/a"),"n/a",AN14/AO14)</f>
        <v>1.045141388256782</v>
      </c>
      <c r="AL14" s="243">
        <f>((AP14/AQ14)^(1/1)-1)*100</f>
        <v>7.667638483965011</v>
      </c>
      <c r="AM14" s="243">
        <f>IF(AS14=0,"n/a",((AP14/AS14)^(1/3)-1)*100)</f>
        <v>8.143100983938446</v>
      </c>
      <c r="AN14" s="243">
        <f>IF(AV14=0,"n/a",((AP14/AV14)^(1/5)-1)*100)</f>
        <v>7.943315500016079</v>
      </c>
      <c r="AO14" s="244">
        <f>IF(BB14=0,"n/a",((AP14/BB14)^(1/10)-1)*100)</f>
        <v>7.600230542266573</v>
      </c>
      <c r="AP14" s="241">
        <v>0.7385999999999999</v>
      </c>
      <c r="AQ14" s="241">
        <v>0.6859999999999999</v>
      </c>
      <c r="AR14" s="241">
        <v>0.6340000000000001</v>
      </c>
      <c r="AS14" s="241">
        <v>0.584</v>
      </c>
      <c r="AT14" s="245"/>
      <c r="AU14" s="241">
        <v>0.536</v>
      </c>
      <c r="AV14" s="241">
        <v>0.504</v>
      </c>
      <c r="AW14" s="245"/>
      <c r="AX14" s="246">
        <v>0.472</v>
      </c>
      <c r="AY14" s="247">
        <v>0.44</v>
      </c>
      <c r="AZ14" s="248">
        <v>0.408</v>
      </c>
      <c r="BA14" s="248">
        <v>0.384</v>
      </c>
      <c r="BB14" s="248">
        <v>0.35504</v>
      </c>
      <c r="BC14" s="248">
        <v>0.31952</v>
      </c>
      <c r="BD14" s="248">
        <v>0.294</v>
      </c>
      <c r="BE14" s="248">
        <v>0.2736</v>
      </c>
      <c r="BF14" s="248">
        <v>0.258</v>
      </c>
      <c r="BG14" s="248">
        <v>0.24216</v>
      </c>
      <c r="BH14" s="248">
        <v>0.22544</v>
      </c>
      <c r="BI14" s="249">
        <v>0.20432</v>
      </c>
      <c r="BJ14" s="246">
        <f>SUM(AP14:BI14)</f>
        <v>7.558680000000001</v>
      </c>
      <c r="BK14" s="250">
        <f>((AP14/AQ14)-1)*100</f>
        <v>7.667638483965011</v>
      </c>
      <c r="BL14" s="250">
        <f>((AQ14/AR14)-1)*100</f>
        <v>8.201892744479466</v>
      </c>
      <c r="BM14" s="250">
        <f>((AR14/AS14)-1)*100</f>
        <v>8.561643835616461</v>
      </c>
      <c r="BN14" s="250">
        <f>IF(AU14=0,0,IF(AU14&gt;AS14,0,((AS14/AU14)-1)*100))</f>
        <v>8.955223880596996</v>
      </c>
      <c r="BO14" s="250">
        <f>IF(AV14=0,0,IF(AV14&gt;AU14,0,((AU14/AV14)-1)*100))</f>
        <v>6.349206349206349</v>
      </c>
      <c r="BP14" s="250">
        <f>IF(AX14=0,0,IF(AX14&gt;AV14,0,((AV14/AX14)-1)*100))</f>
        <v>6.779661016949157</v>
      </c>
      <c r="BQ14" s="251">
        <f>IF(AY14=0,0,IF(AY14&gt;AX14,0,((AX14/AY14)-1)*100))</f>
        <v>7.272727272727275</v>
      </c>
      <c r="BR14" s="252">
        <f>IF(AZ14=0,0,IF(AZ14&gt;AY14,0,((AY14/AZ14)-1)*100))</f>
        <v>7.843137254901955</v>
      </c>
      <c r="BS14" s="252">
        <f>IF(BA14=0,0,IF(BA14&gt;AZ14,0,((AZ14/BA14)-1)*100))</f>
        <v>6.25</v>
      </c>
      <c r="BT14" s="252">
        <f>IF(BB14=0,0,IF(BB14&gt;BA14,0,((BA14/BB14)-1)*100))</f>
        <v>8.156827399729604</v>
      </c>
      <c r="BU14" s="252">
        <f>IF(BC14=0,0,IF(BC14&gt;BB14,0,((BB14/BC14)-1)*100))</f>
        <v>11.11667501251878</v>
      </c>
      <c r="BV14" s="252">
        <f>IF(BD14=0,0,IF(BD14&gt;BC14,0,((BC14/BD14)-1)*100))</f>
        <v>8.680272108843546</v>
      </c>
      <c r="BW14" s="252">
        <f>IF(BE14=0,0,IF(BE14&gt;BD14,0,((BD14/BE14)-1)*100))</f>
        <v>7.456140350877183</v>
      </c>
      <c r="BX14" s="252">
        <f>IF(BF14=0,0,IF(BF14&gt;BE14,0,((BE14/BF14)-1)*100))</f>
        <v>6.04651162790697</v>
      </c>
      <c r="BY14" s="252">
        <f>IF(BG14=0,0,IF(BG14&gt;BF14,0,((BF14/BG14)-1)*100))</f>
        <v>6.541129831516335</v>
      </c>
      <c r="BZ14" s="252">
        <f>IF(BH14=0,0,IF(BH14&gt;BG14,0,((BG14/BH14)-1)*100))</f>
        <v>7.416607523066032</v>
      </c>
      <c r="CA14" s="253">
        <f>IF(BI14=0,0,IF(BI14&gt;BH14,0,((BH14/BI14)-1)*100))</f>
        <v>10.33672670321064</v>
      </c>
      <c r="CB14" s="250">
        <f>AVERAGE(BK14:CA14)</f>
        <v>7.860707140947748</v>
      </c>
      <c r="CC14" s="250">
        <f>SQRT(AVERAGE((BK14-$CB14)^2,(BL14-$CB14)^2,(BM14-$CB14)^2,(BN14-$CB14)^2,(BO14-$CB14)^2,(BP14-$CB14)^2,(BQ14-$CB14)^2,(BR14-$CB14)^2,(BS14-$CB14)^2,(BT14-$CB14)^2,(BU14-$CB14)^2,(BV14-$CB14)^2,(BW14-$CB14)^2,(BX14-$CB14)^2,(BY14-$CB14)^2,(BZ14-$CB14)^2,(CA14-$CB14)^2))</f>
        <v>1.353025501749932</v>
      </c>
      <c r="CD14" t="s" s="116">
        <v>161</v>
      </c>
      <c r="CE14" s="254">
        <f>IF(AN14="n/a","n/a",IF(U14&lt;0,"n/a",IF(U14="n/a","n/a",I14+AN14-U14)))</f>
        <v>-16.83287493519309</v>
      </c>
      <c r="CF14" s="254">
        <f>IF(AN14="n/a","n/a",I14+AN14)</f>
        <v>10.25109453045576</v>
      </c>
      <c r="CG14" s="250">
        <f>D14/10+(1000-E14)/100+IF(F14="N",2,IF(F14="Y",1,0))+IF(G14="N",2,IF(G14="Y",1,0))+IF(L14&gt;10,5,L14/2)+IF(S14&gt;100,0,IF(S14&lt;0,0,(100-S14)/10))+IF(U14&gt;100,0,IF(U14&lt;0,0,(100-U14)/10))+IF(X14="-",0,IF(X14="N/A",0,IF(X14&gt;5,0,5-X14)))+IF(Y14&gt;5,0,5-Y14)+IF(Z14="N/A",0,IF(Z14&gt;5,0,5-Z14))+IF(AB14&lt;0,0,IF(AB14="-",0,IF(AB14="N/A",0,IF(AB14&gt;10,5,AB14/2))))+IF(AC14="n/a",0,IF(AC14&lt;0,0,IF(AC14&gt;10,5,AC14/2)))+IF(AE14="n/a",0,IF(AE14&lt;0,0,IF(AE14&gt;10,5,AE14/2)))+AF14/10+IF(AG14&gt;100000,3,IF(AG14&gt;10000,2,IF(AG14&gt;1000,1,0)))+IF(AL14&gt;10,5,AL14/2)+IF(AM14="n/a",0,IF(AM14&gt;10,5,AM14/2))+IF(AN14="n/a",0,IF(AN14&gt;10,5,AN14/2))+IF(AO14="n/a",0,IF(AO14&lt;0,0,IF(AO14&gt;10,5,AO14/2)))+IF(CB14&gt;10,5,CB14/2)</f>
        <v>64.37107002580196</v>
      </c>
      <c r="CH14" s="255">
        <f>IF(AB14="n/a",1.03*AP14,IF(AB14&lt;0,1.01*AP14,IF(AB14&gt;10,1.1*AP14,(1+AB14/100)*AP14)))</f>
        <v>0.81246</v>
      </c>
      <c r="CI14" s="256">
        <f>IF($AC14="n/a",1.03*CH14,IF($AC14&lt;0,1.01*CH14,IF($AC14&gt;10,1.1*CH14,(1+$AC14/100)*CH14)))</f>
        <v>0.860882616</v>
      </c>
      <c r="CJ14" s="257">
        <f>IF($AE14="n/a",1.03*CI14,IF($AE14&lt;0,1.01*CI14,IF($AE14&gt;10,1.1*CI14,(1+$AE14/100)*CI14)))</f>
        <v>0.9090920424960001</v>
      </c>
      <c r="CK14" s="257">
        <f>IF($AE14="n/a",1.03*CJ14,IF($AE14&lt;0,1.01*CJ14,IF($AE14&gt;10,1.1*CJ14,(1+$AE14/100)*CJ14)))</f>
        <v>0.9600011968757761</v>
      </c>
      <c r="CL14" s="258">
        <f>IF($AE14="n/a",1.03*CK14,IF($AE14&lt;0,1.01*CK14,IF($AE14&gt;10,1.1*CK14,(1+$AE14/100)*CK14)))</f>
        <v>1.01376126390082</v>
      </c>
      <c r="CM14" s="256">
        <f>SUM(CH14:CL14)</f>
        <v>4.556197119272596</v>
      </c>
      <c r="CN14" s="253">
        <f>(CM14/H14)*100</f>
        <v>12.84159278261724</v>
      </c>
      <c r="CO14" s="259">
        <v>0.5600000000000001</v>
      </c>
      <c r="CP14" s="260">
        <v>26.6</v>
      </c>
      <c r="CQ14" s="261">
        <v>-2.2</v>
      </c>
      <c r="CR14" s="260">
        <v>3.6</v>
      </c>
      <c r="CS14" s="261">
        <v>8.5</v>
      </c>
    </row>
    <row r="15" ht="11.25" customHeight="1">
      <c r="A15" t="s" s="116">
        <v>164</v>
      </c>
      <c r="B15" t="s" s="116">
        <v>165</v>
      </c>
      <c r="C15" t="s" s="116">
        <v>166</v>
      </c>
      <c r="D15" s="218">
        <v>42</v>
      </c>
      <c r="E15" s="219">
        <v>58</v>
      </c>
      <c r="F15" t="s" s="220">
        <v>55</v>
      </c>
      <c r="G15" t="s" s="221">
        <v>141</v>
      </c>
      <c r="H15" s="222">
        <v>40.87</v>
      </c>
      <c r="I15" s="223">
        <f>(R15/H15)*100</f>
        <v>3.131881575727919</v>
      </c>
      <c r="J15" s="224">
        <v>0.3</v>
      </c>
      <c r="K15" s="224">
        <v>0.32</v>
      </c>
      <c r="L15" s="225">
        <f>((K15/J15)-1)*100</f>
        <v>6.666666666666665</v>
      </c>
      <c r="M15" s="226">
        <v>42782</v>
      </c>
      <c r="N15" s="226">
        <v>42787</v>
      </c>
      <c r="O15" s="226">
        <v>42808</v>
      </c>
      <c r="P15" t="s" s="227">
        <v>167</v>
      </c>
      <c r="Q15" s="319"/>
      <c r="R15" s="225">
        <f>K15*4</f>
        <v>1.28</v>
      </c>
      <c r="S15" s="228">
        <f>IF(OR(W15&lt;0.01,W15="n/a"),"n/a",R15/W15*100)</f>
        <v>54.00843881856539</v>
      </c>
      <c r="T15" s="229">
        <f>IF(OR(W15&lt;0.01,Z15="n/a"),"n/a",(H15/SQRT(22.5*W15*(H15/Z15))-1)*100)</f>
        <v>1.341956846776893</v>
      </c>
      <c r="U15" s="223">
        <f>IF(OR(W15&lt;0.01,W15="n/a"),"n/a",H15/W15)</f>
        <v>17.24472573839662</v>
      </c>
      <c r="V15" s="230">
        <v>6</v>
      </c>
      <c r="W15" s="222">
        <v>2.37</v>
      </c>
      <c r="X15" t="s" s="320">
        <v>143</v>
      </c>
      <c r="Y15" s="232">
        <v>0.37</v>
      </c>
      <c r="Z15" s="233">
        <v>1.34</v>
      </c>
      <c r="AA15" s="222">
        <v>8</v>
      </c>
      <c r="AB15" s="234">
        <v>-27.4</v>
      </c>
      <c r="AC15" s="235">
        <v>14.26</v>
      </c>
      <c r="AD15" s="236">
        <v>3.3</v>
      </c>
      <c r="AE15" s="236">
        <v>-2.5</v>
      </c>
      <c r="AF15" s="237">
        <v>14</v>
      </c>
      <c r="AG15" s="238">
        <v>22958</v>
      </c>
      <c r="AH15" s="239">
        <v>2.3</v>
      </c>
      <c r="AI15" s="240">
        <v>0.4</v>
      </c>
      <c r="AJ15" s="241">
        <f>IF(OR(AD15&lt;0,AD15="n/a",AD15=0),"n/a",AN15/AD15)</f>
        <v>3.90074536222434</v>
      </c>
      <c r="AK15" s="242">
        <f>AN15/AO15</f>
        <v>1.108517727183547</v>
      </c>
      <c r="AL15" s="243">
        <f>((AP15/AQ15)^(1/1)-1)*100</f>
        <v>7.14285714285714</v>
      </c>
      <c r="AM15" s="243">
        <f>IF(AS15=0,"n/a",((AP15/AS15)^(1/3)-1)*100)</f>
        <v>16.44545743112158</v>
      </c>
      <c r="AN15" s="243">
        <f>IF(AV15=0,"n/a",((AP15/AV15)^(1/5)-1)*100)</f>
        <v>12.87245969534032</v>
      </c>
      <c r="AO15" s="244">
        <f>IF(BB15=0,"n/a",((AP15/BB15)^(1/10)-1)*100)</f>
        <v>11.61231740339044</v>
      </c>
      <c r="AP15" s="241">
        <v>1.2</v>
      </c>
      <c r="AQ15" s="241">
        <v>1.12</v>
      </c>
      <c r="AR15" s="241">
        <v>0.96</v>
      </c>
      <c r="AS15" s="241">
        <v>0.76</v>
      </c>
      <c r="AT15" s="245"/>
      <c r="AU15" s="321">
        <v>0.7</v>
      </c>
      <c r="AV15" s="241">
        <v>0.655</v>
      </c>
      <c r="AW15" s="245"/>
      <c r="AX15" s="246">
        <v>0.6</v>
      </c>
      <c r="AY15" s="247">
        <v>0.5600000000000001</v>
      </c>
      <c r="AZ15" s="248">
        <v>0.52</v>
      </c>
      <c r="BA15" s="248">
        <v>0.46</v>
      </c>
      <c r="BB15" s="248">
        <v>0.4</v>
      </c>
      <c r="BC15" s="248">
        <v>0.34</v>
      </c>
      <c r="BD15" s="248">
        <v>0.3</v>
      </c>
      <c r="BE15" s="248">
        <v>0.24</v>
      </c>
      <c r="BF15" s="248">
        <v>0.22</v>
      </c>
      <c r="BG15" s="248">
        <v>0.19286</v>
      </c>
      <c r="BH15" s="248">
        <v>0.18367</v>
      </c>
      <c r="BI15" s="249">
        <v>0.17492</v>
      </c>
      <c r="BJ15" s="246">
        <f>SUM(AP15:BI15)</f>
        <v>9.586450000000001</v>
      </c>
      <c r="BK15" s="250">
        <f>((AP15/AQ15)-1)*100</f>
        <v>7.14285714285714</v>
      </c>
      <c r="BL15" s="250">
        <f>((AQ15/AR15)-1)*100</f>
        <v>16.66666666666667</v>
      </c>
      <c r="BM15" s="250">
        <f>((AR15/AS15)-1)*100</f>
        <v>26.31578947368421</v>
      </c>
      <c r="BN15" s="250">
        <f>IF(AU15=0,0,IF(AU15&gt;AS15,0,((AS15/AU15)-1)*100))</f>
        <v>8.571428571428585</v>
      </c>
      <c r="BO15" s="250">
        <f>IF(AV15=0,0,IF(AV15&gt;AU15,0,((AU15/AV15)-1)*100))</f>
        <v>6.870229007633566</v>
      </c>
      <c r="BP15" s="250">
        <f>((AV15/AX15)-1)*100</f>
        <v>9.166666666666679</v>
      </c>
      <c r="BQ15" s="251">
        <f>((AX15/AY15)-1)*100</f>
        <v>7.14285714285714</v>
      </c>
      <c r="BR15" s="252">
        <f>((AY15/AZ15)-1)*100</f>
        <v>7.692307692307709</v>
      </c>
      <c r="BS15" s="252">
        <f>((AZ15/BA15)-1)*100</f>
        <v>13.04347826086956</v>
      </c>
      <c r="BT15" s="252">
        <f>((BA15/BB15)-1)*100</f>
        <v>14.99999999999999</v>
      </c>
      <c r="BU15" s="252">
        <f>((BB15/BC15)-1)*100</f>
        <v>17.64705882352942</v>
      </c>
      <c r="BV15" s="252">
        <f>((BC15/BD15)-1)*100</f>
        <v>13.33333333333335</v>
      </c>
      <c r="BW15" s="252">
        <f>((BD15/BE15)-1)*100</f>
        <v>25</v>
      </c>
      <c r="BX15" s="252">
        <f>((BE15/BF15)-1)*100</f>
        <v>9.090909090909083</v>
      </c>
      <c r="BY15" s="252">
        <f>((BF15/BG15)-1)*100</f>
        <v>14.07238411282794</v>
      </c>
      <c r="BZ15" s="252">
        <f>((BG15/BH15)-1)*100</f>
        <v>5.003538955735842</v>
      </c>
      <c r="CA15" s="253">
        <f>((BH15/BI15)-1)*100</f>
        <v>5.002286759661567</v>
      </c>
      <c r="CB15" s="250">
        <f>AVERAGE(BK15:CA15)</f>
        <v>12.16245833535108</v>
      </c>
      <c r="CC15" s="250">
        <f>SQRT(AVERAGE((BK15-$CB15)^2,(BL15-$CB15)^2,(BM15-$CB15)^2,(BN15-$CB15)^2,(BO15-$CB15)^2,(BP15-$CB15)^2,(BQ15-$CB15)^2,(BR15-$CB15)^2,(BS15-$CB15)^2,(BT15-$CB15)^2,(BU15-$CB15)^2,(BV15-$CB15)^2,(BW15-$CB15)^2,(BX15-$CB15)^2,(BY15-$CB15)^2,(BZ15-$CB15)^2,(CA15-$CB15)^2))</f>
        <v>6.238119005105598</v>
      </c>
      <c r="CD15" t="s" s="116">
        <v>157</v>
      </c>
      <c r="CE15" s="254">
        <f>IF(AN15="n/a","n/a",IF(U15&lt;0,"n/a",IF(U15="n/a","n/a",I15+AN15-U15)))</f>
        <v>-1.240384467328379</v>
      </c>
      <c r="CF15" s="254">
        <f>IF(AN15="n/a","n/a",I15+AN15)</f>
        <v>16.00434127106824</v>
      </c>
      <c r="CG15" s="250">
        <f>D15/10+(1000-E15)/100+IF(F15="N",2,IF(F15="Y",1,0))+IF(G15="N",2,IF(G15="Y",1,0))+IF(L15&gt;10,5,L15/2)+IF(S15&gt;100,0,IF(S15&lt;0,0,(100-S15)/10))+IF(U15&gt;100,0,IF(U15&lt;0,0,(100-U15)/10))+IF(X15="-",0,IF(X15="N/A",0,IF(X15&gt;5,0,5-X15)))+IF(Y15&gt;5,0,5-Y15)+IF(Z15="N/A",0,IF(Z15&gt;5,0,5-Z15))+IF(AB15&lt;0,0,IF(AB15="-",0,IF(AB15="N/A",0,IF(AB15&gt;10,5,AB15/2))))+IF(AC15="n/a",0,IF(AC15&lt;0,0,IF(AC15&gt;10,5,AC15/2)))+IF(AE15="n/a",0,IF(AE15&lt;0,0,IF(AE15&gt;10,5,AE15/2)))+AF15/10+IF(AG15&gt;100000,3,IF(AG15&gt;10000,2,IF(AG15&gt;1000,1,0)))+IF(AL15&gt;10,5,AL15/2)+IF(AM15="n/a",0,IF(AM15&gt;10,5,AM15/2))+IF(AN15="n/a",0,IF(AN15&gt;10,5,AN15/2))+IF(AO15="n/a",0,IF(AO15&lt;0,0,IF(AO15&gt;10,5,AO15/2)))+IF(CB15&gt;10,5,CB15/2)</f>
        <v>73.08944544906569</v>
      </c>
      <c r="CH15" s="255">
        <f>IF(AB15="n/a",1.03*AP15,IF(AB15&lt;0,1.01*AP15,IF(AB15&gt;10,1.1*AP15,(1+AB15/100)*AP15)))</f>
        <v>1.212</v>
      </c>
      <c r="CI15" s="256">
        <f>IF($AC15="n/a",1.03*CH15,IF($AC15&lt;0,1.01*CH15,IF($AC15&gt;10,1.1*CH15,(1+$AC15/100)*CH15)))</f>
        <v>1.3332</v>
      </c>
      <c r="CJ15" s="257">
        <f>IF($AE15="n/a",1.03*CI15,IF($AE15&lt;0,1.01*CI15,IF($AE15&gt;10,1.1*CI15,(1+$AE15/100)*CI15)))</f>
        <v>1.346532</v>
      </c>
      <c r="CK15" s="257">
        <f>IF($AE15="n/a",1.03*CJ15,IF($AE15&lt;0,1.01*CJ15,IF($AE15&gt;10,1.1*CJ15,(1+$AE15/100)*CJ15)))</f>
        <v>1.35999732</v>
      </c>
      <c r="CL15" s="258">
        <f>IF($AE15="n/a",1.03*CK15,IF($AE15&lt;0,1.01*CK15,IF($AE15&gt;10,1.1*CK15,(1+$AE15/100)*CK15)))</f>
        <v>1.3735972932</v>
      </c>
      <c r="CM15" s="256">
        <f>SUM(CH15:CL15)</f>
        <v>6.625326613200001</v>
      </c>
      <c r="CN15" s="253">
        <f>(CM15/H15)*100</f>
        <v>16.21073308832885</v>
      </c>
      <c r="CO15" s="259">
        <v>1.12</v>
      </c>
      <c r="CP15" s="260">
        <v>1.6</v>
      </c>
      <c r="CQ15" s="261">
        <v>-14.6</v>
      </c>
      <c r="CR15" s="262">
        <v>-4.7</v>
      </c>
      <c r="CS15" s="263">
        <v>-5.4</v>
      </c>
    </row>
    <row r="16" ht="11.25" customHeight="1">
      <c r="A16" t="s" s="146">
        <v>168</v>
      </c>
      <c r="B16" t="s" s="146">
        <v>169</v>
      </c>
      <c r="C16" t="s" s="146">
        <v>170</v>
      </c>
      <c r="D16" s="267">
        <v>33</v>
      </c>
      <c r="E16" s="219">
        <v>82</v>
      </c>
      <c r="F16" t="s" s="151">
        <v>141</v>
      </c>
      <c r="G16" t="s" s="152">
        <v>141</v>
      </c>
      <c r="H16" s="268">
        <v>33.65</v>
      </c>
      <c r="I16" s="269">
        <f>(R16/H16)*100</f>
        <v>5.824665676077266</v>
      </c>
      <c r="J16" s="270">
        <v>0.48</v>
      </c>
      <c r="K16" s="270">
        <v>0.49</v>
      </c>
      <c r="L16" s="271">
        <f>((K16/J16)-1)*100</f>
        <v>2.083333333333326</v>
      </c>
      <c r="M16" s="272">
        <v>42741</v>
      </c>
      <c r="N16" s="272">
        <v>42745</v>
      </c>
      <c r="O16" s="272">
        <v>42767</v>
      </c>
      <c r="P16" t="s" s="273">
        <v>171</v>
      </c>
      <c r="Q16" s="274"/>
      <c r="R16" s="271">
        <f>K16*4</f>
        <v>1.96</v>
      </c>
      <c r="S16" s="275">
        <f>IF(OR(W16&lt;0.01,W16="n/a"),"n/a",R16/W16*100)</f>
        <v>94.23076923076923</v>
      </c>
      <c r="T16" s="276">
        <f>IF(OR(W16&lt;0.01,Z16="n/a"),"n/a",(H16/SQRT(22.5*W16*(H16/Z16))-1)*100)</f>
        <v>9.25055496739482</v>
      </c>
      <c r="U16" s="269">
        <f>IF(OR(W16&lt;0.01,W16="n/a"),"n/a",H16/W16)</f>
        <v>16.17788461538461</v>
      </c>
      <c r="V16" s="277">
        <v>12</v>
      </c>
      <c r="W16" s="268">
        <v>2.08</v>
      </c>
      <c r="X16" s="278">
        <v>2.48</v>
      </c>
      <c r="Y16" s="279">
        <v>1.29</v>
      </c>
      <c r="Z16" s="280">
        <v>1.66</v>
      </c>
      <c r="AA16" s="268">
        <v>10.2</v>
      </c>
      <c r="AB16" s="281">
        <v>-11.3</v>
      </c>
      <c r="AC16" s="282">
        <v>0.45</v>
      </c>
      <c r="AD16" s="283">
        <v>25.9</v>
      </c>
      <c r="AE16" s="283">
        <v>6.52</v>
      </c>
      <c r="AF16" s="284">
        <v>31</v>
      </c>
      <c r="AG16" s="285">
        <v>207452</v>
      </c>
      <c r="AH16" s="286">
        <v>0.1</v>
      </c>
      <c r="AI16" s="287">
        <v>1.15</v>
      </c>
      <c r="AJ16" s="288">
        <f>IF(OR(AD16&lt;0,AD16="n/a",AD16=0),"n/a",AN16/AD16)</f>
        <v>0.08588404438575745</v>
      </c>
      <c r="AK16" s="289">
        <f>AN16/AO16</f>
        <v>0.5948073015630354</v>
      </c>
      <c r="AL16" s="290">
        <f>((AP16/AQ16)^(1/1)-1)*100</f>
        <v>2.127659574468077</v>
      </c>
      <c r="AM16" s="290">
        <f>IF(AS16=0,"n/a",((AP16/AS16)^(1/3)-1)*100)</f>
        <v>2.174590985807079</v>
      </c>
      <c r="AN16" s="290">
        <f>IF(AV16=0,"n/a",((AP16/AV16)^(1/5)-1)*100)</f>
        <v>2.224396749591118</v>
      </c>
      <c r="AO16" s="291">
        <f>IF(BB16=0,"n/a",((AP16/BB16)^(1/10)-1)*100)</f>
        <v>3.73969308000397</v>
      </c>
      <c r="AP16" s="288">
        <v>1.92</v>
      </c>
      <c r="AQ16" s="288">
        <v>1.88</v>
      </c>
      <c r="AR16" s="288">
        <v>1.84</v>
      </c>
      <c r="AS16" s="288">
        <v>1.8</v>
      </c>
      <c r="AT16" s="292"/>
      <c r="AU16" s="288">
        <v>1.76</v>
      </c>
      <c r="AV16" s="288">
        <v>1.72</v>
      </c>
      <c r="AW16" s="292"/>
      <c r="AX16" s="293">
        <v>1.68</v>
      </c>
      <c r="AY16" s="294">
        <v>1.64</v>
      </c>
      <c r="AZ16" s="295">
        <v>1.6</v>
      </c>
      <c r="BA16" s="295">
        <v>1.42</v>
      </c>
      <c r="BB16" s="295">
        <v>1.33</v>
      </c>
      <c r="BC16" s="295">
        <v>1.29</v>
      </c>
      <c r="BD16" s="295">
        <v>1.25</v>
      </c>
      <c r="BE16" s="295">
        <v>1.1175</v>
      </c>
      <c r="BF16" s="295">
        <v>1.0625</v>
      </c>
      <c r="BG16" s="295">
        <v>1.0225</v>
      </c>
      <c r="BH16" s="295">
        <v>1.005</v>
      </c>
      <c r="BI16" s="296">
        <v>0.965</v>
      </c>
      <c r="BJ16" s="293">
        <f>SUM(AP16:BI16)</f>
        <v>26.30249999999999</v>
      </c>
      <c r="BK16" s="297">
        <f>((AP16/AQ16)-1)*100</f>
        <v>2.127659574468077</v>
      </c>
      <c r="BL16" s="297">
        <f>((AQ16/AR16)-1)*100</f>
        <v>2.173913043478248</v>
      </c>
      <c r="BM16" s="297">
        <f>((AR16/AS16)-1)*100</f>
        <v>2.222222222222214</v>
      </c>
      <c r="BN16" s="297">
        <f>IF(AU16=0,0,IF(AU16&gt;AS16,0,((AS16/AU16)-1)*100))</f>
        <v>2.272727272727271</v>
      </c>
      <c r="BO16" s="297">
        <f>IF(AV16=0,0,IF(AV16&gt;AU16,0,((AU16/AV16)-1)*100))</f>
        <v>2.325581395348841</v>
      </c>
      <c r="BP16" s="297">
        <f>((AV16/AX16)-1)*100</f>
        <v>2.380952380952372</v>
      </c>
      <c r="BQ16" s="298">
        <f>((AX16/AY16)-1)*100</f>
        <v>2.439024390243905</v>
      </c>
      <c r="BR16" s="299">
        <f>((AY16/AZ16)-1)*100</f>
        <v>2.499999999999991</v>
      </c>
      <c r="BS16" s="299">
        <f>((AZ16/BA16)-1)*100</f>
        <v>12.67605633802818</v>
      </c>
      <c r="BT16" s="299">
        <f>((BA16/BB16)-1)*100</f>
        <v>6.766917293233066</v>
      </c>
      <c r="BU16" s="299">
        <f>((BB16/BC16)-1)*100</f>
        <v>3.100775193798455</v>
      </c>
      <c r="BV16" s="299">
        <f>((BC16/BD16)-1)*100</f>
        <v>3.200000000000003</v>
      </c>
      <c r="BW16" s="299">
        <f>((BD16/BE16)-1)*100</f>
        <v>11.85682326621924</v>
      </c>
      <c r="BX16" s="299">
        <f>((BE16/BF16)-1)*100</f>
        <v>5.176470588235293</v>
      </c>
      <c r="BY16" s="299">
        <f>((BF16/BG16)-1)*100</f>
        <v>3.911980440097795</v>
      </c>
      <c r="BZ16" s="299">
        <f>((BG16/BH16)-1)*100</f>
        <v>1.741293532338317</v>
      </c>
      <c r="CA16" s="300">
        <f>((BH16/BI16)-1)*100</f>
        <v>4.145077720207246</v>
      </c>
      <c r="CB16" s="297">
        <f>AVERAGE(BK16:CA16)</f>
        <v>4.177498508917559</v>
      </c>
      <c r="CC16" s="297">
        <f>SQRT(AVERAGE((BK16-$CB16)^2,(BL16-$CB16)^2,(BM16-$CB16)^2,(BN16-$CB16)^2,(BO16-$CB16)^2,(BP16-$CB16)^2,(BQ16-$CB16)^2,(BR16-$CB16)^2,(BS16-$CB16)^2,(BT16-$CB16)^2,(BU16-$CB16)^2,(BV16-$CB16)^2,(BW16-$CB16)^2,(BX16-$CB16)^2,(BY16-$CB16)^2,(BZ16-$CB16)^2,(CA16-$CB16)^2))</f>
        <v>3.210121424489524</v>
      </c>
      <c r="CD16" t="s" s="146">
        <v>170</v>
      </c>
      <c r="CE16" s="301">
        <f>IF(AN16="n/a","n/a",IF(U16&lt;0,"n/a",IF(U16="n/a","n/a",I16+AN16-U16)))</f>
        <v>-8.12882218971623</v>
      </c>
      <c r="CF16" s="301">
        <f>IF(AN16="n/a","n/a",I16+AN16)</f>
        <v>8.049062425668383</v>
      </c>
      <c r="CG16" s="297">
        <f>D16/10+(1000-E16)/100+IF(F16="N",2,IF(F16="Y",1,0))+IF(G16="N",2,IF(G16="Y",1,0))+IF(L16&gt;10,5,L16/2)+IF(S16&gt;100,0,IF(S16&lt;0,0,(100-S16)/10))+IF(U16&gt;100,0,IF(U16&lt;0,0,(100-U16)/10))+IF(X16="-",0,IF(X16="N/A",0,IF(X16&gt;5,0,5-X16)))+IF(Y16&gt;5,0,5-Y16)+IF(Z16="N/A",0,IF(Z16&gt;5,0,5-Z16))+IF(AB16&lt;0,0,IF(AB16="-",0,IF(AB16="N/A",0,IF(AB16&gt;10,5,AB16/2))))+IF(AC16="n/a",0,IF(AC16&lt;0,0,IF(AC16&gt;10,5,AC16/2)))+IF(AE16="n/a",0,IF(AE16&lt;0,0,IF(AE16&gt;10,5,AE16/2)))+AF16/10+IF(AG16&gt;100000,3,IF(AG16&gt;10000,2,IF(AG16&gt;1000,1,0)))+IF(AL16&gt;10,5,AL16/2)+IF(AM16="n/a",0,IF(AM16&gt;10,5,AM16/2))+IF(AN16="n/a",0,IF(AN16&gt;10,5,AN16/2))+IF(AO16="n/a",0,IF(AO16&lt;0,0,IF(AO16&gt;10,5,AO16/2)))+IF(CB16&gt;10,5,CB16/2)</f>
        <v>50.8577207314452</v>
      </c>
      <c r="CH16" s="302">
        <f>IF(AB16="n/a",1.03*AP16,IF(AB16&lt;0,1.01*AP16,IF(AB16&gt;10,1.1*AP16,(1+AB16/100)*AP16)))</f>
        <v>1.9392</v>
      </c>
      <c r="CI16" s="303">
        <f>IF($AC16="n/a",1.03*CH16,IF($AC16&lt;0,1.01*CH16,IF($AC16&gt;10,1.1*CH16,(1+$AC16/100)*CH16)))</f>
        <v>1.9479264</v>
      </c>
      <c r="CJ16" s="304">
        <f>IF($AE16="n/a",1.03*CI16,IF($AE16&lt;0,1.01*CI16,IF($AE16&gt;10,1.1*CI16,(1+$AE16/100)*CI16)))</f>
        <v>2.074931201280</v>
      </c>
      <c r="CK16" s="304">
        <f>IF($AE16="n/a",1.03*CJ16,IF($AE16&lt;0,1.01*CJ16,IF($AE16&gt;10,1.1*CJ16,(1+$AE16/100)*CJ16)))</f>
        <v>2.210216715603456</v>
      </c>
      <c r="CL16" s="305">
        <f>IF($AE16="n/a",1.03*CK16,IF($AE16&lt;0,1.01*CK16,IF($AE16&gt;10,1.1*CK16,(1+$AE16/100)*CK16)))</f>
        <v>2.354322845460801</v>
      </c>
      <c r="CM16" s="303">
        <f>SUM(CH16:CL16)</f>
        <v>10.52659716234426</v>
      </c>
      <c r="CN16" s="300">
        <f>(CM16/H16)*100</f>
        <v>31.28260672316273</v>
      </c>
      <c r="CO16" s="306">
        <v>0.43</v>
      </c>
      <c r="CP16" s="307">
        <v>1</v>
      </c>
      <c r="CQ16" s="308">
        <v>-21.8</v>
      </c>
      <c r="CR16" s="309">
        <v>-9.4</v>
      </c>
      <c r="CS16" s="310">
        <v>-13.8</v>
      </c>
    </row>
    <row r="17" ht="11.25" customHeight="1">
      <c r="A17" t="s" s="173">
        <v>172</v>
      </c>
      <c r="B17" t="s" s="110">
        <v>173</v>
      </c>
      <c r="C17" t="s" s="110">
        <v>174</v>
      </c>
      <c r="D17" s="174">
        <v>33</v>
      </c>
      <c r="E17" s="219">
        <v>80</v>
      </c>
      <c r="F17" t="s" s="118">
        <v>55</v>
      </c>
      <c r="G17" t="s" s="113">
        <v>55</v>
      </c>
      <c r="H17" s="176">
        <v>87.23999999999999</v>
      </c>
      <c r="I17" s="177">
        <f>(R17/H17)*100</f>
        <v>2.063273727647868</v>
      </c>
      <c r="J17" s="178">
        <v>0.42</v>
      </c>
      <c r="K17" s="178">
        <v>0.45</v>
      </c>
      <c r="L17" s="177">
        <f>((K17/J17)-1)*100</f>
        <v>7.14285714285714</v>
      </c>
      <c r="M17" s="322">
        <v>42697</v>
      </c>
      <c r="N17" s="322">
        <v>42702</v>
      </c>
      <c r="O17" s="322">
        <v>42716</v>
      </c>
      <c r="P17" t="s" s="173">
        <v>136</v>
      </c>
      <c r="Q17" s="84"/>
      <c r="R17" s="180">
        <f>K17*4</f>
        <v>1.8</v>
      </c>
      <c r="S17" s="181">
        <f>IF(OR(W17&lt;0.01,W17="n/a"),"n/a",R17/W17*100)</f>
        <v>50</v>
      </c>
      <c r="T17" s="182">
        <f>IF(OR(W17&lt;0.01,Z17="n/a"),"n/a",(H17/SQRT(22.5*W17*(H17/Z17))-1)*100)</f>
        <v>60.1045954414847</v>
      </c>
      <c r="U17" s="177">
        <f>IF(OR(W17&lt;0.01,W17="n/a"),"n/a",H17/W17)</f>
        <v>24.23333333333333</v>
      </c>
      <c r="V17" s="183">
        <v>9</v>
      </c>
      <c r="W17" s="176">
        <v>3.6</v>
      </c>
      <c r="X17" s="184">
        <v>3.19</v>
      </c>
      <c r="Y17" s="185">
        <v>3.08</v>
      </c>
      <c r="Z17" s="186">
        <v>2.38</v>
      </c>
      <c r="AA17" s="176">
        <v>10.6</v>
      </c>
      <c r="AB17" s="187">
        <v>9.4</v>
      </c>
      <c r="AC17" s="188">
        <v>6.04</v>
      </c>
      <c r="AD17" s="189">
        <v>10.3</v>
      </c>
      <c r="AE17" s="189">
        <v>7.6</v>
      </c>
      <c r="AF17" s="190">
        <v>9</v>
      </c>
      <c r="AG17" s="191">
        <v>9155</v>
      </c>
      <c r="AH17" s="192">
        <v>0.5</v>
      </c>
      <c r="AI17" s="193">
        <v>0.85</v>
      </c>
      <c r="AJ17" s="194">
        <f>IF(OR(AD17&lt;0,AD17="n/a",AD17=0),"n/a",AN17/AD17)</f>
        <v>0.4475608819566959</v>
      </c>
      <c r="AK17" s="195">
        <f>AN17/AO17</f>
        <v>1.506446669938614</v>
      </c>
      <c r="AL17" s="196">
        <f>((AP17/AQ17)^(1/1)-1)*100</f>
        <v>7.547169811320753</v>
      </c>
      <c r="AM17" s="196">
        <f>IF(AS17=0,"n/a",((AP17/AS17)^(1/3)-1)*100)</f>
        <v>6.390435997073229</v>
      </c>
      <c r="AN17" s="196">
        <f>IF(AV17=0,"n/a",((AP17/AV17)^(1/5)-1)*100)</f>
        <v>4.609877084153968</v>
      </c>
      <c r="AO17" s="197">
        <f>IF(BB17=0,"n/a",((AP17/BB17)^(1/10)-1)*100)</f>
        <v>3.060099754040291</v>
      </c>
      <c r="AP17" s="194">
        <v>1.71</v>
      </c>
      <c r="AQ17" s="194">
        <v>1.59</v>
      </c>
      <c r="AR17" s="194">
        <v>1.5</v>
      </c>
      <c r="AS17" s="194">
        <v>1.42</v>
      </c>
      <c r="AT17" s="199"/>
      <c r="AU17" s="194">
        <v>1.385</v>
      </c>
      <c r="AV17" s="194">
        <v>1.365</v>
      </c>
      <c r="AW17" s="199"/>
      <c r="AX17" s="200">
        <v>1.345</v>
      </c>
      <c r="AY17" s="201">
        <v>1.325</v>
      </c>
      <c r="AZ17" s="202">
        <v>1.305</v>
      </c>
      <c r="BA17" s="202">
        <v>1.285</v>
      </c>
      <c r="BB17" s="202">
        <v>1.265</v>
      </c>
      <c r="BC17" s="202">
        <v>1.245</v>
      </c>
      <c r="BD17" s="202">
        <v>1.225</v>
      </c>
      <c r="BE17" s="202">
        <v>1.205</v>
      </c>
      <c r="BF17" s="202">
        <v>1.185</v>
      </c>
      <c r="BG17" s="202">
        <v>1.165</v>
      </c>
      <c r="BH17" s="202">
        <v>1.145</v>
      </c>
      <c r="BI17" s="314">
        <v>1.11</v>
      </c>
      <c r="BJ17" s="200">
        <f>SUM(AP17:BI17)</f>
        <v>23.775</v>
      </c>
      <c r="BK17" s="205">
        <f>((AP17/AQ17)-1)*100</f>
        <v>7.547169811320753</v>
      </c>
      <c r="BL17" s="205">
        <f>((AQ17/AR17)-1)*100</f>
        <v>6.000000000000005</v>
      </c>
      <c r="BM17" s="205">
        <f>((AR17/AS17)-1)*100</f>
        <v>5.633802816901423</v>
      </c>
      <c r="BN17" s="205">
        <f>IF(AU17=0,0,IF(AU17&gt;AS17,0,((AS17/AU17)-1)*100))</f>
        <v>2.52707581227436</v>
      </c>
      <c r="BO17" s="205">
        <f>IF(AV17=0,0,IF(AV17&gt;AU17,0,((AU17/AV17)-1)*100))</f>
        <v>1.46520146520146</v>
      </c>
      <c r="BP17" s="205">
        <f>IF(AX17=0,0,IF(AX17&gt;AV17,0,((AV17/AX17)-1)*100))</f>
        <v>1.486988847583648</v>
      </c>
      <c r="BQ17" s="206">
        <f>IF(AY17=0,0,IF(AY17&gt;AX17,0,((AX17/AY17)-1)*100))</f>
        <v>1.509433962264151</v>
      </c>
      <c r="BR17" s="207">
        <f>IF(AZ17=0,0,IF(AZ17&gt;AY17,0,((AY17/AZ17)-1)*100))</f>
        <v>1.53256704980842</v>
      </c>
      <c r="BS17" s="207">
        <f>IF(BA17=0,0,IF(BA17&gt;AZ17,0,((AZ17/BA17)-1)*100))</f>
        <v>1.556420233463029</v>
      </c>
      <c r="BT17" s="207">
        <f>IF(BB17=0,0,IF(BB17&gt;BA17,0,((BA17/BB17)-1)*100))</f>
        <v>1.581027667984181</v>
      </c>
      <c r="BU17" s="207">
        <f>IF(BC17=0,0,IF(BC17&gt;BB17,0,((BB17/BC17)-1)*100))</f>
        <v>1.606425702811221</v>
      </c>
      <c r="BV17" s="207">
        <f>IF(BD17=0,0,IF(BD17&gt;BC17,0,((BC17/BD17)-1)*100))</f>
        <v>1.632653061224487</v>
      </c>
      <c r="BW17" s="207">
        <f>IF(BE17=0,0,IF(BE17&gt;BD17,0,((BD17/BE17)-1)*100))</f>
        <v>1.659751037344392</v>
      </c>
      <c r="BX17" s="207">
        <f>IF(BF17=0,0,IF(BF17&gt;BE17,0,((BE17/BF17)-1)*100))</f>
        <v>1.68776371308017</v>
      </c>
      <c r="BY17" s="207">
        <f>IF(BG17=0,0,IF(BG17&gt;BF17,0,((BF17/BG17)-1)*100))</f>
        <v>1.716738197424905</v>
      </c>
      <c r="BZ17" s="207">
        <f>IF(BH17=0,0,IF(BH17&gt;BG17,0,((BG17/BH17)-1)*100))</f>
        <v>1.746724890829698</v>
      </c>
      <c r="CA17" s="208">
        <f>IF(BI17=0,0,IF(BI17&gt;BH17,0,((BH17/BI17)-1)*100))</f>
        <v>3.153153153153143</v>
      </c>
      <c r="CB17" s="205">
        <f>AVERAGE(BK17:CA17)</f>
        <v>2.590758671921732</v>
      </c>
      <c r="CC17" s="205">
        <f>SQRT(AVERAGE((BK17-$CB17)^2,(BL17-$CB17)^2,(BM17-$CB17)^2,(BN17-$CB17)^2,(BO17-$CB17)^2,(BP17-$CB17)^2,(BQ17-$CB17)^2,(BR17-$CB17)^2,(BS17-$CB17)^2,(BT17-$CB17)^2,(BU17-$CB17)^2,(BV17-$CB17)^2,(BW17-$CB17)^2,(BX17-$CB17)^2,(BY17-$CB17)^2,(BZ17-$CB17)^2,(CA17-$CB17)^2))</f>
        <v>1.841968071776066</v>
      </c>
      <c r="CD17" t="s" s="110">
        <v>161</v>
      </c>
      <c r="CE17" s="209">
        <f>IF(AN17="n/a","n/a",IF(U17&lt;0,"n/a",IF(U17="n/a","n/a",I17+AN17-U17)))</f>
        <v>-17.56018252153149</v>
      </c>
      <c r="CF17" s="209">
        <f>IF(AN17="n/a","n/a",I17+AN17)</f>
        <v>6.673150811801836</v>
      </c>
      <c r="CG17" s="205">
        <f>D17/10+(1000-E17)/100+IF(F17="N",2,IF(F17="Y",1,0))+IF(G17="N",2,IF(G17="Y",1,0))+IF(L17&gt;10,5,L17/2)+IF(S17&gt;100,0,IF(S17&lt;0,0,(100-S17)/10))+IF(U17&gt;100,0,IF(U17&lt;0,0,(100-U17)/10))+IF(X17="-",0,IF(X17="N/A",0,IF(X17&gt;5,0,5-X17)))+IF(Y17&gt;5,0,5-Y17)+IF(Z17="N/A",0,IF(Z17&gt;5,0,5-Z17))+IF(AB17&lt;0,0,IF(AB17="-",0,IF(AB17="N/A",0,IF(AB17&gt;10,5,AB17/2))))+IF(AC17="n/a",0,IF(AC17&lt;0,0,IF(AC17&gt;10,5,AC17/2)))+IF(AE17="n/a",0,IF(AE17&lt;0,0,IF(AE17&gt;10,5,AE17/2)))+AF17/10+IF(AG17&gt;100000,3,IF(AG17&gt;10000,2,IF(AG17&gt;1000,1,0)))+IF(AL17&gt;10,5,AL17/2)+IF(AM17="n/a",0,IF(AM17&gt;10,5,AM17/2))+IF(AN17="n/a",0,IF(AN17&gt;10,5,AN17/2))+IF(AO17="n/a",0,IF(AO17&lt;0,0,IF(AO17&gt;10,5,AO17/2)))+IF(CB17&gt;10,5,CB17/2)</f>
        <v>64.51726589735023</v>
      </c>
      <c r="CH17" s="315">
        <f>IF(AB17="n/a",1.03*AP17,IF(AB17&lt;0,1.01*AP17,IF(AB17&gt;10,1.1*AP17,(1+AB17/100)*AP17)))</f>
        <v>1.87074</v>
      </c>
      <c r="CI17" s="211">
        <f>IF($AC17="n/a",1.03*CH17,IF($AC17&lt;0,1.01*CH17,IF($AC17&gt;10,1.1*CH17,(1+$AC17/100)*CH17)))</f>
        <v>1.983732696</v>
      </c>
      <c r="CJ17" s="212">
        <f>IF($AE17="n/a",1.03*CI17,IF($AE17&lt;0,1.01*CI17,IF($AE17&gt;10,1.1*CI17,(1+$AE17/100)*CI17)))</f>
        <v>2.134496380896</v>
      </c>
      <c r="CK17" s="212">
        <f>IF($AE17="n/a",1.03*CJ17,IF($AE17&lt;0,1.01*CJ17,IF($AE17&gt;10,1.1*CJ17,(1+$AE17/100)*CJ17)))</f>
        <v>2.296718105844097</v>
      </c>
      <c r="CL17" s="210">
        <f>IF($AE17="n/a",1.03*CK17,IF($AE17&lt;0,1.01*CK17,IF($AE17&gt;10,1.1*CK17,(1+$AE17/100)*CK17)))</f>
        <v>2.471268681888248</v>
      </c>
      <c r="CM17" s="211">
        <f>SUM(CH17:CL17)</f>
        <v>10.75695586462835</v>
      </c>
      <c r="CN17" s="208">
        <f>(CM17/H17)*100</f>
        <v>12.33030245830851</v>
      </c>
      <c r="CO17" s="213">
        <v>0.39</v>
      </c>
      <c r="CP17" s="214">
        <v>27.3</v>
      </c>
      <c r="CQ17" s="215">
        <v>-2</v>
      </c>
      <c r="CR17" s="216">
        <v>0.9</v>
      </c>
      <c r="CS17" s="217">
        <v>5.8</v>
      </c>
    </row>
    <row r="18" ht="11.25" customHeight="1">
      <c r="A18" t="s" s="116">
        <v>175</v>
      </c>
      <c r="B18" t="s" s="116">
        <v>176</v>
      </c>
      <c r="C18" t="s" s="116">
        <v>140</v>
      </c>
      <c r="D18" s="218">
        <v>42</v>
      </c>
      <c r="E18" s="219">
        <v>57</v>
      </c>
      <c r="F18" t="s" s="220">
        <v>55</v>
      </c>
      <c r="G18" t="s" s="221">
        <v>141</v>
      </c>
      <c r="H18" s="222">
        <v>116.26</v>
      </c>
      <c r="I18" s="223">
        <f>(R18/H18)*100</f>
        <v>1.961121623946327</v>
      </c>
      <c r="J18" s="224">
        <v>0.53</v>
      </c>
      <c r="K18" s="224">
        <v>0.57</v>
      </c>
      <c r="L18" s="225">
        <f>((K18/J18)-1)*100</f>
        <v>7.547169811320731</v>
      </c>
      <c r="M18" s="323">
        <v>42711</v>
      </c>
      <c r="N18" s="323">
        <v>42713</v>
      </c>
      <c r="O18" s="323">
        <v>42736</v>
      </c>
      <c r="P18" t="s" s="227">
        <v>177</v>
      </c>
      <c r="Q18" s="324"/>
      <c r="R18" s="225">
        <f>K18*4</f>
        <v>2.28</v>
      </c>
      <c r="S18" s="228">
        <f>IF(OR(W18&lt;0.01,W18="n/a"),"n/a",R18/W18*100)</f>
        <v>59.22077922077922</v>
      </c>
      <c r="T18" s="229">
        <f>IF(OR(W18&lt;0.01,Z18="n/a"),"n/a",(H18/SQRT(22.5*W18*(H18/Z18))-1)*100)</f>
        <v>317.5400232261227</v>
      </c>
      <c r="U18" s="223">
        <f>IF(OR(W18&lt;0.01,W18="n/a"),"n/a",H18/W18)</f>
        <v>30.1974025974026</v>
      </c>
      <c r="V18" s="230">
        <v>6</v>
      </c>
      <c r="W18" s="222">
        <v>3.85</v>
      </c>
      <c r="X18" s="231">
        <v>2.89</v>
      </c>
      <c r="Y18" s="232">
        <v>4.17</v>
      </c>
      <c r="Z18" s="233">
        <v>12.99</v>
      </c>
      <c r="AA18" s="222">
        <v>42.9</v>
      </c>
      <c r="AB18" s="234">
        <v>18.3</v>
      </c>
      <c r="AC18" s="235">
        <v>12.01</v>
      </c>
      <c r="AD18" s="236">
        <v>6.6</v>
      </c>
      <c r="AE18" s="236">
        <v>10.47</v>
      </c>
      <c r="AF18" s="237">
        <v>26</v>
      </c>
      <c r="AG18" s="238">
        <v>51677</v>
      </c>
      <c r="AH18" s="239">
        <v>0.1</v>
      </c>
      <c r="AI18" s="240">
        <v>0.5</v>
      </c>
      <c r="AJ18" s="241">
        <f>IF(OR(AD18&lt;0,AD18="n/a",AD18=0),"n/a",AN18/AD18)</f>
        <v>1.667021777802276</v>
      </c>
      <c r="AK18" s="242">
        <f>AN18/AO18</f>
        <v>0.8724700707938793</v>
      </c>
      <c r="AL18" s="243">
        <f>((AP18/AQ18)^(1/1)-1)*100</f>
        <v>8.163265306122458</v>
      </c>
      <c r="AM18" s="243">
        <f>IF(AS18=0,"n/a",((AP18/AS18)^(1/3)-1)*100)</f>
        <v>11.72696350795854</v>
      </c>
      <c r="AN18" s="243">
        <f>IF(AV18=0,"n/a",((AP18/AV18)^(1/5)-1)*100)</f>
        <v>11.00234373349502</v>
      </c>
      <c r="AO18" s="244">
        <f>IF(BB18=0,"n/a",((AP18/BB18)^(1/10)-1)*100)</f>
        <v>12.61056866223933</v>
      </c>
      <c r="AP18" s="241">
        <v>2.12</v>
      </c>
      <c r="AQ18" s="241">
        <v>1.96</v>
      </c>
      <c r="AR18" s="241">
        <v>1.68568</v>
      </c>
      <c r="AS18" s="241">
        <v>1.520064</v>
      </c>
      <c r="AT18" s="245"/>
      <c r="AU18" s="241">
        <v>1.380288</v>
      </c>
      <c r="AV18" s="241">
        <v>1.257984</v>
      </c>
      <c r="AW18" s="245"/>
      <c r="AX18" s="246">
        <v>1.188096</v>
      </c>
      <c r="AY18" s="247">
        <v>1.153152</v>
      </c>
      <c r="AZ18" s="248">
        <v>1.013376</v>
      </c>
      <c r="BA18" s="248">
        <v>0.8037120000000001</v>
      </c>
      <c r="BB18" s="248">
        <v>0.646464</v>
      </c>
      <c r="BC18" s="248">
        <v>0.541632</v>
      </c>
      <c r="BD18" s="248">
        <v>0.4892160000000001</v>
      </c>
      <c r="BE18" s="248">
        <v>0.419328</v>
      </c>
      <c r="BF18" s="248">
        <v>0.401856</v>
      </c>
      <c r="BG18" s="248">
        <v>0.358176</v>
      </c>
      <c r="BH18" s="248">
        <v>0.30576</v>
      </c>
      <c r="BI18" s="249">
        <v>0.266448</v>
      </c>
      <c r="BJ18" s="246">
        <f>SUM(AP18:BI18)</f>
        <v>17.511232</v>
      </c>
      <c r="BK18" s="250">
        <f>((AP18/AQ18)-1)*100</f>
        <v>8.163265306122458</v>
      </c>
      <c r="BL18" s="250">
        <f>((AQ18/AR18)-1)*100</f>
        <v>16.27355132646766</v>
      </c>
      <c r="BM18" s="250">
        <f>((AR18/AS18)-1)*100</f>
        <v>10.89533072291693</v>
      </c>
      <c r="BN18" s="250">
        <f>IF(AU18=0,0,IF(AU18&gt;AS18,0,((AS18/AU18)-1)*100))</f>
        <v>10.126582278481</v>
      </c>
      <c r="BO18" s="250">
        <f>IF(AV18=0,0,IF(AV18&gt;AU18,0,((AU18/AV18)-1)*100))</f>
        <v>9.722222222222232</v>
      </c>
      <c r="BP18" s="250">
        <f>((AV18/AX18)-1)*100</f>
        <v>5.882352941176472</v>
      </c>
      <c r="BQ18" s="251">
        <f>((AX18/AY18)-1)*100</f>
        <v>3.030303030303028</v>
      </c>
      <c r="BR18" s="252">
        <f>((AY18/AZ18)-1)*100</f>
        <v>13.79310344827587</v>
      </c>
      <c r="BS18" s="252">
        <f>((AZ18/BA18)-1)*100</f>
        <v>26.08695652173911</v>
      </c>
      <c r="BT18" s="252">
        <f>((BA18/BB18)-1)*100</f>
        <v>24.32432432432434</v>
      </c>
      <c r="BU18" s="252">
        <f>((BB18/BC18)-1)*100</f>
        <v>19.35483870967742</v>
      </c>
      <c r="BV18" s="252">
        <f>((BC18/BD18)-1)*100</f>
        <v>10.7142857142857</v>
      </c>
      <c r="BW18" s="252">
        <f>((BD18/BE18)-1)*100</f>
        <v>16.6666666666667</v>
      </c>
      <c r="BX18" s="252">
        <f>((BE18/BF18)-1)*100</f>
        <v>4.347826086956497</v>
      </c>
      <c r="BY18" s="252">
        <f>((BF18/BG18)-1)*100</f>
        <v>12.19512195121952</v>
      </c>
      <c r="BZ18" s="252">
        <f>((BG18/BH18)-1)*100</f>
        <v>17.14285714285715</v>
      </c>
      <c r="CA18" s="253">
        <f>((BH18/BI18)-1)*100</f>
        <v>14.75409836065573</v>
      </c>
      <c r="CB18" s="250">
        <f>AVERAGE(BK18:CA18)</f>
        <v>13.14551098554987</v>
      </c>
      <c r="CC18" s="250">
        <f>SQRT(AVERAGE((BK18-$CB18)^2,(BL18-$CB18)^2,(BM18-$CB18)^2,(BN18-$CB18)^2,(BO18-$CB18)^2,(BP18-$CB18)^2,(BQ18-$CB18)^2,(BR18-$CB18)^2,(BS18-$CB18)^2,(BT18-$CB18)^2,(BU18-$CB18)^2,(BV18-$CB18)^2,(BW18-$CB18)^2,(BX18-$CB18)^2,(BY18-$CB18)^2,(BZ18-$CB18)^2,(CA18-$CB18)^2))</f>
        <v>6.241109828006462</v>
      </c>
      <c r="CD18" t="s" s="116">
        <v>178</v>
      </c>
      <c r="CE18" s="254">
        <f>IF(AN18="n/a","n/a",IF(U18&lt;0,"n/a",IF(U18="n/a","n/a",I18+AN18-U18)))</f>
        <v>-17.23393723996125</v>
      </c>
      <c r="CF18" s="254">
        <f>IF(AN18="n/a","n/a",I18+AN18)</f>
        <v>12.96346535744135</v>
      </c>
      <c r="CG18" s="250">
        <f>D18/10+(1000-E18)/100+IF(F18="N",2,IF(F18="Y",1,0))+IF(G18="N",2,IF(G18="Y",1,0))+IF(L18&gt;10,5,L18/2)+IF(S18&gt;100,0,IF(S18&lt;0,0,(100-S18)/10))+IF(U18&gt;100,0,IF(U18&lt;0,0,(100-U18)/10))+IF(X18="-",0,IF(X18="N/A",0,IF(X18&gt;5,0,5-X18)))+IF(Y18&gt;5,0,5-Y18)+IF(Z18="N/A",0,IF(Z18&gt;5,0,5-Z18))+IF(AB18&lt;0,0,IF(AB18="-",0,IF(AB18="N/A",0,IF(AB18&gt;10,5,AB18/2))))+IF(AC18="n/a",0,IF(AC18&lt;0,0,IF(AC18&gt;10,5,AC18/2)))+IF(AE18="n/a",0,IF(AE18&lt;0,0,IF(AE18&gt;10,5,AE18/2)))+AF18/10+IF(AG18&gt;100000,3,IF(AG18&gt;10000,2,IF(AG18&gt;1000,1,0)))+IF(AL18&gt;10,5,AL18/2)+IF(AM18="n/a",0,IF(AM18&gt;10,5,AM18/2))+IF(AN18="n/a",0,IF(AN18&gt;10,5,AN18/2))+IF(AO18="n/a",0,IF(AO18&lt;0,0,IF(AO18&gt;10,5,AO18/2)))+IF(CB18&gt;10,5,CB18/2)</f>
        <v>78.0833993769034</v>
      </c>
      <c r="CH18" s="255">
        <f>IF(AB18="n/a",1.03*AP18,IF(AB18&lt;0,1.01*AP18,IF(AB18&gt;10,1.1*AP18,(1+AB18/100)*AP18)))</f>
        <v>2.332</v>
      </c>
      <c r="CI18" s="256">
        <f>IF($AC18="n/a",1.03*CH18,IF($AC18&lt;0,1.01*CH18,IF($AC18&gt;10,1.1*CH18,(1+$AC18/100)*CH18)))</f>
        <v>2.5652</v>
      </c>
      <c r="CJ18" s="257">
        <f>IF($AE18="n/a",1.03*CI18,IF($AE18&lt;0,1.01*CI18,IF($AE18&gt;10,1.1*CI18,(1+$AE18/100)*CI18)))</f>
        <v>2.82172</v>
      </c>
      <c r="CK18" s="257">
        <f>IF($AE18="n/a",1.03*CJ18,IF($AE18&lt;0,1.01*CJ18,IF($AE18&gt;10,1.1*CJ18,(1+$AE18/100)*CJ18)))</f>
        <v>3.103892000000001</v>
      </c>
      <c r="CL18" s="258">
        <f>IF($AE18="n/a",1.03*CK18,IF($AE18&lt;0,1.01*CK18,IF($AE18&gt;10,1.1*CK18,(1+$AE18/100)*CK18)))</f>
        <v>3.414281200000001</v>
      </c>
      <c r="CM18" s="256">
        <f>SUM(CH18:CL18)</f>
        <v>14.2370932</v>
      </c>
      <c r="CN18" s="253">
        <f>(CM18/H18)*100</f>
        <v>12.24590848099088</v>
      </c>
      <c r="CO18" s="259">
        <v>0.89</v>
      </c>
      <c r="CP18" s="260">
        <v>34.4</v>
      </c>
      <c r="CQ18" s="261">
        <v>-4.5</v>
      </c>
      <c r="CR18" s="262">
        <v>5.7</v>
      </c>
      <c r="CS18" s="263">
        <v>11.1</v>
      </c>
    </row>
    <row r="19" ht="11.25" customHeight="1">
      <c r="A19" t="s" s="116">
        <v>179</v>
      </c>
      <c r="B19" t="s" s="116">
        <v>180</v>
      </c>
      <c r="C19" t="s" s="116">
        <v>181</v>
      </c>
      <c r="D19" s="218">
        <v>25</v>
      </c>
      <c r="E19" s="219">
        <v>111</v>
      </c>
      <c r="F19" t="s" s="220">
        <v>55</v>
      </c>
      <c r="G19" t="s" s="221">
        <v>141</v>
      </c>
      <c r="H19" s="222">
        <v>43.8</v>
      </c>
      <c r="I19" s="223">
        <f>(R19/H19)*100</f>
        <v>1.187214611872146</v>
      </c>
      <c r="J19" s="318">
        <v>0.115</v>
      </c>
      <c r="K19" s="318">
        <v>0.13</v>
      </c>
      <c r="L19" s="223">
        <f>((K19/J19)-1)*100</f>
        <v>13.04347826086956</v>
      </c>
      <c r="M19" s="226">
        <v>42976</v>
      </c>
      <c r="N19" s="226">
        <v>42978</v>
      </c>
      <c r="O19" s="226">
        <v>42993</v>
      </c>
      <c r="P19" t="s" s="227">
        <v>182</v>
      </c>
      <c r="Q19" s="325"/>
      <c r="R19" s="225">
        <f>K19*4</f>
        <v>0.52</v>
      </c>
      <c r="S19" s="228">
        <f>IF(OR(W19&lt;0.01,W19="n/a"),"n/a",R19/W19*100)</f>
        <v>45.21739130434783</v>
      </c>
      <c r="T19" s="229">
        <f>IF(OR(W19&lt;0.01,Z19="n/a"),"n/a",(H19/SQRT(22.5*W19*(H19/Z19))-1)*100)</f>
        <v>179.9544476403673</v>
      </c>
      <c r="U19" s="223">
        <f>IF(OR(W19&lt;0.01,W19="n/a"),"n/a",H19/W19)</f>
        <v>38.08695652173913</v>
      </c>
      <c r="V19" s="230">
        <v>12</v>
      </c>
      <c r="W19" s="222">
        <v>1.15</v>
      </c>
      <c r="X19" s="231">
        <v>2.4</v>
      </c>
      <c r="Y19" s="232">
        <v>3.18</v>
      </c>
      <c r="Z19" s="233">
        <v>4.63</v>
      </c>
      <c r="AA19" s="222">
        <v>12.6</v>
      </c>
      <c r="AB19" s="234">
        <v>23.8</v>
      </c>
      <c r="AC19" s="235">
        <v>12.96</v>
      </c>
      <c r="AD19" s="236">
        <v>11.8</v>
      </c>
      <c r="AE19" s="236">
        <v>15.9</v>
      </c>
      <c r="AF19" s="237">
        <v>5</v>
      </c>
      <c r="AG19" s="238">
        <v>1269</v>
      </c>
      <c r="AH19" s="239">
        <v>2.4</v>
      </c>
      <c r="AI19" s="240">
        <v>0.16</v>
      </c>
      <c r="AJ19" s="241">
        <f>IF(OR(AD19&lt;0,AD19="n/a",AD19=0),"n/a",AN19/AD19)</f>
        <v>0.6326773872226</v>
      </c>
      <c r="AK19" s="242">
        <f>IF(OR(AO19&lt;0,AO19="n/a"),"n/a",AN19/AO19)</f>
        <v>0.694969322731771</v>
      </c>
      <c r="AL19" s="243">
        <f>((AP19/AQ19)^(1/1)-1)*100</f>
        <v>10.25641025641024</v>
      </c>
      <c r="AM19" s="243">
        <f>IF(AS19=0,"n/a",((AP19/AS19)^(1/3)-1)*100)</f>
        <v>7.102630401422205</v>
      </c>
      <c r="AN19" s="243">
        <f>IF(AV19=0,"n/a",((AP19/AV19)^(1/5)-1)*100)</f>
        <v>7.465593169226681</v>
      </c>
      <c r="AO19" s="244">
        <f>IF(BB19=0,"n/a",((AP19/BB19)^(1/10)-1)*100)</f>
        <v>10.74233484131513</v>
      </c>
      <c r="AP19" s="241">
        <v>0.43</v>
      </c>
      <c r="AQ19" s="241">
        <v>0.39</v>
      </c>
      <c r="AR19" s="241">
        <v>0.37</v>
      </c>
      <c r="AS19" s="241">
        <v>0.35</v>
      </c>
      <c r="AT19" s="245"/>
      <c r="AU19" s="241">
        <v>0.33</v>
      </c>
      <c r="AV19" s="241">
        <v>0.3</v>
      </c>
      <c r="AW19" s="245"/>
      <c r="AX19" s="246">
        <v>0.26</v>
      </c>
      <c r="AY19" s="247">
        <v>0.23</v>
      </c>
      <c r="AZ19" s="248">
        <v>0.2</v>
      </c>
      <c r="BA19" s="248">
        <v>0.17</v>
      </c>
      <c r="BB19" s="248">
        <v>0.155</v>
      </c>
      <c r="BC19" s="248">
        <v>0.145</v>
      </c>
      <c r="BD19" s="248">
        <v>0.1375</v>
      </c>
      <c r="BE19" s="248">
        <v>0.1325</v>
      </c>
      <c r="BF19" s="248">
        <v>0.1275</v>
      </c>
      <c r="BG19" s="248">
        <v>0.125</v>
      </c>
      <c r="BH19" s="248">
        <v>0.1075</v>
      </c>
      <c r="BI19" s="249">
        <v>0.09</v>
      </c>
      <c r="BJ19" s="246">
        <f>SUM(AP19:BI19)</f>
        <v>4.05</v>
      </c>
      <c r="BK19" s="250">
        <f>((AP19/AQ19)-1)*100</f>
        <v>10.25641025641024</v>
      </c>
      <c r="BL19" s="250">
        <f>((AQ19/AR19)-1)*100</f>
        <v>5.405405405405417</v>
      </c>
      <c r="BM19" s="250">
        <f>((AR19/AS19)-1)*100</f>
        <v>5.714285714285716</v>
      </c>
      <c r="BN19" s="250">
        <f>IF(AU19=0,0,IF(AU19&gt;AS19,0,((AS19/AU19)-1)*100))</f>
        <v>6.060606060606055</v>
      </c>
      <c r="BO19" s="250">
        <f>IF(AV19=0,0,IF(AV19&gt;AU19,0,((AU19/AV19)-1)*100))</f>
        <v>10.00000000000001</v>
      </c>
      <c r="BP19" s="250">
        <f>IF(AX19=0,0,IF(AX19&gt;AV19,0,((AV19/AX19)-1)*100))</f>
        <v>15.38461538461537</v>
      </c>
      <c r="BQ19" s="251">
        <f>IF(AY19=0,0,IF(AY19&gt;AX19,0,((AX19/AY19)-1)*100))</f>
        <v>13.04347826086956</v>
      </c>
      <c r="BR19" s="252">
        <f>IF(AZ19=0,0,IF(AZ19&gt;AY19,0,((AY19/AZ19)-1)*100))</f>
        <v>14.99999999999999</v>
      </c>
      <c r="BS19" s="252">
        <f>IF(BA19=0,0,IF(BA19&gt;AZ19,0,((AZ19/BA19)-1)*100))</f>
        <v>17.64705882352942</v>
      </c>
      <c r="BT19" s="252">
        <f>IF(BB19=0,0,IF(BB19&gt;BA19,0,((BA19/BB19)-1)*100))</f>
        <v>9.677419354838722</v>
      </c>
      <c r="BU19" s="252">
        <f>IF(BC19=0,0,IF(BC19&gt;BB19,0,((BB19/BC19)-1)*100))</f>
        <v>6.896551724137945</v>
      </c>
      <c r="BV19" s="252">
        <f>IF(BD19=0,0,IF(BD19&gt;BC19,0,((BC19/BD19)-1)*100))</f>
        <v>5.454545454545445</v>
      </c>
      <c r="BW19" s="252">
        <f>IF(BE19=0,0,IF(BE19&gt;BD19,0,((BD19/BE19)-1)*100))</f>
        <v>3.773584905660377</v>
      </c>
      <c r="BX19" s="252">
        <f>IF(BF19=0,0,IF(BF19&gt;BE19,0,((BE19/BF19)-1)*100))</f>
        <v>3.921568627450989</v>
      </c>
      <c r="BY19" s="252">
        <f>IF(BG19=0,0,IF(BG19&gt;BF19,0,((BF19/BG19)-1)*100))</f>
        <v>2.000000000000002</v>
      </c>
      <c r="BZ19" s="252">
        <f>IF(BH19=0,0,IF(BH19&gt;BG19,0,((BG19/BH19)-1)*100))</f>
        <v>16.27906976744187</v>
      </c>
      <c r="CA19" s="253">
        <f>IF(BI19=0,0,IF(BI19&gt;BH19,0,((BH19/BI19)-1)*100))</f>
        <v>19.44444444444444</v>
      </c>
      <c r="CB19" s="250">
        <f>AVERAGE(BK19:CA19)</f>
        <v>9.762296716720092</v>
      </c>
      <c r="CC19" s="250">
        <f>SQRT(AVERAGE((BK19-$CB19)^2,(BL19-$CB19)^2,(BM19-$CB19)^2,(BN19-$CB19)^2,(BO19-$CB19)^2,(BP19-$CB19)^2,(BQ19-$CB19)^2,(BR19-$CB19)^2,(BS19-$CB19)^2,(BT19-$CB19)^2,(BU19-$CB19)^2,(BV19-$CB19)^2,(BW19-$CB19)^2,(BX19-$CB19)^2,(BY19-$CB19)^2,(BZ19-$CB19)^2,(CA19-$CB19)^2))</f>
        <v>5.283561897898443</v>
      </c>
      <c r="CD19" t="s" s="116">
        <v>178</v>
      </c>
      <c r="CE19" s="254">
        <f>IF(AN19="n/a","n/a",IF(U19&lt;0,"n/a",IF(U19="n/a","n/a",I19+AN19-U19)))</f>
        <v>-29.4341487406403</v>
      </c>
      <c r="CF19" s="254">
        <f>IF(AN19="n/a","n/a",I19+AN19)</f>
        <v>8.652807781098828</v>
      </c>
      <c r="CG19" s="250">
        <f>D19/10+(1000-E19)/100+IF(F19="N",2,IF(F19="Y",1,0))+IF(G19="N",2,IF(G19="Y",1,0))+IF(L19&gt;10,5,L19/2)+IF(S19&gt;100,0,IF(S19&lt;0,0,(100-S19)/10))+IF(U19&gt;100,0,IF(U19&lt;0,0,(100-U19)/10))+IF(X19="-",0,IF(X19="N/A",0,IF(X19&gt;5,0,5-X19)))+IF(Y19&gt;5,0,5-Y19)+IF(Z19="N/A",0,IF(Z19&gt;5,0,5-Z19))+IF(AB19&lt;0,0,IF(AB19="-",0,IF(AB19="N/A",0,IF(AB19&gt;10,5,AB19/2))))+IF(AC19="n/a",0,IF(AC19&lt;0,0,IF(AC19&gt;10,5,AC19/2)))+IF(AE19="n/a",0,IF(AE19&lt;0,0,IF(AE19&gt;10,5,AE19/2)))+AF19/10+IF(AG19&gt;100000,3,IF(AG19&gt;10000,2,IF(AG19&gt;1000,1,0)))+IF(AL19&gt;10,5,AL19/2)+IF(AM19="n/a",0,IF(AM19&gt;10,5,AM19/2))+IF(AN19="n/a",0,IF(AN19&gt;10,5,AN19/2))+IF(AO19="n/a",0,IF(AO19&lt;0,0,IF(AO19&gt;10,5,AO19/2)))+IF(CB19&gt;10,5,CB19/2)</f>
        <v>74.51482536107579</v>
      </c>
      <c r="CH19" s="255">
        <f>IF(AB19="n/a",1.03*AP19,IF(AB19&lt;0,1.01*AP19,IF(AB19&gt;10,1.1*AP19,(1+AB19/100)*AP19)))</f>
        <v>0.473</v>
      </c>
      <c r="CI19" s="256">
        <f>IF($AC19="n/a",1.03*CH19,IF($AC19&lt;0,1.01*CH19,IF($AC19&gt;10,1.1*CH19,(1+$AC19/100)*CH19)))</f>
        <v>0.5203000000000001</v>
      </c>
      <c r="CJ19" s="257">
        <f>IF($AE19="n/a",1.03*CI19,IF($AE19&lt;0,1.01*CI19,IF($AE19&gt;10,1.1*CI19,(1+$AE19/100)*CI19)))</f>
        <v>0.5723300000000001</v>
      </c>
      <c r="CK19" s="257">
        <f>IF($AE19="n/a",1.03*CJ19,IF($AE19&lt;0,1.01*CJ19,IF($AE19&gt;10,1.1*CJ19,(1+$AE19/100)*CJ19)))</f>
        <v>0.6295630000000002</v>
      </c>
      <c r="CL19" s="258">
        <f>IF($AE19="n/a",1.03*CK19,IF($AE19&lt;0,1.01*CK19,IF($AE19&gt;10,1.1*CK19,(1+$AE19/100)*CK19)))</f>
        <v>0.6925193000000003</v>
      </c>
      <c r="CM19" s="256">
        <f>SUM(CH19:CL19)</f>
        <v>2.8877123</v>
      </c>
      <c r="CN19" s="253">
        <f>(CM19/H19)*100</f>
        <v>6.592950456621007</v>
      </c>
      <c r="CO19" s="259">
        <v>0.66</v>
      </c>
      <c r="CP19" s="260">
        <v>39.1</v>
      </c>
      <c r="CQ19" s="261">
        <v>-15.9</v>
      </c>
      <c r="CR19" s="262">
        <v>-6.1</v>
      </c>
      <c r="CS19" s="263">
        <v>7.1</v>
      </c>
    </row>
    <row r="20" ht="11.25" customHeight="1">
      <c r="A20" t="s" s="116">
        <v>183</v>
      </c>
      <c r="B20" t="s" s="116">
        <v>184</v>
      </c>
      <c r="C20" t="s" s="116">
        <v>185</v>
      </c>
      <c r="D20" s="218">
        <v>45</v>
      </c>
      <c r="E20" s="219">
        <v>43</v>
      </c>
      <c r="F20" t="s" s="220">
        <v>55</v>
      </c>
      <c r="G20" t="s" s="221">
        <v>55</v>
      </c>
      <c r="H20" s="222">
        <v>208.67</v>
      </c>
      <c r="I20" s="223">
        <f>(R20/H20)*100</f>
        <v>1.399338668711362</v>
      </c>
      <c r="J20" s="224">
        <v>0.66</v>
      </c>
      <c r="K20" s="224">
        <v>0.73</v>
      </c>
      <c r="L20" s="225">
        <f>((K20/J20)-1)*100</f>
        <v>10.6060606060606</v>
      </c>
      <c r="M20" s="323">
        <v>42711</v>
      </c>
      <c r="N20" s="323">
        <v>42713</v>
      </c>
      <c r="O20" s="323">
        <v>42734</v>
      </c>
      <c r="P20" t="s" s="227">
        <v>186</v>
      </c>
      <c r="Q20" t="s" s="227">
        <v>187</v>
      </c>
      <c r="R20" s="225">
        <f>K20*4</f>
        <v>2.92</v>
      </c>
      <c r="S20" s="228">
        <f>IF(OR(W20&lt;0.01,W20="n/a"),"n/a",R20/W20*100)</f>
        <v>83.42857142857143</v>
      </c>
      <c r="T20" s="229">
        <f>IF(OR(W20&lt;0.01,Z20="n/a"),"n/a",(H20/SQRT(22.5*W20*(H20/Z20))-1)*100)</f>
        <v>211.4191173750685</v>
      </c>
      <c r="U20" s="223">
        <f>IF(OR(W20&lt;0.01,W20="n/a"),"n/a",H20/W20)</f>
        <v>59.62</v>
      </c>
      <c r="V20" s="230">
        <v>9</v>
      </c>
      <c r="W20" s="222">
        <v>3.5</v>
      </c>
      <c r="X20" s="231">
        <v>5.51</v>
      </c>
      <c r="Y20" s="232">
        <v>3.9</v>
      </c>
      <c r="Z20" s="233">
        <v>3.66</v>
      </c>
      <c r="AA20" s="222">
        <v>8.5</v>
      </c>
      <c r="AB20" s="234">
        <v>34</v>
      </c>
      <c r="AC20" s="235">
        <v>10.03</v>
      </c>
      <c r="AD20" s="236">
        <v>-3.3</v>
      </c>
      <c r="AE20" s="236">
        <v>10.83</v>
      </c>
      <c r="AF20" s="237">
        <v>21</v>
      </c>
      <c r="AG20" s="238">
        <v>47427</v>
      </c>
      <c r="AH20" s="239">
        <v>0.1</v>
      </c>
      <c r="AI20" s="240">
        <v>1.51</v>
      </c>
      <c r="AJ20" t="s" s="265">
        <f>IF(OR(AD20&lt;0,AD20="n/a",AD20=0),"n/a",AN20/AD20)</f>
        <v>143</v>
      </c>
      <c r="AK20" s="242">
        <f>AN20/AO20</f>
        <v>0.8688199400370546</v>
      </c>
      <c r="AL20" s="243">
        <f>((AP20/AQ20)^(1/1)-1)*100</f>
        <v>10.16260162601625</v>
      </c>
      <c r="AM20" s="243">
        <f>IF(AS20=0,"n/a",((AP20/AS20)^(1/3)-1)*100)</f>
        <v>10.10940545993264</v>
      </c>
      <c r="AN20" s="243">
        <f>IF(AV20=0,"n/a",((AP20/AV20)^(1/5)-1)*100)</f>
        <v>10.56688860893995</v>
      </c>
      <c r="AO20" s="244">
        <f>IF(BB20=0,"n/a",((AP20/BB20)^(1/10)-1)*100)</f>
        <v>12.16234586937459</v>
      </c>
      <c r="AP20" s="241">
        <v>2.71</v>
      </c>
      <c r="AQ20" s="241">
        <v>2.46</v>
      </c>
      <c r="AR20" s="241">
        <v>2.235</v>
      </c>
      <c r="AS20" s="241">
        <v>2.03</v>
      </c>
      <c r="AT20" s="245"/>
      <c r="AU20" s="241">
        <v>1.845</v>
      </c>
      <c r="AV20" s="241">
        <v>1.64</v>
      </c>
      <c r="AW20" t="s" s="266">
        <v>112</v>
      </c>
      <c r="AX20" s="246">
        <v>1.48</v>
      </c>
      <c r="AY20" s="247">
        <v>1.32</v>
      </c>
      <c r="AZ20" s="248">
        <v>1.14</v>
      </c>
      <c r="BA20" s="248">
        <v>0.98</v>
      </c>
      <c r="BB20" s="248">
        <v>0.86</v>
      </c>
      <c r="BC20" s="248">
        <v>0.72</v>
      </c>
      <c r="BD20" s="248">
        <v>0.6</v>
      </c>
      <c r="BE20" s="248">
        <v>0.4</v>
      </c>
      <c r="BF20" s="248">
        <v>0.39</v>
      </c>
      <c r="BG20" s="248">
        <v>0.38</v>
      </c>
      <c r="BH20" s="248">
        <v>0.37</v>
      </c>
      <c r="BI20" s="249">
        <v>0.34</v>
      </c>
      <c r="BJ20" s="246">
        <f>SUM(AP20:BI20)</f>
        <v>21.9</v>
      </c>
      <c r="BK20" s="250">
        <f>((AP20/AQ20)-1)*100</f>
        <v>10.16260162601625</v>
      </c>
      <c r="BL20" s="250">
        <f>((AQ20/AR20)-1)*100</f>
        <v>10.06711409395973</v>
      </c>
      <c r="BM20" s="250">
        <f>((AR20/AS20)-1)*100</f>
        <v>10.0985221674877</v>
      </c>
      <c r="BN20" s="250">
        <f>IF(AU20=0,0,IF(AU20&gt;AS20,0,((AS20/AU20)-1)*100))</f>
        <v>10.02710027100271</v>
      </c>
      <c r="BO20" s="250">
        <f>IF(AV20=0,0,IF(AV20&gt;AU20,0,((AU20/AV20)-1)*100))</f>
        <v>12.5</v>
      </c>
      <c r="BP20" s="250">
        <f>((AV20/AX20)-1)*100</f>
        <v>10.81081081081081</v>
      </c>
      <c r="BQ20" s="251">
        <f>((AX20/AY20)-1)*100</f>
        <v>12.12121212121211</v>
      </c>
      <c r="BR20" s="252">
        <f>((AY20/AZ20)-1)*100</f>
        <v>15.78947368421053</v>
      </c>
      <c r="BS20" s="252">
        <f>((AZ20/BA20)-1)*100</f>
        <v>16.32653061224489</v>
      </c>
      <c r="BT20" s="252">
        <f>((BA20/BB20)-1)*100</f>
        <v>13.95348837209303</v>
      </c>
      <c r="BU20" s="252">
        <f>((BB20/BC20)-1)*100</f>
        <v>19.44444444444444</v>
      </c>
      <c r="BV20" s="252">
        <f>((BC20/BD20)-1)*100</f>
        <v>20</v>
      </c>
      <c r="BW20" s="252">
        <f>((BD20/BE20)-1)*100</f>
        <v>49.99999999999998</v>
      </c>
      <c r="BX20" s="252">
        <f>((BE20/BF20)-1)*100</f>
        <v>2.564102564102577</v>
      </c>
      <c r="BY20" s="252">
        <f>((BF20/BG20)-1)*100</f>
        <v>2.631578947368429</v>
      </c>
      <c r="BZ20" s="252">
        <f>((BG20/BH20)-1)*100</f>
        <v>2.702702702702697</v>
      </c>
      <c r="CA20" s="253">
        <f>((BH20/BI20)-1)*100</f>
        <v>8.823529411764696</v>
      </c>
      <c r="CB20" s="250">
        <f>AVERAGE(BK20:CA20)</f>
        <v>13.41313010761298</v>
      </c>
      <c r="CC20" s="250">
        <f>SQRT(AVERAGE((BK20-$CB20)^2,(BL20-$CB20)^2,(BM20-$CB20)^2,(BN20-$CB20)^2,(BO20-$CB20)^2,(BP20-$CB20)^2,(BQ20-$CB20)^2,(BR20-$CB20)^2,(BS20-$CB20)^2,(BT20-$CB20)^2,(BU20-$CB20)^2,(BV20-$CB20)^2,(BW20-$CB20)^2,(BX20-$CB20)^2,(BY20-$CB20)^2,(BZ20-$CB20)^2,(CA20-$CB20)^2))</f>
        <v>10.44875167074645</v>
      </c>
      <c r="CD20" t="s" s="116">
        <v>188</v>
      </c>
      <c r="CE20" s="254">
        <f>IF(AN20="n/a","n/a",IF(U20&lt;0,"n/a",IF(U20="n/a","n/a",I20+AN20-U20)))</f>
        <v>-47.65377272234868</v>
      </c>
      <c r="CF20" s="254">
        <f>IF(AN20="n/a","n/a",I20+AN20)</f>
        <v>11.96622727765131</v>
      </c>
      <c r="CG20" s="250">
        <f>D20/10+(1000-E20)/100+IF(F20="N",2,IF(F20="Y",1,0))+IF(G20="N",2,IF(G20="Y",1,0))+IF(L20&gt;10,5,L20/2)+IF(S20&gt;100,0,IF(S20&lt;0,0,(100-S20)/10))+IF(U20&gt;100,0,IF(U20&lt;0,0,(100-U20)/10))+IF(X20="-",0,IF(X20="N/A",0,IF(X20&gt;5,0,5-X20)))+IF(Y20&gt;5,0,5-Y20)+IF(Z20="N/A",0,IF(Z20&gt;5,0,5-Z20))+IF(AB20&lt;0,0,IF(AB20="-",0,IF(AB20="N/A",0,IF(AB20&gt;10,5,AB20/2))))+IF(AC20="n/a",0,IF(AC20&lt;0,0,IF(AC20&gt;10,5,AC20/2)))+IF(AE20="n/a",0,IF(AE20&lt;0,0,IF(AE20&gt;10,5,AE20/2)))+AF20/10+IF(AG20&gt;100000,3,IF(AG20&gt;10000,2,IF(AG20&gt;1000,1,0)))+IF(AL20&gt;10,5,AL20/2)+IF(AM20="n/a",0,IF(AM20&gt;10,5,AM20/2))+IF(AN20="n/a",0,IF(AN20&gt;10,5,AN20/2))+IF(AO20="n/a",0,IF(AO20&lt;0,0,IF(AO20&gt;10,5,AO20/2)))+IF(CB20&gt;10,5,CB20/2)</f>
        <v>75.30514285714287</v>
      </c>
      <c r="CH20" s="255">
        <f>IF(AB20="n/a",1.03*AP20,IF(AB20&lt;0,1.01*AP20,IF(AB20&gt;10,1.1*AP20,(1+AB20/100)*AP20)))</f>
        <v>2.981</v>
      </c>
      <c r="CI20" s="256">
        <f>IF($AC20="n/a",1.03*CH20,IF($AC20&lt;0,1.01*CH20,IF($AC20&gt;10,1.1*CH20,(1+$AC20/100)*CH20)))</f>
        <v>3.279100000000001</v>
      </c>
      <c r="CJ20" s="257">
        <f>IF($AE20="n/a",1.03*CI20,IF($AE20&lt;0,1.01*CI20,IF($AE20&gt;10,1.1*CI20,(1+$AE20/100)*CI20)))</f>
        <v>3.607010000000001</v>
      </c>
      <c r="CK20" s="257">
        <f>IF($AE20="n/a",1.03*CJ20,IF($AE20&lt;0,1.01*CJ20,IF($AE20&gt;10,1.1*CJ20,(1+$AE20/100)*CJ20)))</f>
        <v>3.967711000000001</v>
      </c>
      <c r="CL20" s="258">
        <f>IF($AE20="n/a",1.03*CK20,IF($AE20&lt;0,1.01*CK20,IF($AE20&gt;10,1.1*CK20,(1+$AE20/100)*CK20)))</f>
        <v>4.364482100000002</v>
      </c>
      <c r="CM20" s="256">
        <f>SUM(CH20:CL20)</f>
        <v>18.19930310000001</v>
      </c>
      <c r="CN20" s="253">
        <f>(CM20/H20)*100</f>
        <v>8.721571428571432</v>
      </c>
      <c r="CO20" s="259">
        <v>1.05</v>
      </c>
      <c r="CP20" s="260">
        <v>29.4</v>
      </c>
      <c r="CQ20" s="261">
        <v>-2.8</v>
      </c>
      <c r="CR20" s="262">
        <v>4.4</v>
      </c>
      <c r="CS20" s="263">
        <v>9.4</v>
      </c>
    </row>
    <row r="21" ht="11.25" customHeight="1">
      <c r="A21" t="s" s="146">
        <v>189</v>
      </c>
      <c r="B21" t="s" s="146">
        <v>190</v>
      </c>
      <c r="C21" t="s" s="146">
        <v>191</v>
      </c>
      <c r="D21" s="267">
        <v>34</v>
      </c>
      <c r="E21" s="219">
        <v>79</v>
      </c>
      <c r="F21" t="s" s="151">
        <v>55</v>
      </c>
      <c r="G21" t="s" s="152">
        <v>55</v>
      </c>
      <c r="H21" s="268">
        <v>45.02</v>
      </c>
      <c r="I21" s="269">
        <f>(R21/H21)*100</f>
        <v>2.665482007996446</v>
      </c>
      <c r="J21" s="270">
        <v>0.29</v>
      </c>
      <c r="K21" s="270">
        <v>0.3</v>
      </c>
      <c r="L21" s="271">
        <f>((K21/J21)-1)*100</f>
        <v>3.448275862068972</v>
      </c>
      <c r="M21" s="272">
        <v>42783</v>
      </c>
      <c r="N21" s="272">
        <v>42787</v>
      </c>
      <c r="O21" s="272">
        <v>42795</v>
      </c>
      <c r="P21" t="s" s="273">
        <v>147</v>
      </c>
      <c r="Q21" s="274"/>
      <c r="R21" s="271">
        <f>K21*4</f>
        <v>1.2</v>
      </c>
      <c r="S21" s="275">
        <f>IF(OR(W21&lt;0.01,W21="n/a"),"n/a",R21/W21*100)</f>
        <v>56.87203791469194</v>
      </c>
      <c r="T21" s="276">
        <f>IF(OR(W21&lt;0.01,Z21="n/a"),"n/a",(H21/SQRT(22.5*W21*(H21/Z21))-1)*100)</f>
        <v>76.09382821357798</v>
      </c>
      <c r="U21" s="269">
        <f>IF(OR(W21&lt;0.01,W21="n/a"),"n/a",H21/W21)</f>
        <v>21.33649289099526</v>
      </c>
      <c r="V21" s="277">
        <v>12</v>
      </c>
      <c r="W21" s="268">
        <v>2.11</v>
      </c>
      <c r="X21" s="278">
        <v>4.1</v>
      </c>
      <c r="Y21" s="279">
        <v>1.04</v>
      </c>
      <c r="Z21" s="280">
        <v>3.27</v>
      </c>
      <c r="AA21" s="268">
        <v>18.2</v>
      </c>
      <c r="AB21" s="281">
        <v>0.5</v>
      </c>
      <c r="AC21" s="282">
        <v>12.86</v>
      </c>
      <c r="AD21" s="283">
        <v>7.5</v>
      </c>
      <c r="AE21" s="283">
        <v>5.2</v>
      </c>
      <c r="AF21" s="284">
        <v>14</v>
      </c>
      <c r="AG21" s="285">
        <v>4200</v>
      </c>
      <c r="AH21" s="286">
        <v>0.5</v>
      </c>
      <c r="AI21" s="287">
        <v>1.21</v>
      </c>
      <c r="AJ21" s="288">
        <f>IF(OR(AD21&lt;0,AD21="n/a",AD21=0),"n/a",AN21/AD21)</f>
        <v>0.514316974456781</v>
      </c>
      <c r="AK21" s="289">
        <f>AN21/AO21</f>
        <v>0.893067272668402</v>
      </c>
      <c r="AL21" s="290">
        <f>((AP21/AQ21)^(1/1)-1)*100</f>
        <v>3.571428571428559</v>
      </c>
      <c r="AM21" s="290">
        <f>IF(AS21=0,"n/a",((AP21/AS21)^(1/3)-1)*100)</f>
        <v>3.707034701231371</v>
      </c>
      <c r="AN21" s="290">
        <f>IF(AV21=0,"n/a",((AP21/AV21)^(1/5)-1)*100)</f>
        <v>3.857377308425858</v>
      </c>
      <c r="AO21" s="291">
        <f>IF(BB21=0,"n/a",((AP21/BB21)^(1/10)-1)*100)</f>
        <v>4.319246070791927</v>
      </c>
      <c r="AP21" s="288">
        <v>1.16</v>
      </c>
      <c r="AQ21" s="288">
        <v>1.12</v>
      </c>
      <c r="AR21" s="288">
        <v>1.08</v>
      </c>
      <c r="AS21" s="288">
        <v>1.04</v>
      </c>
      <c r="AT21" s="292"/>
      <c r="AU21" s="288">
        <v>1</v>
      </c>
      <c r="AV21" s="288">
        <v>0.96</v>
      </c>
      <c r="AW21" s="292"/>
      <c r="AX21" s="293">
        <v>0.92</v>
      </c>
      <c r="AY21" s="294">
        <v>0.9</v>
      </c>
      <c r="AZ21" s="295">
        <v>0.88</v>
      </c>
      <c r="BA21" s="295">
        <v>0.84</v>
      </c>
      <c r="BB21" s="295">
        <v>0.76</v>
      </c>
      <c r="BC21" s="295">
        <v>0.72</v>
      </c>
      <c r="BD21" s="295">
        <v>0.64</v>
      </c>
      <c r="BE21" s="295">
        <v>0.5600000000000001</v>
      </c>
      <c r="BF21" s="295">
        <v>0.52</v>
      </c>
      <c r="BG21" s="295">
        <v>0.5</v>
      </c>
      <c r="BH21" s="295">
        <v>0.48</v>
      </c>
      <c r="BI21" s="296">
        <v>0.46</v>
      </c>
      <c r="BJ21" s="293">
        <f>SUM(AP21:BI21)</f>
        <v>14.54</v>
      </c>
      <c r="BK21" s="297">
        <f>((AP21/AQ21)-1)*100</f>
        <v>3.571428571428559</v>
      </c>
      <c r="BL21" s="297">
        <f>((AQ21/AR21)-1)*100</f>
        <v>3.703703703703698</v>
      </c>
      <c r="BM21" s="297">
        <f>((AR21/AS21)-1)*100</f>
        <v>3.846153846153855</v>
      </c>
      <c r="BN21" s="297">
        <f>IF(AU21=0,0,IF(AU21&gt;AS21,0,((AS21/AU21)-1)*100))</f>
        <v>4.000000000000004</v>
      </c>
      <c r="BO21" s="297">
        <f>IF(AV21=0,0,IF(AV21&gt;AU21,0,((AU21/AV21)-1)*100))</f>
        <v>4.166666666666674</v>
      </c>
      <c r="BP21" s="297">
        <f>((AV21/AX21)-1)*100</f>
        <v>4.347826086956519</v>
      </c>
      <c r="BQ21" s="298">
        <f>((AX21/AY21)-1)*100</f>
        <v>2.222222222222214</v>
      </c>
      <c r="BR21" s="299">
        <f>((AY21/AZ21)-1)*100</f>
        <v>2.272727272727271</v>
      </c>
      <c r="BS21" s="299">
        <f>((AZ21/BA21)-1)*100</f>
        <v>4.761904761904767</v>
      </c>
      <c r="BT21" s="299">
        <f>((BA21/BB21)-1)*100</f>
        <v>10.52631578947367</v>
      </c>
      <c r="BU21" s="299">
        <f>((BB21/BC21)-1)*100</f>
        <v>5.555555555555558</v>
      </c>
      <c r="BV21" s="299">
        <f>((BC21/BD21)-1)*100</f>
        <v>12.5</v>
      </c>
      <c r="BW21" s="299">
        <f>((BD21/BE21)-1)*100</f>
        <v>14.28571428571428</v>
      </c>
      <c r="BX21" s="299">
        <f>((BE21/BF21)-1)*100</f>
        <v>7.692307692307709</v>
      </c>
      <c r="BY21" s="299">
        <f>((BF21/BG21)-1)*100</f>
        <v>4.000000000000004</v>
      </c>
      <c r="BZ21" s="299">
        <f>((BG21/BH21)-1)*100</f>
        <v>4.166666666666674</v>
      </c>
      <c r="CA21" s="300">
        <f>((BH21/BI21)-1)*100</f>
        <v>4.347826086956519</v>
      </c>
      <c r="CB21" s="297">
        <f>AVERAGE(BK21:CA21)</f>
        <v>5.645118776966939</v>
      </c>
      <c r="CC21" s="297">
        <f>SQRT(AVERAGE((BK21-$CB21)^2,(BL21-$CB21)^2,(BM21-$CB21)^2,(BN21-$CB21)^2,(BO21-$CB21)^2,(BP21-$CB21)^2,(BQ21-$CB21)^2,(BR21-$CB21)^2,(BS21-$CB21)^2,(BT21-$CB21)^2,(BU21-$CB21)^2,(BV21-$CB21)^2,(BW21-$CB21)^2,(BX21-$CB21)^2,(BY21-$CB21)^2,(BZ21-$CB21)^2,(CA21-$CB21)^2))</f>
        <v>3.41277578758253</v>
      </c>
      <c r="CD21" t="s" s="146">
        <v>152</v>
      </c>
      <c r="CE21" s="301">
        <f>IF(AN21="n/a","n/a",IF(U21&lt;0,"n/a",IF(U21="n/a","n/a",I21+AN21-U21)))</f>
        <v>-14.81363357457296</v>
      </c>
      <c r="CF21" s="301">
        <f>IF(AN21="n/a","n/a",I21+AN21)</f>
        <v>6.522859316422304</v>
      </c>
      <c r="CG21" s="297">
        <f>D21/10+(1000-E21)/100+IF(F21="N",2,IF(F21="Y",1,0))+IF(G21="N",2,IF(G21="Y",1,0))+IF(L21&gt;10,5,L21/2)+IF(S21&gt;100,0,IF(S21&lt;0,0,(100-S21)/10))+IF(U21&gt;100,0,IF(U21&lt;0,0,(100-U21)/10))+IF(X21="-",0,IF(X21="N/A",0,IF(X21&gt;5,0,5-X21)))+IF(Y21&gt;5,0,5-Y21)+IF(Z21="N/A",0,IF(Z21&gt;5,0,5-Z21))+IF(AB21&lt;0,0,IF(AB21="-",0,IF(AB21="N/A",0,IF(AB21&gt;10,5,AB21/2))))+IF(AC21="n/a",0,IF(AC21&lt;0,0,IF(AC21&gt;10,5,AC21/2)))+IF(AE21="n/a",0,IF(AE21&lt;0,0,IF(AE21&gt;10,5,AE21/2)))+AF21/10+IF(AG21&gt;100000,3,IF(AG21&gt;10000,2,IF(AG21&gt;1000,1,0)))+IF(AL21&gt;10,5,AL21/2)+IF(AM21="n/a",0,IF(AM21&gt;10,5,AM21/2))+IF(AN21="n/a",0,IF(AN21&gt;10,5,AN21/2))+IF(AO21="n/a",0,IF(AO21&lt;0,0,IF(AO21&gt;10,5,AO21/2)))+IF(CB21&gt;10,5,CB21/2)</f>
        <v>57.90338756488808</v>
      </c>
      <c r="CH21" s="302">
        <f>IF(AB21="n/a",1.03*AP21,IF(AB21&lt;0,1.01*AP21,IF(AB21&gt;10,1.1*AP21,(1+AB21/100)*AP21)))</f>
        <v>1.1658</v>
      </c>
      <c r="CI21" s="303">
        <f>IF($AC21="n/a",1.03*CH21,IF($AC21&lt;0,1.01*CH21,IF($AC21&gt;10,1.1*CH21,(1+$AC21/100)*CH21)))</f>
        <v>1.28238</v>
      </c>
      <c r="CJ21" s="304">
        <f>IF($AE21="n/a",1.03*CI21,IF($AE21&lt;0,1.01*CI21,IF($AE21&gt;10,1.1*CI21,(1+$AE21/100)*CI21)))</f>
        <v>1.34906376</v>
      </c>
      <c r="CK21" s="304">
        <f>IF($AE21="n/a",1.03*CJ21,IF($AE21&lt;0,1.01*CJ21,IF($AE21&gt;10,1.1*CJ21,(1+$AE21/100)*CJ21)))</f>
        <v>1.419215075520</v>
      </c>
      <c r="CL21" s="305">
        <f>IF($AE21="n/a",1.03*CK21,IF($AE21&lt;0,1.01*CK21,IF($AE21&gt;10,1.1*CK21,(1+$AE21/100)*CK21)))</f>
        <v>1.49301425944704</v>
      </c>
      <c r="CM21" s="303">
        <f>SUM(CH21:CL21)</f>
        <v>6.70947309496704</v>
      </c>
      <c r="CN21" s="300">
        <f>(CM21/H21)*100</f>
        <v>14.90331651480906</v>
      </c>
      <c r="CO21" s="306">
        <v>0.9399999999999999</v>
      </c>
      <c r="CP21" s="307">
        <v>10.9</v>
      </c>
      <c r="CQ21" s="308">
        <v>-13.4</v>
      </c>
      <c r="CR21" s="309">
        <v>-1.1</v>
      </c>
      <c r="CS21" s="310">
        <v>-3.1</v>
      </c>
    </row>
    <row r="22" ht="11.25" customHeight="1">
      <c r="A22" t="s" s="110">
        <v>192</v>
      </c>
      <c r="B22" t="s" s="110">
        <v>193</v>
      </c>
      <c r="C22" t="s" s="110">
        <v>194</v>
      </c>
      <c r="D22" s="174">
        <v>47</v>
      </c>
      <c r="E22" s="219">
        <v>32</v>
      </c>
      <c r="F22" t="s" s="118">
        <v>55</v>
      </c>
      <c r="G22" t="s" s="113">
        <v>55</v>
      </c>
      <c r="H22" s="176">
        <v>65.26000000000001</v>
      </c>
      <c r="I22" s="177">
        <f>(R22/H22)*100</f>
        <v>2.727551333129022</v>
      </c>
      <c r="J22" s="311">
        <v>0.42</v>
      </c>
      <c r="K22" s="311">
        <v>0.445</v>
      </c>
      <c r="L22" s="180">
        <f>((K22/J22)-1)*100</f>
        <v>5.952380952380953</v>
      </c>
      <c r="M22" s="179">
        <v>42779</v>
      </c>
      <c r="N22" s="179">
        <v>42781</v>
      </c>
      <c r="O22" s="179">
        <v>42795</v>
      </c>
      <c r="P22" t="s" s="173">
        <v>147</v>
      </c>
      <c r="Q22" s="84"/>
      <c r="R22" s="180">
        <f>K22*4</f>
        <v>1.78</v>
      </c>
      <c r="S22" s="181">
        <f>IF(OR(W22&lt;0.01,W22="n/a"),"n/a",R22/W22*100)</f>
        <v>74.47698744769873</v>
      </c>
      <c r="T22" s="182">
        <f>IF(OR(W22&lt;0.01,Z22="n/a"),"n/a",(H22/SQRT(22.5*W22*(H22/Z22))-1)*100)</f>
        <v>58.49606993266558</v>
      </c>
      <c r="U22" s="177">
        <f>IF(OR(W22&lt;0.01,W22="n/a"),"n/a",H22/W22)</f>
        <v>27.30543933054393</v>
      </c>
      <c r="V22" s="183">
        <v>12</v>
      </c>
      <c r="W22" s="176">
        <v>2.39</v>
      </c>
      <c r="X22" s="184">
        <v>4.11</v>
      </c>
      <c r="Y22" s="185">
        <v>2.05</v>
      </c>
      <c r="Z22" s="186">
        <v>2.07</v>
      </c>
      <c r="AA22" s="176">
        <v>8</v>
      </c>
      <c r="AB22" s="187">
        <v>293.2</v>
      </c>
      <c r="AC22" s="188">
        <v>4.58</v>
      </c>
      <c r="AD22" s="189">
        <v>6.3</v>
      </c>
      <c r="AE22" s="189">
        <v>6.64</v>
      </c>
      <c r="AF22" s="190">
        <v>8</v>
      </c>
      <c r="AG22" s="191">
        <v>3490</v>
      </c>
      <c r="AH22" s="192">
        <v>0.1</v>
      </c>
      <c r="AI22" s="193">
        <v>1.95</v>
      </c>
      <c r="AJ22" s="194">
        <f>IF(OR(AD22&lt;0,AD22="n/a",AD22=0),"n/a",AN22/AD22)</f>
        <v>0.4518918741326002</v>
      </c>
      <c r="AK22" s="195">
        <f>AN22/AO22</f>
        <v>1.166322920648265</v>
      </c>
      <c r="AL22" s="196">
        <f>((AP22/AQ22)^(1/1)-1)*100</f>
        <v>3.703703703703698</v>
      </c>
      <c r="AM22" s="196">
        <f>IF(AS22=0,"n/a",((AP22/AS22)^(1/3)-1)*100)</f>
        <v>3.39238763784051</v>
      </c>
      <c r="AN22" s="196">
        <f>IF(AV22=0,"n/a",((AP22/AV22)^(1/5)-1)*100)</f>
        <v>2.846918807035381</v>
      </c>
      <c r="AO22" s="197">
        <f>IF(BB22=0,"n/a",((AP22/BB22)^(1/10)-1)*100)</f>
        <v>2.440935316141268</v>
      </c>
      <c r="AP22" s="194">
        <v>1.68</v>
      </c>
      <c r="AQ22" s="194">
        <v>1.62</v>
      </c>
      <c r="AR22" s="194">
        <v>1.56</v>
      </c>
      <c r="AS22" s="194">
        <v>1.52</v>
      </c>
      <c r="AT22" s="199"/>
      <c r="AU22" s="194">
        <v>1.48</v>
      </c>
      <c r="AV22" s="194">
        <v>1.46</v>
      </c>
      <c r="AW22" s="199"/>
      <c r="AX22" s="200">
        <v>1.44</v>
      </c>
      <c r="AY22" s="201">
        <v>1.42</v>
      </c>
      <c r="AZ22" s="203">
        <v>1.4</v>
      </c>
      <c r="BA22" s="202">
        <v>1.37</v>
      </c>
      <c r="BB22" s="202">
        <v>1.32</v>
      </c>
      <c r="BC22" s="202">
        <v>1.28</v>
      </c>
      <c r="BD22" s="202">
        <v>1.24</v>
      </c>
      <c r="BE22" s="202">
        <v>1.2</v>
      </c>
      <c r="BF22" s="202">
        <v>1.16</v>
      </c>
      <c r="BG22" s="202">
        <v>1.12</v>
      </c>
      <c r="BH22" s="202">
        <v>1.08</v>
      </c>
      <c r="BI22" s="314">
        <v>1.04</v>
      </c>
      <c r="BJ22" s="200">
        <f>SUM(AP22:BI22)</f>
        <v>24.39</v>
      </c>
      <c r="BK22" s="205">
        <f>((AP22/AQ22)-1)*100</f>
        <v>3.703703703703698</v>
      </c>
      <c r="BL22" s="205">
        <f>((AQ22/AR22)-1)*100</f>
        <v>3.846153846153855</v>
      </c>
      <c r="BM22" s="205">
        <f>((AR22/AS22)-1)*100</f>
        <v>2.631578947368429</v>
      </c>
      <c r="BN22" s="205">
        <f>IF(AU22=0,0,IF(AU22&gt;AS22,0,((AS22/AU22)-1)*100))</f>
        <v>2.702702702702697</v>
      </c>
      <c r="BO22" s="205">
        <f>IF(AV22=0,0,IF(AV22&gt;AU22,0,((AU22/AV22)-1)*100))</f>
        <v>1.369863013698636</v>
      </c>
      <c r="BP22" s="205">
        <f>((AV22/AX22)-1)*100</f>
        <v>1.388888888888884</v>
      </c>
      <c r="BQ22" s="206">
        <f>((AX22/AY22)-1)*100</f>
        <v>1.40845070422535</v>
      </c>
      <c r="BR22" s="207">
        <f>((AY22/AZ22)-1)*100</f>
        <v>1.428571428571423</v>
      </c>
      <c r="BS22" s="207">
        <f>((AZ22/BA22)-1)*100</f>
        <v>2.189781021897796</v>
      </c>
      <c r="BT22" s="207">
        <f>((BA22/BB22)-1)*100</f>
        <v>3.787878787878785</v>
      </c>
      <c r="BU22" s="207">
        <f>((BB22/BC22)-1)*100</f>
        <v>3.125</v>
      </c>
      <c r="BV22" s="207">
        <f>((BC22/BD22)-1)*100</f>
        <v>3.2258064516129</v>
      </c>
      <c r="BW22" s="207">
        <f>((BD22/BE22)-1)*100</f>
        <v>3.333333333333344</v>
      </c>
      <c r="BX22" s="207">
        <f>((BE22/BF22)-1)*100</f>
        <v>3.448275862068972</v>
      </c>
      <c r="BY22" s="207">
        <f>((BF22/BG22)-1)*100</f>
        <v>3.571428571428559</v>
      </c>
      <c r="BZ22" s="207">
        <f>((BG22/BH22)-1)*100</f>
        <v>3.703703703703698</v>
      </c>
      <c r="CA22" s="208">
        <f>((BH22/BI22)-1)*100</f>
        <v>3.846153846153855</v>
      </c>
      <c r="CB22" s="205">
        <f>AVERAGE(BK22:CA22)</f>
        <v>2.865369106670052</v>
      </c>
      <c r="CC22" s="205">
        <f>SQRT(AVERAGE((BK22-$CB22)^2,(BL22-$CB22)^2,(BM22-$CB22)^2,(BN22-$CB22)^2,(BO22-$CB22)^2,(BP22-$CB22)^2,(BQ22-$CB22)^2,(BR22-$CB22)^2,(BS22-$CB22)^2,(BT22-$CB22)^2,(BU22-$CB22)^2,(BV22-$CB22)^2,(BW22-$CB22)^2,(BX22-$CB22)^2,(BY22-$CB22)^2,(BZ22-$CB22)^2,(CA22-$CB22)^2))</f>
        <v>0.9259714749525707</v>
      </c>
      <c r="CD22" t="s" s="110">
        <v>161</v>
      </c>
      <c r="CE22" s="209">
        <f>IF(AN22="n/a","n/a",IF(U22&lt;0,"n/a",IF(U22="n/a","n/a",I22+AN22-U22)))</f>
        <v>-21.73096919037953</v>
      </c>
      <c r="CF22" s="209">
        <f>IF(AN22="n/a","n/a",I22+AN22)</f>
        <v>5.574470140164403</v>
      </c>
      <c r="CG22" s="205">
        <f>D22/10+(1000-E22)/100+IF(F22="N",2,IF(F22="Y",1,0))+IF(G22="N",2,IF(G22="Y",1,0))+IF(L22&gt;10,5,L22/2)+IF(S22&gt;100,0,IF(S22&lt;0,0,(100-S22)/10))+IF(U22&gt;100,0,IF(U22&lt;0,0,(100-U22)/10))+IF(X22="-",0,IF(X22="N/A",0,IF(X22&gt;5,0,5-X22)))+IF(Y22&gt;5,0,5-Y22)+IF(Z22="N/A",0,IF(Z22&gt;5,0,5-Z22))+IF(AB22&lt;0,0,IF(AB22="-",0,IF(AB22="N/A",0,IF(AB22&gt;10,5,AB22/2))))+IF(AC22="n/a",0,IF(AC22&lt;0,0,IF(AC22&gt;10,5,AC22/2)))+IF(AE22="n/a",0,IF(AE22&lt;0,0,IF(AE22&gt;10,5,AE22/2)))+AF22/10+IF(AG22&gt;100000,3,IF(AG22&gt;10000,2,IF(AG22&gt;1000,1,0)))+IF(AL22&gt;10,5,AL22/2)+IF(AM22="n/a",0,IF(AM22&gt;10,5,AM22/2))+IF(AN22="n/a",0,IF(AN22&gt;10,5,AN22/2))+IF(AO22="n/a",0,IF(AO22&lt;0,0,IF(AO22&gt;10,5,AO22/2)))+IF(CB22&gt;10,5,CB22/2)</f>
        <v>57.98260508406167</v>
      </c>
      <c r="CH22" s="315">
        <f>IF(AB22="n/a",1.03*AP22,IF(AB22&lt;0,1.01*AP22,IF(AB22&gt;10,1.1*AP22,(1+AB22/100)*AP22)))</f>
        <v>1.848</v>
      </c>
      <c r="CI22" s="211">
        <f>IF($AC22="n/a",1.03*CH22,IF($AC22&lt;0,1.01*CH22,IF($AC22&gt;10,1.1*CH22,(1+$AC22/100)*CH22)))</f>
        <v>1.9326384</v>
      </c>
      <c r="CJ22" s="212">
        <f>IF($AE22="n/a",1.03*CI22,IF($AE22&lt;0,1.01*CI22,IF($AE22&gt;10,1.1*CI22,(1+$AE22/100)*CI22)))</f>
        <v>2.060965589760</v>
      </c>
      <c r="CK22" s="212">
        <f>IF($AE22="n/a",1.03*CJ22,IF($AE22&lt;0,1.01*CJ22,IF($AE22&gt;10,1.1*CJ22,(1+$AE22/100)*CJ22)))</f>
        <v>2.197813704920065</v>
      </c>
      <c r="CL22" s="210">
        <f>IF($AE22="n/a",1.03*CK22,IF($AE22&lt;0,1.01*CK22,IF($AE22&gt;10,1.1*CK22,(1+$AE22/100)*CK22)))</f>
        <v>2.343748534926757</v>
      </c>
      <c r="CM22" s="211">
        <f>SUM(CH22:CL22)</f>
        <v>10.38316622960682</v>
      </c>
      <c r="CN22" s="208">
        <f>(CM22/H22)*100</f>
        <v>15.91046005149681</v>
      </c>
      <c r="CO22" s="213">
        <v>0.79</v>
      </c>
      <c r="CP22" s="214">
        <v>19.2</v>
      </c>
      <c r="CQ22" s="215">
        <v>-9.4</v>
      </c>
      <c r="CR22" s="216">
        <v>-5</v>
      </c>
      <c r="CS22" s="217">
        <v>-3.3</v>
      </c>
    </row>
    <row r="23" ht="11.25" customHeight="1">
      <c r="A23" t="s" s="227">
        <v>195</v>
      </c>
      <c r="B23" t="s" s="116">
        <v>196</v>
      </c>
      <c r="C23" t="s" s="116">
        <v>140</v>
      </c>
      <c r="D23" s="218">
        <v>32</v>
      </c>
      <c r="E23" s="219">
        <v>84</v>
      </c>
      <c r="F23" t="s" s="220">
        <v>55</v>
      </c>
      <c r="G23" t="s" s="221">
        <v>55</v>
      </c>
      <c r="H23" s="222">
        <v>38.05</v>
      </c>
      <c r="I23" s="223">
        <f>(R23/H23)*100</f>
        <v>2.181340341655716</v>
      </c>
      <c r="J23" s="318">
        <v>0.205</v>
      </c>
      <c r="K23" s="318">
        <v>0.2075</v>
      </c>
      <c r="L23" s="223">
        <f>((K23/J23)-1)*100</f>
        <v>1.219512195121952</v>
      </c>
      <c r="M23" s="226">
        <v>43017</v>
      </c>
      <c r="N23" s="226">
        <v>43018</v>
      </c>
      <c r="O23" s="226">
        <v>43039</v>
      </c>
      <c r="P23" t="s" s="227">
        <v>197</v>
      </c>
      <c r="Q23" s="85"/>
      <c r="R23" s="225">
        <f>K23*4</f>
        <v>0.83</v>
      </c>
      <c r="S23" s="326">
        <f>IF(OR(W23&lt;0.01,W23="n/a"),"n/a",R23/W23*100)</f>
        <v>45.35519125683059</v>
      </c>
      <c r="T23" s="229">
        <f>IF(OR(W23&lt;0.01,Z23="n/a"),"n/a",(H23/SQRT(22.5*W23*(H23/Z23))-1)*100)</f>
        <v>60.56934222074331</v>
      </c>
      <c r="U23" s="223">
        <f>IF(OR(W23&lt;0.01,W23="n/a"),"n/a",H23/W23)</f>
        <v>20.79234972677595</v>
      </c>
      <c r="V23" s="230">
        <v>7</v>
      </c>
      <c r="W23" s="222">
        <v>1.83</v>
      </c>
      <c r="X23" s="231">
        <v>2.61</v>
      </c>
      <c r="Y23" s="232">
        <v>1.75</v>
      </c>
      <c r="Z23" s="233">
        <v>2.79</v>
      </c>
      <c r="AA23" s="222">
        <v>14.5</v>
      </c>
      <c r="AB23" s="234">
        <v>16.8</v>
      </c>
      <c r="AC23" s="235">
        <v>7</v>
      </c>
      <c r="AD23" s="236">
        <v>-1.3</v>
      </c>
      <c r="AE23" s="236">
        <v>8</v>
      </c>
      <c r="AF23" s="237">
        <v>6</v>
      </c>
      <c r="AG23" s="238">
        <v>1945</v>
      </c>
      <c r="AH23" s="239">
        <v>1.9</v>
      </c>
      <c r="AI23" s="240">
        <v>0.08</v>
      </c>
      <c r="AJ23" t="s" s="265">
        <f>IF(OR(AD23&lt;0,AD23="n/a",AD23=0),"n/a",AN23/AD23)</f>
        <v>143</v>
      </c>
      <c r="AK23" s="242">
        <f>AN23/AO23</f>
        <v>0.5280793417027808</v>
      </c>
      <c r="AL23" s="243">
        <f>((AP23/AQ23)^(1/1)-1)*100</f>
        <v>1.246105919003115</v>
      </c>
      <c r="AM23" s="243">
        <f>IF(AS23=0,"n/a",((AP23/AS23)^(1/3)-1)*100)</f>
        <v>2.028298673457218</v>
      </c>
      <c r="AN23" s="243">
        <f>IF(AV23=0,"n/a",((AP23/AV23)^(1/5)-1)*100)</f>
        <v>2.305050153955368</v>
      </c>
      <c r="AO23" s="244">
        <f>IF(BB23=0,"n/a",((AP23/BB23)^(1/10)-1)*100)</f>
        <v>4.364969374720817</v>
      </c>
      <c r="AP23" s="241">
        <v>0.8125</v>
      </c>
      <c r="AQ23" s="241">
        <v>0.8025</v>
      </c>
      <c r="AR23" s="241">
        <v>0.785</v>
      </c>
      <c r="AS23" s="241">
        <v>0.765</v>
      </c>
      <c r="AT23" s="245"/>
      <c r="AU23" s="241">
        <v>0.745</v>
      </c>
      <c r="AV23" s="241">
        <v>0.725</v>
      </c>
      <c r="AW23" s="245"/>
      <c r="AX23" s="246">
        <v>0.705</v>
      </c>
      <c r="AY23" s="247">
        <v>0.6850000000000001</v>
      </c>
      <c r="AZ23" s="248">
        <v>0.62</v>
      </c>
      <c r="BA23" s="248">
        <v>0.57</v>
      </c>
      <c r="BB23" s="248">
        <v>0.53</v>
      </c>
      <c r="BC23" s="248">
        <v>0.46</v>
      </c>
      <c r="BD23" s="248">
        <v>0.425</v>
      </c>
      <c r="BE23" s="248">
        <v>0.405</v>
      </c>
      <c r="BF23" s="248">
        <v>0.385</v>
      </c>
      <c r="BG23" s="248">
        <v>0.365</v>
      </c>
      <c r="BH23" s="248">
        <v>0.345</v>
      </c>
      <c r="BI23" s="249">
        <v>0.325</v>
      </c>
      <c r="BJ23" s="246">
        <f>SUM(AP23:BI23)</f>
        <v>10.455</v>
      </c>
      <c r="BK23" s="250">
        <f>((AP23/AQ23)-1)*100</f>
        <v>1.246105919003115</v>
      </c>
      <c r="BL23" s="250">
        <f>((AQ23/AR23)-1)*100</f>
        <v>2.229299363057313</v>
      </c>
      <c r="BM23" s="250">
        <f>((AR23/AS23)-1)*100</f>
        <v>2.614379084967333</v>
      </c>
      <c r="BN23" s="250">
        <f>IF(AU23=0,0,IF(AU23&gt;AS23,0,((AS23/AU23)-1)*100))</f>
        <v>2.684563758389258</v>
      </c>
      <c r="BO23" s="250">
        <f>IF(AV23=0,0,IF(AV23&gt;AU23,0,((AU23/AV23)-1)*100))</f>
        <v>2.758620689655178</v>
      </c>
      <c r="BP23" s="250">
        <f>((AV23/AX23)-1)*100</f>
        <v>2.836879432624118</v>
      </c>
      <c r="BQ23" s="251">
        <f>((AX23/AY23)-1)*100</f>
        <v>2.919708029197077</v>
      </c>
      <c r="BR23" s="252">
        <f>((AY23/AZ23)-1)*100</f>
        <v>10.48387096774195</v>
      </c>
      <c r="BS23" s="252">
        <f>((AZ23/BA23)-1)*100</f>
        <v>8.771929824561408</v>
      </c>
      <c r="BT23" s="252">
        <f>((BA23/BB23)-1)*100</f>
        <v>7.547169811320731</v>
      </c>
      <c r="BU23" s="252">
        <f>((BB23/BC23)-1)*100</f>
        <v>15.21739130434783</v>
      </c>
      <c r="BV23" s="252">
        <f>((BC23/BD23)-1)*100</f>
        <v>8.235294117647074</v>
      </c>
      <c r="BW23" s="252">
        <f>((BD23/BE23)-1)*100</f>
        <v>4.938271604938271</v>
      </c>
      <c r="BX23" s="252">
        <f>((BE23/BF23)-1)*100</f>
        <v>5.194805194805197</v>
      </c>
      <c r="BY23" s="252">
        <f>((BF23/BG23)-1)*100</f>
        <v>5.47945205479452</v>
      </c>
      <c r="BZ23" s="252">
        <f>((BG23/BH23)-1)*100</f>
        <v>5.797101449275366</v>
      </c>
      <c r="CA23" s="253">
        <f>((BH23/BI23)-1)*100</f>
        <v>6.153846153846132</v>
      </c>
      <c r="CB23" s="250">
        <f>AVERAGE(BK23:CA23)</f>
        <v>5.594628750598345</v>
      </c>
      <c r="CC23" s="250">
        <f>SQRT(AVERAGE((BK23-$CB23)^2,(BL23-$CB23)^2,(BM23-$CB23)^2,(BN23-$CB23)^2,(BO23-$CB23)^2,(BP23-$CB23)^2,(BQ23-$CB23)^2,(BR23-$CB23)^2,(BS23-$CB23)^2,(BT23-$CB23)^2,(BU23-$CB23)^2,(BV23-$CB23)^2,(BW23-$CB23)^2,(BX23-$CB23)^2,(BY23-$CB23)^2,(BZ23-$CB23)^2,(CA23-$CB23)^2))</f>
        <v>3.504026695276742</v>
      </c>
      <c r="CD23" t="s" s="116">
        <v>137</v>
      </c>
      <c r="CE23" s="254">
        <f>IF(AN23="n/a","n/a",IF(U23&lt;0,"n/a",IF(U23="n/a","n/a",I23+AN23-U23)))</f>
        <v>-16.30595923116487</v>
      </c>
      <c r="CF23" s="254">
        <f>IF(AN23="n/a","n/a",I23+AN23)</f>
        <v>4.486390495611085</v>
      </c>
      <c r="CG23" s="250">
        <f>D23/10+(1000-E23)/100+IF(F23="N",2,IF(F23="Y",1,0))+IF(G23="N",2,IF(G23="Y",1,0))+IF(L23&gt;10,5,L23/2)+IF(S23&gt;100,0,IF(S23&lt;0,0,(100-S23)/10))+IF(U23&gt;100,0,IF(U23&lt;0,0,(100-U23)/10))+IF(X23="-",0,IF(X23="N/A",0,IF(X23&gt;5,0,5-X23)))+IF(Y23&gt;5,0,5-Y23)+IF(Z23="N/A",0,IF(Z23&gt;5,0,5-Z23))+IF(AB23&lt;0,0,IF(AB23="-",0,IF(AB23="N/A",0,IF(AB23&gt;10,5,AB23/2))))+IF(AC23="n/a",0,IF(AC23&lt;0,0,IF(AC23&gt;10,5,AC23/2)))+IF(AE23="n/a",0,IF(AE23&lt;0,0,IF(AE23&gt;10,5,AE23/2)))+AF23/10+IF(AG23&gt;100000,3,IF(AG23&gt;10000,2,IF(AG23&gt;1000,1,0)))+IF(AL23&gt;10,5,AL23/2)+IF(AM23="n/a",0,IF(AM23&gt;10,5,AM23/2))+IF(AN23="n/a",0,IF(AN23&gt;10,5,AN23/2))+IF(AO23="n/a",0,IF(AO23&lt;0,0,IF(AO23&gt;10,5,AO23/2)))+IF(CB23&gt;10,5,CB23/2)</f>
        <v>60.07452843506775</v>
      </c>
      <c r="CH23" s="255">
        <f>IF(AB23="n/a",1.03*AP23,IF(AB23&lt;0,1.01*AP23,IF(AB23&gt;10,1.1*AP23,(1+AB23/100)*AP23)))</f>
        <v>0.89375</v>
      </c>
      <c r="CI23" s="256">
        <f>IF($AC23="n/a",1.03*CH23,IF($AC23&lt;0,1.01*CH23,IF($AC23&gt;10,1.1*CH23,(1+$AC23/100)*CH23)))</f>
        <v>0.9563125000000001</v>
      </c>
      <c r="CJ23" s="257">
        <f>IF($AE23="n/a",1.03*CI23,IF($AE23&lt;0,1.01*CI23,IF($AE23&gt;10,1.1*CI23,(1+$AE23/100)*CI23)))</f>
        <v>1.0328175</v>
      </c>
      <c r="CK23" s="257">
        <f>IF($AE23="n/a",1.03*CJ23,IF($AE23&lt;0,1.01*CJ23,IF($AE23&gt;10,1.1*CJ23,(1+$AE23/100)*CJ23)))</f>
        <v>1.1154429</v>
      </c>
      <c r="CL23" s="258">
        <f>IF($AE23="n/a",1.03*CK23,IF($AE23&lt;0,1.01*CK23,IF($AE23&gt;10,1.1*CK23,(1+$AE23/100)*CK23)))</f>
        <v>1.204678332000001</v>
      </c>
      <c r="CM23" s="256">
        <f>SUM(CH23:CL23)</f>
        <v>5.203001232000001</v>
      </c>
      <c r="CN23" s="253">
        <f>(CM23/H23)*100</f>
        <v>13.67411624704337</v>
      </c>
      <c r="CO23" s="259">
        <v>1.16</v>
      </c>
      <c r="CP23" s="260">
        <v>20</v>
      </c>
      <c r="CQ23" s="261">
        <v>-6.1</v>
      </c>
      <c r="CR23" s="262">
        <v>4.1</v>
      </c>
      <c r="CS23" s="263">
        <v>4.2</v>
      </c>
    </row>
    <row r="24" ht="11.25" customHeight="1">
      <c r="A24" t="s" s="227">
        <v>198</v>
      </c>
      <c r="B24" t="s" s="116">
        <v>199</v>
      </c>
      <c r="C24" t="s" s="116">
        <v>200</v>
      </c>
      <c r="D24" s="218">
        <v>33</v>
      </c>
      <c r="E24" s="219">
        <v>81</v>
      </c>
      <c r="F24" t="s" s="220">
        <v>141</v>
      </c>
      <c r="G24" t="s" s="221">
        <v>141</v>
      </c>
      <c r="H24" s="222">
        <v>57.02</v>
      </c>
      <c r="I24" s="223">
        <f>(R24/H24)*100</f>
        <v>1.28025254296738</v>
      </c>
      <c r="J24" s="224">
        <v>0.17</v>
      </c>
      <c r="K24" s="224">
        <v>0.1825</v>
      </c>
      <c r="L24" s="225">
        <f>((K24/J24)-1)*100</f>
        <v>7.352941176470584</v>
      </c>
      <c r="M24" s="323">
        <v>42704</v>
      </c>
      <c r="N24" s="323">
        <v>42706</v>
      </c>
      <c r="O24" s="323">
        <v>42738</v>
      </c>
      <c r="P24" t="s" s="227">
        <v>201</v>
      </c>
      <c r="Q24" t="s" s="227">
        <v>202</v>
      </c>
      <c r="R24" s="225">
        <f>K24*4</f>
        <v>0.73</v>
      </c>
      <c r="S24" s="228">
        <f>IF(OR(W24&lt;0.01,W24="n/a"),"n/a",R24/W24*100)</f>
        <v>40.33149171270718</v>
      </c>
      <c r="T24" s="229">
        <f>IF(OR(W24&lt;0.01,Z24="n/a"),"n/a",(H24/SQRT(22.5*W24*(H24/Z24))-1)*100)</f>
        <v>364.4985679015232</v>
      </c>
      <c r="U24" s="223">
        <f>IF(OR(W24&lt;0.01,W24="n/a"),"n/a",H24/W24)</f>
        <v>31.50276243093923</v>
      </c>
      <c r="V24" s="230">
        <v>4</v>
      </c>
      <c r="W24" s="222">
        <v>1.81</v>
      </c>
      <c r="X24" s="231">
        <v>3.48</v>
      </c>
      <c r="Y24" s="232">
        <v>7.25</v>
      </c>
      <c r="Z24" s="233">
        <v>15.41</v>
      </c>
      <c r="AA24" s="222">
        <v>53.4</v>
      </c>
      <c r="AB24" s="234">
        <v>-34.4</v>
      </c>
      <c r="AC24" s="235">
        <v>8.69</v>
      </c>
      <c r="AD24" s="236">
        <v>7.6</v>
      </c>
      <c r="AE24" s="236">
        <v>9.07</v>
      </c>
      <c r="AF24" s="237">
        <v>13</v>
      </c>
      <c r="AG24" s="238">
        <v>22155</v>
      </c>
      <c r="AH24" s="239">
        <v>0.6</v>
      </c>
      <c r="AI24" s="240">
        <v>1.57</v>
      </c>
      <c r="AJ24" s="241">
        <f>IF(OR(AD24&lt;0,AD24="n/a",AD24=0),"n/a",AN24/AD24)</f>
        <v>1.218771222963801</v>
      </c>
      <c r="AK24" s="242">
        <f>AN24/AO24</f>
        <v>1.080118859893278</v>
      </c>
      <c r="AL24" s="243">
        <f>((AP24/AQ24)^(1/1)-1)*100</f>
        <v>5.836575875486405</v>
      </c>
      <c r="AM24" s="243">
        <f>IF(AS24=0,"n/a",((AP24/AS24)^(1/3)-1)*100)</f>
        <v>8.833388135975873</v>
      </c>
      <c r="AN24" s="243">
        <f>IF(AV24=0,"n/a",((AP24/AV24)^(1/5)-1)*100)</f>
        <v>9.262661294524888</v>
      </c>
      <c r="AO24" s="244">
        <f>IF(BB24=0,"n/a",((AP24/BB24)^(1/10)-1)*100)</f>
        <v>8.575594444707768</v>
      </c>
      <c r="AP24" s="241">
        <v>0.68</v>
      </c>
      <c r="AQ24" s="241">
        <v>0.6425</v>
      </c>
      <c r="AR24" s="241">
        <v>0.59</v>
      </c>
      <c r="AS24" s="241">
        <v>0.5275</v>
      </c>
      <c r="AT24" s="245"/>
      <c r="AU24" s="241">
        <v>0.4775</v>
      </c>
      <c r="AV24" s="241">
        <v>0.4366666666666667</v>
      </c>
      <c r="AW24" t="s" s="266">
        <v>112</v>
      </c>
      <c r="AX24" s="246">
        <v>0.4</v>
      </c>
      <c r="AY24" s="247">
        <v>0.3833333333333333</v>
      </c>
      <c r="AZ24" s="248">
        <v>0.3626666666666667</v>
      </c>
      <c r="BA24" s="248">
        <v>0.3226666666666667</v>
      </c>
      <c r="BB24" s="248">
        <v>0.2986666666666667</v>
      </c>
      <c r="BC24" s="248">
        <v>0.2613333333333334</v>
      </c>
      <c r="BD24" s="248">
        <v>0.2266666666666667</v>
      </c>
      <c r="BE24" s="248">
        <v>0.2</v>
      </c>
      <c r="BF24" s="248">
        <v>0.1866666666666667</v>
      </c>
      <c r="BG24" s="248">
        <v>0.176</v>
      </c>
      <c r="BH24" s="248">
        <v>0.1653333333333333</v>
      </c>
      <c r="BI24" s="249">
        <v>0.1573333333333333</v>
      </c>
      <c r="BJ24" s="246">
        <f>SUM(AP24:BI24)</f>
        <v>6.494833333333332</v>
      </c>
      <c r="BK24" s="250">
        <f>((AP24/AQ24)-1)*100</f>
        <v>5.836575875486405</v>
      </c>
      <c r="BL24" s="250">
        <f>((AQ24/AR24)-1)*100</f>
        <v>8.898305084745761</v>
      </c>
      <c r="BM24" s="250">
        <f>((AR24/AS24)-1)*100</f>
        <v>11.84834123222749</v>
      </c>
      <c r="BN24" s="250">
        <f>IF(AU24=0,0,IF(AU24&gt;AS24,0,((AS24/AU24)-1)*100))</f>
        <v>10.47120418848166</v>
      </c>
      <c r="BO24" s="250">
        <f>IF(AV24=0,0,IF(AV24&gt;AU24,0,((AU24/AV24)-1)*100))</f>
        <v>9.351145038167918</v>
      </c>
      <c r="BP24" s="250">
        <f>((AV24/AX24)-1)*100</f>
        <v>9.166666666666679</v>
      </c>
      <c r="BQ24" s="251">
        <f>((AX24/AY24)-1)*100</f>
        <v>4.347826086956541</v>
      </c>
      <c r="BR24" s="252">
        <f>((AY24/AZ24)-1)*100</f>
        <v>5.698529411764697</v>
      </c>
      <c r="BS24" s="252">
        <f>((AZ24/BA24)-1)*100</f>
        <v>12.39669421487604</v>
      </c>
      <c r="BT24" s="252">
        <f>((BA24/BB24)-1)*100</f>
        <v>8.035714285714279</v>
      </c>
      <c r="BU24" s="252">
        <f>((BB24/BC24)-1)*100</f>
        <v>14.28571428571428</v>
      </c>
      <c r="BV24" s="252">
        <f>((BC24/BD24)-1)*100</f>
        <v>15.29411764705884</v>
      </c>
      <c r="BW24" s="252">
        <f>((BD24/BE24)-1)*100</f>
        <v>13.33333333333333</v>
      </c>
      <c r="BX24" s="252">
        <f>((BE24/BF24)-1)*100</f>
        <v>7.14285714285714</v>
      </c>
      <c r="BY24" s="252">
        <f>((BF24/BG24)-1)*100</f>
        <v>6.060606060606055</v>
      </c>
      <c r="BZ24" s="252">
        <f>((BG24/BH24)-1)*100</f>
        <v>6.451612903225823</v>
      </c>
      <c r="CA24" s="253">
        <f>((BH24/BI24)-1)*100</f>
        <v>5.084745762711873</v>
      </c>
      <c r="CB24" s="250">
        <f>AVERAGE(BK24:CA24)</f>
        <v>9.041411130623223</v>
      </c>
      <c r="CC24" s="250">
        <f>SQRT(AVERAGE((BK24-$CB24)^2,(BL24-$CB24)^2,(BM24-$CB24)^2,(BN24-$CB24)^2,(BO24-$CB24)^2,(BP24-$CB24)^2,(BQ24-$CB24)^2,(BR24-$CB24)^2,(BS24-$CB24)^2,(BT24-$CB24)^2,(BU24-$CB24)^2,(BV24-$CB24)^2,(BW24-$CB24)^2,(BX24-$CB24)^2,(BY24-$CB24)^2,(BZ24-$CB24)^2,(CA24-$CB24)^2))</f>
        <v>3.304825340285777</v>
      </c>
      <c r="CD24" t="s" s="116">
        <v>157</v>
      </c>
      <c r="CE24" s="254">
        <f>IF(AN24="n/a","n/a",IF(U24&lt;0,"n/a",IF(U24="n/a","n/a",I24+AN24-U24)))</f>
        <v>-20.95984859344696</v>
      </c>
      <c r="CF24" s="254">
        <f>IF(AN24="n/a","n/a",I24+AN24)</f>
        <v>10.54291383749227</v>
      </c>
      <c r="CG24" s="250">
        <f>D24/10+(1000-E24)/100+IF(F24="N",2,IF(F24="Y",1,0))+IF(G24="N",2,IF(G24="Y",1,0))+IF(L24&gt;10,5,L24/2)+IF(S24&gt;100,0,IF(S24&lt;0,0,(100-S24)/10))+IF(U24&gt;100,0,IF(U24&lt;0,0,(100-U24)/10))+IF(X24="-",0,IF(X24="N/A",0,IF(X24&gt;5,0,5-X24)))+IF(Y24&gt;5,0,5-Y24)+IF(Z24="N/A",0,IF(Z24&gt;5,0,5-Z24))+IF(AB24&lt;0,0,IF(AB24="-",0,IF(AB24="N/A",0,IF(AB24&gt;10,5,AB24/2))))+IF(AC24="n/a",0,IF(AC24&lt;0,0,IF(AC24&gt;10,5,AC24/2)))+IF(AE24="n/a",0,IF(AE24&lt;0,0,IF(AE24&gt;10,5,AE24/2)))+AF24/10+IF(AG24&gt;100000,3,IF(AG24&gt;10000,2,IF(AG24&gt;1000,1,0)))+IF(AL24&gt;10,5,AL24/2)+IF(AM24="n/a",0,IF(AM24&gt;10,5,AM24/2))+IF(AN24="n/a",0,IF(AN24&gt;10,5,AN24/2))+IF(AO24="n/a",0,IF(AO24&lt;0,0,IF(AO24&gt;10,5,AO24/2)))+IF(CB24&gt;10,5,CB24/2)</f>
        <v>65.45786061452974</v>
      </c>
      <c r="CH24" s="255">
        <f>IF(AB24="n/a",1.03*AP24,IF(AB24&lt;0,1.01*AP24,IF(AB24&gt;10,1.1*AP24,(1+AB24/100)*AP24)))</f>
        <v>0.6868000000000001</v>
      </c>
      <c r="CI24" s="256">
        <f>IF($AC24="n/a",1.03*CH24,IF($AC24&lt;0,1.01*CH24,IF($AC24&gt;10,1.1*CH24,(1+$AC24/100)*CH24)))</f>
        <v>0.74648292</v>
      </c>
      <c r="CJ24" s="257">
        <f>IF($AE24="n/a",1.03*CI24,IF($AE24&lt;0,1.01*CI24,IF($AE24&gt;10,1.1*CI24,(1+$AE24/100)*CI24)))</f>
        <v>0.8141889208440001</v>
      </c>
      <c r="CK24" s="257">
        <f>IF($AE24="n/a",1.03*CJ24,IF($AE24&lt;0,1.01*CJ24,IF($AE24&gt;10,1.1*CJ24,(1+$AE24/100)*CJ24)))</f>
        <v>0.8880358559645509</v>
      </c>
      <c r="CL24" s="258">
        <f>IF($AE24="n/a",1.03*CK24,IF($AE24&lt;0,1.01*CK24,IF($AE24&gt;10,1.1*CK24,(1+$AE24/100)*CK24)))</f>
        <v>0.9685807081005356</v>
      </c>
      <c r="CM24" s="256">
        <f>SUM(CH24:CL24)</f>
        <v>4.104088404909087</v>
      </c>
      <c r="CN24" s="253">
        <f>(CM24/H24)*100</f>
        <v>7.197629612257255</v>
      </c>
      <c r="CO24" s="259">
        <v>0.95</v>
      </c>
      <c r="CP24" s="260">
        <v>30.4</v>
      </c>
      <c r="CQ24" s="261">
        <v>-4.5</v>
      </c>
      <c r="CR24" s="262">
        <v>5.5</v>
      </c>
      <c r="CS24" s="263">
        <v>14.9</v>
      </c>
    </row>
    <row r="25" ht="11.25" customHeight="1">
      <c r="A25" t="s" s="116">
        <v>203</v>
      </c>
      <c r="B25" t="s" s="116">
        <v>204</v>
      </c>
      <c r="C25" t="s" s="116">
        <v>185</v>
      </c>
      <c r="D25" s="218">
        <v>46</v>
      </c>
      <c r="E25" s="219">
        <v>34</v>
      </c>
      <c r="F25" t="s" s="220">
        <v>55</v>
      </c>
      <c r="G25" t="s" s="221">
        <v>141</v>
      </c>
      <c r="H25" s="222">
        <v>327.07</v>
      </c>
      <c r="I25" s="223">
        <f>(R25/H25)*100</f>
        <v>0.3179747454673312</v>
      </c>
      <c r="J25" s="224">
        <v>0.24</v>
      </c>
      <c r="K25" s="224">
        <v>0.26</v>
      </c>
      <c r="L25" s="225">
        <f>((K25/J25)-1)*100</f>
        <v>8.333333333333348</v>
      </c>
      <c r="M25" s="327">
        <v>42565</v>
      </c>
      <c r="N25" s="327">
        <v>42569</v>
      </c>
      <c r="O25" s="327">
        <v>42580</v>
      </c>
      <c r="P25" t="s" s="227">
        <v>205</v>
      </c>
      <c r="Q25" t="s" s="328">
        <v>206</v>
      </c>
      <c r="R25" s="225">
        <f>K25*4</f>
        <v>1.04</v>
      </c>
      <c r="S25" s="228">
        <f>IF(OR(W25&lt;0.01,W25="n/a"),"n/a",R25/W25*100)</f>
        <v>13.70223978919631</v>
      </c>
      <c r="T25" s="229">
        <f>IF(OR(W25&lt;0.01,Z25="n/a"),"n/a",(H25/SQRT(22.5*W25*(H25/Z25))-1)*100)</f>
        <v>377.3992024879026</v>
      </c>
      <c r="U25" s="223">
        <f>IF(OR(W25&lt;0.01,W25="n/a"),"n/a",H25/W25)</f>
        <v>43.09222661396574</v>
      </c>
      <c r="V25" s="230">
        <v>12</v>
      </c>
      <c r="W25" s="222">
        <v>7.59</v>
      </c>
      <c r="X25" s="231">
        <v>3.67</v>
      </c>
      <c r="Y25" s="232">
        <v>6.13</v>
      </c>
      <c r="Z25" s="233">
        <v>11.9</v>
      </c>
      <c r="AA25" s="222">
        <v>31.5</v>
      </c>
      <c r="AB25" s="234">
        <v>297.2</v>
      </c>
      <c r="AC25" s="235">
        <v>9.710000000000001</v>
      </c>
      <c r="AD25" s="236">
        <v>13.8</v>
      </c>
      <c r="AE25" s="236">
        <v>11.75</v>
      </c>
      <c r="AF25" s="237">
        <v>20</v>
      </c>
      <c r="AG25" s="238">
        <v>23768</v>
      </c>
      <c r="AH25" s="239">
        <v>0.2</v>
      </c>
      <c r="AI25" s="240">
        <v>0.8100000000000001</v>
      </c>
      <c r="AJ25" s="241">
        <f>IF(OR(AD25&lt;0,AD25="n/a",AD25=0),"n/a",AN25/AD25)</f>
        <v>0.4497917250961084</v>
      </c>
      <c r="AK25" s="242">
        <f>AN25/AO25</f>
        <v>0.9766289786442793</v>
      </c>
      <c r="AL25" s="243">
        <f>((AP25/AQ25)^(1/1)-1)*100</f>
        <v>8.695652173913038</v>
      </c>
      <c r="AM25" s="243">
        <f>IF(AS25=0,"n/a",((AP25/AS25)^(1/3)-1)*100)</f>
        <v>6.838729749854222</v>
      </c>
      <c r="AN25" s="243">
        <f>IF(AV25=0,"n/a",((AP25/AV25)^(1/5)-1)*100)</f>
        <v>6.207125806326297</v>
      </c>
      <c r="AO25" s="244">
        <f>IF(BB25=0,"n/a",((AP25/BB25)^(1/10)-1)*100)</f>
        <v>6.355664169358155</v>
      </c>
      <c r="AP25" s="241">
        <v>1</v>
      </c>
      <c r="AQ25" s="241">
        <v>0.92</v>
      </c>
      <c r="AR25" s="241">
        <v>0.86</v>
      </c>
      <c r="AS25" s="241">
        <v>0.82</v>
      </c>
      <c r="AT25" s="245"/>
      <c r="AU25" s="241">
        <v>0.78</v>
      </c>
      <c r="AV25" s="241">
        <v>0.74</v>
      </c>
      <c r="AW25" s="245"/>
      <c r="AX25" s="246">
        <v>0.7</v>
      </c>
      <c r="AY25" s="247">
        <v>0.68</v>
      </c>
      <c r="AZ25" s="248">
        <v>0.62</v>
      </c>
      <c r="BA25" s="248">
        <v>0.58</v>
      </c>
      <c r="BB25" s="248">
        <v>0.54</v>
      </c>
      <c r="BC25" s="248">
        <v>0.5</v>
      </c>
      <c r="BD25" s="248">
        <v>0.47</v>
      </c>
      <c r="BE25" s="248">
        <v>0.45</v>
      </c>
      <c r="BF25" s="248">
        <v>0.43</v>
      </c>
      <c r="BG25" s="317">
        <v>0.42</v>
      </c>
      <c r="BH25" s="248">
        <v>0.41</v>
      </c>
      <c r="BI25" s="249">
        <v>0.39</v>
      </c>
      <c r="BJ25" s="246">
        <f>SUM(AP25:BI25)</f>
        <v>11.31</v>
      </c>
      <c r="BK25" s="250">
        <f>((AP25/AQ25)-1)*100</f>
        <v>8.695652173913038</v>
      </c>
      <c r="BL25" s="250">
        <f>((AQ25/AR25)-1)*100</f>
        <v>6.976744186046524</v>
      </c>
      <c r="BM25" s="250">
        <f>((AR25/AS25)-1)*100</f>
        <v>4.878048780487809</v>
      </c>
      <c r="BN25" s="250">
        <f>IF(AU25=0,0,IF(AU25&gt;AS25,0,((AS25/AU25)-1)*100))</f>
        <v>5.12820512820511</v>
      </c>
      <c r="BO25" s="250">
        <f>IF(AV25=0,0,IF(AV25&gt;AU25,0,((AU25/AV25)-1)*100))</f>
        <v>5.405405405405417</v>
      </c>
      <c r="BP25" s="250">
        <f>((AV25/AX25)-1)*100</f>
        <v>5.714285714285716</v>
      </c>
      <c r="BQ25" s="251">
        <f>((AX25/AY25)-1)*100</f>
        <v>2.941176470588225</v>
      </c>
      <c r="BR25" s="252">
        <f>((AY25/AZ25)-1)*100</f>
        <v>9.677419354838722</v>
      </c>
      <c r="BS25" s="252">
        <f>((AZ25/BA25)-1)*100</f>
        <v>6.896551724137945</v>
      </c>
      <c r="BT25" s="252">
        <f>((BA25/BB25)-1)*100</f>
        <v>7.407407407407396</v>
      </c>
      <c r="BU25" s="252">
        <f>((BB25/BC25)-1)*100</f>
        <v>8.000000000000007</v>
      </c>
      <c r="BV25" s="252">
        <f>((BC25/BD25)-1)*100</f>
        <v>6.382978723404253</v>
      </c>
      <c r="BW25" s="252">
        <f>((BD25/BE25)-1)*100</f>
        <v>4.444444444444429</v>
      </c>
      <c r="BX25" s="252">
        <f>((BE25/BF25)-1)*100</f>
        <v>4.651162790697683</v>
      </c>
      <c r="BY25" s="252">
        <f>((BF25/BG25)-1)*100</f>
        <v>2.380952380952372</v>
      </c>
      <c r="BZ25" s="252">
        <f>((BG25/BH25)-1)*100</f>
        <v>2.439024390243905</v>
      </c>
      <c r="CA25" s="253">
        <f>((BH25/BI25)-1)*100</f>
        <v>5.12820512820511</v>
      </c>
      <c r="CB25" s="250">
        <f>AVERAGE(BK25:CA25)</f>
        <v>5.71456848254492</v>
      </c>
      <c r="CC25" s="250">
        <f>SQRT(AVERAGE((BK25-$CB25)^2,(BL25-$CB25)^2,(BM25-$CB25)^2,(BN25-$CB25)^2,(BO25-$CB25)^2,(BP25-$CB25)^2,(BQ25-$CB25)^2,(BR25-$CB25)^2,(BS25-$CB25)^2,(BT25-$CB25)^2,(BU25-$CB25)^2,(BV25-$CB25)^2,(BW25-$CB25)^2,(BX25-$CB25)^2,(BY25-$CB25)^2,(BZ25-$CB25)^2,(CA25-$CB25)^2))</f>
        <v>2.027426918495358</v>
      </c>
      <c r="CD25" t="s" s="116">
        <v>188</v>
      </c>
      <c r="CE25" s="254">
        <f>IF(AN25="n/a","n/a",IF(U25&lt;0,"n/a",IF(U25="n/a","n/a",I25+AN25-U25)))</f>
        <v>-36.56712606217211</v>
      </c>
      <c r="CF25" s="254">
        <f>IF(AN25="n/a","n/a",I25+AN25)</f>
        <v>6.525100551793628</v>
      </c>
      <c r="CG25" s="250">
        <f>D25/10+(1000-E25)/100+IF(F25="N",2,IF(F25="Y",1,0))+IF(G25="N",2,IF(G25="Y",1,0))+IF(L25&gt;10,5,L25/2)+IF(S25&gt;100,0,IF(S25&lt;0,0,(100-S25)/10))+IF(U25&gt;100,0,IF(U25&lt;0,0,(100-U25)/10))+IF(X25="-",0,IF(X25="N/A",0,IF(X25&gt;5,0,5-X25)))+IF(Y25&gt;5,0,5-Y25)+IF(Z25="N/A",0,IF(Z25&gt;5,0,5-Z25))+IF(AB25&lt;0,0,IF(AB25="-",0,IF(AB25="N/A",0,IF(AB25&gt;10,5,AB25/2))))+IF(AC25="n/a",0,IF(AC25&lt;0,0,IF(AC25&gt;10,5,AC25/2)))+IF(AE25="n/a",0,IF(AE25&lt;0,0,IF(AE25&gt;10,5,AE25/2)))+AF25/10+IF(AG25&gt;100000,3,IF(AG25&gt;10000,2,IF(AG25&gt;1000,1,0)))+IF(AL25&gt;10,5,AL25/2)+IF(AM25="n/a",0,IF(AM25&gt;10,5,AM25/2))+IF(AN25="n/a",0,IF(AN25&gt;10,5,AN25/2))+IF(AO25="n/a",0,IF(AO25&lt;0,0,IF(AO25&gt;10,5,AO25/2)))+IF(CB25&gt;10,5,CB25/2)</f>
        <v>72.83809021734879</v>
      </c>
      <c r="CH25" s="255">
        <f>IF(AB25="n/a",1.03*AP25,IF(AB25&lt;0,1.01*AP25,IF(AB25&gt;10,1.1*AP25,(1+AB25/100)*AP25)))</f>
        <v>1.1</v>
      </c>
      <c r="CI25" s="256">
        <f>IF($AC25="n/a",1.03*CH25,IF($AC25&lt;0,1.01*CH25,IF($AC25&gt;10,1.1*CH25,(1+$AC25/100)*CH25)))</f>
        <v>1.20681</v>
      </c>
      <c r="CJ25" s="257">
        <f>IF($AE25="n/a",1.03*CI25,IF($AE25&lt;0,1.01*CI25,IF($AE25&gt;10,1.1*CI25,(1+$AE25/100)*CI25)))</f>
        <v>1.327491</v>
      </c>
      <c r="CK25" s="257">
        <f>IF($AE25="n/a",1.03*CJ25,IF($AE25&lt;0,1.01*CJ25,IF($AE25&gt;10,1.1*CJ25,(1+$AE25/100)*CJ25)))</f>
        <v>1.4602401</v>
      </c>
      <c r="CL25" s="258">
        <f>IF($AE25="n/a",1.03*CK25,IF($AE25&lt;0,1.01*CK25,IF($AE25&gt;10,1.1*CK25,(1+$AE25/100)*CK25)))</f>
        <v>1.60626411</v>
      </c>
      <c r="CM25" s="256">
        <f>SUM(CH25:CL25)</f>
        <v>6.700805210000001</v>
      </c>
      <c r="CN25" s="253">
        <f>(CM25/H25)*100</f>
        <v>2.048737337572997</v>
      </c>
      <c r="CO25" s="259">
        <v>0.53</v>
      </c>
      <c r="CP25" s="260">
        <v>60.6</v>
      </c>
      <c r="CQ25" s="261">
        <v>-1</v>
      </c>
      <c r="CR25" s="262">
        <v>1.6</v>
      </c>
      <c r="CS25" s="263">
        <v>11.8</v>
      </c>
    </row>
    <row r="26" ht="11.25" customHeight="1">
      <c r="A26" t="s" s="146">
        <v>207</v>
      </c>
      <c r="B26" t="s" s="146">
        <v>208</v>
      </c>
      <c r="C26" t="s" s="146">
        <v>160</v>
      </c>
      <c r="D26" s="267">
        <v>50</v>
      </c>
      <c r="E26" s="219">
        <v>21</v>
      </c>
      <c r="F26" t="s" s="151">
        <v>55</v>
      </c>
      <c r="G26" t="s" s="152">
        <v>55</v>
      </c>
      <c r="H26" s="268">
        <v>42</v>
      </c>
      <c r="I26" s="269">
        <f>(R26/H26)*100</f>
        <v>1.714285714285714</v>
      </c>
      <c r="J26" s="270">
        <v>0.1725</v>
      </c>
      <c r="K26" s="270">
        <v>0.18</v>
      </c>
      <c r="L26" s="271">
        <f>((K26/J26)-1)*100</f>
        <v>4.347826086956519</v>
      </c>
      <c r="M26" s="272">
        <v>42768</v>
      </c>
      <c r="N26" s="272">
        <v>42772</v>
      </c>
      <c r="O26" s="272">
        <v>42783</v>
      </c>
      <c r="P26" t="s" s="273">
        <v>209</v>
      </c>
      <c r="Q26" s="329"/>
      <c r="R26" s="271">
        <f>K26*4</f>
        <v>0.72</v>
      </c>
      <c r="S26" s="275">
        <f>IF(OR(W26&lt;0.01,W26="n/a"),"n/a",R26/W26*100)</f>
        <v>50.34965034965035</v>
      </c>
      <c r="T26" s="276">
        <f>IF(OR(W26&lt;0.01,Z26="n/a"),"n/a",(H26/SQRT(22.5*W26*(H26/Z26))-1)*100)</f>
        <v>95.56862285930802</v>
      </c>
      <c r="U26" s="269">
        <f>IF(OR(W26&lt;0.01,W26="n/a"),"n/a",H26/W26)</f>
        <v>29.37062937062937</v>
      </c>
      <c r="V26" s="277">
        <v>12</v>
      </c>
      <c r="W26" s="268">
        <v>1.43</v>
      </c>
      <c r="X26" s="278">
        <v>3</v>
      </c>
      <c r="Y26" s="279">
        <v>3.08</v>
      </c>
      <c r="Z26" s="280">
        <v>2.93</v>
      </c>
      <c r="AA26" s="268">
        <v>10.3</v>
      </c>
      <c r="AB26" s="281">
        <v>8</v>
      </c>
      <c r="AC26" s="282">
        <v>6.86</v>
      </c>
      <c r="AD26" s="283">
        <v>2.4</v>
      </c>
      <c r="AE26" s="283">
        <v>9.800000000000001</v>
      </c>
      <c r="AF26" s="284">
        <v>6</v>
      </c>
      <c r="AG26" s="285">
        <v>2017</v>
      </c>
      <c r="AH26" s="286">
        <v>0.5</v>
      </c>
      <c r="AI26" s="287">
        <v>1.09</v>
      </c>
      <c r="AJ26" s="288">
        <f>IF(OR(AD26&lt;0,AD26="n/a",AD26=0),"n/a",AN26/AD26)</f>
        <v>0.9700303423075171</v>
      </c>
      <c r="AK26" s="289">
        <f>AN26/AO26</f>
        <v>1.265299868286329</v>
      </c>
      <c r="AL26" s="290">
        <f>((AP26/AQ26)^(1/1)-1)*100</f>
        <v>2.985074626865658</v>
      </c>
      <c r="AM26" s="290">
        <f>IF(AS26=0,"n/a",((AP26/AS26)^(1/3)-1)*100)</f>
        <v>2.539148242558698</v>
      </c>
      <c r="AN26" s="290">
        <f>IF(AV26=0,"n/a",((AP26/AV26)^(1/5)-1)*100)</f>
        <v>2.328072821538041</v>
      </c>
      <c r="AO26" s="291">
        <f>IF(BB26=0,"n/a",((AP26/BB26)^(1/10)-1)*100)</f>
        <v>1.839937614702425</v>
      </c>
      <c r="AP26" s="288">
        <v>0.6899999999999999</v>
      </c>
      <c r="AQ26" s="288">
        <v>0.67</v>
      </c>
      <c r="AR26" s="288">
        <v>0.65</v>
      </c>
      <c r="AS26" s="288">
        <v>0.64</v>
      </c>
      <c r="AT26" s="292"/>
      <c r="AU26" s="288">
        <v>0.63</v>
      </c>
      <c r="AV26" s="288">
        <v>0.615</v>
      </c>
      <c r="AW26" s="292"/>
      <c r="AX26" s="293">
        <v>0.595</v>
      </c>
      <c r="AY26" s="294">
        <v>0.59</v>
      </c>
      <c r="AZ26" s="295">
        <v>0.585</v>
      </c>
      <c r="BA26" s="295">
        <v>0.58</v>
      </c>
      <c r="BB26" s="295">
        <v>0.575</v>
      </c>
      <c r="BC26" s="295">
        <v>0.57</v>
      </c>
      <c r="BD26" s="295">
        <v>0.5649999999999999</v>
      </c>
      <c r="BE26" s="295">
        <v>0.5625</v>
      </c>
      <c r="BF26" s="295">
        <v>0.5600000000000001</v>
      </c>
      <c r="BG26" s="295">
        <v>0.5575</v>
      </c>
      <c r="BH26" s="295">
        <v>0.55</v>
      </c>
      <c r="BI26" s="296">
        <v>0.5425</v>
      </c>
      <c r="BJ26" s="293">
        <f>SUM(AP26:BI26)</f>
        <v>10.7275</v>
      </c>
      <c r="BK26" s="297">
        <f>((AP26/AQ26)-1)*100</f>
        <v>2.985074626865658</v>
      </c>
      <c r="BL26" s="297">
        <f>((AQ26/AR26)-1)*100</f>
        <v>3.076923076923088</v>
      </c>
      <c r="BM26" s="297">
        <f>((AR26/AS26)-1)*100</f>
        <v>1.5625</v>
      </c>
      <c r="BN26" s="297">
        <f>IF(AU26=0,0,IF(AU26&gt;AS26,0,((AS26/AU26)-1)*100))</f>
        <v>1.587301587301582</v>
      </c>
      <c r="BO26" s="297">
        <f>IF(AV26=0,0,IF(AV26&gt;AU26,0,((AU26/AV26)-1)*100))</f>
        <v>2.439024390243905</v>
      </c>
      <c r="BP26" s="297">
        <f>((AV26/AX26)-1)*100</f>
        <v>3.361344537815136</v>
      </c>
      <c r="BQ26" s="298">
        <f>((AX26/AY26)-1)*100</f>
        <v>0.8474576271186418</v>
      </c>
      <c r="BR26" s="299">
        <f>((AY26/AZ26)-1)*100</f>
        <v>0.8547008547008517</v>
      </c>
      <c r="BS26" s="299">
        <f>((AZ26/BA26)-1)*100</f>
        <v>0.8620689655172376</v>
      </c>
      <c r="BT26" s="299">
        <f>((BA26/BB26)-1)*100</f>
        <v>0.8695652173912993</v>
      </c>
      <c r="BU26" s="299">
        <f>((BB26/BC26)-1)*100</f>
        <v>0.8771929824561431</v>
      </c>
      <c r="BV26" s="299">
        <f>((BC26/BD26)-1)*100</f>
        <v>0.8849557522123908</v>
      </c>
      <c r="BW26" s="299">
        <f>((BD26/BE26)-1)*100</f>
        <v>0.4444444444444251</v>
      </c>
      <c r="BX26" s="299">
        <f>((BE26/BF26)-1)*100</f>
        <v>0.4464285714285587</v>
      </c>
      <c r="BY26" s="299">
        <f>((BF26/BG26)-1)*100</f>
        <v>0.4484304932735439</v>
      </c>
      <c r="BZ26" s="299">
        <f>((BG26/BH26)-1)*100</f>
        <v>1.363636363636345</v>
      </c>
      <c r="CA26" s="300">
        <f>((BH26/BI26)-1)*100</f>
        <v>1.382488479262678</v>
      </c>
      <c r="CB26" s="297">
        <f>AVERAGE(BK26:CA26)</f>
        <v>1.429031645328911</v>
      </c>
      <c r="CC26" s="297">
        <f>SQRT(AVERAGE((BK26-$CB26)^2,(BL26-$CB26)^2,(BM26-$CB26)^2,(BN26-$CB26)^2,(BO26-$CB26)^2,(BP26-$CB26)^2,(BQ26-$CB26)^2,(BR26-$CB26)^2,(BS26-$CB26)^2,(BT26-$CB26)^2,(BU26-$CB26)^2,(BV26-$CB26)^2,(BW26-$CB26)^2,(BX26-$CB26)^2,(BY26-$CB26)^2,(BZ26-$CB26)^2,(CA26-$CB26)^2))</f>
        <v>0.9311478621156623</v>
      </c>
      <c r="CD26" t="s" s="146">
        <v>161</v>
      </c>
      <c r="CE26" s="301">
        <f>IF(AN26="n/a","n/a",IF(U26&lt;0,"n/a",IF(U26="n/a","n/a",I26+AN26-U26)))</f>
        <v>-25.32827083480562</v>
      </c>
      <c r="CF26" s="301">
        <f>IF(AN26="n/a","n/a",I26+AN26)</f>
        <v>4.042358535823755</v>
      </c>
      <c r="CG26" s="297">
        <f>D26/10+(1000-E26)/100+IF(F26="N",2,IF(F26="Y",1,0))+IF(G26="N",2,IF(G26="Y",1,0))+IF(L26&gt;10,5,L26/2)+IF(S26&gt;100,0,IF(S26&lt;0,0,(100-S26)/10))+IF(U26&gt;100,0,IF(U26&lt;0,0,(100-U26)/10))+IF(X26="-",0,IF(X26="N/A",0,IF(X26&gt;5,0,5-X26)))+IF(Y26&gt;5,0,5-Y26)+IF(Z26="N/A",0,IF(Z26&gt;5,0,5-Z26))+IF(AB26&lt;0,0,IF(AB26="-",0,IF(AB26="N/A",0,IF(AB26&gt;10,5,AB26/2))))+IF(AC26="n/a",0,IF(AC26&lt;0,0,IF(AC26&gt;10,5,AC26/2)))+IF(AE26="n/a",0,IF(AE26&lt;0,0,IF(AE26&gt;10,5,AE26/2)))+AF26/10+IF(AG26&gt;100000,3,IF(AG26&gt;10000,2,IF(AG26&gt;1000,1,0)))+IF(AL26&gt;10,5,AL26/2)+IF(AM26="n/a",0,IF(AM26&gt;10,5,AM26/2))+IF(AN26="n/a",0,IF(AN26&gt;10,5,AN26/2))+IF(AO26="n/a",0,IF(AO26&lt;0,0,IF(AO26&gt;10,5,AO26/2)))+IF(CB26&gt;10,5,CB26/2)</f>
        <v>58.47251754694715</v>
      </c>
      <c r="CH26" s="302">
        <f>IF(AB26="n/a",1.03*AP26,IF(AB26&lt;0,1.01*AP26,IF(AB26&gt;10,1.1*AP26,(1+AB26/100)*AP26)))</f>
        <v>0.7452</v>
      </c>
      <c r="CI26" s="303">
        <f>IF($AC26="n/a",1.03*CH26,IF($AC26&lt;0,1.01*CH26,IF($AC26&gt;10,1.1*CH26,(1+$AC26/100)*CH26)))</f>
        <v>0.79632072</v>
      </c>
      <c r="CJ26" s="304">
        <f>IF($AE26="n/a",1.03*CI26,IF($AE26&lt;0,1.01*CI26,IF($AE26&gt;10,1.1*CI26,(1+$AE26/100)*CI26)))</f>
        <v>0.874360150560</v>
      </c>
      <c r="CK26" s="304">
        <f>IF($AE26="n/a",1.03*CJ26,IF($AE26&lt;0,1.01*CJ26,IF($AE26&gt;10,1.1*CJ26,(1+$AE26/100)*CJ26)))</f>
        <v>0.9600474453148802</v>
      </c>
      <c r="CL26" s="305">
        <f>IF($AE26="n/a",1.03*CK26,IF($AE26&lt;0,1.01*CK26,IF($AE26&gt;10,1.1*CK26,(1+$AE26/100)*CK26)))</f>
        <v>1.054132094955738</v>
      </c>
      <c r="CM26" s="303">
        <f>SUM(CH26:CL26)</f>
        <v>4.430060410830619</v>
      </c>
      <c r="CN26" s="300">
        <f>(CM26/H26)*100</f>
        <v>10.54776288293004</v>
      </c>
      <c r="CO26" s="306">
        <v>0.71</v>
      </c>
      <c r="CP26" s="307">
        <v>39.8</v>
      </c>
      <c r="CQ26" s="308">
        <v>-4</v>
      </c>
      <c r="CR26" s="309">
        <v>7</v>
      </c>
      <c r="CS26" s="310">
        <v>14.2</v>
      </c>
    </row>
    <row r="27" ht="11.25" customHeight="1">
      <c r="A27" t="s" s="110">
        <v>210</v>
      </c>
      <c r="B27" t="s" s="110">
        <v>211</v>
      </c>
      <c r="C27" t="s" s="173">
        <v>128</v>
      </c>
      <c r="D27" s="174">
        <v>27</v>
      </c>
      <c r="E27" s="219">
        <v>99</v>
      </c>
      <c r="F27" t="s" s="118">
        <v>129</v>
      </c>
      <c r="G27" t="s" s="113">
        <v>129</v>
      </c>
      <c r="H27" s="330">
        <v>34</v>
      </c>
      <c r="I27" s="177">
        <f>(R27/H27)*100</f>
        <v>2.882352941176471</v>
      </c>
      <c r="J27" s="311">
        <v>0.97</v>
      </c>
      <c r="K27" s="311">
        <v>0.98</v>
      </c>
      <c r="L27" s="177">
        <f>((K27/J27)-1)*100</f>
        <v>1.030927835051543</v>
      </c>
      <c r="M27" s="179">
        <v>43046</v>
      </c>
      <c r="N27" s="179">
        <v>43047</v>
      </c>
      <c r="O27" s="179">
        <v>43098</v>
      </c>
      <c r="P27" t="s" s="173">
        <v>212</v>
      </c>
      <c r="Q27" t="s" s="173">
        <v>44</v>
      </c>
      <c r="R27" s="180">
        <f>K27</f>
        <v>0.98</v>
      </c>
      <c r="S27" s="181">
        <f>IF(OR(W27&lt;0.01,W27="n/a"),"n/a",R27/W27*100)</f>
        <v>60.49382716049382</v>
      </c>
      <c r="T27" s="182">
        <f>IF(OR(W27&lt;0.01,Z27="n/a"),"n/a",(H27/SQRT(22.5*W27*(H27/Z27))-1)*100)</f>
        <v>5.798939682116289</v>
      </c>
      <c r="U27" s="177">
        <f>IF(OR(W27&lt;0.01,W27="n/a"),"n/a",H27/W27)</f>
        <v>20.98765432098765</v>
      </c>
      <c r="V27" s="183">
        <v>12</v>
      </c>
      <c r="W27" s="331">
        <v>1.62</v>
      </c>
      <c r="X27" t="s" s="332">
        <v>143</v>
      </c>
      <c r="Y27" s="333">
        <v>5.88</v>
      </c>
      <c r="Z27" s="334">
        <v>1.2</v>
      </c>
      <c r="AA27" t="s" s="335">
        <v>143</v>
      </c>
      <c r="AB27" t="s" s="332">
        <v>143</v>
      </c>
      <c r="AC27" t="s" s="336">
        <v>143</v>
      </c>
      <c r="AD27" t="s" s="335">
        <v>143</v>
      </c>
      <c r="AE27" t="s" s="335">
        <v>143</v>
      </c>
      <c r="AF27" s="190">
        <v>0</v>
      </c>
      <c r="AG27" s="337">
        <v>96</v>
      </c>
      <c r="AH27" t="s" s="335">
        <v>143</v>
      </c>
      <c r="AI27" t="s" s="335">
        <v>143</v>
      </c>
      <c r="AJ27" t="s" s="338">
        <f>IF(OR(AD27&lt;0,AD27="n/a",AD27=0,AN27="n/a"),"n/a",AN27/AD27)</f>
        <v>143</v>
      </c>
      <c r="AK27" s="195">
        <f>IF(OR(AN27&lt;0,AN27="n/a",AO27&lt;0,AO27="n/a"),"n/a",AN27/AO27)</f>
        <v>0.4083785184375603</v>
      </c>
      <c r="AL27" s="196">
        <f>((AP27/AQ27)^(1/1)-1)*100</f>
        <v>1.041666666666674</v>
      </c>
      <c r="AM27" s="196">
        <f>IF(AS27=0,"n/a",((AP27/AS27)^(1/3)-1)*100)</f>
        <v>1.05270893919569</v>
      </c>
      <c r="AN27" s="196">
        <f>IF(AV27=0,"n/a",((AP27/AV27)^(1/5)-1)*100)</f>
        <v>1.064069405849488</v>
      </c>
      <c r="AO27" s="197">
        <f>IF(BB27=0,"n/a",((AP27/BB27)^(1/10)-1)*100)</f>
        <v>2.605595930757021</v>
      </c>
      <c r="AP27" s="194">
        <v>0.97</v>
      </c>
      <c r="AQ27" s="194">
        <v>0.96</v>
      </c>
      <c r="AR27" s="194">
        <v>0.95</v>
      </c>
      <c r="AS27" s="194">
        <v>0.9399999999999999</v>
      </c>
      <c r="AT27" s="199"/>
      <c r="AU27" s="194">
        <v>0.93</v>
      </c>
      <c r="AV27" s="194">
        <v>0.92</v>
      </c>
      <c r="AW27" s="199"/>
      <c r="AX27" s="200">
        <v>0.91</v>
      </c>
      <c r="AY27" s="201">
        <v>0.9</v>
      </c>
      <c r="AZ27" s="202">
        <v>0.85</v>
      </c>
      <c r="BA27" s="202">
        <v>0.8</v>
      </c>
      <c r="BB27" s="202">
        <v>0.75</v>
      </c>
      <c r="BC27" s="202">
        <v>0.7</v>
      </c>
      <c r="BD27" s="202">
        <v>0.65</v>
      </c>
      <c r="BE27" s="202">
        <v>0.6</v>
      </c>
      <c r="BF27" s="202">
        <v>0.4</v>
      </c>
      <c r="BG27" s="202">
        <v>0.37</v>
      </c>
      <c r="BH27" s="202">
        <v>0.34</v>
      </c>
      <c r="BI27" s="314">
        <v>0.3</v>
      </c>
      <c r="BJ27" s="200">
        <f>SUM(AP27:BI27)</f>
        <v>13.24</v>
      </c>
      <c r="BK27" s="205">
        <f>((AP27/AQ27)-1)*100</f>
        <v>1.041666666666674</v>
      </c>
      <c r="BL27" s="205">
        <f>((AQ27/AR27)-1)*100</f>
        <v>1.052631578947372</v>
      </c>
      <c r="BM27" s="205">
        <f>((AR27/AS27)-1)*100</f>
        <v>1.06382978723405</v>
      </c>
      <c r="BN27" s="205">
        <f>IF(AU27=0,0,IF(AU27&gt;AS27,0,((AS27/AU27)-1)*100))</f>
        <v>1.0752688172043</v>
      </c>
      <c r="BO27" s="205">
        <f>IF(AV27=0,0,IF(AV27&gt;AU27,0,((AU27/AV27)-1)*100))</f>
        <v>1.086956521739135</v>
      </c>
      <c r="BP27" s="205">
        <f>IF(AX27=0,0,IF(AX27&gt;AV27,0,((AV27/AX27)-1)*100))</f>
        <v>1.098901098901095</v>
      </c>
      <c r="BQ27" s="206">
        <f>IF(AY27=0,0,IF(AY27&gt;AX27,0,((AX27/AY27)-1)*100))</f>
        <v>1.111111111111107</v>
      </c>
      <c r="BR27" s="207">
        <f>IF(AZ27=0,0,IF(AZ27&gt;AY27,0,((AY27/AZ27)-1)*100))</f>
        <v>5.882352941176472</v>
      </c>
      <c r="BS27" s="207">
        <f>IF(BA27=0,0,IF(BA27&gt;AZ27,0,((AZ27/BA27)-1)*100))</f>
        <v>6.25</v>
      </c>
      <c r="BT27" s="207">
        <f>IF(BB27=0,0,IF(BB27&gt;BA27,0,((BA27/BB27)-1)*100))</f>
        <v>6.666666666666665</v>
      </c>
      <c r="BU27" s="207">
        <f>IF(BC27=0,0,IF(BC27&gt;BB27,0,((BB27/BC27)-1)*100))</f>
        <v>7.14285714285714</v>
      </c>
      <c r="BV27" s="207">
        <f>IF(BD27=0,0,IF(BD27&gt;BC27,0,((BC27/BD27)-1)*100))</f>
        <v>7.692307692307687</v>
      </c>
      <c r="BW27" s="207">
        <f>IF(BE27=0,0,IF(BE27&gt;BD27,0,((BD27/BE27)-1)*100))</f>
        <v>8.333333333333348</v>
      </c>
      <c r="BX27" s="207">
        <f>IF(BF27=0,0,IF(BF27&gt;BE27,0,((BE27/BF27)-1)*100))</f>
        <v>49.99999999999998</v>
      </c>
      <c r="BY27" s="207">
        <f>IF(BG27=0,0,IF(BG27&gt;BF27,0,((BF27/BG27)-1)*100))</f>
        <v>8.108108108108114</v>
      </c>
      <c r="BZ27" s="207">
        <f>IF(BH27=0,0,IF(BH27&gt;BG27,0,((BG27/BH27)-1)*100))</f>
        <v>8.823529411764696</v>
      </c>
      <c r="CA27" s="208">
        <f>IF(BI27=0,0,IF(BI27&gt;BH27,0,((BH27/BI27)-1)*100))</f>
        <v>13.33333333333335</v>
      </c>
      <c r="CB27" s="205">
        <f>AVERAGE(BK27:CA27)</f>
        <v>7.633109071255952</v>
      </c>
      <c r="CC27" s="205">
        <f>SQRT(AVERAGE((BK27-$CB27)^2,(BL27-$CB27)^2,(BM27-$CB27)^2,(BN27-$CB27)^2,(BO27-$CB27)^2,(BP27-$CB27)^2,(BQ27-$CB27)^2,(BR27-$CB27)^2,(BS27-$CB27)^2,(BT27-$CB27)^2,(BU27-$CB27)^2,(BV27-$CB27)^2,(BW27-$CB27)^2,(BX27-$CB27)^2,(BY27-$CB27)^2,(BZ27-$CB27)^2,(CA27-$CB27)^2))</f>
        <v>11.21115511419031</v>
      </c>
      <c r="CD27" t="s" s="110">
        <v>132</v>
      </c>
      <c r="CE27" s="209">
        <f>IF(AN27="n/a","n/a",IF(U27&lt;0,"n/a",IF(U27="n/a","n/a",I27+AN27-U27)))</f>
        <v>-17.04123197396169</v>
      </c>
      <c r="CF27" s="209">
        <f>IF(AN27="n/a","n/a",I27+AN27)</f>
        <v>3.946422347025959</v>
      </c>
      <c r="CG27" s="205">
        <f>D27/10+(1000-E27)/100+IF(F27="N",2,IF(F27="Y",1,0))+IF(G27="N",2,IF(G27="Y",1,0))+IF(L27&gt;10,5,L27/2)+IF(S27&gt;100,0,IF(S27&lt;0,0,(100-S27)/10))+IF(U27&gt;100,0,IF(U27&lt;0,0,(100-U27)/10))+IF(X27="-",0,IF(X27="N/A",0,IF(X27&gt;5,0,5-X27)))+IF(Y27&gt;5,0,5-Y27)+IF(Z27="N/A",0,IF(Z27&gt;5,0,5-Z27))+IF(AB27&lt;0,0,IF(AB27="-",0,IF(AB27="N/A",0,IF(AB27&gt;10,5,AB27/2))))+IF(AC27="n/a",0,IF(AC27&lt;0,0,IF(AC27&gt;10,5,AC27/2)))+IF(AE27="n/a",0,IF(AE27&lt;0,0,IF(AE27&gt;10,5,AE27/2)))+AF27/10+IF(AG27&gt;100000,3,IF(AG27&gt;10000,2,IF(AG27&gt;1000,1,0)))+IF(AL27&gt;10,5,AL27/2)+IF(AM27="n/a",0,IF(AM27&gt;10,5,AM27/2))+IF(AN27="n/a",0,IF(AN27&gt;10,5,AN27/2))+IF(AO27="n/a",0,IF(AO27&lt;0,0,IF(AO27&gt;10,5,AO27/2)))+IF(CB27&gt;10,5,CB27/2)</f>
        <v>34.57589077624004</v>
      </c>
      <c r="CH27" s="315">
        <f>IF(AB27="n/a",1.03*AP27,IF(AB27&lt;0,1.01*AP27,IF(AB27&gt;10,1.1*AP27,(1+AB27/100)*AP27)))</f>
        <v>0.9991</v>
      </c>
      <c r="CI27" s="211">
        <f>IF($AC27="n/a",1.03*CH27,IF($AC27&lt;0,1.01*CH27,IF($AC27&gt;10,1.1*CH27,(1+$AC27/100)*CH27)))</f>
        <v>1.029073</v>
      </c>
      <c r="CJ27" s="212">
        <f>IF($AE27="n/a",1.03*CI27,IF($AE27&lt;0,1.01*CI27,IF($AE27&gt;10,1.1*CI27,(1+$AE27/100)*CI27)))</f>
        <v>1.05994519</v>
      </c>
      <c r="CK27" s="212">
        <f>IF($AE27="n/a",1.03*CJ27,IF($AE27&lt;0,1.01*CJ27,IF($AE27&gt;10,1.1*CJ27,(1+$AE27/100)*CJ27)))</f>
        <v>1.0917435457</v>
      </c>
      <c r="CL27" s="210">
        <f>IF($AE27="n/a",1.03*CK27,IF($AE27&lt;0,1.01*CK27,IF($AE27&gt;10,1.1*CK27,(1+$AE27/100)*CK27)))</f>
        <v>1.124495852071</v>
      </c>
      <c r="CM27" s="211">
        <f>SUM(CH27:CL27)</f>
        <v>5.304357587770999</v>
      </c>
      <c r="CN27" s="208">
        <f>(CM27/H27)*100</f>
        <v>15.60105172873823</v>
      </c>
      <c r="CO27" t="s" s="335">
        <v>143</v>
      </c>
      <c r="CP27" s="339">
        <v>25.9</v>
      </c>
      <c r="CQ27" s="340">
        <v>-12.4</v>
      </c>
      <c r="CR27" s="341">
        <v>4.4</v>
      </c>
      <c r="CS27" s="342">
        <v>11.4</v>
      </c>
    </row>
    <row r="28" ht="11.25" customHeight="1">
      <c r="A28" t="s" s="116">
        <v>213</v>
      </c>
      <c r="B28" t="s" s="116">
        <v>214</v>
      </c>
      <c r="C28" t="s" s="227">
        <v>215</v>
      </c>
      <c r="D28" s="218">
        <v>41</v>
      </c>
      <c r="E28" s="219">
        <v>65</v>
      </c>
      <c r="F28" t="s" s="220">
        <v>55</v>
      </c>
      <c r="G28" t="s" s="221">
        <v>55</v>
      </c>
      <c r="H28" s="222">
        <v>109.83</v>
      </c>
      <c r="I28" s="223">
        <f>(R28/H28)*100</f>
        <v>1.347537102795229</v>
      </c>
      <c r="J28" s="224">
        <v>0.35</v>
      </c>
      <c r="K28" s="224">
        <v>0.37</v>
      </c>
      <c r="L28" s="225">
        <f>((K28/J28)-1)*100</f>
        <v>5.714285714285716</v>
      </c>
      <c r="M28" s="226">
        <v>42963</v>
      </c>
      <c r="N28" s="226">
        <v>42965</v>
      </c>
      <c r="O28" s="226">
        <v>42979</v>
      </c>
      <c r="P28" t="s" s="227">
        <v>147</v>
      </c>
      <c r="Q28" s="85"/>
      <c r="R28" s="225">
        <f>K28*4</f>
        <v>1.48</v>
      </c>
      <c r="S28" s="228">
        <f>IF(OR(W28&lt;0.01,W28="n/a"),"n/a",R28/W28*100)</f>
        <v>29.24901185770751</v>
      </c>
      <c r="T28" s="229">
        <f>IF(OR(W28&lt;0.01,Z28="n/a"),"n/a",(H28/SQRT(22.5*W28*(H28/Z28))-1)*100)</f>
        <v>64.64446463970594</v>
      </c>
      <c r="U28" s="223">
        <f>IF(OR(W28&lt;0.01,W28="n/a"),"n/a",H28/W28)</f>
        <v>21.70553359683795</v>
      </c>
      <c r="V28" s="230">
        <v>12</v>
      </c>
      <c r="W28" s="222">
        <v>5.06</v>
      </c>
      <c r="X28" s="231">
        <v>1.36</v>
      </c>
      <c r="Y28" s="232">
        <v>1.74</v>
      </c>
      <c r="Z28" s="233">
        <v>2.81</v>
      </c>
      <c r="AA28" s="222">
        <v>13.1</v>
      </c>
      <c r="AB28" s="234">
        <v>-20.8</v>
      </c>
      <c r="AC28" s="235">
        <v>22.6</v>
      </c>
      <c r="AD28" s="236">
        <v>8.199999999999999</v>
      </c>
      <c r="AE28" s="236">
        <v>16</v>
      </c>
      <c r="AF28" s="237">
        <v>7</v>
      </c>
      <c r="AG28" s="238">
        <v>6794</v>
      </c>
      <c r="AH28" s="239">
        <v>0.6</v>
      </c>
      <c r="AI28" s="240">
        <v>0</v>
      </c>
      <c r="AJ28" s="241">
        <f>IF(OR(AD28&lt;0,AD28="n/a",AD28=0),"n/a",AN28/AD28)</f>
        <v>1.607297141841485</v>
      </c>
      <c r="AK28" s="242">
        <f>AN28/AO28</f>
        <v>1.373497308108916</v>
      </c>
      <c r="AL28" s="243">
        <f>((AP28/AQ28)^(1/1)-1)*100</f>
        <v>18.18181818181817</v>
      </c>
      <c r="AM28" s="243">
        <f>IF(AS28=0,"n/a",((AP28/AS28)^(1/3)-1)*100)</f>
        <v>15.67016508644747</v>
      </c>
      <c r="AN28" s="243">
        <f>IF(AV28=0,"n/a",((AP28/AV28)^(1/5)-1)*100)</f>
        <v>13.17983656310018</v>
      </c>
      <c r="AO28" s="244">
        <f>IF(BB28=0,"n/a",((AP28/BB28)^(1/10)-1)*100)</f>
        <v>9.595822638521723</v>
      </c>
      <c r="AP28" s="241">
        <v>1.3</v>
      </c>
      <c r="AQ28" s="241">
        <v>1.1</v>
      </c>
      <c r="AR28" s="241">
        <v>0.9399999999999999</v>
      </c>
      <c r="AS28" s="241">
        <v>0.84</v>
      </c>
      <c r="AT28" s="245"/>
      <c r="AU28" s="241">
        <v>0.76</v>
      </c>
      <c r="AV28" s="241">
        <v>0.7</v>
      </c>
      <c r="AW28" s="245"/>
      <c r="AX28" s="246">
        <v>0.66</v>
      </c>
      <c r="AY28" s="247">
        <v>0.63</v>
      </c>
      <c r="AZ28" s="248">
        <v>0.6</v>
      </c>
      <c r="BA28" s="248">
        <v>0.5600000000000001</v>
      </c>
      <c r="BB28" s="248">
        <v>0.52</v>
      </c>
      <c r="BC28" s="248">
        <v>0.48</v>
      </c>
      <c r="BD28" s="248">
        <v>0.47</v>
      </c>
      <c r="BE28" s="248">
        <v>0.435</v>
      </c>
      <c r="BF28" s="248">
        <v>0.425</v>
      </c>
      <c r="BG28" s="248">
        <v>0.415</v>
      </c>
      <c r="BH28" s="248">
        <v>0.38</v>
      </c>
      <c r="BI28" s="249">
        <v>0.34</v>
      </c>
      <c r="BJ28" s="246">
        <f>SUM(AP28:BI28)</f>
        <v>11.555</v>
      </c>
      <c r="BK28" s="250">
        <f>((AP28/AQ28)-1)*100</f>
        <v>18.18181818181817</v>
      </c>
      <c r="BL28" s="250">
        <f>((AQ28/AR28)-1)*100</f>
        <v>17.02127659574471</v>
      </c>
      <c r="BM28" s="250">
        <f>((AR28/AS28)-1)*100</f>
        <v>11.90476190476191</v>
      </c>
      <c r="BN28" s="250">
        <f>IF(AU28=0,0,IF(AU28&gt;AS28,0,((AS28/AU28)-1)*100))</f>
        <v>10.52631578947367</v>
      </c>
      <c r="BO28" s="250">
        <f>IF(AV28=0,0,IF(AV28&gt;AU28,0,((AU28/AV28)-1)*100))</f>
        <v>8.571428571428585</v>
      </c>
      <c r="BP28" s="250">
        <f>((AV28/AX28)-1)*100</f>
        <v>6.060606060606055</v>
      </c>
      <c r="BQ28" s="251">
        <f>((AX28/AY28)-1)*100</f>
        <v>4.761904761904767</v>
      </c>
      <c r="BR28" s="252">
        <f>((AY28/AZ28)-1)*100</f>
        <v>5.000000000000004</v>
      </c>
      <c r="BS28" s="252">
        <f>((AZ28/BA28)-1)*100</f>
        <v>7.14285714285714</v>
      </c>
      <c r="BT28" s="252">
        <f>((BA28/BB28)-1)*100</f>
        <v>7.692307692307709</v>
      </c>
      <c r="BU28" s="252">
        <f>((BB28/BC28)-1)*100</f>
        <v>8.333333333333348</v>
      </c>
      <c r="BV28" s="252">
        <f>((BC28/BD28)-1)*100</f>
        <v>2.127659574468077</v>
      </c>
      <c r="BW28" s="252">
        <f>((BD28/BE28)-1)*100</f>
        <v>8.045977011494255</v>
      </c>
      <c r="BX28" s="252">
        <f>((BE28/BF28)-1)*100</f>
        <v>2.35294117647058</v>
      </c>
      <c r="BY28" s="252">
        <f>((BF28/BG28)-1)*100</f>
        <v>2.409638554216875</v>
      </c>
      <c r="BZ28" s="252">
        <f>((BG28/BH28)-1)*100</f>
        <v>9.210526315789469</v>
      </c>
      <c r="CA28" s="253">
        <f>((BH28/BI28)-1)*100</f>
        <v>11.76470588235294</v>
      </c>
      <c r="CB28" s="250">
        <f>AVERAGE(BK28:CA28)</f>
        <v>8.300474032295782</v>
      </c>
      <c r="CC28" s="250">
        <f>SQRT(AVERAGE((BK28-$CB28)^2,(BL28-$CB28)^2,(BM28-$CB28)^2,(BN28-$CB28)^2,(BO28-$CB28)^2,(BP28-$CB28)^2,(BQ28-$CB28)^2,(BR28-$CB28)^2,(BS28-$CB28)^2,(BT28-$CB28)^2,(BU28-$CB28)^2,(BV28-$CB28)^2,(BW28-$CB28)^2,(BX28-$CB28)^2,(BY28-$CB28)^2,(BZ28-$CB28)^2,(CA28-$CB28)^2))</f>
        <v>4.491346355774857</v>
      </c>
      <c r="CD28" t="s" s="116">
        <v>137</v>
      </c>
      <c r="CE28" s="254">
        <f>IF(AN28="n/a","n/a",IF(U28&lt;0,"n/a",IF(U28="n/a","n/a",I28+AN28-U28)))</f>
        <v>-7.178159930942538</v>
      </c>
      <c r="CF28" s="254">
        <f>IF(AN28="n/a","n/a",I28+AN28)</f>
        <v>14.52737366589541</v>
      </c>
      <c r="CG28" s="250">
        <f>D28/10+(1000-E28)/100+IF(F28="N",2,IF(F28="Y",1,0))+IF(G28="N",2,IF(G28="Y",1,0))+IF(L28&gt;10,5,L28/2)+IF(S28&gt;100,0,IF(S28&lt;0,0,(100-S28)/10))+IF(U28&gt;100,0,IF(U28&lt;0,0,(100-U28)/10))+IF(X28="-",0,IF(X28="N/A",0,IF(X28&gt;5,0,5-X28)))+IF(Y28&gt;5,0,5-Y28)+IF(Z28="N/A",0,IF(Z28&gt;5,0,5-Z28))+IF(AB28&lt;0,0,IF(AB28="-",0,IF(AB28="N/A",0,IF(AB28&gt;10,5,AB28/2))))+IF(AC28="n/a",0,IF(AC28&lt;0,0,IF(AC28&gt;10,5,AC28/2)))+IF(AE28="n/a",0,IF(AE28&lt;0,0,IF(AE28&gt;10,5,AE28/2)))+AF28/10+IF(AG28&gt;100000,3,IF(AG28&gt;10000,2,IF(AG28&gt;1000,1,0)))+IF(AL28&gt;10,5,AL28/2)+IF(AM28="n/a",0,IF(AM28&gt;10,5,AM28/2))+IF(AN28="n/a",0,IF(AN28&gt;10,5,AN28/2))+IF(AO28="n/a",0,IF(AO28&lt;0,0,IF(AO28&gt;10,5,AO28/2)))+IF(CB28&gt;10,5,CB28/2)</f>
        <v>79.94983664709707</v>
      </c>
      <c r="CH28" s="255">
        <f>IF(AB28="n/a",1.03*AP28,IF(AB28&lt;0,1.01*AP28,IF(AB28&gt;10,1.1*AP28,(1+AB28/100)*AP28)))</f>
        <v>1.313</v>
      </c>
      <c r="CI28" s="256">
        <f>IF($AC28="n/a",1.03*CH28,IF($AC28&lt;0,1.01*CH28,IF($AC28&gt;10,1.1*CH28,(1+$AC28/100)*CH28)))</f>
        <v>1.4443</v>
      </c>
      <c r="CJ28" s="257">
        <f>IF($AE28="n/a",1.03*CI28,IF($AE28&lt;0,1.01*CI28,IF($AE28&gt;10,1.1*CI28,(1+$AE28/100)*CI28)))</f>
        <v>1.58873</v>
      </c>
      <c r="CK28" s="257">
        <f>IF($AE28="n/a",1.03*CJ28,IF($AE28&lt;0,1.01*CJ28,IF($AE28&gt;10,1.1*CJ28,(1+$AE28/100)*CJ28)))</f>
        <v>1.747603000000001</v>
      </c>
      <c r="CL28" s="258">
        <f>IF($AE28="n/a",1.03*CK28,IF($AE28&lt;0,1.01*CK28,IF($AE28&gt;10,1.1*CK28,(1+$AE28/100)*CK28)))</f>
        <v>1.922363300000001</v>
      </c>
      <c r="CM28" s="256">
        <f>SUM(CH28:CL28)</f>
        <v>8.015996300000003</v>
      </c>
      <c r="CN28" s="253">
        <f>(CM28/H28)*100</f>
        <v>7.298548939269783</v>
      </c>
      <c r="CO28" s="259">
        <v>0.85</v>
      </c>
      <c r="CP28" s="260">
        <v>19.3</v>
      </c>
      <c r="CQ28" s="261">
        <v>-5.6</v>
      </c>
      <c r="CR28" s="262">
        <v>10.6</v>
      </c>
      <c r="CS28" s="263">
        <v>8.1</v>
      </c>
    </row>
    <row r="29" ht="11.25" customHeight="1">
      <c r="A29" t="s" s="227">
        <v>216</v>
      </c>
      <c r="B29" t="s" s="116">
        <v>217</v>
      </c>
      <c r="C29" t="s" s="116">
        <v>128</v>
      </c>
      <c r="D29" s="218">
        <v>26</v>
      </c>
      <c r="E29" s="219">
        <v>103</v>
      </c>
      <c r="F29" t="s" s="220">
        <v>129</v>
      </c>
      <c r="G29" t="s" s="221">
        <v>129</v>
      </c>
      <c r="H29" s="343">
        <v>27.44</v>
      </c>
      <c r="I29" s="223">
        <f>(R29/H29)*100</f>
        <v>1.895043731778426</v>
      </c>
      <c r="J29" s="224">
        <v>0.125</v>
      </c>
      <c r="K29" s="224">
        <v>0.13</v>
      </c>
      <c r="L29" s="223">
        <f>((K29/J29)-1)*100</f>
        <v>4.000000000000004</v>
      </c>
      <c r="M29" s="226">
        <v>42977</v>
      </c>
      <c r="N29" s="226">
        <v>42979</v>
      </c>
      <c r="O29" s="226">
        <v>42993</v>
      </c>
      <c r="P29" t="s" s="227">
        <v>182</v>
      </c>
      <c r="Q29" s="316"/>
      <c r="R29" s="225">
        <f>K29*4</f>
        <v>0.52</v>
      </c>
      <c r="S29" s="228">
        <f>IF(OR(W29&lt;0.01,W29="n/a"),"n/a",R29/W29*100)</f>
        <v>27.65957446808511</v>
      </c>
      <c r="T29" s="229">
        <f>IF(OR(W29&lt;0.01,Z29="n/a"),"n/a",(H29/SQRT(22.5*W29*(H29/Z29))-1)*100)</f>
        <v>-7.815582102649865</v>
      </c>
      <c r="U29" s="223">
        <f>IF(OR(W29&lt;0.01,W29="n/a"),"n/a",H29/W29)</f>
        <v>14.59574468085107</v>
      </c>
      <c r="V29" s="230">
        <v>12</v>
      </c>
      <c r="W29" s="344">
        <v>1.88</v>
      </c>
      <c r="X29" t="s" s="345">
        <v>143</v>
      </c>
      <c r="Y29" s="346">
        <v>2.25</v>
      </c>
      <c r="Z29" s="347">
        <v>1.31</v>
      </c>
      <c r="AA29" t="s" s="348">
        <v>143</v>
      </c>
      <c r="AB29" t="s" s="345">
        <v>143</v>
      </c>
      <c r="AC29" t="s" s="349">
        <v>143</v>
      </c>
      <c r="AD29" t="s" s="348">
        <v>143</v>
      </c>
      <c r="AE29" t="s" s="348">
        <v>143</v>
      </c>
      <c r="AF29" s="237">
        <v>1</v>
      </c>
      <c r="AG29" s="350">
        <v>110</v>
      </c>
      <c r="AH29" t="s" s="348">
        <v>143</v>
      </c>
      <c r="AI29" t="s" s="348">
        <v>143</v>
      </c>
      <c r="AJ29" t="s" s="265">
        <f>IF(OR(AD29&lt;0,AD29="n/a",AD29=0),"n/a",AN29/AD29)</f>
        <v>143</v>
      </c>
      <c r="AK29" s="242">
        <f>IF(OR(AO29&lt;0,AO29="n/a"),"n/a",AN29/AO29)</f>
        <v>1.005319929585531</v>
      </c>
      <c r="AL29" s="243">
        <f>((AP29/AQ29)^(1/1)-1)*100</f>
        <v>5.376344086021501</v>
      </c>
      <c r="AM29" s="243">
        <f>IF(AS29=0,"n/a",((AP29/AS29)^(1/3)-1)*100)</f>
        <v>4.858196378469648</v>
      </c>
      <c r="AN29" s="243">
        <f>IF(AV29=0,"n/a",((AP29/AV29)^(1/5)-1)*100)</f>
        <v>8.238136672187601</v>
      </c>
      <c r="AO29" s="244">
        <f>IF(BB29=0,"n/a",((AP29/BB29)^(1/10)-1)*100)</f>
        <v>8.194542284249739</v>
      </c>
      <c r="AP29" s="241">
        <v>0.49</v>
      </c>
      <c r="AQ29" s="241">
        <v>0.465</v>
      </c>
      <c r="AR29" s="321">
        <v>0.45</v>
      </c>
      <c r="AS29" s="241">
        <v>0.425</v>
      </c>
      <c r="AT29" s="245"/>
      <c r="AU29" s="241">
        <v>0.375</v>
      </c>
      <c r="AV29" s="241">
        <v>0.3298333333333333</v>
      </c>
      <c r="AW29" s="245"/>
      <c r="AX29" s="246">
        <v>0.2986666666666667</v>
      </c>
      <c r="AY29" s="247">
        <v>0.2916666666666667</v>
      </c>
      <c r="AZ29" s="248">
        <v>0.2811666666666666</v>
      </c>
      <c r="BA29" s="248">
        <v>0.2429166666666667</v>
      </c>
      <c r="BB29" s="248">
        <v>0.2229166666666667</v>
      </c>
      <c r="BC29" s="248">
        <v>0.2111111111111111</v>
      </c>
      <c r="BD29" s="248">
        <v>0.1965277777777777</v>
      </c>
      <c r="BE29" s="248">
        <v>0.1652777777777778</v>
      </c>
      <c r="BF29" s="248">
        <v>0.1416666666666667</v>
      </c>
      <c r="BG29" s="248">
        <v>0.1305555555555555</v>
      </c>
      <c r="BH29" s="248">
        <v>0.1159722222222222</v>
      </c>
      <c r="BI29" s="249">
        <v>0.09583333333333334</v>
      </c>
      <c r="BJ29" s="246">
        <f>SUM(AP29:BI29)</f>
        <v>4.929111111111111</v>
      </c>
      <c r="BK29" s="250">
        <f>((AP29/AQ29)-1)*100</f>
        <v>5.376344086021501</v>
      </c>
      <c r="BL29" s="250">
        <f>((AQ29/AR29)-1)*100</f>
        <v>3.333333333333344</v>
      </c>
      <c r="BM29" s="250">
        <f>((AR29/AS29)-1)*100</f>
        <v>5.882352941176472</v>
      </c>
      <c r="BN29" s="250">
        <f>IF(AU29=0,0,IF(AU29&gt;AS29,0,((AS29/AU29)-1)*100))</f>
        <v>13.33333333333333</v>
      </c>
      <c r="BO29" s="250">
        <f>IF(AV29=0,0,IF(AV29&gt;AU29,0,((AU29/AV29)-1)*100))</f>
        <v>13.69378473976757</v>
      </c>
      <c r="BP29" s="250">
        <f>IF(AX29=0,0,IF(AX29&gt;AV29,0,((AV29/AX29)-1)*100))</f>
        <v>10.43526785714284</v>
      </c>
      <c r="BQ29" s="251">
        <f>IF(AY29=0,0,IF(AY29&gt;AX29,0,((AX29/AY29)-1)*100))</f>
        <v>2.400000000000002</v>
      </c>
      <c r="BR29" s="252">
        <f>IF(AZ29=0,0,IF(AZ29&gt;AY29,0,((AY29/AZ29)-1)*100))</f>
        <v>3.734439834024927</v>
      </c>
      <c r="BS29" s="252">
        <f>IF(BA29=0,0,IF(BA29&gt;AZ29,0,((AZ29/BA29)-1)*100))</f>
        <v>15.746140651801</v>
      </c>
      <c r="BT29" s="252">
        <f>IF(BB29=0,0,IF(BB29&gt;BA29,0,((BA29/BB29)-1)*100))</f>
        <v>8.971962616822427</v>
      </c>
      <c r="BU29" s="252">
        <f>IF(BC29=0,0,IF(BC29&gt;BB29,0,((BB29/BC29)-1)*100))</f>
        <v>5.592105263157898</v>
      </c>
      <c r="BV29" s="252">
        <f>IF(BD29=0,0,IF(BD29&gt;BC29,0,((BC29/BD29)-1)*100))</f>
        <v>7.420494699646674</v>
      </c>
      <c r="BW29" s="252">
        <f>IF(BE29=0,0,IF(BE29&gt;BD29,0,((BD29/BE29)-1)*100))</f>
        <v>18.90756302521006</v>
      </c>
      <c r="BX29" s="252">
        <f>IF(BF29=0,0,IF(BF29&gt;BE29,0,((BE29/BF29)-1)*100))</f>
        <v>16.66666666666665</v>
      </c>
      <c r="BY29" s="252">
        <f>IF(BG29=0,0,IF(BG29&gt;BF29,0,((BF29/BG29)-1)*100))</f>
        <v>8.510638297872376</v>
      </c>
      <c r="BZ29" s="252">
        <f>IF(BH29=0,0,IF(BH29&gt;BG29,0,((BG29/BH29)-1)*100))</f>
        <v>12.57485029940115</v>
      </c>
      <c r="CA29" s="253">
        <f>IF(BI29=0,0,IF(BI29&gt;BH29,0,((BH29/BI29)-1)*100))</f>
        <v>21.01449275362319</v>
      </c>
      <c r="CB29" s="250">
        <f>AVERAGE(BK29:CA29)</f>
        <v>10.21139825876479</v>
      </c>
      <c r="CC29" s="250">
        <f>SQRT(AVERAGE((BK29-$CB29)^2,(BL29-$CB29)^2,(BM29-$CB29)^2,(BN29-$CB29)^2,(BO29-$CB29)^2,(BP29-$CB29)^2,(BQ29-$CB29)^2,(BR29-$CB29)^2,(BS29-$CB29)^2,(BT29-$CB29)^2,(BU29-$CB29)^2,(BV29-$CB29)^2,(BW29-$CB29)^2,(BX29-$CB29)^2,(BY29-$CB29)^2,(BZ29-$CB29)^2,(CA29-$CB29)^2))</f>
        <v>5.520520016963084</v>
      </c>
      <c r="CD29" t="s" s="116">
        <v>132</v>
      </c>
      <c r="CE29" s="254">
        <f>IF(AN29="n/a","n/a",IF(U29&lt;0,"n/a",IF(U29="n/a","n/a",I29+AN29-U29)))</f>
        <v>-4.46256427688504</v>
      </c>
      <c r="CF29" s="254">
        <f>IF(AN29="n/a","n/a",I29+AN29)</f>
        <v>10.13318040396603</v>
      </c>
      <c r="CG29" s="250">
        <f>D29/10+(1000-E29)/100+IF(F29="N",2,IF(F29="Y",1,0))+IF(G29="N",2,IF(G29="Y",1,0))+IF(L29&gt;10,5,L29/2)+IF(S29&gt;100,0,IF(S29&lt;0,0,(100-S29)/10))+IF(U29&gt;100,0,IF(U29&lt;0,0,(100-U29)/10))+IF(X29="-",0,IF(X29="N/A",0,IF(X29&gt;5,0,5-X29)))+IF(Y29&gt;5,0,5-Y29)+IF(Z29="N/A",0,IF(Z29&gt;5,0,5-Z29))+IF(AB29&lt;0,0,IF(AB29="-",0,IF(AB29="N/A",0,IF(AB29&gt;10,5,AB29/2))))+IF(AC29="n/a",0,IF(AC29&lt;0,0,IF(AC29&gt;10,5,AC29/2)))+IF(AE29="n/a",0,IF(AE29&lt;0,0,IF(AE29&gt;10,5,AE29/2)))+AF29/10+IF(AG29&gt;100000,3,IF(AG29&gt;10000,2,IF(AG29&gt;1000,1,0)))+IF(AL29&gt;10,5,AL29/2)+IF(AM29="n/a",0,IF(AM29&gt;10,5,AM29/2))+IF(AN29="n/a",0,IF(AN29&gt;10,5,AN29/2))+IF(AO29="n/a",0,IF(AO29&lt;0,0,IF(AO29&gt;10,5,AO29/2)))+IF(CB29&gt;10,5,CB29/2)</f>
        <v>54.21807779557062</v>
      </c>
      <c r="CH29" s="255">
        <f>IF(AB29="n/a",1.03*AP29,IF(AB29&lt;0,1.01*AP29,IF(AB29&gt;10,1.1*AP29,(1+AB29/100)*AP29)))</f>
        <v>0.5047</v>
      </c>
      <c r="CI29" s="256">
        <f>IF($AC29="n/a",1.03*CH29,IF($AC29&lt;0,1.01*CH29,IF($AC29&gt;10,1.1*CH29,(1+$AC29/100)*CH29)))</f>
        <v>0.519841</v>
      </c>
      <c r="CJ29" s="257">
        <f>IF($AE29="n/a",1.03*CI29,IF($AE29&lt;0,1.01*CI29,IF($AE29&gt;10,1.1*CI29,(1+$AE29/100)*CI29)))</f>
        <v>0.53543623</v>
      </c>
      <c r="CK29" s="257">
        <f>IF($AE29="n/a",1.03*CJ29,IF($AE29&lt;0,1.01*CJ29,IF($AE29&gt;10,1.1*CJ29,(1+$AE29/100)*CJ29)))</f>
        <v>0.5514993169</v>
      </c>
      <c r="CL29" s="258">
        <f>IF($AE29="n/a",1.03*CK29,IF($AE29&lt;0,1.01*CK29,IF($AE29&gt;10,1.1*CK29,(1+$AE29/100)*CK29)))</f>
        <v>0.568044296407</v>
      </c>
      <c r="CM29" s="256">
        <f>SUM(CH29:CL29)</f>
        <v>2.679520843307</v>
      </c>
      <c r="CN29" s="253">
        <f>(CM29/H29)*100</f>
        <v>9.765017650535714</v>
      </c>
      <c r="CO29" t="s" s="348">
        <v>143</v>
      </c>
      <c r="CP29" s="351">
        <v>36.5</v>
      </c>
      <c r="CQ29" s="352">
        <v>-8.5</v>
      </c>
      <c r="CR29" s="351">
        <v>1.9</v>
      </c>
      <c r="CS29" s="352">
        <v>2.7</v>
      </c>
    </row>
    <row r="30" ht="11.25" customHeight="1">
      <c r="A30" t="s" s="227">
        <v>218</v>
      </c>
      <c r="B30" t="s" s="116">
        <v>219</v>
      </c>
      <c r="C30" t="s" s="116">
        <v>220</v>
      </c>
      <c r="D30" s="218">
        <v>30</v>
      </c>
      <c r="E30" s="219">
        <v>92</v>
      </c>
      <c r="F30" t="s" s="220">
        <v>141</v>
      </c>
      <c r="G30" t="s" s="221">
        <v>141</v>
      </c>
      <c r="H30" s="222">
        <v>115.89</v>
      </c>
      <c r="I30" s="223">
        <f>(R30/H30)*100</f>
        <v>3.727672793165933</v>
      </c>
      <c r="J30" s="318">
        <v>1.07</v>
      </c>
      <c r="K30" s="318">
        <v>1.08</v>
      </c>
      <c r="L30" s="223">
        <f>((K30/J30)-1)*100</f>
        <v>0.9345794392523477</v>
      </c>
      <c r="M30" s="327">
        <v>42690</v>
      </c>
      <c r="N30" s="327">
        <v>42692</v>
      </c>
      <c r="O30" s="327">
        <v>42716</v>
      </c>
      <c r="P30" t="s" s="227">
        <v>136</v>
      </c>
      <c r="Q30" t="s" s="353">
        <v>221</v>
      </c>
      <c r="R30" s="225">
        <f>K30*4</f>
        <v>4.32</v>
      </c>
      <c r="S30" s="228">
        <f>IF(OR(W30&lt;0.01,W30="n/a"),"n/a",R30/W30*100)</f>
        <v>140.2597402597403</v>
      </c>
      <c r="T30" s="229">
        <f>IF(OR(W30&lt;0.01,Z30="n/a"),"n/a",(H30/SQRT(22.5*W30*(H30/Z30))-1)*100)</f>
        <v>57.85178537851938</v>
      </c>
      <c r="U30" s="223">
        <f>IF(OR(W30&lt;0.01,W30="n/a"),"n/a",H30/W30)</f>
        <v>37.62662337662338</v>
      </c>
      <c r="V30" s="230">
        <v>12</v>
      </c>
      <c r="W30" s="222">
        <v>3.08</v>
      </c>
      <c r="X30" s="231">
        <v>0.74</v>
      </c>
      <c r="Y30" s="232">
        <v>1.85</v>
      </c>
      <c r="Z30" s="233">
        <v>1.49</v>
      </c>
      <c r="AA30" s="222">
        <v>4</v>
      </c>
      <c r="AB30" s="234">
        <v>-110.8</v>
      </c>
      <c r="AC30" s="235">
        <v>22.79</v>
      </c>
      <c r="AD30" s="236">
        <v>-15.1</v>
      </c>
      <c r="AE30" s="236">
        <v>51.13</v>
      </c>
      <c r="AF30" s="237">
        <v>25</v>
      </c>
      <c r="AG30" s="238">
        <v>229089</v>
      </c>
      <c r="AH30" s="239">
        <v>0.1</v>
      </c>
      <c r="AI30" s="240">
        <v>0.29</v>
      </c>
      <c r="AJ30" t="s" s="265">
        <f>IF(OR(AD30&lt;0,AD30="n/a",AD30=0),"n/a",AN30/AD30)</f>
        <v>143</v>
      </c>
      <c r="AK30" s="242">
        <f>AN30/AO30</f>
        <v>0.8611154377598239</v>
      </c>
      <c r="AL30" s="243">
        <f>((AP30/AQ30)^(1/1)-1)*100</f>
        <v>0.2336448598130758</v>
      </c>
      <c r="AM30" s="243">
        <f>IF(AS30=0,"n/a",((AP30/AS30)^(1/3)-1)*100)</f>
        <v>3.228011545636722</v>
      </c>
      <c r="AN30" s="243">
        <f>IF(AV30=0,"n/a",((AP30/AV30)^(1/5)-1)*100)</f>
        <v>6.782420871216499</v>
      </c>
      <c r="AO30" s="244">
        <f>IF(BB30=0,"n/a",((AP30/BB30)^(1/10)-1)*100)</f>
        <v>7.876320146879312</v>
      </c>
      <c r="AP30" s="241">
        <v>4.29</v>
      </c>
      <c r="AQ30" s="241">
        <v>4.28</v>
      </c>
      <c r="AR30" s="241">
        <v>4.21</v>
      </c>
      <c r="AS30" s="241">
        <v>3.9</v>
      </c>
      <c r="AT30" s="245"/>
      <c r="AU30" s="241">
        <v>3.51</v>
      </c>
      <c r="AV30" s="241">
        <v>3.09</v>
      </c>
      <c r="AW30" s="245"/>
      <c r="AX30" s="246">
        <v>2.84</v>
      </c>
      <c r="AY30" s="247">
        <v>2.66</v>
      </c>
      <c r="AZ30" s="248">
        <v>2.53</v>
      </c>
      <c r="BA30" s="248">
        <v>2.26</v>
      </c>
      <c r="BB30" s="248">
        <v>2.01</v>
      </c>
      <c r="BC30" s="248">
        <v>1.75</v>
      </c>
      <c r="BD30" s="248">
        <v>1.53</v>
      </c>
      <c r="BE30" s="248">
        <v>1.43</v>
      </c>
      <c r="BF30" s="317">
        <v>1.4</v>
      </c>
      <c r="BG30" s="248">
        <v>1.325</v>
      </c>
      <c r="BH30" s="317">
        <v>1.3</v>
      </c>
      <c r="BI30" s="249">
        <v>1.24</v>
      </c>
      <c r="BJ30" s="246">
        <f>SUM(AP30:BI30)</f>
        <v>45.555</v>
      </c>
      <c r="BK30" s="250">
        <f>((AP30/AQ30)-1)*100</f>
        <v>0.2336448598130758</v>
      </c>
      <c r="BL30" s="250">
        <f>((AQ30/AR30)-1)*100</f>
        <v>1.662707838479816</v>
      </c>
      <c r="BM30" s="250">
        <f>((AR30/AS30)-1)*100</f>
        <v>7.948717948717943</v>
      </c>
      <c r="BN30" s="250">
        <f>IF(AU30=0,0,IF(AU30&gt;AS30,0,((AS30/AU30)-1)*100))</f>
        <v>11.11111111111112</v>
      </c>
      <c r="BO30" s="250">
        <f>IF(AV30=0,0,IF(AV30&gt;AU30,0,((AU30/AV30)-1)*100))</f>
        <v>13.59223300970873</v>
      </c>
      <c r="BP30" s="250">
        <f>IF(AX30=0,0,IF(AX30&gt;AV30,0,((AV30/AX30)-1)*100))</f>
        <v>8.80281690140845</v>
      </c>
      <c r="BQ30" s="251">
        <f>IF(AY30=0,0,IF(AY30&gt;AX30,0,((AX30/AY30)-1)*100))</f>
        <v>6.766917293233066</v>
      </c>
      <c r="BR30" s="252">
        <f>IF(AZ30=0,0,IF(AZ30&gt;AY30,0,((AY30/AZ30)-1)*100))</f>
        <v>5.138339920948631</v>
      </c>
      <c r="BS30" s="252">
        <f>IF(BA30=0,0,IF(BA30&gt;AZ30,0,((AZ30/BA30)-1)*100))</f>
        <v>11.94690265486726</v>
      </c>
      <c r="BT30" s="252">
        <f>IF(BB30=0,0,IF(BB30&gt;BA30,0,((BA30/BB30)-1)*100))</f>
        <v>12.43781094527363</v>
      </c>
      <c r="BU30" s="252">
        <f>IF(BC30=0,0,IF(BC30&gt;BB30,0,((BB30/BC30)-1)*100))</f>
        <v>14.85714285714284</v>
      </c>
      <c r="BV30" s="252">
        <f>IF(BD30=0,0,IF(BD30&gt;BC30,0,((BC30/BD30)-1)*100))</f>
        <v>14.37908496732025</v>
      </c>
      <c r="BW30" s="252">
        <f>IF(BE30=0,0,IF(BE30&gt;BD30,0,((BD30/BE30)-1)*100))</f>
        <v>6.993006993007</v>
      </c>
      <c r="BX30" s="252">
        <f>IF(BF30=0,0,IF(BF30&gt;BE30,0,((BE30/BF30)-1)*100))</f>
        <v>2.142857142857135</v>
      </c>
      <c r="BY30" s="252">
        <f>IF(BG30=0,0,IF(BG30&gt;BF30,0,((BF30/BG30)-1)*100))</f>
        <v>5.660377358490565</v>
      </c>
      <c r="BZ30" s="252">
        <f>IF(BH30=0,0,IF(BH30&gt;BG30,0,((BG30/BH30)-1)*100))</f>
        <v>1.923076923076916</v>
      </c>
      <c r="CA30" s="253">
        <f>IF(BI30=0,0,IF(BI30&gt;BH30,0,((BH30/BI30)-1)*100))</f>
        <v>4.838709677419351</v>
      </c>
      <c r="CB30" s="250">
        <f>AVERAGE(BK30:CA30)</f>
        <v>7.672674023698575</v>
      </c>
      <c r="CC30" s="250">
        <f>SQRT(AVERAGE((BK30-$CB30)^2,(BL30-$CB30)^2,(BM30-$CB30)^2,(BN30-$CB30)^2,(BO30-$CB30)^2,(BP30-$CB30)^2,(BQ30-$CB30)^2,(BR30-$CB30)^2,(BS30-$CB30)^2,(BT30-$CB30)^2,(BU30-$CB30)^2,(BV30-$CB30)^2,(BW30-$CB30)^2,(BX30-$CB30)^2,(BY30-$CB30)^2,(BZ30-$CB30)^2,(CA30-$CB30)^2))</f>
        <v>4.606051169942054</v>
      </c>
      <c r="CD30" t="s" s="116">
        <v>222</v>
      </c>
      <c r="CE30" s="254">
        <f>IF(AN30="n/a","n/a",IF(U30&lt;0,"n/a",IF(U30="n/a","n/a",I30+AN30-U30)))</f>
        <v>-27.11652971224095</v>
      </c>
      <c r="CF30" s="254">
        <f>IF(AN30="n/a","n/a",I30+AN30)</f>
        <v>10.51009366438243</v>
      </c>
      <c r="CG30" s="250">
        <f>D30/10+(1000-E30)/100+IF(F30="N",2,IF(F30="Y",1,0))+IF(G30="N",2,IF(G30="Y",1,0))+IF(L30&gt;10,5,L30/2)+IF(S30&gt;100,0,IF(S30&lt;0,0,(100-S30)/10))+IF(U30&gt;100,0,IF(U30&lt;0,0,(100-U30)/10))+IF(X30="-",0,IF(X30="N/A",0,IF(X30&gt;5,0,5-X30)))+IF(Y30&gt;5,0,5-Y30)+IF(Z30="N/A",0,IF(Z30&gt;5,0,5-Z30))+IF(AB30&lt;0,0,IF(AB30="-",0,IF(AB30="N/A",0,IF(AB30&gt;10,5,AB30/2))))+IF(AC30="n/a",0,IF(AC30&lt;0,0,IF(AC30&gt;10,5,AC30/2)))+IF(AE30="n/a",0,IF(AE30&lt;0,0,IF(AE30&gt;10,5,AE30/2)))+AF30/10+IF(AG30&gt;100000,3,IF(AG30&gt;10000,2,IF(AG30&gt;1000,1,0)))+IF(AL30&gt;10,5,AL30/2)+IF(AM30="n/a",0,IF(AM30&gt;10,5,AM30/2))+IF(AN30="n/a",0,IF(AN30&gt;10,5,AN30/2))+IF(AO30="n/a",0,IF(AO30&lt;0,0,IF(AO30&gt;10,5,AO30/2)))+IF(CB30&gt;10,5,CB30/2)</f>
        <v>60.10116310558592</v>
      </c>
      <c r="CH30" s="255">
        <f>IF(AB30="n/a",1.03*AP30,IF(AB30&lt;0,1.01*AP30,IF(AB30&gt;10,1.1*AP30,(1+AB30/100)*AP30)))</f>
        <v>4.3329</v>
      </c>
      <c r="CI30" s="256">
        <f>IF($AC30="n/a",1.03*CH30,IF($AC30&lt;0,1.01*CH30,IF($AC30&gt;10,1.1*CH30,(1+$AC30/100)*CH30)))</f>
        <v>4.766190000000001</v>
      </c>
      <c r="CJ30" s="257">
        <f>IF($AE30="n/a",1.03*CI30,IF($AE30&lt;0,1.01*CI30,IF($AE30&gt;10,1.1*CI30,(1+$AE30/100)*CI30)))</f>
        <v>5.242809000000001</v>
      </c>
      <c r="CK30" s="257">
        <f>IF($AE30="n/a",1.03*CJ30,IF($AE30&lt;0,1.01*CJ30,IF($AE30&gt;10,1.1*CJ30,(1+$AE30/100)*CJ30)))</f>
        <v>5.767089900000002</v>
      </c>
      <c r="CL30" s="258">
        <f>IF($AE30="n/a",1.03*CK30,IF($AE30&lt;0,1.01*CK30,IF($AE30&gt;10,1.1*CK30,(1+$AE30/100)*CK30)))</f>
        <v>6.343798890000003</v>
      </c>
      <c r="CM30" s="256">
        <f>SUM(CH30:CL30)</f>
        <v>26.45278779000001</v>
      </c>
      <c r="CN30" s="253">
        <f>(CM30/H30)*100</f>
        <v>22.82577253429977</v>
      </c>
      <c r="CO30" s="259">
        <v>1.23</v>
      </c>
      <c r="CP30" s="260">
        <v>13</v>
      </c>
      <c r="CQ30" s="261">
        <v>-4.1</v>
      </c>
      <c r="CR30" s="262">
        <v>1</v>
      </c>
      <c r="CS30" s="263">
        <v>5.7</v>
      </c>
    </row>
    <row r="31" ht="11.25" customHeight="1">
      <c r="A31" t="s" s="146">
        <v>223</v>
      </c>
      <c r="B31" t="s" s="146">
        <v>224</v>
      </c>
      <c r="C31" t="s" s="146">
        <v>146</v>
      </c>
      <c r="D31" s="267">
        <v>57</v>
      </c>
      <c r="E31" s="219">
        <v>10</v>
      </c>
      <c r="F31" t="s" s="151">
        <v>55</v>
      </c>
      <c r="G31" t="s" s="152">
        <v>55</v>
      </c>
      <c r="H31" s="268">
        <v>70.17</v>
      </c>
      <c r="I31" s="269">
        <f>(R31/H31)*100</f>
        <v>2.850220892119139</v>
      </c>
      <c r="J31" s="270">
        <v>0.48</v>
      </c>
      <c r="K31" s="270">
        <v>0.5</v>
      </c>
      <c r="L31" s="271">
        <f>((K31/J31)-1)*100</f>
        <v>4.166666666666674</v>
      </c>
      <c r="M31" s="272">
        <v>42814</v>
      </c>
      <c r="N31" s="272">
        <v>42816</v>
      </c>
      <c r="O31" s="272">
        <v>42839</v>
      </c>
      <c r="P31" t="s" s="273">
        <v>225</v>
      </c>
      <c r="Q31" s="354"/>
      <c r="R31" s="271">
        <f>K31*4</f>
        <v>2</v>
      </c>
      <c r="S31" s="275">
        <f>IF(OR(W31&lt;0.01,W31="n/a"),"n/a",R31/W31*100)</f>
        <v>66.006600660066</v>
      </c>
      <c r="T31" s="276">
        <f>IF(OR(W31&lt;0.01,Z31="n/a"),"n/a",(H31/SQRT(22.5*W31*(H31/Z31))-1)*100)</f>
        <v>25.48993095972774</v>
      </c>
      <c r="U31" s="269">
        <f>IF(OR(W31&lt;0.01,W31="n/a"),"n/a",H31/W31)</f>
        <v>23.15841584158416</v>
      </c>
      <c r="V31" s="277">
        <v>12</v>
      </c>
      <c r="W31" s="268">
        <v>3.03</v>
      </c>
      <c r="X31" t="s" s="355">
        <v>143</v>
      </c>
      <c r="Y31" s="279">
        <v>2.19</v>
      </c>
      <c r="Z31" s="280">
        <v>1.53</v>
      </c>
      <c r="AA31" s="268">
        <v>6.9</v>
      </c>
      <c r="AB31" s="281">
        <v>-7.3</v>
      </c>
      <c r="AC31" s="282">
        <v>15.76</v>
      </c>
      <c r="AD31" s="283">
        <v>28.4</v>
      </c>
      <c r="AE31" s="283">
        <v>-0.18</v>
      </c>
      <c r="AF31" s="284">
        <v>8</v>
      </c>
      <c r="AG31" s="285">
        <v>12315</v>
      </c>
      <c r="AH31" s="286">
        <v>0.1</v>
      </c>
      <c r="AI31" s="287">
        <v>0.11</v>
      </c>
      <c r="AJ31" s="288">
        <f>IF(OR(AD31&lt;0,AD31="n/a",AD31=0),"n/a",AN31/AD31)</f>
        <v>0.1219873329392656</v>
      </c>
      <c r="AK31" s="289">
        <f>AN31/AO31</f>
        <v>0.9145202235017155</v>
      </c>
      <c r="AL31" s="290">
        <f>((AP31/AQ31)^(1/1)-1)*100</f>
        <v>4.39560439560438</v>
      </c>
      <c r="AM31" s="290">
        <f>IF(AS31=0,"n/a",((AP31/AS31)^(1/3)-1)*100)</f>
        <v>4.974240440363631</v>
      </c>
      <c r="AN31" s="290">
        <f>IF(AV31=0,"n/a",((AP31/AV31)^(1/5)-1)*100)</f>
        <v>3.464440255475143</v>
      </c>
      <c r="AO31" s="291">
        <f>IF(BB31=0,"n/a",((AP31/BB31)^(1/10)-1)*100)</f>
        <v>3.788259861777288</v>
      </c>
      <c r="AP31" s="288">
        <v>1.9</v>
      </c>
      <c r="AQ31" s="288">
        <v>1.82</v>
      </c>
      <c r="AR31" s="288">
        <v>1.74</v>
      </c>
      <c r="AS31" s="288">
        <v>1.6425</v>
      </c>
      <c r="AT31" s="292"/>
      <c r="AU31" s="288">
        <v>1.615</v>
      </c>
      <c r="AV31" s="288">
        <v>1.6025</v>
      </c>
      <c r="AW31" s="292"/>
      <c r="AX31" s="293">
        <v>1.585</v>
      </c>
      <c r="AY31" s="294">
        <v>1.565</v>
      </c>
      <c r="AZ31" s="295">
        <v>1.525</v>
      </c>
      <c r="BA31" s="295">
        <v>1.4</v>
      </c>
      <c r="BB31" s="295">
        <v>1.31</v>
      </c>
      <c r="BC31" s="295">
        <v>1.16238</v>
      </c>
      <c r="BD31" s="295">
        <v>1</v>
      </c>
      <c r="BE31" s="295">
        <v>0.8825499999999999</v>
      </c>
      <c r="BF31" s="295">
        <v>0.7972900000000001</v>
      </c>
      <c r="BG31" s="295">
        <v>0.74377</v>
      </c>
      <c r="BH31" s="295">
        <v>0.6711800000000001</v>
      </c>
      <c r="BI31" s="296">
        <v>0.60044</v>
      </c>
      <c r="BJ31" s="293">
        <f>SUM(AP31:BI31)</f>
        <v>23.56261</v>
      </c>
      <c r="BK31" s="297">
        <f>((AP31/AQ31)-1)*100</f>
        <v>4.39560439560438</v>
      </c>
      <c r="BL31" s="297">
        <f>((AQ31/AR31)-1)*100</f>
        <v>4.597701149425282</v>
      </c>
      <c r="BM31" s="297">
        <f>((AR31/AS31)-1)*100</f>
        <v>5.936073059360725</v>
      </c>
      <c r="BN31" s="297">
        <f>IF(AU31=0,0,IF(AU31&gt;AS31,0,((AS31/AU31)-1)*100))</f>
        <v>1.702786377708976</v>
      </c>
      <c r="BO31" s="297">
        <f>IF(AV31=0,0,IF(AV31&gt;AU31,0,((AU31/AV31)-1)*100))</f>
        <v>0.7800312012480548</v>
      </c>
      <c r="BP31" s="297">
        <f>((AV31/AX31)-1)*100</f>
        <v>1.104100946372255</v>
      </c>
      <c r="BQ31" s="298">
        <f>((AX31/AY31)-1)*100</f>
        <v>1.27795527156549</v>
      </c>
      <c r="BR31" s="299">
        <f>((AY31/AZ31)-1)*100</f>
        <v>2.622950819672143</v>
      </c>
      <c r="BS31" s="299">
        <f>((AZ31/BA31)-1)*100</f>
        <v>8.92857142857142</v>
      </c>
      <c r="BT31" s="299">
        <f>((BA31/BB31)-1)*100</f>
        <v>6.870229007633566</v>
      </c>
      <c r="BU31" s="299">
        <f>((BB31/BC31)-1)*100</f>
        <v>12.69980557132779</v>
      </c>
      <c r="BV31" s="299">
        <f>((BC31/BD31)-1)*100</f>
        <v>16.238</v>
      </c>
      <c r="BW31" s="299">
        <f>((BD31/BE31)-1)*100</f>
        <v>13.30802787377488</v>
      </c>
      <c r="BX31" s="299">
        <f>((BE31/BF31)-1)*100</f>
        <v>10.69372499341519</v>
      </c>
      <c r="BY31" s="299">
        <f>((BF31/BG31)-1)*100</f>
        <v>7.195772886779506</v>
      </c>
      <c r="BZ31" s="299">
        <f>((BG31/BH31)-1)*100</f>
        <v>10.81528055067194</v>
      </c>
      <c r="CA31" s="300">
        <f>((BH31/BI31)-1)*100</f>
        <v>11.78136033575381</v>
      </c>
      <c r="CB31" s="297">
        <f>AVERAGE(BK31:CA31)</f>
        <v>7.114586815816788</v>
      </c>
      <c r="CC31" s="297">
        <f>SQRT(AVERAGE((BK31-$CB31)^2,(BL31-$CB31)^2,(BM31-$CB31)^2,(BN31-$CB31)^2,(BO31-$CB31)^2,(BP31-$CB31)^2,(BQ31-$CB31)^2,(BR31-$CB31)^2,(BS31-$CB31)^2,(BT31-$CB31)^2,(BU31-$CB31)^2,(BV31-$CB31)^2,(BW31-$CB31)^2,(BX31-$CB31)^2,(BY31-$CB31)^2,(BZ31-$CB31)^2,(CA31-$CB31)^2))</f>
        <v>4.723711680246504</v>
      </c>
      <c r="CD31" t="s" s="146">
        <v>132</v>
      </c>
      <c r="CE31" s="301">
        <f>IF(AN31="n/a","n/a",IF(U31&lt;0,"n/a",IF(U31="n/a","n/a",I31+AN31-U31)))</f>
        <v>-16.84375469398988</v>
      </c>
      <c r="CF31" s="301">
        <f>IF(AN31="n/a","n/a",I31+AN31)</f>
        <v>6.314661147594283</v>
      </c>
      <c r="CG31" s="297">
        <f>D31/10+(1000-E31)/100+IF(F31="N",2,IF(F31="Y",1,0))+IF(G31="N",2,IF(G31="Y",1,0))+IF(L31&gt;10,5,L31/2)+IF(S31&gt;100,0,IF(S31&lt;0,0,(100-S31)/10))+IF(U31&gt;100,0,IF(U31&lt;0,0,(100-U31)/10))+IF(X31="-",0,IF(X31="N/A",0,IF(X31&gt;5,0,5-X31)))+IF(Y31&gt;5,0,5-Y31)+IF(Z31="N/A",0,IF(Z31&gt;5,0,5-Z31))+IF(AB31&lt;0,0,IF(AB31="-",0,IF(AB31="N/A",0,IF(AB31&gt;10,5,AB31/2))))+IF(AC31="n/a",0,IF(AC31&lt;0,0,IF(AC31&gt;10,5,AC31/2)))+IF(AE31="n/a",0,IF(AE31&lt;0,0,IF(AE31&gt;10,5,AE31/2)))+AF31/10+IF(AG31&gt;100000,3,IF(AG31&gt;10000,2,IF(AG31&gt;1000,1,0)))+IF(AL31&gt;10,5,AL31/2)+IF(AM31="n/a",0,IF(AM31&gt;10,5,AM31/2))+IF(AN31="n/a",0,IF(AN31&gt;10,5,AN31/2))+IF(AO31="n/a",0,IF(AO31&lt;0,0,IF(AO31&gt;10,5,AO31/2)))+IF(CB31&gt;10,5,CB31/2)</f>
        <v>58.71539756768694</v>
      </c>
      <c r="CH31" s="302">
        <f>IF(AB31="n/a",1.03*AP31,IF(AB31&lt;0,1.01*AP31,IF(AB31&gt;10,1.1*AP31,(1+AB31/100)*AP31)))</f>
        <v>1.919</v>
      </c>
      <c r="CI31" s="303">
        <f>IF($AC31="n/a",1.03*CH31,IF($AC31&lt;0,1.01*CH31,IF($AC31&gt;10,1.1*CH31,(1+$AC31/100)*CH31)))</f>
        <v>2.1109</v>
      </c>
      <c r="CJ31" s="304">
        <f>IF($AE31="n/a",1.03*CI31,IF($AE31&lt;0,1.01*CI31,IF($AE31&gt;10,1.1*CI31,(1+$AE31/100)*CI31)))</f>
        <v>2.132009</v>
      </c>
      <c r="CK31" s="304">
        <f>IF($AE31="n/a",1.03*CJ31,IF($AE31&lt;0,1.01*CJ31,IF($AE31&gt;10,1.1*CJ31,(1+$AE31/100)*CJ31)))</f>
        <v>2.15332909</v>
      </c>
      <c r="CL31" s="305">
        <f>IF($AE31="n/a",1.03*CK31,IF($AE31&lt;0,1.01*CK31,IF($AE31&gt;10,1.1*CK31,(1+$AE31/100)*CK31)))</f>
        <v>2.1748623809</v>
      </c>
      <c r="CM31" s="303">
        <f>SUM(CH31:CL31)</f>
        <v>10.4901004709</v>
      </c>
      <c r="CN31" s="300">
        <f>(CM31/H31)*100</f>
        <v>14.949551761294</v>
      </c>
      <c r="CO31" s="306">
        <v>0.96</v>
      </c>
      <c r="CP31" s="307">
        <v>3</v>
      </c>
      <c r="CQ31" s="308">
        <v>-14.4</v>
      </c>
      <c r="CR31" s="309">
        <v>-7.9</v>
      </c>
      <c r="CS31" s="310">
        <v>-4.4</v>
      </c>
    </row>
    <row r="32" ht="11.25" customHeight="1">
      <c r="A32" t="s" s="110">
        <v>226</v>
      </c>
      <c r="B32" t="s" s="110">
        <v>227</v>
      </c>
      <c r="C32" t="s" s="110">
        <v>140</v>
      </c>
      <c r="D32" s="174">
        <v>35</v>
      </c>
      <c r="E32" s="219">
        <v>78</v>
      </c>
      <c r="F32" t="s" s="118">
        <v>129</v>
      </c>
      <c r="G32" t="s" s="113">
        <v>129</v>
      </c>
      <c r="H32" s="176">
        <v>149.04</v>
      </c>
      <c r="I32" s="177">
        <f>(R32/H32)*100</f>
        <v>1.086956521739131</v>
      </c>
      <c r="J32" s="311">
        <v>1.33</v>
      </c>
      <c r="K32" s="311">
        <v>1.62</v>
      </c>
      <c r="L32" s="180">
        <f>((K32/J32)-1)*100</f>
        <v>21.80451127819549</v>
      </c>
      <c r="M32" s="179">
        <v>43048</v>
      </c>
      <c r="N32" s="179">
        <v>43049</v>
      </c>
      <c r="O32" s="179">
        <v>43077</v>
      </c>
      <c r="P32" t="s" s="173">
        <v>212</v>
      </c>
      <c r="Q32" t="s" s="173">
        <v>44</v>
      </c>
      <c r="R32" s="180">
        <f>K32</f>
        <v>1.62</v>
      </c>
      <c r="S32" s="181">
        <f>IF(OR(W32&lt;0.01,W32="n/a"),"n/a",R32/W32*100)</f>
        <v>37.15596330275229</v>
      </c>
      <c r="T32" s="182">
        <f>IF(OR(W32&lt;0.01,Z32="n/a"),"n/a",(H32/SQRT(22.5*W32*(H32/Z32))-1)*100)</f>
        <v>205.422552834293</v>
      </c>
      <c r="U32" s="177">
        <f>IF(OR(W32&lt;0.01,W32="n/a"),"n/a",H32/W32)</f>
        <v>34.1834862385321</v>
      </c>
      <c r="V32" s="183">
        <v>5</v>
      </c>
      <c r="W32" s="176">
        <v>4.36</v>
      </c>
      <c r="X32" s="184">
        <v>2.62</v>
      </c>
      <c r="Y32" s="185">
        <v>2.81</v>
      </c>
      <c r="Z32" s="186">
        <v>6.14</v>
      </c>
      <c r="AA32" s="176">
        <v>24.3</v>
      </c>
      <c r="AB32" s="187">
        <v>3.8</v>
      </c>
      <c r="AC32" s="188">
        <v>13.22</v>
      </c>
      <c r="AD32" s="189">
        <v>12.9</v>
      </c>
      <c r="AE32" s="189">
        <v>13.03</v>
      </c>
      <c r="AF32" s="190">
        <v>14</v>
      </c>
      <c r="AG32" s="191">
        <v>15843</v>
      </c>
      <c r="AH32" s="192">
        <v>1.2</v>
      </c>
      <c r="AI32" s="193">
        <v>1.11</v>
      </c>
      <c r="AJ32" s="194">
        <f>IF(OR(AD32&lt;0,AD32="n/a",AD32=0),"n/a",AN32/AD32)</f>
        <v>1.531350911917815</v>
      </c>
      <c r="AK32" s="195">
        <f>AN32/AO32</f>
        <v>1.383156054870109</v>
      </c>
      <c r="AL32" s="196">
        <f>((AP32/AQ32)^(1/1)-1)*100</f>
        <v>26.66666666666666</v>
      </c>
      <c r="AM32" s="196">
        <f>IF(AS32=0,"n/a",((AP32/AS32)^(1/3)-1)*100)</f>
        <v>19.98316262079767</v>
      </c>
      <c r="AN32" s="196">
        <f>IF(AV32=0,"n/a",((AP32/AV32)^(1/5)-1)*100)</f>
        <v>19.75442676373982</v>
      </c>
      <c r="AO32" s="197">
        <f>IF(BB32=0,"n/a",((AP32/BB32)^(1/10)-1)*100)</f>
        <v>14.28213880435563</v>
      </c>
      <c r="AP32" s="194">
        <v>1.33</v>
      </c>
      <c r="AQ32" s="194">
        <v>1.05</v>
      </c>
      <c r="AR32" s="194">
        <v>0.85</v>
      </c>
      <c r="AS32" s="194">
        <v>0.77</v>
      </c>
      <c r="AT32" s="199"/>
      <c r="AU32" s="194">
        <v>0.64</v>
      </c>
      <c r="AV32" s="194">
        <v>0.54</v>
      </c>
      <c r="AW32" t="s" s="356">
        <v>112</v>
      </c>
      <c r="AX32" s="200">
        <v>0.48</v>
      </c>
      <c r="AY32" s="201">
        <v>0.47</v>
      </c>
      <c r="AZ32" s="202">
        <v>0.46</v>
      </c>
      <c r="BA32" s="202">
        <v>0.39</v>
      </c>
      <c r="BB32" s="202">
        <v>0.35</v>
      </c>
      <c r="BC32" s="202">
        <v>0.32</v>
      </c>
      <c r="BD32" s="202">
        <v>0.29</v>
      </c>
      <c r="BE32" s="202">
        <v>0.27</v>
      </c>
      <c r="BF32" s="202">
        <v>0.25</v>
      </c>
      <c r="BG32" s="202">
        <v>0.22</v>
      </c>
      <c r="BH32" s="202">
        <v>0.18667</v>
      </c>
      <c r="BI32" s="314">
        <v>0.03667</v>
      </c>
      <c r="BJ32" s="200">
        <f>SUM(AP32:BI32)</f>
        <v>8.90334</v>
      </c>
      <c r="BK32" s="205">
        <f>((AP32/AQ32)-1)*100</f>
        <v>26.66666666666666</v>
      </c>
      <c r="BL32" s="205">
        <f>((AQ32/AR32)-1)*100</f>
        <v>23.52941176470589</v>
      </c>
      <c r="BM32" s="205">
        <f>((AR32/AS32)-1)*100</f>
        <v>10.38961038961039</v>
      </c>
      <c r="BN32" s="205">
        <f>IF(AU32=0,0,IF(AU32&gt;AS32,0,((AS32/AU32)-1)*100))</f>
        <v>20.3125</v>
      </c>
      <c r="BO32" s="205">
        <f>IF(AV32=0,0,IF(AV32&gt;AU32,0,((AU32/AV32)-1)*100))</f>
        <v>18.51851851851851</v>
      </c>
      <c r="BP32" s="205">
        <f>((AV32/AX32)-1)*100</f>
        <v>12.50000000000002</v>
      </c>
      <c r="BQ32" s="206">
        <f>((AX32/AY32)-1)*100</f>
        <v>2.127659574468077</v>
      </c>
      <c r="BR32" s="207">
        <f>((AY32/AZ32)-1)*100</f>
        <v>2.173913043478248</v>
      </c>
      <c r="BS32" s="207">
        <f>((AZ32/BA32)-1)*100</f>
        <v>17.94871794871795</v>
      </c>
      <c r="BT32" s="207">
        <f>((BA32/BB32)-1)*100</f>
        <v>11.42857142857143</v>
      </c>
      <c r="BU32" s="207">
        <f>((BB32/BC32)-1)*100</f>
        <v>9.375</v>
      </c>
      <c r="BV32" s="207">
        <f>((BC32/BD32)-1)*100</f>
        <v>10.34482758620692</v>
      </c>
      <c r="BW32" s="207">
        <f>((BD32/BE32)-1)*100</f>
        <v>7.407407407407396</v>
      </c>
      <c r="BX32" s="207">
        <f>((BE32/BF32)-1)*100</f>
        <v>8.000000000000007</v>
      </c>
      <c r="BY32" s="207">
        <f>((BF32/BG32)-1)*100</f>
        <v>13.63636363636365</v>
      </c>
      <c r="BZ32" s="207">
        <f>((BG32/BH32)-1)*100</f>
        <v>17.85503830288744</v>
      </c>
      <c r="CA32" s="208">
        <f>((BH32/BI32)-1)*100</f>
        <v>409.0537223888737</v>
      </c>
      <c r="CB32" s="205">
        <f>AVERAGE(BK32:CA32)</f>
        <v>36.54517227391037</v>
      </c>
      <c r="CC32" s="205">
        <f>SQRT(AVERAGE((BK32-$CB32)^2,(BL32-$CB32)^2,(BM32-$CB32)^2,(BN32-$CB32)^2,(BO32-$CB32)^2,(BP32-$CB32)^2,(BQ32-$CB32)^2,(BR32-$CB32)^2,(BS32-$CB32)^2,(BT32-$CB32)^2,(BU32-$CB32)^2,(BV32-$CB32)^2,(BW32-$CB32)^2,(BX32-$CB32)^2,(BY32-$CB32)^2,(BZ32-$CB32)^2,(CA32-$CB32)^2))</f>
        <v>93.36381272902403</v>
      </c>
      <c r="CD32" t="s" s="110">
        <v>137</v>
      </c>
      <c r="CE32" s="209">
        <f>IF(AN32="n/a","n/a",IF(U32&lt;0,"n/a",IF(U32="n/a","n/a",I32+AN32-U32)))</f>
        <v>-13.34210295305316</v>
      </c>
      <c r="CF32" s="209">
        <f>IF(AN32="n/a","n/a",I32+AN32)</f>
        <v>20.84138328547895</v>
      </c>
      <c r="CG32" s="205">
        <f>D32/10+(1000-E32)/100+IF(F32="N",2,IF(F32="Y",1,0))+IF(G32="N",2,IF(G32="Y",1,0))+IF(L32&gt;10,5,L32/2)+IF(S32&gt;100,0,IF(S32&lt;0,0,(100-S32)/10))+IF(U32&gt;100,0,IF(U32&lt;0,0,(100-U32)/10))+IF(X32="-",0,IF(X32="N/A",0,IF(X32&gt;5,0,5-X32)))+IF(Y32&gt;5,0,5-Y32)+IF(Z32="N/A",0,IF(Z32&gt;5,0,5-Z32))+IF(AB32&lt;0,0,IF(AB32="-",0,IF(AB32="N/A",0,IF(AB32&gt;10,5,AB32/2))))+IF(AC32="n/a",0,IF(AC32&lt;0,0,IF(AC32&gt;10,5,AC32/2)))+IF(AE32="n/a",0,IF(AE32&lt;0,0,IF(AE32&gt;10,5,AE32/2)))+AF32/10+IF(AG32&gt;100000,3,IF(AG32&gt;10000,2,IF(AG32&gt;1000,1,0)))+IF(AL32&gt;10,5,AL32/2)+IF(AM32="n/a",0,IF(AM32&gt;10,5,AM32/2))+IF(AN32="n/a",0,IF(AN32&gt;10,5,AN32/2))+IF(AO32="n/a",0,IF(AO32&lt;0,0,IF(AO32&gt;10,5,AO32/2)))+IF(CB32&gt;10,5,CB32/2)</f>
        <v>75.45605504587155</v>
      </c>
      <c r="CH32" s="315">
        <f>IF(AB32="n/a",1.03*AP32,IF(AB32&lt;0,1.01*AP32,IF(AB32&gt;10,1.1*AP32,(1+AB32/100)*AP32)))</f>
        <v>1.38054</v>
      </c>
      <c r="CI32" s="211">
        <f>IF($AC32="n/a",1.03*CH32,IF($AC32&lt;0,1.01*CH32,IF($AC32&gt;10,1.1*CH32,(1+$AC32/100)*CH32)))</f>
        <v>1.518594</v>
      </c>
      <c r="CJ32" s="212">
        <f>IF($AE32="n/a",1.03*CI32,IF($AE32&lt;0,1.01*CI32,IF($AE32&gt;10,1.1*CI32,(1+$AE32/100)*CI32)))</f>
        <v>1.6704534</v>
      </c>
      <c r="CK32" s="212">
        <f>IF($AE32="n/a",1.03*CJ32,IF($AE32&lt;0,1.01*CJ32,IF($AE32&gt;10,1.1*CJ32,(1+$AE32/100)*CJ32)))</f>
        <v>1.837498740000001</v>
      </c>
      <c r="CL32" s="210">
        <f>IF($AE32="n/a",1.03*CK32,IF($AE32&lt;0,1.01*CK32,IF($AE32&gt;10,1.1*CK32,(1+$AE32/100)*CK32)))</f>
        <v>2.021248614000001</v>
      </c>
      <c r="CM32" s="211">
        <f>SUM(CH32:CL32)</f>
        <v>8.428334754000002</v>
      </c>
      <c r="CN32" s="208">
        <f>(CM32/H32)*100</f>
        <v>5.655082363123995</v>
      </c>
      <c r="CO32" s="213">
        <v>0.85</v>
      </c>
      <c r="CP32" s="214">
        <v>46</v>
      </c>
      <c r="CQ32" s="215">
        <v>-2.5</v>
      </c>
      <c r="CR32" s="216">
        <v>5.2</v>
      </c>
      <c r="CS32" s="217">
        <v>16.1</v>
      </c>
    </row>
    <row r="33" ht="11.25" customHeight="1">
      <c r="A33" t="s" s="116">
        <v>228</v>
      </c>
      <c r="B33" t="s" s="116">
        <v>229</v>
      </c>
      <c r="C33" t="s" s="116">
        <v>230</v>
      </c>
      <c r="D33" s="218">
        <v>40</v>
      </c>
      <c r="E33" s="219">
        <v>67</v>
      </c>
      <c r="F33" t="s" s="220">
        <v>55</v>
      </c>
      <c r="G33" t="s" s="221">
        <v>141</v>
      </c>
      <c r="H33" s="222">
        <v>126.53</v>
      </c>
      <c r="I33" s="223">
        <f>(R33/H33)*100</f>
        <v>2.65549672014542</v>
      </c>
      <c r="J33" s="224">
        <v>0.8</v>
      </c>
      <c r="K33" s="224">
        <v>0.84</v>
      </c>
      <c r="L33" s="225">
        <f>((K33/J33)-1)*100</f>
        <v>4.999999999999982</v>
      </c>
      <c r="M33" s="226">
        <v>42933</v>
      </c>
      <c r="N33" s="226">
        <v>42935</v>
      </c>
      <c r="O33" s="226">
        <v>42951</v>
      </c>
      <c r="P33" t="s" s="227">
        <v>231</v>
      </c>
      <c r="Q33" s="316"/>
      <c r="R33" s="225">
        <f>K33*4</f>
        <v>3.36</v>
      </c>
      <c r="S33" s="228">
        <f>IF(OR(W33&lt;0.01,W33="n/a"),"n/a",R33/W33*100)</f>
        <v>62.92134831460674</v>
      </c>
      <c r="T33" s="357">
        <f>IF(OR(W33&lt;0.01,Z33="n/a"),"n/a",(H33/SQRT(22.5*W33*(H33/Z33))-1)*100)</f>
        <v>463.2931011200606</v>
      </c>
      <c r="U33" s="223">
        <f>IF(OR(W33&lt;0.01,W33="n/a"),"n/a",H33/W33)</f>
        <v>23.69475655430712</v>
      </c>
      <c r="V33" s="230">
        <v>6</v>
      </c>
      <c r="W33" s="222">
        <v>5.34</v>
      </c>
      <c r="X33" s="231">
        <v>3.59</v>
      </c>
      <c r="Y33" s="232">
        <v>2.75</v>
      </c>
      <c r="Z33" s="358">
        <v>30.13</v>
      </c>
      <c r="AA33" s="359">
        <v>186.3</v>
      </c>
      <c r="AB33" s="234">
        <v>8.6</v>
      </c>
      <c r="AC33" s="235">
        <v>6.74</v>
      </c>
      <c r="AD33" s="236">
        <v>5.4</v>
      </c>
      <c r="AE33" s="236">
        <v>6.6</v>
      </c>
      <c r="AF33" s="237">
        <v>19</v>
      </c>
      <c r="AG33" s="238">
        <v>16438</v>
      </c>
      <c r="AH33" s="239">
        <v>0.2</v>
      </c>
      <c r="AI33" s="360">
        <v>4.05</v>
      </c>
      <c r="AJ33" s="241">
        <f>IF(OR(AD33&lt;0,AD33="n/a",AD33=0),"n/a",AN33/AD33)</f>
        <v>1.189665222646272</v>
      </c>
      <c r="AK33" s="242">
        <f>AN33/AO33</f>
        <v>0.6135390037010731</v>
      </c>
      <c r="AL33" s="243">
        <f>((AP33/AQ33)^(1/1)-1)*100</f>
        <v>3.973509933774833</v>
      </c>
      <c r="AM33" s="243">
        <f>IF(AS33=0,"n/a",((AP33/AS33)^(1/3)-1)*100)</f>
        <v>5.161142229204274</v>
      </c>
      <c r="AN33" s="243">
        <f>IF(AV33=0,"n/a",((AP33/AV33)^(1/5)-1)*100)</f>
        <v>6.424192202289869</v>
      </c>
      <c r="AO33" s="244">
        <f>IF(BB33=0,"n/a",((AP33/BB33)^(1/10)-1)*100)</f>
        <v>10.47071524962062</v>
      </c>
      <c r="AP33" s="241">
        <v>3.14</v>
      </c>
      <c r="AQ33" s="241">
        <v>3.02</v>
      </c>
      <c r="AR33" s="241">
        <v>2.9</v>
      </c>
      <c r="AS33" s="241">
        <v>2.7</v>
      </c>
      <c r="AT33" s="245"/>
      <c r="AU33" s="241">
        <v>2.48</v>
      </c>
      <c r="AV33" s="241">
        <v>2.3</v>
      </c>
      <c r="AW33" s="245"/>
      <c r="AX33" s="246">
        <v>2.1</v>
      </c>
      <c r="AY33" s="247">
        <v>1.92</v>
      </c>
      <c r="AZ33" s="248">
        <v>1.72</v>
      </c>
      <c r="BA33" s="248">
        <v>1.52</v>
      </c>
      <c r="BB33" s="248">
        <v>1.16</v>
      </c>
      <c r="BC33" s="248">
        <v>1.12</v>
      </c>
      <c r="BD33" s="317">
        <v>1.08</v>
      </c>
      <c r="BE33" s="248">
        <v>0.98</v>
      </c>
      <c r="BF33" s="248">
        <v>0.85</v>
      </c>
      <c r="BG33" s="317">
        <v>0.84</v>
      </c>
      <c r="BH33" s="248">
        <v>0.82</v>
      </c>
      <c r="BI33" s="249">
        <v>0.76</v>
      </c>
      <c r="BJ33" s="246">
        <f>SUM(AP33:BI33)</f>
        <v>31.41000000000001</v>
      </c>
      <c r="BK33" s="250">
        <f>((AP33/AQ33)-1)*100</f>
        <v>3.973509933774833</v>
      </c>
      <c r="BL33" s="250">
        <f>((AQ33/AR33)-1)*100</f>
        <v>4.137931034482767</v>
      </c>
      <c r="BM33" s="250">
        <f>((AR33/AS33)-1)*100</f>
        <v>7.407407407407396</v>
      </c>
      <c r="BN33" s="250">
        <f>IF(AU33=0,0,IF(AU33&gt;AS33,0,((AS33/AU33)-1)*100))</f>
        <v>8.870967741935498</v>
      </c>
      <c r="BO33" s="250">
        <f>IF(AV33=0,0,IF(AV33&gt;AU33,0,((AU33/AV33)-1)*100))</f>
        <v>7.826086956521738</v>
      </c>
      <c r="BP33" s="250">
        <f>((AV33/AX33)-1)*100</f>
        <v>9.523809523809511</v>
      </c>
      <c r="BQ33" s="251">
        <f>((AX33/AY33)-1)*100</f>
        <v>9.375</v>
      </c>
      <c r="BR33" s="252">
        <f>((AY33/AZ33)-1)*100</f>
        <v>11.62790697674419</v>
      </c>
      <c r="BS33" s="252">
        <f>((AZ33/BA33)-1)*100</f>
        <v>13.1578947368421</v>
      </c>
      <c r="BT33" s="252">
        <f>((BA33/BB33)-1)*100</f>
        <v>31.03448275862071</v>
      </c>
      <c r="BU33" s="252">
        <f>((BB33/BC33)-1)*100</f>
        <v>3.571428571428559</v>
      </c>
      <c r="BV33" s="252">
        <f>((BC33/BD33)-1)*100</f>
        <v>3.703703703703698</v>
      </c>
      <c r="BW33" s="252">
        <f>((BD33/BE33)-1)*100</f>
        <v>10.20408163265307</v>
      </c>
      <c r="BX33" s="252">
        <f>((BE33/BF33)-1)*100</f>
        <v>15.29411764705881</v>
      </c>
      <c r="BY33" s="252">
        <f>((BF33/BG33)-1)*100</f>
        <v>1.190476190476186</v>
      </c>
      <c r="BZ33" s="252">
        <f>((BG33/BH33)-1)*100</f>
        <v>2.439024390243905</v>
      </c>
      <c r="CA33" s="253">
        <f>((BH33/BI33)-1)*100</f>
        <v>7.894736842105265</v>
      </c>
      <c r="CB33" s="250">
        <f>AVERAGE(BK33:CA33)</f>
        <v>8.896033296929897</v>
      </c>
      <c r="CC33" s="250">
        <f>SQRT(AVERAGE((BK33-$CB33)^2,(BL33-$CB33)^2,(BM33-$CB33)^2,(BN33-$CB33)^2,(BO33-$CB33)^2,(BP33-$CB33)^2,(BQ33-$CB33)^2,(BR33-$CB33)^2,(BS33-$CB33)^2,(BT33-$CB33)^2,(BU33-$CB33)^2,(BV33-$CB33)^2,(BW33-$CB33)^2,(BX33-$CB33)^2,(BY33-$CB33)^2,(BZ33-$CB33)^2,(CA33-$CB33)^2))</f>
        <v>6.715314333275525</v>
      </c>
      <c r="CD33" t="s" s="116">
        <v>157</v>
      </c>
      <c r="CE33" s="254">
        <f>IF(AN33="n/a","n/a",IF(U33&lt;0,"n/a",IF(U33="n/a","n/a",I33+AN33-U33)))</f>
        <v>-14.61506763187183</v>
      </c>
      <c r="CF33" s="254">
        <f>IF(AN33="n/a","n/a",I33+AN33)</f>
        <v>9.079688922435288</v>
      </c>
      <c r="CG33" s="250">
        <f>D33/10+(1000-E33)/100+IF(F33="N",2,IF(F33="Y",1,0))+IF(G33="N",2,IF(G33="Y",1,0))+IF(L33&gt;10,5,L33/2)+IF(S33&gt;100,0,IF(S33&lt;0,0,(100-S33)/10))+IF(U33&gt;100,0,IF(U33&lt;0,0,(100-U33)/10))+IF(X33="-",0,IF(X33="N/A",0,IF(X33&gt;5,0,5-X33)))+IF(Y33&gt;5,0,5-Y33)+IF(Z33="N/A",0,IF(Z33&gt;5,0,5-Z33))+IF(AB33&lt;0,0,IF(AB33="-",0,IF(AB33="N/A",0,IF(AB33&gt;10,5,AB33/2))))+IF(AC33="n/a",0,IF(AC33&lt;0,0,IF(AC33&gt;10,5,AC33/2)))+IF(AE33="n/a",0,IF(AE33&lt;0,0,IF(AE33&gt;10,5,AE33/2)))+AF33/10+IF(AG33&gt;100000,3,IF(AG33&gt;10000,2,IF(AG33&gt;1000,1,0)))+IF(AL33&gt;10,5,AL33/2)+IF(AM33="n/a",0,IF(AM33&gt;10,5,AM33/2))+IF(AN33="n/a",0,IF(AN33&gt;10,5,AN33/2))+IF(AO33="n/a",0,IF(AO33&lt;0,0,IF(AO33&gt;10,5,AO33/2)))+IF(CB33&gt;10,5,CB33/2)</f>
        <v>65.92582834420803</v>
      </c>
      <c r="CH33" s="255">
        <f>IF(AB33="n/a",1.03*AP33,IF(AB33&lt;0,1.01*AP33,IF(AB33&gt;10,1.1*AP33,(1+AB33/100)*AP33)))</f>
        <v>3.41004</v>
      </c>
      <c r="CI33" s="256">
        <f>IF($AC33="n/a",1.03*CH33,IF($AC33&lt;0,1.01*CH33,IF($AC33&gt;10,1.1*CH33,(1+$AC33/100)*CH33)))</f>
        <v>3.639876696</v>
      </c>
      <c r="CJ33" s="257">
        <f>IF($AE33="n/a",1.03*CI33,IF($AE33&lt;0,1.01*CI33,IF($AE33&gt;10,1.1*CI33,(1+$AE33/100)*CI33)))</f>
        <v>3.880108557936</v>
      </c>
      <c r="CK33" s="257">
        <f>IF($AE33="n/a",1.03*CJ33,IF($AE33&lt;0,1.01*CJ33,IF($AE33&gt;10,1.1*CJ33,(1+$AE33/100)*CJ33)))</f>
        <v>4.136195722759776</v>
      </c>
      <c r="CL33" s="258">
        <f>IF($AE33="n/a",1.03*CK33,IF($AE33&lt;0,1.01*CK33,IF($AE33&gt;10,1.1*CK33,(1+$AE33/100)*CK33)))</f>
        <v>4.409184640461921</v>
      </c>
      <c r="CM33" s="256">
        <f>SUM(CH33:CL33)</f>
        <v>19.4754056171577</v>
      </c>
      <c r="CN33" s="253">
        <f>(CM33/H33)*100</f>
        <v>15.39192730353094</v>
      </c>
      <c r="CO33" s="259">
        <v>0.39</v>
      </c>
      <c r="CP33" s="260">
        <v>13.8</v>
      </c>
      <c r="CQ33" s="261">
        <v>-10.7</v>
      </c>
      <c r="CR33" s="262">
        <v>-4.7</v>
      </c>
      <c r="CS33" s="263">
        <v>-5</v>
      </c>
    </row>
    <row r="34" ht="11.25" customHeight="1">
      <c r="A34" t="s" s="116">
        <v>232</v>
      </c>
      <c r="B34" t="s" s="116">
        <v>233</v>
      </c>
      <c r="C34" t="s" s="116">
        <v>234</v>
      </c>
      <c r="D34" s="218">
        <v>55</v>
      </c>
      <c r="E34" s="219">
        <v>11</v>
      </c>
      <c r="F34" t="s" s="220">
        <v>141</v>
      </c>
      <c r="G34" t="s" s="221">
        <v>141</v>
      </c>
      <c r="H34" s="222">
        <v>45.98</v>
      </c>
      <c r="I34" s="223">
        <f>(R34/H34)*100</f>
        <v>3.218790778599391</v>
      </c>
      <c r="J34" s="224">
        <v>0.35</v>
      </c>
      <c r="K34" s="224">
        <v>0.37</v>
      </c>
      <c r="L34" s="225">
        <f>((K34/J34)-1)*100</f>
        <v>5.714285714285716</v>
      </c>
      <c r="M34" s="226">
        <v>42807</v>
      </c>
      <c r="N34" s="226">
        <v>42809</v>
      </c>
      <c r="O34" s="226">
        <v>42828</v>
      </c>
      <c r="P34" t="s" s="227">
        <v>201</v>
      </c>
      <c r="Q34" s="316"/>
      <c r="R34" s="225">
        <f>K34*4</f>
        <v>1.48</v>
      </c>
      <c r="S34" s="228">
        <f>IF(OR(W34&lt;0.01,W34="n/a"),"n/a",R34/W34*100)</f>
        <v>140.9523809523809</v>
      </c>
      <c r="T34" s="229">
        <f>IF(OR(W34&lt;0.01,Z34="n/a"),"n/a",(H34/SQRT(22.5*W34*(H34/Z34))-1)*100)</f>
        <v>315.7239621412419</v>
      </c>
      <c r="U34" s="223">
        <f>IF(OR(W34&lt;0.01,W34="n/a"),"n/a",H34/W34)</f>
        <v>43.79047619047618</v>
      </c>
      <c r="V34" s="230">
        <v>12</v>
      </c>
      <c r="W34" s="222">
        <v>1.05</v>
      </c>
      <c r="X34" s="231">
        <v>8.6</v>
      </c>
      <c r="Y34" s="232">
        <v>5.28</v>
      </c>
      <c r="Z34" s="233">
        <v>8.880000000000001</v>
      </c>
      <c r="AA34" s="222">
        <v>20.2</v>
      </c>
      <c r="AB34" s="234">
        <v>-10.4</v>
      </c>
      <c r="AC34" s="235">
        <v>4.71</v>
      </c>
      <c r="AD34" s="236">
        <v>-4.2</v>
      </c>
      <c r="AE34" s="236">
        <v>5.09</v>
      </c>
      <c r="AF34" s="237">
        <v>17</v>
      </c>
      <c r="AG34" s="238">
        <v>196800</v>
      </c>
      <c r="AH34" s="239">
        <v>0.1</v>
      </c>
      <c r="AI34" s="240">
        <v>2.22</v>
      </c>
      <c r="AJ34" t="s" s="265">
        <f>IF(OR(AD34&lt;0,AD34="n/a",AD34=0),"n/a",AN34/AD34)</f>
        <v>143</v>
      </c>
      <c r="AK34" s="242">
        <f>AN34/AO34</f>
        <v>0.9772481980786716</v>
      </c>
      <c r="AL34" s="243">
        <f>((AP34/AQ34)^(1/1)-1)*100</f>
        <v>6.060606060606055</v>
      </c>
      <c r="AM34" s="243">
        <f>IF(AS34=0,"n/a",((AP34/AS34)^(1/3)-1)*100)</f>
        <v>7.721734501594169</v>
      </c>
      <c r="AN34" s="243">
        <f>IF(AV34=0,"n/a",((AP34/AV34)^(1/5)-1)*100)</f>
        <v>8.292913085193621</v>
      </c>
      <c r="AO34" s="244">
        <f>IF(BB34=0,"n/a",((AP34/BB34)^(1/10)-1)*100)</f>
        <v>8.485984524195578</v>
      </c>
      <c r="AP34" s="241">
        <v>1.4</v>
      </c>
      <c r="AQ34" s="241">
        <v>1.32</v>
      </c>
      <c r="AR34" s="241">
        <v>1.22</v>
      </c>
      <c r="AS34" s="241">
        <v>1.12</v>
      </c>
      <c r="AT34" s="245"/>
      <c r="AU34" s="241">
        <v>1.02</v>
      </c>
      <c r="AV34" s="241">
        <v>0.9399999999999999</v>
      </c>
      <c r="AW34" s="245"/>
      <c r="AX34" s="246">
        <v>0.88</v>
      </c>
      <c r="AY34" s="247">
        <v>0.82</v>
      </c>
      <c r="AZ34" s="248">
        <v>0.76</v>
      </c>
      <c r="BA34" s="248">
        <v>0.68</v>
      </c>
      <c r="BB34" s="248">
        <v>0.62</v>
      </c>
      <c r="BC34" s="248">
        <v>0.5600000000000001</v>
      </c>
      <c r="BD34" s="248">
        <v>0.5</v>
      </c>
      <c r="BE34" s="248">
        <v>0.44</v>
      </c>
      <c r="BF34" s="248">
        <v>0.4</v>
      </c>
      <c r="BG34" s="248">
        <v>0.36</v>
      </c>
      <c r="BH34" s="248">
        <v>0.34</v>
      </c>
      <c r="BI34" s="249">
        <v>0.32</v>
      </c>
      <c r="BJ34" s="246">
        <f>SUM(AP34:BI34)</f>
        <v>13.7</v>
      </c>
      <c r="BK34" s="250">
        <f>((AP34/AQ34)-1)*100</f>
        <v>6.060606060606055</v>
      </c>
      <c r="BL34" s="250">
        <f>((AQ34/AR34)-1)*100</f>
        <v>8.196721311475418</v>
      </c>
      <c r="BM34" s="250">
        <f>((AR34/AS34)-1)*100</f>
        <v>8.92857142857142</v>
      </c>
      <c r="BN34" s="250">
        <f>IF(AU34=0,0,IF(AU34&gt;AS34,0,((AS34/AU34)-1)*100))</f>
        <v>9.803921568627461</v>
      </c>
      <c r="BO34" s="250">
        <f>IF(AV34=0,0,IF(AV34&gt;AU34,0,((AU34/AV34)-1)*100))</f>
        <v>8.510638297872353</v>
      </c>
      <c r="BP34" s="250">
        <f>((AV34/AX34)-1)*100</f>
        <v>6.818181818181812</v>
      </c>
      <c r="BQ34" s="251">
        <f>((AX34/AY34)-1)*100</f>
        <v>7.317073170731714</v>
      </c>
      <c r="BR34" s="252">
        <f>((AY34/AZ34)-1)*100</f>
        <v>7.894736842105265</v>
      </c>
      <c r="BS34" s="252">
        <f>((AZ34/BA34)-1)*100</f>
        <v>11.76470588235294</v>
      </c>
      <c r="BT34" s="252">
        <f>((BA34/BB34)-1)*100</f>
        <v>9.677419354838722</v>
      </c>
      <c r="BU34" s="252">
        <f>((BB34/BC34)-1)*100</f>
        <v>10.7142857142857</v>
      </c>
      <c r="BV34" s="252">
        <f>((BC34/BD34)-1)*100</f>
        <v>12.00000000000001</v>
      </c>
      <c r="BW34" s="252">
        <f>((BD34/BE34)-1)*100</f>
        <v>13.63636363636365</v>
      </c>
      <c r="BX34" s="252">
        <f>((BE34/BF34)-1)*100</f>
        <v>9.999999999999986</v>
      </c>
      <c r="BY34" s="252">
        <f>((BF34/BG34)-1)*100</f>
        <v>11.11111111111112</v>
      </c>
      <c r="BZ34" s="252">
        <f>((BG34/BH34)-1)*100</f>
        <v>5.88235294117645</v>
      </c>
      <c r="CA34" s="253">
        <f>((BH34/BI34)-1)*100</f>
        <v>6.25</v>
      </c>
      <c r="CB34" s="250">
        <f>AVERAGE(BK34:CA34)</f>
        <v>9.092158184605884</v>
      </c>
      <c r="CC34" s="250">
        <f>SQRT(AVERAGE((BK34-$CB34)^2,(BL34-$CB34)^2,(BM34-$CB34)^2,(BN34-$CB34)^2,(BO34-$CB34)^2,(BP34-$CB34)^2,(BQ34-$CB34)^2,(BR34-$CB34)^2,(BS34-$CB34)^2,(BT34-$CB34)^2,(BU34-$CB34)^2,(BV34-$CB34)^2,(BW34-$CB34)^2,(BX34-$CB34)^2,(BY34-$CB34)^2,(BZ34-$CB34)^2,(CA34-$CB34)^2))</f>
        <v>2.211229483443454</v>
      </c>
      <c r="CD34" t="s" s="116">
        <v>157</v>
      </c>
      <c r="CE34" s="254">
        <f>IF(AN34="n/a","n/a",IF(U34&lt;0,"n/a",IF(U34="n/a","n/a",I34+AN34-U34)))</f>
        <v>-32.27877232668317</v>
      </c>
      <c r="CF34" s="254">
        <f>IF(AN34="n/a","n/a",I34+AN34)</f>
        <v>11.51170386379301</v>
      </c>
      <c r="CG34" s="250">
        <f>D34/10+(1000-E34)/100+IF(F34="N",2,IF(F34="Y",1,0))+IF(G34="N",2,IF(G34="Y",1,0))+IF(L34&gt;10,5,L34/2)+IF(S34&gt;100,0,IF(S34&lt;0,0,(100-S34)/10))+IF(U34&gt;100,0,IF(U34&lt;0,0,(100-U34)/10))+IF(X34="-",0,IF(X34="N/A",0,IF(X34&gt;5,0,5-X34)))+IF(Y34&gt;5,0,5-Y34)+IF(Z34="N/A",0,IF(Z34&gt;5,0,5-Z34))+IF(AB34&lt;0,0,IF(AB34="-",0,IF(AB34="N/A",0,IF(AB34&gt;10,5,AB34/2))))+IF(AC34="n/a",0,IF(AC34&lt;0,0,IF(AC34&gt;10,5,AC34/2)))+IF(AE34="n/a",0,IF(AE34&lt;0,0,IF(AE34&gt;10,5,AE34/2)))+AF34/10+IF(AG34&gt;100000,3,IF(AG34&gt;10000,2,IF(AG34&gt;1000,1,0)))+IF(AL34&gt;10,5,AL34/2)+IF(AM34="n/a",0,IF(AM34&gt;10,5,AM34/2))+IF(AN34="n/a",0,IF(AN34&gt;10,5,AN34/2))+IF(AO34="n/a",0,IF(AO34&lt;0,0,IF(AO34&gt;10,5,AO34/2)))+IF(CB34&gt;10,5,CB34/2)</f>
        <v>55.2947934161929</v>
      </c>
      <c r="CH34" s="255">
        <f>IF(AB34="n/a",1.03*AP34,IF(AB34&lt;0,1.01*AP34,IF(AB34&gt;10,1.1*AP34,(1+AB34/100)*AP34)))</f>
        <v>1.414</v>
      </c>
      <c r="CI34" s="256">
        <f>IF($AC34="n/a",1.03*CH34,IF($AC34&lt;0,1.01*CH34,IF($AC34&gt;10,1.1*CH34,(1+$AC34/100)*CH34)))</f>
        <v>1.4805994</v>
      </c>
      <c r="CJ34" s="257">
        <f>IF($AE34="n/a",1.03*CI34,IF($AE34&lt;0,1.01*CI34,IF($AE34&gt;10,1.1*CI34,(1+$AE34/100)*CI34)))</f>
        <v>1.555961909460</v>
      </c>
      <c r="CK34" s="257">
        <f>IF($AE34="n/a",1.03*CJ34,IF($AE34&lt;0,1.01*CJ34,IF($AE34&gt;10,1.1*CJ34,(1+$AE34/100)*CJ34)))</f>
        <v>1.635160370651514</v>
      </c>
      <c r="CL34" s="258">
        <f>IF($AE34="n/a",1.03*CK34,IF($AE34&lt;0,1.01*CK34,IF($AE34&gt;10,1.1*CK34,(1+$AE34/100)*CK34)))</f>
        <v>1.718390033517676</v>
      </c>
      <c r="CM34" s="256">
        <f>SUM(CH34:CL34)</f>
        <v>7.804111713629188</v>
      </c>
      <c r="CN34" s="253">
        <f>(CM34/H34)*100</f>
        <v>16.97283974256022</v>
      </c>
      <c r="CO34" s="259">
        <v>0.71</v>
      </c>
      <c r="CP34" s="260">
        <v>15.3</v>
      </c>
      <c r="CQ34" s="261">
        <v>-2.1</v>
      </c>
      <c r="CR34" s="262">
        <v>0.3</v>
      </c>
      <c r="CS34" s="263">
        <v>4.2</v>
      </c>
    </row>
    <row r="35" ht="11.25" customHeight="1">
      <c r="A35" t="s" s="116">
        <v>235</v>
      </c>
      <c r="B35" t="s" s="116">
        <v>236</v>
      </c>
      <c r="C35" t="s" s="116">
        <v>237</v>
      </c>
      <c r="D35" s="218">
        <v>54</v>
      </c>
      <c r="E35" s="219">
        <v>15</v>
      </c>
      <c r="F35" t="s" s="220">
        <v>141</v>
      </c>
      <c r="G35" t="s" s="221">
        <v>141</v>
      </c>
      <c r="H35" s="222">
        <v>70.45</v>
      </c>
      <c r="I35" s="223">
        <f>(R35/H35)*100</f>
        <v>2.27111426543648</v>
      </c>
      <c r="J35" s="224">
        <v>0.39</v>
      </c>
      <c r="K35" s="224">
        <v>0.4</v>
      </c>
      <c r="L35" s="225">
        <f>((K35/J35)-1)*100</f>
        <v>2.564102564102577</v>
      </c>
      <c r="M35" s="226">
        <v>42844</v>
      </c>
      <c r="N35" s="226">
        <v>42846</v>
      </c>
      <c r="O35" s="226">
        <v>42870</v>
      </c>
      <c r="P35" t="s" s="227">
        <v>130</v>
      </c>
      <c r="Q35" s="316"/>
      <c r="R35" s="225">
        <f>K35*4</f>
        <v>1.6</v>
      </c>
      <c r="S35" s="228">
        <f>IF(OR(W35&lt;0.01,W35="n/a"),"n/a",R35/W35*100)</f>
        <v>59.47955390334572</v>
      </c>
      <c r="T35" t="s" s="361">
        <f>IF(OR(W35&lt;0.01,Z35="n/a"),"n/a",(H35/SQRT(22.5*W35*(H35/Z35))-1)*100)</f>
        <v>143</v>
      </c>
      <c r="U35" s="223">
        <f>IF(OR(W35&lt;0.01,W35="n/a"),"n/a",H35/W35)</f>
        <v>26.18959107806691</v>
      </c>
      <c r="V35" s="230">
        <v>12</v>
      </c>
      <c r="W35" s="222">
        <v>2.69</v>
      </c>
      <c r="X35" s="231">
        <v>3.46</v>
      </c>
      <c r="Y35" s="232">
        <v>4.14</v>
      </c>
      <c r="Z35" t="s" s="362">
        <v>143</v>
      </c>
      <c r="AA35" t="s" s="363">
        <v>143</v>
      </c>
      <c r="AB35" s="234">
        <v>78.59999999999999</v>
      </c>
      <c r="AC35" s="235">
        <v>8.09</v>
      </c>
      <c r="AD35" s="236">
        <v>1.9</v>
      </c>
      <c r="AE35" s="236">
        <v>7.57</v>
      </c>
      <c r="AF35" s="237">
        <v>23</v>
      </c>
      <c r="AG35" s="238">
        <v>62770</v>
      </c>
      <c r="AH35" s="239">
        <v>0.3</v>
      </c>
      <c r="AI35" t="s" s="364">
        <v>143</v>
      </c>
      <c r="AJ35" s="241">
        <f>IF(OR(AD35&lt;0,AD35="n/a",AD35=0),"n/a",AN35/AD35)</f>
        <v>3.384611036984293</v>
      </c>
      <c r="AK35" s="242">
        <f>AN35/AO35</f>
        <v>0.6763648303842832</v>
      </c>
      <c r="AL35" s="243">
        <f>((AP35/AQ35)^(1/1)-1)*100</f>
        <v>3.333333333333344</v>
      </c>
      <c r="AM35" s="243">
        <f>IF(AS35=0,"n/a",((AP35/AS35)^(1/3)-1)*100)</f>
        <v>5.234954850278584</v>
      </c>
      <c r="AN35" s="243">
        <f>IF(AV35=0,"n/a",((AP35/AV35)^(1/5)-1)*100)</f>
        <v>6.430760970270155</v>
      </c>
      <c r="AO35" s="244">
        <f>IF(BB35=0,"n/a",((AP35/BB35)^(1/10)-1)*100)</f>
        <v>9.507828735885715</v>
      </c>
      <c r="AP35" s="241">
        <v>1.55</v>
      </c>
      <c r="AQ35" s="241">
        <v>1.5</v>
      </c>
      <c r="AR35" s="241">
        <v>1.42</v>
      </c>
      <c r="AS35" s="241">
        <v>1.33</v>
      </c>
      <c r="AT35" s="245"/>
      <c r="AU35" s="241">
        <v>1.22</v>
      </c>
      <c r="AV35" s="241">
        <v>1.135</v>
      </c>
      <c r="AW35" s="245"/>
      <c r="AX35" s="246">
        <v>1.015</v>
      </c>
      <c r="AY35" s="247">
        <v>0.86</v>
      </c>
      <c r="AZ35" s="248">
        <v>0.78</v>
      </c>
      <c r="BA35" s="248">
        <v>0.7</v>
      </c>
      <c r="BB35" s="248">
        <v>0.625</v>
      </c>
      <c r="BC35" s="248">
        <v>0.555</v>
      </c>
      <c r="BD35" s="317">
        <v>0.48</v>
      </c>
      <c r="BE35" s="248">
        <v>0.45</v>
      </c>
      <c r="BF35" s="317">
        <v>0.36</v>
      </c>
      <c r="BG35" s="248">
        <v>0.3375</v>
      </c>
      <c r="BH35" s="248">
        <v>0.315</v>
      </c>
      <c r="BI35" s="249">
        <v>0.295</v>
      </c>
      <c r="BJ35" s="246">
        <f>SUM(AP35:BI35)</f>
        <v>14.9275</v>
      </c>
      <c r="BK35" s="250">
        <f>((AP35/AQ35)-1)*100</f>
        <v>3.333333333333344</v>
      </c>
      <c r="BL35" s="250">
        <f>((AQ35/AR35)-1)*100</f>
        <v>5.633802816901423</v>
      </c>
      <c r="BM35" s="250">
        <f>((AR35/AS35)-1)*100</f>
        <v>6.766917293233066</v>
      </c>
      <c r="BN35" s="250">
        <f>IF(AU35=0,0,IF(AU35&gt;AS35,0,((AS35/AU35)-1)*100))</f>
        <v>9.016393442622949</v>
      </c>
      <c r="BO35" s="250">
        <f>IF(AV35=0,0,IF(AV35&gt;AU35,0,((AU35/AV35)-1)*100))</f>
        <v>7.488986784140961</v>
      </c>
      <c r="BP35" s="250">
        <f>((AV35/AX35)-1)*100</f>
        <v>11.82266009852217</v>
      </c>
      <c r="BQ35" s="251">
        <f>((AX35/AY35)-1)*100</f>
        <v>18.02325581395348</v>
      </c>
      <c r="BR35" s="252">
        <f>((AY35/AZ35)-1)*100</f>
        <v>10.25641025641024</v>
      </c>
      <c r="BS35" s="252">
        <f>((AZ35/BA35)-1)*100</f>
        <v>11.42857142857143</v>
      </c>
      <c r="BT35" s="252">
        <f>((BA35/BB35)-1)*100</f>
        <v>11.99999999999999</v>
      </c>
      <c r="BU35" s="252">
        <f>((BB35/BC35)-1)*100</f>
        <v>12.61261261261259</v>
      </c>
      <c r="BV35" s="252">
        <f>((BC35/BD35)-1)*100</f>
        <v>15.62500000000002</v>
      </c>
      <c r="BW35" s="252">
        <f>((BD35/BE35)-1)*100</f>
        <v>6.666666666666665</v>
      </c>
      <c r="BX35" s="252">
        <f>((BE35/BF35)-1)*100</f>
        <v>25</v>
      </c>
      <c r="BY35" s="252">
        <f>((BF35/BG35)-1)*100</f>
        <v>6.666666666666665</v>
      </c>
      <c r="BZ35" s="252">
        <f>((BG35/BH35)-1)*100</f>
        <v>7.14285714285714</v>
      </c>
      <c r="CA35" s="253">
        <f>((BH35/BI35)-1)*100</f>
        <v>6.779661016949157</v>
      </c>
      <c r="CB35" s="250">
        <f>AVERAGE(BK35:CA35)</f>
        <v>10.3684585513789</v>
      </c>
      <c r="CC35" s="250">
        <f>SQRT(AVERAGE((BK35-$CB35)^2,(BL35-$CB35)^2,(BM35-$CB35)^2,(BN35-$CB35)^2,(BO35-$CB35)^2,(BP35-$CB35)^2,(BQ35-$CB35)^2,(BR35-$CB35)^2,(BS35-$CB35)^2,(BT35-$CB35)^2,(BU35-$CB35)^2,(BV35-$CB35)^2,(BW35-$CB35)^2,(BX35-$CB35)^2,(BY35-$CB35)^2,(BZ35-$CB35)^2,(CA35-$CB35)^2))</f>
        <v>5.184532385347161</v>
      </c>
      <c r="CD35" t="s" s="116">
        <v>157</v>
      </c>
      <c r="CE35" s="254">
        <f>IF(AN35="n/a","n/a",IF(U35&lt;0,"n/a",IF(U35="n/a","n/a",I35+AN35-U35)))</f>
        <v>-17.48771584236028</v>
      </c>
      <c r="CF35" s="254">
        <f>IF(AN35="n/a","n/a",I35+AN35)</f>
        <v>8.701875235706634</v>
      </c>
      <c r="CG35" s="250">
        <f>D35/10+(1000-E35)/100+IF(F35="N",2,IF(F35="Y",1,0))+IF(G35="N",2,IF(G35="Y",1,0))+IF(L35&gt;10,5,L35/2)+IF(S35&gt;100,0,IF(S35&lt;0,0,(100-S35)/10))+IF(U35&gt;100,0,IF(U35&lt;0,0,(100-U35)/10))+IF(X35="-",0,IF(X35="N/A",0,IF(X35&gt;5,0,5-X35)))+IF(Y35&gt;5,0,5-Y35)+IF(Z35="N/A",0,IF(Z35&gt;5,0,5-Z35))+IF(AB35&lt;0,0,IF(AB35="-",0,IF(AB35="N/A",0,IF(AB35&gt;10,5,AB35/2))))+IF(AC35="n/a",0,IF(AC35&lt;0,0,IF(AC35&gt;10,5,AC35/2)))+IF(AE35="n/a",0,IF(AE35&lt;0,0,IF(AE35&gt;10,5,AE35/2)))+AF35/10+IF(AG35&gt;100000,3,IF(AG35&gt;10000,2,IF(AG35&gt;1000,1,0)))+IF(AL35&gt;10,5,AL35/2)+IF(AM35="n/a",0,IF(AM35&gt;10,5,AM35/2))+IF(AN35="n/a",0,IF(AN35&gt;10,5,AN35/2))+IF(AO35="n/a",0,IF(AO35&lt;0,0,IF(AO35&gt;10,5,AO35/2)))+IF(CB35&gt;10,5,CB35/2)</f>
        <v>66.74857572879392</v>
      </c>
      <c r="CH35" s="255">
        <f>IF(AB35="n/a",1.03*AP35,IF(AB35&lt;0,1.01*AP35,IF(AB35&gt;10,1.1*AP35,(1+AB35/100)*AP35)))</f>
        <v>1.705</v>
      </c>
      <c r="CI35" s="256">
        <f>IF($AC35="n/a",1.03*CH35,IF($AC35&lt;0,1.01*CH35,IF($AC35&gt;10,1.1*CH35,(1+$AC35/100)*CH35)))</f>
        <v>1.8429345</v>
      </c>
      <c r="CJ35" s="257">
        <f>IF($AE35="n/a",1.03*CI35,IF($AE35&lt;0,1.01*CI35,IF($AE35&gt;10,1.1*CI35,(1+$AE35/100)*CI35)))</f>
        <v>1.982444641650001</v>
      </c>
      <c r="CK35" s="257">
        <f>IF($AE35="n/a",1.03*CJ35,IF($AE35&lt;0,1.01*CJ35,IF($AE35&gt;10,1.1*CJ35,(1+$AE35/100)*CJ35)))</f>
        <v>2.132515701022906</v>
      </c>
      <c r="CL35" s="258">
        <f>IF($AE35="n/a",1.03*CK35,IF($AE35&lt;0,1.01*CK35,IF($AE35&gt;10,1.1*CK35,(1+$AE35/100)*CK35)))</f>
        <v>2.29394713959034</v>
      </c>
      <c r="CM35" s="256">
        <f>SUM(CH35:CL35)</f>
        <v>9.956841982263247</v>
      </c>
      <c r="CN35" s="253">
        <f>(CM35/H35)*100</f>
        <v>14.13320366538431</v>
      </c>
      <c r="CO35" s="259">
        <v>0.8</v>
      </c>
      <c r="CP35" s="260">
        <v>11.1</v>
      </c>
      <c r="CQ35" s="261">
        <v>-8.800000000000001</v>
      </c>
      <c r="CR35" s="262">
        <v>-2.6</v>
      </c>
      <c r="CS35" s="263">
        <v>-2.8</v>
      </c>
    </row>
    <row r="36" ht="11.25" customHeight="1">
      <c r="A36" t="s" s="146">
        <v>238</v>
      </c>
      <c r="B36" t="s" s="146">
        <v>239</v>
      </c>
      <c r="C36" t="s" s="146">
        <v>128</v>
      </c>
      <c r="D36" s="267">
        <v>49</v>
      </c>
      <c r="E36" s="219">
        <v>27</v>
      </c>
      <c r="F36" t="s" s="151">
        <v>129</v>
      </c>
      <c r="G36" t="s" s="152">
        <v>129</v>
      </c>
      <c r="H36" s="268">
        <v>58.16</v>
      </c>
      <c r="I36" s="269">
        <f>(R36/H36)*100</f>
        <v>1.547455295735901</v>
      </c>
      <c r="J36" s="365">
        <v>0.2142857142857143</v>
      </c>
      <c r="K36" s="270">
        <v>0.225</v>
      </c>
      <c r="L36" s="271">
        <f>((K36/J36)-1)*100</f>
        <v>5.000000000000004</v>
      </c>
      <c r="M36" s="272">
        <v>42802</v>
      </c>
      <c r="N36" s="272">
        <v>42804</v>
      </c>
      <c r="O36" s="272">
        <v>42821</v>
      </c>
      <c r="P36" t="s" s="273">
        <v>240</v>
      </c>
      <c r="Q36" t="s" s="366">
        <v>241</v>
      </c>
      <c r="R36" s="271">
        <f>K36*4</f>
        <v>0.9</v>
      </c>
      <c r="S36" s="275">
        <f>IF(OR(W36&lt;0.01,W36="n/a"),"n/a",R36/W36*100)</f>
        <v>32.60869565217392</v>
      </c>
      <c r="T36" s="276">
        <f>IF(OR(W36&lt;0.01,Z36="n/a"),"n/a",(H36/SQRT(22.5*W36*(H36/Z36))-1)*100)</f>
        <v>46.76764200851882</v>
      </c>
      <c r="U36" s="269">
        <f>IF(OR(W36&lt;0.01,W36="n/a"),"n/a",H36/W36)</f>
        <v>21.07246376811594</v>
      </c>
      <c r="V36" s="277">
        <v>12</v>
      </c>
      <c r="W36" s="268">
        <v>2.76</v>
      </c>
      <c r="X36" s="278">
        <v>3.83</v>
      </c>
      <c r="Y36" s="279">
        <v>5.09</v>
      </c>
      <c r="Z36" s="280">
        <v>2.3</v>
      </c>
      <c r="AA36" t="s" s="367">
        <v>143</v>
      </c>
      <c r="AB36" s="281">
        <v>7.4</v>
      </c>
      <c r="AC36" s="282">
        <v>5.72</v>
      </c>
      <c r="AD36" s="283">
        <v>-35.4</v>
      </c>
      <c r="AE36" s="283">
        <v>5.5</v>
      </c>
      <c r="AF36" s="284">
        <v>14</v>
      </c>
      <c r="AG36" s="285">
        <v>5896</v>
      </c>
      <c r="AH36" s="286">
        <v>2.8</v>
      </c>
      <c r="AI36" s="287">
        <v>0.04</v>
      </c>
      <c r="AJ36" t="s" s="368">
        <f>IF(OR(AD36&lt;0,AD36="n/a",AD36=0),"n/a",AN36/AD36)</f>
        <v>143</v>
      </c>
      <c r="AK36" s="289">
        <f>AN36/AO36</f>
        <v>1.148448845054072</v>
      </c>
      <c r="AL36" s="290">
        <f>((AP36/AQ36)^(1/1)-1)*100</f>
        <v>5.000000000000004</v>
      </c>
      <c r="AM36" s="290">
        <f>IF(AS36=0,"n/a",((AP36/AS36)^(1/3)-1)*100)</f>
        <v>4.999300009333196</v>
      </c>
      <c r="AN36" s="290">
        <f>IF(AV36=0,"n/a",((AP36/AV36)^(1/5)-1)*100)</f>
        <v>5.305990394709692</v>
      </c>
      <c r="AO36" s="291">
        <f>IF(BB36=0,"n/a",((AP36/BB36)^(1/10)-1)*100)</f>
        <v>4.620136471520309</v>
      </c>
      <c r="AP36" s="288">
        <v>0.8571428571428571</v>
      </c>
      <c r="AQ36" s="288">
        <v>0.8163265306122448</v>
      </c>
      <c r="AR36" s="288">
        <v>0.7774538386783284</v>
      </c>
      <c r="AS36" s="288">
        <v>0.7404470359572399</v>
      </c>
      <c r="AT36" s="292"/>
      <c r="AU36" s="288">
        <v>0.6950996419670186</v>
      </c>
      <c r="AV36" s="288">
        <v>0.6618930568166885</v>
      </c>
      <c r="AW36" s="292"/>
      <c r="AX36" s="293">
        <v>0.6363724902517158</v>
      </c>
      <c r="AY36" s="294">
        <v>0.6187618068910915</v>
      </c>
      <c r="AZ36" s="295">
        <v>0.6139860283526171</v>
      </c>
      <c r="BA36" s="295">
        <v>0.5847343848044613</v>
      </c>
      <c r="BB36" s="295">
        <v>0.5456326980207021</v>
      </c>
      <c r="BC36" s="295">
        <v>0.5092173866648345</v>
      </c>
      <c r="BD36" s="295">
        <v>0.4647429490252916</v>
      </c>
      <c r="BE36" s="295">
        <v>0.3751971014288962</v>
      </c>
      <c r="BF36" s="295">
        <v>0.2978891863373417</v>
      </c>
      <c r="BG36" s="295">
        <v>0.2790845583420987</v>
      </c>
      <c r="BH36" s="295">
        <v>0.2575935549189639</v>
      </c>
      <c r="BI36" s="296">
        <v>0.2372964961304475</v>
      </c>
      <c r="BJ36" s="293">
        <f>SUM(AP36:BI36)</f>
        <v>9.968871602342839</v>
      </c>
      <c r="BK36" s="297">
        <f>((AP36/AQ36)-1)*100</f>
        <v>5.000000000000004</v>
      </c>
      <c r="BL36" s="297">
        <f>((AQ36/AR36)-1)*100</f>
        <v>5.000000000000004</v>
      </c>
      <c r="BM36" s="297">
        <f>((AR36/AS36)-1)*100</f>
        <v>4.997900041999159</v>
      </c>
      <c r="BN36" s="297">
        <f>IF(AU36=0,0,IF(AU36&gt;AS36,0,((AS36/AU36)-1)*100))</f>
        <v>6.523869565217399</v>
      </c>
      <c r="BO36" s="297">
        <f>IF(AV36=0,0,IF(AV36&gt;AU36,0,((AU36/AV36)-1)*100))</f>
        <v>5.016910935738461</v>
      </c>
      <c r="BP36" s="297">
        <f>((AV36/AX36)-1)*100</f>
        <v>4.010318949343339</v>
      </c>
      <c r="BQ36" s="298">
        <f>((AX36/AY36)-1)*100</f>
        <v>2.84611673902555</v>
      </c>
      <c r="BR36" s="299">
        <f>((AY36/AZ36)-1)*100</f>
        <v>0.7778317938745838</v>
      </c>
      <c r="BS36" s="299">
        <f>((AZ36/BA36)-1)*100</f>
        <v>5.002552322613574</v>
      </c>
      <c r="BT36" s="299">
        <f>((BA36/BB36)-1)*100</f>
        <v>7.166301969365407</v>
      </c>
      <c r="BU36" s="299">
        <f>((BB36/BC36)-1)*100</f>
        <v>7.151230949589715</v>
      </c>
      <c r="BV36" s="299">
        <f>((BC36/BD36)-1)*100</f>
        <v>9.569685292228636</v>
      </c>
      <c r="BW36" s="299">
        <f>((BD36/BE36)-1)*100</f>
        <v>23.86634844868736</v>
      </c>
      <c r="BX36" s="299">
        <f>((BE36/BF36)-1)*100</f>
        <v>25.95190380761521</v>
      </c>
      <c r="BY36" s="299">
        <f>((BF36/BG36)-1)*100</f>
        <v>6.737967914438503</v>
      </c>
      <c r="BZ36" s="299">
        <f>((BG36/BH36)-1)*100</f>
        <v>8.342989571263004</v>
      </c>
      <c r="CA36" s="300">
        <f>((BH36/BI36)-1)*100</f>
        <v>8.553459119496898</v>
      </c>
      <c r="CB36" s="297">
        <f>AVERAGE(BK36:CA36)</f>
        <v>8.030316907088048</v>
      </c>
      <c r="CC36" s="297">
        <f>SQRT(AVERAGE((BK36-$CB36)^2,(BL36-$CB36)^2,(BM36-$CB36)^2,(BN36-$CB36)^2,(BO36-$CB36)^2,(BP36-$CB36)^2,(BQ36-$CB36)^2,(BR36-$CB36)^2,(BS36-$CB36)^2,(BT36-$CB36)^2,(BU36-$CB36)^2,(BV36-$CB36)^2,(BW36-$CB36)^2,(BX36-$CB36)^2,(BY36-$CB36)^2,(BZ36-$CB36)^2,(CA36-$CB36)^2))</f>
        <v>6.51517303650794</v>
      </c>
      <c r="CD36" t="s" s="146">
        <v>132</v>
      </c>
      <c r="CE36" s="301">
        <f>IF(AN36="n/a","n/a",IF(U36&lt;0,"n/a",IF(U36="n/a","n/a",I36+AN36-U36)))</f>
        <v>-14.21901807767035</v>
      </c>
      <c r="CF36" s="301">
        <f>IF(AN36="n/a","n/a",I36+AN36)</f>
        <v>6.853445690445593</v>
      </c>
      <c r="CG36" s="297">
        <f>D36/10+(1000-E36)/100+IF(F36="N",2,IF(F36="Y",1,0))+IF(G36="N",2,IF(G36="Y",1,0))+IF(L36&gt;10,5,L36/2)+IF(S36&gt;100,0,IF(S36&lt;0,0,(100-S36)/10))+IF(U36&gt;100,0,IF(U36&lt;0,0,(100-U36)/10))+IF(X36="-",0,IF(X36="N/A",0,IF(X36&gt;5,0,5-X36)))+IF(Y36&gt;5,0,5-Y36)+IF(Z36="N/A",0,IF(Z36&gt;5,0,5-Z36))+IF(AB36&lt;0,0,IF(AB36="-",0,IF(AB36="N/A",0,IF(AB36&gt;10,5,AB36/2))))+IF(AC36="n/a",0,IF(AC36&lt;0,0,IF(AC36&gt;10,5,AC36/2)))+IF(AE36="n/a",0,IF(AE36&lt;0,0,IF(AE36&gt;10,5,AE36/2)))+AF36/10+IF(AG36&gt;100000,3,IF(AG36&gt;10000,2,IF(AG36&gt;1000,1,0)))+IF(AL36&gt;10,5,AL36/2)+IF(AM36="n/a",0,IF(AM36&gt;10,5,AM36/2))+IF(AN36="n/a",0,IF(AN36&gt;10,5,AN36/2))+IF(AO36="n/a",0,IF(AO36&lt;0,0,IF(AO36&gt;10,5,AO36/2)))+IF(CB36&gt;10,5,CB36/2)</f>
        <v>61.31975594929665</v>
      </c>
      <c r="CH36" s="302">
        <f>IF(AB36="n/a",1.03*AP36,IF(AB36&lt;0,1.01*AP36,IF(AB36&gt;10,1.1*AP36,(1+AB36/100)*AP36)))</f>
        <v>0.9205714285714286</v>
      </c>
      <c r="CI36" s="303">
        <f>IF($AC36="n/a",1.03*CH36,IF($AC36&lt;0,1.01*CH36,IF($AC36&gt;10,1.1*CH36,(1+$AC36/100)*CH36)))</f>
        <v>0.9732281142857142</v>
      </c>
      <c r="CJ36" s="304">
        <f>IF($AE36="n/a",1.03*CI36,IF($AE36&lt;0,1.01*CI36,IF($AE36&gt;10,1.1*CI36,(1+$AE36/100)*CI36)))</f>
        <v>1.026755660571429</v>
      </c>
      <c r="CK36" s="304">
        <f>IF($AE36="n/a",1.03*CJ36,IF($AE36&lt;0,1.01*CJ36,IF($AE36&gt;10,1.1*CJ36,(1+$AE36/100)*CJ36)))</f>
        <v>1.083227221902857</v>
      </c>
      <c r="CL36" s="305">
        <f>IF($AE36="n/a",1.03*CK36,IF($AE36&lt;0,1.01*CK36,IF($AE36&gt;10,1.1*CK36,(1+$AE36/100)*CK36)))</f>
        <v>1.142804719107514</v>
      </c>
      <c r="CM36" s="303">
        <f>SUM(CH36:CL36)</f>
        <v>5.146587144438942</v>
      </c>
      <c r="CN36" s="300">
        <f>(CM36/H36)*100</f>
        <v>8.84901503514261</v>
      </c>
      <c r="CO36" s="306">
        <v>0.8</v>
      </c>
      <c r="CP36" s="307">
        <v>24.9</v>
      </c>
      <c r="CQ36" s="308">
        <v>-4</v>
      </c>
      <c r="CR36" s="309">
        <v>3.4</v>
      </c>
      <c r="CS36" s="310">
        <v>3.2</v>
      </c>
    </row>
    <row r="37" ht="11.25" customHeight="1">
      <c r="A37" t="s" s="110">
        <v>242</v>
      </c>
      <c r="B37" t="s" s="110">
        <v>243</v>
      </c>
      <c r="C37" t="s" s="110">
        <v>128</v>
      </c>
      <c r="D37" s="174">
        <v>25</v>
      </c>
      <c r="E37" s="219">
        <v>112</v>
      </c>
      <c r="F37" t="s" s="118">
        <v>55</v>
      </c>
      <c r="G37" t="s" s="113">
        <v>55</v>
      </c>
      <c r="H37" s="176">
        <v>55.29</v>
      </c>
      <c r="I37" s="177">
        <f>(R37/H37)*100</f>
        <v>2.459757641526497</v>
      </c>
      <c r="J37" s="178">
        <v>0.32</v>
      </c>
      <c r="K37" s="178">
        <v>0.34</v>
      </c>
      <c r="L37" s="177">
        <f>((K37/J37)-1)*100</f>
        <v>6.25</v>
      </c>
      <c r="M37" s="179">
        <v>42992</v>
      </c>
      <c r="N37" s="179">
        <v>42993</v>
      </c>
      <c r="O37" s="179">
        <v>43018</v>
      </c>
      <c r="P37" t="s" s="173">
        <v>156</v>
      </c>
      <c r="Q37" s="84"/>
      <c r="R37" s="180">
        <f>K37*4</f>
        <v>1.36</v>
      </c>
      <c r="S37" s="181">
        <f>IF(OR(W37&lt;0.01,W37="n/a"),"n/a",R37/W37*100)</f>
        <v>65.07177033492823</v>
      </c>
      <c r="T37" s="182">
        <f>IF(OR(W37&lt;0.01,Z37="n/a"),"n/a",(H37/SQRT(22.5*W37*(H37/Z37))-1)*100)</f>
        <v>44.2598665288066</v>
      </c>
      <c r="U37" s="177">
        <f>IF(OR(W37&lt;0.01,W37="n/a"),"n/a",H37/W37)</f>
        <v>26.45454545454546</v>
      </c>
      <c r="V37" s="183">
        <v>12</v>
      </c>
      <c r="W37" s="176">
        <v>2.09</v>
      </c>
      <c r="X37" s="184">
        <v>2.64</v>
      </c>
      <c r="Y37" s="185">
        <v>6.22</v>
      </c>
      <c r="Z37" s="186">
        <v>1.77</v>
      </c>
      <c r="AA37" t="s" s="369">
        <v>143</v>
      </c>
      <c r="AB37" s="187">
        <v>5.9</v>
      </c>
      <c r="AC37" s="188">
        <v>5.77</v>
      </c>
      <c r="AD37" s="189">
        <v>3</v>
      </c>
      <c r="AE37" s="189">
        <v>10</v>
      </c>
      <c r="AF37" s="190">
        <v>7</v>
      </c>
      <c r="AG37" s="191">
        <v>2790</v>
      </c>
      <c r="AH37" s="192">
        <v>0.7</v>
      </c>
      <c r="AI37" s="193">
        <v>0.08</v>
      </c>
      <c r="AJ37" s="194">
        <f>IF(OR(AD37&lt;0,AD37="n/a",AD37=0),"n/a",AN37/AD37)</f>
        <v>1.521318419709106</v>
      </c>
      <c r="AK37" s="195">
        <f>IF(OR(AO37&lt;0,AO37="n/a"),"n/a",AN37/AO37)</f>
        <v>0.9193411517955041</v>
      </c>
      <c r="AL37" s="196">
        <f>((AP37/AQ37)^(1/1)-1)*100</f>
        <v>2.459016393442615</v>
      </c>
      <c r="AM37" s="196">
        <f>IF(AS37=0,"n/a",((AP37/AS37)^(1/3)-1)*100)</f>
        <v>4.353201121161576</v>
      </c>
      <c r="AN37" s="196">
        <f>IF(AV37=0,"n/a",((AP37/AV37)^(1/5)-1)*100)</f>
        <v>4.563955259127317</v>
      </c>
      <c r="AO37" s="197">
        <f>IF(BB37=0,"n/a",((AP37/BB37)^(1/10)-1)*100)</f>
        <v>4.964376118934477</v>
      </c>
      <c r="AP37" s="194">
        <v>1.25</v>
      </c>
      <c r="AQ37" s="194">
        <v>1.22</v>
      </c>
      <c r="AR37" s="194">
        <v>1.14</v>
      </c>
      <c r="AS37" s="194">
        <v>1.1</v>
      </c>
      <c r="AT37" s="199"/>
      <c r="AU37" s="194">
        <v>1.06</v>
      </c>
      <c r="AV37" s="194">
        <v>1</v>
      </c>
      <c r="AW37" s="199"/>
      <c r="AX37" s="200">
        <v>0.92</v>
      </c>
      <c r="AY37" s="370">
        <v>0.88</v>
      </c>
      <c r="AZ37" s="202">
        <v>0.85</v>
      </c>
      <c r="BA37" s="202">
        <v>0.8100000000000001</v>
      </c>
      <c r="BB37" s="202">
        <v>0.77</v>
      </c>
      <c r="BC37" s="202">
        <v>0.73</v>
      </c>
      <c r="BD37" s="202">
        <v>0.66</v>
      </c>
      <c r="BE37" s="202">
        <v>0.595</v>
      </c>
      <c r="BF37" s="202">
        <v>0.55</v>
      </c>
      <c r="BG37" s="203">
        <v>0.54</v>
      </c>
      <c r="BH37" s="202">
        <v>0.51</v>
      </c>
      <c r="BI37" s="314">
        <v>0.47</v>
      </c>
      <c r="BJ37" s="200">
        <f>SUM(AP37:BI37)</f>
        <v>15.055</v>
      </c>
      <c r="BK37" s="205">
        <f>((AP37/AQ37)-1)*100</f>
        <v>2.459016393442615</v>
      </c>
      <c r="BL37" s="205">
        <f>((AQ37/AR37)-1)*100</f>
        <v>7.017543859649122</v>
      </c>
      <c r="BM37" s="205">
        <f>((AR37/AS37)-1)*100</f>
        <v>3.636363636363615</v>
      </c>
      <c r="BN37" s="205">
        <f>IF(AU37=0,0,IF(AU37&gt;AS37,0,((AS37/AU37)-1)*100))</f>
        <v>3.773584905660377</v>
      </c>
      <c r="BO37" s="205">
        <f>IF(AV37=0,0,IF(AV37&gt;AU37,0,((AU37/AV37)-1)*100))</f>
        <v>6.000000000000005</v>
      </c>
      <c r="BP37" s="205">
        <f>IF(AX37=0,0,IF(AX37&gt;AV37,0,((AV37/AX37)-1)*100))</f>
        <v>8.695652173913038</v>
      </c>
      <c r="BQ37" s="206">
        <f>IF(AY37=0,0,IF(AY37&gt;AX37,0,((AX37/AY37)-1)*100))</f>
        <v>4.545454545454541</v>
      </c>
      <c r="BR37" s="207">
        <f>IF(AZ37=0,0,IF(AZ37&gt;AY37,0,((AY37/AZ37)-1)*100))</f>
        <v>3.529411764705892</v>
      </c>
      <c r="BS37" s="207">
        <f>IF(BA37=0,0,IF(BA37&gt;AZ37,0,((AZ37/BA37)-1)*100))</f>
        <v>4.938271604938271</v>
      </c>
      <c r="BT37" s="207">
        <f>IF(BB37=0,0,IF(BB37&gt;BA37,0,((BA37/BB37)-1)*100))</f>
        <v>5.194805194805197</v>
      </c>
      <c r="BU37" s="207">
        <f>IF(BC37=0,0,IF(BC37&gt;BB37,0,((BB37/BC37)-1)*100))</f>
        <v>5.47945205479452</v>
      </c>
      <c r="BV37" s="207">
        <f>IF(BD37=0,0,IF(BD37&gt;BC37,0,((BC37/BD37)-1)*100))</f>
        <v>10.6060606060606</v>
      </c>
      <c r="BW37" s="207">
        <f>IF(BE37=0,0,IF(BE37&gt;BD37,0,((BD37/BE37)-1)*100))</f>
        <v>10.92436974789917</v>
      </c>
      <c r="BX37" s="207">
        <f>IF(BF37=0,0,IF(BF37&gt;BE37,0,((BE37/BF37)-1)*100))</f>
        <v>8.18181818181818</v>
      </c>
      <c r="BY37" s="207">
        <f>IF(BG37=0,0,IF(BG37&gt;BF37,0,((BF37/BG37)-1)*100))</f>
        <v>1.85185185185186</v>
      </c>
      <c r="BZ37" s="207">
        <f>IF(BH37=0,0,IF(BH37&gt;BG37,0,((BG37/BH37)-1)*100))</f>
        <v>5.882352941176472</v>
      </c>
      <c r="CA37" s="208">
        <f>IF(BI37=0,0,IF(BI37&gt;BH37,0,((BH37/BI37)-1)*100))</f>
        <v>8.510638297872353</v>
      </c>
      <c r="CB37" s="205">
        <f>AVERAGE(BK37:CA37)</f>
        <v>5.954508691788579</v>
      </c>
      <c r="CC37" s="205">
        <f>SQRT(AVERAGE((BK37-$CB37)^2,(BL37-$CB37)^2,(BM37-$CB37)^2,(BN37-$CB37)^2,(BO37-$CB37)^2,(BP37-$CB37)^2,(BQ37-$CB37)^2,(BR37-$CB37)^2,(BS37-$CB37)^2,(BT37-$CB37)^2,(BU37-$CB37)^2,(BV37-$CB37)^2,(BW37-$CB37)^2,(BX37-$CB37)^2,(BY37-$CB37)^2,(BZ37-$CB37)^2,(CA37-$CB37)^2))</f>
        <v>2.605028247100341</v>
      </c>
      <c r="CD37" t="s" s="110">
        <v>132</v>
      </c>
      <c r="CE37" s="209">
        <f>IF(AN37="n/a","n/a",IF(U37&lt;0,"n/a",IF(U37="n/a","n/a",I37+AN37-U37)))</f>
        <v>-19.43083255389164</v>
      </c>
      <c r="CF37" s="209">
        <f>IF(AN37="n/a","n/a",I37+AN37)</f>
        <v>7.023712900653813</v>
      </c>
      <c r="CG37" s="205">
        <f>D37/10+(1000-E37)/100+IF(F37="N",2,IF(F37="Y",1,0))+IF(G37="N",2,IF(G37="Y",1,0))+IF(L37&gt;10,5,L37/2)+IF(S37&gt;100,0,IF(S37&lt;0,0,(100-S37)/10))+IF(U37&gt;100,0,IF(U37&lt;0,0,(100-U37)/10))+IF(X37="-",0,IF(X37="N/A",0,IF(X37&gt;5,0,5-X37)))+IF(Y37&gt;5,0,5-Y37)+IF(Z37="N/A",0,IF(Z37&gt;5,0,5-Z37))+IF(AB37&lt;0,0,IF(AB37="-",0,IF(AB37="N/A",0,IF(AB37&gt;10,5,AB37/2))))+IF(AC37="n/a",0,IF(AC37&lt;0,0,IF(AC37&gt;10,5,AC37/2)))+IF(AE37="n/a",0,IF(AE37&lt;0,0,IF(AE37&gt;10,5,AE37/2)))+AF37/10+IF(AG37&gt;100000,3,IF(AG37&gt;10000,2,IF(AG37&gt;1000,1,0)))+IF(AL37&gt;10,5,AL37/2)+IF(AM37="n/a",0,IF(AM37&gt;10,5,AM37/2))+IF(AN37="n/a",0,IF(AN37&gt;10,5,AN37/2))+IF(AO37="n/a",0,IF(AO37&lt;0,0,IF(AO37&gt;10,5,AO37/2)))+IF(CB37&gt;10,5,CB37/2)</f>
        <v>58.62489721327992</v>
      </c>
      <c r="CH37" s="315">
        <f>IF(AB37="n/a",1.03*AP37,IF(AB37&lt;0,1.01*AP37,IF(AB37&gt;10,1.1*AP37,(1+AB37/100)*AP37)))</f>
        <v>1.32375</v>
      </c>
      <c r="CI37" s="211">
        <f>IF($AC37="n/a",1.03*CH37,IF($AC37&lt;0,1.01*CH37,IF($AC37&gt;10,1.1*CH37,(1+$AC37/100)*CH37)))</f>
        <v>1.400130375</v>
      </c>
      <c r="CJ37" s="212">
        <f>IF($AE37="n/a",1.03*CI37,IF($AE37&lt;0,1.01*CI37,IF($AE37&gt;10,1.1*CI37,(1+$AE37/100)*CI37)))</f>
        <v>1.5401434125</v>
      </c>
      <c r="CK37" s="212">
        <f>IF($AE37="n/a",1.03*CJ37,IF($AE37&lt;0,1.01*CJ37,IF($AE37&gt;10,1.1*CJ37,(1+$AE37/100)*CJ37)))</f>
        <v>1.694157753750</v>
      </c>
      <c r="CL37" s="210">
        <f>IF($AE37="n/a",1.03*CK37,IF($AE37&lt;0,1.01*CK37,IF($AE37&gt;10,1.1*CK37,(1+$AE37/100)*CK37)))</f>
        <v>1.863573529125</v>
      </c>
      <c r="CM37" s="211">
        <f>SUM(CH37:CL37)</f>
        <v>7.821755070375001</v>
      </c>
      <c r="CN37" s="208">
        <f>(CM37/H37)*100</f>
        <v>14.14678073860554</v>
      </c>
      <c r="CO37" s="213">
        <v>1.11</v>
      </c>
      <c r="CP37" s="214">
        <v>20.8</v>
      </c>
      <c r="CQ37" s="215">
        <v>-12.3</v>
      </c>
      <c r="CR37" s="216">
        <v>3.6</v>
      </c>
      <c r="CS37" s="217">
        <v>-0.3</v>
      </c>
    </row>
    <row r="38" ht="11.25" customHeight="1">
      <c r="A38" t="s" s="116">
        <v>244</v>
      </c>
      <c r="B38" t="s" s="116">
        <v>245</v>
      </c>
      <c r="C38" t="s" s="116">
        <v>128</v>
      </c>
      <c r="D38" s="218">
        <v>37</v>
      </c>
      <c r="E38" s="219">
        <v>70</v>
      </c>
      <c r="F38" t="s" s="220">
        <v>55</v>
      </c>
      <c r="G38" t="s" s="221">
        <v>129</v>
      </c>
      <c r="H38" s="222">
        <v>48.3</v>
      </c>
      <c r="I38" s="223">
        <f>(R38/H38)*100</f>
        <v>2.732919254658385</v>
      </c>
      <c r="J38" s="224">
        <v>0.32</v>
      </c>
      <c r="K38" s="224">
        <v>0.33</v>
      </c>
      <c r="L38" s="225">
        <f>((K38/J38)-1)*100</f>
        <v>3.125</v>
      </c>
      <c r="M38" s="226">
        <v>42992</v>
      </c>
      <c r="N38" s="226">
        <v>42993</v>
      </c>
      <c r="O38" s="226">
        <v>43009</v>
      </c>
      <c r="P38" t="s" s="227">
        <v>177</v>
      </c>
      <c r="Q38" s="371"/>
      <c r="R38" s="225">
        <f>K38*4</f>
        <v>1.32</v>
      </c>
      <c r="S38" s="228">
        <f>IF(OR(W38&lt;0.01,W38="n/a"),"n/a",R38/W38*100)</f>
        <v>48.00000000000001</v>
      </c>
      <c r="T38" s="229">
        <f>IF(OR(W38&lt;0.01,Z38="n/a"),"n/a",(H38/SQRT(22.5*W38*(H38/Z38))-1)*100)</f>
        <v>13.49008767288886</v>
      </c>
      <c r="U38" s="223">
        <f>IF(OR(W38&lt;0.01,W38="n/a"),"n/a",H38/W38)</f>
        <v>17.56363636363636</v>
      </c>
      <c r="V38" s="230">
        <v>12</v>
      </c>
      <c r="W38" s="222">
        <v>2.75</v>
      </c>
      <c r="X38" s="231">
        <v>3.52</v>
      </c>
      <c r="Y38" s="232">
        <v>5.62</v>
      </c>
      <c r="Z38" s="233">
        <v>1.65</v>
      </c>
      <c r="AA38" s="222">
        <v>9.300000000000001</v>
      </c>
      <c r="AB38" s="234">
        <v>1.5</v>
      </c>
      <c r="AC38" s="235">
        <v>8.16</v>
      </c>
      <c r="AD38" s="236">
        <v>3.2</v>
      </c>
      <c r="AE38" s="236">
        <v>5</v>
      </c>
      <c r="AF38" s="237">
        <v>4</v>
      </c>
      <c r="AG38" s="372">
        <v>854</v>
      </c>
      <c r="AH38" s="239">
        <v>0.8</v>
      </c>
      <c r="AI38" s="240">
        <v>0.12</v>
      </c>
      <c r="AJ38" s="241">
        <f>IF(OR(AD38&lt;0,AD38="n/a",AD38=0),"n/a",AN38/AD38)</f>
        <v>0.7043169828196416</v>
      </c>
      <c r="AK38" s="242">
        <f>AN38/AO38</f>
        <v>0.7959280151941145</v>
      </c>
      <c r="AL38" s="243">
        <f>((AP38/AQ38)^(1/1)-1)*100</f>
        <v>3.305785123966953</v>
      </c>
      <c r="AM38" s="243">
        <f>IF(AS38=0,"n/a",((AP38/AS38)^(1/3)-1)*100)</f>
        <v>2.818372270192615</v>
      </c>
      <c r="AN38" s="243">
        <f>IF(AV38=0,"n/a",((AP38/AV38)^(1/5)-1)*100)</f>
        <v>2.253814345022853</v>
      </c>
      <c r="AO38" s="244">
        <f>IF(BB38=0,"n/a",((AP38/BB38)^(1/10)-1)*100)</f>
        <v>2.831681134471919</v>
      </c>
      <c r="AP38" s="241">
        <v>1.25</v>
      </c>
      <c r="AQ38" s="241">
        <v>1.21</v>
      </c>
      <c r="AR38" s="241">
        <v>1.17273</v>
      </c>
      <c r="AS38" s="241">
        <v>1.15</v>
      </c>
      <c r="AT38" s="245"/>
      <c r="AU38" s="241">
        <v>1.131818181818182</v>
      </c>
      <c r="AV38" s="241">
        <v>1.118181818181818</v>
      </c>
      <c r="AW38" s="245"/>
      <c r="AX38" s="246">
        <v>1.1</v>
      </c>
      <c r="AY38" s="247">
        <v>1.090909090909091</v>
      </c>
      <c r="AZ38" s="248">
        <v>1.054545454545454</v>
      </c>
      <c r="BA38" s="248">
        <v>0.9818181818181818</v>
      </c>
      <c r="BB38" s="248">
        <v>0.9454545454545454</v>
      </c>
      <c r="BC38" s="248">
        <v>0.8727272727272726</v>
      </c>
      <c r="BD38" s="248">
        <v>0.7603272727272726</v>
      </c>
      <c r="BE38" s="248">
        <v>0.6461181818181817</v>
      </c>
      <c r="BF38" s="248">
        <v>0.5737090909090908</v>
      </c>
      <c r="BG38" s="248">
        <v>0.5464</v>
      </c>
      <c r="BH38" s="248">
        <v>0.5079090909090909</v>
      </c>
      <c r="BI38" s="249">
        <v>0.4854363636363636</v>
      </c>
      <c r="BJ38" s="246">
        <f>SUM(AP38:BI38)</f>
        <v>16.59808454545455</v>
      </c>
      <c r="BK38" s="250">
        <f>((AP38/AQ38)-1)*100</f>
        <v>3.305785123966953</v>
      </c>
      <c r="BL38" s="250">
        <f>((AQ38/AR38)-1)*100</f>
        <v>3.17805462467915</v>
      </c>
      <c r="BM38" s="250">
        <f>((AR38/AS38)-1)*100</f>
        <v>1.976521739130455</v>
      </c>
      <c r="BN38" s="250">
        <f>IF(AU38=0,0,IF(AU38&gt;AS38,0,((AS38/AU38)-1)*100))</f>
        <v>1.606425702811243</v>
      </c>
      <c r="BO38" s="250">
        <f>IF(AV38=0,0,IF(AV38&gt;AU38,0,((AU38/AV38)-1)*100))</f>
        <v>1.219512195121952</v>
      </c>
      <c r="BP38" s="250">
        <f>((AV38/AX38)-1)*100</f>
        <v>1.652892561983466</v>
      </c>
      <c r="BQ38" s="251">
        <f>((AX38/AY38)-1)*100</f>
        <v>0.8333333333333526</v>
      </c>
      <c r="BR38" s="252">
        <f>((AY38/AZ38)-1)*100</f>
        <v>3.448275862068972</v>
      </c>
      <c r="BS38" s="252">
        <f>((AZ38/BA38)-1)*100</f>
        <v>7.407407407407396</v>
      </c>
      <c r="BT38" s="252">
        <f>((BA38/BB38)-1)*100</f>
        <v>3.846153846153855</v>
      </c>
      <c r="BU38" s="252">
        <f>((BB38/BC38)-1)*100</f>
        <v>8.333333333333348</v>
      </c>
      <c r="BV38" s="252">
        <f>((BC38/BD38)-1)*100</f>
        <v>14.7831077526424</v>
      </c>
      <c r="BW38" s="252">
        <f>((BD38/BE38)-1)*100</f>
        <v>17.67619208419513</v>
      </c>
      <c r="BX38" s="252">
        <f>((BE38/BF38)-1)*100</f>
        <v>12.62122076440388</v>
      </c>
      <c r="BY38" s="252">
        <f>((BF38/BG38)-1)*100</f>
        <v>4.998003460668166</v>
      </c>
      <c r="BZ38" s="252">
        <f>((BG38/BH38)-1)*100</f>
        <v>7.578306783604805</v>
      </c>
      <c r="CA38" s="253">
        <f>((BH38/BI38)-1)*100</f>
        <v>4.629386868422025</v>
      </c>
      <c r="CB38" s="250">
        <f>AVERAGE(BK38:CA38)</f>
        <v>5.829053731995679</v>
      </c>
      <c r="CC38" s="250">
        <f>SQRT(AVERAGE((BK38-$CB38)^2,(BL38-$CB38)^2,(BM38-$CB38)^2,(BN38-$CB38)^2,(BO38-$CB38)^2,(BP38-$CB38)^2,(BQ38-$CB38)^2,(BR38-$CB38)^2,(BS38-$CB38)^2,(BT38-$CB38)^2,(BU38-$CB38)^2,(BV38-$CB38)^2,(BW38-$CB38)^2,(BX38-$CB38)^2,(BY38-$CB38)^2,(BZ38-$CB38)^2,(CA38-$CB38)^2))</f>
        <v>4.850277950470594</v>
      </c>
      <c r="CD38" t="s" s="116">
        <v>132</v>
      </c>
      <c r="CE38" s="254">
        <f>IF(AN38="n/a","n/a",IF(U38&lt;0,"n/a",IF(U38="n/a","n/a",I38+AN38-U38)))</f>
        <v>-12.57690276395512</v>
      </c>
      <c r="CF38" s="254">
        <f>IF(AN38="n/a","n/a",I38+AN38)</f>
        <v>4.986733599681239</v>
      </c>
      <c r="CG38" s="250">
        <f>D38/10+(1000-E38)/100+IF(F38="N",2,IF(F38="Y",1,0))+IF(G38="N",2,IF(G38="Y",1,0))+IF(L38&gt;10,5,L38/2)+IF(S38&gt;100,0,IF(S38&lt;0,0,(100-S38)/10))+IF(U38&gt;100,0,IF(U38&lt;0,0,(100-U38)/10))+IF(X38="-",0,IF(X38="N/A",0,IF(X38&gt;5,0,5-X38)))+IF(Y38&gt;5,0,5-Y38)+IF(Z38="N/A",0,IF(Z38&gt;5,0,5-Z38))+IF(AB38&lt;0,0,IF(AB38="-",0,IF(AB38="N/A",0,IF(AB38&gt;10,5,AB38/2))))+IF(AC38="n/a",0,IF(AC38&lt;0,0,IF(AC38&gt;10,5,AC38/2)))+IF(AE38="n/a",0,IF(AE38&lt;0,0,IF(AE38&gt;10,5,AE38/2)))+AF38/10+IF(AG38&gt;100000,3,IF(AG38&gt;10000,2,IF(AG38&gt;1000,1,0)))+IF(AL38&gt;10,5,AL38/2)+IF(AM38="n/a",0,IF(AM38&gt;10,5,AM38/2))+IF(AN38="n/a",0,IF(AN38&gt;10,5,AN38/2))+IF(AO38="n/a",0,IF(AO38&lt;0,0,IF(AO38&gt;10,5,AO38/2)))+IF(CB38&gt;10,5,CB38/2)</f>
        <v>51.08548966646137</v>
      </c>
      <c r="CH38" s="255">
        <f>IF(AB38="n/a",1.03*AP38,IF(AB38&lt;0,1.01*AP38,IF(AB38&gt;10,1.1*AP38,(1+AB38/100)*AP38)))</f>
        <v>1.26875</v>
      </c>
      <c r="CI38" s="256">
        <f>IF($AC38="n/a",1.03*CH38,IF($AC38&lt;0,1.01*CH38,IF($AC38&gt;10,1.1*CH38,(1+$AC38/100)*CH38)))</f>
        <v>1.37228</v>
      </c>
      <c r="CJ38" s="257">
        <f>IF($AE38="n/a",1.03*CI38,IF($AE38&lt;0,1.01*CI38,IF($AE38&gt;10,1.1*CI38,(1+$AE38/100)*CI38)))</f>
        <v>1.440894</v>
      </c>
      <c r="CK38" s="257">
        <f>IF($AE38="n/a",1.03*CJ38,IF($AE38&lt;0,1.01*CJ38,IF($AE38&gt;10,1.1*CJ38,(1+$AE38/100)*CJ38)))</f>
        <v>1.5129387</v>
      </c>
      <c r="CL38" s="258">
        <f>IF($AE38="n/a",1.03*CK38,IF($AE38&lt;0,1.01*CK38,IF($AE38&gt;10,1.1*CK38,(1+$AE38/100)*CK38)))</f>
        <v>1.588585635</v>
      </c>
      <c r="CM38" s="256">
        <f>SUM(CH38:CL38)</f>
        <v>7.183448334999998</v>
      </c>
      <c r="CN38" s="253">
        <f>(CM38/H38)*100</f>
        <v>14.8725638405797</v>
      </c>
      <c r="CO38" s="259">
        <v>0.7</v>
      </c>
      <c r="CP38" s="260">
        <v>34.7</v>
      </c>
      <c r="CQ38" s="261">
        <v>-5.9</v>
      </c>
      <c r="CR38" s="262">
        <v>7</v>
      </c>
      <c r="CS38" s="263">
        <v>8.199999999999999</v>
      </c>
    </row>
    <row r="39" ht="11.25" customHeight="1">
      <c r="A39" t="s" s="227">
        <v>246</v>
      </c>
      <c r="B39" t="s" s="116">
        <v>247</v>
      </c>
      <c r="C39" t="s" s="227">
        <v>248</v>
      </c>
      <c r="D39" s="218">
        <v>46</v>
      </c>
      <c r="E39" s="219">
        <v>40</v>
      </c>
      <c r="F39" t="s" s="220">
        <v>129</v>
      </c>
      <c r="G39" t="s" s="221">
        <v>129</v>
      </c>
      <c r="H39" s="343">
        <v>48.5</v>
      </c>
      <c r="I39" s="223">
        <f>(R39/H39)*100</f>
        <v>2.556701030927835</v>
      </c>
      <c r="J39" s="224">
        <v>0.28</v>
      </c>
      <c r="K39" s="224">
        <v>0.31</v>
      </c>
      <c r="L39" s="223">
        <f>((K39/J39)-1)*100</f>
        <v>10.7142857142857</v>
      </c>
      <c r="M39" s="226">
        <v>42977</v>
      </c>
      <c r="N39" s="226">
        <v>42979</v>
      </c>
      <c r="O39" s="226">
        <v>43003</v>
      </c>
      <c r="P39" t="s" s="227">
        <v>249</v>
      </c>
      <c r="Q39" s="373"/>
      <c r="R39" s="225">
        <f>K39*4</f>
        <v>1.24</v>
      </c>
      <c r="S39" s="228">
        <f>IF(OR(W39&lt;0.01,W39="n/a"),"n/a",R39/W39*100)</f>
        <v>51.66666666666667</v>
      </c>
      <c r="T39" s="229">
        <f>IF(OR(W39&lt;0.01,Z39="n/a"),"n/a",(H39/SQRT(22.5*W39*(H39/Z39))-1)*100)</f>
        <v>86.43586922406679</v>
      </c>
      <c r="U39" s="223">
        <f>IF(OR(W39&lt;0.01,W39="n/a"),"n/a",H39/W39)</f>
        <v>20.20833333333334</v>
      </c>
      <c r="V39" s="230">
        <v>2</v>
      </c>
      <c r="W39" s="344">
        <v>2.4</v>
      </c>
      <c r="X39" t="s" s="345">
        <v>143</v>
      </c>
      <c r="Y39" s="346">
        <v>2.75</v>
      </c>
      <c r="Z39" s="347">
        <v>3.87</v>
      </c>
      <c r="AA39" t="s" s="348">
        <v>143</v>
      </c>
      <c r="AB39" t="s" s="345">
        <v>143</v>
      </c>
      <c r="AC39" t="s" s="349">
        <v>143</v>
      </c>
      <c r="AD39" t="s" s="348">
        <v>143</v>
      </c>
      <c r="AE39" t="s" s="348">
        <v>143</v>
      </c>
      <c r="AF39" s="237">
        <v>0</v>
      </c>
      <c r="AG39" s="374">
        <v>677</v>
      </c>
      <c r="AH39" t="s" s="348">
        <v>143</v>
      </c>
      <c r="AI39" t="s" s="348">
        <v>143</v>
      </c>
      <c r="AJ39" t="s" s="265">
        <f>IF(OR(AD39&lt;0,AD39="n/a",AD39=0),"n/a",AN39/AD39)</f>
        <v>143</v>
      </c>
      <c r="AK39" s="242">
        <f>AN39/AO39</f>
        <v>1.136562391230627</v>
      </c>
      <c r="AL39" s="243">
        <f>((AP39/AQ39)^(1/1)-1)*100</f>
        <v>12.76595744680853</v>
      </c>
      <c r="AM39" s="243">
        <f>IF(AS39=0,"n/a",((AP39/AS39)^(1/3)-1)*100)</f>
        <v>20.8884673748599</v>
      </c>
      <c r="AN39" s="243">
        <f>IF(AV39=0,"n/a",((AP39/AV39)^(1/5)-1)*100)</f>
        <v>17.66345631705113</v>
      </c>
      <c r="AO39" s="244">
        <f>IF(BB39=0,"n/a",((AP39/BB39)^(1/10)-1)*100)</f>
        <v>15.5411233499692</v>
      </c>
      <c r="AP39" s="241">
        <v>1.06</v>
      </c>
      <c r="AQ39" s="241">
        <v>0.9399999999999999</v>
      </c>
      <c r="AR39" s="241">
        <v>0.76</v>
      </c>
      <c r="AS39" s="241">
        <v>0.6</v>
      </c>
      <c r="AT39" s="245"/>
      <c r="AU39" s="241">
        <v>0.53</v>
      </c>
      <c r="AV39" s="241">
        <v>0.47</v>
      </c>
      <c r="AW39" s="245"/>
      <c r="AX39" s="246">
        <v>0.41</v>
      </c>
      <c r="AY39" s="247">
        <v>0.36</v>
      </c>
      <c r="AZ39" s="248">
        <v>0.33</v>
      </c>
      <c r="BA39" s="248">
        <v>0.29</v>
      </c>
      <c r="BB39" s="248">
        <v>0.25</v>
      </c>
      <c r="BC39" s="248">
        <v>0.21</v>
      </c>
      <c r="BD39" s="248">
        <v>0.16</v>
      </c>
      <c r="BE39" s="248">
        <v>0.125</v>
      </c>
      <c r="BF39" s="248">
        <v>0.11</v>
      </c>
      <c r="BG39" s="248">
        <v>0.1</v>
      </c>
      <c r="BH39" s="248">
        <v>0.095</v>
      </c>
      <c r="BI39" s="249">
        <v>0.075</v>
      </c>
      <c r="BJ39" s="246">
        <f>SUM(AP39:BI39)</f>
        <v>6.875</v>
      </c>
      <c r="BK39" s="250">
        <f>((AP39/AQ39)-1)*100</f>
        <v>12.76595744680853</v>
      </c>
      <c r="BL39" s="250">
        <f>((AQ39/AR39)-1)*100</f>
        <v>23.68421052631577</v>
      </c>
      <c r="BM39" s="250">
        <f>((AR39/AS39)-1)*100</f>
        <v>26.66666666666668</v>
      </c>
      <c r="BN39" s="250">
        <f>IF(AU39=0,0,IF(AU39&gt;AS39,0,((AS39/AU39)-1)*100))</f>
        <v>13.20754716981132</v>
      </c>
      <c r="BO39" s="250">
        <f>IF(AV39=0,0,IF(AV39&gt;AU39,0,((AU39/AV39)-1)*100))</f>
        <v>12.76595744680853</v>
      </c>
      <c r="BP39" s="250">
        <f>IF(AX39=0,0,IF(AX39&gt;AV39,0,((AV39/AX39)-1)*100))</f>
        <v>14.63414634146341</v>
      </c>
      <c r="BQ39" s="251">
        <f>IF(AY39=0,0,IF(AY39&gt;AX39,0,((AX39/AY39)-1)*100))</f>
        <v>13.88888888888888</v>
      </c>
      <c r="BR39" s="252">
        <f>IF(AZ39=0,0,IF(AZ39&gt;AY39,0,((AY39/AZ39)-1)*100))</f>
        <v>9.090909090909083</v>
      </c>
      <c r="BS39" s="252">
        <f>IF(BA39=0,0,IF(BA39&gt;AZ39,0,((AZ39/BA39)-1)*100))</f>
        <v>13.79310344827587</v>
      </c>
      <c r="BT39" s="252">
        <f>IF(BB39=0,0,IF(BB39&gt;BA39,0,((BA39/BB39)-1)*100))</f>
        <v>15.99999999999999</v>
      </c>
      <c r="BU39" s="252">
        <f>IF(BC39=0,0,IF(BC39&gt;BB39,0,((BB39/BC39)-1)*100))</f>
        <v>19.04761904761905</v>
      </c>
      <c r="BV39" s="252">
        <f>IF(BD39=0,0,IF(BD39&gt;BC39,0,((BC39/BD39)-1)*100))</f>
        <v>31.25</v>
      </c>
      <c r="BW39" s="252">
        <f>IF(BE39=0,0,IF(BE39&gt;BD39,0,((BD39/BE39)-1)*100))</f>
        <v>28</v>
      </c>
      <c r="BX39" s="252">
        <f>IF(BF39=0,0,IF(BF39&gt;BE39,0,((BE39/BF39)-1)*100))</f>
        <v>13.63636363636365</v>
      </c>
      <c r="BY39" s="252">
        <f>IF(BG39=0,0,IF(BG39&gt;BF39,0,((BF39/BG39)-1)*100))</f>
        <v>9.999999999999986</v>
      </c>
      <c r="BZ39" s="252">
        <f>IF(BH39=0,0,IF(BH39&gt;BG39,0,((BG39/BH39)-1)*100))</f>
        <v>5.263157894736836</v>
      </c>
      <c r="CA39" s="253">
        <f>IF(BI39=0,0,IF(BI39&gt;BH39,0,((BH39/BI39)-1)*100))</f>
        <v>26.66666666666668</v>
      </c>
      <c r="CB39" s="250">
        <f>AVERAGE(BK39:CA39)</f>
        <v>17.08007025125496</v>
      </c>
      <c r="CC39" s="250">
        <f>SQRT(AVERAGE((BK39-$CB39)^2,(BL39-$CB39)^2,(BM39-$CB39)^2,(BN39-$CB39)^2,(BO39-$CB39)^2,(BP39-$CB39)^2,(BQ39-$CB39)^2,(BR39-$CB39)^2,(BS39-$CB39)^2,(BT39-$CB39)^2,(BU39-$CB39)^2,(BV39-$CB39)^2,(BW39-$CB39)^2,(BX39-$CB39)^2,(BY39-$CB39)^2,(BZ39-$CB39)^2,(CA39-$CB39)^2))</f>
        <v>7.264468061053823</v>
      </c>
      <c r="CD39" t="s" s="116">
        <v>178</v>
      </c>
      <c r="CE39" s="254">
        <f>IF(AN39="n/a","n/a",IF(U39&lt;0,"n/a",IF(U39="n/a","n/a",I39+AN39-U39)))</f>
        <v>0.01182401464562588</v>
      </c>
      <c r="CF39" s="254">
        <f>IF(AN39="n/a","n/a",I39+AN39)</f>
        <v>20.22015734797896</v>
      </c>
      <c r="CG39" s="250">
        <f>D39/10+(1000-E39)/100+IF(F39="N",2,IF(F39="Y",1,0))+IF(G39="N",2,IF(G39="Y",1,0))+IF(L39&gt;10,5,L39/2)+IF(S39&gt;100,0,IF(S39&lt;0,0,(100-S39)/10))+IF(U39&gt;100,0,IF(U39&lt;0,0,(100-U39)/10))+IF(X39="-",0,IF(X39="N/A",0,IF(X39&gt;5,0,5-X39)))+IF(Y39&gt;5,0,5-Y39)+IF(Z39="N/A",0,IF(Z39&gt;5,0,5-Z39))+IF(AB39&lt;0,0,IF(AB39="-",0,IF(AB39="N/A",0,IF(AB39&gt;10,5,AB39/2))))+IF(AC39="n/a",0,IF(AC39&lt;0,0,IF(AC39&gt;10,5,AC39/2)))+IF(AE39="n/a",0,IF(AE39&lt;0,0,IF(AE39&gt;10,5,AE39/2)))+AF39/10+IF(AG39&gt;100000,3,IF(AG39&gt;10000,2,IF(AG39&gt;1000,1,0)))+IF(AL39&gt;10,5,AL39/2)+IF(AM39="n/a",0,IF(AM39&gt;10,5,AM39/2))+IF(AN39="n/a",0,IF(AN39&gt;10,5,AN39/2))+IF(AO39="n/a",0,IF(AO39&lt;0,0,IF(AO39&gt;10,5,AO39/2)))+IF(CB39&gt;10,5,CB39/2)</f>
        <v>60.3925</v>
      </c>
      <c r="CH39" s="255">
        <f>IF(AB39="n/a",1.03*AP39,IF(AB39&lt;0,1.01*AP39,IF(AB39&gt;10,1.1*AP39,(1+AB39/100)*AP39)))</f>
        <v>1.0918</v>
      </c>
      <c r="CI39" s="256">
        <f>IF($AC39="n/a",1.03*CH39,IF($AC39&lt;0,1.01*CH39,IF($AC39&gt;10,1.1*CH39,(1+$AC39/100)*CH39)))</f>
        <v>1.124554</v>
      </c>
      <c r="CJ39" s="257">
        <f>IF($AE39="n/a",1.03*CI39,IF($AE39&lt;0,1.01*CI39,IF($AE39&gt;10,1.1*CI39,(1+$AE39/100)*CI39)))</f>
        <v>1.15829062</v>
      </c>
      <c r="CK39" s="257">
        <f>IF($AE39="n/a",1.03*CJ39,IF($AE39&lt;0,1.01*CJ39,IF($AE39&gt;10,1.1*CJ39,(1+$AE39/100)*CJ39)))</f>
        <v>1.1930393386</v>
      </c>
      <c r="CL39" s="258">
        <f>IF($AE39="n/a",1.03*CK39,IF($AE39&lt;0,1.01*CK39,IF($AE39&gt;10,1.1*CK39,(1+$AE39/100)*CK39)))</f>
        <v>1.228830518758</v>
      </c>
      <c r="CM39" s="256">
        <f>SUM(CH39:CL39)</f>
        <v>5.796514477358</v>
      </c>
      <c r="CN39" s="253">
        <f>(CM39/H39)*100</f>
        <v>11.95157624197526</v>
      </c>
      <c r="CO39" t="s" s="348">
        <v>143</v>
      </c>
      <c r="CP39" s="351">
        <v>34.7</v>
      </c>
      <c r="CQ39" s="352">
        <v>-3</v>
      </c>
      <c r="CR39" s="351">
        <v>3.2</v>
      </c>
      <c r="CS39" s="352">
        <v>4.1</v>
      </c>
    </row>
    <row r="40" ht="11.25" customHeight="1">
      <c r="A40" t="s" s="227">
        <v>250</v>
      </c>
      <c r="B40" t="s" s="116">
        <v>251</v>
      </c>
      <c r="C40" t="s" s="116">
        <v>160</v>
      </c>
      <c r="D40" s="218">
        <v>48</v>
      </c>
      <c r="E40" s="219">
        <v>29</v>
      </c>
      <c r="F40" t="s" s="220">
        <v>55</v>
      </c>
      <c r="G40" t="s" s="221">
        <v>55</v>
      </c>
      <c r="H40" s="222">
        <v>62.02</v>
      </c>
      <c r="I40" s="223">
        <f>(R40/H40)*100</f>
        <v>1.918735891647855</v>
      </c>
      <c r="J40" s="224">
        <v>0.2825</v>
      </c>
      <c r="K40" s="224">
        <v>0.2975</v>
      </c>
      <c r="L40" s="225">
        <f>((K40/J40)-1)*100</f>
        <v>5.309734513274345</v>
      </c>
      <c r="M40" s="226">
        <v>42885</v>
      </c>
      <c r="N40" s="226">
        <v>42887</v>
      </c>
      <c r="O40" s="226">
        <v>42901</v>
      </c>
      <c r="P40" t="s" s="227">
        <v>182</v>
      </c>
      <c r="Q40" s="85"/>
      <c r="R40" s="225">
        <f>K40*4</f>
        <v>1.19</v>
      </c>
      <c r="S40" s="228">
        <f>IF(OR(W40&lt;0.01,W40="n/a"),"n/a",R40/W40*100)</f>
        <v>59.5</v>
      </c>
      <c r="T40" s="229">
        <f>IF(OR(W40&lt;0.01,Z40="n/a"),"n/a",(H40/SQRT(22.5*W40*(H40/Z40))-1)*100)</f>
        <v>93.26102095927729</v>
      </c>
      <c r="U40" s="223">
        <f>IF(OR(W40&lt;0.01,W40="n/a"),"n/a",H40/W40)</f>
        <v>31.01</v>
      </c>
      <c r="V40" s="230">
        <v>12</v>
      </c>
      <c r="W40" s="222">
        <v>2</v>
      </c>
      <c r="X40" s="231">
        <v>5.17</v>
      </c>
      <c r="Y40" s="232">
        <v>7.14</v>
      </c>
      <c r="Z40" s="233">
        <v>2.71</v>
      </c>
      <c r="AA40" s="222">
        <v>9.199999999999999</v>
      </c>
      <c r="AB40" s="234">
        <v>2.2</v>
      </c>
      <c r="AC40" s="235">
        <v>2.94</v>
      </c>
      <c r="AD40" s="236">
        <v>10</v>
      </c>
      <c r="AE40" s="236">
        <v>6</v>
      </c>
      <c r="AF40" s="237">
        <v>4</v>
      </c>
      <c r="AG40" s="372">
        <v>724</v>
      </c>
      <c r="AH40" s="239">
        <v>1.9</v>
      </c>
      <c r="AI40" s="240">
        <v>0.98</v>
      </c>
      <c r="AJ40" s="241">
        <f>IF(OR(AD40&lt;0,AD40="n/a",AD40=0),"n/a",AN40/AD40)</f>
        <v>0.3473562750440262</v>
      </c>
      <c r="AK40" s="242">
        <f>AN40/AO40</f>
        <v>1.290978447705404</v>
      </c>
      <c r="AL40" s="243">
        <f>((AP40/AQ40)^(1/1)-1)*100</f>
        <v>6.190476190476191</v>
      </c>
      <c r="AM40" s="243">
        <f>IF(AS40=0,"n/a",((AP40/AS40)^(1/3)-1)*100)</f>
        <v>4.395776891336745</v>
      </c>
      <c r="AN40" s="243">
        <f>IF(AV40=0,"n/a",((AP40/AV40)^(1/5)-1)*100)</f>
        <v>3.473562750440262</v>
      </c>
      <c r="AO40" s="244">
        <f>IF(BB40=0,"n/a",((AP40/BB40)^(1/10)-1)*100)</f>
        <v>2.690643485655553</v>
      </c>
      <c r="AP40" s="241">
        <v>1.115</v>
      </c>
      <c r="AQ40" s="241">
        <v>1.05</v>
      </c>
      <c r="AR40" s="241">
        <v>1.01</v>
      </c>
      <c r="AS40" s="241">
        <v>0.98</v>
      </c>
      <c r="AT40" s="245"/>
      <c r="AU40" s="241">
        <v>0.96</v>
      </c>
      <c r="AV40" s="241">
        <v>0.9399999999999999</v>
      </c>
      <c r="AW40" s="245"/>
      <c r="AX40" s="246">
        <v>0.925</v>
      </c>
      <c r="AY40" s="247">
        <v>0.9</v>
      </c>
      <c r="AZ40" s="248">
        <v>0.88</v>
      </c>
      <c r="BA40" s="248">
        <v>0.865</v>
      </c>
      <c r="BB40" s="248">
        <v>0.855</v>
      </c>
      <c r="BC40" s="248">
        <v>0.845</v>
      </c>
      <c r="BD40" s="248">
        <v>0.835</v>
      </c>
      <c r="BE40" s="248">
        <v>0.825</v>
      </c>
      <c r="BF40" s="248">
        <v>0.8149999999999999</v>
      </c>
      <c r="BG40" s="248">
        <v>0.805</v>
      </c>
      <c r="BH40" s="248">
        <v>0.795</v>
      </c>
      <c r="BI40" s="249">
        <v>0.785</v>
      </c>
      <c r="BJ40" s="246">
        <f>SUM(AP40:BI40)</f>
        <v>16.185</v>
      </c>
      <c r="BK40" s="250">
        <f>((AP40/AQ40)-1)*100</f>
        <v>6.190476190476191</v>
      </c>
      <c r="BL40" s="250">
        <f>((AQ40/AR40)-1)*100</f>
        <v>3.960396039603964</v>
      </c>
      <c r="BM40" s="250">
        <f>((AR40/AS40)-1)*100</f>
        <v>3.061224489795911</v>
      </c>
      <c r="BN40" s="250">
        <f>IF(AU40=0,0,IF(AU40&gt;AS40,0,((AS40/AU40)-1)*100))</f>
        <v>2.083333333333326</v>
      </c>
      <c r="BO40" s="250">
        <f>IF(AV40=0,0,IF(AV40&gt;AU40,0,((AU40/AV40)-1)*100))</f>
        <v>2.127659574468077</v>
      </c>
      <c r="BP40" s="250">
        <f>((AV40/AX40)-1)*100</f>
        <v>1.621621621621605</v>
      </c>
      <c r="BQ40" s="251">
        <f>((AX40/AY40)-1)*100</f>
        <v>2.77777777777779</v>
      </c>
      <c r="BR40" s="252">
        <f>((AY40/AZ40)-1)*100</f>
        <v>2.272727272727271</v>
      </c>
      <c r="BS40" s="252">
        <f>((AZ40/BA40)-1)*100</f>
        <v>1.734104046242768</v>
      </c>
      <c r="BT40" s="252">
        <f>((BA40/BB40)-1)*100</f>
        <v>1.169590643274865</v>
      </c>
      <c r="BU40" s="252">
        <f>((BB40/BC40)-1)*100</f>
        <v>1.183431952662728</v>
      </c>
      <c r="BV40" s="252">
        <f>((BC40/BD40)-1)*100</f>
        <v>1.197604790419171</v>
      </c>
      <c r="BW40" s="252">
        <f>((BD40/BE40)-1)*100</f>
        <v>1.21212121212122</v>
      </c>
      <c r="BX40" s="252">
        <f>((BE40/BF40)-1)*100</f>
        <v>1.226993865030668</v>
      </c>
      <c r="BY40" s="252">
        <f>((BF40/BG40)-1)*100</f>
        <v>1.242236024844701</v>
      </c>
      <c r="BZ40" s="252">
        <f>((BG40/BH40)-1)*100</f>
        <v>1.257861635220126</v>
      </c>
      <c r="CA40" s="253">
        <f>((BH40/BI40)-1)*100</f>
        <v>1.273885350318471</v>
      </c>
      <c r="CB40" s="250">
        <f>AVERAGE(BK40:CA40)</f>
        <v>2.093708577643461</v>
      </c>
      <c r="CC40" s="250">
        <f>SQRT(AVERAGE((BK40-$CB40)^2,(BL40-$CB40)^2,(BM40-$CB40)^2,(BN40-$CB40)^2,(BO40-$CB40)^2,(BP40-$CB40)^2,(BQ40-$CB40)^2,(BR40-$CB40)^2,(BS40-$CB40)^2,(BT40-$CB40)^2,(BU40-$CB40)^2,(BV40-$CB40)^2,(BW40-$CB40)^2,(BX40-$CB40)^2,(BY40-$CB40)^2,(BZ40-$CB40)^2,(CA40-$CB40)^2))</f>
        <v>1.287206279340214</v>
      </c>
      <c r="CD40" t="s" s="116">
        <v>161</v>
      </c>
      <c r="CE40" s="254">
        <f>IF(AN40="n/a","n/a",IF(U40&lt;0,"n/a",IF(U40="n/a","n/a",I40+AN40-U40)))</f>
        <v>-25.61770135791188</v>
      </c>
      <c r="CF40" s="254">
        <f>IF(AN40="n/a","n/a",I40+AN40)</f>
        <v>5.392298642088118</v>
      </c>
      <c r="CG40" s="250">
        <f>D40/10+(1000-E40)/100+IF(F40="N",2,IF(F40="Y",1,0))+IF(G40="N",2,IF(G40="Y",1,0))+IF(L40&gt;10,5,L40/2)+IF(S40&gt;100,0,IF(S40&lt;0,0,(100-S40)/10))+IF(U40&gt;100,0,IF(U40&lt;0,0,(100-U40)/10))+IF(X40="-",0,IF(X40="N/A",0,IF(X40&gt;5,0,5-X40)))+IF(Y40&gt;5,0,5-Y40)+IF(Z40="N/A",0,IF(Z40&gt;5,0,5-Z40))+IF(AB40&lt;0,0,IF(AB40="-",0,IF(AB40="N/A",0,IF(AB40&gt;10,5,AB40/2))))+IF(AC40="n/a",0,IF(AC40&lt;0,0,IF(AC40&gt;10,5,AC40/2)))+IF(AE40="n/a",0,IF(AE40&lt;0,0,IF(AE40&gt;10,5,AE40/2)))+AF40/10+IF(AG40&gt;100000,3,IF(AG40&gt;10000,2,IF(AG40&gt;1000,1,0)))+IF(AL40&gt;10,5,AL40/2)+IF(AM40="n/a",0,IF(AM40&gt;10,5,AM40/2))+IF(AN40="n/a",0,IF(AN40&gt;10,5,AN40/2))+IF(AO40="n/a",0,IF(AO40&lt;0,0,IF(AO40&gt;10,5,AO40/2)))+IF(CB40&gt;10,5,CB40/2)</f>
        <v>49.79595120441329</v>
      </c>
      <c r="CH40" s="255">
        <f>IF(AB40="n/a",1.03*AP40,IF(AB40&lt;0,1.01*AP40,IF(AB40&gt;10,1.1*AP40,(1+AB40/100)*AP40)))</f>
        <v>1.13953</v>
      </c>
      <c r="CI40" s="256">
        <f>IF($AC40="n/a",1.03*CH40,IF($AC40&lt;0,1.01*CH40,IF($AC40&gt;10,1.1*CH40,(1+$AC40/100)*CH40)))</f>
        <v>1.173032182</v>
      </c>
      <c r="CJ40" s="257">
        <f>IF($AE40="n/a",1.03*CI40,IF($AE40&lt;0,1.01*CI40,IF($AE40&gt;10,1.1*CI40,(1+$AE40/100)*CI40)))</f>
        <v>1.243414112920</v>
      </c>
      <c r="CK40" s="257">
        <f>IF($AE40="n/a",1.03*CJ40,IF($AE40&lt;0,1.01*CJ40,IF($AE40&gt;10,1.1*CJ40,(1+$AE40/100)*CJ40)))</f>
        <v>1.3180189596952</v>
      </c>
      <c r="CL40" s="258">
        <f>IF($AE40="n/a",1.03*CK40,IF($AE40&lt;0,1.01*CK40,IF($AE40&gt;10,1.1*CK40,(1+$AE40/100)*CK40)))</f>
        <v>1.397100097276912</v>
      </c>
      <c r="CM40" s="256">
        <f>SUM(CH40:CL40)</f>
        <v>6.271095351892112</v>
      </c>
      <c r="CN40" s="253">
        <f>(CM40/H40)*100</f>
        <v>10.11140817783314</v>
      </c>
      <c r="CO40" s="259">
        <v>0.08</v>
      </c>
      <c r="CP40" s="260">
        <v>26</v>
      </c>
      <c r="CQ40" s="261">
        <v>-3.3</v>
      </c>
      <c r="CR40" s="262">
        <v>5.7</v>
      </c>
      <c r="CS40" s="263">
        <v>11</v>
      </c>
    </row>
    <row r="41" ht="11.25" customHeight="1">
      <c r="A41" t="s" s="146">
        <v>252</v>
      </c>
      <c r="B41" t="s" s="146">
        <v>253</v>
      </c>
      <c r="C41" t="s" s="146">
        <v>194</v>
      </c>
      <c r="D41" s="267">
        <v>43</v>
      </c>
      <c r="E41" s="219">
        <v>54</v>
      </c>
      <c r="F41" t="s" s="151">
        <v>55</v>
      </c>
      <c r="G41" t="s" s="152">
        <v>141</v>
      </c>
      <c r="H41" s="268">
        <v>86.05</v>
      </c>
      <c r="I41" s="269">
        <f>(R41/H41)*100</f>
        <v>3.207437536316096</v>
      </c>
      <c r="J41" s="270">
        <v>0.67</v>
      </c>
      <c r="K41" s="270">
        <v>0.6899999999999999</v>
      </c>
      <c r="L41" s="271">
        <f>((K41/J41)-1)*100</f>
        <v>2.985074626865658</v>
      </c>
      <c r="M41" s="272">
        <v>42779</v>
      </c>
      <c r="N41" s="272">
        <v>42781</v>
      </c>
      <c r="O41" s="272">
        <v>42809</v>
      </c>
      <c r="P41" t="s" s="273">
        <v>182</v>
      </c>
      <c r="Q41" s="274"/>
      <c r="R41" s="271">
        <f>K41*4</f>
        <v>2.76</v>
      </c>
      <c r="S41" s="275">
        <f>IF(OR(W41&lt;0.01,W41="n/a"),"n/a",R41/W41*100)</f>
        <v>66.66666666666666</v>
      </c>
      <c r="T41" s="276">
        <f>IF(OR(W41&lt;0.01,Z41="n/a"),"n/a",(H41/SQRT(22.5*W41*(H41/Z41))-1)*100)</f>
        <v>29.3073749203927</v>
      </c>
      <c r="U41" s="269">
        <f>IF(OR(W41&lt;0.01,W41="n/a"),"n/a",H41/W41)</f>
        <v>20.78502415458937</v>
      </c>
      <c r="V41" s="277">
        <v>12</v>
      </c>
      <c r="W41" s="268">
        <v>4.14</v>
      </c>
      <c r="X41" s="278">
        <v>6.43</v>
      </c>
      <c r="Y41" s="279">
        <v>2.21</v>
      </c>
      <c r="Z41" s="280">
        <v>1.81</v>
      </c>
      <c r="AA41" s="268">
        <v>8.800000000000001</v>
      </c>
      <c r="AB41" s="281">
        <v>1.8</v>
      </c>
      <c r="AC41" s="282">
        <v>4.14</v>
      </c>
      <c r="AD41" s="283">
        <v>2.9</v>
      </c>
      <c r="AE41" s="283">
        <v>3.23</v>
      </c>
      <c r="AF41" s="284">
        <v>18</v>
      </c>
      <c r="AG41" s="285">
        <v>26530</v>
      </c>
      <c r="AH41" s="286">
        <v>0.2</v>
      </c>
      <c r="AI41" s="287">
        <v>1.13</v>
      </c>
      <c r="AJ41" s="288">
        <f>IF(OR(AD41&lt;0,AD41="n/a",AD41=0),"n/a",AN41/AD41)</f>
        <v>0.7694809242333839</v>
      </c>
      <c r="AK41" s="289">
        <f>AN41/AO41</f>
        <v>1.448244880514284</v>
      </c>
      <c r="AL41" s="290">
        <f>((AP41/AQ41)^(1/1)-1)*100</f>
        <v>3.076923076923088</v>
      </c>
      <c r="AM41" s="290">
        <f>IF(AS41=0,"n/a",((AP41/AS41)^(1/3)-1)*100)</f>
        <v>2.896332504339361</v>
      </c>
      <c r="AN41" s="290">
        <f>IF(AV41=0,"n/a",((AP41/AV41)^(1/5)-1)*100)</f>
        <v>2.231494680276813</v>
      </c>
      <c r="AO41" s="291">
        <f>IF(BB41=0,"n/a",((AP41/BB41)^(1/10)-1)*100)</f>
        <v>1.540826907314452</v>
      </c>
      <c r="AP41" s="288">
        <v>2.68</v>
      </c>
      <c r="AQ41" s="288">
        <v>2.6</v>
      </c>
      <c r="AR41" s="288">
        <v>2.52</v>
      </c>
      <c r="AS41" s="288">
        <v>2.46</v>
      </c>
      <c r="AT41" s="292"/>
      <c r="AU41" s="288">
        <v>2.42</v>
      </c>
      <c r="AV41" s="288">
        <v>2.4</v>
      </c>
      <c r="AW41" s="292"/>
      <c r="AX41" s="293">
        <v>2.38</v>
      </c>
      <c r="AY41" s="294">
        <v>2.36</v>
      </c>
      <c r="AZ41" s="295">
        <v>2.34</v>
      </c>
      <c r="BA41" s="295">
        <v>2.32</v>
      </c>
      <c r="BB41" s="295">
        <v>2.3</v>
      </c>
      <c r="BC41" s="295">
        <v>2.28</v>
      </c>
      <c r="BD41" s="295">
        <v>2.26</v>
      </c>
      <c r="BE41" s="295">
        <v>2.24</v>
      </c>
      <c r="BF41" s="295">
        <v>2.22</v>
      </c>
      <c r="BG41" s="295">
        <v>2.2</v>
      </c>
      <c r="BH41" s="295">
        <v>2.18</v>
      </c>
      <c r="BI41" s="296">
        <v>2.14</v>
      </c>
      <c r="BJ41" s="293">
        <f>SUM(AP41:BI41)</f>
        <v>42.3</v>
      </c>
      <c r="BK41" s="297">
        <f>((AP41/AQ41)-1)*100</f>
        <v>3.076923076923088</v>
      </c>
      <c r="BL41" s="297">
        <f>((AQ41/AR41)-1)*100</f>
        <v>3.174603174603186</v>
      </c>
      <c r="BM41" s="297">
        <f>((AR41/AS41)-1)*100</f>
        <v>2.439024390243905</v>
      </c>
      <c r="BN41" s="297">
        <f>IF(AU41=0,0,IF(AU41&gt;AS41,0,((AS41/AU41)-1)*100))</f>
        <v>1.652892561983466</v>
      </c>
      <c r="BO41" s="297">
        <f>IF(AV41=0,0,IF(AV41&gt;AU41,0,((AU41/AV41)-1)*100))</f>
        <v>0.8333333333333304</v>
      </c>
      <c r="BP41" s="297">
        <f>((AV41/AX41)-1)*100</f>
        <v>0.8403361344537785</v>
      </c>
      <c r="BQ41" s="298">
        <f>((AX41/AY41)-1)*100</f>
        <v>0.8474576271186418</v>
      </c>
      <c r="BR41" s="299">
        <f>((AY41/AZ41)-1)*100</f>
        <v>0.8547008547008517</v>
      </c>
      <c r="BS41" s="299">
        <f>((AZ41/BA41)-1)*100</f>
        <v>0.8620689655172376</v>
      </c>
      <c r="BT41" s="299">
        <f>((BA41/BB41)-1)*100</f>
        <v>0.8695652173912993</v>
      </c>
      <c r="BU41" s="299">
        <f>((BB41/BC41)-1)*100</f>
        <v>0.8771929824561431</v>
      </c>
      <c r="BV41" s="299">
        <f>((BC41/BD41)-1)*100</f>
        <v>0.8849557522123908</v>
      </c>
      <c r="BW41" s="299">
        <f>((BD41/BE41)-1)*100</f>
        <v>0.8928571428571175</v>
      </c>
      <c r="BX41" s="299">
        <f>((BE41/BF41)-1)*100</f>
        <v>0.9009009009008917</v>
      </c>
      <c r="BY41" s="299">
        <f>((BF41/BG41)-1)*100</f>
        <v>0.9090909090909038</v>
      </c>
      <c r="BZ41" s="299">
        <f>((BG41/BH41)-1)*100</f>
        <v>0.917431192660545</v>
      </c>
      <c r="CA41" s="300">
        <f>((BH41/BI41)-1)*100</f>
        <v>1.869158878504673</v>
      </c>
      <c r="CB41" s="297">
        <f>AVERAGE(BK41:CA41)</f>
        <v>1.335440770291262</v>
      </c>
      <c r="CC41" s="297">
        <f>SQRT(AVERAGE((BK41-$CB41)^2,(BL41-$CB41)^2,(BM41-$CB41)^2,(BN41-$CB41)^2,(BO41-$CB41)^2,(BP41-$CB41)^2,(BQ41-$CB41)^2,(BR41-$CB41)^2,(BS41-$CB41)^2,(BT41-$CB41)^2,(BU41-$CB41)^2,(BV41-$CB41)^2,(BW41-$CB41)^2,(BX41-$CB41)^2,(BY41-$CB41)^2,(BZ41-$CB41)^2,(CA41-$CB41)^2))</f>
        <v>0.7889138248477137</v>
      </c>
      <c r="CD41" t="s" s="146">
        <v>161</v>
      </c>
      <c r="CE41" s="301">
        <f>IF(AN41="n/a","n/a",IF(U41&lt;0,"n/a",IF(U41="n/a","n/a",I41+AN41-U41)))</f>
        <v>-15.34609193799646</v>
      </c>
      <c r="CF41" s="301">
        <f>IF(AN41="n/a","n/a",I41+AN41)</f>
        <v>5.438932216592908</v>
      </c>
      <c r="CG41" s="297">
        <f>D41/10+(1000-E41)/100+IF(F41="N",2,IF(F41="Y",1,0))+IF(G41="N",2,IF(G41="Y",1,0))+IF(L41&gt;10,5,L41/2)+IF(S41&gt;100,0,IF(S41&lt;0,0,(100-S41)/10))+IF(U41&gt;100,0,IF(U41&lt;0,0,(100-U41)/10))+IF(X41="-",0,IF(X41="N/A",0,IF(X41&gt;5,0,5-X41)))+IF(Y41&gt;5,0,5-Y41)+IF(Z41="N/A",0,IF(Z41&gt;5,0,5-Z41))+IF(AB41&lt;0,0,IF(AB41="-",0,IF(AB41="N/A",0,IF(AB41&gt;10,5,AB41/2))))+IF(AC41="n/a",0,IF(AC41&lt;0,0,IF(AC41&gt;10,5,AC41/2)))+IF(AE41="n/a",0,IF(AE41&lt;0,0,IF(AE41&gt;10,5,AE41/2)))+AF41/10+IF(AG41&gt;100000,3,IF(AG41&gt;10000,2,IF(AG41&gt;1000,1,0)))+IF(AL41&gt;10,5,AL41/2)+IF(AM41="n/a",0,IF(AM41&gt;10,5,AM41/2))+IF(AN41="n/a",0,IF(AN41&gt;10,5,AN41/2))+IF(AO41="n/a",0,IF(AO41&lt;0,0,IF(AO41&gt;10,5,AO41/2)))+IF(CB41&gt;10,5,CB41/2)</f>
        <v>49.41287720087971</v>
      </c>
      <c r="CH41" s="302">
        <f>IF(AB41="n/a",1.03*AP41,IF(AB41&lt;0,1.01*AP41,IF(AB41&gt;10,1.1*AP41,(1+AB41/100)*AP41)))</f>
        <v>2.72824</v>
      </c>
      <c r="CI41" s="303">
        <f>IF($AC41="n/a",1.03*CH41,IF($AC41&lt;0,1.01*CH41,IF($AC41&gt;10,1.1*CH41,(1+$AC41/100)*CH41)))</f>
        <v>2.841189136</v>
      </c>
      <c r="CJ41" s="304">
        <f>IF($AE41="n/a",1.03*CI41,IF($AE41&lt;0,1.01*CI41,IF($AE41&gt;10,1.1*CI41,(1+$AE41/100)*CI41)))</f>
        <v>2.9329595450928</v>
      </c>
      <c r="CK41" s="304">
        <f>IF($AE41="n/a",1.03*CJ41,IF($AE41&lt;0,1.01*CJ41,IF($AE41&gt;10,1.1*CJ41,(1+$AE41/100)*CJ41)))</f>
        <v>3.027694138399298</v>
      </c>
      <c r="CL41" s="305">
        <f>IF($AE41="n/a",1.03*CK41,IF($AE41&lt;0,1.01*CK41,IF($AE41&gt;10,1.1*CK41,(1+$AE41/100)*CK41)))</f>
        <v>3.125488659069595</v>
      </c>
      <c r="CM41" s="303">
        <f>SUM(CH41:CL41)</f>
        <v>14.65557147856169</v>
      </c>
      <c r="CN41" s="300">
        <f>(CM41/H41)*100</f>
        <v>17.03146017264578</v>
      </c>
      <c r="CO41" s="306">
        <v>0.1</v>
      </c>
      <c r="CP41" s="307">
        <v>25.2</v>
      </c>
      <c r="CQ41" s="308">
        <v>-0.3</v>
      </c>
      <c r="CR41" s="309">
        <v>3</v>
      </c>
      <c r="CS41" s="310">
        <v>7.2</v>
      </c>
    </row>
    <row r="42" ht="11.25" customHeight="1">
      <c r="A42" t="s" s="110">
        <v>254</v>
      </c>
      <c r="B42" t="s" s="110">
        <v>255</v>
      </c>
      <c r="C42" t="s" s="110">
        <v>181</v>
      </c>
      <c r="D42" s="174">
        <v>31</v>
      </c>
      <c r="E42" s="219">
        <v>89</v>
      </c>
      <c r="F42" t="s" s="118">
        <v>55</v>
      </c>
      <c r="G42" t="s" s="113">
        <v>55</v>
      </c>
      <c r="H42" s="176">
        <v>47.21</v>
      </c>
      <c r="I42" s="177">
        <f>(R42/H42)*100</f>
        <v>1.525100614276636</v>
      </c>
      <c r="J42" s="178">
        <v>0.175</v>
      </c>
      <c r="K42" s="178">
        <v>0.18</v>
      </c>
      <c r="L42" s="177">
        <f>((K42/J42)-1)*100</f>
        <v>2.857142857142869</v>
      </c>
      <c r="M42" s="179">
        <v>42958</v>
      </c>
      <c r="N42" s="179">
        <v>42962</v>
      </c>
      <c r="O42" s="179">
        <v>42978</v>
      </c>
      <c r="P42" t="s" s="173">
        <v>256</v>
      </c>
      <c r="Q42" s="375"/>
      <c r="R42" s="180">
        <f>K42*4</f>
        <v>0.72</v>
      </c>
      <c r="S42" s="181">
        <f>IF(OR(W42&lt;0.01,W42="n/a"),"n/a",R42/W42*100)</f>
        <v>41.37931034482759</v>
      </c>
      <c r="T42" s="182">
        <f>IF(OR(W42&lt;0.01,Z42="n/a"),"n/a",(H42/SQRT(22.5*W42*(H42/Z42))-1)*100)</f>
        <v>196.6965846552749</v>
      </c>
      <c r="U42" s="177">
        <f>IF(OR(W42&lt;0.01,W42="n/a"),"n/a",H42/W42)</f>
        <v>27.13218390804598</v>
      </c>
      <c r="V42" s="183">
        <v>7</v>
      </c>
      <c r="W42" s="176">
        <v>1.74</v>
      </c>
      <c r="X42" s="184">
        <v>2.72</v>
      </c>
      <c r="Y42" s="185">
        <v>2.59</v>
      </c>
      <c r="Z42" s="186">
        <v>7.3</v>
      </c>
      <c r="AA42" s="176">
        <v>29.1</v>
      </c>
      <c r="AB42" s="187">
        <v>22.6</v>
      </c>
      <c r="AC42" s="188">
        <v>10.19</v>
      </c>
      <c r="AD42" s="189">
        <v>0.1</v>
      </c>
      <c r="AE42" s="189">
        <v>10</v>
      </c>
      <c r="AF42" s="190">
        <v>13</v>
      </c>
      <c r="AG42" s="191">
        <v>6139</v>
      </c>
      <c r="AH42" s="192">
        <v>0.3</v>
      </c>
      <c r="AI42" s="193">
        <v>0.72</v>
      </c>
      <c r="AJ42" s="376">
        <f>IF(OR(AD42&lt;0,AD42="n/a",AD42=0),"n/a",AN42/AD42)</f>
        <v>191.0153570241442</v>
      </c>
      <c r="AK42" s="195">
        <f>AN42/AO42</f>
        <v>1.263266906053165</v>
      </c>
      <c r="AL42" s="196">
        <f>((AP42/AQ42)^(1/1)-1)*100</f>
        <v>3.731343283582067</v>
      </c>
      <c r="AM42" s="196">
        <f>IF(AS42=0,"n/a",((AP42/AS42)^(1/3)-1)*100)</f>
        <v>11.60190299209165</v>
      </c>
      <c r="AN42" s="196">
        <f>IF(AV42=0,"n/a",((AP42/AV42)^(1/5)-1)*100)</f>
        <v>19.10153570241442</v>
      </c>
      <c r="AO42" s="197">
        <f>IF(BB42=0,"n/a",((AP42/BB42)^(1/10)-1)*100)</f>
        <v>15.12074416806619</v>
      </c>
      <c r="AP42" s="194">
        <v>0.695</v>
      </c>
      <c r="AQ42" s="194">
        <v>0.67</v>
      </c>
      <c r="AR42" s="194">
        <v>0.635</v>
      </c>
      <c r="AS42" s="194">
        <v>0.5</v>
      </c>
      <c r="AT42" s="199"/>
      <c r="AU42" s="194">
        <v>0.35</v>
      </c>
      <c r="AV42" s="194">
        <v>0.29</v>
      </c>
      <c r="AW42" s="199"/>
      <c r="AX42" s="200">
        <v>0.2475</v>
      </c>
      <c r="AY42" s="370">
        <v>0.23</v>
      </c>
      <c r="AZ42" s="202">
        <v>0.2225</v>
      </c>
      <c r="BA42" s="202">
        <v>0.19</v>
      </c>
      <c r="BB42" s="202">
        <v>0.17</v>
      </c>
      <c r="BC42" s="202">
        <v>0.14</v>
      </c>
      <c r="BD42" s="202">
        <v>0.1125</v>
      </c>
      <c r="BE42" s="202">
        <v>0.0925</v>
      </c>
      <c r="BF42" s="202">
        <v>0.0825</v>
      </c>
      <c r="BG42" s="203">
        <v>0.075</v>
      </c>
      <c r="BH42" s="202">
        <v>0.07124999999999999</v>
      </c>
      <c r="BI42" s="314">
        <v>0.0625</v>
      </c>
      <c r="BJ42" s="200">
        <f>SUM(AP42:BI42)</f>
        <v>4.83625</v>
      </c>
      <c r="BK42" s="205">
        <f>((AP42/AQ42)-1)*100</f>
        <v>3.731343283582067</v>
      </c>
      <c r="BL42" s="205">
        <f>((AQ42/AR42)-1)*100</f>
        <v>5.51181102362206</v>
      </c>
      <c r="BM42" s="205">
        <f>((AR42/AS42)-1)*100</f>
        <v>27</v>
      </c>
      <c r="BN42" s="205">
        <f>IF(AU42=0,0,IF(AU42&gt;AS42,0,((AS42/AU42)-1)*100))</f>
        <v>42.85714285714286</v>
      </c>
      <c r="BO42" s="205">
        <f>IF(AV42=0,0,IF(AV42&gt;AU42,0,((AU42/AV42)-1)*100))</f>
        <v>20.68965517241379</v>
      </c>
      <c r="BP42" s="205">
        <f>((AV42/AX42)-1)*100</f>
        <v>17.17171717171717</v>
      </c>
      <c r="BQ42" s="206">
        <f>((AX42/AY42)-1)*100</f>
        <v>7.608695652173902</v>
      </c>
      <c r="BR42" s="207">
        <f>((AY42/AZ42)-1)*100</f>
        <v>3.370786516853941</v>
      </c>
      <c r="BS42" s="207">
        <f>((AZ42/BA42)-1)*100</f>
        <v>17.10526315789473</v>
      </c>
      <c r="BT42" s="207">
        <f>((BA42/BB42)-1)*100</f>
        <v>11.76470588235294</v>
      </c>
      <c r="BU42" s="207">
        <f>((BB42/BC42)-1)*100</f>
        <v>21.42857142857142</v>
      </c>
      <c r="BV42" s="207">
        <f>((BC42/BD42)-1)*100</f>
        <v>24.44444444444445</v>
      </c>
      <c r="BW42" s="207">
        <f>((BD42/BE42)-1)*100</f>
        <v>21.62162162162162</v>
      </c>
      <c r="BX42" s="207">
        <f>((BE42/BF42)-1)*100</f>
        <v>12.12121212121211</v>
      </c>
      <c r="BY42" s="207">
        <f>((BF42/BG42)-1)*100</f>
        <v>10.00000000000001</v>
      </c>
      <c r="BZ42" s="207">
        <f>((BG42/BH42)-1)*100</f>
        <v>5.263157894736836</v>
      </c>
      <c r="CA42" s="208">
        <f>((BH42/BI42)-1)*100</f>
        <v>13.99999999999999</v>
      </c>
      <c r="CB42" s="205">
        <f>AVERAGE(BK42:CA42)</f>
        <v>15.62883107225529</v>
      </c>
      <c r="CC42" s="205">
        <f>SQRT(AVERAGE((BK42-$CB42)^2,(BL42-$CB42)^2,(BM42-$CB42)^2,(BN42-$CB42)^2,(BO42-$CB42)^2,(BP42-$CB42)^2,(BQ42-$CB42)^2,(BR42-$CB42)^2,(BS42-$CB42)^2,(BT42-$CB42)^2,(BU42-$CB42)^2,(BV42-$CB42)^2,(BW42-$CB42)^2,(BX42-$CB42)^2,(BY42-$CB42)^2,(BZ42-$CB42)^2,(CA42-$CB42)^2))</f>
        <v>9.928057995239996</v>
      </c>
      <c r="CD42" t="s" s="110">
        <v>137</v>
      </c>
      <c r="CE42" s="209">
        <f>IF(AN42="n/a","n/a",IF(U42&lt;0,"n/a",IF(U42="n/a","n/a",I42+AN42-U42)))</f>
        <v>-6.505547591354926</v>
      </c>
      <c r="CF42" s="209">
        <f>IF(AN42="n/a","n/a",I42+AN42)</f>
        <v>20.62663631669105</v>
      </c>
      <c r="CG42" s="205">
        <f>D42/10+(1000-E42)/100+IF(F42="N",2,IF(F42="Y",1,0))+IF(G42="N",2,IF(G42="Y",1,0))+IF(L42&gt;10,5,L42/2)+IF(S42&gt;100,0,IF(S42&lt;0,0,(100-S42)/10))+IF(U42&gt;100,0,IF(U42&lt;0,0,(100-U42)/10))+IF(X42="-",0,IF(X42="N/A",0,IF(X42&gt;5,0,5-X42)))+IF(Y42&gt;5,0,5-Y42)+IF(Z42="N/A",0,IF(Z42&gt;5,0,5-Z42))+IF(AB42&lt;0,0,IF(AB42="-",0,IF(AB42="N/A",0,IF(AB42&gt;10,5,AB42/2))))+IF(AC42="n/a",0,IF(AC42&lt;0,0,IF(AC42&gt;10,5,AC42/2)))+IF(AE42="n/a",0,IF(AE42&lt;0,0,IF(AE42&gt;10,5,AE42/2)))+AF42/10+IF(AG42&gt;100000,3,IF(AG42&gt;10000,2,IF(AG42&gt;1000,1,0)))+IF(AL42&gt;10,5,AL42/2)+IF(AM42="n/a",0,IF(AM42&gt;10,5,AM42/2))+IF(AN42="n/a",0,IF(AN42&gt;10,5,AN42/2))+IF(AO42="n/a",0,IF(AO42&lt;0,0,IF(AO42&gt;10,5,AO42/2)))+IF(CB42&gt;10,5,CB42/2)</f>
        <v>74.64309364507511</v>
      </c>
      <c r="CH42" s="315">
        <f>IF(AB42="n/a",1.03*AP42,IF(AB42&lt;0,1.01*AP42,IF(AB42&gt;10,1.1*AP42,(1+AB42/100)*AP42)))</f>
        <v>0.7645</v>
      </c>
      <c r="CI42" s="211">
        <f>IF($AC42="n/a",1.03*CH42,IF($AC42&lt;0,1.01*CH42,IF($AC42&gt;10,1.1*CH42,(1+$AC42/100)*CH42)))</f>
        <v>0.84095</v>
      </c>
      <c r="CJ42" s="212">
        <f>IF($AE42="n/a",1.03*CI42,IF($AE42&lt;0,1.01*CI42,IF($AE42&gt;10,1.1*CI42,(1+$AE42/100)*CI42)))</f>
        <v>0.925045</v>
      </c>
      <c r="CK42" s="212">
        <f>IF($AE42="n/a",1.03*CJ42,IF($AE42&lt;0,1.01*CJ42,IF($AE42&gt;10,1.1*CJ42,(1+$AE42/100)*CJ42)))</f>
        <v>1.0175495</v>
      </c>
      <c r="CL42" s="210">
        <f>IF($AE42="n/a",1.03*CK42,IF($AE42&lt;0,1.01*CK42,IF($AE42&gt;10,1.1*CK42,(1+$AE42/100)*CK42)))</f>
        <v>1.11930445</v>
      </c>
      <c r="CM42" s="211">
        <f>SUM(CH42:CL42)</f>
        <v>4.66734895</v>
      </c>
      <c r="CN42" s="208">
        <f>(CM42/H42)*100</f>
        <v>9.886356598178352</v>
      </c>
      <c r="CO42" s="213">
        <v>1.21</v>
      </c>
      <c r="CP42" s="214">
        <v>31.7</v>
      </c>
      <c r="CQ42" s="215">
        <v>-3.5</v>
      </c>
      <c r="CR42" s="216">
        <v>2.2</v>
      </c>
      <c r="CS42" s="217">
        <v>3.7</v>
      </c>
    </row>
    <row r="43" ht="11.25" customHeight="1">
      <c r="A43" t="s" s="116">
        <v>257</v>
      </c>
      <c r="B43" t="s" s="116">
        <v>258</v>
      </c>
      <c r="C43" t="s" s="116">
        <v>259</v>
      </c>
      <c r="D43" s="218">
        <v>62</v>
      </c>
      <c r="E43" s="219">
        <v>2</v>
      </c>
      <c r="F43" t="s" s="220">
        <v>141</v>
      </c>
      <c r="G43" t="s" s="221">
        <v>55</v>
      </c>
      <c r="H43" s="222">
        <v>95.48999999999999</v>
      </c>
      <c r="I43" s="223">
        <f>(R43/H43)*100</f>
        <v>1.968792543721856</v>
      </c>
      <c r="J43" s="224">
        <v>0.44</v>
      </c>
      <c r="K43" s="224">
        <v>0.47</v>
      </c>
      <c r="L43" s="225">
        <f>((K43/J43)-1)*100</f>
        <v>6.818181818181812</v>
      </c>
      <c r="M43" s="226">
        <v>42976</v>
      </c>
      <c r="N43" s="226">
        <v>42978</v>
      </c>
      <c r="O43" s="226">
        <v>42993</v>
      </c>
      <c r="P43" t="s" s="227">
        <v>182</v>
      </c>
      <c r="Q43" s="319"/>
      <c r="R43" s="225">
        <f>K43*4</f>
        <v>1.88</v>
      </c>
      <c r="S43" s="228">
        <f>IF(OR(W43&lt;0.01,W43="n/a"),"n/a",R43/W43*100)</f>
        <v>43.72093023255814</v>
      </c>
      <c r="T43" s="229">
        <f>IF(OR(W43&lt;0.01,Z43="n/a"),"n/a",(H43/SQRT(22.5*W43*(H43/Z43))-1)*100)</f>
        <v>85.32887173258898</v>
      </c>
      <c r="U43" s="223">
        <f>IF(OR(W43&lt;0.01,W43="n/a"),"n/a",H43/W43)</f>
        <v>22.20697674418605</v>
      </c>
      <c r="V43" s="230">
        <v>12</v>
      </c>
      <c r="W43" s="222">
        <v>4.3</v>
      </c>
      <c r="X43" s="231">
        <v>1.47</v>
      </c>
      <c r="Y43" s="232">
        <v>1.97</v>
      </c>
      <c r="Z43" s="233">
        <v>3.48</v>
      </c>
      <c r="AA43" s="222">
        <v>16.8</v>
      </c>
      <c r="AB43" s="234">
        <v>-13.2</v>
      </c>
      <c r="AC43" s="235">
        <v>5.54</v>
      </c>
      <c r="AD43" s="236">
        <v>-4.5</v>
      </c>
      <c r="AE43" s="236">
        <v>15.12</v>
      </c>
      <c r="AF43" s="237">
        <v>19</v>
      </c>
      <c r="AG43" s="238">
        <v>14949</v>
      </c>
      <c r="AH43" s="239">
        <v>0.2</v>
      </c>
      <c r="AI43" s="240">
        <v>0.8100000000000001</v>
      </c>
      <c r="AJ43" t="s" s="265">
        <f>IF(OR(AD43&lt;0,AD43="n/a",AD43=0),"n/a",AN43/AD43)</f>
        <v>143</v>
      </c>
      <c r="AK43" s="242">
        <f>AN43/AO43</f>
        <v>1.048402079682923</v>
      </c>
      <c r="AL43" s="243">
        <f>((AP43/AQ43)^(1/1)-1)*100</f>
        <v>4.878048780487809</v>
      </c>
      <c r="AM43" s="243">
        <f>IF(AS43=0,"n/a",((AP43/AS43)^(1/3)-1)*100)</f>
        <v>12.40164169636542</v>
      </c>
      <c r="AN43" s="243">
        <f>IF(AV43=0,"n/a",((AP43/AV43)^(1/5)-1)*100)</f>
        <v>11.77914712857751</v>
      </c>
      <c r="AO43" s="244">
        <f>IF(BB43=0,"n/a",((AP43/BB43)^(1/10)-1)*100)</f>
        <v>11.23533361564866</v>
      </c>
      <c r="AP43" s="241">
        <v>1.72</v>
      </c>
      <c r="AQ43" s="241">
        <v>1.64</v>
      </c>
      <c r="AR43" s="241">
        <v>1.55</v>
      </c>
      <c r="AS43" s="241">
        <v>1.211185</v>
      </c>
      <c r="AT43" s="245"/>
      <c r="AU43" s="241">
        <v>1.110949</v>
      </c>
      <c r="AV43" s="241">
        <v>0.985654</v>
      </c>
      <c r="AW43" s="245"/>
      <c r="AX43" s="246">
        <v>0.8937710000000001</v>
      </c>
      <c r="AY43" s="247">
        <v>0.852006</v>
      </c>
      <c r="AZ43" s="248">
        <v>0.75177</v>
      </c>
      <c r="BA43" s="248">
        <v>0.643181</v>
      </c>
      <c r="BB43" s="248">
        <v>0.593063</v>
      </c>
      <c r="BC43" s="248">
        <v>0.5512980000000001</v>
      </c>
      <c r="BD43" s="248">
        <v>0.509533</v>
      </c>
      <c r="BE43" s="248">
        <v>0.476121</v>
      </c>
      <c r="BF43" s="317">
        <v>0.4510620000000001</v>
      </c>
      <c r="BG43" s="248">
        <v>0.434356</v>
      </c>
      <c r="BH43" s="248">
        <v>0.400944</v>
      </c>
      <c r="BI43" s="249">
        <v>0.367532</v>
      </c>
      <c r="BJ43" s="246">
        <f>SUM(AP43:BI43)</f>
        <v>15.142425</v>
      </c>
      <c r="BK43" s="250">
        <f>((AP43/AQ43)-1)*100</f>
        <v>4.878048780487809</v>
      </c>
      <c r="BL43" s="250">
        <f>((AQ43/AR43)-1)*100</f>
        <v>5.806451612903207</v>
      </c>
      <c r="BM43" s="250">
        <f>((AR43/AS43)-1)*100</f>
        <v>27.97384379760319</v>
      </c>
      <c r="BN43" s="250">
        <f>IF(AU43=0,0,IF(AU43&gt;AS43,0,((AS43/AU43)-1)*100))</f>
        <v>9.022556390977421</v>
      </c>
      <c r="BO43" s="250">
        <f>IF(AV43=0,0,IF(AV43&gt;AU43,0,((AU43/AV43)-1)*100))</f>
        <v>12.71186440677967</v>
      </c>
      <c r="BP43" s="250">
        <f>((AV43/AX43)-1)*100</f>
        <v>10.28037383177569</v>
      </c>
      <c r="BQ43" s="251">
        <f>((AX43/AY43)-1)*100</f>
        <v>4.90196078431373</v>
      </c>
      <c r="BR43" s="252">
        <f>((AY43/AZ43)-1)*100</f>
        <v>13.33333333333333</v>
      </c>
      <c r="BS43" s="252">
        <f>((AZ43/BA43)-1)*100</f>
        <v>16.8831168831169</v>
      </c>
      <c r="BT43" s="252">
        <f>((BA43/BB43)-1)*100</f>
        <v>8.450704225352101</v>
      </c>
      <c r="BU43" s="252">
        <f>((BB43/BC43)-1)*100</f>
        <v>7.575757575757569</v>
      </c>
      <c r="BV43" s="252">
        <f>((BC43/BD43)-1)*100</f>
        <v>8.196721311475418</v>
      </c>
      <c r="BW43" s="252">
        <f>((BD43/BE43)-1)*100</f>
        <v>7.017543859649145</v>
      </c>
      <c r="BX43" s="252">
        <f>((BE43/BF43)-1)*100</f>
        <v>5.555555555555536</v>
      </c>
      <c r="BY43" s="252">
        <f>((BF43/BG43)-1)*100</f>
        <v>3.846153846153855</v>
      </c>
      <c r="BZ43" s="252">
        <f>((BG43/BH43)-1)*100</f>
        <v>8.333333333333325</v>
      </c>
      <c r="CA43" s="253">
        <f>((BH43/BI43)-1)*100</f>
        <v>9.090909090909083</v>
      </c>
      <c r="CB43" s="250">
        <f>AVERAGE(BK43:CA43)</f>
        <v>9.638719330557471</v>
      </c>
      <c r="CC43" s="250">
        <f>SQRT(AVERAGE((BK43-$CB43)^2,(BL43-$CB43)^2,(BM43-$CB43)^2,(BN43-$CB43)^2,(BO43-$CB43)^2,(BP43-$CB43)^2,(BQ43-$CB43)^2,(BR43-$CB43)^2,(BS43-$CB43)^2,(BT43-$CB43)^2,(BU43-$CB43)^2,(BV43-$CB43)^2,(BW43-$CB43)^2,(BX43-$CB43)^2,(BY43-$CB43)^2,(BZ43-$CB43)^2,(CA43-$CB43)^2))</f>
        <v>5.631728798107851</v>
      </c>
      <c r="CD43" t="s" s="116">
        <v>137</v>
      </c>
      <c r="CE43" s="254">
        <f>IF(AN43="n/a","n/a",IF(U43&lt;0,"n/a",IF(U43="n/a","n/a",I43+AN43-U43)))</f>
        <v>-8.459037071886685</v>
      </c>
      <c r="CF43" s="254">
        <f>IF(AN43="n/a","n/a",I43+AN43)</f>
        <v>13.74793967229936</v>
      </c>
      <c r="CG43" s="250">
        <f>D43/10+(1000-E43)/100+IF(F43="N",2,IF(F43="Y",1,0))+IF(G43="N",2,IF(G43="Y",1,0))+IF(L43&gt;10,5,L43/2)+IF(S43&gt;100,0,IF(S43&lt;0,0,(100-S43)/10))+IF(U43&gt;100,0,IF(U43&lt;0,0,(100-U43)/10))+IF(X43="-",0,IF(X43="N/A",0,IF(X43&gt;5,0,5-X43)))+IF(Y43&gt;5,0,5-Y43)+IF(Z43="N/A",0,IF(Z43&gt;5,0,5-Z43))+IF(AB43&lt;0,0,IF(AB43="-",0,IF(AB43="N/A",0,IF(AB43&gt;10,5,AB43/2))))+IF(AC43="n/a",0,IF(AC43&lt;0,0,IF(AC43&gt;10,5,AC43/2)))+IF(AE43="n/a",0,IF(AE43&lt;0,0,IF(AE43&gt;10,5,AE43/2)))+AF43/10+IF(AG43&gt;100000,3,IF(AG43&gt;10000,2,IF(AG43&gt;1000,1,0)))+IF(AL43&gt;10,5,AL43/2)+IF(AM43="n/a",0,IF(AM43&gt;10,5,AM43/2))+IF(AN43="n/a",0,IF(AN43&gt;10,5,AN43/2))+IF(AO43="n/a",0,IF(AO43&lt;0,0,IF(AO43&gt;10,5,AO43/2)))+IF(CB43&gt;10,5,CB43/2)</f>
        <v>78.00468426693914</v>
      </c>
      <c r="CH43" s="255">
        <f>IF(AB43="n/a",1.03*AP43,IF(AB43&lt;0,1.01*AP43,IF(AB43&gt;10,1.1*AP43,(1+AB43/100)*AP43)))</f>
        <v>1.7372</v>
      </c>
      <c r="CI43" s="256">
        <f>IF($AC43="n/a",1.03*CH43,IF($AC43&lt;0,1.01*CH43,IF($AC43&gt;10,1.1*CH43,(1+$AC43/100)*CH43)))</f>
        <v>1.83344088</v>
      </c>
      <c r="CJ43" s="257">
        <f>IF($AE43="n/a",1.03*CI43,IF($AE43&lt;0,1.01*CI43,IF($AE43&gt;10,1.1*CI43,(1+$AE43/100)*CI43)))</f>
        <v>2.016784968</v>
      </c>
      <c r="CK43" s="257">
        <f>IF($AE43="n/a",1.03*CJ43,IF($AE43&lt;0,1.01*CJ43,IF($AE43&gt;10,1.1*CJ43,(1+$AE43/100)*CJ43)))</f>
        <v>2.2184634648</v>
      </c>
      <c r="CL43" s="258">
        <f>IF($AE43="n/a",1.03*CK43,IF($AE43&lt;0,1.01*CK43,IF($AE43&gt;10,1.1*CK43,(1+$AE43/100)*CK43)))</f>
        <v>2.440309811280</v>
      </c>
      <c r="CM43" s="256">
        <f>SUM(CH43:CL43)</f>
        <v>10.246199124080</v>
      </c>
      <c r="CN43" s="253">
        <f>(CM43/H43)*100</f>
        <v>10.73012789200964</v>
      </c>
      <c r="CO43" s="259">
        <v>1.27</v>
      </c>
      <c r="CP43" s="260">
        <v>45.8</v>
      </c>
      <c r="CQ43" s="261">
        <v>-1.7</v>
      </c>
      <c r="CR43" s="262">
        <v>5.4</v>
      </c>
      <c r="CS43" s="263">
        <v>14.5</v>
      </c>
    </row>
    <row r="44" ht="11.25" customHeight="1">
      <c r="A44" t="s" s="227">
        <v>260</v>
      </c>
      <c r="B44" t="s" s="116">
        <v>261</v>
      </c>
      <c r="C44" t="s" s="116">
        <v>128</v>
      </c>
      <c r="D44" s="218">
        <v>31</v>
      </c>
      <c r="E44" s="219">
        <v>85</v>
      </c>
      <c r="F44" t="s" s="220">
        <v>129</v>
      </c>
      <c r="G44" t="s" s="221">
        <v>129</v>
      </c>
      <c r="H44" s="343">
        <v>30.98</v>
      </c>
      <c r="I44" s="223">
        <f>(R44/H44)*100</f>
        <v>2.840542285345384</v>
      </c>
      <c r="J44" s="224">
        <v>0.2</v>
      </c>
      <c r="K44" s="224">
        <v>0.22</v>
      </c>
      <c r="L44" s="223">
        <f>((K44/J44)-1)*100</f>
        <v>9.999999999999986</v>
      </c>
      <c r="M44" s="327">
        <v>42671</v>
      </c>
      <c r="N44" s="327">
        <v>42675</v>
      </c>
      <c r="O44" s="327">
        <v>42689</v>
      </c>
      <c r="P44" t="s" s="227">
        <v>130</v>
      </c>
      <c r="Q44" t="s" s="353">
        <v>262</v>
      </c>
      <c r="R44" s="225">
        <f>K44*4</f>
        <v>0.88</v>
      </c>
      <c r="S44" s="228">
        <f>IF(OR(W44&lt;0.01,W44="n/a"),"n/a",R44/W44*100)</f>
        <v>42.10526315789474</v>
      </c>
      <c r="T44" s="229">
        <f>IF(OR(W44&lt;0.01,Z44="n/a"),"n/a",(H44/SQRT(22.5*W44*(H44/Z44))-1)*100)</f>
        <v>-7.812686353011856</v>
      </c>
      <c r="U44" s="223">
        <f>IF(OR(W44&lt;0.01,W44="n/a"),"n/a",H44/W44)</f>
        <v>14.82296650717704</v>
      </c>
      <c r="V44" s="230">
        <v>12</v>
      </c>
      <c r="W44" s="344">
        <v>2.09</v>
      </c>
      <c r="X44" t="s" s="345">
        <v>143</v>
      </c>
      <c r="Y44" s="346">
        <v>3.25</v>
      </c>
      <c r="Z44" s="347">
        <v>1.29</v>
      </c>
      <c r="AA44" t="s" s="348">
        <v>143</v>
      </c>
      <c r="AB44" t="s" s="345">
        <v>143</v>
      </c>
      <c r="AC44" t="s" s="349">
        <v>143</v>
      </c>
      <c r="AD44" t="s" s="348">
        <v>143</v>
      </c>
      <c r="AE44" t="s" s="348">
        <v>143</v>
      </c>
      <c r="AF44" s="237">
        <v>0</v>
      </c>
      <c r="AG44" s="350">
        <v>107</v>
      </c>
      <c r="AH44" t="s" s="348">
        <v>143</v>
      </c>
      <c r="AI44" t="s" s="348">
        <v>143</v>
      </c>
      <c r="AJ44" t="s" s="265">
        <f>IF(OR(AD44&lt;0,AD44="n/a",AD44=0),"n/a",AN44/AD44)</f>
        <v>143</v>
      </c>
      <c r="AK44" s="242">
        <f>AN44/AO44</f>
        <v>0.8304902884932104</v>
      </c>
      <c r="AL44" s="243">
        <f>((AP44/AQ44)^(1/1)-1)*100</f>
        <v>2.499999999999991</v>
      </c>
      <c r="AM44" s="243">
        <f>IF(AS44=0,"n/a",((AP44/AS44)^(1/3)-1)*100)</f>
        <v>2.565213100885844</v>
      </c>
      <c r="AN44" s="243">
        <f>IF(AV44=0,"n/a",((AP44/AV44)^(1/5)-1)*100)</f>
        <v>2.635185407071083</v>
      </c>
      <c r="AO44" s="244">
        <f>IF(BB44=0,"n/a",((AP44/BB44)^(1/10)-1)*100)</f>
        <v>3.173047829195208</v>
      </c>
      <c r="AP44" s="241">
        <v>0.82</v>
      </c>
      <c r="AQ44" s="321">
        <v>0.8</v>
      </c>
      <c r="AR44" s="241">
        <v>0.77</v>
      </c>
      <c r="AS44" s="321">
        <v>0.76</v>
      </c>
      <c r="AT44" s="245"/>
      <c r="AU44" s="241">
        <v>0.73</v>
      </c>
      <c r="AV44" s="321">
        <v>0.72</v>
      </c>
      <c r="AW44" s="245"/>
      <c r="AX44" s="246">
        <v>0.6899999999999999</v>
      </c>
      <c r="AY44" s="247">
        <v>0.68</v>
      </c>
      <c r="AZ44" s="248">
        <v>0.67</v>
      </c>
      <c r="BA44" s="248">
        <v>0.64</v>
      </c>
      <c r="BB44" s="248">
        <v>0.6</v>
      </c>
      <c r="BC44" s="248">
        <v>0.5</v>
      </c>
      <c r="BD44" s="248">
        <v>0.415</v>
      </c>
      <c r="BE44" s="248">
        <v>0.375</v>
      </c>
      <c r="BF44" s="248">
        <v>0.32</v>
      </c>
      <c r="BG44" s="248">
        <v>0.275</v>
      </c>
      <c r="BH44" s="248">
        <v>0.23</v>
      </c>
      <c r="BI44" s="249">
        <v>0.19</v>
      </c>
      <c r="BJ44" s="246">
        <f>SUM(AP44:BI44)</f>
        <v>10.185</v>
      </c>
      <c r="BK44" s="250">
        <f>((AP44/AQ44)-1)*100</f>
        <v>2.499999999999991</v>
      </c>
      <c r="BL44" s="250">
        <f>((AQ44/AR44)-1)*100</f>
        <v>3.896103896103909</v>
      </c>
      <c r="BM44" s="250">
        <f>((AR44/AS44)-1)*100</f>
        <v>1.315789473684204</v>
      </c>
      <c r="BN44" s="250">
        <f>IF(AU44=0,0,IF(AU44&gt;AS44,0,((AS44/AU44)-1)*100))</f>
        <v>4.109589041095885</v>
      </c>
      <c r="BO44" s="250">
        <f>IF(AV44=0,0,IF(AV44&gt;AU44,0,((AU44/AV44)-1)*100))</f>
        <v>1.388888888888884</v>
      </c>
      <c r="BP44" s="250">
        <f>((AV44/AX44)-1)*100</f>
        <v>4.347826086956519</v>
      </c>
      <c r="BQ44" s="251">
        <f>IF(AY44=0,0,IF(AY44&gt;AX44,0,((AX44/AY44)-1)*100))</f>
        <v>1.470588235294112</v>
      </c>
      <c r="BR44" s="252">
        <f>IF(AZ44=0,0,IF(AZ44&gt;AY44,0,((AY44/AZ44)-1)*100))</f>
        <v>1.49253731343284</v>
      </c>
      <c r="BS44" s="252">
        <f>IF(BA44=0,0,IF(BA44&gt;AZ44,0,((AZ44/BA44)-1)*100))</f>
        <v>4.6875</v>
      </c>
      <c r="BT44" s="252">
        <f>IF(BB44=0,0,IF(BB44&gt;BA44,0,((BA44/BB44)-1)*100))</f>
        <v>6.666666666666665</v>
      </c>
      <c r="BU44" s="252">
        <f>IF(BC44=0,0,IF(BC44&gt;BB44,0,((BB44/BC44)-1)*100))</f>
        <v>20</v>
      </c>
      <c r="BV44" s="252">
        <f>IF(BD44=0,0,IF(BD44&gt;BC44,0,((BC44/BD44)-1)*100))</f>
        <v>20.48192771084338</v>
      </c>
      <c r="BW44" s="252">
        <f>IF(BE44=0,0,IF(BE44&gt;BD44,0,((BD44/BE44)-1)*100))</f>
        <v>10.66666666666667</v>
      </c>
      <c r="BX44" s="252">
        <f>IF(BF44=0,0,IF(BF44&gt;BE44,0,((BE44/BF44)-1)*100))</f>
        <v>17.1875</v>
      </c>
      <c r="BY44" s="252">
        <f>IF(BG44=0,0,IF(BG44&gt;BF44,0,((BF44/BG44)-1)*100))</f>
        <v>16.36363636363636</v>
      </c>
      <c r="BZ44" s="252">
        <f>IF(BH44=0,0,IF(BH44&gt;BG44,0,((BG44/BH44)-1)*100))</f>
        <v>19.56521739130434</v>
      </c>
      <c r="CA44" s="253">
        <f>IF(BI44=0,0,IF(BI44&gt;BH44,0,((BH44/BI44)-1)*100))</f>
        <v>21.05263157894737</v>
      </c>
      <c r="CB44" s="250">
        <f>AVERAGE(BK44:CA44)</f>
        <v>9.246651136089479</v>
      </c>
      <c r="CC44" s="250">
        <f>SQRT(AVERAGE((BK44-$CB44)^2,(BL44-$CB44)^2,(BM44-$CB44)^2,(BN44-$CB44)^2,(BO44-$CB44)^2,(BP44-$CB44)^2,(BQ44-$CB44)^2,(BR44-$CB44)^2,(BS44-$CB44)^2,(BT44-$CB44)^2,(BU44-$CB44)^2,(BV44-$CB44)^2,(BW44-$CB44)^2,(BX44-$CB44)^2,(BY44-$CB44)^2,(BZ44-$CB44)^2,(CA44-$CB44)^2))</f>
        <v>7.672169332545388</v>
      </c>
      <c r="CD44" t="s" s="116">
        <v>132</v>
      </c>
      <c r="CE44" s="254">
        <f>IF(AN44="n/a","n/a",IF(U44&lt;0,"n/a",IF(U44="n/a","n/a",I44+AN44-U44)))</f>
        <v>-9.347238814760567</v>
      </c>
      <c r="CF44" s="254">
        <f>IF(AN44="n/a","n/a",I44+AN44)</f>
        <v>5.475727692416468</v>
      </c>
      <c r="CG44" s="250">
        <f>D44/10+(1000-E44)/100+IF(F44="N",2,IF(F44="Y",1,0))+IF(G44="N",2,IF(G44="Y",1,0))+IF(L44&gt;10,5,L44/2)+IF(S44&gt;100,0,IF(S44&lt;0,0,(100-S44)/10))+IF(U44&gt;100,0,IF(U44&lt;0,0,(100-U44)/10))+IF(X44="-",0,IF(X44="N/A",0,IF(X44&gt;5,0,5-X44)))+IF(Y44&gt;5,0,5-Y44)+IF(Z44="N/A",0,IF(Z44&gt;5,0,5-Z44))+IF(AB44&lt;0,0,IF(AB44="-",0,IF(AB44="N/A",0,IF(AB44&gt;10,5,AB44/2))))+IF(AC44="n/a",0,IF(AC44&lt;0,0,IF(AC44&gt;10,5,AC44/2)))+IF(AE44="n/a",0,IF(AE44&lt;0,0,IF(AE44&gt;10,5,AE44/2)))+AF44/10+IF(AG44&gt;100000,3,IF(AG44&gt;10000,2,IF(AG44&gt;1000,1,0)))+IF(AL44&gt;10,5,AL44/2)+IF(AM44="n/a",0,IF(AM44&gt;10,5,AM44/2))+IF(AN44="n/a",0,IF(AN44&gt;10,5,AN44/2))+IF(AO44="n/a",0,IF(AO44&lt;0,0,IF(AO44&gt;10,5,AO44/2)))+IF(CB44&gt;10,5,CB44/2)</f>
        <v>47.07722577011362</v>
      </c>
      <c r="CH44" s="255">
        <f>IF(AB44="n/a",1.03*AP44,IF(AB44&lt;0,1.01*AP44,IF(AB44&gt;10,1.1*AP44,(1+AB44/100)*AP44)))</f>
        <v>0.8446</v>
      </c>
      <c r="CI44" s="256">
        <f>IF($AC44="n/a",1.03*CH44,IF($AC44&lt;0,1.01*CH44,IF($AC44&gt;10,1.1*CH44,(1+$AC44/100)*CH44)))</f>
        <v>0.869938</v>
      </c>
      <c r="CJ44" s="257">
        <f>IF($AE44="n/a",1.03*CI44,IF($AE44&lt;0,1.01*CI44,IF($AE44&gt;10,1.1*CI44,(1+$AE44/100)*CI44)))</f>
        <v>0.89603614</v>
      </c>
      <c r="CK44" s="257">
        <f>IF($AE44="n/a",1.03*CJ44,IF($AE44&lt;0,1.01*CJ44,IF($AE44&gt;10,1.1*CJ44,(1+$AE44/100)*CJ44)))</f>
        <v>0.9229172242</v>
      </c>
      <c r="CL44" s="258">
        <f>IF($AE44="n/a",1.03*CK44,IF($AE44&lt;0,1.01*CK44,IF($AE44&gt;10,1.1*CK44,(1+$AE44/100)*CK44)))</f>
        <v>0.950604740926</v>
      </c>
      <c r="CM44" s="256">
        <f>SUM(CH44:CL44)</f>
        <v>4.484096105126</v>
      </c>
      <c r="CN44" s="253">
        <f>(CM44/H44)*100</f>
        <v>14.47416431609426</v>
      </c>
      <c r="CO44" t="s" s="348">
        <v>143</v>
      </c>
      <c r="CP44" s="351">
        <v>31.6</v>
      </c>
      <c r="CQ44" s="352">
        <v>-6.8</v>
      </c>
      <c r="CR44" s="377">
        <v>4.8</v>
      </c>
      <c r="CS44" s="378">
        <v>3.3</v>
      </c>
    </row>
    <row r="45" ht="11.25" customHeight="1">
      <c r="A45" t="s" s="116">
        <v>263</v>
      </c>
      <c r="B45" t="s" s="116">
        <v>264</v>
      </c>
      <c r="C45" t="s" s="116">
        <v>265</v>
      </c>
      <c r="D45" s="218">
        <v>37</v>
      </c>
      <c r="E45" s="219">
        <v>71</v>
      </c>
      <c r="F45" t="s" s="220">
        <v>129</v>
      </c>
      <c r="G45" t="s" s="221">
        <v>129</v>
      </c>
      <c r="H45" s="222">
        <v>50.47</v>
      </c>
      <c r="I45" s="223">
        <f>(R45/H45)*100</f>
        <v>2.456905092133941</v>
      </c>
      <c r="J45" s="224">
        <v>0.28</v>
      </c>
      <c r="K45" s="224">
        <v>0.31</v>
      </c>
      <c r="L45" s="225">
        <f>((K45/J45)-1)*100</f>
        <v>10.7142857142857</v>
      </c>
      <c r="M45" s="226">
        <v>43038</v>
      </c>
      <c r="N45" s="226">
        <v>43039</v>
      </c>
      <c r="O45" s="226">
        <v>43054</v>
      </c>
      <c r="P45" t="s" s="227">
        <v>130</v>
      </c>
      <c r="Q45" s="316"/>
      <c r="R45" s="225">
        <f>K45*4</f>
        <v>1.24</v>
      </c>
      <c r="S45" s="228">
        <f>IF(OR(W45&lt;0.01,W45="n/a"),"n/a",R45/W45*100)</f>
        <v>53.91304347826087</v>
      </c>
      <c r="T45" s="229">
        <f>IF(OR(W45&lt;0.01,Z45="n/a"),"n/a",(H45/SQRT(22.5*W45*(H45/Z45))-1)*100)</f>
        <v>146.4935154118595</v>
      </c>
      <c r="U45" s="223">
        <f>IF(OR(W45&lt;0.01,W45="n/a"),"n/a",H45/W45)</f>
        <v>21.94347826086956</v>
      </c>
      <c r="V45" s="230">
        <v>10</v>
      </c>
      <c r="W45" s="222">
        <v>2.3</v>
      </c>
      <c r="X45" s="231">
        <v>1.45</v>
      </c>
      <c r="Y45" s="232">
        <v>4.02</v>
      </c>
      <c r="Z45" s="233">
        <v>6.23</v>
      </c>
      <c r="AA45" s="222">
        <v>33.8</v>
      </c>
      <c r="AB45" s="234">
        <v>10.5</v>
      </c>
      <c r="AC45" s="235">
        <v>19.84</v>
      </c>
      <c r="AD45" s="236">
        <v>3.8</v>
      </c>
      <c r="AE45" s="236">
        <v>15.13</v>
      </c>
      <c r="AF45" s="237">
        <v>15</v>
      </c>
      <c r="AG45" s="238">
        <v>5907</v>
      </c>
      <c r="AH45" s="239">
        <v>3.8</v>
      </c>
      <c r="AI45" s="240">
        <v>0.6899999999999999</v>
      </c>
      <c r="AJ45" s="241">
        <f>IF(OR(AD45&lt;0,AD45="n/a",AD45=0),"n/a",AN45/AD45)</f>
        <v>2.117920169062929</v>
      </c>
      <c r="AK45" s="242">
        <f>AN45/AO45</f>
        <v>0.8167330929947678</v>
      </c>
      <c r="AL45" s="243">
        <f>((AP45/AQ45)^(1/1)-1)*100</f>
        <v>5.911330049261099</v>
      </c>
      <c r="AM45" s="243">
        <f>IF(AS45=0,"n/a",((AP45/AS45)^(1/3)-1)*100)</f>
        <v>9.445574163561288</v>
      </c>
      <c r="AN45" s="243">
        <f>IF(AV45=0,"n/a",((AP45/AV45)^(1/5)-1)*100)</f>
        <v>8.048096642439129</v>
      </c>
      <c r="AO45" s="244">
        <f>IF(BB45=0,"n/a",((AP45/BB45)^(1/10)-1)*100)</f>
        <v>9.85401070615206</v>
      </c>
      <c r="AP45" s="241">
        <v>1.075</v>
      </c>
      <c r="AQ45" s="241">
        <v>1.015</v>
      </c>
      <c r="AR45" s="241">
        <v>0.91</v>
      </c>
      <c r="AS45" s="241">
        <v>0.82</v>
      </c>
      <c r="AT45" s="245"/>
      <c r="AU45" s="241">
        <v>0.78</v>
      </c>
      <c r="AV45" s="241">
        <v>0.73</v>
      </c>
      <c r="AW45" s="245"/>
      <c r="AX45" s="246">
        <v>0.66</v>
      </c>
      <c r="AY45" s="247">
        <v>0.625</v>
      </c>
      <c r="AZ45" s="248">
        <v>0.605</v>
      </c>
      <c r="BA45" s="248">
        <v>0.51</v>
      </c>
      <c r="BB45" s="248">
        <v>0.42</v>
      </c>
      <c r="BC45" s="248">
        <v>0.34</v>
      </c>
      <c r="BD45" s="248">
        <v>0.275</v>
      </c>
      <c r="BE45" s="248">
        <v>0.2</v>
      </c>
      <c r="BF45" s="248">
        <v>0.1495</v>
      </c>
      <c r="BG45" s="248">
        <v>0.1265</v>
      </c>
      <c r="BH45" s="248">
        <v>0.10125</v>
      </c>
      <c r="BI45" s="249">
        <v>0.08</v>
      </c>
      <c r="BJ45" s="246">
        <f>SUM(AP45:BI45)</f>
        <v>9.42225</v>
      </c>
      <c r="BK45" s="250">
        <f>((AP45/AQ45)-1)*100</f>
        <v>5.911330049261099</v>
      </c>
      <c r="BL45" s="250">
        <f>((AQ45/AR45)-1)*100</f>
        <v>11.53846153846152</v>
      </c>
      <c r="BM45" s="250">
        <f>((AR45/AS45)-1)*100</f>
        <v>10.97560975609757</v>
      </c>
      <c r="BN45" s="250">
        <f>IF(AU45=0,0,IF(AU45&gt;AS45,0,((AS45/AU45)-1)*100))</f>
        <v>5.12820512820511</v>
      </c>
      <c r="BO45" s="250">
        <f>IF(AV45=0,0,IF(AV45&gt;AU45,0,((AU45/AV45)-1)*100))</f>
        <v>6.849315068493156</v>
      </c>
      <c r="BP45" s="250">
        <f>((AV45/AX45)-1)*100</f>
        <v>10.6060606060606</v>
      </c>
      <c r="BQ45" s="251">
        <f>((AX45/AY45)-1)*100</f>
        <v>5.600000000000005</v>
      </c>
      <c r="BR45" s="252">
        <f>((AY45/AZ45)-1)*100</f>
        <v>3.305785123966953</v>
      </c>
      <c r="BS45" s="252">
        <f>((AZ45/BA45)-1)*100</f>
        <v>18.62745098039216</v>
      </c>
      <c r="BT45" s="252">
        <f>((BA45/BB45)-1)*100</f>
        <v>21.42857142857144</v>
      </c>
      <c r="BU45" s="252">
        <f>((BB45/BC45)-1)*100</f>
        <v>23.52941176470587</v>
      </c>
      <c r="BV45" s="252">
        <f>((BC45/BD45)-1)*100</f>
        <v>23.63636363636363</v>
      </c>
      <c r="BW45" s="252">
        <f>((BD45/BE45)-1)*100</f>
        <v>37.5</v>
      </c>
      <c r="BX45" s="252">
        <f>((BE45/BF45)-1)*100</f>
        <v>33.77926421404685</v>
      </c>
      <c r="BY45" s="252">
        <f>((BF45/BG45)-1)*100</f>
        <v>18.18181818181817</v>
      </c>
      <c r="BZ45" s="252">
        <f>((BG45/BH45)-1)*100</f>
        <v>24.93827160493827</v>
      </c>
      <c r="CA45" s="253">
        <f>((BH45/BI45)-1)*100</f>
        <v>26.5625</v>
      </c>
      <c r="CB45" s="250">
        <f>AVERAGE(BK45:CA45)</f>
        <v>16.94696582831661</v>
      </c>
      <c r="CC45" s="250">
        <f>SQRT(AVERAGE((BK45-$CB45)^2,(BL45-$CB45)^2,(BM45-$CB45)^2,(BN45-$CB45)^2,(BO45-$CB45)^2,(BP45-$CB45)^2,(BQ45-$CB45)^2,(BR45-$CB45)^2,(BS45-$CB45)^2,(BT45-$CB45)^2,(BU45-$CB45)^2,(BV45-$CB45)^2,(BW45-$CB45)^2,(BX45-$CB45)^2,(BY45-$CB45)^2,(BZ45-$CB45)^2,(CA45-$CB45)^2))</f>
        <v>10.16905835469429</v>
      </c>
      <c r="CD45" t="s" s="116">
        <v>132</v>
      </c>
      <c r="CE45" s="254">
        <f>IF(AN45="n/a","n/a",IF(U45&lt;0,"n/a",IF(U45="n/a","n/a",I45+AN45-U45)))</f>
        <v>-11.4384765262965</v>
      </c>
      <c r="CF45" s="254">
        <f>IF(AN45="n/a","n/a",I45+AN45)</f>
        <v>10.50500173457307</v>
      </c>
      <c r="CG45" s="250">
        <f>D45/10+(1000-E45)/100+IF(F45="N",2,IF(F45="Y",1,0))+IF(G45="N",2,IF(G45="Y",1,0))+IF(L45&gt;10,5,L45/2)+IF(S45&gt;100,0,IF(S45&lt;0,0,(100-S45)/10))+IF(U45&gt;100,0,IF(U45&lt;0,0,(100-U45)/10))+IF(X45="-",0,IF(X45="N/A",0,IF(X45&gt;5,0,5-X45)))+IF(Y45&gt;5,0,5-Y45)+IF(Z45="N/A",0,IF(Z45&gt;5,0,5-Z45))+IF(AB45&lt;0,0,IF(AB45="-",0,IF(AB45="N/A",0,IF(AB45&gt;10,5,AB45/2))))+IF(AC45="n/a",0,IF(AC45&lt;0,0,IF(AC45&gt;10,5,AC45/2)))+IF(AE45="n/a",0,IF(AE45&lt;0,0,IF(AE45&gt;10,5,AE45/2)))+AF45/10+IF(AG45&gt;100000,3,IF(AG45&gt;10000,2,IF(AG45&gt;1000,1,0)))+IF(AL45&gt;10,5,AL45/2)+IF(AM45="n/a",0,IF(AM45&gt;10,5,AM45/2))+IF(AN45="n/a",0,IF(AN45&gt;10,5,AN45/2))+IF(AO45="n/a",0,IF(AO45&lt;0,0,IF(AO45&gt;10,5,AO45/2)))+IF(CB45&gt;10,5,CB45/2)</f>
        <v>74.06385360679373</v>
      </c>
      <c r="CH45" s="255">
        <f>IF(AB45="n/a",1.03*AP45,IF(AB45&lt;0,1.01*AP45,IF(AB45&gt;10,1.1*AP45,(1+AB45/100)*AP45)))</f>
        <v>1.1825</v>
      </c>
      <c r="CI45" s="256">
        <f>IF($AC45="n/a",1.03*CH45,IF($AC45&lt;0,1.01*CH45,IF($AC45&gt;10,1.1*CH45,(1+$AC45/100)*CH45)))</f>
        <v>1.30075</v>
      </c>
      <c r="CJ45" s="257">
        <f>IF($AE45="n/a",1.03*CI45,IF($AE45&lt;0,1.01*CI45,IF($AE45&gt;10,1.1*CI45,(1+$AE45/100)*CI45)))</f>
        <v>1.430825</v>
      </c>
      <c r="CK45" s="257">
        <f>IF($AE45="n/a",1.03*CJ45,IF($AE45&lt;0,1.01*CJ45,IF($AE45&gt;10,1.1*CJ45,(1+$AE45/100)*CJ45)))</f>
        <v>1.573907500000001</v>
      </c>
      <c r="CL45" s="258">
        <f>IF($AE45="n/a",1.03*CK45,IF($AE45&lt;0,1.01*CK45,IF($AE45&gt;10,1.1*CK45,(1+$AE45/100)*CK45)))</f>
        <v>1.731298250000001</v>
      </c>
      <c r="CM45" s="256">
        <f>SUM(CH45:CL45)</f>
        <v>7.219280750000002</v>
      </c>
      <c r="CN45" s="253">
        <f>(CM45/H45)*100</f>
        <v>14.30410293243511</v>
      </c>
      <c r="CO45" s="259">
        <v>1.85</v>
      </c>
      <c r="CP45" s="260">
        <v>46.6</v>
      </c>
      <c r="CQ45" s="261">
        <v>-3.6</v>
      </c>
      <c r="CR45" s="262">
        <v>3.5</v>
      </c>
      <c r="CS45" s="263">
        <v>8.5</v>
      </c>
    </row>
    <row r="46" ht="11.25" customHeight="1">
      <c r="A46" t="s" s="273">
        <v>266</v>
      </c>
      <c r="B46" t="s" s="146">
        <v>267</v>
      </c>
      <c r="C46" t="s" s="146">
        <v>230</v>
      </c>
      <c r="D46" s="267">
        <v>25</v>
      </c>
      <c r="E46" s="219">
        <v>106</v>
      </c>
      <c r="F46" t="s" s="151">
        <v>55</v>
      </c>
      <c r="G46" t="s" s="152">
        <v>55</v>
      </c>
      <c r="H46" s="268">
        <v>130.66</v>
      </c>
      <c r="I46" s="269">
        <f>(R46/H46)*100</f>
        <v>1.13271085259452</v>
      </c>
      <c r="J46" s="379">
        <v>0.35</v>
      </c>
      <c r="K46" s="379">
        <v>0.37</v>
      </c>
      <c r="L46" s="269">
        <f>((K46/J46)-1)*100</f>
        <v>5.714285714285716</v>
      </c>
      <c r="M46" s="380">
        <v>42720</v>
      </c>
      <c r="N46" s="380">
        <v>42724</v>
      </c>
      <c r="O46" s="380">
        <v>42752</v>
      </c>
      <c r="P46" t="s" s="273">
        <v>268</v>
      </c>
      <c r="Q46" s="381"/>
      <c r="R46" s="271">
        <f>K46*4</f>
        <v>1.48</v>
      </c>
      <c r="S46" s="275">
        <f>IF(OR(W46&lt;0.01,W46="n/a"),"n/a",R46/W46*100)</f>
        <v>33.78995433789954</v>
      </c>
      <c r="T46" s="276">
        <f>IF(OR(W46&lt;0.01,Z46="n/a"),"n/a",(H46/SQRT(22.5*W46*(H46/Z46))-1)*100)</f>
        <v>169.3001998999617</v>
      </c>
      <c r="U46" s="269">
        <f>IF(OR(W46&lt;0.01,W46="n/a"),"n/a",H46/W46)</f>
        <v>29.8310502283105</v>
      </c>
      <c r="V46" s="277">
        <v>12</v>
      </c>
      <c r="W46" s="268">
        <v>4.38</v>
      </c>
      <c r="X46" s="278">
        <v>2.38</v>
      </c>
      <c r="Y46" s="279">
        <v>2.84</v>
      </c>
      <c r="Z46" s="280">
        <v>5.47</v>
      </c>
      <c r="AA46" s="268">
        <v>18.8</v>
      </c>
      <c r="AB46" s="281">
        <v>24.6</v>
      </c>
      <c r="AC46" s="282">
        <v>13.1</v>
      </c>
      <c r="AD46" s="283">
        <v>16.8</v>
      </c>
      <c r="AE46" s="283">
        <v>12.54</v>
      </c>
      <c r="AF46" s="284">
        <v>12</v>
      </c>
      <c r="AG46" s="285">
        <v>38005</v>
      </c>
      <c r="AH46" s="286">
        <v>0.2</v>
      </c>
      <c r="AI46" s="287">
        <v>1.11</v>
      </c>
      <c r="AJ46" s="288">
        <f>IF(OR(AD46&lt;0,AD46="n/a",AD46=0),"n/a",AN46/AD46)</f>
        <v>0.8851092559347327</v>
      </c>
      <c r="AK46" s="289">
        <f>IF(OR(AO46&lt;0,AO46="n/a"),"n/a",AN46/AO46)</f>
        <v>1.114165987961485</v>
      </c>
      <c r="AL46" s="290">
        <f>((AP46/AQ46)^(1/1)-1)*100</f>
        <v>6.060606060606055</v>
      </c>
      <c r="AM46" s="290">
        <f>IF(AS46=0,"n/a",((AP46/AS46)^(1/3)-1)*100)</f>
        <v>15.02177610147299</v>
      </c>
      <c r="AN46" s="290">
        <f>IF(AV46=0,"n/a",((AP46/AV46)^(1/5)-1)*100)</f>
        <v>14.86983549970351</v>
      </c>
      <c r="AO46" s="291">
        <f>IF(BB46=0,"n/a",((AP46/BB46)^(1/10)-1)*100)</f>
        <v>13.34615816706974</v>
      </c>
      <c r="AP46" s="288">
        <v>1.4</v>
      </c>
      <c r="AQ46" s="288">
        <v>1.32</v>
      </c>
      <c r="AR46" s="288">
        <v>1.1</v>
      </c>
      <c r="AS46" s="288">
        <v>0.92</v>
      </c>
      <c r="AT46" t="s" s="382">
        <v>112</v>
      </c>
      <c r="AU46" s="288">
        <v>0.8</v>
      </c>
      <c r="AV46" s="288">
        <v>0.7</v>
      </c>
      <c r="AW46" s="292"/>
      <c r="AX46" s="293">
        <v>0.62</v>
      </c>
      <c r="AY46" s="294">
        <v>0.5600000000000001</v>
      </c>
      <c r="AZ46" s="295">
        <v>0.52</v>
      </c>
      <c r="BA46" s="295">
        <v>0.46</v>
      </c>
      <c r="BB46" s="295">
        <v>0.4</v>
      </c>
      <c r="BC46" s="295">
        <v>0.35</v>
      </c>
      <c r="BD46" s="295">
        <v>0.32</v>
      </c>
      <c r="BE46" s="295">
        <v>0.29</v>
      </c>
      <c r="BF46" s="295">
        <v>0.27</v>
      </c>
      <c r="BG46" s="295">
        <v>0.26</v>
      </c>
      <c r="BH46" s="295">
        <v>0.24</v>
      </c>
      <c r="BI46" s="296">
        <v>0.21</v>
      </c>
      <c r="BJ46" s="293">
        <f>SUM(AP46:BI46)</f>
        <v>10.74</v>
      </c>
      <c r="BK46" s="297">
        <f>((AP46/AQ46)-1)*100</f>
        <v>6.060606060606055</v>
      </c>
      <c r="BL46" s="297">
        <f>((AQ46/AR46)-1)*100</f>
        <v>20</v>
      </c>
      <c r="BM46" s="297">
        <f>((AR46/AS46)-1)*100</f>
        <v>19.56521739130434</v>
      </c>
      <c r="BN46" s="297">
        <f>IF(AU46=0,0,IF(AU46&gt;AS46,0,((AS46/AU46)-1)*100))</f>
        <v>14.99999999999999</v>
      </c>
      <c r="BO46" s="297">
        <f>IF(AV46=0,0,IF(AV46&gt;AU46,0,((AU46/AV46)-1)*100))</f>
        <v>14.2857142857143</v>
      </c>
      <c r="BP46" s="297">
        <f>IF(AX46=0,0,IF(AX46&gt;AV46,0,((AV46/AX46)-1)*100))</f>
        <v>12.9032258064516</v>
      </c>
      <c r="BQ46" s="298">
        <f>IF(AY46=0,0,IF(AY46&gt;AX46,0,((AX46/AY46)-1)*100))</f>
        <v>10.7142857142857</v>
      </c>
      <c r="BR46" s="299">
        <f>IF(AZ46=0,0,IF(AZ46&gt;AY46,0,((AY46/AZ46)-1)*100))</f>
        <v>7.692307692307709</v>
      </c>
      <c r="BS46" s="299">
        <f>IF(BA46=0,0,IF(BA46&gt;AZ46,0,((AZ46/BA46)-1)*100))</f>
        <v>13.04347826086956</v>
      </c>
      <c r="BT46" s="299">
        <f>IF(BB46=0,0,IF(BB46&gt;BA46,0,((BA46/BB46)-1)*100))</f>
        <v>14.99999999999999</v>
      </c>
      <c r="BU46" s="299">
        <f>IF(BC46=0,0,IF(BC46&gt;BB46,0,((BB46/BC46)-1)*100))</f>
        <v>14.2857142857143</v>
      </c>
      <c r="BV46" s="299">
        <f>IF(BD46=0,0,IF(BD46&gt;BC46,0,((BC46/BD46)-1)*100))</f>
        <v>9.375</v>
      </c>
      <c r="BW46" s="299">
        <f>IF(BE46=0,0,IF(BE46&gt;BD46,0,((BD46/BE46)-1)*100))</f>
        <v>10.34482758620692</v>
      </c>
      <c r="BX46" s="299">
        <f>IF(BF46=0,0,IF(BF46&gt;BE46,0,((BE46/BF46)-1)*100))</f>
        <v>7.407407407407396</v>
      </c>
      <c r="BY46" s="299">
        <f>IF(BG46=0,0,IF(BG46&gt;BF46,0,((BF46/BG46)-1)*100))</f>
        <v>3.846153846153855</v>
      </c>
      <c r="BZ46" s="299">
        <f>IF(BH46=0,0,IF(BH46&gt;BG46,0,((BG46/BH46)-1)*100))</f>
        <v>8.333333333333348</v>
      </c>
      <c r="CA46" s="300">
        <f>IF(BI46=0,0,IF(BI46&gt;BH46,0,((BH46/BI46)-1)*100))</f>
        <v>14.28571428571428</v>
      </c>
      <c r="CB46" s="297">
        <f>AVERAGE(BK46:CA46)</f>
        <v>11.89076387976878</v>
      </c>
      <c r="CC46" s="297">
        <f>SQRT(AVERAGE((BK46-$CB46)^2,(BL46-$CB46)^2,(BM46-$CB46)^2,(BN46-$CB46)^2,(BO46-$CB46)^2,(BP46-$CB46)^2,(BQ46-$CB46)^2,(BR46-$CB46)^2,(BS46-$CB46)^2,(BT46-$CB46)^2,(BU46-$CB46)^2,(BV46-$CB46)^2,(BW46-$CB46)^2,(BX46-$CB46)^2,(BY46-$CB46)^2,(BZ46-$CB46)^2,(CA46-$CB46)^2))</f>
        <v>4.357179659109826</v>
      </c>
      <c r="CD46" t="s" s="146">
        <v>152</v>
      </c>
      <c r="CE46" s="301">
        <f>IF(AN46="n/a","n/a",IF(U46&lt;0,"n/a",IF(U46="n/a","n/a",I46+AN46-U46)))</f>
        <v>-13.82850387601247</v>
      </c>
      <c r="CF46" s="301">
        <f>IF(AN46="n/a","n/a",I46+AN46)</f>
        <v>16.00254635229803</v>
      </c>
      <c r="CG46" s="297">
        <f>D46/10+(1000-E46)/100+IF(F46="N",2,IF(F46="Y",1,0))+IF(G46="N",2,IF(G46="Y",1,0))+IF(L46&gt;10,5,L46/2)+IF(S46&gt;100,0,IF(S46&lt;0,0,(100-S46)/10))+IF(U46&gt;100,0,IF(U46&lt;0,0,(100-U46)/10))+IF(X46="-",0,IF(X46="N/A",0,IF(X46&gt;5,0,5-X46)))+IF(Y46&gt;5,0,5-Y46)+IF(Z46="N/A",0,IF(Z46&gt;5,0,5-Z46))+IF(AB46&lt;0,0,IF(AB46="-",0,IF(AB46="N/A",0,IF(AB46&gt;10,5,AB46/2))))+IF(AC46="n/a",0,IF(AC46&lt;0,0,IF(AC46&gt;10,5,AC46/2)))+IF(AE46="n/a",0,IF(AE46&lt;0,0,IF(AE46&gt;10,5,AE46/2)))+AF46/10+IF(AG46&gt;100000,3,IF(AG46&gt;10000,2,IF(AG46&gt;1000,1,0)))+IF(AL46&gt;10,5,AL46/2)+IF(AM46="n/a",0,IF(AM46&gt;10,5,AM46/2))+IF(AN46="n/a",0,IF(AN46&gt;10,5,AN46/2))+IF(AO46="n/a",0,IF(AO46&lt;0,0,IF(AO46&gt;10,5,AO46/2)))+IF(CB46&gt;10,5,CB46/2)</f>
        <v>77.94534543082489</v>
      </c>
      <c r="CH46" s="302">
        <f>IF(AB46="n/a",1.03*AP46,IF(AB46&lt;0,1.01*AP46,IF(AB46&gt;10,1.1*AP46,(1+AB46/100)*AP46)))</f>
        <v>1.54</v>
      </c>
      <c r="CI46" s="303">
        <f>IF($AC46="n/a",1.03*CH46,IF($AC46&lt;0,1.01*CH46,IF($AC46&gt;10,1.1*CH46,(1+$AC46/100)*CH46)))</f>
        <v>1.694</v>
      </c>
      <c r="CJ46" s="304">
        <f>IF($AE46="n/a",1.03*CI46,IF($AE46&lt;0,1.01*CI46,IF($AE46&gt;10,1.1*CI46,(1+$AE46/100)*CI46)))</f>
        <v>1.8634</v>
      </c>
      <c r="CK46" s="304">
        <f>IF($AE46="n/a",1.03*CJ46,IF($AE46&lt;0,1.01*CJ46,IF($AE46&gt;10,1.1*CJ46,(1+$AE46/100)*CJ46)))</f>
        <v>2.049740000000001</v>
      </c>
      <c r="CL46" s="305">
        <f>IF($AE46="n/a",1.03*CK46,IF($AE46&lt;0,1.01*CK46,IF($AE46&gt;10,1.1*CK46,(1+$AE46/100)*CK46)))</f>
        <v>2.254714000000001</v>
      </c>
      <c r="CM46" s="303">
        <f>SUM(CH46:CL46)</f>
        <v>9.401854000000002</v>
      </c>
      <c r="CN46" s="300">
        <f>(CM46/H46)*100</f>
        <v>7.195663554262974</v>
      </c>
      <c r="CO46" s="306">
        <v>1.05</v>
      </c>
      <c r="CP46" s="307">
        <v>18.1</v>
      </c>
      <c r="CQ46" s="308">
        <v>-3.1</v>
      </c>
      <c r="CR46" s="307">
        <v>-0.6</v>
      </c>
      <c r="CS46" s="308">
        <v>1.6</v>
      </c>
    </row>
    <row r="47" ht="11.25" customHeight="1">
      <c r="A47" t="s" s="110">
        <v>269</v>
      </c>
      <c r="B47" t="s" s="110">
        <v>270</v>
      </c>
      <c r="C47" t="s" s="110">
        <v>181</v>
      </c>
      <c r="D47" s="174">
        <v>60</v>
      </c>
      <c r="E47" s="219">
        <v>7</v>
      </c>
      <c r="F47" t="s" s="118">
        <v>55</v>
      </c>
      <c r="G47" t="s" s="113">
        <v>55</v>
      </c>
      <c r="H47" s="176">
        <v>64.45999999999999</v>
      </c>
      <c r="I47" s="177">
        <f>(R47/H47)*100</f>
        <v>2.978591374495811</v>
      </c>
      <c r="J47" s="311">
        <v>0.475</v>
      </c>
      <c r="K47" s="311">
        <v>0.48</v>
      </c>
      <c r="L47" s="180">
        <f>((K47/J47)-1)*100</f>
        <v>1.052631578947372</v>
      </c>
      <c r="M47" s="322">
        <v>42683</v>
      </c>
      <c r="N47" s="322">
        <v>42685</v>
      </c>
      <c r="O47" s="322">
        <v>42713</v>
      </c>
      <c r="P47" t="s" s="173">
        <v>271</v>
      </c>
      <c r="Q47" s="383"/>
      <c r="R47" s="180">
        <f>K47*4</f>
        <v>1.92</v>
      </c>
      <c r="S47" s="181">
        <f>IF(OR(W47&lt;0.01,W47="n/a"),"n/a",R47/W47*100)</f>
        <v>76.19047619047619</v>
      </c>
      <c r="T47" s="182">
        <f>IF(OR(W47&lt;0.01,Z47="n/a"),"n/a",(H47/SQRT(22.5*W47*(H47/Z47))-1)*100)</f>
        <v>143.1393733028202</v>
      </c>
      <c r="U47" s="177">
        <f>IF(OR(W47&lt;0.01,W47="n/a"),"n/a",H47/W47)</f>
        <v>25.57936507936508</v>
      </c>
      <c r="V47" s="183">
        <v>9</v>
      </c>
      <c r="W47" s="176">
        <v>2.52</v>
      </c>
      <c r="X47" s="184">
        <v>2.56</v>
      </c>
      <c r="Y47" s="185">
        <v>2.81</v>
      </c>
      <c r="Z47" s="186">
        <v>5.2</v>
      </c>
      <c r="AA47" t="s" s="369">
        <v>143</v>
      </c>
      <c r="AB47" s="187">
        <v>-33.9</v>
      </c>
      <c r="AC47" s="188">
        <v>11.43</v>
      </c>
      <c r="AD47" s="189">
        <v>-5.5</v>
      </c>
      <c r="AE47" s="189">
        <v>10</v>
      </c>
      <c r="AF47" s="190">
        <v>27</v>
      </c>
      <c r="AG47" s="191">
        <v>41435</v>
      </c>
      <c r="AH47" s="192">
        <v>0.5</v>
      </c>
      <c r="AI47" s="193">
        <v>0.65</v>
      </c>
      <c r="AJ47" t="s" s="338">
        <f>IF(OR(AD47&lt;0,AD47="n/a",AD47=0),"n/a",AN47/AD47)</f>
        <v>143</v>
      </c>
      <c r="AK47" s="195">
        <f>AN47/AO47</f>
        <v>0.7842428466927833</v>
      </c>
      <c r="AL47" s="196">
        <f>((AP47/AQ47)^(1/1)-1)*100</f>
        <v>1.061007957559679</v>
      </c>
      <c r="AM47" s="196">
        <f>IF(AS47=0,"n/a",((AP47/AS47)^(1/3)-1)*100)</f>
        <v>4.695728695148671</v>
      </c>
      <c r="AN47" s="196">
        <f>IF(AV47=0,"n/a",((AP47/AV47)^(1/5)-1)*100)</f>
        <v>5.829956054723295</v>
      </c>
      <c r="AO47" s="197">
        <f>IF(BB47=0,"n/a",((AP47/BB47)^(1/10)-1)*100)</f>
        <v>7.433865771691384</v>
      </c>
      <c r="AP47" s="194">
        <v>1.905</v>
      </c>
      <c r="AQ47" s="194">
        <v>1.885</v>
      </c>
      <c r="AR47" s="194">
        <v>1.76</v>
      </c>
      <c r="AS47" s="194">
        <v>1.66</v>
      </c>
      <c r="AT47" s="199"/>
      <c r="AU47" s="194">
        <v>1.61</v>
      </c>
      <c r="AV47" s="194">
        <v>1.435</v>
      </c>
      <c r="AW47" s="199"/>
      <c r="AX47" s="200">
        <v>1.35</v>
      </c>
      <c r="AY47" s="201">
        <v>1.325</v>
      </c>
      <c r="AZ47" s="202">
        <v>1.23</v>
      </c>
      <c r="BA47" s="202">
        <v>1.0875</v>
      </c>
      <c r="BB47" s="202">
        <v>0.93</v>
      </c>
      <c r="BC47" s="202">
        <v>0.845</v>
      </c>
      <c r="BD47" s="202">
        <v>0.8075</v>
      </c>
      <c r="BE47" s="202">
        <v>0.7895000000000001</v>
      </c>
      <c r="BF47" s="202">
        <v>0.7785</v>
      </c>
      <c r="BG47" s="202">
        <v>0.7685</v>
      </c>
      <c r="BH47" s="202">
        <v>0.7284999999999999</v>
      </c>
      <c r="BI47" s="314">
        <v>0.6665</v>
      </c>
      <c r="BJ47" s="200">
        <f>SUM(AP47:BI47)</f>
        <v>21.5615</v>
      </c>
      <c r="BK47" s="205">
        <f>((AP47/AQ47)-1)*100</f>
        <v>1.061007957559679</v>
      </c>
      <c r="BL47" s="205">
        <f>((AQ47/AR47)-1)*100</f>
        <v>7.102272727272729</v>
      </c>
      <c r="BM47" s="205">
        <f>((AR47/AS47)-1)*100</f>
        <v>6.024096385542177</v>
      </c>
      <c r="BN47" s="205">
        <f>IF(AU47=0,0,IF(AU47&gt;AS47,0,((AS47/AU47)-1)*100))</f>
        <v>3.105590062111796</v>
      </c>
      <c r="BO47" s="205">
        <f>IF(AV47=0,0,IF(AV47&gt;AU47,0,((AU47/AV47)-1)*100))</f>
        <v>12.19512195121952</v>
      </c>
      <c r="BP47" s="205">
        <f>((AV47/AX47)-1)*100</f>
        <v>6.296296296296289</v>
      </c>
      <c r="BQ47" s="206">
        <f>((AX47/AY47)-1)*100</f>
        <v>1.886792452830188</v>
      </c>
      <c r="BR47" s="207">
        <f>((AY47/AZ47)-1)*100</f>
        <v>7.72357723577235</v>
      </c>
      <c r="BS47" s="207">
        <f>((AZ47/BA47)-1)*100</f>
        <v>13.10344827586207</v>
      </c>
      <c r="BT47" s="207">
        <f>((BA47/BB47)-1)*100</f>
        <v>16.93548387096773</v>
      </c>
      <c r="BU47" s="207">
        <f>((BB47/BC47)-1)*100</f>
        <v>10.05917159763314</v>
      </c>
      <c r="BV47" s="207">
        <f>((BC47/BD47)-1)*100</f>
        <v>4.643962848297201</v>
      </c>
      <c r="BW47" s="207">
        <f>((BD47/BE47)-1)*100</f>
        <v>2.279924002533229</v>
      </c>
      <c r="BX47" s="207">
        <f>((BE47/BF47)-1)*100</f>
        <v>1.412973667308948</v>
      </c>
      <c r="BY47" s="207">
        <f>((BF47/BG47)-1)*100</f>
        <v>1.301236174365639</v>
      </c>
      <c r="BZ47" s="207">
        <f>((BG47/BH47)-1)*100</f>
        <v>5.490734385724094</v>
      </c>
      <c r="CA47" s="208">
        <f>((BH47/BI47)-1)*100</f>
        <v>9.302325581395344</v>
      </c>
      <c r="CB47" s="205">
        <f>AVERAGE(BK47:CA47)</f>
        <v>6.466118557217184</v>
      </c>
      <c r="CC47" s="205">
        <f>SQRT(AVERAGE((BK47-$CB47)^2,(BL47-$CB47)^2,(BM47-$CB47)^2,(BN47-$CB47)^2,(BO47-$CB47)^2,(BP47-$CB47)^2,(BQ47-$CB47)^2,(BR47-$CB47)^2,(BS47-$CB47)^2,(BT47-$CB47)^2,(BU47-$CB47)^2,(BV47-$CB47)^2,(BW47-$CB47)^2,(BX47-$CB47)^2,(BY47-$CB47)^2,(BZ47-$CB47)^2,(CA47-$CB47)^2))</f>
        <v>4.505762243048503</v>
      </c>
      <c r="CD47" t="s" s="110">
        <v>137</v>
      </c>
      <c r="CE47" s="209">
        <f>IF(AN47="n/a","n/a",IF(U47&lt;0,"n/a",IF(U47="n/a","n/a",I47+AN47-U47)))</f>
        <v>-16.77081765014597</v>
      </c>
      <c r="CF47" s="209">
        <f>IF(AN47="n/a","n/a",I47+AN47)</f>
        <v>8.808547429219107</v>
      </c>
      <c r="CG47" s="205">
        <f>D47/10+(1000-E47)/100+IF(F47="N",2,IF(F47="Y",1,0))+IF(G47="N",2,IF(G47="Y",1,0))+IF(L47&gt;10,5,L47/2)+IF(S47&gt;100,0,IF(S47&lt;0,0,(100-S47)/10))+IF(U47&gt;100,0,IF(U47&lt;0,0,(100-U47)/10))+IF(X47="-",0,IF(X47="N/A",0,IF(X47&gt;5,0,5-X47)))+IF(Y47&gt;5,0,5-Y47)+IF(Z47="N/A",0,IF(Z47&gt;5,0,5-Z47))+IF(AB47&lt;0,0,IF(AB47="-",0,IF(AB47="N/A",0,IF(AB47&gt;10,5,AB47/2))))+IF(AC47="n/a",0,IF(AC47&lt;0,0,IF(AC47&gt;10,5,AC47/2)))+IF(AE47="n/a",0,IF(AE47&lt;0,0,IF(AE47&gt;10,5,AE47/2)))+AF47/10+IF(AG47&gt;100000,3,IF(AG47&gt;10000,2,IF(AG47&gt;1000,1,0)))+IF(AL47&gt;10,5,AL47/2)+IF(AM47="n/a",0,IF(AM47&gt;10,5,AM47/2))+IF(AN47="n/a",0,IF(AN47&gt;10,5,AN47/2))+IF(AO47="n/a",0,IF(AO47&lt;0,0,IF(AO47&gt;10,5,AO47/2)))+IF(CB47&gt;10,5,CB47/2)</f>
        <v>62.35267018065967</v>
      </c>
      <c r="CH47" s="315">
        <f>IF(AB47="n/a",1.03*AP47,IF(AB47&lt;0,1.01*AP47,IF(AB47&gt;10,1.1*AP47,(1+AB47/100)*AP47)))</f>
        <v>1.92405</v>
      </c>
      <c r="CI47" s="211">
        <f>IF($AC47="n/a",1.03*CH47,IF($AC47&lt;0,1.01*CH47,IF($AC47&gt;10,1.1*CH47,(1+$AC47/100)*CH47)))</f>
        <v>2.116455</v>
      </c>
      <c r="CJ47" s="212">
        <f>IF($AE47="n/a",1.03*CI47,IF($AE47&lt;0,1.01*CI47,IF($AE47&gt;10,1.1*CI47,(1+$AE47/100)*CI47)))</f>
        <v>2.328100500000001</v>
      </c>
      <c r="CK47" s="212">
        <f>IF($AE47="n/a",1.03*CJ47,IF($AE47&lt;0,1.01*CJ47,IF($AE47&gt;10,1.1*CJ47,(1+$AE47/100)*CJ47)))</f>
        <v>2.560910550000001</v>
      </c>
      <c r="CL47" s="210">
        <f>IF($AE47="n/a",1.03*CK47,IF($AE47&lt;0,1.01*CK47,IF($AE47&gt;10,1.1*CK47,(1+$AE47/100)*CK47)))</f>
        <v>2.817001605000001</v>
      </c>
      <c r="CM47" s="211">
        <f>SUM(CH47:CL47)</f>
        <v>11.746517655</v>
      </c>
      <c r="CN47" s="208">
        <f>(CM47/H47)*100</f>
        <v>18.22295633726343</v>
      </c>
      <c r="CO47" s="213">
        <v>1.24</v>
      </c>
      <c r="CP47" s="214">
        <v>30.5</v>
      </c>
      <c r="CQ47" s="215">
        <v>-4.9</v>
      </c>
      <c r="CR47" s="216">
        <v>3</v>
      </c>
      <c r="CS47" s="217">
        <v>6.6</v>
      </c>
    </row>
    <row r="48" ht="11.25" customHeight="1">
      <c r="A48" t="s" s="227">
        <v>272</v>
      </c>
      <c r="B48" t="s" s="116">
        <v>273</v>
      </c>
      <c r="C48" t="s" s="116">
        <v>146</v>
      </c>
      <c r="D48" s="218">
        <v>27</v>
      </c>
      <c r="E48" s="219">
        <v>97</v>
      </c>
      <c r="F48" t="s" s="220">
        <v>129</v>
      </c>
      <c r="G48" t="s" s="221">
        <v>129</v>
      </c>
      <c r="H48" s="222">
        <v>120.8</v>
      </c>
      <c r="I48" s="223">
        <f>(R48/H48)*100</f>
        <v>2.591059602649006</v>
      </c>
      <c r="J48" s="318">
        <v>0.73</v>
      </c>
      <c r="K48" s="318">
        <v>0.7825</v>
      </c>
      <c r="L48" s="223">
        <f>((K48/J48)-1)*100</f>
        <v>7.191780821917804</v>
      </c>
      <c r="M48" s="226">
        <v>42738</v>
      </c>
      <c r="N48" s="226">
        <v>42740</v>
      </c>
      <c r="O48" s="226">
        <v>42755</v>
      </c>
      <c r="P48" t="s" s="227">
        <v>274</v>
      </c>
      <c r="Q48" s="316"/>
      <c r="R48" s="225">
        <f>K48*4</f>
        <v>3.13</v>
      </c>
      <c r="S48" s="228">
        <f>IF(OR(W48&lt;0.01,W48="n/a"),"n/a",R48/W48*100)</f>
        <v>78.25</v>
      </c>
      <c r="T48" s="229">
        <f>IF(OR(W48&lt;0.01,Z48="n/a"),"n/a",(H48/SQRT(22.5*W48*(H48/Z48))-1)*100)</f>
        <v>192.4030703593168</v>
      </c>
      <c r="U48" s="223">
        <f>IF(OR(W48&lt;0.01,W48="n/a"),"n/a",H48/W48)</f>
        <v>30.2</v>
      </c>
      <c r="V48" s="230">
        <v>12</v>
      </c>
      <c r="W48" s="222">
        <v>4</v>
      </c>
      <c r="X48" s="231">
        <v>3.02</v>
      </c>
      <c r="Y48" s="232">
        <v>3.84</v>
      </c>
      <c r="Z48" s="233">
        <v>6.37</v>
      </c>
      <c r="AA48" s="222">
        <v>25</v>
      </c>
      <c r="AB48" s="234">
        <v>20.6</v>
      </c>
      <c r="AC48" s="235">
        <v>3.54</v>
      </c>
      <c r="AD48" s="236">
        <v>5.5</v>
      </c>
      <c r="AE48" s="236">
        <v>10</v>
      </c>
      <c r="AF48" s="237">
        <v>2</v>
      </c>
      <c r="AG48" s="238">
        <v>6323</v>
      </c>
      <c r="AH48" s="239">
        <v>0.8</v>
      </c>
      <c r="AI48" s="240">
        <v>0.06</v>
      </c>
      <c r="AJ48" s="241">
        <f>IF(OR(AD48&lt;0,AD48="n/a",AD48=0),"n/a",AN48/AD48)</f>
        <v>1.31395379668756</v>
      </c>
      <c r="AK48" s="242">
        <f>IF(OR(AO48&lt;0,AO48="n/a"),"n/a",AN48/AO48)</f>
        <v>0.9865485658773493</v>
      </c>
      <c r="AL48" s="243">
        <f>((AP48/AQ48)^(1/1)-1)*100</f>
        <v>7.195301027900136</v>
      </c>
      <c r="AM48" s="243">
        <f>IF(AS48=0,"n/a",((AP48/AS48)^(1/3)-1)*100)</f>
        <v>7.204126321306292</v>
      </c>
      <c r="AN48" s="243">
        <f>IF(AV48=0,"n/a",((AP48/AV48)^(1/5)-1)*100)</f>
        <v>7.226745881781582</v>
      </c>
      <c r="AO48" s="244">
        <f>IF(BB48=0,"n/a",((AP48/BB48)^(1/10)-1)*100)</f>
        <v>7.32528142226303</v>
      </c>
      <c r="AP48" s="241">
        <v>2.92</v>
      </c>
      <c r="AQ48" s="241">
        <v>2.724</v>
      </c>
      <c r="AR48" s="241">
        <v>2.54</v>
      </c>
      <c r="AS48" s="241">
        <v>2.37</v>
      </c>
      <c r="AT48" t="s" s="266">
        <v>112</v>
      </c>
      <c r="AU48" s="241">
        <v>2.21</v>
      </c>
      <c r="AV48" s="241">
        <v>2.06</v>
      </c>
      <c r="AW48" s="245"/>
      <c r="AX48" s="246">
        <v>1.92</v>
      </c>
      <c r="AY48" s="247">
        <v>1.8</v>
      </c>
      <c r="AZ48" s="248">
        <v>1.76</v>
      </c>
      <c r="BA48" s="248">
        <v>1.6</v>
      </c>
      <c r="BB48" s="248">
        <v>1.44</v>
      </c>
      <c r="BC48" s="248">
        <v>1.3</v>
      </c>
      <c r="BD48" s="248">
        <v>0.86</v>
      </c>
      <c r="BE48" s="248">
        <v>0.76</v>
      </c>
      <c r="BF48" s="248">
        <v>0.68</v>
      </c>
      <c r="BG48" s="248">
        <v>0.61</v>
      </c>
      <c r="BH48" s="248">
        <v>0.54</v>
      </c>
      <c r="BI48" s="249">
        <v>0.48</v>
      </c>
      <c r="BJ48" s="246">
        <f>SUM(AP48:BI48)</f>
        <v>28.57400000000001</v>
      </c>
      <c r="BK48" s="250">
        <f>((AP48/AQ48)-1)*100</f>
        <v>7.195301027900136</v>
      </c>
      <c r="BL48" s="250">
        <f>((AQ48/AR48)-1)*100</f>
        <v>7.24409448818899</v>
      </c>
      <c r="BM48" s="250">
        <f>((AR48/AS48)-1)*100</f>
        <v>7.172995780590719</v>
      </c>
      <c r="BN48" s="250">
        <f>IF(AU48=0,0,IF(AU48&gt;AS48,0,((AS48/AU48)-1)*100))</f>
        <v>7.239819004524883</v>
      </c>
      <c r="BO48" s="250">
        <f>IF(AV48=0,0,IF(AV48&gt;AU48,0,((AU48/AV48)-1)*100))</f>
        <v>7.281553398058249</v>
      </c>
      <c r="BP48" s="250">
        <f>IF(AX48=0,0,IF(AX48&gt;AV48,0,((AV48/AX48)-1)*100))</f>
        <v>7.291666666666674</v>
      </c>
      <c r="BQ48" s="251">
        <f>IF(AY48=0,0,IF(AY48&gt;AX48,0,((AX48/AY48)-1)*100))</f>
        <v>6.666666666666665</v>
      </c>
      <c r="BR48" s="252">
        <f>IF(AZ48=0,0,IF(AZ48&gt;AY48,0,((AY48/AZ48)-1)*100))</f>
        <v>2.272727272727271</v>
      </c>
      <c r="BS48" s="252">
        <f>IF(BA48=0,0,IF(BA48&gt;AZ48,0,((AZ48/BA48)-1)*100))</f>
        <v>9.999999999999986</v>
      </c>
      <c r="BT48" s="252">
        <f>IF(BB48=0,0,IF(BB48&gt;BA48,0,((BA48/BB48)-1)*100))</f>
        <v>11.11111111111112</v>
      </c>
      <c r="BU48" s="252">
        <f>IF(BC48=0,0,IF(BC48&gt;BB48,0,((BB48/BC48)-1)*100))</f>
        <v>10.76923076923075</v>
      </c>
      <c r="BV48" s="252">
        <f>IF(BD48=0,0,IF(BD48&gt;BC48,0,((BC48/BD48)-1)*100))</f>
        <v>51.16279069767442</v>
      </c>
      <c r="BW48" s="252">
        <f>IF(BE48=0,0,IF(BE48&gt;BD48,0,((BD48/BE48)-1)*100))</f>
        <v>13.1578947368421</v>
      </c>
      <c r="BX48" s="252">
        <f>IF(BF48=0,0,IF(BF48&gt;BE48,0,((BE48/BF48)-1)*100))</f>
        <v>11.76470588235294</v>
      </c>
      <c r="BY48" s="252">
        <f>IF(BG48=0,0,IF(BG48&gt;BF48,0,((BF48/BG48)-1)*100))</f>
        <v>11.47540983606559</v>
      </c>
      <c r="BZ48" s="252">
        <f>IF(BH48=0,0,IF(BH48&gt;BG48,0,((BG48/BH48)-1)*100))</f>
        <v>12.96296296296295</v>
      </c>
      <c r="CA48" s="253">
        <f>IF(BI48=0,0,IF(BI48&gt;BH48,0,((BH48/BI48)-1)*100))</f>
        <v>12.50000000000002</v>
      </c>
      <c r="CB48" s="250">
        <f>AVERAGE(BK48:CA48)</f>
        <v>11.60405472362138</v>
      </c>
      <c r="CC48" s="250">
        <f>SQRT(AVERAGE((BK48-$CB48)^2,(BL48-$CB48)^2,(BM48-$CB48)^2,(BN48-$CB48)^2,(BO48-$CB48)^2,(BP48-$CB48)^2,(BQ48-$CB48)^2,(BR48-$CB48)^2,(BS48-$CB48)^2,(BT48-$CB48)^2,(BU48-$CB48)^2,(BV48-$CB48)^2,(BW48-$CB48)^2,(BX48-$CB48)^2,(BY48-$CB48)^2,(BZ48-$CB48)^2,(CA48-$CB48)^2))</f>
        <v>10.28811997616529</v>
      </c>
      <c r="CD48" t="s" s="116">
        <v>132</v>
      </c>
      <c r="CE48" s="254">
        <f>IF(AN48="n/a","n/a",IF(U48&lt;0,"n/a",IF(U48="n/a","n/a",I48+AN48-U48)))</f>
        <v>-20.38219451556941</v>
      </c>
      <c r="CF48" s="254">
        <f>IF(AN48="n/a","n/a",I48+AN48)</f>
        <v>9.817805484430588</v>
      </c>
      <c r="CG48" s="250">
        <f>D48/10+(1000-E48)/100+IF(F48="N",2,IF(F48="Y",1,0))+IF(G48="N",2,IF(G48="Y",1,0))+IF(L48&gt;10,5,L48/2)+IF(S48&gt;100,0,IF(S48&lt;0,0,(100-S48)/10))+IF(U48&gt;100,0,IF(U48&lt;0,0,(100-U48)/10))+IF(X48="-",0,IF(X48="N/A",0,IF(X48&gt;5,0,5-X48)))+IF(Y48&gt;5,0,5-Y48)+IF(Z48="N/A",0,IF(Z48&gt;5,0,5-Z48))+IF(AB48&lt;0,0,IF(AB48="-",0,IF(AB48="N/A",0,IF(AB48&gt;10,5,AB48/2))))+IF(AC48="n/a",0,IF(AC48&lt;0,0,IF(AC48&gt;10,5,AC48/2)))+IF(AE48="n/a",0,IF(AE48&lt;0,0,IF(AE48&gt;10,5,AE48/2)))+AF48/10+IF(AG48&gt;100000,3,IF(AG48&gt;10000,2,IF(AG48&gt;1000,1,0)))+IF(AL48&gt;10,5,AL48/2)+IF(AM48="n/a",0,IF(AM48&gt;10,5,AM48/2))+IF(AN48="n/a",0,IF(AN48&gt;10,5,AN48/2))+IF(AO48="n/a",0,IF(AO48&lt;0,0,IF(AO48&gt;10,5,AO48/2)))+IF(CB48&gt;10,5,CB48/2)</f>
        <v>60.06661773758443</v>
      </c>
      <c r="CH48" s="255">
        <f>IF(AB48="n/a",1.03*AP48,IF(AB48&lt;0,1.01*AP48,IF(AB48&gt;10,1.1*AP48,(1+AB48/100)*AP48)))</f>
        <v>3.212</v>
      </c>
      <c r="CI48" s="256">
        <f>IF($AC48="n/a",1.03*CH48,IF($AC48&lt;0,1.01*CH48,IF($AC48&gt;10,1.1*CH48,(1+$AC48/100)*CH48)))</f>
        <v>3.3257048</v>
      </c>
      <c r="CJ48" s="257">
        <f>IF($AE48="n/a",1.03*CI48,IF($AE48&lt;0,1.01*CI48,IF($AE48&gt;10,1.1*CI48,(1+$AE48/100)*CI48)))</f>
        <v>3.658275280000001</v>
      </c>
      <c r="CK48" s="257">
        <f>IF($AE48="n/a",1.03*CJ48,IF($AE48&lt;0,1.01*CJ48,IF($AE48&gt;10,1.1*CJ48,(1+$AE48/100)*CJ48)))</f>
        <v>4.024102808000001</v>
      </c>
      <c r="CL48" s="258">
        <f>IF($AE48="n/a",1.03*CK48,IF($AE48&lt;0,1.01*CK48,IF($AE48&gt;10,1.1*CK48,(1+$AE48/100)*CK48)))</f>
        <v>4.426513088800002</v>
      </c>
      <c r="CM48" s="256">
        <f>SUM(CH48:CL48)</f>
        <v>18.64659597680001</v>
      </c>
      <c r="CN48" s="253">
        <f>(CM48/H48)*100</f>
        <v>15.43592382185431</v>
      </c>
      <c r="CO48" s="259">
        <v>0.46</v>
      </c>
      <c r="CP48" s="260">
        <v>22.8</v>
      </c>
      <c r="CQ48" s="261">
        <v>-6.9</v>
      </c>
      <c r="CR48" s="260">
        <v>0.5</v>
      </c>
      <c r="CS48" s="261">
        <v>0.4</v>
      </c>
    </row>
    <row r="49" ht="11.25" customHeight="1">
      <c r="A49" t="s" s="116">
        <v>275</v>
      </c>
      <c r="B49" t="s" s="116">
        <v>276</v>
      </c>
      <c r="C49" t="s" s="116">
        <v>220</v>
      </c>
      <c r="D49" s="218">
        <v>35</v>
      </c>
      <c r="E49" s="219">
        <v>76</v>
      </c>
      <c r="F49" t="s" s="220">
        <v>55</v>
      </c>
      <c r="G49" t="s" s="221">
        <v>55</v>
      </c>
      <c r="H49" s="222">
        <v>83.34999999999999</v>
      </c>
      <c r="I49" s="223">
        <f>(R49/H49)*100</f>
        <v>3.695260947810438</v>
      </c>
      <c r="J49" s="224">
        <v>0.75</v>
      </c>
      <c r="K49" s="224">
        <v>0.77</v>
      </c>
      <c r="L49" s="225">
        <f>((K49/J49)-1)*100</f>
        <v>2.666666666666662</v>
      </c>
      <c r="M49" s="226">
        <v>42865</v>
      </c>
      <c r="N49" s="226">
        <v>42867</v>
      </c>
      <c r="O49" s="226">
        <v>42895</v>
      </c>
      <c r="P49" t="s" s="227">
        <v>271</v>
      </c>
      <c r="Q49" s="85"/>
      <c r="R49" s="225">
        <f>K49*4</f>
        <v>3.08</v>
      </c>
      <c r="S49" s="228">
        <f>IF(OR(W49&lt;0.01,W49="n/a"),"n/a",R49/W49*100)</f>
        <v>111.1913357400722</v>
      </c>
      <c r="T49" s="229">
        <f>IF(OR(W49&lt;0.01,Z49="n/a"),"n/a",(H49/SQRT(22.5*W49*(H49/Z49))-1)*100)</f>
        <v>63.13539419497416</v>
      </c>
      <c r="U49" s="223">
        <f>IF(OR(W49&lt;0.01,W49="n/a"),"n/a",H49/W49)</f>
        <v>30.09025270758123</v>
      </c>
      <c r="V49" s="230">
        <v>12</v>
      </c>
      <c r="W49" s="222">
        <v>2.77</v>
      </c>
      <c r="X49" s="231">
        <v>2.13</v>
      </c>
      <c r="Y49" s="232">
        <v>1.5</v>
      </c>
      <c r="Z49" s="233">
        <v>1.99</v>
      </c>
      <c r="AA49" s="222">
        <v>6.7</v>
      </c>
      <c r="AB49" s="234">
        <v>-51.2</v>
      </c>
      <c r="AC49" s="235">
        <v>13.2</v>
      </c>
      <c r="AD49" s="236">
        <v>-25.9</v>
      </c>
      <c r="AE49" s="236">
        <v>14.1</v>
      </c>
      <c r="AF49" s="237">
        <v>25</v>
      </c>
      <c r="AG49" s="238">
        <v>355988</v>
      </c>
      <c r="AH49" s="239">
        <v>0.1</v>
      </c>
      <c r="AI49" s="240">
        <v>0.23</v>
      </c>
      <c r="AJ49" t="s" s="265">
        <f>IF(OR(AD49&lt;0,AD49="n/a",AD49=0),"n/a",AN49/AD49)</f>
        <v>143</v>
      </c>
      <c r="AK49" s="242">
        <f>AN49/AO49</f>
        <v>1.134513513986336</v>
      </c>
      <c r="AL49" s="243">
        <f>((AP49/AQ49)^(1/1)-1)*100</f>
        <v>3.472222222222232</v>
      </c>
      <c r="AM49" s="243">
        <f>IF(AS49=0,"n/a",((AP49/AS49)^(1/3)-1)*100)</f>
        <v>6.600780788948102</v>
      </c>
      <c r="AN49" s="243">
        <f>IF(AV49=0,"n/a",((AP49/AV49)^(1/5)-1)*100)</f>
        <v>10.00410884965741</v>
      </c>
      <c r="AO49" s="244">
        <f>IF(BB49=0,"n/a",((AP49/BB49)^(1/10)-1)*100)</f>
        <v>8.817972396385132</v>
      </c>
      <c r="AP49" s="241">
        <v>2.98</v>
      </c>
      <c r="AQ49" s="241">
        <v>2.88</v>
      </c>
      <c r="AR49" s="241">
        <v>2.7</v>
      </c>
      <c r="AS49" s="241">
        <v>2.46</v>
      </c>
      <c r="AT49" s="245"/>
      <c r="AU49" s="241">
        <v>2.18</v>
      </c>
      <c r="AV49" s="241">
        <v>1.85</v>
      </c>
      <c r="AW49" s="245"/>
      <c r="AX49" s="246">
        <v>1.74</v>
      </c>
      <c r="AY49" s="247">
        <v>1.66</v>
      </c>
      <c r="AZ49" s="248">
        <v>1.55</v>
      </c>
      <c r="BA49" s="248">
        <v>1.37</v>
      </c>
      <c r="BB49" s="248">
        <v>1.28</v>
      </c>
      <c r="BC49" s="248">
        <v>1.14</v>
      </c>
      <c r="BD49" s="248">
        <v>1.06</v>
      </c>
      <c r="BE49" s="248">
        <v>0.98</v>
      </c>
      <c r="BF49" s="317">
        <v>0.92</v>
      </c>
      <c r="BG49" s="248">
        <v>0.91</v>
      </c>
      <c r="BH49" s="317">
        <v>0.88</v>
      </c>
      <c r="BI49" s="249">
        <v>0.835</v>
      </c>
      <c r="BJ49" s="246">
        <f>SUM(AP49:BI49)</f>
        <v>29.375</v>
      </c>
      <c r="BK49" s="250">
        <f>((AP49/AQ49)-1)*100</f>
        <v>3.472222222222232</v>
      </c>
      <c r="BL49" s="250">
        <f>((AQ49/AR49)-1)*100</f>
        <v>6.666666666666665</v>
      </c>
      <c r="BM49" s="250">
        <f>((AR49/AS49)-1)*100</f>
        <v>9.756097560975618</v>
      </c>
      <c r="BN49" s="250">
        <f>IF(AU49=0,0,IF(AU49&gt;AS49,0,((AS49/AU49)-1)*100))</f>
        <v>12.8440366972477</v>
      </c>
      <c r="BO49" s="250">
        <f>IF(AV49=0,0,IF(AV49&gt;AU49,0,((AU49/AV49)-1)*100))</f>
        <v>17.83783783783783</v>
      </c>
      <c r="BP49" s="250">
        <f>((AV49/AX49)-1)*100</f>
        <v>6.321839080459779</v>
      </c>
      <c r="BQ49" s="251">
        <f>((AX49/AY49)-1)*100</f>
        <v>4.81927710843375</v>
      </c>
      <c r="BR49" s="252">
        <f>((AY49/AZ49)-1)*100</f>
        <v>7.096774193548372</v>
      </c>
      <c r="BS49" s="252">
        <f>((AZ49/BA49)-1)*100</f>
        <v>13.13868613138684</v>
      </c>
      <c r="BT49" s="252">
        <f>((BA49/BB49)-1)*100</f>
        <v>7.03125</v>
      </c>
      <c r="BU49" s="252">
        <f>((BB49/BC49)-1)*100</f>
        <v>12.28070175438598</v>
      </c>
      <c r="BV49" s="252">
        <f>((BC49/BD49)-1)*100</f>
        <v>7.547169811320731</v>
      </c>
      <c r="BW49" s="252">
        <f>((BD49/BE49)-1)*100</f>
        <v>8.163265306122458</v>
      </c>
      <c r="BX49" s="252">
        <f>((BE49/BF49)-1)*100</f>
        <v>6.521739130434767</v>
      </c>
      <c r="BY49" s="252">
        <f>((BF49/BG49)-1)*100</f>
        <v>1.098901098901095</v>
      </c>
      <c r="BZ49" s="252">
        <f>((BG49/BH49)-1)*100</f>
        <v>3.409090909090917</v>
      </c>
      <c r="CA49" s="253">
        <f>((BH49/BI49)-1)*100</f>
        <v>5.389221556886237</v>
      </c>
      <c r="CB49" s="250">
        <f>AVERAGE(BK49:CA49)</f>
        <v>7.846751592112999</v>
      </c>
      <c r="CC49" s="250">
        <f>SQRT(AVERAGE((BK49-$CB49)^2,(BL49-$CB49)^2,(BM49-$CB49)^2,(BN49-$CB49)^2,(BO49-$CB49)^2,(BP49-$CB49)^2,(BQ49-$CB49)^2,(BR49-$CB49)^2,(BS49-$CB49)^2,(BT49-$CB49)^2,(BU49-$CB49)^2,(BV49-$CB49)^2,(BW49-$CB49)^2,(BX49-$CB49)^2,(BY49-$CB49)^2,(BZ49-$CB49)^2,(CA49-$CB49)^2))</f>
        <v>4.076934309735636</v>
      </c>
      <c r="CD49" t="s" s="116">
        <v>222</v>
      </c>
      <c r="CE49" s="254">
        <f>IF(AN49="n/a","n/a",IF(U49&lt;0,"n/a",IF(U49="n/a","n/a",I49+AN49-U49)))</f>
        <v>-16.39088291011338</v>
      </c>
      <c r="CF49" s="254">
        <f>IF(AN49="n/a","n/a",I49+AN49)</f>
        <v>13.69936979746785</v>
      </c>
      <c r="CG49" s="250">
        <f>D49/10+(1000-E49)/100+IF(F49="N",2,IF(F49="Y",1,0))+IF(G49="N",2,IF(G49="Y",1,0))+IF(L49&gt;10,5,L49/2)+IF(S49&gt;100,0,IF(S49&lt;0,0,(100-S49)/10))+IF(U49&gt;100,0,IF(U49&lt;0,0,(100-U49)/10))+IF(X49="-",0,IF(X49="N/A",0,IF(X49&gt;5,0,5-X49)))+IF(Y49&gt;5,0,5-Y49)+IF(Z49="N/A",0,IF(Z49&gt;5,0,5-Z49))+IF(AB49&lt;0,0,IF(AB49="-",0,IF(AB49="N/A",0,IF(AB49&gt;10,5,AB49/2))))+IF(AC49="n/a",0,IF(AC49&lt;0,0,IF(AC49&gt;10,5,AC49/2)))+IF(AE49="n/a",0,IF(AE49&lt;0,0,IF(AE49&gt;10,5,AE49/2)))+AF49/10+IF(AG49&gt;100000,3,IF(AG49&gt;10000,2,IF(AG49&gt;1000,1,0)))+IF(AL49&gt;10,5,AL49/2)+IF(AM49="n/a",0,IF(AM49&gt;10,5,AM49/2))+IF(AN49="n/a",0,IF(AN49&gt;10,5,AN49/2))+IF(AO49="n/a",0,IF(AO49&lt;0,0,IF(AO49&gt;10,5,AO49/2)))+IF(CB49&gt;10,5,CB49/2)</f>
        <v>68.31317156240945</v>
      </c>
      <c r="CH49" s="255">
        <f>IF(AB49="n/a",1.03*AP49,IF(AB49&lt;0,1.01*AP49,IF(AB49&gt;10,1.1*AP49,(1+AB49/100)*AP49)))</f>
        <v>3.0098</v>
      </c>
      <c r="CI49" s="256">
        <f>IF($AC49="n/a",1.03*CH49,IF($AC49&lt;0,1.01*CH49,IF($AC49&gt;10,1.1*CH49,(1+$AC49/100)*CH49)))</f>
        <v>3.31078</v>
      </c>
      <c r="CJ49" s="257">
        <f>IF($AE49="n/a",1.03*CI49,IF($AE49&lt;0,1.01*CI49,IF($AE49&gt;10,1.1*CI49,(1+$AE49/100)*CI49)))</f>
        <v>3.641858</v>
      </c>
      <c r="CK49" s="257">
        <f>IF($AE49="n/a",1.03*CJ49,IF($AE49&lt;0,1.01*CJ49,IF($AE49&gt;10,1.1*CJ49,(1+$AE49/100)*CJ49)))</f>
        <v>4.0060438</v>
      </c>
      <c r="CL49" s="258">
        <f>IF($AE49="n/a",1.03*CK49,IF($AE49&lt;0,1.01*CK49,IF($AE49&gt;10,1.1*CK49,(1+$AE49/100)*CK49)))</f>
        <v>4.406648180000001</v>
      </c>
      <c r="CM49" s="256">
        <f>SUM(CH49:CL49)</f>
        <v>18.37512998</v>
      </c>
      <c r="CN49" s="253">
        <f>(CM49/H49)*100</f>
        <v>22.04574682663468</v>
      </c>
      <c r="CO49" s="259">
        <v>0.83</v>
      </c>
      <c r="CP49" s="260">
        <v>9.6</v>
      </c>
      <c r="CQ49" s="261">
        <v>-10.6</v>
      </c>
      <c r="CR49" s="262">
        <v>3.6</v>
      </c>
      <c r="CS49" s="263">
        <v>2.4</v>
      </c>
    </row>
    <row r="50" ht="11.25" customHeight="1">
      <c r="A50" t="s" s="227">
        <v>277</v>
      </c>
      <c r="B50" t="s" s="116">
        <v>278</v>
      </c>
      <c r="C50" t="s" s="116">
        <v>128</v>
      </c>
      <c r="D50" s="218">
        <v>53</v>
      </c>
      <c r="E50" s="219">
        <v>17</v>
      </c>
      <c r="F50" t="s" s="220">
        <v>129</v>
      </c>
      <c r="G50" t="s" s="221">
        <v>129</v>
      </c>
      <c r="H50" s="344">
        <v>650</v>
      </c>
      <c r="I50" s="223">
        <f>(R50/H50)*100</f>
        <v>2.076923076923077</v>
      </c>
      <c r="J50" s="318">
        <v>6.55</v>
      </c>
      <c r="K50" s="318">
        <v>6.75</v>
      </c>
      <c r="L50" s="223">
        <f>((K50/J50)-1)*100</f>
        <v>3.053435114503822</v>
      </c>
      <c r="M50" s="226">
        <v>42893</v>
      </c>
      <c r="N50" s="226">
        <v>42895</v>
      </c>
      <c r="O50" s="226">
        <v>42917</v>
      </c>
      <c r="P50" t="s" s="227">
        <v>279</v>
      </c>
      <c r="Q50" t="s" s="227">
        <v>280</v>
      </c>
      <c r="R50" s="225">
        <f>K50*2</f>
        <v>13.5</v>
      </c>
      <c r="S50" s="228">
        <f>IF(OR(W50&lt;0.01,W50="n/a"),"n/a",R50/W50*100)</f>
        <v>34.67762650911893</v>
      </c>
      <c r="T50" s="229">
        <f>IF(OR(W50&lt;0.01,Z50="n/a"),"n/a",(H50/SQRT(22.5*W50*(H50/Z50))-1)*100)</f>
        <v>15.57382051614313</v>
      </c>
      <c r="U50" s="223">
        <f>IF(OR(W50&lt;0.01,W50="n/a"),"n/a",H50/W50)</f>
        <v>16.69663498587208</v>
      </c>
      <c r="V50" s="230">
        <v>12</v>
      </c>
      <c r="W50" s="344">
        <v>38.93</v>
      </c>
      <c r="X50" t="s" s="345">
        <v>143</v>
      </c>
      <c r="Y50" s="346">
        <v>4.66</v>
      </c>
      <c r="Z50" s="347">
        <v>1.8</v>
      </c>
      <c r="AA50" t="s" s="348">
        <v>143</v>
      </c>
      <c r="AB50" t="s" s="345">
        <v>143</v>
      </c>
      <c r="AC50" t="s" s="349">
        <v>143</v>
      </c>
      <c r="AD50" t="s" s="348">
        <v>143</v>
      </c>
      <c r="AE50" t="s" s="348">
        <v>143</v>
      </c>
      <c r="AF50" s="237">
        <v>0</v>
      </c>
      <c r="AG50" s="350">
        <v>526</v>
      </c>
      <c r="AH50" t="s" s="348">
        <v>143</v>
      </c>
      <c r="AI50" t="s" s="348">
        <v>143</v>
      </c>
      <c r="AJ50" t="s" s="265">
        <f>IF(OR(AD50&lt;0,AD50="n/a",AD50=0),"n/a",AN50/AD50)</f>
        <v>143</v>
      </c>
      <c r="AK50" s="242">
        <f>IF(OR(AO50&lt;0,AO50="n/a"),"n/a",AN50/AO50)</f>
        <v>0.4892021841642374</v>
      </c>
      <c r="AL50" s="243">
        <f>((AP50/AQ50)^(1/1)-1)*100</f>
        <v>1.953125</v>
      </c>
      <c r="AM50" s="243">
        <f>IF(AS50=0,"n/a",((AP50/AS50)^(1/3)-1)*100)</f>
        <v>1.717640037261492</v>
      </c>
      <c r="AN50" s="243">
        <f>IF(AV50=0,"n/a",((AP50/AV50)^(1/5)-1)*100)</f>
        <v>2.295591351888016</v>
      </c>
      <c r="AO50" s="244">
        <f>IF(BB50=0,"n/a",((AP50/BB50)^(1/10)-1)*100)</f>
        <v>4.692520651374132</v>
      </c>
      <c r="AP50" s="384">
        <v>13.05</v>
      </c>
      <c r="AQ50" s="384">
        <v>12.8</v>
      </c>
      <c r="AR50" s="384">
        <v>12.6</v>
      </c>
      <c r="AS50" s="384">
        <v>12.4</v>
      </c>
      <c r="AT50" s="245"/>
      <c r="AU50" s="384">
        <v>12</v>
      </c>
      <c r="AV50" s="384">
        <v>11.65</v>
      </c>
      <c r="AW50" s="245"/>
      <c r="AX50" s="385">
        <v>11.25</v>
      </c>
      <c r="AY50" s="386">
        <v>10.9</v>
      </c>
      <c r="AZ50" s="387">
        <v>10.2</v>
      </c>
      <c r="BA50" s="248">
        <v>9.15</v>
      </c>
      <c r="BB50" s="248">
        <v>8.25</v>
      </c>
      <c r="BC50" s="248">
        <v>7.6</v>
      </c>
      <c r="BD50" s="248">
        <v>6.9</v>
      </c>
      <c r="BE50" s="248">
        <v>6.1</v>
      </c>
      <c r="BF50" s="248">
        <v>5.5</v>
      </c>
      <c r="BG50" s="248">
        <v>5.35</v>
      </c>
      <c r="BH50" s="248">
        <v>5.1</v>
      </c>
      <c r="BI50" s="249">
        <v>4.9</v>
      </c>
      <c r="BJ50" s="385">
        <f>SUM(AP50:BI50)</f>
        <v>165.7</v>
      </c>
      <c r="BK50" s="250">
        <f>((AP50/AQ50)-1)*100</f>
        <v>1.953125</v>
      </c>
      <c r="BL50" s="250">
        <f>((AQ50/AR50)-1)*100</f>
        <v>1.587301587301604</v>
      </c>
      <c r="BM50" s="250">
        <f>((AR50/AS50)-1)*100</f>
        <v>1.61290322580645</v>
      </c>
      <c r="BN50" s="250">
        <f>IF(AU50=0,0,IF(AU50&gt;AS50,0,((AS50/AU50)-1)*100))</f>
        <v>3.333333333333344</v>
      </c>
      <c r="BO50" s="250">
        <f>IF(AV50=0,0,IF(AV50&gt;AU50,0,((AU50/AV50)-1)*100))</f>
        <v>3.004291845493556</v>
      </c>
      <c r="BP50" s="250">
        <f>IF(AX50=0,0,IF(AX50&gt;AV50,0,((AV50/AX50)-1)*100))</f>
        <v>3.555555555555556</v>
      </c>
      <c r="BQ50" s="251">
        <f>IF(AY50=0,0,IF(AY50&gt;AX50,0,((AX50/AY50)-1)*100))</f>
        <v>3.211009174311918</v>
      </c>
      <c r="BR50" s="252">
        <f>IF(AZ50=0,0,IF(AZ50&gt;AY50,0,((AY50/AZ50)-1)*100))</f>
        <v>6.862745098039236</v>
      </c>
      <c r="BS50" s="252">
        <f>IF(BA50=0,0,IF(BA50&gt;AZ50,0,((AZ50/BA50)-1)*100))</f>
        <v>11.47540983606556</v>
      </c>
      <c r="BT50" s="252">
        <f>IF(BB50=0,0,IF(BB50&gt;BA50,0,((BA50/BB50)-1)*100))</f>
        <v>10.90909090909091</v>
      </c>
      <c r="BU50" s="252">
        <f>IF(BC50=0,0,IF(BC50&gt;BB50,0,((BB50/BC50)-1)*100))</f>
        <v>8.552631578947366</v>
      </c>
      <c r="BV50" s="252">
        <f>IF(BD50=0,0,IF(BD50&gt;BC50,0,((BC50/BD50)-1)*100))</f>
        <v>10.14492753623186</v>
      </c>
      <c r="BW50" s="252">
        <f>IF(BE50=0,0,IF(BE50&gt;BD50,0,((BD50/BE50)-1)*100))</f>
        <v>13.11475409836067</v>
      </c>
      <c r="BX50" s="252">
        <f>IF(BF50=0,0,IF(BF50&gt;BE50,0,((BE50/BF50)-1)*100))</f>
        <v>10.90909090909091</v>
      </c>
      <c r="BY50" s="252">
        <f>IF(BG50=0,0,IF(BG50&gt;BF50,0,((BF50/BG50)-1)*100))</f>
        <v>2.803738317757021</v>
      </c>
      <c r="BZ50" s="252">
        <f>IF(BH50=0,0,IF(BH50&gt;BG50,0,((BG50/BH50)-1)*100))</f>
        <v>4.90196078431373</v>
      </c>
      <c r="CA50" s="253">
        <f>IF(BI50=0,0,IF(BI50&gt;BH50,0,((BH50/BI50)-1)*100))</f>
        <v>4.081632653061207</v>
      </c>
      <c r="CB50" s="250">
        <f>AVERAGE(BK50:CA50)</f>
        <v>6.000794202515348</v>
      </c>
      <c r="CC50" s="250">
        <f>SQRT(AVERAGE((BK50-$CB50)^2,(BL50-$CB50)^2,(BM50-$CB50)^2,(BN50-$CB50)^2,(BO50-$CB50)^2,(BP50-$CB50)^2,(BQ50-$CB50)^2,(BR50-$CB50)^2,(BS50-$CB50)^2,(BT50-$CB50)^2,(BU50-$CB50)^2,(BV50-$CB50)^2,(BW50-$CB50)^2,(BX50-$CB50)^2,(BY50-$CB50)^2,(BZ50-$CB50)^2,(CA50-$CB50)^2))</f>
        <v>3.859866259627749</v>
      </c>
      <c r="CD50" t="s" s="116">
        <v>132</v>
      </c>
      <c r="CE50" s="254">
        <f>IF(AN50="n/a","n/a",IF(U50&lt;0,"n/a",IF(U50="n/a","n/a",I50+AN50-U50)))</f>
        <v>-12.32412055706098</v>
      </c>
      <c r="CF50" s="254">
        <f>IF(AN50="n/a","n/a",I50+AN50)</f>
        <v>4.372514428811092</v>
      </c>
      <c r="CG50" s="250">
        <f>D50/10+(1000-E50)/100+IF(F50="N",2,IF(F50="Y",1,0))+IF(G50="N",2,IF(G50="Y",1,0))+IF(L50&gt;10,5,L50/2)+IF(S50&gt;100,0,IF(S50&lt;0,0,(100-S50)/10))+IF(U50&gt;100,0,IF(U50&lt;0,0,(100-U50)/10))+IF(X50="-",0,IF(X50="N/A",0,IF(X50&gt;5,0,5-X50)))+IF(Y50&gt;5,0,5-Y50)+IF(Z50="N/A",0,IF(Z50&gt;5,0,5-Z50))+IF(AB50&lt;0,0,IF(AB50="-",0,IF(AB50="N/A",0,IF(AB50&gt;10,5,AB50/2))))+IF(AC50="n/a",0,IF(AC50&lt;0,0,IF(AC50&gt;10,5,AC50/2)))+IF(AE50="n/a",0,IF(AE50&lt;0,0,IF(AE50&gt;10,5,AE50/2)))+AF50/10+IF(AG50&gt;100000,3,IF(AG50&gt;10000,2,IF(AG50&gt;1000,1,0)))+IF(AL50&gt;10,5,AL50/2)+IF(AM50="n/a",0,IF(AM50&gt;10,5,AM50/2))+IF(AN50="n/a",0,IF(AN50&gt;10,5,AN50/2))+IF(AO50="n/a",0,IF(AO50&lt;0,0,IF(AO50&gt;10,5,AO50/2)))+IF(CB50&gt;10,5,CB50/2)</f>
        <v>43.38912702927231</v>
      </c>
      <c r="CH50" s="255">
        <f>IF(AB50="n/a",1.03*AP50,IF(AB50&lt;0,1.01*AP50,IF(AB50&gt;10,1.1*AP50,(1+AB50/100)*AP50)))</f>
        <v>13.4415</v>
      </c>
      <c r="CI50" s="256">
        <f>IF($AC50="n/a",1.03*CH50,IF($AC50&lt;0,1.01*CH50,IF($AC50&gt;10,1.1*CH50,(1+$AC50/100)*CH50)))</f>
        <v>13.844745</v>
      </c>
      <c r="CJ50" s="257">
        <f>IF($AE50="n/a",1.03*CI50,IF($AE50&lt;0,1.01*CI50,IF($AE50&gt;10,1.1*CI50,(1+$AE50/100)*CI50)))</f>
        <v>14.26008735</v>
      </c>
      <c r="CK50" s="257">
        <f>IF($AE50="n/a",1.03*CJ50,IF($AE50&lt;0,1.01*CJ50,IF($AE50&gt;10,1.1*CJ50,(1+$AE50/100)*CJ50)))</f>
        <v>14.6878899705</v>
      </c>
      <c r="CL50" s="258">
        <f>IF($AE50="n/a",1.03*CK50,IF($AE50&lt;0,1.01*CK50,IF($AE50&gt;10,1.1*CK50,(1+$AE50/100)*CK50)))</f>
        <v>15.128526669615</v>
      </c>
      <c r="CM50" s="256">
        <f>SUM(CH50:CL50)</f>
        <v>71.36274899011501</v>
      </c>
      <c r="CN50" s="253">
        <f>(CM50/H50)*100</f>
        <v>10.97888446001769</v>
      </c>
      <c r="CO50" t="s" s="348">
        <v>143</v>
      </c>
      <c r="CP50" t="s" s="388">
        <v>143</v>
      </c>
      <c r="CQ50" s="352">
        <v>-1.4</v>
      </c>
      <c r="CR50" s="351">
        <v>1.1</v>
      </c>
      <c r="CS50" s="352">
        <v>3.8</v>
      </c>
    </row>
    <row r="51" ht="11.25" customHeight="1">
      <c r="A51" t="s" s="146">
        <v>281</v>
      </c>
      <c r="B51" t="s" s="146">
        <v>282</v>
      </c>
      <c r="C51" t="s" s="273">
        <v>283</v>
      </c>
      <c r="D51" s="267">
        <v>50</v>
      </c>
      <c r="E51" s="219">
        <v>25</v>
      </c>
      <c r="F51" t="s" s="151">
        <v>55</v>
      </c>
      <c r="G51" t="s" s="152">
        <v>55</v>
      </c>
      <c r="H51" s="268">
        <v>120.52</v>
      </c>
      <c r="I51" s="269">
        <f>(R51/H51)*100</f>
        <v>3.318951211417192</v>
      </c>
      <c r="J51" s="270">
        <v>0.98</v>
      </c>
      <c r="K51" s="270">
        <v>1</v>
      </c>
      <c r="L51" s="271">
        <f>((K51/J51)-1)*100</f>
        <v>2.040816326530615</v>
      </c>
      <c r="M51" s="272">
        <v>42998</v>
      </c>
      <c r="N51" s="272">
        <v>43000</v>
      </c>
      <c r="O51" s="272">
        <v>43024</v>
      </c>
      <c r="P51" t="s" s="273">
        <v>284</v>
      </c>
      <c r="Q51" s="274"/>
      <c r="R51" s="271">
        <f>K51*4</f>
        <v>4</v>
      </c>
      <c r="S51" s="275">
        <f>IF(OR(W51&lt;0.01,W51="n/a"),"n/a",R51/W51*100)</f>
        <v>128.2051282051282</v>
      </c>
      <c r="T51" s="276">
        <f>IF(OR(W51&lt;0.01,Z51="n/a"),"n/a",(H51/SQRT(22.5*W51*(H51/Z51))-1)*100)</f>
        <v>174.219327029003</v>
      </c>
      <c r="U51" s="269">
        <f>IF(OR(W51&lt;0.01,W51="n/a"),"n/a",H51/W51)</f>
        <v>38.62820512820512</v>
      </c>
      <c r="V51" s="277">
        <v>12</v>
      </c>
      <c r="W51" s="268">
        <v>3.12</v>
      </c>
      <c r="X51" s="278">
        <v>7.72</v>
      </c>
      <c r="Y51" s="279">
        <v>10.68</v>
      </c>
      <c r="Z51" s="280">
        <v>4.38</v>
      </c>
      <c r="AA51" s="268">
        <v>12.6</v>
      </c>
      <c r="AB51" s="281">
        <v>17</v>
      </c>
      <c r="AC51" s="282">
        <v>-3.77</v>
      </c>
      <c r="AD51" s="283">
        <v>9.199999999999999</v>
      </c>
      <c r="AE51" s="283">
        <v>5</v>
      </c>
      <c r="AF51" s="284">
        <v>17</v>
      </c>
      <c r="AG51" s="285">
        <v>8763</v>
      </c>
      <c r="AH51" s="286">
        <v>0.6</v>
      </c>
      <c r="AI51" s="287">
        <v>1.59</v>
      </c>
      <c r="AJ51" s="288">
        <f>IF(OR(AD51&lt;0,AD51="n/a",AD51=0),"n/a",AN51/AD51)</f>
        <v>0.7689114201768235</v>
      </c>
      <c r="AK51" s="289">
        <f>AN51/AO51</f>
        <v>1.303380180939253</v>
      </c>
      <c r="AL51" s="290">
        <f>((AP51/AQ51)^(1/1)-1)*100</f>
        <v>7.042253521126751</v>
      </c>
      <c r="AM51" s="290">
        <f>IF(AS51=0,"n/a",((AP51/AS51)^(1/3)-1)*100)</f>
        <v>8.561470104221547</v>
      </c>
      <c r="AN51" s="290">
        <f>IF(AV51=0,"n/a",((AP51/AV51)^(1/5)-1)*100)</f>
        <v>7.073985065626776</v>
      </c>
      <c r="AO51" s="291">
        <f>IF(BB51=0,"n/a",((AP51/BB51)^(1/10)-1)*100)</f>
        <v>5.427414939307318</v>
      </c>
      <c r="AP51" s="288">
        <v>3.8</v>
      </c>
      <c r="AQ51" s="288">
        <v>3.55</v>
      </c>
      <c r="AR51" s="288">
        <v>3.21</v>
      </c>
      <c r="AS51" s="288">
        <v>2.97</v>
      </c>
      <c r="AT51" s="292"/>
      <c r="AU51" s="288">
        <v>2.8</v>
      </c>
      <c r="AV51" s="288">
        <v>2.7</v>
      </c>
      <c r="AW51" s="292"/>
      <c r="AX51" s="293">
        <v>2.65</v>
      </c>
      <c r="AY51" s="294">
        <v>2.61</v>
      </c>
      <c r="AZ51" s="295">
        <v>2.48</v>
      </c>
      <c r="BA51" s="295">
        <v>2.335</v>
      </c>
      <c r="BB51" s="295">
        <v>2.24</v>
      </c>
      <c r="BC51" s="295">
        <v>2.12</v>
      </c>
      <c r="BD51" s="295">
        <v>1.975</v>
      </c>
      <c r="BE51" s="295">
        <v>1.945</v>
      </c>
      <c r="BF51" s="295">
        <v>1.925</v>
      </c>
      <c r="BG51" s="295">
        <v>1.89</v>
      </c>
      <c r="BH51" s="295">
        <v>1.82</v>
      </c>
      <c r="BI51" s="296">
        <v>1.77</v>
      </c>
      <c r="BJ51" s="293">
        <f>SUM(AP51:BI51)</f>
        <v>44.79</v>
      </c>
      <c r="BK51" s="297">
        <f>((AP51/AQ51)-1)*100</f>
        <v>7.042253521126751</v>
      </c>
      <c r="BL51" s="297">
        <f>((AQ51/AR51)-1)*100</f>
        <v>10.59190031152648</v>
      </c>
      <c r="BM51" s="297">
        <f>((AR51/AS51)-1)*100</f>
        <v>8.080808080808065</v>
      </c>
      <c r="BN51" s="297">
        <f>IF(AU51=0,0,IF(AU51&gt;AS51,0,((AS51/AU51)-1)*100))</f>
        <v>6.071428571428594</v>
      </c>
      <c r="BO51" s="297">
        <f>IF(AV51=0,0,IF(AV51&gt;AU51,0,((AU51/AV51)-1)*100))</f>
        <v>3.703703703703698</v>
      </c>
      <c r="BP51" s="297">
        <f>((AV51/AX51)-1)*100</f>
        <v>1.886792452830188</v>
      </c>
      <c r="BQ51" s="298">
        <f>((AX51/AY51)-1)*100</f>
        <v>1.53256704980842</v>
      </c>
      <c r="BR51" s="299">
        <f>((AY51/AZ51)-1)*100</f>
        <v>5.241935483870974</v>
      </c>
      <c r="BS51" s="299">
        <f>((AZ51/BA51)-1)*100</f>
        <v>6.209850107066384</v>
      </c>
      <c r="BT51" s="299">
        <f>((BA51/BB51)-1)*100</f>
        <v>4.241071428571419</v>
      </c>
      <c r="BU51" s="299">
        <f>((BB51/BC51)-1)*100</f>
        <v>5.660377358490565</v>
      </c>
      <c r="BV51" s="299">
        <f>((BC51/BD51)-1)*100</f>
        <v>7.341772151898729</v>
      </c>
      <c r="BW51" s="299">
        <f>((BD51/BE51)-1)*100</f>
        <v>1.542416452442152</v>
      </c>
      <c r="BX51" s="299">
        <f>((BE51/BF51)-1)*100</f>
        <v>1.038961038961039</v>
      </c>
      <c r="BY51" s="299">
        <f>((BF51/BG51)-1)*100</f>
        <v>1.85185185185186</v>
      </c>
      <c r="BZ51" s="299">
        <f>((BG51/BH51)-1)*100</f>
        <v>3.846153846153832</v>
      </c>
      <c r="CA51" s="300">
        <f>((BH51/BI51)-1)*100</f>
        <v>2.824858757062154</v>
      </c>
      <c r="CB51" s="297">
        <f>AVERAGE(BK51:CA51)</f>
        <v>4.629923656917723</v>
      </c>
      <c r="CC51" s="297">
        <f>SQRT(AVERAGE((BK51-$CB51)^2,(BL51-$CB51)^2,(BM51-$CB51)^2,(BN51-$CB51)^2,(BO51-$CB51)^2,(BP51-$CB51)^2,(BQ51-$CB51)^2,(BR51-$CB51)^2,(BS51-$CB51)^2,(BT51-$CB51)^2,(BU51-$CB51)^2,(BV51-$CB51)^2,(BW51-$CB51)^2,(BX51-$CB51)^2,(BY51-$CB51)^2,(BZ51-$CB51)^2,(CA51-$CB51)^2))</f>
        <v>2.643339584697189</v>
      </c>
      <c r="CD51" t="s" s="146">
        <v>285</v>
      </c>
      <c r="CE51" s="301">
        <f>IF(AN51="n/a","n/a",IF(U51&lt;0,"n/a",IF(U51="n/a","n/a",I51+AN51-U51)))</f>
        <v>-28.23526885116116</v>
      </c>
      <c r="CF51" s="301">
        <f>IF(AN51="n/a","n/a",I51+AN51)</f>
        <v>10.39293627704397</v>
      </c>
      <c r="CG51" s="297">
        <f>D51/10+(1000-E51)/100+IF(F51="N",2,IF(F51="Y",1,0))+IF(G51="N",2,IF(G51="Y",1,0))+IF(L51&gt;10,5,L51/2)+IF(S51&gt;100,0,IF(S51&lt;0,0,(100-S51)/10))+IF(U51&gt;100,0,IF(U51&lt;0,0,(100-U51)/10))+IF(X51="-",0,IF(X51="N/A",0,IF(X51&gt;5,0,5-X51)))+IF(Y51&gt;5,0,5-Y51)+IF(Z51="N/A",0,IF(Z51&gt;5,0,5-Z51))+IF(AB51&lt;0,0,IF(AB51="-",0,IF(AB51="N/A",0,IF(AB51&gt;10,5,AB51/2))))+IF(AC51="n/a",0,IF(AC51&lt;0,0,IF(AC51&gt;10,5,AC51/2)))+IF(AE51="n/a",0,IF(AE51&lt;0,0,IF(AE51&gt;10,5,AE51/2)))+AF51/10+IF(AG51&gt;100000,3,IF(AG51&gt;10000,2,IF(AG51&gt;1000,1,0)))+IF(AL51&gt;10,5,AL51/2)+IF(AM51="n/a",0,IF(AM51&gt;10,5,AM51/2))+IF(AN51="n/a",0,IF(AN51&gt;10,5,AN51/2))+IF(AO51="n/a",0,IF(AO51&lt;0,0,IF(AO51&gt;10,5,AO51/2)))+IF(CB51&gt;10,5,CB51/2)</f>
        <v>53.09511129404486</v>
      </c>
      <c r="CH51" s="302">
        <f>IF(AB51="n/a",1.03*AP51,IF(AB51&lt;0,1.01*AP51,IF(AB51&gt;10,1.1*AP51,(1+AB51/100)*AP51)))</f>
        <v>4.18</v>
      </c>
      <c r="CI51" s="303">
        <f>IF($AC51="n/a",1.03*CH51,IF($AC51&lt;0,1.01*CH51,IF($AC51&gt;10,1.1*CH51,(1+$AC51/100)*CH51)))</f>
        <v>4.2218</v>
      </c>
      <c r="CJ51" s="304">
        <f>IF($AE51="n/a",1.03*CI51,IF($AE51&lt;0,1.01*CI51,IF($AE51&gt;10,1.1*CI51,(1+$AE51/100)*CI51)))</f>
        <v>4.43289</v>
      </c>
      <c r="CK51" s="304">
        <f>IF($AE51="n/a",1.03*CJ51,IF($AE51&lt;0,1.01*CJ51,IF($AE51&gt;10,1.1*CJ51,(1+$AE51/100)*CJ51)))</f>
        <v>4.6545345</v>
      </c>
      <c r="CL51" s="305">
        <f>IF($AE51="n/a",1.03*CK51,IF($AE51&lt;0,1.01*CK51,IF($AE51&gt;10,1.1*CK51,(1+$AE51/100)*CK51)))</f>
        <v>4.887261225</v>
      </c>
      <c r="CM51" s="303">
        <f>SUM(CH51:CL51)</f>
        <v>22.376485725</v>
      </c>
      <c r="CN51" s="300">
        <f>(CM51/H51)*100</f>
        <v>18.56661610106206</v>
      </c>
      <c r="CO51" s="306">
        <v>0.35</v>
      </c>
      <c r="CP51" s="307">
        <v>0.8</v>
      </c>
      <c r="CQ51" s="308">
        <v>-17.3</v>
      </c>
      <c r="CR51" s="309">
        <v>-4.7</v>
      </c>
      <c r="CS51" s="310">
        <v>-7.9</v>
      </c>
    </row>
    <row r="52" ht="11.25" customHeight="1">
      <c r="A52" t="s" s="173">
        <v>286</v>
      </c>
      <c r="B52" t="s" s="110">
        <v>287</v>
      </c>
      <c r="C52" t="s" s="110">
        <v>128</v>
      </c>
      <c r="D52" s="174">
        <v>29</v>
      </c>
      <c r="E52" s="219">
        <v>95</v>
      </c>
      <c r="F52" t="s" s="118">
        <v>129</v>
      </c>
      <c r="G52" t="s" s="113">
        <v>129</v>
      </c>
      <c r="H52" s="176">
        <v>47.5</v>
      </c>
      <c r="I52" s="177">
        <f>(R52/H52)*100</f>
        <v>2.105263157894737</v>
      </c>
      <c r="J52" s="178">
        <v>0.49</v>
      </c>
      <c r="K52" s="178">
        <v>0.5</v>
      </c>
      <c r="L52" s="177">
        <f>((K52/J52)-1)*100</f>
        <v>2.040816326530615</v>
      </c>
      <c r="M52" s="389">
        <v>42536</v>
      </c>
      <c r="N52" s="389">
        <v>42538</v>
      </c>
      <c r="O52" s="389">
        <v>42552</v>
      </c>
      <c r="P52" t="s" s="173">
        <v>279</v>
      </c>
      <c r="Q52" t="s" s="390">
        <v>288</v>
      </c>
      <c r="R52" s="180">
        <f>K52*2</f>
        <v>1</v>
      </c>
      <c r="S52" s="181">
        <f>IF(OR(W52&lt;0.01,W52="n/a"),"n/a",R52/W52*100)</f>
        <v>35.08771929824561</v>
      </c>
      <c r="T52" s="182">
        <f>IF(OR(W52&lt;0.01,Z52="n/a"),"n/a",(H52/SQRT(22.5*W52*(H52/Z52))-1)*100)</f>
        <v>-0.3710587935115806</v>
      </c>
      <c r="U52" s="177">
        <f>IF(OR(W52&lt;0.01,W52="n/a"),"n/a",H52/W52)</f>
        <v>16.66666666666667</v>
      </c>
      <c r="V52" s="183">
        <v>12</v>
      </c>
      <c r="W52" s="176">
        <v>2.85</v>
      </c>
      <c r="X52" t="s" s="391">
        <v>143</v>
      </c>
      <c r="Y52" s="185">
        <v>5.13</v>
      </c>
      <c r="Z52" s="186">
        <v>1.34</v>
      </c>
      <c r="AA52" s="176">
        <v>8</v>
      </c>
      <c r="AB52" s="187">
        <v>32.6</v>
      </c>
      <c r="AC52" s="188">
        <v>6.51</v>
      </c>
      <c r="AD52" s="189">
        <v>2</v>
      </c>
      <c r="AE52" t="s" s="392">
        <v>143</v>
      </c>
      <c r="AF52" s="190">
        <v>3</v>
      </c>
      <c r="AG52" s="393">
        <v>577</v>
      </c>
      <c r="AH52" s="192">
        <v>0.1</v>
      </c>
      <c r="AI52" s="193">
        <v>0</v>
      </c>
      <c r="AJ52" s="194">
        <f>IF(OR(AD52&lt;0,AD52="n/a",AD52=0),"n/a",AN52/AD52)</f>
        <v>0.6291287078577068</v>
      </c>
      <c r="AK52" s="195">
        <f>IF(OR(AO52&lt;0,AO52="n/a"),"n/a",AN52/AO52)</f>
        <v>0.759540942916385</v>
      </c>
      <c r="AL52" s="196">
        <f>((AP52/AQ52)^(1/1)-1)*100</f>
        <v>1.020408163265296</v>
      </c>
      <c r="AM52" s="196">
        <f>IF(AS52=0,"n/a",((AP52/AS52)^(1/3)-1)*100)</f>
        <v>1.031000515554759</v>
      </c>
      <c r="AN52" s="196">
        <f>IF(AV52=0,"n/a",((AP52/AV52)^(1/5)-1)*100)</f>
        <v>1.258257415715414</v>
      </c>
      <c r="AO52" s="197">
        <f>IF(BB52=0,"n/a",((AP52/BB52)^(1/10)-1)*100)</f>
        <v>1.656602487923986</v>
      </c>
      <c r="AP52" s="194">
        <v>0.99</v>
      </c>
      <c r="AQ52" s="198">
        <v>0.98</v>
      </c>
      <c r="AR52" s="194">
        <v>0.97</v>
      </c>
      <c r="AS52" s="194">
        <v>0.96</v>
      </c>
      <c r="AT52" s="199"/>
      <c r="AU52" s="198">
        <v>0.9399999999999999</v>
      </c>
      <c r="AV52" s="194">
        <v>0.93</v>
      </c>
      <c r="AW52" s="199"/>
      <c r="AX52" s="200">
        <v>0.91</v>
      </c>
      <c r="AY52" s="370">
        <v>0.9</v>
      </c>
      <c r="AZ52" s="202">
        <v>0.88</v>
      </c>
      <c r="BA52" s="202">
        <v>0.86</v>
      </c>
      <c r="BB52" s="202">
        <v>0.84</v>
      </c>
      <c r="BC52" s="202">
        <v>0.8</v>
      </c>
      <c r="BD52" s="202">
        <v>0.75</v>
      </c>
      <c r="BE52" s="202">
        <v>0.65</v>
      </c>
      <c r="BF52" s="202">
        <v>0.6</v>
      </c>
      <c r="BG52" s="202">
        <v>0.5600000000000001</v>
      </c>
      <c r="BH52" s="202">
        <v>0.51</v>
      </c>
      <c r="BI52" s="314">
        <v>0.195</v>
      </c>
      <c r="BJ52" s="200">
        <f>SUM(AP52:BI52)</f>
        <v>14.225</v>
      </c>
      <c r="BK52" s="205">
        <f>((AP52/AQ52)-1)*100</f>
        <v>1.020408163265296</v>
      </c>
      <c r="BL52" s="205">
        <f>((AQ52/AR52)-1)*100</f>
        <v>1.030927835051543</v>
      </c>
      <c r="BM52" s="205">
        <f>((AR52/AS52)-1)*100</f>
        <v>1.041666666666674</v>
      </c>
      <c r="BN52" s="205">
        <f>IF(AU52=0,0,IF(AU52&gt;AS52,0,((AS52/AU52)-1)*100))</f>
        <v>2.127659574468077</v>
      </c>
      <c r="BO52" s="205">
        <f>IF(AV52=0,0,IF(AV52&gt;AU52,0,((AU52/AV52)-1)*100))</f>
        <v>1.0752688172043</v>
      </c>
      <c r="BP52" s="205">
        <f>IF(AX52=0,0,IF(AX52&gt;AV52,0,((AV52/AX52)-1)*100))</f>
        <v>2.19780219780219</v>
      </c>
      <c r="BQ52" s="206">
        <f>IF(AY52=0,0,IF(AY52&gt;AX52,0,((AX52/AY52)-1)*100))</f>
        <v>1.111111111111107</v>
      </c>
      <c r="BR52" s="207">
        <f>IF(AZ52=0,0,IF(AZ52&gt;AY52,0,((AY52/AZ52)-1)*100))</f>
        <v>2.272727272727271</v>
      </c>
      <c r="BS52" s="207">
        <f>IF(BA52=0,0,IF(BA52&gt;AZ52,0,((AZ52/BA52)-1)*100))</f>
        <v>2.325581395348841</v>
      </c>
      <c r="BT52" s="207">
        <f>IF(BB52=0,0,IF(BB52&gt;BA52,0,((BA52/BB52)-1)*100))</f>
        <v>2.380952380952372</v>
      </c>
      <c r="BU52" s="207">
        <f>IF(BC52=0,0,IF(BC52&gt;BB52,0,((BB52/BC52)-1)*100))</f>
        <v>4.999999999999982</v>
      </c>
      <c r="BV52" s="207">
        <f>IF(BD52=0,0,IF(BD52&gt;BC52,0,((BC52/BD52)-1)*100))</f>
        <v>6.666666666666665</v>
      </c>
      <c r="BW52" s="207">
        <f>IF(BE52=0,0,IF(BE52&gt;BD52,0,((BD52/BE52)-1)*100))</f>
        <v>15.38461538461537</v>
      </c>
      <c r="BX52" s="207">
        <f>IF(BF52=0,0,IF(BF52&gt;BE52,0,((BE52/BF52)-1)*100))</f>
        <v>8.333333333333348</v>
      </c>
      <c r="BY52" s="207">
        <f>IF(BG52=0,0,IF(BG52&gt;BF52,0,((BF52/BG52)-1)*100))</f>
        <v>7.14285714285714</v>
      </c>
      <c r="BZ52" s="207">
        <f>IF(BH52=0,0,IF(BH52&gt;BG52,0,((BG52/BH52)-1)*100))</f>
        <v>9.803921568627461</v>
      </c>
      <c r="CA52" s="208">
        <f>IF(BI52=0,0,IF(BI52&gt;BH52,0,((BH52/BI52)-1)*100))</f>
        <v>161.5384615384615</v>
      </c>
      <c r="CB52" s="205">
        <f>AVERAGE(BK52:CA52)</f>
        <v>13.55611535583289</v>
      </c>
      <c r="CC52" s="205">
        <f>SQRT(AVERAGE((BK52-$CB52)^2,(BL52-$CB52)^2,(BM52-$CB52)^2,(BN52-$CB52)^2,(BO52-$CB52)^2,(BP52-$CB52)^2,(BQ52-$CB52)^2,(BR52-$CB52)^2,(BS52-$CB52)^2,(BT52-$CB52)^2,(BU52-$CB52)^2,(BV52-$CB52)^2,(BW52-$CB52)^2,(BX52-$CB52)^2,(BY52-$CB52)^2,(BZ52-$CB52)^2,(CA52-$CB52)^2))</f>
        <v>37.19938831661445</v>
      </c>
      <c r="CD52" t="s" s="110">
        <v>132</v>
      </c>
      <c r="CE52" s="209">
        <f>IF(AN52="n/a","n/a",IF(U52&lt;0,"n/a",IF(U52="n/a","n/a",I52+AN52-U52)))</f>
        <v>-13.30314609305652</v>
      </c>
      <c r="CF52" s="209">
        <f>IF(AN52="n/a","n/a",I52+AN52)</f>
        <v>3.36352057361015</v>
      </c>
      <c r="CG52" s="205">
        <f>D52/10+(1000-E52)/100+IF(F52="N",2,IF(F52="Y",1,0))+IF(G52="N",2,IF(G52="Y",1,0))+IF(L52&gt;10,5,L52/2)+IF(S52&gt;100,0,IF(S52&lt;0,0,(100-S52)/10))+IF(U52&gt;100,0,IF(U52&lt;0,0,(100-U52)/10))+IF(X52="-",0,IF(X52="N/A",0,IF(X52&gt;5,0,5-X52)))+IF(Y52&gt;5,0,5-Y52)+IF(Z52="N/A",0,IF(Z52&gt;5,0,5-Z52))+IF(AB52&lt;0,0,IF(AB52="-",0,IF(AB52="N/A",0,IF(AB52&gt;10,5,AB52/2))))+IF(AC52="n/a",0,IF(AC52&lt;0,0,IF(AC52&gt;10,5,AC52/2)))+IF(AE52="n/a",0,IF(AE52&lt;0,0,IF(AE52&gt;10,5,AE52/2)))+AF52/10+IF(AG52&gt;100000,3,IF(AG52&gt;10000,2,IF(AG52&gt;1000,1,0)))+IF(AL52&gt;10,5,AL52/2)+IF(AM52="n/a",0,IF(AM52&gt;10,5,AM52/2))+IF(AN52="n/a",0,IF(AN52&gt;10,5,AN52/2))+IF(AO52="n/a",0,IF(AO52&lt;0,0,IF(AO52&gt;10,5,AO52/2)))+IF(CB52&gt;10,5,CB52/2)</f>
        <v>47.49310385800382</v>
      </c>
      <c r="CH52" s="315">
        <f>IF(AB52="n/a",1.03*AP52,IF(AB52&lt;0,1.01*AP52,IF(AB52&gt;10,1.1*AP52,(1+AB52/100)*AP52)))</f>
        <v>1.089</v>
      </c>
      <c r="CI52" s="211">
        <f>IF($AC52="n/a",1.03*CH52,IF($AC52&lt;0,1.01*CH52,IF($AC52&gt;10,1.1*CH52,(1+$AC52/100)*CH52)))</f>
        <v>1.1598939</v>
      </c>
      <c r="CJ52" s="212">
        <f>IF($AE52="n/a",1.03*CI52,IF($AE52&lt;0,1.01*CI52,IF($AE52&gt;10,1.1*CI52,(1+$AE52/100)*CI52)))</f>
        <v>1.194690717</v>
      </c>
      <c r="CK52" s="212">
        <f>IF($AE52="n/a",1.03*CJ52,IF($AE52&lt;0,1.01*CJ52,IF($AE52&gt;10,1.1*CJ52,(1+$AE52/100)*CJ52)))</f>
        <v>1.230531438510</v>
      </c>
      <c r="CL52" s="210">
        <f>IF($AE52="n/a",1.03*CK52,IF($AE52&lt;0,1.01*CK52,IF($AE52&gt;10,1.1*CK52,(1+$AE52/100)*CK52)))</f>
        <v>1.2674473816653</v>
      </c>
      <c r="CM52" s="211">
        <f>SUM(CH52:CL52)</f>
        <v>5.9415634371753</v>
      </c>
      <c r="CN52" s="208">
        <f>(CM52/H52)*100</f>
        <v>12.50855460457958</v>
      </c>
      <c r="CO52" s="213">
        <v>0.92</v>
      </c>
      <c r="CP52" s="214">
        <v>21.2</v>
      </c>
      <c r="CQ52" s="215">
        <v>-11.2</v>
      </c>
      <c r="CR52" s="214">
        <v>3.5</v>
      </c>
      <c r="CS52" s="215">
        <v>1.4</v>
      </c>
    </row>
    <row r="53" ht="11.25" customHeight="1">
      <c r="A53" t="s" s="227">
        <v>289</v>
      </c>
      <c r="B53" t="s" s="116">
        <v>290</v>
      </c>
      <c r="C53" t="s" s="116">
        <v>181</v>
      </c>
      <c r="D53" s="218">
        <v>25</v>
      </c>
      <c r="E53" s="219">
        <v>109</v>
      </c>
      <c r="F53" t="s" s="220">
        <v>129</v>
      </c>
      <c r="G53" t="s" s="221">
        <v>129</v>
      </c>
      <c r="H53" s="222">
        <v>45.5</v>
      </c>
      <c r="I53" s="223">
        <f>(R53/H53)*100</f>
        <v>0.9450549450549451</v>
      </c>
      <c r="J53" s="318">
        <v>0.1</v>
      </c>
      <c r="K53" s="318">
        <v>0.1075</v>
      </c>
      <c r="L53" s="223">
        <f>((K53/J53)-1)*100</f>
        <v>7.499999999999996</v>
      </c>
      <c r="M53" s="226">
        <v>42857</v>
      </c>
      <c r="N53" s="226">
        <v>42859</v>
      </c>
      <c r="O53" s="226">
        <v>42873</v>
      </c>
      <c r="P53" t="s" s="227">
        <v>291</v>
      </c>
      <c r="Q53" s="316"/>
      <c r="R53" s="225">
        <f>K53*4</f>
        <v>0.43</v>
      </c>
      <c r="S53" s="228">
        <f>IF(OR(W53&lt;0.01,W53="n/a"),"n/a",R53/W53*100)</f>
        <v>22.87234042553191</v>
      </c>
      <c r="T53" s="229">
        <f>IF(OR(W53&lt;0.01,Z53="n/a"),"n/a",(H53/SQRT(22.5*W53*(H53/Z53))-1)*100)</f>
        <v>84.36524546460645</v>
      </c>
      <c r="U53" s="223">
        <f>IF(OR(W53&lt;0.01,W53="n/a"),"n/a",H53/W53)</f>
        <v>24.20212765957447</v>
      </c>
      <c r="V53" s="230">
        <v>12</v>
      </c>
      <c r="W53" s="222">
        <v>1.88</v>
      </c>
      <c r="X53" s="231">
        <v>2.02</v>
      </c>
      <c r="Y53" s="232">
        <v>1.97</v>
      </c>
      <c r="Z53" s="233">
        <v>3.16</v>
      </c>
      <c r="AA53" s="222">
        <v>12.9</v>
      </c>
      <c r="AB53" s="234">
        <v>14.8</v>
      </c>
      <c r="AC53" s="235">
        <v>11.11</v>
      </c>
      <c r="AD53" s="236">
        <v>5.4</v>
      </c>
      <c r="AE53" s="236">
        <v>12</v>
      </c>
      <c r="AF53" s="237">
        <v>3</v>
      </c>
      <c r="AG53" s="238">
        <v>2120</v>
      </c>
      <c r="AH53" s="239">
        <v>1</v>
      </c>
      <c r="AI53" s="240">
        <v>0.41</v>
      </c>
      <c r="AJ53" s="241">
        <f>IF(OR(AD53&lt;0,AD53="n/a",AD53=0),"n/a",AN53/AD53)</f>
        <v>1.526612974608296</v>
      </c>
      <c r="AK53" s="242">
        <f>IF(OR(AO53&lt;0,AO53="n/a"),"n/a",AN53/AO53)</f>
        <v>1.300610723943748</v>
      </c>
      <c r="AL53" s="243">
        <f>((AP53/AQ53)^(1/1)-1)*100</f>
        <v>3.921568627450989</v>
      </c>
      <c r="AM53" s="243">
        <f>IF(AS53=0,"n/a",((AP53/AS53)^(1/3)-1)*100)</f>
        <v>9.230963517888547</v>
      </c>
      <c r="AN53" s="243">
        <f>IF(AV53=0,"n/a",((AP53/AV53)^(1/5)-1)*100)</f>
        <v>8.243710062884801</v>
      </c>
      <c r="AO53" s="244">
        <f>IF(BB53=0,"n/a",((AP53/BB53)^(1/10)-1)*100)</f>
        <v>6.338337760193147</v>
      </c>
      <c r="AP53" s="241">
        <v>0.3975</v>
      </c>
      <c r="AQ53" s="241">
        <v>0.3825</v>
      </c>
      <c r="AR53" s="241">
        <v>0.3475</v>
      </c>
      <c r="AS53" s="241">
        <v>0.305</v>
      </c>
      <c r="AT53" s="245"/>
      <c r="AU53" s="241">
        <v>0.285</v>
      </c>
      <c r="AV53" s="241">
        <v>0.2675</v>
      </c>
      <c r="AW53" s="245"/>
      <c r="AX53" s="246">
        <v>0.2575</v>
      </c>
      <c r="AY53" s="394">
        <v>0.25</v>
      </c>
      <c r="AZ53" s="248">
        <v>0.2475</v>
      </c>
      <c r="BA53" s="248">
        <v>0.235</v>
      </c>
      <c r="BB53" s="248">
        <v>0.215</v>
      </c>
      <c r="BC53" s="248">
        <v>0.19</v>
      </c>
      <c r="BD53" s="248">
        <v>0.155</v>
      </c>
      <c r="BE53" s="248">
        <v>0.1375</v>
      </c>
      <c r="BF53" s="248">
        <v>0.1275</v>
      </c>
      <c r="BG53" s="248">
        <v>0.1175</v>
      </c>
      <c r="BH53" s="248">
        <v>0.1075</v>
      </c>
      <c r="BI53" s="249">
        <v>0.09625</v>
      </c>
      <c r="BJ53" s="246">
        <f>SUM(AP53:BI53)</f>
        <v>4.12125</v>
      </c>
      <c r="BK53" s="250">
        <f>((AP53/AQ53)-1)*100</f>
        <v>3.921568627450989</v>
      </c>
      <c r="BL53" s="250">
        <f>((AQ53/AR53)-1)*100</f>
        <v>10.07194244604317</v>
      </c>
      <c r="BM53" s="250">
        <f>((AR53/AS53)-1)*100</f>
        <v>13.9344262295082</v>
      </c>
      <c r="BN53" s="250">
        <f>IF(AU53=0,0,IF(AU53&gt;AS53,0,((AS53/AU53)-1)*100))</f>
        <v>7.017543859649122</v>
      </c>
      <c r="BO53" s="250">
        <f>IF(AV53=0,0,IF(AV53&gt;AU53,0,((AU53/AV53)-1)*100))</f>
        <v>6.542056074766345</v>
      </c>
      <c r="BP53" s="250">
        <f>IF(AX53=0,0,IF(AX53&gt;AV53,0,((AV53/AX53)-1)*100))</f>
        <v>3.883495145631066</v>
      </c>
      <c r="BQ53" s="251">
        <f>IF(AY53=0,0,IF(AY53&gt;AX53,0,((AX53/AY53)-1)*100))</f>
        <v>3.000000000000003</v>
      </c>
      <c r="BR53" s="252">
        <f>IF(AZ53=0,0,IF(AZ53&gt;AY53,0,((AY53/AZ53)-1)*100))</f>
        <v>1.010101010101017</v>
      </c>
      <c r="BS53" s="252">
        <f>IF(BA53=0,0,IF(BA53&gt;AZ53,0,((AZ53/BA53)-1)*100))</f>
        <v>5.319148936170226</v>
      </c>
      <c r="BT53" s="252">
        <f>IF(BB53=0,0,IF(BB53&gt;BA53,0,((BA53/BB53)-1)*100))</f>
        <v>9.302325581395344</v>
      </c>
      <c r="BU53" s="252">
        <f>IF(BC53=0,0,IF(BC53&gt;BB53,0,((BB53/BC53)-1)*100))</f>
        <v>13.1578947368421</v>
      </c>
      <c r="BV53" s="252">
        <f>IF(BD53=0,0,IF(BD53&gt;BC53,0,((BC53/BD53)-1)*100))</f>
        <v>22.58064516129032</v>
      </c>
      <c r="BW53" s="252">
        <f>IF(BE53=0,0,IF(BE53&gt;BD53,0,((BD53/BE53)-1)*100))</f>
        <v>12.72727272727272</v>
      </c>
      <c r="BX53" s="252">
        <f>IF(BF53=0,0,IF(BF53&gt;BE53,0,((BE53/BF53)-1)*100))</f>
        <v>7.843137254901977</v>
      </c>
      <c r="BY53" s="252">
        <f>IF(BG53=0,0,IF(BG53&gt;BF53,0,((BF53/BG53)-1)*100))</f>
        <v>8.510638297872353</v>
      </c>
      <c r="BZ53" s="252">
        <f>IF(BH53=0,0,IF(BH53&gt;BG53,0,((BG53/BH53)-1)*100))</f>
        <v>9.302325581395344</v>
      </c>
      <c r="CA53" s="253">
        <f>IF(BI53=0,0,IF(BI53&gt;BH53,0,((BH53/BI53)-1)*100))</f>
        <v>11.68831168831168</v>
      </c>
      <c r="CB53" s="250">
        <f>AVERAGE(BK53:CA53)</f>
        <v>8.812519609329527</v>
      </c>
      <c r="CC53" s="250">
        <f>SQRT(AVERAGE((BK53-$CB53)^2,(BL53-$CB53)^2,(BM53-$CB53)^2,(BN53-$CB53)^2,(BO53-$CB53)^2,(BP53-$CB53)^2,(BQ53-$CB53)^2,(BR53-$CB53)^2,(BS53-$CB53)^2,(BT53-$CB53)^2,(BU53-$CB53)^2,(BV53-$CB53)^2,(BW53-$CB53)^2,(BX53-$CB53)^2,(BY53-$CB53)^2,(BZ53-$CB53)^2,(CA53-$CB53)^2))</f>
        <v>4.999000788238465</v>
      </c>
      <c r="CD53" t="s" s="116">
        <v>137</v>
      </c>
      <c r="CE53" s="254">
        <f>IF(AN53="n/a","n/a",IF(U53&lt;0,"n/a",IF(U53="n/a","n/a",I53+AN53-U53)))</f>
        <v>-15.01336265163472</v>
      </c>
      <c r="CF53" s="254">
        <f>IF(AN53="n/a","n/a",I53+AN53)</f>
        <v>9.188765007939747</v>
      </c>
      <c r="CG53" s="250">
        <f>D53/10+(1000-E53)/100+IF(F53="N",2,IF(F53="Y",1,0))+IF(G53="N",2,IF(G53="Y",1,0))+IF(L53&gt;10,5,L53/2)+IF(S53&gt;100,0,IF(S53&lt;0,0,(100-S53)/10))+IF(U53&gt;100,0,IF(U53&lt;0,0,(100-U53)/10))+IF(X53="-",0,IF(X53="N/A",0,IF(X53&gt;5,0,5-X53)))+IF(Y53&gt;5,0,5-Y53)+IF(Z53="N/A",0,IF(Z53&gt;5,0,5-Z53))+IF(AB53&lt;0,0,IF(AB53="-",0,IF(AB53="N/A",0,IF(AB53&gt;10,5,AB53/2))))+IF(AC53="n/a",0,IF(AC53&lt;0,0,IF(AC53&gt;10,5,AC53/2)))+IF(AE53="n/a",0,IF(AE53&lt;0,0,IF(AE53&gt;10,5,AE53/2)))+AF53/10+IF(AG53&gt;100000,3,IF(AG53&gt;10000,2,IF(AG53&gt;1000,1,0)))+IF(AL53&gt;10,5,AL53/2)+IF(AM53="n/a",0,IF(AM53&gt;10,5,AM53/2))+IF(AN53="n/a",0,IF(AN53&gt;10,5,AN53/2))+IF(AO53="n/a",0,IF(AO53&lt;0,0,IF(AO53&gt;10,5,AO53/2)))+IF(CB53&gt;10,5,CB53/2)</f>
        <v>72.87610298036284</v>
      </c>
      <c r="CH53" s="255">
        <f>IF(AB53="n/a",1.03*AP53,IF(AB53&lt;0,1.01*AP53,IF(AB53&gt;10,1.1*AP53,(1+AB53/100)*AP53)))</f>
        <v>0.4372500000000001</v>
      </c>
      <c r="CI53" s="256">
        <f>IF($AC53="n/a",1.03*CH53,IF($AC53&lt;0,1.01*CH53,IF($AC53&gt;10,1.1*CH53,(1+$AC53/100)*CH53)))</f>
        <v>0.4809750000000002</v>
      </c>
      <c r="CJ53" s="257">
        <f>IF($AE53="n/a",1.03*CI53,IF($AE53&lt;0,1.01*CI53,IF($AE53&gt;10,1.1*CI53,(1+$AE53/100)*CI53)))</f>
        <v>0.5290725000000002</v>
      </c>
      <c r="CK53" s="257">
        <f>IF($AE53="n/a",1.03*CJ53,IF($AE53&lt;0,1.01*CJ53,IF($AE53&gt;10,1.1*CJ53,(1+$AE53/100)*CJ53)))</f>
        <v>0.5819797500000002</v>
      </c>
      <c r="CL53" s="258">
        <f>IF($AE53="n/a",1.03*CK53,IF($AE53&lt;0,1.01*CK53,IF($AE53&gt;10,1.1*CK53,(1+$AE53/100)*CK53)))</f>
        <v>0.6401777250000004</v>
      </c>
      <c r="CM53" s="256">
        <f>SUM(CH53:CL53)</f>
        <v>2.669454975000001</v>
      </c>
      <c r="CN53" s="253">
        <f>(CM53/H53)*100</f>
        <v>5.866934010989014</v>
      </c>
      <c r="CO53" s="259">
        <v>1.62</v>
      </c>
      <c r="CP53" s="260">
        <v>30.9</v>
      </c>
      <c r="CQ53" s="261">
        <v>-3.1</v>
      </c>
      <c r="CR53" s="260">
        <v>7.1</v>
      </c>
      <c r="CS53" s="261">
        <v>10.8</v>
      </c>
    </row>
    <row r="54" ht="11.25" customHeight="1">
      <c r="A54" t="s" s="116">
        <v>292</v>
      </c>
      <c r="B54" t="s" s="116">
        <v>293</v>
      </c>
      <c r="C54" t="s" s="116">
        <v>265</v>
      </c>
      <c r="D54" s="218">
        <v>37</v>
      </c>
      <c r="E54" s="219">
        <v>69</v>
      </c>
      <c r="F54" t="s" s="220">
        <v>55</v>
      </c>
      <c r="G54" t="s" s="221">
        <v>141</v>
      </c>
      <c r="H54" s="222">
        <v>42.13</v>
      </c>
      <c r="I54" s="223">
        <f>(R54/H54)*100</f>
        <v>1.89888440541182</v>
      </c>
      <c r="J54" s="224">
        <v>0.18</v>
      </c>
      <c r="K54" s="224">
        <v>0.2</v>
      </c>
      <c r="L54" s="225">
        <f>((K54/J54)-1)*100</f>
        <v>11.11111111111112</v>
      </c>
      <c r="M54" s="323">
        <v>42732</v>
      </c>
      <c r="N54" s="323">
        <v>42734</v>
      </c>
      <c r="O54" s="323">
        <v>42748</v>
      </c>
      <c r="P54" t="s" s="227">
        <v>294</v>
      </c>
      <c r="Q54" s="395"/>
      <c r="R54" s="225">
        <f>K54*4</f>
        <v>0.8</v>
      </c>
      <c r="S54" s="228">
        <f>IF(OR(W54&lt;0.01,W54="n/a"),"n/a",R54/W54*100)</f>
        <v>26.05863192182411</v>
      </c>
      <c r="T54" s="229">
        <f>IF(OR(W54&lt;0.01,Z54="n/a"),"n/a",(H54/SQRT(22.5*W54*(H54/Z54))-1)*100)</f>
        <v>7.365854488742007</v>
      </c>
      <c r="U54" s="223">
        <f>IF(OR(W54&lt;0.01,W54="n/a"),"n/a",H54/W54)</f>
        <v>13.72312703583062</v>
      </c>
      <c r="V54" s="230">
        <v>9</v>
      </c>
      <c r="W54" s="222">
        <v>3.07</v>
      </c>
      <c r="X54" s="231">
        <v>3.24</v>
      </c>
      <c r="Y54" s="232">
        <v>3.77</v>
      </c>
      <c r="Z54" s="233">
        <v>1.89</v>
      </c>
      <c r="AA54" s="222">
        <v>14.6</v>
      </c>
      <c r="AB54" s="234">
        <v>-3</v>
      </c>
      <c r="AC54" s="235">
        <v>3.33</v>
      </c>
      <c r="AD54" s="236">
        <v>-2.86</v>
      </c>
      <c r="AE54" s="236">
        <v>4.23</v>
      </c>
      <c r="AF54" s="237">
        <v>21</v>
      </c>
      <c r="AG54" s="238">
        <v>24082</v>
      </c>
      <c r="AH54" s="239">
        <v>0.1</v>
      </c>
      <c r="AI54" s="240">
        <v>0.12</v>
      </c>
      <c r="AJ54" t="s" s="265">
        <f>IF(OR(AD54&lt;0,AD54="n/a",AD54=0),"n/a",AN54/AD54)</f>
        <v>143</v>
      </c>
      <c r="AK54" s="242">
        <f>AN54/AO54</f>
        <v>1.025926436437348</v>
      </c>
      <c r="AL54" s="243">
        <f>((AP54/AQ54)^(1/1)-1)*100</f>
        <v>20</v>
      </c>
      <c r="AM54" s="243">
        <f>IF(AS54=0,"n/a",((AP54/AS54)^(1/3)-1)*100)</f>
        <v>22.67497075930422</v>
      </c>
      <c r="AN54" s="243">
        <f>IF(AV54=0,"n/a",((AP54/AV54)^(1/5)-1)*100)</f>
        <v>16.65161349761231</v>
      </c>
      <c r="AO54" s="244">
        <f>IF(BB54=0,"n/a",((AP54/BB54)^(1/10)-1)*100)</f>
        <v>16.23080652394242</v>
      </c>
      <c r="AP54" s="241">
        <v>0.72</v>
      </c>
      <c r="AQ54" s="241">
        <v>0.6</v>
      </c>
      <c r="AR54" s="241">
        <v>0.48</v>
      </c>
      <c r="AS54" s="241">
        <v>0.39</v>
      </c>
      <c r="AT54" s="245"/>
      <c r="AU54" s="241">
        <v>0.3666666666666667</v>
      </c>
      <c r="AV54" s="241">
        <v>0.3333333333333333</v>
      </c>
      <c r="AW54" s="245"/>
      <c r="AX54" s="246">
        <v>0.2933333333333333</v>
      </c>
      <c r="AY54" s="247">
        <v>0.28</v>
      </c>
      <c r="AZ54" s="248">
        <v>0.2666666666666667</v>
      </c>
      <c r="BA54" s="248">
        <v>0.2</v>
      </c>
      <c r="BB54" s="248">
        <v>0.16</v>
      </c>
      <c r="BC54" s="248">
        <v>0.1333333333333333</v>
      </c>
      <c r="BD54" s="248">
        <v>0.1133333333333333</v>
      </c>
      <c r="BE54" s="248">
        <v>0.1</v>
      </c>
      <c r="BF54" s="248">
        <v>0.09333333333333334</v>
      </c>
      <c r="BG54" s="248">
        <v>0.08666666666666667</v>
      </c>
      <c r="BH54" s="248">
        <v>0.08</v>
      </c>
      <c r="BI54" s="249">
        <v>0.07333333333333333</v>
      </c>
      <c r="BJ54" s="246">
        <f>SUM(AP54:BI54)</f>
        <v>4.770000000000001</v>
      </c>
      <c r="BK54" s="250">
        <f>((AP54/AQ54)-1)*100</f>
        <v>20</v>
      </c>
      <c r="BL54" s="250">
        <f>((AQ54/AR54)-1)*100</f>
        <v>25</v>
      </c>
      <c r="BM54" s="250">
        <f>((AR54/AS54)-1)*100</f>
        <v>23.07692307692306</v>
      </c>
      <c r="BN54" s="250">
        <f>IF(AU54=0,0,IF(AU54&gt;AS54,0,((AS54/AU54)-1)*100))</f>
        <v>6.363636363636349</v>
      </c>
      <c r="BO54" s="250">
        <f>IF(AV54=0,0,IF(AV54&gt;AU54,0,((AU54/AV54)-1)*100))</f>
        <v>10.00000000000001</v>
      </c>
      <c r="BP54" s="250">
        <f>((AV54/AX54)-1)*100</f>
        <v>13.63636363636362</v>
      </c>
      <c r="BQ54" s="251">
        <f>((AX54/AY54)-1)*100</f>
        <v>4.761904761904745</v>
      </c>
      <c r="BR54" s="252">
        <f>((AY54/AZ54)-1)*100</f>
        <v>5.000000000000004</v>
      </c>
      <c r="BS54" s="252">
        <f>((AZ54/BA54)-1)*100</f>
        <v>33.33333333333333</v>
      </c>
      <c r="BT54" s="252">
        <f>((BA54/BB54)-1)*100</f>
        <v>25</v>
      </c>
      <c r="BU54" s="252">
        <f>((BB54/BC54)-1)*100</f>
        <v>20</v>
      </c>
      <c r="BV54" s="252">
        <f>((BC54/BD54)-1)*100</f>
        <v>17.64705882352939</v>
      </c>
      <c r="BW54" s="252">
        <f>((BD54/BE54)-1)*100</f>
        <v>13.33333333333333</v>
      </c>
      <c r="BX54" s="252">
        <f>((BE54/BF54)-1)*100</f>
        <v>7.14285714285714</v>
      </c>
      <c r="BY54" s="252">
        <f>((BF54/BG54)-1)*100</f>
        <v>7.692307692307687</v>
      </c>
      <c r="BZ54" s="252">
        <f>((BG54/BH54)-1)*100</f>
        <v>8.333333333333325</v>
      </c>
      <c r="CA54" s="253">
        <f>((BH54/BI54)-1)*100</f>
        <v>9.090909090909083</v>
      </c>
      <c r="CB54" s="250">
        <f>AVERAGE(BK54:CA54)</f>
        <v>14.67129179931947</v>
      </c>
      <c r="CC54" s="250">
        <f>SQRT(AVERAGE((BK54-$CB54)^2,(BL54-$CB54)^2,(BM54-$CB54)^2,(BN54-$CB54)^2,(BO54-$CB54)^2,(BP54-$CB54)^2,(BQ54-$CB54)^2,(BR54-$CB54)^2,(BS54-$CB54)^2,(BT54-$CB54)^2,(BU54-$CB54)^2,(BV54-$CB54)^2,(BW54-$CB54)^2,(BX54-$CB54)^2,(BY54-$CB54)^2,(BZ54-$CB54)^2,(CA54-$CB54)^2))</f>
        <v>8.260677215395354</v>
      </c>
      <c r="CD54" t="s" s="116">
        <v>132</v>
      </c>
      <c r="CE54" s="254">
        <f>IF(AN54="n/a","n/a",IF(U54&lt;0,"n/a",IF(U54="n/a","n/a",I54+AN54-U54)))</f>
        <v>4.827370867193506</v>
      </c>
      <c r="CF54" s="254">
        <f>IF(AN54="n/a","n/a",I54+AN54)</f>
        <v>18.55049790302413</v>
      </c>
      <c r="CG54" s="250">
        <f>D54/10+(1000-E54)/100+IF(F54="N",2,IF(F54="Y",1,0))+IF(G54="N",2,IF(G54="Y",1,0))+IF(L54&gt;10,5,L54/2)+IF(S54&gt;100,0,IF(S54&lt;0,0,(100-S54)/10))+IF(U54&gt;100,0,IF(U54&lt;0,0,(100-U54)/10))+IF(X54="-",0,IF(X54="N/A",0,IF(X54&gt;5,0,5-X54)))+IF(Y54&gt;5,0,5-Y54)+IF(Z54="N/A",0,IF(Z54&gt;5,0,5-Z54))+IF(AB54&lt;0,0,IF(AB54="-",0,IF(AB54="N/A",0,IF(AB54&gt;10,5,AB54/2))))+IF(AC54="n/a",0,IF(AC54&lt;0,0,IF(AC54&gt;10,5,AC54/2)))+IF(AE54="n/a",0,IF(AE54&lt;0,0,IF(AE54&gt;10,5,AE54/2)))+AF54/10+IF(AG54&gt;100000,3,IF(AG54&gt;10000,2,IF(AG54&gt;1000,1,0)))+IF(AL54&gt;10,5,AL54/2)+IF(AM54="n/a",0,IF(AM54&gt;10,5,AM54/2))+IF(AN54="n/a",0,IF(AN54&gt;10,5,AN54/2))+IF(AO54="n/a",0,IF(AO54&lt;0,0,IF(AO54&gt;10,5,AO54/2)))+IF(CB54&gt;10,5,CB54/2)</f>
        <v>76.01182410423453</v>
      </c>
      <c r="CH54" s="255">
        <f>IF(AB54="n/a",1.03*AP54,IF(AB54&lt;0,1.01*AP54,IF(AB54&gt;10,1.1*AP54,(1+AB54/100)*AP54)))</f>
        <v>0.7272</v>
      </c>
      <c r="CI54" s="256">
        <f>IF($AC54="n/a",1.03*CH54,IF($AC54&lt;0,1.01*CH54,IF($AC54&gt;10,1.1*CH54,(1+$AC54/100)*CH54)))</f>
        <v>0.75141576</v>
      </c>
      <c r="CJ54" s="257">
        <f>IF($AE54="n/a",1.03*CI54,IF($AE54&lt;0,1.01*CI54,IF($AE54&gt;10,1.1*CI54,(1+$AE54/100)*CI54)))</f>
        <v>0.783200646648</v>
      </c>
      <c r="CK54" s="257">
        <f>IF($AE54="n/a",1.03*CJ54,IF($AE54&lt;0,1.01*CJ54,IF($AE54&gt;10,1.1*CJ54,(1+$AE54/100)*CJ54)))</f>
        <v>0.8163300340012104</v>
      </c>
      <c r="CL54" s="258">
        <f>IF($AE54="n/a",1.03*CK54,IF($AE54&lt;0,1.01*CK54,IF($AE54&gt;10,1.1*CK54,(1+$AE54/100)*CK54)))</f>
        <v>0.8508607944394616</v>
      </c>
      <c r="CM54" s="256">
        <f>SUM(CH54:CL54)</f>
        <v>3.929007235088672</v>
      </c>
      <c r="CN54" s="253">
        <f>(CM54/H54)*100</f>
        <v>9.325913209325117</v>
      </c>
      <c r="CO54" s="259">
        <v>1.77</v>
      </c>
      <c r="CP54" s="260">
        <v>27.6</v>
      </c>
      <c r="CQ54" s="261">
        <v>-11.6</v>
      </c>
      <c r="CR54" s="262">
        <v>-3</v>
      </c>
      <c r="CS54" s="263">
        <v>-2</v>
      </c>
    </row>
    <row r="55" ht="11.25" customHeight="1">
      <c r="A55" t="s" s="227">
        <v>295</v>
      </c>
      <c r="B55" t="s" s="116">
        <v>296</v>
      </c>
      <c r="C55" t="s" s="116">
        <v>297</v>
      </c>
      <c r="D55" s="218">
        <v>26</v>
      </c>
      <c r="E55" s="219">
        <v>102</v>
      </c>
      <c r="F55" t="s" s="220">
        <v>129</v>
      </c>
      <c r="G55" t="s" s="221">
        <v>129</v>
      </c>
      <c r="H55" s="222">
        <v>202.98</v>
      </c>
      <c r="I55" s="223">
        <f>(R55/H55)*100</f>
        <v>1.655335501034585</v>
      </c>
      <c r="J55" s="318">
        <v>0.76</v>
      </c>
      <c r="K55" s="318">
        <v>0.84</v>
      </c>
      <c r="L55" s="223">
        <f>((K55/J55)-1)*100</f>
        <v>10.52631578947367</v>
      </c>
      <c r="M55" s="226">
        <v>42830</v>
      </c>
      <c r="N55" s="226">
        <v>42832</v>
      </c>
      <c r="O55" s="226">
        <v>42860</v>
      </c>
      <c r="P55" t="s" s="227">
        <v>298</v>
      </c>
      <c r="Q55" s="264"/>
      <c r="R55" s="225">
        <f>K55*4</f>
        <v>3.36</v>
      </c>
      <c r="S55" s="228">
        <f>IF(OR(W55&lt;0.01,W55="n/a"),"n/a",R55/W55*100)</f>
        <v>33.3664349553128</v>
      </c>
      <c r="T55" s="229">
        <f>IF(OR(W55&lt;0.01,Z55="n/a"),"n/a",(H55/SQRT(22.5*W55*(H55/Z55))-1)*100)</f>
        <v>116.4569198392816</v>
      </c>
      <c r="U55" s="223">
        <f>IF(OR(W55&lt;0.01,W55="n/a"),"n/a",H55/W55)</f>
        <v>20.15690168818272</v>
      </c>
      <c r="V55" s="230">
        <v>12</v>
      </c>
      <c r="W55" s="222">
        <v>10.07</v>
      </c>
      <c r="X55" s="231">
        <v>2.43</v>
      </c>
      <c r="Y55" s="232">
        <v>1.95</v>
      </c>
      <c r="Z55" s="233">
        <v>5.23</v>
      </c>
      <c r="AA55" s="222">
        <v>28.3</v>
      </c>
      <c r="AB55" s="396">
        <v>8.699999999999999</v>
      </c>
      <c r="AC55" s="235">
        <v>7.25</v>
      </c>
      <c r="AD55" s="236">
        <v>7.3</v>
      </c>
      <c r="AE55" s="236">
        <v>8.300000000000001</v>
      </c>
      <c r="AF55" s="237">
        <v>21</v>
      </c>
      <c r="AG55" s="238">
        <v>60287</v>
      </c>
      <c r="AH55" s="239">
        <v>0.6</v>
      </c>
      <c r="AI55" s="240">
        <v>0.42</v>
      </c>
      <c r="AJ55" s="241">
        <f>IF(OR(AD55&lt;0,AD55="n/a",AD55=0),"n/a",AN55/AD55)</f>
        <v>1.39307154125025</v>
      </c>
      <c r="AK55" s="242">
        <f>IF(OR(AO55&lt;0,AO55="n/a"),"n/a",AN55/AO55)</f>
        <v>0.7940422911826786</v>
      </c>
      <c r="AL55" s="243">
        <f>((AP55/AQ55)^(1/1)-1)*100</f>
        <v>10.40892193308551</v>
      </c>
      <c r="AM55" s="243">
        <f>IF(AS55=0,"n/a",((AP55/AS55)^(1/3)-1)*100)</f>
        <v>10.68891017958813</v>
      </c>
      <c r="AN55" s="243">
        <f>IF(AV55=0,"n/a",((AP55/AV55)^(1/5)-1)*100)</f>
        <v>10.16942225112683</v>
      </c>
      <c r="AO55" s="244">
        <f>IF(BB55=0,"n/a",((AP55/BB55)^(1/10)-1)*100)</f>
        <v>12.80715443503655</v>
      </c>
      <c r="AP55" s="241">
        <v>2.97</v>
      </c>
      <c r="AQ55" s="241">
        <v>2.69</v>
      </c>
      <c r="AR55" s="241">
        <v>2.42</v>
      </c>
      <c r="AS55" s="241">
        <v>2.19</v>
      </c>
      <c r="AT55" t="s" s="266">
        <v>112</v>
      </c>
      <c r="AU55" s="241">
        <v>2</v>
      </c>
      <c r="AV55" s="241">
        <v>1.83</v>
      </c>
      <c r="AW55" s="245"/>
      <c r="AX55" s="246">
        <v>1.64</v>
      </c>
      <c r="AY55" s="247">
        <v>1.49</v>
      </c>
      <c r="AZ55" s="248">
        <v>1.34</v>
      </c>
      <c r="BA55" s="248">
        <v>1.1</v>
      </c>
      <c r="BB55" s="248">
        <v>0.89</v>
      </c>
      <c r="BC55" s="248">
        <v>0.78</v>
      </c>
      <c r="BD55" s="248">
        <v>0.7</v>
      </c>
      <c r="BE55" s="248">
        <v>0.63</v>
      </c>
      <c r="BF55" s="248">
        <v>0.59</v>
      </c>
      <c r="BG55" s="248">
        <v>0.55</v>
      </c>
      <c r="BH55" s="248">
        <v>0.51</v>
      </c>
      <c r="BI55" s="249">
        <v>0.47</v>
      </c>
      <c r="BJ55" s="246">
        <f>SUM(AP55:BI55)</f>
        <v>24.79</v>
      </c>
      <c r="BK55" s="250">
        <f>((AP55/AQ55)-1)*100</f>
        <v>10.40892193308551</v>
      </c>
      <c r="BL55" s="250">
        <f>((AQ55/AR55)-1)*100</f>
        <v>11.15702479338843</v>
      </c>
      <c r="BM55" s="250">
        <f>((AR55/AS55)-1)*100</f>
        <v>10.50228310502284</v>
      </c>
      <c r="BN55" s="250">
        <f>IF(AU55=0,0,IF(AU55&gt;AS55,0,((AS55/AU55)-1)*100))</f>
        <v>9.499999999999996</v>
      </c>
      <c r="BO55" s="250">
        <f>IF(AV55=0,0,IF(AV55&gt;AU55,0,((AU55/AV55)-1)*100))</f>
        <v>9.289617486338786</v>
      </c>
      <c r="BP55" s="250">
        <f>IF(AX55=0,0,IF(AX55&gt;AV55,0,((AV55/AX55)-1)*100))</f>
        <v>11.58536585365855</v>
      </c>
      <c r="BQ55" s="251">
        <f>IF(AY55=0,0,IF(AY55&gt;AX55,0,((AX55/AY55)-1)*100))</f>
        <v>10.06711409395973</v>
      </c>
      <c r="BR55" s="252">
        <f>IF(AZ55=0,0,IF(AZ55&gt;AY55,0,((AY55/AZ55)-1)*100))</f>
        <v>11.19402985074627</v>
      </c>
      <c r="BS55" s="252">
        <f>IF(BA55=0,0,IF(BA55&gt;AZ55,0,((AZ55/BA55)-1)*100))</f>
        <v>21.81818181818183</v>
      </c>
      <c r="BT55" s="252">
        <f>IF(BB55=0,0,IF(BB55&gt;BA55,0,((BA55/BB55)-1)*100))</f>
        <v>23.59550561797754</v>
      </c>
      <c r="BU55" s="252">
        <f>IF(BC55=0,0,IF(BC55&gt;BB55,0,((BB55/BC55)-1)*100))</f>
        <v>14.1025641025641</v>
      </c>
      <c r="BV55" s="252">
        <f>IF(BD55=0,0,IF(BD55&gt;BC55,0,((BC55/BD55)-1)*100))</f>
        <v>11.42857142857143</v>
      </c>
      <c r="BW55" s="252">
        <f>IF(BE55=0,0,IF(BE55&gt;BD55,0,((BD55/BE55)-1)*100))</f>
        <v>11.11111111111109</v>
      </c>
      <c r="BX55" s="252">
        <f>IF(BF55=0,0,IF(BF55&gt;BE55,0,((BE55/BF55)-1)*100))</f>
        <v>6.779661016949157</v>
      </c>
      <c r="BY55" s="252">
        <f>IF(BG55=0,0,IF(BG55&gt;BF55,0,((BF55/BG55)-1)*100))</f>
        <v>7.272727272727253</v>
      </c>
      <c r="BZ55" s="252">
        <f>IF(BH55=0,0,IF(BH55&gt;BG55,0,((BG55/BH55)-1)*100))</f>
        <v>7.843137254901977</v>
      </c>
      <c r="CA55" s="253">
        <f>IF(BI55=0,0,IF(BI55&gt;BH55,0,((BH55/BI55)-1)*100))</f>
        <v>8.510638297872353</v>
      </c>
      <c r="CB55" s="250">
        <f>AVERAGE(BK55:CA55)</f>
        <v>11.53920323747393</v>
      </c>
      <c r="CC55" s="250">
        <f>SQRT(AVERAGE((BK55-$CB55)^2,(BL55-$CB55)^2,(BM55-$CB55)^2,(BN55-$CB55)^2,(BO55-$CB55)^2,(BP55-$CB55)^2,(BQ55-$CB55)^2,(BR55-$CB55)^2,(BS55-$CB55)^2,(BT55-$CB55)^2,(BU55-$CB55)^2,(BV55-$CB55)^2,(BW55-$CB55)^2,(BX55-$CB55)^2,(BY55-$CB55)^2,(BZ55-$CB55)^2,(CA55-$CB55)^2))</f>
        <v>4.442266413721113</v>
      </c>
      <c r="CD55" t="s" s="116">
        <v>137</v>
      </c>
      <c r="CE55" s="254">
        <f>IF(AN55="n/a","n/a",IF(U55&lt;0,"n/a",IF(U55="n/a","n/a",I55+AN55-U55)))</f>
        <v>-8.332143936021311</v>
      </c>
      <c r="CF55" s="254">
        <f>IF(AN55="n/a","n/a",I55+AN55)</f>
        <v>11.82475775216141</v>
      </c>
      <c r="CG55" s="250">
        <f>D55/10+(1000-E55)/100+IF(F55="N",2,IF(F55="Y",1,0))+IF(G55="N",2,IF(G55="Y",1,0))+IF(L55&gt;10,5,L55/2)+IF(S55&gt;100,0,IF(S55&lt;0,0,(100-S55)/10))+IF(U55&gt;100,0,IF(U55&lt;0,0,(100-U55)/10))+IF(X55="-",0,IF(X55="N/A",0,IF(X55&gt;5,0,5-X55)))+IF(Y55&gt;5,0,5-Y55)+IF(Z55="N/A",0,IF(Z55&gt;5,0,5-Z55))+IF(AB55&lt;0,0,IF(AB55="-",0,IF(AB55="N/A",0,IF(AB55&gt;10,5,AB55/2))))+IF(AC55="n/a",0,IF(AC55&lt;0,0,IF(AC55&gt;10,5,AC55/2)))+IF(AE55="n/a",0,IF(AE55&lt;0,0,IF(AE55&gt;10,5,AE55/2)))+AF55/10+IF(AG55&gt;100000,3,IF(AG55&gt;10000,2,IF(AG55&gt;1000,1,0)))+IF(AL55&gt;10,5,AL55/2)+IF(AM55="n/a",0,IF(AM55&gt;10,5,AM55/2))+IF(AN55="n/a",0,IF(AN55&gt;10,5,AN55/2))+IF(AO55="n/a",0,IF(AO55&lt;0,0,IF(AO55&gt;10,5,AO55/2)))+IF(CB55&gt;10,5,CB55/2)</f>
        <v>78.07266633565044</v>
      </c>
      <c r="CH55" s="255">
        <f>IF(AB55="n/a",1.03*AP55,IF(AB55&lt;0,1.01*AP55,IF(AB55&gt;10,1.1*AP55,(1+AB55/100)*AP55)))</f>
        <v>3.22839</v>
      </c>
      <c r="CI55" s="256">
        <f>IF($AC55="n/a",1.03*CH55,IF($AC55&lt;0,1.01*CH55,IF($AC55&gt;10,1.1*CH55,(1+$AC55/100)*CH55)))</f>
        <v>3.462448275</v>
      </c>
      <c r="CJ55" s="257">
        <f>IF($AE55="n/a",1.03*CI55,IF($AE55&lt;0,1.01*CI55,IF($AE55&gt;10,1.1*CI55,(1+$AE55/100)*CI55)))</f>
        <v>3.749831481825</v>
      </c>
      <c r="CK55" s="257">
        <f>IF($AE55="n/a",1.03*CJ55,IF($AE55&lt;0,1.01*CJ55,IF($AE55&gt;10,1.1*CJ55,(1+$AE55/100)*CJ55)))</f>
        <v>4.061067494816475</v>
      </c>
      <c r="CL55" s="258">
        <f>IF($AE55="n/a",1.03*CK55,IF($AE55&lt;0,1.01*CK55,IF($AE55&gt;10,1.1*CK55,(1+$AE55/100)*CK55)))</f>
        <v>4.398136096886243</v>
      </c>
      <c r="CM55" s="256">
        <f>SUM(CH55:CL55)</f>
        <v>18.89987334852772</v>
      </c>
      <c r="CN55" s="253">
        <f>(CM55/H55)*100</f>
        <v>9.311199797284324</v>
      </c>
      <c r="CO55" s="259">
        <v>0.74</v>
      </c>
      <c r="CP55" s="260">
        <v>36.5</v>
      </c>
      <c r="CQ55" s="261">
        <v>-5.5</v>
      </c>
      <c r="CR55" s="260">
        <v>-1.1</v>
      </c>
      <c r="CS55" s="261">
        <v>3.4</v>
      </c>
    </row>
    <row r="56" ht="11.25" customHeight="1">
      <c r="A56" t="s" s="146">
        <v>299</v>
      </c>
      <c r="B56" t="s" s="146">
        <v>300</v>
      </c>
      <c r="C56" t="s" s="146">
        <v>301</v>
      </c>
      <c r="D56" s="267">
        <v>61</v>
      </c>
      <c r="E56" s="219">
        <v>5</v>
      </c>
      <c r="F56" t="s" s="151">
        <v>55</v>
      </c>
      <c r="G56" t="s" s="152">
        <v>55</v>
      </c>
      <c r="H56" s="268">
        <v>88.23</v>
      </c>
      <c r="I56" s="269">
        <f>(R56/H56)*100</f>
        <v>3.060183611016661</v>
      </c>
      <c r="J56" s="270">
        <v>0.6575</v>
      </c>
      <c r="K56" s="270">
        <v>0.675</v>
      </c>
      <c r="L56" s="271">
        <f>((K56/J56)-1)*100</f>
        <v>2.661596958174917</v>
      </c>
      <c r="M56" s="272">
        <v>42802</v>
      </c>
      <c r="N56" s="272">
        <v>42804</v>
      </c>
      <c r="O56" s="272">
        <v>42828</v>
      </c>
      <c r="P56" t="s" s="273">
        <v>201</v>
      </c>
      <c r="Q56" s="274"/>
      <c r="R56" s="271">
        <f>K56*4</f>
        <v>2.7</v>
      </c>
      <c r="S56" s="275">
        <f>IF(OR(W56&lt;0.01,W56="n/a"),"n/a",R56/W56*100)</f>
        <v>60.53811659192826</v>
      </c>
      <c r="T56" s="276">
        <f>IF(OR(W56&lt;0.01,Z56="n/a"),"n/a",(H56/SQRT(22.5*W56*(H56/Z56))-1)*100)</f>
        <v>83.50539554552583</v>
      </c>
      <c r="U56" s="269">
        <f>IF(OR(W56&lt;0.01,W56="n/a"),"n/a",H56/W56)</f>
        <v>19.78251121076233</v>
      </c>
      <c r="V56" s="277">
        <v>12</v>
      </c>
      <c r="W56" s="268">
        <v>4.46</v>
      </c>
      <c r="X56" s="278">
        <v>4.04</v>
      </c>
      <c r="Y56" s="279">
        <v>0.83</v>
      </c>
      <c r="Z56" s="280">
        <v>3.83</v>
      </c>
      <c r="AA56" s="268">
        <v>20.2</v>
      </c>
      <c r="AB56" s="281">
        <v>-0.9</v>
      </c>
      <c r="AC56" s="282">
        <v>18.12</v>
      </c>
      <c r="AD56" s="283">
        <v>5.1</v>
      </c>
      <c r="AE56" s="283">
        <v>4.9</v>
      </c>
      <c r="AF56" s="284">
        <v>12</v>
      </c>
      <c r="AG56" s="285">
        <v>13109</v>
      </c>
      <c r="AH56" s="286">
        <v>2.8</v>
      </c>
      <c r="AI56" s="287">
        <v>0.34</v>
      </c>
      <c r="AJ56" s="288">
        <f>IF(OR(AD56&lt;0,AD56="n/a",AD56=0),"n/a",AN56/AD56)</f>
        <v>1.476078556971954</v>
      </c>
      <c r="AK56" s="289">
        <f>AN56/AO56</f>
        <v>1.087571248252494</v>
      </c>
      <c r="AL56" s="290">
        <f>((AP56/AQ56)^(1/1)-1)*100</f>
        <v>6.921487603305776</v>
      </c>
      <c r="AM56" s="290">
        <f>IF(AS56=0,"n/a",((AP56/AS56)^(1/3)-1)*100)</f>
        <v>6.368728092778131</v>
      </c>
      <c r="AN56" s="290">
        <f>IF(AV56=0,"n/a",((AP56/AV56)^(1/5)-1)*100)</f>
        <v>7.528000640556964</v>
      </c>
      <c r="AO56" s="291">
        <f>IF(BB56=0,"n/a",((AP56/BB56)^(1/10)-1)*100)</f>
        <v>6.921845950463412</v>
      </c>
      <c r="AP56" s="288">
        <v>2.5875</v>
      </c>
      <c r="AQ56" s="288">
        <v>2.42</v>
      </c>
      <c r="AR56" s="288">
        <v>2.3</v>
      </c>
      <c r="AS56" s="288">
        <v>2.15</v>
      </c>
      <c r="AT56" s="292"/>
      <c r="AU56" s="288">
        <v>1.935</v>
      </c>
      <c r="AV56" s="288">
        <v>1.8</v>
      </c>
      <c r="AW56" s="292"/>
      <c r="AX56" s="293">
        <v>1.63</v>
      </c>
      <c r="AY56" s="294">
        <v>1.59</v>
      </c>
      <c r="AZ56" s="295">
        <v>1.535</v>
      </c>
      <c r="BA56" s="295">
        <v>1.4325</v>
      </c>
      <c r="BB56" s="295">
        <v>1.325</v>
      </c>
      <c r="BC56" s="295">
        <v>1.2375</v>
      </c>
      <c r="BD56" s="295">
        <v>1.195</v>
      </c>
      <c r="BE56" s="295">
        <v>1.175</v>
      </c>
      <c r="BF56" s="295">
        <v>1.155</v>
      </c>
      <c r="BG56" s="295">
        <v>1.13</v>
      </c>
      <c r="BH56" s="295">
        <v>1.085</v>
      </c>
      <c r="BI56" s="296">
        <v>1.03</v>
      </c>
      <c r="BJ56" s="293">
        <f>SUM(AP56:BI56)</f>
        <v>28.71250000000001</v>
      </c>
      <c r="BK56" s="297">
        <f>((AP56/AQ56)-1)*100</f>
        <v>6.921487603305776</v>
      </c>
      <c r="BL56" s="297">
        <f>((AQ56/AR56)-1)*100</f>
        <v>5.21739130434784</v>
      </c>
      <c r="BM56" s="297">
        <f>((AR56/AS56)-1)*100</f>
        <v>6.976744186046502</v>
      </c>
      <c r="BN56" s="297">
        <f>IF(AU56=0,0,IF(AU56&gt;AS56,0,((AS56/AU56)-1)*100))</f>
        <v>11.11111111111109</v>
      </c>
      <c r="BO56" s="297">
        <f>IF(AV56=0,0,IF(AV56&gt;AU56,0,((AU56/AV56)-1)*100))</f>
        <v>7.499999999999996</v>
      </c>
      <c r="BP56" s="297">
        <f>((AV56/AX56)-1)*100</f>
        <v>10.42944785276074</v>
      </c>
      <c r="BQ56" s="298">
        <f>((AX56/AY56)-1)*100</f>
        <v>2.515723270440229</v>
      </c>
      <c r="BR56" s="299">
        <f>((AY56/AZ56)-1)*100</f>
        <v>3.583061889250816</v>
      </c>
      <c r="BS56" s="299">
        <f>((AZ56/BA56)-1)*100</f>
        <v>7.155322862129121</v>
      </c>
      <c r="BT56" s="299">
        <f>((BA56/BB56)-1)*100</f>
        <v>8.113207547169822</v>
      </c>
      <c r="BU56" s="299">
        <f>((BB56/BC56)-1)*100</f>
        <v>7.070707070707072</v>
      </c>
      <c r="BV56" s="299">
        <f>((BC56/BD56)-1)*100</f>
        <v>3.556485355648542</v>
      </c>
      <c r="BW56" s="299">
        <f>((BD56/BE56)-1)*100</f>
        <v>1.702127659574471</v>
      </c>
      <c r="BX56" s="299">
        <f>((BE56/BF56)-1)*100</f>
        <v>1.73160173160174</v>
      </c>
      <c r="BY56" s="299">
        <f>((BF56/BG56)-1)*100</f>
        <v>2.212389380530988</v>
      </c>
      <c r="BZ56" s="299">
        <f>((BG56/BH56)-1)*100</f>
        <v>4.147465437788012</v>
      </c>
      <c r="CA56" s="300">
        <f>((BH56/BI56)-1)*100</f>
        <v>5.339805825242716</v>
      </c>
      <c r="CB56" s="297">
        <f>AVERAGE(BK56:CA56)</f>
        <v>5.604945887509147</v>
      </c>
      <c r="CC56" s="297">
        <f>SQRT(AVERAGE((BK56-$CB56)^2,(BL56-$CB56)^2,(BM56-$CB56)^2,(BN56-$CB56)^2,(BO56-$CB56)^2,(BP56-$CB56)^2,(BQ56-$CB56)^2,(BR56-$CB56)^2,(BS56-$CB56)^2,(BT56-$CB56)^2,(BU56-$CB56)^2,(BV56-$CB56)^2,(BW56-$CB56)^2,(BX56-$CB56)^2,(BY56-$CB56)^2,(BZ56-$CB56)^2,(CA56-$CB56)^2))</f>
        <v>2.802939551707422</v>
      </c>
      <c r="CD56" t="s" s="146">
        <v>302</v>
      </c>
      <c r="CE56" s="301">
        <f>IF(AN56="n/a","n/a",IF(U56&lt;0,"n/a",IF(U56="n/a","n/a",I56+AN56-U56)))</f>
        <v>-9.194326959188707</v>
      </c>
      <c r="CF56" s="301">
        <f>IF(AN56="n/a","n/a",I56+AN56)</f>
        <v>10.58818425157363</v>
      </c>
      <c r="CG56" s="297">
        <f>D56/10+(1000-E56)/100+IF(F56="N",2,IF(F56="Y",1,0))+IF(G56="N",2,IF(G56="Y",1,0))+IF(L56&gt;10,5,L56/2)+IF(S56&gt;100,0,IF(S56&lt;0,0,(100-S56)/10))+IF(U56&gt;100,0,IF(U56&lt;0,0,(100-U56)/10))+IF(X56="-",0,IF(X56="N/A",0,IF(X56&gt;5,0,5-X56)))+IF(Y56&gt;5,0,5-Y56)+IF(Z56="N/A",0,IF(Z56&gt;5,0,5-Z56))+IF(AB56&lt;0,0,IF(AB56="-",0,IF(AB56="N/A",0,IF(AB56&gt;10,5,AB56/2))))+IF(AC56="n/a",0,IF(AC56&lt;0,0,IF(AC56&gt;10,5,AC56/2)))+IF(AE56="n/a",0,IF(AE56&lt;0,0,IF(AE56&gt;10,5,AE56/2)))+AF56/10+IF(AG56&gt;100000,3,IF(AG56&gt;10000,2,IF(AG56&gt;1000,1,0)))+IF(AL56&gt;10,5,AL56/2)+IF(AM56="n/a",0,IF(AM56&gt;10,5,AM56/2))+IF(AN56="n/a",0,IF(AN56&gt;10,5,AN56/2))+IF(AO56="n/a",0,IF(AO56&lt;0,0,IF(AO56&gt;10,5,AO56/2)))+IF(CB56&gt;10,5,CB56/2)</f>
        <v>66.97123978612514</v>
      </c>
      <c r="CH56" s="302">
        <f>IF(AB56="n/a",1.03*AP56,IF(AB56&lt;0,1.01*AP56,IF(AB56&gt;10,1.1*AP56,(1+AB56/100)*AP56)))</f>
        <v>2.613375</v>
      </c>
      <c r="CI56" s="303">
        <f>IF($AC56="n/a",1.03*CH56,IF($AC56&lt;0,1.01*CH56,IF($AC56&gt;10,1.1*CH56,(1+$AC56/100)*CH56)))</f>
        <v>2.8747125</v>
      </c>
      <c r="CJ56" s="304">
        <f>IF($AE56="n/a",1.03*CI56,IF($AE56&lt;0,1.01*CI56,IF($AE56&gt;10,1.1*CI56,(1+$AE56/100)*CI56)))</f>
        <v>3.0155734125</v>
      </c>
      <c r="CK56" s="304">
        <f>IF($AE56="n/a",1.03*CJ56,IF($AE56&lt;0,1.01*CJ56,IF($AE56&gt;10,1.1*CJ56,(1+$AE56/100)*CJ56)))</f>
        <v>3.1633365097125</v>
      </c>
      <c r="CL56" s="305">
        <f>IF($AE56="n/a",1.03*CK56,IF($AE56&lt;0,1.01*CK56,IF($AE56&gt;10,1.1*CK56,(1+$AE56/100)*CK56)))</f>
        <v>3.318339998688412</v>
      </c>
      <c r="CM56" s="303">
        <f>SUM(CH56:CL56)</f>
        <v>14.98533742090091</v>
      </c>
      <c r="CN56" s="300">
        <f>(CM56/H56)*100</f>
        <v>16.98440147444283</v>
      </c>
      <c r="CO56" s="306">
        <v>1.13</v>
      </c>
      <c r="CP56" s="307">
        <v>10.5</v>
      </c>
      <c r="CQ56" s="308">
        <v>-12.6</v>
      </c>
      <c r="CR56" s="309">
        <v>-1.2</v>
      </c>
      <c r="CS56" s="310">
        <v>-3</v>
      </c>
    </row>
    <row r="57" ht="11.25" customHeight="1">
      <c r="A57" t="s" s="110">
        <v>303</v>
      </c>
      <c r="B57" t="s" s="110">
        <v>304</v>
      </c>
      <c r="C57" t="s" s="110">
        <v>259</v>
      </c>
      <c r="D57" s="174">
        <v>45</v>
      </c>
      <c r="E57" s="219">
        <v>47</v>
      </c>
      <c r="F57" t="s" s="118">
        <v>55</v>
      </c>
      <c r="G57" t="s" s="113">
        <v>55</v>
      </c>
      <c r="H57" s="176">
        <v>31.98</v>
      </c>
      <c r="I57" s="177">
        <f>(R57/H57)*100</f>
        <v>1.563477173233271</v>
      </c>
      <c r="J57" s="311">
        <v>0.115</v>
      </c>
      <c r="K57" s="311">
        <v>0.125</v>
      </c>
      <c r="L57" s="180">
        <f>((K57/J57)-1)*100</f>
        <v>8.695652173913038</v>
      </c>
      <c r="M57" s="179">
        <v>43053</v>
      </c>
      <c r="N57" s="179">
        <v>43054</v>
      </c>
      <c r="O57" s="179">
        <v>43077</v>
      </c>
      <c r="P57" t="s" s="173">
        <v>305</v>
      </c>
      <c r="Q57" s="397"/>
      <c r="R57" s="180">
        <f>K57*4</f>
        <v>0.5</v>
      </c>
      <c r="S57" s="181">
        <f>IF(OR(W57&lt;0.01,W57="n/a"),"n/a",R57/W57*100)</f>
        <v>52.63157894736842</v>
      </c>
      <c r="T57" s="182">
        <f>IF(OR(W57&lt;0.01,Z57="n/a"),"n/a",(H57/SQRT(22.5*W57*(H57/Z57))-1)*100)</f>
        <v>99.11735057057589</v>
      </c>
      <c r="U57" s="177">
        <f>IF(OR(W57&lt;0.01,W57="n/a"),"n/a",H57/W57)</f>
        <v>33.66315789473684</v>
      </c>
      <c r="V57" s="183">
        <v>12</v>
      </c>
      <c r="W57" s="176">
        <v>0.95</v>
      </c>
      <c r="X57" s="184">
        <v>2.23</v>
      </c>
      <c r="Y57" s="185">
        <v>2.26</v>
      </c>
      <c r="Z57" s="186">
        <v>2.65</v>
      </c>
      <c r="AA57" t="s" s="369">
        <v>143</v>
      </c>
      <c r="AB57" s="187">
        <v>-0.5</v>
      </c>
      <c r="AC57" s="188">
        <v>10.38</v>
      </c>
      <c r="AD57" s="189">
        <v>-2.8</v>
      </c>
      <c r="AE57" s="189">
        <v>15</v>
      </c>
      <c r="AF57" s="190">
        <v>4</v>
      </c>
      <c r="AG57" s="393">
        <v>850</v>
      </c>
      <c r="AH57" s="192">
        <v>0.5</v>
      </c>
      <c r="AI57" t="s" s="392">
        <v>143</v>
      </c>
      <c r="AJ57" t="s" s="338">
        <f>IF(OR(AD57&lt;0,AD57="n/a",AD57=0),"n/a",AN57/AD57)</f>
        <v>143</v>
      </c>
      <c r="AK57" s="195">
        <f>AN57/AO57</f>
        <v>1.001746382178277</v>
      </c>
      <c r="AL57" s="196">
        <f>((AP57/AQ57)^(1/1)-1)*100</f>
        <v>6.172839506172823</v>
      </c>
      <c r="AM57" s="196">
        <f>IF(AS57=0,"n/a",((AP57/AS57)^(1/3)-1)*100)</f>
        <v>9.224023812436721</v>
      </c>
      <c r="AN57" s="196">
        <f>IF(AV57=0,"n/a",((AP57/AV57)^(1/5)-1)*100)</f>
        <v>8.711388142701626</v>
      </c>
      <c r="AO57" s="197">
        <f>IF(BB57=0,"n/a",((AP57/BB57)^(1/10)-1)*100)</f>
        <v>8.696201251816738</v>
      </c>
      <c r="AP57" s="194">
        <v>0.43</v>
      </c>
      <c r="AQ57" s="194">
        <v>0.405</v>
      </c>
      <c r="AR57" s="194">
        <v>0.37</v>
      </c>
      <c r="AS57" s="194">
        <v>0.33</v>
      </c>
      <c r="AT57" s="199"/>
      <c r="AU57" s="194">
        <v>0.3120000000000001</v>
      </c>
      <c r="AV57" s="194">
        <v>0.2832</v>
      </c>
      <c r="AW57" s="199"/>
      <c r="AX57" s="398">
        <v>0.2688</v>
      </c>
      <c r="AY57" s="201">
        <v>0.2592</v>
      </c>
      <c r="AZ57" s="202">
        <v>0.256</v>
      </c>
      <c r="BA57" s="202">
        <v>0.198656</v>
      </c>
      <c r="BB57" s="202">
        <v>0.1867776</v>
      </c>
      <c r="BC57" s="203">
        <v>0.1835008</v>
      </c>
      <c r="BD57" s="202">
        <v>0.18087936</v>
      </c>
      <c r="BE57" s="203">
        <v>0.17825792</v>
      </c>
      <c r="BF57" s="202">
        <v>0.1703936</v>
      </c>
      <c r="BG57" s="203">
        <v>0.16777216</v>
      </c>
      <c r="BH57" s="202">
        <v>0.16252928</v>
      </c>
      <c r="BI57" s="204">
        <v>0.1572864</v>
      </c>
      <c r="BJ57" s="200">
        <f>SUM(AP57:BI57)</f>
        <v>4.500253120000001</v>
      </c>
      <c r="BK57" s="205">
        <f>((AP57/AQ57)-1)*100</f>
        <v>6.172839506172823</v>
      </c>
      <c r="BL57" s="205">
        <f>((AQ57/AR57)-1)*100</f>
        <v>9.459459459459474</v>
      </c>
      <c r="BM57" s="205">
        <f>((AR57/AS57)-1)*100</f>
        <v>12.12121212121211</v>
      </c>
      <c r="BN57" s="205">
        <f>IF(AU57=0,0,IF(AU57&gt;AS57,0,((AS57/AU57)-1)*100))</f>
        <v>5.769230769230749</v>
      </c>
      <c r="BO57" s="205">
        <f>IF(AV57=0,0,IF(AV57&gt;AU57,0,((AU57/AV57)-1)*100))</f>
        <v>10.16949152542375</v>
      </c>
      <c r="BP57" s="205">
        <f>((AV57/AX57)-1)*100</f>
        <v>5.357142857142838</v>
      </c>
      <c r="BQ57" s="206">
        <f>((AX57/AY57)-1)*100</f>
        <v>3.703703703703698</v>
      </c>
      <c r="BR57" s="207">
        <f>((AY57/AZ57)-1)*100</f>
        <v>1.250000000000018</v>
      </c>
      <c r="BS57" s="207">
        <f>((AZ57/BA57)-1)*100</f>
        <v>28.86597938144329</v>
      </c>
      <c r="BT57" s="207">
        <f>((BA57/BB57)-1)*100</f>
        <v>6.359649122807021</v>
      </c>
      <c r="BU57" s="207">
        <f>((BB57/BC57)-1)*100</f>
        <v>1.785714285714279</v>
      </c>
      <c r="BV57" s="207">
        <f>((BC57/BD57)-1)*100</f>
        <v>1.449275362318847</v>
      </c>
      <c r="BW57" s="207">
        <f>((BD57/BE57)-1)*100</f>
        <v>1.470588235294112</v>
      </c>
      <c r="BX57" s="207">
        <f>((BE57/BF57)-1)*100</f>
        <v>4.615384615384621</v>
      </c>
      <c r="BY57" s="207">
        <f>((BF57/BG57)-1)*100</f>
        <v>1.5625</v>
      </c>
      <c r="BZ57" s="207">
        <f>((BG57/BH57)-1)*100</f>
        <v>3.225806451612878</v>
      </c>
      <c r="CA57" s="208">
        <f>((BH57/BI57)-1)*100</f>
        <v>3.333333333333344</v>
      </c>
      <c r="CB57" s="205">
        <f>AVERAGE(BK57:CA57)</f>
        <v>6.274782984132579</v>
      </c>
      <c r="CC57" s="205">
        <f>SQRT(AVERAGE((BK57-$CB57)^2,(BL57-$CB57)^2,(BM57-$CB57)^2,(BN57-$CB57)^2,(BO57-$CB57)^2,(BP57-$CB57)^2,(BQ57-$CB57)^2,(BR57-$CB57)^2,(BS57-$CB57)^2,(BT57-$CB57)^2,(BU57-$CB57)^2,(BV57-$CB57)^2,(BW57-$CB57)^2,(BX57-$CB57)^2,(BY57-$CB57)^2,(BZ57-$CB57)^2,(CA57-$CB57)^2))</f>
        <v>6.47280777178629</v>
      </c>
      <c r="CD57" t="s" s="110">
        <v>137</v>
      </c>
      <c r="CE57" s="209">
        <f>IF(AN57="n/a","n/a",IF(U57&lt;0,"n/a",IF(U57="n/a","n/a",I57+AN57-U57)))</f>
        <v>-23.38829257880194</v>
      </c>
      <c r="CF57" s="209">
        <f>IF(AN57="n/a","n/a",I57+AN57)</f>
        <v>10.2748653159349</v>
      </c>
      <c r="CG57" s="205">
        <f>D57/10+(1000-E57)/100+IF(F57="N",2,IF(F57="Y",1,0))+IF(G57="N",2,IF(G57="Y",1,0))+IF(L57&gt;10,5,L57/2)+IF(S57&gt;100,0,IF(S57&lt;0,0,(100-S57)/10))+IF(U57&gt;100,0,IF(U57&lt;0,0,(100-U57)/10))+IF(X57="-",0,IF(X57="N/A",0,IF(X57&gt;5,0,5-X57)))+IF(Y57&gt;5,0,5-Y57)+IF(Z57="N/A",0,IF(Z57&gt;5,0,5-Z57))+IF(AB57&lt;0,0,IF(AB57="-",0,IF(AB57="N/A",0,IF(AB57&gt;10,5,AB57/2))))+IF(AC57="n/a",0,IF(AC57&lt;0,0,IF(AC57&gt;10,5,AC57/2)))+IF(AE57="n/a",0,IF(AE57&lt;0,0,IF(AE57&gt;10,5,AE57/2)))+AF57/10+IF(AG57&gt;100000,3,IF(AG57&gt;10000,2,IF(AG57&gt;1000,1,0)))+IF(AL57&gt;10,5,AL57/2)+IF(AM57="n/a",0,IF(AM57&gt;10,5,AM57/2))+IF(AN57="n/a",0,IF(AN57&gt;10,5,AN57/2))+IF(AO57="n/a",0,IF(AO57&lt;0,0,IF(AO57&gt;10,5,AO57/2)))+IF(CB57&gt;10,5,CB57/2)</f>
        <v>71.54797025137624</v>
      </c>
      <c r="CH57" s="315">
        <f>IF(AB57="n/a",1.03*AP57,IF(AB57&lt;0,1.01*AP57,IF(AB57&gt;10,1.1*AP57,(1+AB57/100)*AP57)))</f>
        <v>0.4343</v>
      </c>
      <c r="CI57" s="211">
        <f>IF($AC57="n/a",1.03*CH57,IF($AC57&lt;0,1.01*CH57,IF($AC57&gt;10,1.1*CH57,(1+$AC57/100)*CH57)))</f>
        <v>0.47773</v>
      </c>
      <c r="CJ57" s="212">
        <f>IF($AE57="n/a",1.03*CI57,IF($AE57&lt;0,1.01*CI57,IF($AE57&gt;10,1.1*CI57,(1+$AE57/100)*CI57)))</f>
        <v>0.5255030000000001</v>
      </c>
      <c r="CK57" s="212">
        <f>IF($AE57="n/a",1.03*CJ57,IF($AE57&lt;0,1.01*CJ57,IF($AE57&gt;10,1.1*CJ57,(1+$AE57/100)*CJ57)))</f>
        <v>0.5780533000000001</v>
      </c>
      <c r="CL57" s="210">
        <f>IF($AE57="n/a",1.03*CK57,IF($AE57&lt;0,1.01*CK57,IF($AE57&gt;10,1.1*CK57,(1+$AE57/100)*CK57)))</f>
        <v>0.6358586300000002</v>
      </c>
      <c r="CM57" s="211">
        <f>SUM(CH57:CL57)</f>
        <v>2.65144493</v>
      </c>
      <c r="CN57" s="208">
        <f>(CM57/H57)*100</f>
        <v>8.290947248280176</v>
      </c>
      <c r="CO57" s="213">
        <v>1.3</v>
      </c>
      <c r="CP57" s="214">
        <v>43.4</v>
      </c>
      <c r="CQ57" s="215">
        <v>-7.2</v>
      </c>
      <c r="CR57" s="216">
        <v>3.1</v>
      </c>
      <c r="CS57" s="217">
        <v>9.800000000000001</v>
      </c>
    </row>
    <row r="58" ht="11.25" customHeight="1">
      <c r="A58" t="s" s="116">
        <v>306</v>
      </c>
      <c r="B58" t="s" s="116">
        <v>307</v>
      </c>
      <c r="C58" t="s" s="116">
        <v>150</v>
      </c>
      <c r="D58" s="218">
        <v>48</v>
      </c>
      <c r="E58" s="219">
        <v>28</v>
      </c>
      <c r="F58" t="s" s="220">
        <v>141</v>
      </c>
      <c r="G58" t="s" s="221">
        <v>141</v>
      </c>
      <c r="H58" s="222">
        <v>56.87</v>
      </c>
      <c r="I58" s="223">
        <f>(R58/H58)*100</f>
        <v>1.055037805521365</v>
      </c>
      <c r="J58" s="224">
        <v>0.14</v>
      </c>
      <c r="K58" s="224">
        <v>0.15</v>
      </c>
      <c r="L58" s="225">
        <f>((K58/J58)-1)*100</f>
        <v>7.14285714285714</v>
      </c>
      <c r="M58" s="226">
        <v>42843</v>
      </c>
      <c r="N58" s="226">
        <v>42845</v>
      </c>
      <c r="O58" s="226">
        <v>42859</v>
      </c>
      <c r="P58" t="s" s="227">
        <v>231</v>
      </c>
      <c r="Q58" s="85"/>
      <c r="R58" s="225">
        <f>K58*4</f>
        <v>0.6</v>
      </c>
      <c r="S58" s="228">
        <f>IF(OR(W58&lt;0.01,W58="n/a"),"n/a",R58/W58*100)</f>
        <v>29.41176470588236</v>
      </c>
      <c r="T58" s="229">
        <f>IF(OR(W58&lt;0.01,Z58="n/a"),"n/a",(H58/SQRT(22.5*W58*(H58/Z58))-1)*100)</f>
        <v>85.59132370224421</v>
      </c>
      <c r="U58" s="223">
        <f>IF(OR(W58&lt;0.01,W58="n/a"),"n/a",H58/W58)</f>
        <v>27.87745098039215</v>
      </c>
      <c r="V58" s="230">
        <v>11</v>
      </c>
      <c r="W58" s="222">
        <v>2.04</v>
      </c>
      <c r="X58" s="231">
        <v>2.35</v>
      </c>
      <c r="Y58" s="232">
        <v>1.29</v>
      </c>
      <c r="Z58" s="233">
        <v>2.78</v>
      </c>
      <c r="AA58" t="s" s="399">
        <v>143</v>
      </c>
      <c r="AB58" s="234">
        <v>41.4</v>
      </c>
      <c r="AC58" s="235">
        <v>20.12</v>
      </c>
      <c r="AD58" s="236">
        <v>8.5</v>
      </c>
      <c r="AE58" s="236">
        <v>11.9</v>
      </c>
      <c r="AF58" s="237">
        <v>8</v>
      </c>
      <c r="AG58" s="238">
        <v>2847</v>
      </c>
      <c r="AH58" s="239">
        <v>0.6</v>
      </c>
      <c r="AI58" s="240">
        <v>0.77</v>
      </c>
      <c r="AJ58" s="241">
        <f>IF(OR(AD58&lt;0,AD58="n/a",AD58=0),"n/a",AN58/AD58)</f>
        <v>1.560968870320457</v>
      </c>
      <c r="AK58" s="242">
        <f>AN58/AO58</f>
        <v>1.60713829400546</v>
      </c>
      <c r="AL58" s="243">
        <f>((AP58/AQ58)^(1/1)-1)*100</f>
        <v>7.843137254901977</v>
      </c>
      <c r="AM58" s="243">
        <f>IF(AS58=0,"n/a",((AP58/AS58)^(1/3)-1)*100)</f>
        <v>12.6247880443606</v>
      </c>
      <c r="AN58" s="243">
        <f>IF(AV58=0,"n/a",((AP58/AV58)^(1/5)-1)*100)</f>
        <v>13.26823539772388</v>
      </c>
      <c r="AO58" s="244">
        <f>IF(BB58=0,"n/a",((AP58/BB58)^(1/10)-1)*100)</f>
        <v>8.255814354753221</v>
      </c>
      <c r="AP58" s="241">
        <v>0.55</v>
      </c>
      <c r="AQ58" s="241">
        <v>0.51</v>
      </c>
      <c r="AR58" s="241">
        <v>0.46</v>
      </c>
      <c r="AS58" s="241">
        <v>0.385</v>
      </c>
      <c r="AT58" s="245"/>
      <c r="AU58" s="241">
        <v>0.33</v>
      </c>
      <c r="AV58" s="241">
        <v>0.295</v>
      </c>
      <c r="AW58" s="245"/>
      <c r="AX58" s="246">
        <v>0.2775</v>
      </c>
      <c r="AY58" s="247">
        <v>0.27</v>
      </c>
      <c r="AZ58" s="248">
        <v>0.2625</v>
      </c>
      <c r="BA58" s="248">
        <v>0.256</v>
      </c>
      <c r="BB58" s="248">
        <v>0.2488</v>
      </c>
      <c r="BC58" s="248">
        <v>0.2414</v>
      </c>
      <c r="BD58" s="248">
        <v>0.2288</v>
      </c>
      <c r="BE58" s="248">
        <v>0.2239</v>
      </c>
      <c r="BF58" s="248">
        <v>0.2188</v>
      </c>
      <c r="BG58" s="248">
        <v>0.2139</v>
      </c>
      <c r="BH58" s="248">
        <v>0.2088</v>
      </c>
      <c r="BI58" s="249">
        <v>0.2039</v>
      </c>
      <c r="BJ58" s="246">
        <f>SUM(AP58:BI58)</f>
        <v>5.3843</v>
      </c>
      <c r="BK58" s="250">
        <f>((AP58/AQ58)-1)*100</f>
        <v>7.843137254901977</v>
      </c>
      <c r="BL58" s="250">
        <f>((AQ58/AR58)-1)*100</f>
        <v>10.86956521739131</v>
      </c>
      <c r="BM58" s="250">
        <f>((AR58/AS58)-1)*100</f>
        <v>19.48051948051948</v>
      </c>
      <c r="BN58" s="250">
        <f>IF(AU58=0,0,IF(AU58&gt;AS58,0,((AS58/AU58)-1)*100))</f>
        <v>16.66666666666667</v>
      </c>
      <c r="BO58" s="250">
        <f>IF(AV58=0,0,IF(AV58&gt;AU58,0,((AU58/AV58)-1)*100))</f>
        <v>11.86440677966103</v>
      </c>
      <c r="BP58" s="250">
        <f>((AV58/AX58)-1)*100</f>
        <v>6.306306306306286</v>
      </c>
      <c r="BQ58" s="251">
        <f>((AX58/AY58)-1)*100</f>
        <v>2.77777777777779</v>
      </c>
      <c r="BR58" s="252">
        <f>((AY58/AZ58)-1)*100</f>
        <v>2.857142857142869</v>
      </c>
      <c r="BS58" s="252">
        <f>((AZ58/BA58)-1)*100</f>
        <v>2.5390625</v>
      </c>
      <c r="BT58" s="252">
        <f>((BA58/BB58)-1)*100</f>
        <v>2.893890675241173</v>
      </c>
      <c r="BU58" s="252">
        <f>((BB58/BC58)-1)*100</f>
        <v>3.065451532725771</v>
      </c>
      <c r="BV58" s="252">
        <f>((BC58/BD58)-1)*100</f>
        <v>5.506993006993</v>
      </c>
      <c r="BW58" s="252">
        <f>((BD58/BE58)-1)*100</f>
        <v>2.188476998660116</v>
      </c>
      <c r="BX58" s="252">
        <f>((BE58/BF58)-1)*100</f>
        <v>2.33089579524679</v>
      </c>
      <c r="BY58" s="252">
        <f>((BF58/BG58)-1)*100</f>
        <v>2.290790088826555</v>
      </c>
      <c r="BZ58" s="252">
        <f>((BG58/BH58)-1)*100</f>
        <v>2.442528735632177</v>
      </c>
      <c r="CA58" s="253">
        <f>((BH58/BI58)-1)*100</f>
        <v>2.403138793526227</v>
      </c>
      <c r="CB58" s="250">
        <f>AVERAGE(BK58:CA58)</f>
        <v>6.136867674542307</v>
      </c>
      <c r="CC58" s="250">
        <f>SQRT(AVERAGE((BK58-$CB58)^2,(BL58-$CB58)^2,(BM58-$CB58)^2,(BN58-$CB58)^2,(BO58-$CB58)^2,(BP58-$CB58)^2,(BQ58-$CB58)^2,(BR58-$CB58)^2,(BS58-$CB58)^2,(BT58-$CB58)^2,(BU58-$CB58)^2,(BV58-$CB58)^2,(BW58-$CB58)^2,(BX58-$CB58)^2,(BY58-$CB58)^2,(BZ58-$CB58)^2,(CA58-$CB58)^2))</f>
        <v>5.285166935077718</v>
      </c>
      <c r="CD58" t="s" s="116">
        <v>152</v>
      </c>
      <c r="CE58" s="254">
        <f>IF(AN58="n/a","n/a",IF(U58&lt;0,"n/a",IF(U58="n/a","n/a",I58+AN58-U58)))</f>
        <v>-13.55417777714691</v>
      </c>
      <c r="CF58" s="254">
        <f>IF(AN58="n/a","n/a",I58+AN58)</f>
        <v>14.32327320324524</v>
      </c>
      <c r="CG58" s="250">
        <f>D58/10+(1000-E58)/100+IF(F58="N",2,IF(F58="Y",1,0))+IF(G58="N",2,IF(G58="Y",1,0))+IF(L58&gt;10,5,L58/2)+IF(S58&gt;100,0,IF(S58&lt;0,0,(100-S58)/10))+IF(U58&gt;100,0,IF(U58&lt;0,0,(100-U58)/10))+IF(X58="-",0,IF(X58="N/A",0,IF(X58&gt;5,0,5-X58)))+IF(Y58&gt;5,0,5-Y58)+IF(Z58="N/A",0,IF(Z58&gt;5,0,5-Z58))+IF(AB58&lt;0,0,IF(AB58="-",0,IF(AB58="N/A",0,IF(AB58&gt;10,5,AB58/2))))+IF(AC58="n/a",0,IF(AC58&lt;0,0,IF(AC58&gt;10,5,AC58/2)))+IF(AE58="n/a",0,IF(AE58&lt;0,0,IF(AE58&gt;10,5,AE58/2)))+AF58/10+IF(AG58&gt;100000,3,IF(AG58&gt;10000,2,IF(AG58&gt;1000,1,0)))+IF(AL58&gt;10,5,AL58/2)+IF(AM58="n/a",0,IF(AM58&gt;10,5,AM58/2))+IF(AN58="n/a",0,IF(AN58&gt;10,5,AN58/2))+IF(AO58="n/a",0,IF(AO58&lt;0,0,IF(AO58&gt;10,5,AO58/2)))+IF(CB58&gt;10,5,CB58/2)</f>
        <v>80.86041664489987</v>
      </c>
      <c r="CH58" s="255">
        <f>IF(AB58="n/a",1.03*AP58,IF(AB58&lt;0,1.01*AP58,IF(AB58&gt;10,1.1*AP58,(1+AB58/100)*AP58)))</f>
        <v>0.6050000000000001</v>
      </c>
      <c r="CI58" s="256">
        <f>IF($AC58="n/a",1.03*CH58,IF($AC58&lt;0,1.01*CH58,IF($AC58&gt;10,1.1*CH58,(1+$AC58/100)*CH58)))</f>
        <v>0.6655000000000002</v>
      </c>
      <c r="CJ58" s="257">
        <f>IF($AE58="n/a",1.03*CI58,IF($AE58&lt;0,1.01*CI58,IF($AE58&gt;10,1.1*CI58,(1+$AE58/100)*CI58)))</f>
        <v>0.7320500000000003</v>
      </c>
      <c r="CK58" s="257">
        <f>IF($AE58="n/a",1.03*CJ58,IF($AE58&lt;0,1.01*CJ58,IF($AE58&gt;10,1.1*CJ58,(1+$AE58/100)*CJ58)))</f>
        <v>0.8052550000000004</v>
      </c>
      <c r="CL58" s="258">
        <f>IF($AE58="n/a",1.03*CK58,IF($AE58&lt;0,1.01*CK58,IF($AE58&gt;10,1.1*CK58,(1+$AE58/100)*CK58)))</f>
        <v>0.8857805000000005</v>
      </c>
      <c r="CM58" s="256">
        <f>SUM(CH58:CL58)</f>
        <v>3.693585500000001</v>
      </c>
      <c r="CN58" s="253">
        <f>(CM58/H58)*100</f>
        <v>6.494787234042556</v>
      </c>
      <c r="CO58" s="259">
        <v>1.73</v>
      </c>
      <c r="CP58" s="260">
        <v>36.9</v>
      </c>
      <c r="CQ58" s="261">
        <v>-3.2</v>
      </c>
      <c r="CR58" s="262">
        <v>3</v>
      </c>
      <c r="CS58" s="263">
        <v>9.4</v>
      </c>
    </row>
    <row r="59" ht="11.25" customHeight="1">
      <c r="A59" t="s" s="116">
        <v>308</v>
      </c>
      <c r="B59" t="s" s="116">
        <v>309</v>
      </c>
      <c r="C59" t="s" s="116">
        <v>220</v>
      </c>
      <c r="D59" s="218">
        <v>45</v>
      </c>
      <c r="E59" s="219">
        <v>41</v>
      </c>
      <c r="F59" t="s" s="220">
        <v>129</v>
      </c>
      <c r="G59" t="s" s="221">
        <v>129</v>
      </c>
      <c r="H59" s="222">
        <v>54.31</v>
      </c>
      <c r="I59" s="223">
        <f>(R59/H59)*100</f>
        <v>5.155588289449456</v>
      </c>
      <c r="J59" s="224">
        <v>0.6875</v>
      </c>
      <c r="K59" s="224">
        <v>0.7</v>
      </c>
      <c r="L59" s="225">
        <f>((K59/J59)-1)*100</f>
        <v>1.818181818181808</v>
      </c>
      <c r="M59" s="327">
        <v>42593</v>
      </c>
      <c r="N59" s="327">
        <v>42597</v>
      </c>
      <c r="O59" s="327">
        <v>42614</v>
      </c>
      <c r="P59" t="s" s="227">
        <v>147</v>
      </c>
      <c r="Q59" t="s" s="353">
        <v>310</v>
      </c>
      <c r="R59" s="225">
        <f>K59*4</f>
        <v>2.8</v>
      </c>
      <c r="S59" t="s" s="400">
        <f>IF(OR(W59&lt;0.01,W59="n/a"),"n/a",R59/W59*100)</f>
        <v>143</v>
      </c>
      <c r="T59" t="s" s="361">
        <f>IF(OR(W59&lt;0.01,Z59="n/a"),"n/a",(H59/SQRT(22.5*W59*(H59/Z59))-1)*100)</f>
        <v>143</v>
      </c>
      <c r="U59" t="s" s="265">
        <f>IF(OR(W59&lt;0.01,W59="n/a"),"n/a",H59/W59)</f>
        <v>143</v>
      </c>
      <c r="V59" s="230">
        <v>9</v>
      </c>
      <c r="W59" s="222">
        <v>-1.67</v>
      </c>
      <c r="X59" t="s" s="320">
        <v>143</v>
      </c>
      <c r="Y59" s="232">
        <v>3.63</v>
      </c>
      <c r="Z59" s="233">
        <v>1.39</v>
      </c>
      <c r="AA59" s="222">
        <v>-4.1</v>
      </c>
      <c r="AB59" s="234">
        <v>-113.2</v>
      </c>
      <c r="AC59" s="235">
        <v>54.1</v>
      </c>
      <c r="AD59" s="236">
        <v>-16.3</v>
      </c>
      <c r="AE59" s="236">
        <v>12</v>
      </c>
      <c r="AF59" s="237">
        <v>27</v>
      </c>
      <c r="AG59" s="238">
        <v>5821</v>
      </c>
      <c r="AH59" s="239">
        <v>0.2</v>
      </c>
      <c r="AI59" s="240">
        <v>0</v>
      </c>
      <c r="AJ59" t="s" s="265">
        <f>IF(OR(AD59&lt;0,AD59="n/a",AD59=0),"n/a",AN59/AD59)</f>
        <v>143</v>
      </c>
      <c r="AK59" s="242">
        <f>AN59/AO59</f>
        <v>1.893677242926153</v>
      </c>
      <c r="AL59" s="243">
        <f>((AP59/AQ59)^(1/1)-1)*100</f>
        <v>0.9090909090909038</v>
      </c>
      <c r="AM59" s="243">
        <f>IF(AS59=0,"n/a",((AP59/AS59)^(1/3)-1)*100)</f>
        <v>28.75770042716685</v>
      </c>
      <c r="AN59" s="243">
        <f>IF(AV59=0,"n/a",((AP59/AV59)^(1/5)-1)*100)</f>
        <v>60.56760438725259</v>
      </c>
      <c r="AO59" s="244">
        <f>IF(BB59=0,"n/a",((AP59/BB59)^(1/10)-1)*100)</f>
        <v>31.98412222225482</v>
      </c>
      <c r="AP59" s="241">
        <v>2.775</v>
      </c>
      <c r="AQ59" s="321">
        <v>2.75</v>
      </c>
      <c r="AR59" s="241">
        <v>2.625</v>
      </c>
      <c r="AS59" s="241">
        <v>1.3</v>
      </c>
      <c r="AT59" s="245"/>
      <c r="AU59" s="241">
        <v>0.28</v>
      </c>
      <c r="AV59" s="241">
        <v>0.26</v>
      </c>
      <c r="AW59" s="245"/>
      <c r="AX59" s="246">
        <v>0.22</v>
      </c>
      <c r="AY59" s="394">
        <v>0.2</v>
      </c>
      <c r="AZ59" s="248">
        <v>0.19</v>
      </c>
      <c r="BA59" s="317">
        <v>0.18</v>
      </c>
      <c r="BB59" s="248">
        <v>0.173</v>
      </c>
      <c r="BC59" s="317">
        <v>0.166</v>
      </c>
      <c r="BD59" s="248">
        <v>0.163</v>
      </c>
      <c r="BE59" s="317">
        <v>0.16</v>
      </c>
      <c r="BF59" s="248">
        <v>0.155</v>
      </c>
      <c r="BG59" s="317">
        <v>0.15</v>
      </c>
      <c r="BH59" s="248">
        <v>0.145</v>
      </c>
      <c r="BI59" s="401">
        <v>0.14</v>
      </c>
      <c r="BJ59" s="246">
        <f>SUM(AP59:BI59)</f>
        <v>12.032</v>
      </c>
      <c r="BK59" s="250">
        <f>((AP59/AQ59)-1)*100</f>
        <v>0.9090909090909038</v>
      </c>
      <c r="BL59" s="250">
        <f>((AQ59/AR59)-1)*100</f>
        <v>4.761904761904767</v>
      </c>
      <c r="BM59" s="250">
        <f>((AR59/AS59)-1)*100</f>
        <v>101.9230769230769</v>
      </c>
      <c r="BN59" s="250">
        <f>IF(AU59=0,0,IF(AU59&gt;AS59,0,((AS59/AU59)-1)*100))</f>
        <v>364.2857142857142</v>
      </c>
      <c r="BO59" s="250">
        <f>IF(AV59=0,0,IF(AV59&gt;AU59,0,((AU59/AV59)-1)*100))</f>
        <v>7.692307692307709</v>
      </c>
      <c r="BP59" s="250">
        <f>((AV59/AX59)-1)*100</f>
        <v>18.18181818181819</v>
      </c>
      <c r="BQ59" s="251">
        <f>((AX59/AY59)-1)*100</f>
        <v>9.999999999999986</v>
      </c>
      <c r="BR59" s="252">
        <f>((AY59/AZ59)-1)*100</f>
        <v>5.263157894736836</v>
      </c>
      <c r="BS59" s="252">
        <f>((AZ59/BA59)-1)*100</f>
        <v>5.555555555555558</v>
      </c>
      <c r="BT59" s="252">
        <f>((BA59/BB59)-1)*100</f>
        <v>4.046242774566489</v>
      </c>
      <c r="BU59" s="252">
        <f>((BB59/BC59)-1)*100</f>
        <v>4.216867469879504</v>
      </c>
      <c r="BV59" s="252">
        <f>((BC59/BD59)-1)*100</f>
        <v>1.840490797546024</v>
      </c>
      <c r="BW59" s="252">
        <f>((BD59/BE59)-1)*100</f>
        <v>1.875000000000004</v>
      </c>
      <c r="BX59" s="252">
        <f>((BE59/BF59)-1)*100</f>
        <v>3.2258064516129</v>
      </c>
      <c r="BY59" s="252">
        <f>((BF59/BG59)-1)*100</f>
        <v>3.333333333333344</v>
      </c>
      <c r="BZ59" s="252">
        <f>((BG59/BH59)-1)*100</f>
        <v>3.448275862068972</v>
      </c>
      <c r="CA59" s="253">
        <f>((BH59/BI59)-1)*100</f>
        <v>3.571428571428559</v>
      </c>
      <c r="CB59" s="250">
        <f>AVERAGE(BK59:CA59)</f>
        <v>32.00765126262594</v>
      </c>
      <c r="CC59" s="250">
        <f>SQRT(AVERAGE((BK59-$CB59)^2,(BL59-$CB59)^2,(BM59-$CB59)^2,(BN59-$CB59)^2,(BO59-$CB59)^2,(BP59-$CB59)^2,(BQ59-$CB59)^2,(BR59-$CB59)^2,(BS59-$CB59)^2,(BT59-$CB59)^2,(BU59-$CB59)^2,(BV59-$CB59)^2,(BW59-$CB59)^2,(BX59-$CB59)^2,(BY59-$CB59)^2,(BZ59-$CB59)^2,(CA59-$CB59)^2))</f>
        <v>86.20601409519006</v>
      </c>
      <c r="CD59" t="s" s="116">
        <v>222</v>
      </c>
      <c r="CE59" t="s" s="402">
        <f>IF(AN59="n/a","n/a",IF(U59&lt;0,"n/a",IF(U59="n/a","n/a",I59+AN59-U59)))</f>
        <v>143</v>
      </c>
      <c r="CF59" s="254">
        <f>IF(AN59="n/a","n/a",I59+AN59)</f>
        <v>65.72319267670206</v>
      </c>
      <c r="CG59" s="250">
        <f>D59/10+(1000-E59)/100+IF(F59="N",2,IF(F59="Y",1,0))+IF(G59="N",2,IF(G59="Y",1,0))+IF(L59&gt;10,5,L59/2)+IF(S59&gt;100,0,IF(S59&lt;0,0,(100-S59)/10))+IF(U59&gt;100,0,IF(U59&lt;0,0,(100-U59)/10))+IF(X59="-",0,IF(X59="N/A",0,IF(X59&gt;5,0,5-X59)))+IF(Y59&gt;5,0,5-Y59)+IF(Z59="N/A",0,IF(Z59&gt;5,0,5-Z59))+IF(AB59&lt;0,0,IF(AB59="-",0,IF(AB59="N/A",0,IF(AB59&gt;10,5,AB59/2))))+IF(AC59="n/a",0,IF(AC59&lt;0,0,IF(AC59&gt;10,5,AC59/2)))+IF(AE59="n/a",0,IF(AE59&lt;0,0,IF(AE59&gt;10,5,AE59/2)))+AF59/10+IF(AG59&gt;100000,3,IF(AG59&gt;10000,2,IF(AG59&gt;1000,1,0)))+IF(AL59&gt;10,5,AL59/2)+IF(AM59="n/a",0,IF(AM59&gt;10,5,AM59/2))+IF(AN59="n/a",0,IF(AN59&gt;10,5,AN59/2))+IF(AO59="n/a",0,IF(AO59&lt;0,0,IF(AO59&gt;10,5,AO59/2)))+IF(CB59&gt;10,5,CB59/2)</f>
        <v>54.13363636363636</v>
      </c>
      <c r="CH59" s="255">
        <f>IF(AB59="n/a",1.03*AP59,IF(AB59&lt;0,1.01*AP59,IF(AB59&gt;10,1.1*AP59,(1+AB59/100)*AP59)))</f>
        <v>2.80275</v>
      </c>
      <c r="CI59" s="256">
        <f>IF($AC59="n/a",1.03*CH59,IF($AC59&lt;0,1.01*CH59,IF($AC59&gt;10,1.1*CH59,(1+$AC59/100)*CH59)))</f>
        <v>3.083025</v>
      </c>
      <c r="CJ59" s="257">
        <f>IF($AE59="n/a",1.03*CI59,IF($AE59&lt;0,1.01*CI59,IF($AE59&gt;10,1.1*CI59,(1+$AE59/100)*CI59)))</f>
        <v>3.3913275</v>
      </c>
      <c r="CK59" s="257">
        <f>IF($AE59="n/a",1.03*CJ59,IF($AE59&lt;0,1.01*CJ59,IF($AE59&gt;10,1.1*CJ59,(1+$AE59/100)*CJ59)))</f>
        <v>3.730460250000001</v>
      </c>
      <c r="CL59" s="258">
        <f>IF($AE59="n/a",1.03*CK59,IF($AE59&lt;0,1.01*CK59,IF($AE59&gt;10,1.1*CK59,(1+$AE59/100)*CK59)))</f>
        <v>4.103506275000002</v>
      </c>
      <c r="CM59" s="256">
        <f>SUM(CH59:CL59)</f>
        <v>17.111069025</v>
      </c>
      <c r="CN59" s="253">
        <f>(CM59/H59)*100</f>
        <v>31.50629538758977</v>
      </c>
      <c r="CO59" s="259">
        <v>1.25</v>
      </c>
      <c r="CP59" s="260">
        <v>28.8</v>
      </c>
      <c r="CQ59" s="261">
        <v>-36.7</v>
      </c>
      <c r="CR59" s="262">
        <v>10.1</v>
      </c>
      <c r="CS59" s="263">
        <v>-6.4</v>
      </c>
    </row>
    <row r="60" ht="11.25" customHeight="1">
      <c r="A60" t="s" s="116">
        <v>311</v>
      </c>
      <c r="B60" t="s" s="116">
        <v>312</v>
      </c>
      <c r="C60" t="s" s="116">
        <v>313</v>
      </c>
      <c r="D60" s="218">
        <v>51</v>
      </c>
      <c r="E60" s="219">
        <v>18</v>
      </c>
      <c r="F60" t="s" s="220">
        <v>55</v>
      </c>
      <c r="G60" t="s" s="221">
        <v>55</v>
      </c>
      <c r="H60" s="222">
        <v>31.16</v>
      </c>
      <c r="I60" s="223">
        <f>(R60/H60)*100</f>
        <v>2.182284980744544</v>
      </c>
      <c r="J60" s="224">
        <v>0.145</v>
      </c>
      <c r="K60" s="224">
        <v>0.17</v>
      </c>
      <c r="L60" s="225">
        <f>((K60/J60)-1)*100</f>
        <v>17.24137931034484</v>
      </c>
      <c r="M60" s="226">
        <v>42748</v>
      </c>
      <c r="N60" s="226">
        <v>42752</v>
      </c>
      <c r="O60" s="226">
        <v>42781</v>
      </c>
      <c r="P60" t="s" s="227">
        <v>130</v>
      </c>
      <c r="Q60" s="325"/>
      <c r="R60" s="225">
        <f>K60*4</f>
        <v>0.68</v>
      </c>
      <c r="S60" s="228">
        <f>IF(OR(W60&lt;0.01,W60="n/a"),"n/a",R60/W60*100)</f>
        <v>41.9753086419753</v>
      </c>
      <c r="T60" s="229">
        <f>IF(OR(W60&lt;0.01,Z60="n/a"),"n/a",(H60/SQRT(22.5*W60*(H60/Z60))-1)*100)</f>
        <v>72.2323374170083</v>
      </c>
      <c r="U60" s="223">
        <f>IF(OR(W60&lt;0.01,W60="n/a"),"n/a",H60/W60)</f>
        <v>19.23456790123457</v>
      </c>
      <c r="V60" s="230">
        <v>10</v>
      </c>
      <c r="W60" s="222">
        <v>1.62</v>
      </c>
      <c r="X60" s="231">
        <v>11.92</v>
      </c>
      <c r="Y60" s="232">
        <v>1.77</v>
      </c>
      <c r="Z60" s="233">
        <v>3.47</v>
      </c>
      <c r="AA60" s="222">
        <v>18.9</v>
      </c>
      <c r="AB60" s="234">
        <v>29.4</v>
      </c>
      <c r="AC60" s="235">
        <v>5.18</v>
      </c>
      <c r="AD60" s="236">
        <v>13.5</v>
      </c>
      <c r="AE60" s="236">
        <v>1.62</v>
      </c>
      <c r="AF60" s="237">
        <v>11</v>
      </c>
      <c r="AG60" s="238">
        <v>16442</v>
      </c>
      <c r="AH60" s="239">
        <v>0.1</v>
      </c>
      <c r="AI60" s="240">
        <v>0</v>
      </c>
      <c r="AJ60" s="241">
        <f>IF(OR(AD60&lt;0,AD60="n/a",AD60=0),"n/a",AN60/AD60)</f>
        <v>1.323186622679889</v>
      </c>
      <c r="AK60" s="242">
        <f>AN60/AO60</f>
        <v>1.1695327977141</v>
      </c>
      <c r="AL60" s="243">
        <f>((AP60/AQ60)^(1/1)-1)*100</f>
        <v>15.99999999999999</v>
      </c>
      <c r="AM60" s="243">
        <f>IF(AS60=0,"n/a",((AP60/AS60)^(1/3)-1)*100)</f>
        <v>19.48581737791499</v>
      </c>
      <c r="AN60" s="243">
        <f>IF(AV60=0,"n/a",((AP60/AV60)^(1/5)-1)*100)</f>
        <v>17.86301940617849</v>
      </c>
      <c r="AO60" s="244">
        <f>IF(BB60=0,"n/a",((AP60/BB60)^(1/10)-1)*100)</f>
        <v>15.27363699512532</v>
      </c>
      <c r="AP60" s="241">
        <v>0.58</v>
      </c>
      <c r="AQ60" s="241">
        <v>0.5</v>
      </c>
      <c r="AR60" s="241">
        <v>0.4</v>
      </c>
      <c r="AS60" s="241">
        <v>0.34</v>
      </c>
      <c r="AT60" s="245"/>
      <c r="AU60" s="241">
        <v>0.3</v>
      </c>
      <c r="AV60" s="241">
        <v>0.255</v>
      </c>
      <c r="AW60" s="245"/>
      <c r="AX60" s="246">
        <v>0.21</v>
      </c>
      <c r="AY60" s="247">
        <v>0.19</v>
      </c>
      <c r="AZ60" s="248">
        <v>0.185</v>
      </c>
      <c r="BA60" s="248">
        <v>0.15</v>
      </c>
      <c r="BB60" s="248">
        <v>0.14</v>
      </c>
      <c r="BC60" s="248">
        <v>0.13</v>
      </c>
      <c r="BD60" s="248">
        <v>0.1125</v>
      </c>
      <c r="BE60" s="248">
        <v>0.105</v>
      </c>
      <c r="BF60" s="248">
        <v>0.0975</v>
      </c>
      <c r="BG60" s="248">
        <v>0.0925</v>
      </c>
      <c r="BH60" s="248">
        <v>0.08749999999999999</v>
      </c>
      <c r="BI60" s="249">
        <v>0.0825</v>
      </c>
      <c r="BJ60" s="246">
        <f>SUM(AP60:BI60)</f>
        <v>3.9575</v>
      </c>
      <c r="BK60" s="250">
        <f>((AP60/AQ60)-1)*100</f>
        <v>15.99999999999999</v>
      </c>
      <c r="BL60" s="250">
        <f>((AQ60/AR60)-1)*100</f>
        <v>25</v>
      </c>
      <c r="BM60" s="250">
        <f>((AR60/AS60)-1)*100</f>
        <v>17.64705882352942</v>
      </c>
      <c r="BN60" s="250">
        <f>IF(AU60=0,0,IF(AU60&gt;AS60,0,((AS60/AU60)-1)*100))</f>
        <v>13.33333333333335</v>
      </c>
      <c r="BO60" s="250">
        <f>IF(AV60=0,0,IF(AV60&gt;AU60,0,((AU60/AV60)-1)*100))</f>
        <v>17.64705882352942</v>
      </c>
      <c r="BP60" s="250">
        <f>((AV60/AX60)-1)*100</f>
        <v>21.42857142857144</v>
      </c>
      <c r="BQ60" s="251">
        <f>((AX60/AY60)-1)*100</f>
        <v>10.52631578947367</v>
      </c>
      <c r="BR60" s="252">
        <f>((AY60/AZ60)-1)*100</f>
        <v>2.702702702702697</v>
      </c>
      <c r="BS60" s="252">
        <f>((AZ60/BA60)-1)*100</f>
        <v>23.33333333333334</v>
      </c>
      <c r="BT60" s="252">
        <f>((BA60/BB60)-1)*100</f>
        <v>7.14285714285714</v>
      </c>
      <c r="BU60" s="252">
        <f>((BB60/BC60)-1)*100</f>
        <v>7.692307692307709</v>
      </c>
      <c r="BV60" s="252">
        <f>((BC60/BD60)-1)*100</f>
        <v>15.55555555555557</v>
      </c>
      <c r="BW60" s="252">
        <f>((BD60/BE60)-1)*100</f>
        <v>7.14285714285714</v>
      </c>
      <c r="BX60" s="252">
        <f>((BE60/BF60)-1)*100</f>
        <v>7.692307692307687</v>
      </c>
      <c r="BY60" s="252">
        <f>((BF60/BG60)-1)*100</f>
        <v>5.405405405405417</v>
      </c>
      <c r="BZ60" s="252">
        <f>((BG60/BH60)-1)*100</f>
        <v>5.714285714285716</v>
      </c>
      <c r="CA60" s="253">
        <f>((BH60/BI60)-1)*100</f>
        <v>6.060606060606055</v>
      </c>
      <c r="CB60" s="250">
        <f>AVERAGE(BK60:CA60)</f>
        <v>12.35438568474446</v>
      </c>
      <c r="CC60" s="250">
        <f>SQRT(AVERAGE((BK60-$CB60)^2,(BL60-$CB60)^2,(BM60-$CB60)^2,(BN60-$CB60)^2,(BO60-$CB60)^2,(BP60-$CB60)^2,(BQ60-$CB60)^2,(BR60-$CB60)^2,(BS60-$CB60)^2,(BT60-$CB60)^2,(BU60-$CB60)^2,(BV60-$CB60)^2,(BW60-$CB60)^2,(BX60-$CB60)^2,(BY60-$CB60)^2,(BZ60-$CB60)^2,(CA60-$CB60)^2))</f>
        <v>6.728292112654443</v>
      </c>
      <c r="CD60" t="s" s="116">
        <v>157</v>
      </c>
      <c r="CE60" s="254">
        <f>IF(AN60="n/a","n/a",IF(U60&lt;0,"n/a",IF(U60="n/a","n/a",I60+AN60-U60)))</f>
        <v>0.8107364856884729</v>
      </c>
      <c r="CF60" s="254">
        <f>IF(AN60="n/a","n/a",I60+AN60)</f>
        <v>20.04530438692304</v>
      </c>
      <c r="CG60" s="250">
        <f>D60/10+(1000-E60)/100+IF(F60="N",2,IF(F60="Y",1,0))+IF(G60="N",2,IF(G60="Y",1,0))+IF(L60&gt;10,5,L60/2)+IF(S60&gt;100,0,IF(S60&lt;0,0,(100-S60)/10))+IF(U60&gt;100,0,IF(U60&lt;0,0,(100-U60)/10))+IF(X60="-",0,IF(X60="N/A",0,IF(X60&gt;5,0,5-X60)))+IF(Y60&gt;5,0,5-Y60)+IF(Z60="N/A",0,IF(Z60&gt;5,0,5-Z60))+IF(AB60&lt;0,0,IF(AB60="-",0,IF(AB60="N/A",0,IF(AB60&gt;10,5,AB60/2))))+IF(AC60="n/a",0,IF(AC60&lt;0,0,IF(AC60&gt;10,5,AC60/2)))+IF(AE60="n/a",0,IF(AE60&lt;0,0,IF(AE60&gt;10,5,AE60/2)))+AF60/10+IF(AG60&gt;100000,3,IF(AG60&gt;10000,2,IF(AG60&gt;1000,1,0)))+IF(AL60&gt;10,5,AL60/2)+IF(AM60="n/a",0,IF(AM60&gt;10,5,AM60/2))+IF(AN60="n/a",0,IF(AN60&gt;10,5,AN60/2))+IF(AO60="n/a",0,IF(AO60&lt;0,0,IF(AO60&gt;10,5,AO60/2)))+IF(CB60&gt;10,5,CB60/2)</f>
        <v>79.05901234567901</v>
      </c>
      <c r="CH60" s="255">
        <f>IF(AB60="n/a",1.03*AP60,IF(AB60&lt;0,1.01*AP60,IF(AB60&gt;10,1.1*AP60,(1+AB60/100)*AP60)))</f>
        <v>0.638</v>
      </c>
      <c r="CI60" s="256">
        <f>IF($AC60="n/a",1.03*CH60,IF($AC60&lt;0,1.01*CH60,IF($AC60&gt;10,1.1*CH60,(1+$AC60/100)*CH60)))</f>
        <v>0.6710484000000001</v>
      </c>
      <c r="CJ60" s="257">
        <f>IF($AE60="n/a",1.03*CI60,IF($AE60&lt;0,1.01*CI60,IF($AE60&gt;10,1.1*CI60,(1+$AE60/100)*CI60)))</f>
        <v>0.6819193840800001</v>
      </c>
      <c r="CK60" s="257">
        <f>IF($AE60="n/a",1.03*CJ60,IF($AE60&lt;0,1.01*CJ60,IF($AE60&gt;10,1.1*CJ60,(1+$AE60/100)*CJ60)))</f>
        <v>0.6929664781020961</v>
      </c>
      <c r="CL60" s="258">
        <f>IF($AE60="n/a",1.03*CK60,IF($AE60&lt;0,1.01*CK60,IF($AE60&gt;10,1.1*CK60,(1+$AE60/100)*CK60)))</f>
        <v>0.70419253504735</v>
      </c>
      <c r="CM60" s="256">
        <f>SUM(CH60:CL60)</f>
        <v>3.388126797229446</v>
      </c>
      <c r="CN60" s="253">
        <f>(CM60/H60)*100</f>
        <v>10.8733209153705</v>
      </c>
      <c r="CO60" s="259">
        <v>0.58</v>
      </c>
      <c r="CP60" s="260">
        <v>4.7</v>
      </c>
      <c r="CQ60" s="261">
        <v>-19.8</v>
      </c>
      <c r="CR60" s="262">
        <v>-0.9</v>
      </c>
      <c r="CS60" s="263">
        <v>-8</v>
      </c>
    </row>
    <row r="61" ht="11.25" customHeight="1">
      <c r="A61" t="s" s="146">
        <v>314</v>
      </c>
      <c r="B61" t="s" s="146">
        <v>315</v>
      </c>
      <c r="C61" t="s" s="146">
        <v>259</v>
      </c>
      <c r="D61" s="267">
        <v>43</v>
      </c>
      <c r="E61" s="219">
        <v>56</v>
      </c>
      <c r="F61" t="s" s="151">
        <v>55</v>
      </c>
      <c r="G61" t="s" s="152">
        <v>55</v>
      </c>
      <c r="H61" s="268">
        <v>156.52</v>
      </c>
      <c r="I61" s="269">
        <f>(R61/H61)*100</f>
        <v>1.993355481727575</v>
      </c>
      <c r="J61" s="270">
        <v>0.65</v>
      </c>
      <c r="K61" s="270">
        <v>0.78</v>
      </c>
      <c r="L61" s="271">
        <f>((K61/J61)-1)*100</f>
        <v>20</v>
      </c>
      <c r="M61" s="272">
        <v>43006</v>
      </c>
      <c r="N61" s="272">
        <v>43007</v>
      </c>
      <c r="O61" s="272">
        <v>43018</v>
      </c>
      <c r="P61" t="s" s="273">
        <v>156</v>
      </c>
      <c r="Q61" s="381"/>
      <c r="R61" s="271">
        <f>K61*4</f>
        <v>3.12</v>
      </c>
      <c r="S61" s="275">
        <f>IF(OR(W61&lt;0.01,W61="n/a"),"n/a",R61/W61*100)</f>
        <v>47.85276073619632</v>
      </c>
      <c r="T61" s="276">
        <f>IF(OR(W61&lt;0.01,Z61="n/a"),"n/a",(H61/SQRT(22.5*W61*(H61/Z61))-1)*100)</f>
        <v>247.3770839387766</v>
      </c>
      <c r="U61" s="269">
        <f>IF(OR(W61&lt;0.01,W61="n/a"),"n/a",H61/W61)</f>
        <v>24.00613496932516</v>
      </c>
      <c r="V61" s="277">
        <v>12</v>
      </c>
      <c r="W61" s="268">
        <v>6.52</v>
      </c>
      <c r="X61" s="278">
        <v>2.33</v>
      </c>
      <c r="Y61" s="279">
        <v>3.83</v>
      </c>
      <c r="Z61" s="280">
        <v>11.31</v>
      </c>
      <c r="AA61" s="268">
        <v>46</v>
      </c>
      <c r="AB61" s="281">
        <v>11.1</v>
      </c>
      <c r="AC61" s="282">
        <v>8.41</v>
      </c>
      <c r="AD61" s="283">
        <v>9.699999999999999</v>
      </c>
      <c r="AE61" s="283">
        <v>10.28</v>
      </c>
      <c r="AF61" s="284">
        <v>23</v>
      </c>
      <c r="AG61" s="285">
        <v>53952</v>
      </c>
      <c r="AH61" s="286">
        <v>0.2</v>
      </c>
      <c r="AI61" s="287">
        <v>1.69</v>
      </c>
      <c r="AJ61" s="288">
        <f>IF(OR(AD61&lt;0,AD61="n/a",AD61=0),"n/a",AN61/AD61)</f>
        <v>1.108931373693712</v>
      </c>
      <c r="AK61" s="289">
        <f>AN61/AO61</f>
        <v>0.8569541742988731</v>
      </c>
      <c r="AL61" s="290">
        <f>((AP61/AQ61)^(1/1)-1)*100</f>
        <v>14.71321695760599</v>
      </c>
      <c r="AM61" s="290">
        <f>IF(AS61=0,"n/a",((AP61/AS61)^(1/3)-1)*100)</f>
        <v>13.81541315071273</v>
      </c>
      <c r="AN61" s="290">
        <f>IF(AV61=0,"n/a",((AP61/AV61)^(1/5)-1)*100)</f>
        <v>10.75663432482901</v>
      </c>
      <c r="AO61" s="291">
        <f>IF(BB61=0,"n/a",((AP61/BB61)^(1/10)-1)*100)</f>
        <v>12.55216982125056</v>
      </c>
      <c r="AP61" s="288">
        <v>2.3</v>
      </c>
      <c r="AQ61" s="288">
        <v>2.005</v>
      </c>
      <c r="AR61" s="288">
        <v>1.745</v>
      </c>
      <c r="AS61" s="288">
        <v>1.56</v>
      </c>
      <c r="AT61" t="s" s="382">
        <v>112</v>
      </c>
      <c r="AU61" s="288">
        <v>1.46</v>
      </c>
      <c r="AV61" s="288">
        <v>1.38</v>
      </c>
      <c r="AW61" s="292"/>
      <c r="AX61" s="293">
        <v>1.27</v>
      </c>
      <c r="AY61" s="403">
        <v>1.24</v>
      </c>
      <c r="AZ61" s="295">
        <v>1.15</v>
      </c>
      <c r="BA61" s="295">
        <v>0.91</v>
      </c>
      <c r="BB61" s="295">
        <v>0.705</v>
      </c>
      <c r="BC61" s="295">
        <v>0.585</v>
      </c>
      <c r="BD61" s="295">
        <v>0.5</v>
      </c>
      <c r="BE61" s="295">
        <v>0.465</v>
      </c>
      <c r="BF61" s="295">
        <v>0.445</v>
      </c>
      <c r="BG61" s="295">
        <v>0.41</v>
      </c>
      <c r="BH61" s="295">
        <v>0.37</v>
      </c>
      <c r="BI61" s="296">
        <v>0.315</v>
      </c>
      <c r="BJ61" s="293">
        <f>SUM(AP61:BI61)</f>
        <v>18.815</v>
      </c>
      <c r="BK61" s="297">
        <f>((AP61/AQ61)-1)*100</f>
        <v>14.71321695760599</v>
      </c>
      <c r="BL61" s="297">
        <f>((AQ61/AR61)-1)*100</f>
        <v>14.8997134670487</v>
      </c>
      <c r="BM61" s="297">
        <f>((AR61/AS61)-1)*100</f>
        <v>11.85897435897436</v>
      </c>
      <c r="BN61" s="297">
        <f>IF(AU61=0,0,IF(AU61&gt;AS61,0,((AS61/AU61)-1)*100))</f>
        <v>6.849315068493156</v>
      </c>
      <c r="BO61" s="297">
        <f>IF(AV61=0,0,IF(AV61&gt;AU61,0,((AU61/AV61)-1)*100))</f>
        <v>5.797101449275366</v>
      </c>
      <c r="BP61" s="297">
        <f>((AV61/AX61)-1)*100</f>
        <v>8.66141732283463</v>
      </c>
      <c r="BQ61" s="298">
        <f>((AX61/AY61)-1)*100</f>
        <v>2.419354838709675</v>
      </c>
      <c r="BR61" s="299">
        <f>((AY61/AZ61)-1)*100</f>
        <v>7.826086956521738</v>
      </c>
      <c r="BS61" s="299">
        <f>((AZ61/BA61)-1)*100</f>
        <v>26.37362637362637</v>
      </c>
      <c r="BT61" s="299">
        <f>((BA61/BB61)-1)*100</f>
        <v>29.07801418439717</v>
      </c>
      <c r="BU61" s="299">
        <f>((BB61/BC61)-1)*100</f>
        <v>20.51282051282051</v>
      </c>
      <c r="BV61" s="299">
        <f>((BC61/BD61)-1)*100</f>
        <v>16.99999999999999</v>
      </c>
      <c r="BW61" s="299">
        <f>((BD61/BE61)-1)*100</f>
        <v>7.526881720430101</v>
      </c>
      <c r="BX61" s="299">
        <f>((BE61/BF61)-1)*100</f>
        <v>4.494382022471921</v>
      </c>
      <c r="BY61" s="299">
        <f>((BF61/BG61)-1)*100</f>
        <v>8.536585365853666</v>
      </c>
      <c r="BZ61" s="299">
        <f>((BG61/BH61)-1)*100</f>
        <v>10.81081081081081</v>
      </c>
      <c r="CA61" s="300">
        <f>((BH61/BI61)-1)*100</f>
        <v>17.46031746031747</v>
      </c>
      <c r="CB61" s="297">
        <f>AVERAGE(BK61:CA61)</f>
        <v>12.63638934530539</v>
      </c>
      <c r="CC61" s="297">
        <f>SQRT(AVERAGE((BK61-$CB61)^2,(BL61-$CB61)^2,(BM61-$CB61)^2,(BN61-$CB61)^2,(BO61-$CB61)^2,(BP61-$CB61)^2,(BQ61-$CB61)^2,(BR61-$CB61)^2,(BS61-$CB61)^2,(BT61-$CB61)^2,(BU61-$CB61)^2,(BV61-$CB61)^2,(BW61-$CB61)^2,(BX61-$CB61)^2,(BY61-$CB61)^2,(BZ61-$CB61)^2,(CA61-$CB61)^2))</f>
        <v>7.314619745552534</v>
      </c>
      <c r="CD61" t="s" s="146">
        <v>137</v>
      </c>
      <c r="CE61" s="301">
        <f>IF(AN61="n/a","n/a",IF(U61&lt;0,"n/a",IF(U61="n/a","n/a",I61+AN61-U61)))</f>
        <v>-11.25614516276858</v>
      </c>
      <c r="CF61" s="301">
        <f>IF(AN61="n/a","n/a",I61+AN61)</f>
        <v>12.74998980655658</v>
      </c>
      <c r="CG61" s="297">
        <f>D61/10+(1000-E61)/100+IF(F61="N",2,IF(F61="Y",1,0))+IF(G61="N",2,IF(G61="Y",1,0))+IF(L61&gt;10,5,L61/2)+IF(S61&gt;100,0,IF(S61&lt;0,0,(100-S61)/10))+IF(U61&gt;100,0,IF(U61&lt;0,0,(100-U61)/10))+IF(X61="-",0,IF(X61="N/A",0,IF(X61&gt;5,0,5-X61)))+IF(Y61&gt;5,0,5-Y61)+IF(Z61="N/A",0,IF(Z61&gt;5,0,5-Z61))+IF(AB61&lt;0,0,IF(AB61="-",0,IF(AB61="N/A",0,IF(AB61&gt;10,5,AB61/2))))+IF(AC61="n/a",0,IF(AC61&lt;0,0,IF(AC61&gt;10,5,AC61/2)))+IF(AE61="n/a",0,IF(AE61&lt;0,0,IF(AE61&gt;10,5,AE61/2)))+AF61/10+IF(AG61&gt;100000,3,IF(AG61&gt;10000,2,IF(AG61&gt;1000,1,0)))+IF(AL61&gt;10,5,AL61/2)+IF(AM61="n/a",0,IF(AM61&gt;10,5,AM61/2))+IF(AN61="n/a",0,IF(AN61&gt;10,5,AN61/2))+IF(AO61="n/a",0,IF(AO61&lt;0,0,IF(AO61&gt;10,5,AO61/2)))+IF(CB61&gt;10,5,CB61/2)</f>
        <v>82.89911042944786</v>
      </c>
      <c r="CH61" s="302">
        <f>IF(AB61="n/a",1.03*AP61,IF(AB61&lt;0,1.01*AP61,IF(AB61&gt;10,1.1*AP61,(1+AB61/100)*AP61)))</f>
        <v>2.53</v>
      </c>
      <c r="CI61" s="303">
        <f>IF($AC61="n/a",1.03*CH61,IF($AC61&lt;0,1.01*CH61,IF($AC61&gt;10,1.1*CH61,(1+$AC61/100)*CH61)))</f>
        <v>2.742773</v>
      </c>
      <c r="CJ61" s="304">
        <f>IF($AE61="n/a",1.03*CI61,IF($AE61&lt;0,1.01*CI61,IF($AE61&gt;10,1.1*CI61,(1+$AE61/100)*CI61)))</f>
        <v>3.0170503</v>
      </c>
      <c r="CK61" s="304">
        <f>IF($AE61="n/a",1.03*CJ61,IF($AE61&lt;0,1.01*CJ61,IF($AE61&gt;10,1.1*CJ61,(1+$AE61/100)*CJ61)))</f>
        <v>3.318755330000001</v>
      </c>
      <c r="CL61" s="305">
        <f>IF($AE61="n/a",1.03*CK61,IF($AE61&lt;0,1.01*CK61,IF($AE61&gt;10,1.1*CK61,(1+$AE61/100)*CK61)))</f>
        <v>3.650630863000001</v>
      </c>
      <c r="CM61" s="303">
        <f>SUM(CH61:CL61)</f>
        <v>15.259209493</v>
      </c>
      <c r="CN61" s="300">
        <f>(CM61/H61)*100</f>
        <v>9.749047721058011</v>
      </c>
      <c r="CO61" s="306">
        <v>1.17</v>
      </c>
      <c r="CP61" s="307">
        <v>40.3</v>
      </c>
      <c r="CQ61" s="308">
        <v>-1.8</v>
      </c>
      <c r="CR61" s="309">
        <v>6.6</v>
      </c>
      <c r="CS61" s="310">
        <v>12.3</v>
      </c>
    </row>
    <row r="62" ht="11.25" customHeight="1">
      <c r="A62" t="s" s="173">
        <v>316</v>
      </c>
      <c r="B62" t="s" s="110">
        <v>317</v>
      </c>
      <c r="C62" t="s" s="110">
        <v>140</v>
      </c>
      <c r="D62" s="174">
        <v>27</v>
      </c>
      <c r="E62" s="219">
        <v>98</v>
      </c>
      <c r="F62" t="s" s="118">
        <v>55</v>
      </c>
      <c r="G62" t="s" s="113">
        <v>129</v>
      </c>
      <c r="H62" s="176">
        <v>110.13</v>
      </c>
      <c r="I62" s="177">
        <f>(R62/H62)*100</f>
        <v>1.125942068464542</v>
      </c>
      <c r="J62" s="178">
        <v>0.28</v>
      </c>
      <c r="K62" s="178">
        <v>0.31</v>
      </c>
      <c r="L62" s="177">
        <f>((K62/J62)-1)*100</f>
        <v>10.7142857142857</v>
      </c>
      <c r="M62" s="179">
        <v>42794</v>
      </c>
      <c r="N62" s="179">
        <v>42796</v>
      </c>
      <c r="O62" s="179">
        <v>42811</v>
      </c>
      <c r="P62" t="s" s="173">
        <v>318</v>
      </c>
      <c r="Q62" t="s" s="173">
        <v>187</v>
      </c>
      <c r="R62" s="180">
        <f>K62*4</f>
        <v>1.24</v>
      </c>
      <c r="S62" s="181">
        <f>IF(OR(W62&lt;0.01,W62="n/a"),"n/a",R62/W62*100)</f>
        <v>39.49044585987261</v>
      </c>
      <c r="T62" s="182">
        <f>IF(OR(W62&lt;0.01,Z62="n/a"),"n/a",(H62/SQRT(22.5*W62*(H62/Z62))-1)*100)</f>
        <v>259.2625142428965</v>
      </c>
      <c r="U62" s="177">
        <f>IF(OR(W62&lt;0.01,W62="n/a"),"n/a",H62/W62)</f>
        <v>35.07324840764331</v>
      </c>
      <c r="V62" s="183">
        <v>6</v>
      </c>
      <c r="W62" s="176">
        <v>3.14</v>
      </c>
      <c r="X62" s="184">
        <v>2.92</v>
      </c>
      <c r="Y62" s="185">
        <v>5.97</v>
      </c>
      <c r="Z62" s="186">
        <v>8.279999999999999</v>
      </c>
      <c r="AA62" s="176">
        <v>24.7</v>
      </c>
      <c r="AB62" s="187">
        <v>0.6</v>
      </c>
      <c r="AC62" s="188">
        <v>8.02</v>
      </c>
      <c r="AD62" s="189">
        <v>12.5</v>
      </c>
      <c r="AE62" s="189">
        <v>12</v>
      </c>
      <c r="AF62" s="190">
        <v>10</v>
      </c>
      <c r="AG62" s="191">
        <v>8546</v>
      </c>
      <c r="AH62" s="192">
        <v>0.5</v>
      </c>
      <c r="AI62" s="193">
        <v>0.05</v>
      </c>
      <c r="AJ62" s="194">
        <f>IF(OR(AD62&lt;0,AD62="n/a",AD62=0),"n/a",AN62/AD62)</f>
        <v>1.733829470291292</v>
      </c>
      <c r="AK62" s="195">
        <f>IF(OR(AO62&lt;0,AO62="n/a"),"n/a",AN62/AO62)</f>
        <v>1.226275586320947</v>
      </c>
      <c r="AL62" s="196">
        <f>((AP62/AQ62)^(1/1)-1)*100</f>
        <v>12.00000000000001</v>
      </c>
      <c r="AM62" s="196">
        <f>IF(AS62=0,"n/a",((AP62/AS62)^(1/3)-1)*100)</f>
        <v>15.33604481120374</v>
      </c>
      <c r="AN62" s="196">
        <f>IF(AV62=0,"n/a",((AP62/AV62)^(1/5)-1)*100)</f>
        <v>21.67286837864115</v>
      </c>
      <c r="AO62" s="197">
        <f>IF(BB62=0,"n/a",((AP62/BB62)^(1/10)-1)*100)</f>
        <v>17.67373388200915</v>
      </c>
      <c r="AP62" s="194">
        <v>1.12</v>
      </c>
      <c r="AQ62" s="194">
        <v>1</v>
      </c>
      <c r="AR62" s="194">
        <v>0.88</v>
      </c>
      <c r="AS62" s="194">
        <v>0.73</v>
      </c>
      <c r="AT62" s="199"/>
      <c r="AU62" s="194">
        <v>0.46</v>
      </c>
      <c r="AV62" s="194">
        <v>0.42</v>
      </c>
      <c r="AW62" s="199"/>
      <c r="AX62" s="200">
        <v>0.38</v>
      </c>
      <c r="AY62" s="201">
        <v>0.34</v>
      </c>
      <c r="AZ62" s="202">
        <v>0.3</v>
      </c>
      <c r="BA62" s="202">
        <v>0.26</v>
      </c>
      <c r="BB62" s="202">
        <v>0.22</v>
      </c>
      <c r="BC62" s="202">
        <v>0.18</v>
      </c>
      <c r="BD62" s="202">
        <v>0.16</v>
      </c>
      <c r="BE62" s="203">
        <v>0.14</v>
      </c>
      <c r="BF62" s="202">
        <v>0.14</v>
      </c>
      <c r="BG62" s="202">
        <v>0.12</v>
      </c>
      <c r="BH62" s="202">
        <v>0.1</v>
      </c>
      <c r="BI62" s="314">
        <v>0.08</v>
      </c>
      <c r="BJ62" s="200">
        <f>SUM(AP62:BI62)</f>
        <v>7.029999999999998</v>
      </c>
      <c r="BK62" s="205">
        <f>((AP62/AQ62)-1)*100</f>
        <v>12.00000000000001</v>
      </c>
      <c r="BL62" s="205">
        <f>((AQ62/AR62)-1)*100</f>
        <v>13.63636363636365</v>
      </c>
      <c r="BM62" s="205">
        <f>((AR62/AS62)-1)*100</f>
        <v>20.54794520547944</v>
      </c>
      <c r="BN62" s="205">
        <f>IF(AU62=0,0,IF(AU62&gt;AS62,0,((AS62/AU62)-1)*100))</f>
        <v>58.69565217391304</v>
      </c>
      <c r="BO62" s="205">
        <f>IF(AV62=0,0,IF(AV62&gt;AU62,0,((AU62/AV62)-1)*100))</f>
        <v>9.523809523809534</v>
      </c>
      <c r="BP62" s="205">
        <f>IF(AX62=0,0,IF(AX62&gt;AV62,0,((AV62/AX62)-1)*100))</f>
        <v>10.52631578947367</v>
      </c>
      <c r="BQ62" s="206">
        <f>IF(AY62=0,0,IF(AY62&gt;AX62,0,((AX62/AY62)-1)*100))</f>
        <v>11.76470588235294</v>
      </c>
      <c r="BR62" s="207">
        <f>IF(AZ62=0,0,IF(AZ62&gt;AY62,0,((AY62/AZ62)-1)*100))</f>
        <v>13.33333333333335</v>
      </c>
      <c r="BS62" s="207">
        <f>IF(BA62=0,0,IF(BA62&gt;AZ62,0,((AZ62/BA62)-1)*100))</f>
        <v>15.38461538461537</v>
      </c>
      <c r="BT62" s="207">
        <f>IF(BB62=0,0,IF(BB62&gt;BA62,0,((BA62/BB62)-1)*100))</f>
        <v>18.18181818181819</v>
      </c>
      <c r="BU62" s="207">
        <f>IF(BC62=0,0,IF(BC62&gt;BB62,0,((BB62/BC62)-1)*100))</f>
        <v>22.22222222222223</v>
      </c>
      <c r="BV62" s="207">
        <f>IF(BD62=0,0,IF(BD62&gt;BC62,0,((BC62/BD62)-1)*100))</f>
        <v>12.5</v>
      </c>
      <c r="BW62" s="207">
        <f>IF(BE62=0,0,IF(BE62&gt;BD62,0,((BD62/BE62)-1)*100))</f>
        <v>14.28571428571428</v>
      </c>
      <c r="BX62" s="207">
        <f>IF(BF62=0,0,IF(BF62&gt;BE62,0,((BE62/BF62)-1)*100))</f>
        <v>0</v>
      </c>
      <c r="BY62" s="207">
        <f>IF(BG62=0,0,IF(BG62&gt;BF62,0,((BF62/BG62)-1)*100))</f>
        <v>16.66666666666667</v>
      </c>
      <c r="BZ62" s="207">
        <f>IF(BH62=0,0,IF(BH62&gt;BG62,0,((BG62/BH62)-1)*100))</f>
        <v>20</v>
      </c>
      <c r="CA62" s="208">
        <f>IF(BI62=0,0,IF(BI62&gt;BH62,0,((BH62/BI62)-1)*100))</f>
        <v>25</v>
      </c>
      <c r="CB62" s="205">
        <f>AVERAGE(BK62:CA62)</f>
        <v>17.30995072269191</v>
      </c>
      <c r="CC62" s="205">
        <f>SQRT(AVERAGE((BK62-$CB62)^2,(BL62-$CB62)^2,(BM62-$CB62)^2,(BN62-$CB62)^2,(BO62-$CB62)^2,(BP62-$CB62)^2,(BQ62-$CB62)^2,(BR62-$CB62)^2,(BS62-$CB62)^2,(BT62-$CB62)^2,(BU62-$CB62)^2,(BV62-$CB62)^2,(BW62-$CB62)^2,(BX62-$CB62)^2,(BY62-$CB62)^2,(BZ62-$CB62)^2,(CA62-$CB62)^2))</f>
        <v>11.74598098778676</v>
      </c>
      <c r="CD62" t="s" s="110">
        <v>178</v>
      </c>
      <c r="CE62" s="209">
        <f>IF(AN62="n/a","n/a",IF(U62&lt;0,"n/a",IF(U62="n/a","n/a",I62+AN62-U62)))</f>
        <v>-12.27443796053762</v>
      </c>
      <c r="CF62" s="209">
        <f>IF(AN62="n/a","n/a",I62+AN62)</f>
        <v>22.79881044710569</v>
      </c>
      <c r="CG62" s="205">
        <f>D62/10+(1000-E62)/100+IF(F62="N",2,IF(F62="Y",1,0))+IF(G62="N",2,IF(G62="Y",1,0))+IF(L62&gt;10,5,L62/2)+IF(S62&gt;100,0,IF(S62&lt;0,0,(100-S62)/10))+IF(U62&gt;100,0,IF(U62&lt;0,0,(100-U62)/10))+IF(X62="-",0,IF(X62="N/A",0,IF(X62&gt;5,0,5-X62)))+IF(Y62&gt;5,0,5-Y62)+IF(Z62="N/A",0,IF(Z62&gt;5,0,5-Z62))+IF(AB62&lt;0,0,IF(AB62="-",0,IF(AB62="N/A",0,IF(AB62&gt;10,5,AB62/2))))+IF(AC62="n/a",0,IF(AC62&lt;0,0,IF(AC62&gt;10,5,AC62/2)))+IF(AE62="n/a",0,IF(AE62&lt;0,0,IF(AE62&gt;10,5,AE62/2)))+AF62/10+IF(AG62&gt;100000,3,IF(AG62&gt;10000,2,IF(AG62&gt;1000,1,0)))+IF(AL62&gt;10,5,AL62/2)+IF(AM62="n/a",0,IF(AM62&gt;10,5,AM62/2))+IF(AN62="n/a",0,IF(AN62&gt;10,5,AN62/2))+IF(AO62="n/a",0,IF(AO62&lt;0,0,IF(AO62&gt;10,5,AO62/2)))+IF(CB62&gt;10,5,CB62/2)</f>
        <v>69.65363057324839</v>
      </c>
      <c r="CH62" s="315">
        <f>IF(AB62="n/a",1.03*AP62,IF(AB62&lt;0,1.01*AP62,IF(AB62&gt;10,1.1*AP62,(1+AB62/100)*AP62)))</f>
        <v>1.12672</v>
      </c>
      <c r="CI62" s="211">
        <f>IF($AC62="n/a",1.03*CH62,IF($AC62&lt;0,1.01*CH62,IF($AC62&gt;10,1.1*CH62,(1+$AC62/100)*CH62)))</f>
        <v>1.217082944</v>
      </c>
      <c r="CJ62" s="212">
        <f>IF($AE62="n/a",1.03*CI62,IF($AE62&lt;0,1.01*CI62,IF($AE62&gt;10,1.1*CI62,(1+$AE62/100)*CI62)))</f>
        <v>1.3387912384</v>
      </c>
      <c r="CK62" s="212">
        <f>IF($AE62="n/a",1.03*CJ62,IF($AE62&lt;0,1.01*CJ62,IF($AE62&gt;10,1.1*CJ62,(1+$AE62/100)*CJ62)))</f>
        <v>1.472670362240</v>
      </c>
      <c r="CL62" s="210">
        <f>IF($AE62="n/a",1.03*CK62,IF($AE62&lt;0,1.01*CK62,IF($AE62&gt;10,1.1*CK62,(1+$AE62/100)*CK62)))</f>
        <v>1.619937398464</v>
      </c>
      <c r="CM62" s="211">
        <f>SUM(CH62:CL62)</f>
        <v>6.775201943104001</v>
      </c>
      <c r="CN62" s="208">
        <f>(CM62/H62)*100</f>
        <v>6.152003943615728</v>
      </c>
      <c r="CO62" s="213">
        <v>0.75</v>
      </c>
      <c r="CP62" s="214">
        <v>37.9</v>
      </c>
      <c r="CQ62" s="215">
        <v>-0.8</v>
      </c>
      <c r="CR62" s="214">
        <v>6.6</v>
      </c>
      <c r="CS62" s="215">
        <v>10.5</v>
      </c>
    </row>
    <row r="63" ht="11.25" customHeight="1">
      <c r="A63" t="s" s="116">
        <v>319</v>
      </c>
      <c r="B63" t="s" s="116">
        <v>320</v>
      </c>
      <c r="C63" t="s" s="116">
        <v>321</v>
      </c>
      <c r="D63" s="218">
        <v>55</v>
      </c>
      <c r="E63" s="219">
        <v>12</v>
      </c>
      <c r="F63" t="s" s="220">
        <v>55</v>
      </c>
      <c r="G63" t="s" s="221">
        <v>55</v>
      </c>
      <c r="H63" s="222">
        <v>139.41</v>
      </c>
      <c r="I63" s="223">
        <f>(R63/H63)*100</f>
        <v>2.410157090596083</v>
      </c>
      <c r="J63" s="224">
        <v>0.8</v>
      </c>
      <c r="K63" s="224">
        <v>0.84</v>
      </c>
      <c r="L63" s="225">
        <f>((K63/J63)-1)*100</f>
        <v>4.999999999999982</v>
      </c>
      <c r="M63" s="226">
        <v>42881</v>
      </c>
      <c r="N63" s="226">
        <v>42885</v>
      </c>
      <c r="O63" s="226">
        <v>42899</v>
      </c>
      <c r="P63" t="s" s="227">
        <v>322</v>
      </c>
      <c r="Q63" s="85"/>
      <c r="R63" s="225">
        <f>K63*4</f>
        <v>3.36</v>
      </c>
      <c r="S63" s="228">
        <f>IF(OR(W63&lt;0.01,W63="n/a"),"n/a",R63/W63*100)</f>
        <v>58.33333333333334</v>
      </c>
      <c r="T63" s="229">
        <f>IF(OR(W63&lt;0.01,Z63="n/a"),"n/a",(H63/SQRT(22.5*W63*(H63/Z63))-1)*100)</f>
        <v>136.9625497837158</v>
      </c>
      <c r="U63" s="223">
        <f>IF(OR(W63&lt;0.01,W63="n/a"),"n/a",H63/W63)</f>
        <v>24.203125</v>
      </c>
      <c r="V63" s="230">
        <v>12</v>
      </c>
      <c r="W63" s="222">
        <v>5.76</v>
      </c>
      <c r="X63" s="231">
        <v>3.48</v>
      </c>
      <c r="Y63" s="232">
        <v>5.03</v>
      </c>
      <c r="Z63" s="233">
        <v>5.22</v>
      </c>
      <c r="AA63" s="222">
        <v>23.1</v>
      </c>
      <c r="AB63" s="234">
        <v>8.300000000000001</v>
      </c>
      <c r="AC63" s="235">
        <v>7.86</v>
      </c>
      <c r="AD63" s="236">
        <v>11.2</v>
      </c>
      <c r="AE63" s="236">
        <v>6.97</v>
      </c>
      <c r="AF63" s="237">
        <v>23</v>
      </c>
      <c r="AG63" s="238">
        <v>374256</v>
      </c>
      <c r="AH63" s="239">
        <v>0.1</v>
      </c>
      <c r="AI63" s="240">
        <v>0.48</v>
      </c>
      <c r="AJ63" s="241">
        <f>IF(OR(AD63&lt;0,AD63="n/a",AD63=0),"n/a",AN63/AD63)</f>
        <v>0.6215212118309713</v>
      </c>
      <c r="AK63" s="242">
        <f>AN63/AO63</f>
        <v>0.86686869760956</v>
      </c>
      <c r="AL63" s="243">
        <f>((AP63/AQ63)^(1/1)-1)*100</f>
        <v>6.779661016949134</v>
      </c>
      <c r="AM63" s="243">
        <f>IF(AS63=0,"n/a",((AP63/AS63)^(1/3)-1)*100)</f>
        <v>6.742391798827341</v>
      </c>
      <c r="AN63" s="243">
        <f>IF(AV63=0,"n/a",((AP63/AV63)^(1/5)-1)*100)</f>
        <v>6.961037572506878</v>
      </c>
      <c r="AO63" s="244">
        <f>IF(BB63=0,"n/a",((AP63/BB63)^(1/10)-1)*100)</f>
        <v>8.030094513393248</v>
      </c>
      <c r="AP63" s="241">
        <v>3.15</v>
      </c>
      <c r="AQ63" s="241">
        <v>2.95</v>
      </c>
      <c r="AR63" s="241">
        <v>2.76</v>
      </c>
      <c r="AS63" s="241">
        <v>2.59</v>
      </c>
      <c r="AT63" s="245"/>
      <c r="AU63" s="241">
        <v>2.4</v>
      </c>
      <c r="AV63" s="241">
        <v>2.25</v>
      </c>
      <c r="AW63" s="245"/>
      <c r="AX63" s="246">
        <v>2.11</v>
      </c>
      <c r="AY63" s="247">
        <v>1.93</v>
      </c>
      <c r="AZ63" s="248">
        <v>1.795</v>
      </c>
      <c r="BA63" s="248">
        <v>1.62</v>
      </c>
      <c r="BB63" s="248">
        <v>1.455</v>
      </c>
      <c r="BC63" s="248">
        <v>1.275</v>
      </c>
      <c r="BD63" s="248">
        <v>1.095</v>
      </c>
      <c r="BE63" s="248">
        <v>0.925</v>
      </c>
      <c r="BF63" s="248">
        <v>0.795</v>
      </c>
      <c r="BG63" s="248">
        <v>0.7</v>
      </c>
      <c r="BH63" s="248">
        <v>0.62</v>
      </c>
      <c r="BI63" s="249">
        <v>0.545</v>
      </c>
      <c r="BJ63" s="246">
        <f>SUM(AP63:BI63)</f>
        <v>30.96500000000001</v>
      </c>
      <c r="BK63" s="250">
        <f>((AP63/AQ63)-1)*100</f>
        <v>6.779661016949134</v>
      </c>
      <c r="BL63" s="250">
        <f>((AQ63/AR63)-1)*100</f>
        <v>6.884057971014501</v>
      </c>
      <c r="BM63" s="250">
        <f>((AR63/AS63)-1)*100</f>
        <v>6.563706563706551</v>
      </c>
      <c r="BN63" s="250">
        <f>IF(AU63=0,0,IF(AU63&gt;AS63,0,((AS63/AU63)-1)*100))</f>
        <v>7.916666666666661</v>
      </c>
      <c r="BO63" s="250">
        <f>IF(AV63=0,0,IF(AV63&gt;AU63,0,((AU63/AV63)-1)*100))</f>
        <v>6.666666666666665</v>
      </c>
      <c r="BP63" s="250">
        <f>((AV63/AX63)-1)*100</f>
        <v>6.635071090047395</v>
      </c>
      <c r="BQ63" s="251">
        <f>((AX63/AY63)-1)*100</f>
        <v>9.32642487046631</v>
      </c>
      <c r="BR63" s="252">
        <f>((AY63/AZ63)-1)*100</f>
        <v>7.520891364902504</v>
      </c>
      <c r="BS63" s="252">
        <f>((AZ63/BA63)-1)*100</f>
        <v>10.80246913580245</v>
      </c>
      <c r="BT63" s="252">
        <f>((BA63/BB63)-1)*100</f>
        <v>11.34020618556701</v>
      </c>
      <c r="BU63" s="252">
        <f>((BB63/BC63)-1)*100</f>
        <v>14.11764705882355</v>
      </c>
      <c r="BV63" s="252">
        <f>((BC63/BD63)-1)*100</f>
        <v>16.43835616438356</v>
      </c>
      <c r="BW63" s="252">
        <f>((BD63/BE63)-1)*100</f>
        <v>18.37837837837837</v>
      </c>
      <c r="BX63" s="252">
        <f>((BE63/BF63)-1)*100</f>
        <v>16.35220125786163</v>
      </c>
      <c r="BY63" s="252">
        <f>((BF63/BG63)-1)*100</f>
        <v>13.57142857142859</v>
      </c>
      <c r="BZ63" s="252">
        <f>((BG63/BH63)-1)*100</f>
        <v>12.9032258064516</v>
      </c>
      <c r="CA63" s="253">
        <f>((BH63/BI63)-1)*100</f>
        <v>13.76146788990824</v>
      </c>
      <c r="CB63" s="250">
        <f>AVERAGE(BK63:CA63)</f>
        <v>10.93873686229557</v>
      </c>
      <c r="CC63" s="250">
        <f>SQRT(AVERAGE((BK63-$CB63)^2,(BL63-$CB63)^2,(BM63-$CB63)^2,(BN63-$CB63)^2,(BO63-$CB63)^2,(BP63-$CB63)^2,(BQ63-$CB63)^2,(BR63-$CB63)^2,(BS63-$CB63)^2,(BT63-$CB63)^2,(BU63-$CB63)^2,(BV63-$CB63)^2,(BW63-$CB63)^2,(BX63-$CB63)^2,(BY63-$CB63)^2,(BZ63-$CB63)^2,(CA63-$CB63)^2))</f>
        <v>3.888205819305299</v>
      </c>
      <c r="CD63" t="s" s="116">
        <v>188</v>
      </c>
      <c r="CE63" s="254">
        <f>IF(AN63="n/a","n/a",IF(U63&lt;0,"n/a",IF(U63="n/a","n/a",I63+AN63-U63)))</f>
        <v>-14.83193033689704</v>
      </c>
      <c r="CF63" s="254">
        <f>IF(AN63="n/a","n/a",I63+AN63)</f>
        <v>9.371194663102962</v>
      </c>
      <c r="CG63" s="250">
        <f>D63/10+(1000-E63)/100+IF(F63="N",2,IF(F63="Y",1,0))+IF(G63="N",2,IF(G63="Y",1,0))+IF(L63&gt;10,5,L63/2)+IF(S63&gt;100,0,IF(S63&lt;0,0,(100-S63)/10))+IF(U63&gt;100,0,IF(U63&lt;0,0,(100-U63)/10))+IF(X63="-",0,IF(X63="N/A",0,IF(X63&gt;5,0,5-X63)))+IF(Y63&gt;5,0,5-Y63)+IF(Z63="N/A",0,IF(Z63&gt;5,0,5-Z63))+IF(AB63&lt;0,0,IF(AB63="-",0,IF(AB63="N/A",0,IF(AB63&gt;10,5,AB63/2))))+IF(AC63="n/a",0,IF(AC63&lt;0,0,IF(AC63&gt;10,5,AC63/2)))+IF(AE63="n/a",0,IF(AE63&lt;0,0,IF(AE63&gt;10,5,AE63/2)))+AF63/10+IF(AG63&gt;100000,3,IF(AG63&gt;10000,2,IF(AG63&gt;1000,1,0)))+IF(AL63&gt;10,5,AL63/2)+IF(AM63="n/a",0,IF(AM63&gt;10,5,AM63/2))+IF(AN63="n/a",0,IF(AN63&gt;10,5,AN63/2))+IF(AO63="n/a",0,IF(AO63&lt;0,0,IF(AO63&gt;10,5,AO63/2)))+IF(CB63&gt;10,5,CB63/2)</f>
        <v>71.26794661750496</v>
      </c>
      <c r="CH63" s="255">
        <f>IF(AB63="n/a",1.03*AP63,IF(AB63&lt;0,1.01*AP63,IF(AB63&gt;10,1.1*AP63,(1+AB63/100)*AP63)))</f>
        <v>3.41145</v>
      </c>
      <c r="CI63" s="256">
        <f>IF($AC63="n/a",1.03*CH63,IF($AC63&lt;0,1.01*CH63,IF($AC63&gt;10,1.1*CH63,(1+$AC63/100)*CH63)))</f>
        <v>3.67958997</v>
      </c>
      <c r="CJ63" s="257">
        <f>IF($AE63="n/a",1.03*CI63,IF($AE63&lt;0,1.01*CI63,IF($AE63&gt;10,1.1*CI63,(1+$AE63/100)*CI63)))</f>
        <v>3.936057390909</v>
      </c>
      <c r="CK63" s="257">
        <f>IF($AE63="n/a",1.03*CJ63,IF($AE63&lt;0,1.01*CJ63,IF($AE63&gt;10,1.1*CJ63,(1+$AE63/100)*CJ63)))</f>
        <v>4.210400591055357</v>
      </c>
      <c r="CL63" s="258">
        <f>IF($AE63="n/a",1.03*CK63,IF($AE63&lt;0,1.01*CK63,IF($AE63&gt;10,1.1*CK63,(1+$AE63/100)*CK63)))</f>
        <v>4.503865512251917</v>
      </c>
      <c r="CM63" s="256">
        <f>SUM(CH63:CL63)</f>
        <v>19.74136346421627</v>
      </c>
      <c r="CN63" s="253">
        <f>(CM63/H63)*100</f>
        <v>14.16065093193908</v>
      </c>
      <c r="CO63" s="259">
        <v>0.8100000000000001</v>
      </c>
      <c r="CP63" s="260">
        <v>27.5</v>
      </c>
      <c r="CQ63" s="261">
        <v>-3.4</v>
      </c>
      <c r="CR63" s="262">
        <v>3.6</v>
      </c>
      <c r="CS63" s="263">
        <v>8.699999999999999</v>
      </c>
    </row>
    <row r="64" ht="11.25" customHeight="1">
      <c r="A64" t="s" s="116">
        <v>323</v>
      </c>
      <c r="B64" t="s" s="116">
        <v>324</v>
      </c>
      <c r="C64" t="s" s="116">
        <v>237</v>
      </c>
      <c r="D64" s="218">
        <v>45</v>
      </c>
      <c r="E64" s="219">
        <v>44</v>
      </c>
      <c r="F64" t="s" s="220">
        <v>141</v>
      </c>
      <c r="G64" t="s" s="221">
        <v>55</v>
      </c>
      <c r="H64" s="222">
        <v>112.51</v>
      </c>
      <c r="I64" s="223">
        <f>(R64/H64)*100</f>
        <v>3.448582348235712</v>
      </c>
      <c r="J64" s="224">
        <v>0.92</v>
      </c>
      <c r="K64" s="224">
        <v>0.97</v>
      </c>
      <c r="L64" s="225">
        <f>((K64/J64)-1)*100</f>
        <v>5.434782608695654</v>
      </c>
      <c r="M64" s="226">
        <v>42802</v>
      </c>
      <c r="N64" s="226">
        <v>42804</v>
      </c>
      <c r="O64" s="226">
        <v>42829</v>
      </c>
      <c r="P64" t="s" s="227">
        <v>325</v>
      </c>
      <c r="Q64" s="319"/>
      <c r="R64" s="225">
        <f>K64*4</f>
        <v>3.88</v>
      </c>
      <c r="S64" s="228">
        <f>IF(OR(W64&lt;0.01,W64="n/a"),"n/a",R64/W64*100)</f>
        <v>64.02640264026402</v>
      </c>
      <c r="T64" s="357">
        <f>IF(OR(W64&lt;0.01,Z64="n/a"),"n/a",(H64/SQRT(22.5*W64*(H64/Z64))-1)*100)</f>
        <v>1027.710155293801</v>
      </c>
      <c r="U64" s="223">
        <f>IF(OR(W64&lt;0.01,W64="n/a"),"n/a",H64/W64)</f>
        <v>18.56600660066007</v>
      </c>
      <c r="V64" s="230">
        <v>12</v>
      </c>
      <c r="W64" s="222">
        <v>6.06</v>
      </c>
      <c r="X64" s="231">
        <v>3.42</v>
      </c>
      <c r="Y64" s="232">
        <v>2.19</v>
      </c>
      <c r="Z64" s="358">
        <v>154.12</v>
      </c>
      <c r="AA64" t="s" s="404">
        <v>143</v>
      </c>
      <c r="AB64" s="234">
        <v>116.5</v>
      </c>
      <c r="AC64" s="235">
        <v>5.3</v>
      </c>
      <c r="AD64" s="236">
        <v>8.5</v>
      </c>
      <c r="AE64" s="236">
        <v>5.43</v>
      </c>
      <c r="AF64" s="237">
        <v>19</v>
      </c>
      <c r="AG64" s="238">
        <v>39992</v>
      </c>
      <c r="AH64" s="239">
        <v>0.3</v>
      </c>
      <c r="AI64" s="405">
        <v>29.75</v>
      </c>
      <c r="AJ64" s="241">
        <f>IF(OR(AD64&lt;0,AD64="n/a",AD64=0),"n/a",AN64/AD64)</f>
        <v>0.7394193598901817</v>
      </c>
      <c r="AK64" s="242">
        <f>AN64/AO64</f>
        <v>0.8904048554571912</v>
      </c>
      <c r="AL64" s="243">
        <f>((AP64/AQ64)^(1/1)-1)*100</f>
        <v>4.597701149425282</v>
      </c>
      <c r="AM64" s="243">
        <f>IF(AS64=0,"n/a",((AP64/AS64)^(1/3)-1)*100)</f>
        <v>6.207044642126669</v>
      </c>
      <c r="AN64" s="243">
        <f>IF(AV64=0,"n/a",((AP64/AV64)^(1/5)-1)*100)</f>
        <v>6.285064559066544</v>
      </c>
      <c r="AO64" s="244">
        <f>IF(BB64=0,"n/a",((AP64/BB64)^(1/10)-1)*100)</f>
        <v>7.058659350907726</v>
      </c>
      <c r="AP64" s="241">
        <v>3.64</v>
      </c>
      <c r="AQ64" s="241">
        <v>3.48</v>
      </c>
      <c r="AR64" s="241">
        <v>3.25611</v>
      </c>
      <c r="AS64" s="241">
        <v>3.03837526</v>
      </c>
      <c r="AT64" s="245"/>
      <c r="AU64" s="241">
        <v>2.79875576</v>
      </c>
      <c r="AV64" s="241">
        <v>2.6837384</v>
      </c>
      <c r="AW64" s="245"/>
      <c r="AX64" s="246">
        <v>2.47287324</v>
      </c>
      <c r="AY64" s="247">
        <v>2.28117764</v>
      </c>
      <c r="AZ64" s="248">
        <v>2.17574506</v>
      </c>
      <c r="BA64" s="248">
        <v>1.99363424</v>
      </c>
      <c r="BB64" s="248">
        <v>1.84027776</v>
      </c>
      <c r="BC64" s="248">
        <v>1.6773365</v>
      </c>
      <c r="BD64" s="248">
        <v>1.47605612</v>
      </c>
      <c r="BE64" s="248">
        <v>1.26519096</v>
      </c>
      <c r="BF64" s="248">
        <v>1.13100404</v>
      </c>
      <c r="BG64" s="248">
        <v>1.06391058</v>
      </c>
      <c r="BH64" s="248">
        <v>1.02557146</v>
      </c>
      <c r="BI64" s="249">
        <v>0.98723234</v>
      </c>
      <c r="BJ64" s="246">
        <f>SUM(AP64:BI64)</f>
        <v>38.28698935999999</v>
      </c>
      <c r="BK64" s="250">
        <f>((AP64/AQ64)-1)*100</f>
        <v>4.597701149425282</v>
      </c>
      <c r="BL64" s="250">
        <f>((AQ64/AR64)-1)*100</f>
        <v>6.875996204059454</v>
      </c>
      <c r="BM64" s="250">
        <f>((AR64/AS64)-1)*100</f>
        <v>7.166156954556047</v>
      </c>
      <c r="BN64" s="250">
        <f>IF(AU64=0,0,IF(AU64&gt;AS64,0,((AS64/AU64)-1)*100))</f>
        <v>8.561643835616417</v>
      </c>
      <c r="BO64" s="250">
        <f>IF(AV64=0,0,IF(AV64&gt;AU64,0,((AU64/AV64)-1)*100))</f>
        <v>4.285714285714293</v>
      </c>
      <c r="BP64" s="250">
        <f>((AV64/AX64)-1)*100</f>
        <v>8.52713178294573</v>
      </c>
      <c r="BQ64" s="251">
        <f>((AX64/AY64)-1)*100</f>
        <v>8.40336134453783</v>
      </c>
      <c r="BR64" s="252">
        <f>((AY64/AZ64)-1)*100</f>
        <v>4.845814977973539</v>
      </c>
      <c r="BS64" s="252">
        <f>((AZ64/BA64)-1)*100</f>
        <v>9.134615384615374</v>
      </c>
      <c r="BT64" s="252">
        <f>((BA64/BB64)-1)*100</f>
        <v>8.333333333333325</v>
      </c>
      <c r="BU64" s="252">
        <f>((BB64/BC64)-1)*100</f>
        <v>9.714285714285719</v>
      </c>
      <c r="BV64" s="252">
        <f>((BC64/BD64)-1)*100</f>
        <v>13.63636363636365</v>
      </c>
      <c r="BW64" s="252">
        <f>((BD64/BE64)-1)*100</f>
        <v>16.66666666666667</v>
      </c>
      <c r="BX64" s="252">
        <f>((BE64/BF64)-1)*100</f>
        <v>11.86440677966101</v>
      </c>
      <c r="BY64" s="252">
        <f>((BF64/BG64)-1)*100</f>
        <v>6.306306306306331</v>
      </c>
      <c r="BZ64" s="252">
        <f>((BG64/BH64)-1)*100</f>
        <v>3.738317757009324</v>
      </c>
      <c r="CA64" s="253">
        <f>((BH64/BI64)-1)*100</f>
        <v>3.883495145631066</v>
      </c>
      <c r="CB64" s="250">
        <f>AVERAGE(BK64:CA64)</f>
        <v>8.031841838747122</v>
      </c>
      <c r="CC64" s="250">
        <f>SQRT(AVERAGE((BK64-$CB64)^2,(BL64-$CB64)^2,(BM64-$CB64)^2,(BN64-$CB64)^2,(BO64-$CB64)^2,(BP64-$CB64)^2,(BQ64-$CB64)^2,(BR64-$CB64)^2,(BS64-$CB64)^2,(BT64-$CB64)^2,(BU64-$CB64)^2,(BV64-$CB64)^2,(BW64-$CB64)^2,(BX64-$CB64)^2,(BY64-$CB64)^2,(BZ64-$CB64)^2,(CA64-$CB64)^2))</f>
        <v>3.44831266647199</v>
      </c>
      <c r="CD64" t="s" s="116">
        <v>157</v>
      </c>
      <c r="CE64" s="254">
        <f>IF(AN64="n/a","n/a",IF(U64&lt;0,"n/a",IF(U64="n/a","n/a",I64+AN64-U64)))</f>
        <v>-8.832359693357811</v>
      </c>
      <c r="CF64" s="254">
        <f>IF(AN64="n/a","n/a",I64+AN64)</f>
        <v>9.733646907302257</v>
      </c>
      <c r="CG64" s="250">
        <f>D64/10+(1000-E64)/100+IF(F64="N",2,IF(F64="Y",1,0))+IF(G64="N",2,IF(G64="Y",1,0))+IF(L64&gt;10,5,L64/2)+IF(S64&gt;100,0,IF(S64&lt;0,0,(100-S64)/10))+IF(U64&gt;100,0,IF(U64&lt;0,0,(100-U64)/10))+IF(X64="-",0,IF(X64="N/A",0,IF(X64&gt;5,0,5-X64)))+IF(Y64&gt;5,0,5-Y64)+IF(Z64="N/A",0,IF(Z64&gt;5,0,5-Z64))+IF(AB64&lt;0,0,IF(AB64="-",0,IF(AB64="N/A",0,IF(AB64&gt;10,5,AB64/2))))+IF(AC64="n/a",0,IF(AC64&lt;0,0,IF(AC64&gt;10,5,AC64/2)))+IF(AE64="n/a",0,IF(AE64&lt;0,0,IF(AE64&gt;10,5,AE64/2)))+AF64/10+IF(AG64&gt;100000,3,IF(AG64&gt;10000,2,IF(AG64&gt;1000,1,0)))+IF(AL64&gt;10,5,AL64/2)+IF(AM64="n/a",0,IF(AM64&gt;10,5,AM64/2))+IF(AN64="n/a",0,IF(AN64&gt;10,5,AN64/2))+IF(AO64="n/a",0,IF(AO64&lt;0,0,IF(AO64&gt;10,5,AO64/2)))+IF(CB64&gt;10,5,CB64/2)</f>
        <v>66.26330615039208</v>
      </c>
      <c r="CH64" s="255">
        <f>IF(AB64="n/a",1.03*AP64,IF(AB64&lt;0,1.01*AP64,IF(AB64&gt;10,1.1*AP64,(1+AB64/100)*AP64)))</f>
        <v>4.004</v>
      </c>
      <c r="CI64" s="256">
        <f>IF($AC64="n/a",1.03*CH64,IF($AC64&lt;0,1.01*CH64,IF($AC64&gt;10,1.1*CH64,(1+$AC64/100)*CH64)))</f>
        <v>4.216212000000001</v>
      </c>
      <c r="CJ64" s="257">
        <f>IF($AE64="n/a",1.03*CI64,IF($AE64&lt;0,1.01*CI64,IF($AE64&gt;10,1.1*CI64,(1+$AE64/100)*CI64)))</f>
        <v>4.4451523116</v>
      </c>
      <c r="CK64" s="257">
        <f>IF($AE64="n/a",1.03*CJ64,IF($AE64&lt;0,1.01*CJ64,IF($AE64&gt;10,1.1*CJ64,(1+$AE64/100)*CJ64)))</f>
        <v>4.68652408211988</v>
      </c>
      <c r="CL64" s="258">
        <f>IF($AE64="n/a",1.03*CK64,IF($AE64&lt;0,1.01*CK64,IF($AE64&gt;10,1.1*CK64,(1+$AE64/100)*CK64)))</f>
        <v>4.94100233977899</v>
      </c>
      <c r="CM64" s="256">
        <f>SUM(CH64:CL64)</f>
        <v>22.29289073349887</v>
      </c>
      <c r="CN64" s="253">
        <f>(CM64/H64)*100</f>
        <v>19.81414161718858</v>
      </c>
      <c r="CO64" s="259">
        <v>0.77</v>
      </c>
      <c r="CP64" s="260">
        <v>2</v>
      </c>
      <c r="CQ64" s="261">
        <v>-17.4</v>
      </c>
      <c r="CR64" s="262">
        <v>-4.9</v>
      </c>
      <c r="CS64" s="263">
        <v>-10.4</v>
      </c>
    </row>
    <row r="65" ht="11.25" customHeight="1">
      <c r="A65" t="s" s="116">
        <v>326</v>
      </c>
      <c r="B65" t="s" s="116">
        <v>327</v>
      </c>
      <c r="C65" t="s" s="116">
        <v>328</v>
      </c>
      <c r="D65" s="218">
        <v>54</v>
      </c>
      <c r="E65" s="219">
        <v>14</v>
      </c>
      <c r="F65" t="s" s="220">
        <v>55</v>
      </c>
      <c r="G65" t="s" s="221">
        <v>55</v>
      </c>
      <c r="H65" s="222">
        <v>125.22</v>
      </c>
      <c r="I65" s="223">
        <f>(R65/H65)*100</f>
        <v>1.756907842197732</v>
      </c>
      <c r="J65" s="224">
        <v>0.5</v>
      </c>
      <c r="K65" s="224">
        <v>0.55</v>
      </c>
      <c r="L65" s="225">
        <f>((K65/J65)-1)*100</f>
        <v>10.00000000000001</v>
      </c>
      <c r="M65" s="323">
        <v>42711</v>
      </c>
      <c r="N65" s="323">
        <v>42713</v>
      </c>
      <c r="O65" s="323">
        <v>42734</v>
      </c>
      <c r="P65" t="s" s="227">
        <v>186</v>
      </c>
      <c r="Q65" s="395"/>
      <c r="R65" s="225">
        <f>K65*4</f>
        <v>2.2</v>
      </c>
      <c r="S65" s="228">
        <f>IF(OR(W65&lt;0.01,W65="n/a"),"n/a",R65/W65*100)</f>
        <v>52.38095238095239</v>
      </c>
      <c r="T65" s="229">
        <f>IF(OR(W65&lt;0.01,Z65="n/a"),"n/a",(H65/SQRT(22.5*W65*(H65/Z65))-1)*100)</f>
        <v>177.4655133725831</v>
      </c>
      <c r="U65" s="223">
        <f>IF(OR(W65&lt;0.01,W65="n/a"),"n/a",H65/W65)</f>
        <v>29.81428571428571</v>
      </c>
      <c r="V65" s="230">
        <v>6</v>
      </c>
      <c r="W65" s="222">
        <v>4.2</v>
      </c>
      <c r="X65" s="231">
        <v>9.94</v>
      </c>
      <c r="Y65" s="232">
        <v>2.77</v>
      </c>
      <c r="Z65" s="233">
        <v>5.81</v>
      </c>
      <c r="AA65" t="s" s="399">
        <v>143</v>
      </c>
      <c r="AB65" s="234">
        <v>-5.5</v>
      </c>
      <c r="AC65" s="235">
        <v>10.24</v>
      </c>
      <c r="AD65" s="236">
        <v>4.4</v>
      </c>
      <c r="AE65" s="236">
        <v>3</v>
      </c>
      <c r="AF65" s="237">
        <v>3</v>
      </c>
      <c r="AG65" s="238">
        <v>3332</v>
      </c>
      <c r="AH65" s="239">
        <v>32</v>
      </c>
      <c r="AI65" s="240">
        <v>0</v>
      </c>
      <c r="AJ65" s="241">
        <f>IF(OR(AD65&lt;0,AD65="n/a",AD65=0),"n/a",AN65/AD65)</f>
        <v>1.980371662189733</v>
      </c>
      <c r="AK65" s="242">
        <f>AN65/AO65</f>
        <v>1.259307586089686</v>
      </c>
      <c r="AL65" s="243">
        <f>((AP65/AQ65)^(1/1)-1)*100</f>
        <v>9.042553191489366</v>
      </c>
      <c r="AM65" s="243">
        <f>IF(AS65=0,"n/a",((AP65/AS65)^(1/3)-1)*100)</f>
        <v>8.163221953628774</v>
      </c>
      <c r="AN65" s="243">
        <f>IF(AV65=0,"n/a",((AP65/AV65)^(1/5)-1)*100)</f>
        <v>8.713635313634827</v>
      </c>
      <c r="AO65" s="244">
        <f>IF(BB65=0,"n/a",((AP65/BB65)^(1/10)-1)*100)</f>
        <v>6.91938602600799</v>
      </c>
      <c r="AP65" s="241">
        <v>2.05</v>
      </c>
      <c r="AQ65" s="241">
        <v>1.88</v>
      </c>
      <c r="AR65" s="241">
        <v>1.78</v>
      </c>
      <c r="AS65" s="241">
        <v>1.62</v>
      </c>
      <c r="AT65" s="245"/>
      <c r="AU65" s="241">
        <v>1.46</v>
      </c>
      <c r="AV65" s="241">
        <v>1.35</v>
      </c>
      <c r="AW65" s="245"/>
      <c r="AX65" s="246">
        <v>1.23</v>
      </c>
      <c r="AY65" s="247">
        <v>1.155</v>
      </c>
      <c r="AZ65" s="248">
        <v>1.125</v>
      </c>
      <c r="BA65" s="248">
        <v>1.09</v>
      </c>
      <c r="BB65" s="248">
        <v>1.05</v>
      </c>
      <c r="BC65" s="248">
        <v>1.01</v>
      </c>
      <c r="BD65" s="248">
        <v>0.9399999999999999</v>
      </c>
      <c r="BE65" s="248">
        <v>0.83</v>
      </c>
      <c r="BF65" s="248">
        <v>0.76</v>
      </c>
      <c r="BG65" s="248">
        <v>0.6899999999999999</v>
      </c>
      <c r="BH65" s="248">
        <v>0.65</v>
      </c>
      <c r="BI65" s="249">
        <v>0.61</v>
      </c>
      <c r="BJ65" s="246">
        <f>SUM(AP65:BI65)</f>
        <v>21.28</v>
      </c>
      <c r="BK65" s="250">
        <f>((AP65/AQ65)-1)*100</f>
        <v>9.042553191489366</v>
      </c>
      <c r="BL65" s="250">
        <f>((AQ65/AR65)-1)*100</f>
        <v>5.617977528089879</v>
      </c>
      <c r="BM65" s="250">
        <f>((AR65/AS65)-1)*100</f>
        <v>9.876543209876543</v>
      </c>
      <c r="BN65" s="250">
        <f>IF(AU65=0,0,IF(AU65&gt;AS65,0,((AS65/AU65)-1)*100))</f>
        <v>10.95890410958904</v>
      </c>
      <c r="BO65" s="250">
        <f>IF(AV65=0,0,IF(AV65&gt;AU65,0,((AU65/AV65)-1)*100))</f>
        <v>8.148148148148149</v>
      </c>
      <c r="BP65" s="250">
        <f>((AV65/AX65)-1)*100</f>
        <v>9.756097560975618</v>
      </c>
      <c r="BQ65" s="251">
        <f>((AX65/AY65)-1)*100</f>
        <v>6.493506493506485</v>
      </c>
      <c r="BR65" s="252">
        <f>((AY65/AZ65)-1)*100</f>
        <v>2.666666666666662</v>
      </c>
      <c r="BS65" s="252">
        <f>((AZ65/BA65)-1)*100</f>
        <v>3.211009174311918</v>
      </c>
      <c r="BT65" s="252">
        <f>((BA65/BB65)-1)*100</f>
        <v>3.809523809523818</v>
      </c>
      <c r="BU65" s="252">
        <f>((BB65/BC65)-1)*100</f>
        <v>3.960396039603964</v>
      </c>
      <c r="BV65" s="252">
        <f>((BC65/BD65)-1)*100</f>
        <v>7.446808510638303</v>
      </c>
      <c r="BW65" s="252">
        <f>((BD65/BE65)-1)*100</f>
        <v>13.25301204819278</v>
      </c>
      <c r="BX65" s="252">
        <f>((BE65/BF65)-1)*100</f>
        <v>9.210526315789469</v>
      </c>
      <c r="BY65" s="252">
        <f>((BF65/BG65)-1)*100</f>
        <v>10.14492753623188</v>
      </c>
      <c r="BZ65" s="252">
        <f>((BG65/BH65)-1)*100</f>
        <v>6.153846153846132</v>
      </c>
      <c r="CA65" s="253">
        <f>((BH65/BI65)-1)*100</f>
        <v>6.557377049180335</v>
      </c>
      <c r="CB65" s="250">
        <f>AVERAGE(BK65:CA65)</f>
        <v>7.429871973274139</v>
      </c>
      <c r="CC65" s="250">
        <f>SQRT(AVERAGE((BK65-$CB65)^2,(BL65-$CB65)^2,(BM65-$CB65)^2,(BN65-$CB65)^2,(BO65-$CB65)^2,(BP65-$CB65)^2,(BQ65-$CB65)^2,(BR65-$CB65)^2,(BS65-$CB65)^2,(BT65-$CB65)^2,(BU65-$CB65)^2,(BV65-$CB65)^2,(BW65-$CB65)^2,(BX65-$CB65)^2,(BY65-$CB65)^2,(BZ65-$CB65)^2,(CA65-$CB65)^2))</f>
        <v>2.906383459801746</v>
      </c>
      <c r="CD65" t="s" s="116">
        <v>157</v>
      </c>
      <c r="CE65" s="254">
        <f>IF(AN65="n/a","n/a",IF(U65&lt;0,"n/a",IF(U65="n/a","n/a",I65+AN65-U65)))</f>
        <v>-19.34374255845315</v>
      </c>
      <c r="CF65" s="254">
        <f>IF(AN65="n/a","n/a",I65+AN65)</f>
        <v>10.47054315583256</v>
      </c>
      <c r="CG65" s="250">
        <f>D65/10+(1000-E65)/100+IF(F65="N",2,IF(F65="Y",1,0))+IF(G65="N",2,IF(G65="Y",1,0))+IF(L65&gt;10,5,L65/2)+IF(S65&gt;100,0,IF(S65&lt;0,0,(100-S65)/10))+IF(U65&gt;100,0,IF(U65&lt;0,0,(100-U65)/10))+IF(X65="-",0,IF(X65="N/A",0,IF(X65&gt;5,0,5-X65)))+IF(Y65&gt;5,0,5-Y65)+IF(Z65="N/A",0,IF(Z65&gt;5,0,5-Z65))+IF(AB65&lt;0,0,IF(AB65="-",0,IF(AB65="N/A",0,IF(AB65&gt;10,5,AB65/2))))+IF(AC65="n/a",0,IF(AC65&lt;0,0,IF(AC65&gt;10,5,AC65/2)))+IF(AE65="n/a",0,IF(AE65&lt;0,0,IF(AE65&gt;10,5,AE65/2)))+AF65/10+IF(AG65&gt;100000,3,IF(AG65&gt;10000,2,IF(AG65&gt;1000,1,0)))+IF(AL65&gt;10,5,AL65/2)+IF(AM65="n/a",0,IF(AM65&gt;10,5,AM65/2))+IF(AN65="n/a",0,IF(AN65&gt;10,5,AN65/2))+IF(AO65="n/a",0,IF(AO65&lt;0,0,IF(AO65&gt;10,5,AO65/2)))+IF(CB65&gt;10,5,CB65/2)</f>
        <v>66.20481041949373</v>
      </c>
      <c r="CH65" s="255">
        <f>IF(AB65="n/a",1.03*AP65,IF(AB65&lt;0,1.01*AP65,IF(AB65&gt;10,1.1*AP65,(1+AB65/100)*AP65)))</f>
        <v>2.0705</v>
      </c>
      <c r="CI65" s="256">
        <f>IF($AC65="n/a",1.03*CH65,IF($AC65&lt;0,1.01*CH65,IF($AC65&gt;10,1.1*CH65,(1+$AC65/100)*CH65)))</f>
        <v>2.27755</v>
      </c>
      <c r="CJ65" s="257">
        <f>IF($AE65="n/a",1.03*CI65,IF($AE65&lt;0,1.01*CI65,IF($AE65&gt;10,1.1*CI65,(1+$AE65/100)*CI65)))</f>
        <v>2.3458765</v>
      </c>
      <c r="CK65" s="257">
        <f>IF($AE65="n/a",1.03*CJ65,IF($AE65&lt;0,1.01*CJ65,IF($AE65&gt;10,1.1*CJ65,(1+$AE65/100)*CJ65)))</f>
        <v>2.416252795</v>
      </c>
      <c r="CL65" s="258">
        <f>IF($AE65="n/a",1.03*CK65,IF($AE65&lt;0,1.01*CK65,IF($AE65&gt;10,1.1*CK65,(1+$AE65/100)*CK65)))</f>
        <v>2.488740378850</v>
      </c>
      <c r="CM65" s="256">
        <f>SUM(CH65:CL65)</f>
        <v>11.598919673850</v>
      </c>
      <c r="CN65" s="253">
        <f>(CM65/H65)*100</f>
        <v>9.262833152731195</v>
      </c>
      <c r="CO65" s="259">
        <v>1.06</v>
      </c>
      <c r="CP65" s="260">
        <v>10.5</v>
      </c>
      <c r="CQ65" s="261">
        <v>-16.1</v>
      </c>
      <c r="CR65" s="262">
        <v>4.9</v>
      </c>
      <c r="CS65" s="263">
        <v>-0.2</v>
      </c>
    </row>
    <row r="66" ht="11.25" customHeight="1">
      <c r="A66" t="s" s="146">
        <v>329</v>
      </c>
      <c r="B66" t="s" s="146">
        <v>330</v>
      </c>
      <c r="C66" t="s" s="146">
        <v>331</v>
      </c>
      <c r="D66" s="267">
        <v>46</v>
      </c>
      <c r="E66" s="219">
        <v>38</v>
      </c>
      <c r="F66" t="s" s="151">
        <v>129</v>
      </c>
      <c r="G66" t="s" s="152">
        <v>129</v>
      </c>
      <c r="H66" s="268">
        <v>47.26</v>
      </c>
      <c r="I66" s="269">
        <f>(R66/H66)*100</f>
        <v>3.046974185357596</v>
      </c>
      <c r="J66" s="270">
        <v>0.34</v>
      </c>
      <c r="K66" s="270">
        <v>0.36</v>
      </c>
      <c r="L66" s="271">
        <f>((K66/J66)-1)*100</f>
        <v>5.88235294117645</v>
      </c>
      <c r="M66" s="272">
        <v>42899</v>
      </c>
      <c r="N66" s="272">
        <v>42901</v>
      </c>
      <c r="O66" s="272">
        <v>42930</v>
      </c>
      <c r="P66" t="s" s="273">
        <v>225</v>
      </c>
      <c r="Q66" s="274"/>
      <c r="R66" s="271">
        <f>K66*4</f>
        <v>1.44</v>
      </c>
      <c r="S66" s="275">
        <f>IF(OR(W66&lt;0.01,W66="n/a"),"n/a",R66/W66*100)</f>
        <v>58.2995951417004</v>
      </c>
      <c r="T66" s="276">
        <f>IF(OR(W66&lt;0.01,Z66="n/a"),"n/a",(H66/SQRT(22.5*W66*(H66/Z66))-1)*100)</f>
        <v>119.5829687428953</v>
      </c>
      <c r="U66" s="269">
        <f>IF(OR(W66&lt;0.01,W66="n/a"),"n/a",H66/W66)</f>
        <v>19.1336032388664</v>
      </c>
      <c r="V66" s="277">
        <v>12</v>
      </c>
      <c r="W66" s="268">
        <v>2.47</v>
      </c>
      <c r="X66" t="s" s="355">
        <v>143</v>
      </c>
      <c r="Y66" s="279">
        <v>1.66</v>
      </c>
      <c r="Z66" s="280">
        <v>5.67</v>
      </c>
      <c r="AA66" s="268">
        <v>34.8</v>
      </c>
      <c r="AB66" s="281">
        <v>15.3</v>
      </c>
      <c r="AC66" s="282">
        <v>12.51</v>
      </c>
      <c r="AD66" s="283">
        <v>17.7</v>
      </c>
      <c r="AE66" s="283">
        <v>-4.8</v>
      </c>
      <c r="AF66" s="284">
        <v>6</v>
      </c>
      <c r="AG66" s="285">
        <v>6427</v>
      </c>
      <c r="AH66" s="286">
        <v>0.8</v>
      </c>
      <c r="AI66" s="287">
        <v>1.05</v>
      </c>
      <c r="AJ66" s="288">
        <f>IF(OR(AD66&lt;0,AD66="n/a",AD66=0),"n/a",AN66/AD66)</f>
        <v>0.2205273911397952</v>
      </c>
      <c r="AK66" s="289">
        <f>AN66/AO66</f>
        <v>0.5691762024194472</v>
      </c>
      <c r="AL66" s="290">
        <f>((AP66/AQ66)^(1/1)-1)*100</f>
        <v>5.600000000000005</v>
      </c>
      <c r="AM66" s="290">
        <f>IF(AS66=0,"n/a",((AP66/AS66)^(1/3)-1)*100)</f>
        <v>4.102866914963843</v>
      </c>
      <c r="AN66" s="290">
        <f>IF(AV66=0,"n/a",((AP66/AV66)^(1/5)-1)*100)</f>
        <v>3.903334823174376</v>
      </c>
      <c r="AO66" s="291">
        <f>IF(BB66=0,"n/a",((AP66/BB66)^(1/10)-1)*100)</f>
        <v>6.857867223861658</v>
      </c>
      <c r="AP66" s="288">
        <v>1.32</v>
      </c>
      <c r="AQ66" s="288">
        <v>1.25</v>
      </c>
      <c r="AR66" s="288">
        <v>1.21</v>
      </c>
      <c r="AS66" s="288">
        <v>1.17</v>
      </c>
      <c r="AT66" s="292"/>
      <c r="AU66" s="288">
        <v>1.13</v>
      </c>
      <c r="AV66" s="288">
        <v>1.09</v>
      </c>
      <c r="AW66" s="292"/>
      <c r="AX66" s="293">
        <v>1.05</v>
      </c>
      <c r="AY66" s="294">
        <v>1.01</v>
      </c>
      <c r="AZ66" s="295">
        <v>1</v>
      </c>
      <c r="BA66" s="295">
        <v>0.7</v>
      </c>
      <c r="BB66" s="295">
        <v>0.68</v>
      </c>
      <c r="BC66" s="295">
        <v>0.62</v>
      </c>
      <c r="BD66" s="295">
        <v>0.57</v>
      </c>
      <c r="BE66" s="295">
        <v>0.53</v>
      </c>
      <c r="BF66" s="295">
        <v>0.49</v>
      </c>
      <c r="BG66" s="295">
        <v>0.47</v>
      </c>
      <c r="BH66" s="295">
        <v>0.4</v>
      </c>
      <c r="BI66" s="296">
        <v>0.35</v>
      </c>
      <c r="BJ66" s="293">
        <f>SUM(AP66:BI66)</f>
        <v>15.04</v>
      </c>
      <c r="BK66" s="297">
        <f>((AP66/AQ66)-1)*100</f>
        <v>5.600000000000005</v>
      </c>
      <c r="BL66" s="297">
        <f>((AQ66/AR66)-1)*100</f>
        <v>3.305785123966953</v>
      </c>
      <c r="BM66" s="297">
        <f>((AR66/AS66)-1)*100</f>
        <v>3.418803418803429</v>
      </c>
      <c r="BN66" s="297">
        <f>IF(AU66=0,0,IF(AU66&gt;AS66,0,((AS66/AU66)-1)*100))</f>
        <v>3.539823008849563</v>
      </c>
      <c r="BO66" s="297">
        <f>IF(AV66=0,0,IF(AV66&gt;AU66,0,((AU66/AV66)-1)*100))</f>
        <v>3.66972477064218</v>
      </c>
      <c r="BP66" s="297">
        <f>((AV66/AX66)-1)*100</f>
        <v>3.809523809523818</v>
      </c>
      <c r="BQ66" s="298">
        <f>((AX66/AY66)-1)*100</f>
        <v>3.960396039603964</v>
      </c>
      <c r="BR66" s="299">
        <f>((AY66/AZ66)-1)*100</f>
        <v>1.000000000000001</v>
      </c>
      <c r="BS66" s="299">
        <f>((AZ66/BA66)-1)*100</f>
        <v>42.85714285714286</v>
      </c>
      <c r="BT66" s="299">
        <f>((BA66/BB66)-1)*100</f>
        <v>2.941176470588225</v>
      </c>
      <c r="BU66" s="299">
        <f>((BB66/BC66)-1)*100</f>
        <v>9.677419354838722</v>
      </c>
      <c r="BV66" s="299">
        <f>((BC66/BD66)-1)*100</f>
        <v>8.771929824561408</v>
      </c>
      <c r="BW66" s="299">
        <f>((BD66/BE66)-1)*100</f>
        <v>7.547169811320731</v>
      </c>
      <c r="BX66" s="299">
        <f>((BE66/BF66)-1)*100</f>
        <v>8.163265306122458</v>
      </c>
      <c r="BY66" s="299">
        <f>((BF66/BG66)-1)*100</f>
        <v>4.255319148936176</v>
      </c>
      <c r="BZ66" s="299">
        <f>((BG66/BH66)-1)*100</f>
        <v>17.49999999999998</v>
      </c>
      <c r="CA66" s="300">
        <f>((BH66/BI66)-1)*100</f>
        <v>14.2857142857143</v>
      </c>
      <c r="CB66" s="297">
        <f>AVERAGE(BK66:CA66)</f>
        <v>8.488423131212633</v>
      </c>
      <c r="CC66" s="297">
        <f>SQRT(AVERAGE((BK66-$CB66)^2,(BL66-$CB66)^2,(BM66-$CB66)^2,(BN66-$CB66)^2,(BO66-$CB66)^2,(BP66-$CB66)^2,(BQ66-$CB66)^2,(BR66-$CB66)^2,(BS66-$CB66)^2,(BT66-$CB66)^2,(BU66-$CB66)^2,(BV66-$CB66)^2,(BW66-$CB66)^2,(BX66-$CB66)^2,(BY66-$CB66)^2,(BZ66-$CB66)^2,(CA66-$CB66)^2))</f>
        <v>9.561832095872877</v>
      </c>
      <c r="CD66" t="s" s="146">
        <v>302</v>
      </c>
      <c r="CE66" s="301">
        <f>IF(AN66="n/a","n/a",IF(U66&lt;0,"n/a",IF(U66="n/a","n/a",I66+AN66-U66)))</f>
        <v>-12.18329423033442</v>
      </c>
      <c r="CF66" s="301">
        <f>IF(AN66="n/a","n/a",I66+AN66)</f>
        <v>6.950309008531972</v>
      </c>
      <c r="CG66" s="297">
        <f>D66/10+(1000-E66)/100+IF(F66="N",2,IF(F66="Y",1,0))+IF(G66="N",2,IF(G66="Y",1,0))+IF(L66&gt;10,5,L66/2)+IF(S66&gt;100,0,IF(S66&lt;0,0,(100-S66)/10))+IF(U66&gt;100,0,IF(U66&lt;0,0,(100-U66)/10))+IF(X66="-",0,IF(X66="N/A",0,IF(X66&gt;5,0,5-X66)))+IF(Y66&gt;5,0,5-Y66)+IF(Z66="N/A",0,IF(Z66&gt;5,0,5-Z66))+IF(AB66&lt;0,0,IF(AB66="-",0,IF(AB66="N/A",0,IF(AB66&gt;10,5,AB66/2))))+IF(AC66="n/a",0,IF(AC66&lt;0,0,IF(AC66&gt;10,5,AC66/2)))+IF(AE66="n/a",0,IF(AE66&lt;0,0,IF(AE66&gt;10,5,AE66/2)))+AF66/10+IF(AG66&gt;100000,3,IF(AG66&gt;10000,2,IF(AG66&gt;1000,1,0)))+IF(AL66&gt;10,5,AL66/2)+IF(AM66="n/a",0,IF(AM66&gt;10,5,AM66/2))+IF(AN66="n/a",0,IF(AN66&gt;10,5,AN66/2))+IF(AO66="n/a",0,IF(AO66&lt;0,0,IF(AO66&gt;10,5,AO66/2)))+IF(CB66&gt;10,5,CB66/2)</f>
        <v>58.8341026791378</v>
      </c>
      <c r="CH66" s="302">
        <f>IF(AB66="n/a",1.03*AP66,IF(AB66&lt;0,1.01*AP66,IF(AB66&gt;10,1.1*AP66,(1+AB66/100)*AP66)))</f>
        <v>1.452</v>
      </c>
      <c r="CI66" s="303">
        <f>IF($AC66="n/a",1.03*CH66,IF($AC66&lt;0,1.01*CH66,IF($AC66&gt;10,1.1*CH66,(1+$AC66/100)*CH66)))</f>
        <v>1.5972</v>
      </c>
      <c r="CJ66" s="304">
        <f>IF($AE66="n/a",1.03*CI66,IF($AE66&lt;0,1.01*CI66,IF($AE66&gt;10,1.1*CI66,(1+$AE66/100)*CI66)))</f>
        <v>1.613172</v>
      </c>
      <c r="CK66" s="304">
        <f>IF($AE66="n/a",1.03*CJ66,IF($AE66&lt;0,1.01*CJ66,IF($AE66&gt;10,1.1*CJ66,(1+$AE66/100)*CJ66)))</f>
        <v>1.62930372</v>
      </c>
      <c r="CL66" s="305">
        <f>IF($AE66="n/a",1.03*CK66,IF($AE66&lt;0,1.01*CK66,IF($AE66&gt;10,1.1*CK66,(1+$AE66/100)*CK66)))</f>
        <v>1.645596757200001</v>
      </c>
      <c r="CM66" s="303">
        <f>SUM(CH66:CL66)</f>
        <v>7.937272477200002</v>
      </c>
      <c r="CN66" s="300">
        <f>(CM66/H66)*100</f>
        <v>16.7949057917901</v>
      </c>
      <c r="CO66" s="306">
        <v>1.05</v>
      </c>
      <c r="CP66" s="307">
        <v>9.5</v>
      </c>
      <c r="CQ66" s="308">
        <v>-14</v>
      </c>
      <c r="CR66" s="309">
        <v>0.7</v>
      </c>
      <c r="CS66" s="310">
        <v>-4.9</v>
      </c>
    </row>
    <row r="67" ht="11.25" customHeight="1">
      <c r="A67" t="s" s="110">
        <v>332</v>
      </c>
      <c r="B67" t="s" s="110">
        <v>333</v>
      </c>
      <c r="C67" t="s" s="173">
        <v>334</v>
      </c>
      <c r="D67" s="174">
        <v>55</v>
      </c>
      <c r="E67" s="219">
        <v>13</v>
      </c>
      <c r="F67" t="s" s="118">
        <v>55</v>
      </c>
      <c r="G67" t="s" s="113">
        <v>141</v>
      </c>
      <c r="H67" s="176">
        <v>79.95</v>
      </c>
      <c r="I67" s="177">
        <f>(R67/H67)*100</f>
        <v>2.051282051282051</v>
      </c>
      <c r="J67" s="311">
        <v>0.35</v>
      </c>
      <c r="K67" s="311">
        <v>0.41</v>
      </c>
      <c r="L67" s="180">
        <f>((K67/J67)-1)*100</f>
        <v>17.14285714285715</v>
      </c>
      <c r="M67" s="179">
        <v>42940</v>
      </c>
      <c r="N67" s="179">
        <v>42942</v>
      </c>
      <c r="O67" s="179">
        <v>42956</v>
      </c>
      <c r="P67" t="s" s="173">
        <v>335</v>
      </c>
      <c r="Q67" s="84"/>
      <c r="R67" s="180">
        <f>K67*4</f>
        <v>1.64</v>
      </c>
      <c r="S67" s="181">
        <f>IF(OR(W67&lt;0.01,W67="n/a"),"n/a",R67/W67*100)</f>
        <v>46.19718309859155</v>
      </c>
      <c r="T67" s="182">
        <f>IF(OR(W67&lt;0.01,Z67="n/a"),"n/a",(H67/SQRT(22.5*W67*(H67/Z67))-1)*100)</f>
        <v>248.7321099455028</v>
      </c>
      <c r="U67" s="177">
        <f>IF(OR(W67&lt;0.01,W67="n/a"),"n/a",H67/W67)</f>
        <v>22.52112676056338</v>
      </c>
      <c r="V67" s="183">
        <v>1</v>
      </c>
      <c r="W67" s="176">
        <v>3.55</v>
      </c>
      <c r="X67" s="184">
        <v>1.67</v>
      </c>
      <c r="Y67" s="185">
        <v>0.99</v>
      </c>
      <c r="Z67" s="186">
        <v>12.15</v>
      </c>
      <c r="AA67" s="176">
        <v>50.3</v>
      </c>
      <c r="AB67" s="187">
        <v>27.4</v>
      </c>
      <c r="AC67" s="188">
        <v>14.51</v>
      </c>
      <c r="AD67" s="189">
        <v>19.4</v>
      </c>
      <c r="AE67" s="189">
        <v>13.5</v>
      </c>
      <c r="AF67" s="190">
        <v>28</v>
      </c>
      <c r="AG67" s="191">
        <v>67343</v>
      </c>
      <c r="AH67" s="192">
        <v>0.1</v>
      </c>
      <c r="AI67" s="193">
        <v>2.91</v>
      </c>
      <c r="AJ67" s="194">
        <f>IF(OR(AD67&lt;0,AD67="n/a",AD67=0),"n/a",AN67/AD67)</f>
        <v>1.046598518934159</v>
      </c>
      <c r="AK67" s="195">
        <f>AN67/AO67</f>
        <v>0.8858369673766603</v>
      </c>
      <c r="AL67" s="196">
        <f>((AP67/AQ67)^(1/1)-1)*100</f>
        <v>23.52941176470589</v>
      </c>
      <c r="AM67" s="196">
        <f>IF(AS67=0,"n/a",((AP67/AS67)^(1/3)-1)*100)</f>
        <v>22.82512387216644</v>
      </c>
      <c r="AN67" s="196">
        <f>IF(AV67=0,"n/a",((AP67/AV67)^(1/5)-1)*100)</f>
        <v>20.30401126732269</v>
      </c>
      <c r="AO67" s="197">
        <f>IF(BB67=0,"n/a",((AP67/BB67)^(1/10)-1)*100)</f>
        <v>22.92070890589664</v>
      </c>
      <c r="AP67" s="194">
        <v>1.26</v>
      </c>
      <c r="AQ67" s="194">
        <v>1.02</v>
      </c>
      <c r="AR67" s="194">
        <v>0.82</v>
      </c>
      <c r="AS67" s="194">
        <v>0.68</v>
      </c>
      <c r="AT67" s="199"/>
      <c r="AU67" s="194">
        <v>0.6</v>
      </c>
      <c r="AV67" s="194">
        <v>0.5</v>
      </c>
      <c r="AW67" s="199"/>
      <c r="AX67" s="200">
        <v>0.4</v>
      </c>
      <c r="AY67" s="201">
        <v>0.35</v>
      </c>
      <c r="AZ67" s="202">
        <v>0.33</v>
      </c>
      <c r="BA67" s="202">
        <v>0.26</v>
      </c>
      <c r="BB67" s="202">
        <v>0.16</v>
      </c>
      <c r="BC67" s="202">
        <v>0.1</v>
      </c>
      <c r="BD67" s="202">
        <v>0.07000000000000001</v>
      </c>
      <c r="BE67" s="202">
        <v>0.0525</v>
      </c>
      <c r="BF67" s="202">
        <v>0.04</v>
      </c>
      <c r="BG67" s="202">
        <v>0.0375</v>
      </c>
      <c r="BH67" s="202">
        <v>0.035</v>
      </c>
      <c r="BI67" s="314">
        <v>0.03</v>
      </c>
      <c r="BJ67" s="200">
        <f>SUM(AP67:BI67)</f>
        <v>6.745</v>
      </c>
      <c r="BK67" s="205">
        <f>((AP67/AQ67)-1)*100</f>
        <v>23.52941176470589</v>
      </c>
      <c r="BL67" s="205">
        <f>((AQ67/AR67)-1)*100</f>
        <v>24.39024390243902</v>
      </c>
      <c r="BM67" s="205">
        <f>((AR67/AS67)-1)*100</f>
        <v>20.58823529411764</v>
      </c>
      <c r="BN67" s="205">
        <f>IF(AU67=0,0,IF(AU67&gt;AS67,0,((AS67/AU67)-1)*100))</f>
        <v>13.33333333333335</v>
      </c>
      <c r="BO67" s="205">
        <f>IF(AV67=0,0,IF(AV67&gt;AU67,0,((AU67/AV67)-1)*100))</f>
        <v>20</v>
      </c>
      <c r="BP67" s="205">
        <f>((AV67/AX67)-1)*100</f>
        <v>25</v>
      </c>
      <c r="BQ67" s="206">
        <f>((AX67/AY67)-1)*100</f>
        <v>14.2857142857143</v>
      </c>
      <c r="BR67" s="207">
        <f>((AY67/AZ67)-1)*100</f>
        <v>6.060606060606055</v>
      </c>
      <c r="BS67" s="207">
        <f>((AZ67/BA67)-1)*100</f>
        <v>26.92307692307692</v>
      </c>
      <c r="BT67" s="207">
        <f>((BA67/BB67)-1)*100</f>
        <v>62.5</v>
      </c>
      <c r="BU67" s="207">
        <f>((BB67/BC67)-1)*100</f>
        <v>59.99999999999999</v>
      </c>
      <c r="BV67" s="207">
        <f>((BC67/BD67)-1)*100</f>
        <v>42.85714285714286</v>
      </c>
      <c r="BW67" s="207">
        <f>((BD67/BE67)-1)*100</f>
        <v>33.33333333333335</v>
      </c>
      <c r="BX67" s="207">
        <f>((BE67/BF67)-1)*100</f>
        <v>31.25</v>
      </c>
      <c r="BY67" s="207">
        <f>((BF67/BG67)-1)*100</f>
        <v>6.666666666666665</v>
      </c>
      <c r="BZ67" s="207">
        <f>((BG67/BH67)-1)*100</f>
        <v>7.14285714285714</v>
      </c>
      <c r="CA67" s="208">
        <f>((BH67/BI67)-1)*100</f>
        <v>16.66666666666667</v>
      </c>
      <c r="CB67" s="205">
        <f>AVERAGE(BK67:CA67)</f>
        <v>25.56042871945058</v>
      </c>
      <c r="CC67" s="205">
        <f>SQRT(AVERAGE((BK67-$CB67)^2,(BL67-$CB67)^2,(BM67-$CB67)^2,(BN67-$CB67)^2,(BO67-$CB67)^2,(BP67-$CB67)^2,(BQ67-$CB67)^2,(BR67-$CB67)^2,(BS67-$CB67)^2,(BT67-$CB67)^2,(BU67-$CB67)^2,(BV67-$CB67)^2,(BW67-$CB67)^2,(BX67-$CB67)^2,(BY67-$CB67)^2,(BZ67-$CB67)^2,(CA67-$CB67)^2))</f>
        <v>16.15737353673752</v>
      </c>
      <c r="CD67" t="s" s="110">
        <v>302</v>
      </c>
      <c r="CE67" s="209">
        <f>IF(AN67="n/a","n/a",IF(U67&lt;0,"n/a",IF(U67="n/a","n/a",I67+AN67-U67)))</f>
        <v>-0.1658334419586467</v>
      </c>
      <c r="CF67" s="209">
        <f>IF(AN67="n/a","n/a",I67+AN67)</f>
        <v>22.35529331860474</v>
      </c>
      <c r="CG67" s="205">
        <f>D67/10+(1000-E67)/100+IF(F67="N",2,IF(F67="Y",1,0))+IF(G67="N",2,IF(G67="Y",1,0))+IF(L67&gt;10,5,L67/2)+IF(S67&gt;100,0,IF(S67&lt;0,0,(100-S67)/10))+IF(U67&gt;100,0,IF(U67&lt;0,0,(100-U67)/10))+IF(X67="-",0,IF(X67="N/A",0,IF(X67&gt;5,0,5-X67)))+IF(Y67&gt;5,0,5-Y67)+IF(Z67="N/A",0,IF(Z67&gt;5,0,5-Z67))+IF(AB67&lt;0,0,IF(AB67="-",0,IF(AB67="N/A",0,IF(AB67&gt;10,5,AB67/2))))+IF(AC67="n/a",0,IF(AC67&lt;0,0,IF(AC67&gt;10,5,AC67/2)))+IF(AE67="n/a",0,IF(AE67&lt;0,0,IF(AE67&gt;10,5,AE67/2)))+AF67/10+IF(AG67&gt;100000,3,IF(AG67&gt;10000,2,IF(AG67&gt;1000,1,0)))+IF(AL67&gt;10,5,AL67/2)+IF(AM67="n/a",0,IF(AM67&gt;10,5,AM67/2))+IF(AN67="n/a",0,IF(AN67&gt;10,5,AN67/2))+IF(AO67="n/a",0,IF(AO67&lt;0,0,IF(AO67&gt;10,5,AO67/2)))+IF(CB67&gt;10,5,CB67/2)</f>
        <v>88.6381690140845</v>
      </c>
      <c r="CH67" s="315">
        <f>IF(AB67="n/a",1.03*AP67,IF(AB67&lt;0,1.01*AP67,IF(AB67&gt;10,1.1*AP67,(1+AB67/100)*AP67)))</f>
        <v>1.386</v>
      </c>
      <c r="CI67" s="211">
        <f>IF($AC67="n/a",1.03*CH67,IF($AC67&lt;0,1.01*CH67,IF($AC67&gt;10,1.1*CH67,(1+$AC67/100)*CH67)))</f>
        <v>1.5246</v>
      </c>
      <c r="CJ67" s="212">
        <f>IF($AE67="n/a",1.03*CI67,IF($AE67&lt;0,1.01*CI67,IF($AE67&gt;10,1.1*CI67,(1+$AE67/100)*CI67)))</f>
        <v>1.67706</v>
      </c>
      <c r="CK67" s="212">
        <f>IF($AE67="n/a",1.03*CJ67,IF($AE67&lt;0,1.01*CJ67,IF($AE67&gt;10,1.1*CJ67,(1+$AE67/100)*CJ67)))</f>
        <v>1.844766000000001</v>
      </c>
      <c r="CL67" s="210">
        <f>IF($AE67="n/a",1.03*CK67,IF($AE67&lt;0,1.01*CK67,IF($AE67&gt;10,1.1*CK67,(1+$AE67/100)*CK67)))</f>
        <v>2.029242600000001</v>
      </c>
      <c r="CM67" s="211">
        <f>SUM(CH67:CL67)</f>
        <v>8.461668600000003</v>
      </c>
      <c r="CN67" s="208">
        <f>(CM67/H67)*100</f>
        <v>10.58370056285179</v>
      </c>
      <c r="CO67" s="213">
        <v>1.13</v>
      </c>
      <c r="CP67" s="214">
        <v>23.3</v>
      </c>
      <c r="CQ67" s="215">
        <v>-7.3</v>
      </c>
      <c r="CR67" s="216">
        <v>1.7</v>
      </c>
      <c r="CS67" s="217">
        <v>1.3</v>
      </c>
    </row>
    <row r="68" ht="11.25" customHeight="1">
      <c r="A68" t="s" s="116">
        <v>336</v>
      </c>
      <c r="B68" t="s" s="116">
        <v>337</v>
      </c>
      <c r="C68" t="s" s="116">
        <v>313</v>
      </c>
      <c r="D68" s="218">
        <v>31</v>
      </c>
      <c r="E68" s="219">
        <v>86</v>
      </c>
      <c r="F68" t="s" s="220">
        <v>55</v>
      </c>
      <c r="G68" t="s" s="221">
        <v>55</v>
      </c>
      <c r="H68" s="222">
        <v>99.53</v>
      </c>
      <c r="I68" s="223">
        <f>(R68/H68)*100</f>
        <v>1.888877725308952</v>
      </c>
      <c r="J68" s="318">
        <v>0.43</v>
      </c>
      <c r="K68" s="318">
        <v>0.47</v>
      </c>
      <c r="L68" s="223">
        <f>((K68/J68)-1)*100</f>
        <v>9.302325581395344</v>
      </c>
      <c r="M68" s="323">
        <v>42732</v>
      </c>
      <c r="N68" s="323">
        <v>42734</v>
      </c>
      <c r="O68" s="323">
        <v>42752</v>
      </c>
      <c r="P68" t="s" s="227">
        <v>268</v>
      </c>
      <c r="Q68" t="s" s="116">
        <v>338</v>
      </c>
      <c r="R68" s="225">
        <f>K68*4</f>
        <v>1.88</v>
      </c>
      <c r="S68" s="228">
        <f>IF(OR(W68&lt;0.01,W68="n/a"),"n/a",R68/W68*100)</f>
        <v>52.07756232686981</v>
      </c>
      <c r="T68" s="229">
        <f>IF(OR(W68&lt;0.01,Z68="n/a"),"n/a",(H68/SQRT(22.5*W68*(H68/Z68))-1)*100)</f>
        <v>147.0283590136391</v>
      </c>
      <c r="U68" s="223">
        <f>IF(OR(W68&lt;0.01,W68="n/a"),"n/a",H68/W68)</f>
        <v>27.57063711911357</v>
      </c>
      <c r="V68" s="230">
        <v>11</v>
      </c>
      <c r="W68" s="406">
        <v>3.61</v>
      </c>
      <c r="X68" s="407">
        <v>2.61</v>
      </c>
      <c r="Y68" s="408">
        <v>2.84</v>
      </c>
      <c r="Z68" s="409">
        <v>4.98</v>
      </c>
      <c r="AA68" s="222">
        <v>24</v>
      </c>
      <c r="AB68" s="410">
        <v>18.6</v>
      </c>
      <c r="AC68" s="235">
        <v>10.24</v>
      </c>
      <c r="AD68" s="236">
        <v>5.8</v>
      </c>
      <c r="AE68" s="236">
        <v>10.58</v>
      </c>
      <c r="AF68" s="237">
        <v>16</v>
      </c>
      <c r="AG68" s="411">
        <v>12987</v>
      </c>
      <c r="AH68" s="239">
        <v>0.3</v>
      </c>
      <c r="AI68" s="240">
        <v>2.13</v>
      </c>
      <c r="AJ68" s="241">
        <f>IF(OR(AD68&lt;0,AD68="n/a",AD68=0),"n/a",AN68/AD68)</f>
        <v>1.544610882747029</v>
      </c>
      <c r="AK68" s="242">
        <f>AN68/AO68</f>
        <v>0.9846173982090595</v>
      </c>
      <c r="AL68" s="243">
        <f>((AP68/AQ68)^(1/1)-1)*100</f>
        <v>7.499999999999996</v>
      </c>
      <c r="AM68" s="243">
        <f>IF(AS68=0,"n/a",((AP68/AS68)^(1/3)-1)*100)</f>
        <v>8.142526799205418</v>
      </c>
      <c r="AN68" s="243">
        <f>IF(AV68=0,"n/a",((AP68/AV68)^(1/5)-1)*100)</f>
        <v>8.958743119932766</v>
      </c>
      <c r="AO68" s="244">
        <f>IF(BB68=0,"n/a",((AP68/BB68)^(1/10)-1)*100)</f>
        <v>9.098704873820029</v>
      </c>
      <c r="AP68" s="241">
        <v>1.72</v>
      </c>
      <c r="AQ68" s="241">
        <v>1.6</v>
      </c>
      <c r="AR68" s="241">
        <v>1.48</v>
      </c>
      <c r="AS68" s="241">
        <v>1.36</v>
      </c>
      <c r="AT68" s="245"/>
      <c r="AU68" s="241">
        <v>1.24</v>
      </c>
      <c r="AV68" s="241">
        <v>1.12</v>
      </c>
      <c r="AW68" s="245"/>
      <c r="AX68" s="246">
        <v>1.04</v>
      </c>
      <c r="AY68" s="247">
        <v>0.96</v>
      </c>
      <c r="AZ68" s="248">
        <v>0.88</v>
      </c>
      <c r="BA68" s="248">
        <v>0.8</v>
      </c>
      <c r="BB68" s="248">
        <v>0.72</v>
      </c>
      <c r="BC68" s="248">
        <v>0.64</v>
      </c>
      <c r="BD68" s="248">
        <v>0.5600000000000001</v>
      </c>
      <c r="BE68" s="248">
        <v>0.46</v>
      </c>
      <c r="BF68" s="248">
        <v>0.42</v>
      </c>
      <c r="BG68" s="248">
        <v>0.4</v>
      </c>
      <c r="BH68" s="248">
        <v>0.38</v>
      </c>
      <c r="BI68" s="249">
        <v>0.34</v>
      </c>
      <c r="BJ68" s="246">
        <f>SUM(AP68:BI68)</f>
        <v>16.12000000000001</v>
      </c>
      <c r="BK68" s="250">
        <f>((AP68/AQ68)-1)*100</f>
        <v>7.499999999999996</v>
      </c>
      <c r="BL68" s="250">
        <f>((AQ68/AR68)-1)*100</f>
        <v>8.108108108108114</v>
      </c>
      <c r="BM68" s="250">
        <f>((AR68/AS68)-1)*100</f>
        <v>8.823529411764696</v>
      </c>
      <c r="BN68" s="250">
        <f>IF(AU68=0,0,IF(AU68&gt;AS68,0,((AS68/AU68)-1)*100))</f>
        <v>9.677419354838722</v>
      </c>
      <c r="BO68" s="250">
        <f>IF(AV68=0,0,IF(AV68&gt;AU68,0,((AU68/AV68)-1)*100))</f>
        <v>10.7142857142857</v>
      </c>
      <c r="BP68" s="250">
        <f>((AV68/AX68)-1)*100</f>
        <v>7.692307692307709</v>
      </c>
      <c r="BQ68" s="251">
        <f>((AX68/AY68)-1)*100</f>
        <v>8.333333333333348</v>
      </c>
      <c r="BR68" s="252">
        <f>((AY68/AZ68)-1)*100</f>
        <v>9.090909090909083</v>
      </c>
      <c r="BS68" s="252">
        <f>((AZ68/BA68)-1)*100</f>
        <v>9.999999999999986</v>
      </c>
      <c r="BT68" s="252">
        <f>((BA68/BB68)-1)*100</f>
        <v>11.11111111111112</v>
      </c>
      <c r="BU68" s="252">
        <f>((BB68/BC68)-1)*100</f>
        <v>12.5</v>
      </c>
      <c r="BV68" s="252">
        <f>((BC68/BD68)-1)*100</f>
        <v>14.28571428571428</v>
      </c>
      <c r="BW68" s="252">
        <f>((BD68/BE68)-1)*100</f>
        <v>21.73913043478262</v>
      </c>
      <c r="BX68" s="252">
        <f>((BE68/BF68)-1)*100</f>
        <v>9.523809523809534</v>
      </c>
      <c r="BY68" s="252">
        <f>((BF68/BG68)-1)*100</f>
        <v>4.999999999999982</v>
      </c>
      <c r="BZ68" s="252">
        <f>((BG68/BH68)-1)*100</f>
        <v>5.263157894736836</v>
      </c>
      <c r="CA68" s="253">
        <f>((BH68/BI68)-1)*100</f>
        <v>11.76470588235294</v>
      </c>
      <c r="CB68" s="250">
        <f>AVERAGE(BK68:CA68)</f>
        <v>10.06632481400322</v>
      </c>
      <c r="CC68" s="250">
        <f>SQRT(AVERAGE((BK68-$CB68)^2,(BL68-$CB68)^2,(BM68-$CB68)^2,(BN68-$CB68)^2,(BO68-$CB68)^2,(BP68-$CB68)^2,(BQ68-$CB68)^2,(BR68-$CB68)^2,(BS68-$CB68)^2,(BT68-$CB68)^2,(BU68-$CB68)^2,(BV68-$CB68)^2,(BW68-$CB68)^2,(BX68-$CB68)^2,(BY68-$CB68)^2,(BZ68-$CB68)^2,(CA68-$CB68)^2))</f>
        <v>3.718951473476817</v>
      </c>
      <c r="CD68" t="s" s="116">
        <v>157</v>
      </c>
      <c r="CE68" s="254">
        <f>IF(AN68="n/a","n/a",IF(U68&lt;0,"n/a",IF(U68="n/a","n/a",I68+AN68-U68)))</f>
        <v>-16.72301627387186</v>
      </c>
      <c r="CF68" s="254">
        <f>IF(AN68="n/a","n/a",I68+AN68)</f>
        <v>10.84762084524172</v>
      </c>
      <c r="CG68" s="250">
        <f>D68/10+(1000-E68)/100+IF(F68="N",2,IF(F68="Y",1,0))+IF(G68="N",2,IF(G68="Y",1,0))+IF(L68&gt;10,5,L68/2)+IF(S68&gt;100,0,IF(S68&lt;0,0,(100-S68)/10))+IF(U68&gt;100,0,IF(U68&lt;0,0,(100-U68)/10))+IF(X68="-",0,IF(X68="N/A",0,IF(X68&gt;5,0,5-X68)))+IF(Y68&gt;5,0,5-Y68)+IF(Z68="N/A",0,IF(Z68&gt;5,0,5-Z68))+IF(AB68&lt;0,0,IF(AB68="-",0,IF(AB68="N/A",0,IF(AB68&gt;10,5,AB68/2))))+IF(AC68="n/a",0,IF(AC68&lt;0,0,IF(AC68&gt;10,5,AC68/2)))+IF(AE68="n/a",0,IF(AE68&lt;0,0,IF(AE68&gt;10,5,AE68/2)))+AF68/10+IF(AG68&gt;100000,3,IF(AG68&gt;10000,2,IF(AG68&gt;1000,1,0)))+IF(AL68&gt;10,5,AL68/2)+IF(AM68="n/a",0,IF(AM68&gt;10,5,AM68/2))+IF(AN68="n/a",0,IF(AN68&gt;10,5,AN68/2))+IF(AO68="n/a",0,IF(AO68&lt;0,0,IF(AO68&gt;10,5,AO68/2)))+IF(CB68&gt;10,5,CB68/2)</f>
        <v>77.94633024257844</v>
      </c>
      <c r="CH68" s="255">
        <f>IF(AB68="n/a",1.03*AP68,IF(AB68&lt;0,1.01*AP68,IF(AB68&gt;10,1.1*AP68,(1+AB68/100)*AP68)))</f>
        <v>1.892</v>
      </c>
      <c r="CI68" s="256">
        <f>IF($AC68="n/a",1.03*CH68,IF($AC68&lt;0,1.01*CH68,IF($AC68&gt;10,1.1*CH68,(1+$AC68/100)*CH68)))</f>
        <v>2.0812</v>
      </c>
      <c r="CJ68" s="257">
        <f>IF($AE68="n/a",1.03*CI68,IF($AE68&lt;0,1.01*CI68,IF($AE68&gt;10,1.1*CI68,(1+$AE68/100)*CI68)))</f>
        <v>2.28932</v>
      </c>
      <c r="CK68" s="257">
        <f>IF($AE68="n/a",1.03*CJ68,IF($AE68&lt;0,1.01*CJ68,IF($AE68&gt;10,1.1*CJ68,(1+$AE68/100)*CJ68)))</f>
        <v>2.518252000000001</v>
      </c>
      <c r="CL68" s="258">
        <f>IF($AE68="n/a",1.03*CK68,IF($AE68&lt;0,1.01*CK68,IF($AE68&gt;10,1.1*CK68,(1+$AE68/100)*CK68)))</f>
        <v>2.770077200000001</v>
      </c>
      <c r="CM68" s="256">
        <f>SUM(CH68:CL68)</f>
        <v>11.5508492</v>
      </c>
      <c r="CN68" s="253">
        <f>(CM68/H68)*100</f>
        <v>11.60539455440571</v>
      </c>
      <c r="CO68" s="412">
        <v>0.51</v>
      </c>
      <c r="CP68" s="260">
        <v>12.3</v>
      </c>
      <c r="CQ68" s="261">
        <v>-6.5</v>
      </c>
      <c r="CR68" s="262">
        <v>1.7</v>
      </c>
      <c r="CS68" s="263">
        <v>1</v>
      </c>
    </row>
    <row r="69" ht="11.25" customHeight="1">
      <c r="A69" t="s" s="116">
        <v>339</v>
      </c>
      <c r="B69" t="s" s="116">
        <v>340</v>
      </c>
      <c r="C69" t="s" s="116">
        <v>341</v>
      </c>
      <c r="D69" s="218">
        <v>42</v>
      </c>
      <c r="E69" s="219">
        <v>62</v>
      </c>
      <c r="F69" t="s" s="220">
        <v>55</v>
      </c>
      <c r="G69" t="s" s="221">
        <v>141</v>
      </c>
      <c r="H69" s="222">
        <v>166.91</v>
      </c>
      <c r="I69" s="223">
        <f>(R69/H69)*100</f>
        <v>2.42046611946558</v>
      </c>
      <c r="J69" s="224">
        <v>0.9399999999999999</v>
      </c>
      <c r="K69" s="224">
        <v>1.01</v>
      </c>
      <c r="L69" s="225">
        <f>((K69/J69)-1)*100</f>
        <v>7.446808510638303</v>
      </c>
      <c r="M69" s="226">
        <v>43069</v>
      </c>
      <c r="N69" s="226">
        <v>43070</v>
      </c>
      <c r="O69" s="226">
        <v>43084</v>
      </c>
      <c r="P69" t="s" s="227">
        <v>182</v>
      </c>
      <c r="Q69" s="413"/>
      <c r="R69" s="225">
        <f>K69*4</f>
        <v>4.04</v>
      </c>
      <c r="S69" s="228">
        <f>IF(OR(W69&lt;0.01,W69="n/a"),"n/a",R69/W69*100)</f>
        <v>58.2972582972583</v>
      </c>
      <c r="T69" t="s" s="361">
        <f>IF(OR(W69&lt;0.01,Z69="n/a"),"n/a",(H69/SQRT(22.5*W69*(H69/Z69))-1)*100)</f>
        <v>143</v>
      </c>
      <c r="U69" s="223">
        <f>IF(OR(W69&lt;0.01,W69="n/a"),"n/a",H69/W69)</f>
        <v>24.08513708513708</v>
      </c>
      <c r="V69" s="230">
        <v>12</v>
      </c>
      <c r="W69" s="222">
        <v>6.93</v>
      </c>
      <c r="X69" s="231">
        <v>2.66</v>
      </c>
      <c r="Y69" s="232">
        <v>5.76</v>
      </c>
      <c r="Z69" t="s" s="414">
        <v>143</v>
      </c>
      <c r="AA69" s="415">
        <v>-243.1</v>
      </c>
      <c r="AB69" s="234">
        <v>13.5</v>
      </c>
      <c r="AC69" s="235">
        <v>7.08</v>
      </c>
      <c r="AD69" s="236">
        <v>0.7</v>
      </c>
      <c r="AE69" s="236">
        <v>9.050000000000001</v>
      </c>
      <c r="AF69" s="237">
        <v>33</v>
      </c>
      <c r="AG69" s="238">
        <v>135464</v>
      </c>
      <c r="AH69" s="239">
        <v>0.1</v>
      </c>
      <c r="AI69" t="s" s="416">
        <v>143</v>
      </c>
      <c r="AJ69" s="241">
        <f>IF(OR(AD69&lt;0,AD69="n/a",AD69=0),"n/a",AN69/AD69)</f>
        <v>10.5265876216076</v>
      </c>
      <c r="AK69" s="242">
        <f>AN69/AO69</f>
        <v>0.5379550162321859</v>
      </c>
      <c r="AL69" s="243">
        <f>((AP69/AQ69)^(1/1)-1)*100</f>
        <v>4.941860465116288</v>
      </c>
      <c r="AM69" s="243">
        <f>IF(AS69=0,"n/a",((AP69/AS69)^(1/3)-1)*100)</f>
        <v>4.982651163934637</v>
      </c>
      <c r="AN69" s="243">
        <f>IF(AV69=0,"n/a",((AP69/AV69)^(1/5)-1)*100)</f>
        <v>7.368611335125319</v>
      </c>
      <c r="AO69" s="244">
        <f>IF(BB69=0,"n/a",((AP69/BB69)^(1/10)-1)*100)</f>
        <v>13.69744888101381</v>
      </c>
      <c r="AP69" s="241">
        <v>3.61</v>
      </c>
      <c r="AQ69" s="241">
        <v>3.44</v>
      </c>
      <c r="AR69" s="241">
        <v>3.28</v>
      </c>
      <c r="AS69" s="241">
        <v>3.12</v>
      </c>
      <c r="AT69" s="245"/>
      <c r="AU69" s="241">
        <v>2.87</v>
      </c>
      <c r="AV69" s="241">
        <v>2.53</v>
      </c>
      <c r="AW69" s="245"/>
      <c r="AX69" s="246">
        <v>2.26</v>
      </c>
      <c r="AY69" s="247">
        <v>2.05</v>
      </c>
      <c r="AZ69" s="248">
        <v>1.625</v>
      </c>
      <c r="BA69" s="248">
        <v>1.5</v>
      </c>
      <c r="BB69" s="248">
        <v>1</v>
      </c>
      <c r="BC69" s="248">
        <v>0.67</v>
      </c>
      <c r="BD69" s="248">
        <v>0.55</v>
      </c>
      <c r="BE69" s="248">
        <v>0.4</v>
      </c>
      <c r="BF69" s="248">
        <v>0.235</v>
      </c>
      <c r="BG69" s="248">
        <v>0.225</v>
      </c>
      <c r="BH69" s="248">
        <v>0.215</v>
      </c>
      <c r="BI69" s="249">
        <v>0.195</v>
      </c>
      <c r="BJ69" s="246">
        <f>SUM(AP69:BI69)</f>
        <v>29.775</v>
      </c>
      <c r="BK69" s="250">
        <f>((AP69/AQ69)-1)*100</f>
        <v>4.941860465116288</v>
      </c>
      <c r="BL69" s="250">
        <f>((AQ69/AR69)-1)*100</f>
        <v>4.878048780487809</v>
      </c>
      <c r="BM69" s="250">
        <f>((AR69/AS69)-1)*100</f>
        <v>5.12820512820511</v>
      </c>
      <c r="BN69" s="250">
        <f>IF(AU69=0,0,IF(AU69&gt;AS69,0,((AS69/AU69)-1)*100))</f>
        <v>8.710801393728218</v>
      </c>
      <c r="BO69" s="250">
        <f>IF(AV69=0,0,IF(AV69&gt;AU69,0,((AU69/AV69)-1)*100))</f>
        <v>13.43873517786562</v>
      </c>
      <c r="BP69" s="250">
        <f>((AV69/AX69)-1)*100</f>
        <v>11.94690265486726</v>
      </c>
      <c r="BQ69" s="251">
        <f>((AX69/AY69)-1)*100</f>
        <v>10.2439024390244</v>
      </c>
      <c r="BR69" s="252">
        <f>((AY69/AZ69)-1)*100</f>
        <v>26.15384615384615</v>
      </c>
      <c r="BS69" s="252">
        <f>((AZ69/BA69)-1)*100</f>
        <v>8.333333333333325</v>
      </c>
      <c r="BT69" s="252">
        <f>((BA69/BB69)-1)*100</f>
        <v>50</v>
      </c>
      <c r="BU69" s="252">
        <f>((BB69/BC69)-1)*100</f>
        <v>49.25373134328357</v>
      </c>
      <c r="BV69" s="252">
        <f>((BC69/BD69)-1)*100</f>
        <v>21.81818181818183</v>
      </c>
      <c r="BW69" s="252">
        <f>((BD69/BE69)-1)*100</f>
        <v>37.5</v>
      </c>
      <c r="BX69" s="252">
        <f>((BE69/BF69)-1)*100</f>
        <v>70.21276595744683</v>
      </c>
      <c r="BY69" s="252">
        <f>((BF69/BG69)-1)*100</f>
        <v>4.444444444444429</v>
      </c>
      <c r="BZ69" s="252">
        <f>((BG69/BH69)-1)*100</f>
        <v>4.651162790697683</v>
      </c>
      <c r="CA69" s="253">
        <f>((BH69/BI69)-1)*100</f>
        <v>10.25641025641024</v>
      </c>
      <c r="CB69" s="250">
        <f>AVERAGE(BK69:CA69)</f>
        <v>20.11249012570228</v>
      </c>
      <c r="CC69" s="250">
        <f>SQRT(AVERAGE((BK69-$CB69)^2,(BL69-$CB69)^2,(BM69-$CB69)^2,(BN69-$CB69)^2,(BO69-$CB69)^2,(BP69-$CB69)^2,(BQ69-$CB69)^2,(BR69-$CB69)^2,(BS69-$CB69)^2,(BT69-$CB69)^2,(BU69-$CB69)^2,(BV69-$CB69)^2,(BW69-$CB69)^2,(BX69-$CB69)^2,(BY69-$CB69)^2,(BZ69-$CB69)^2,(CA69-$CB69)^2))</f>
        <v>19.31175379918353</v>
      </c>
      <c r="CD69" t="s" s="116">
        <v>302</v>
      </c>
      <c r="CE69" s="254">
        <f>IF(AN69="n/a","n/a",IF(U69&lt;0,"n/a",IF(U69="n/a","n/a",I69+AN69-U69)))</f>
        <v>-14.29605963054619</v>
      </c>
      <c r="CF69" s="254">
        <f>IF(AN69="n/a","n/a",I69+AN69)</f>
        <v>9.789077454590899</v>
      </c>
      <c r="CG69" s="250">
        <f>D69/10+(1000-E69)/100+IF(F69="N",2,IF(F69="Y",1,0))+IF(G69="N",2,IF(G69="Y",1,0))+IF(L69&gt;10,5,L69/2)+IF(S69&gt;100,0,IF(S69&lt;0,0,(100-S69)/10))+IF(U69&gt;100,0,IF(U69&lt;0,0,(100-U69)/10))+IF(X69="-",0,IF(X69="N/A",0,IF(X69&gt;5,0,5-X69)))+IF(Y69&gt;5,0,5-Y69)+IF(Z69="N/A",0,IF(Z69&gt;5,0,5-Z69))+IF(AB69&lt;0,0,IF(AB69="-",0,IF(AB69="N/A",0,IF(AB69&gt;10,5,AB69/2))))+IF(AC69="n/a",0,IF(AC69&lt;0,0,IF(AC69&gt;10,5,AC69/2)))+IF(AE69="n/a",0,IF(AE69&lt;0,0,IF(AE69&gt;10,5,AE69/2)))+AF69/10+IF(AG69&gt;100000,3,IF(AG69&gt;10000,2,IF(AG69&gt;1000,1,0)))+IF(AL69&gt;10,5,AL69/2)+IF(AM69="n/a",0,IF(AM69&gt;10,5,AM69/2))+IF(AN69="n/a",0,IF(AN69&gt;10,5,AN69/2))+IF(AO69="n/a",0,IF(AO69&lt;0,0,IF(AO69&gt;10,5,AO69/2)))+IF(CB69&gt;10,5,CB69/2)</f>
        <v>72.41672619916773</v>
      </c>
      <c r="CH69" s="255">
        <f>IF(AB69="n/a",1.03*AP69,IF(AB69&lt;0,1.01*AP69,IF(AB69&gt;10,1.1*AP69,(1+AB69/100)*AP69)))</f>
        <v>3.971</v>
      </c>
      <c r="CI69" s="256">
        <f>IF($AC69="n/a",1.03*CH69,IF($AC69&lt;0,1.01*CH69,IF($AC69&gt;10,1.1*CH69,(1+$AC69/100)*CH69)))</f>
        <v>4.2521468</v>
      </c>
      <c r="CJ69" s="257">
        <f>IF($AE69="n/a",1.03*CI69,IF($AE69&lt;0,1.01*CI69,IF($AE69&gt;10,1.1*CI69,(1+$AE69/100)*CI69)))</f>
        <v>4.6369660854</v>
      </c>
      <c r="CK69" s="257">
        <f>IF($AE69="n/a",1.03*CJ69,IF($AE69&lt;0,1.01*CJ69,IF($AE69&gt;10,1.1*CJ69,(1+$AE69/100)*CJ69)))</f>
        <v>5.0566115161287</v>
      </c>
      <c r="CL69" s="258">
        <f>IF($AE69="n/a",1.03*CK69,IF($AE69&lt;0,1.01*CK69,IF($AE69&gt;10,1.1*CK69,(1+$AE69/100)*CK69)))</f>
        <v>5.514234858338347</v>
      </c>
      <c r="CM69" s="256">
        <f>SUM(CH69:CL69)</f>
        <v>23.43095925986705</v>
      </c>
      <c r="CN69" s="253">
        <f>(CM69/H69)*100</f>
        <v>14.03807995917983</v>
      </c>
      <c r="CO69" s="259">
        <v>0.66</v>
      </c>
      <c r="CP69" s="260">
        <v>50.6</v>
      </c>
      <c r="CQ69" s="261">
        <v>-0.6</v>
      </c>
      <c r="CR69" s="262">
        <v>4.2</v>
      </c>
      <c r="CS69" s="263">
        <v>14.8</v>
      </c>
    </row>
    <row r="70" ht="11.25" customHeight="1">
      <c r="A70" t="s" s="227">
        <v>342</v>
      </c>
      <c r="B70" t="s" s="116">
        <v>343</v>
      </c>
      <c r="C70" t="s" s="116">
        <v>140</v>
      </c>
      <c r="D70" s="218">
        <v>25</v>
      </c>
      <c r="E70" s="219">
        <v>107</v>
      </c>
      <c r="F70" t="s" s="220">
        <v>129</v>
      </c>
      <c r="G70" t="s" s="221">
        <v>129</v>
      </c>
      <c r="H70" s="222">
        <v>44.7</v>
      </c>
      <c r="I70" s="223">
        <f>(R70/H70)*100</f>
        <v>2.32662192393736</v>
      </c>
      <c r="J70" s="318">
        <v>0.255</v>
      </c>
      <c r="K70" s="318">
        <v>0.26</v>
      </c>
      <c r="L70" s="223">
        <f>((K70/J70)-1)*100</f>
        <v>1.960784313725483</v>
      </c>
      <c r="M70" s="226">
        <v>42836</v>
      </c>
      <c r="N70" s="226">
        <v>42839</v>
      </c>
      <c r="O70" s="226">
        <v>42853</v>
      </c>
      <c r="P70" t="s" s="227">
        <v>344</v>
      </c>
      <c r="Q70" s="85"/>
      <c r="R70" s="225">
        <f>K70*4</f>
        <v>1.04</v>
      </c>
      <c r="S70" s="228">
        <f>IF(OR(W70&lt;0.01,W70="n/a"),"n/a",R70/W70*100)</f>
        <v>59.42857142857143</v>
      </c>
      <c r="T70" s="229">
        <f>IF(OR(W70&lt;0.01,Z70="n/a"),"n/a",(H70/SQRT(22.5*W70*(H70/Z70))-1)*100)</f>
        <v>73.77379932928135</v>
      </c>
      <c r="U70" s="223">
        <f>IF(OR(W70&lt;0.01,W70="n/a"),"n/a",H70/W70)</f>
        <v>25.54285714285714</v>
      </c>
      <c r="V70" s="230">
        <v>12</v>
      </c>
      <c r="W70" s="222">
        <v>1.75</v>
      </c>
      <c r="X70" s="231">
        <v>2.56</v>
      </c>
      <c r="Y70" s="232">
        <v>2.45</v>
      </c>
      <c r="Z70" s="233">
        <v>2.66</v>
      </c>
      <c r="AA70" s="222">
        <v>10.6</v>
      </c>
      <c r="AB70" s="234">
        <v>0.4</v>
      </c>
      <c r="AC70" s="235">
        <v>8.52</v>
      </c>
      <c r="AD70" s="236">
        <v>-4.5</v>
      </c>
      <c r="AE70" s="236">
        <v>10</v>
      </c>
      <c r="AF70" s="237">
        <v>3</v>
      </c>
      <c r="AG70" s="238">
        <v>1059</v>
      </c>
      <c r="AH70" s="239">
        <v>0.6</v>
      </c>
      <c r="AI70" s="240">
        <v>0.82</v>
      </c>
      <c r="AJ70" t="s" s="265">
        <f>IF(OR(AD70&lt;0,AD70="n/a",AD70=0),"n/a",AN70/AD70)</f>
        <v>143</v>
      </c>
      <c r="AK70" s="242">
        <f>IF(OR(AO70&lt;0,AO70="n/a"),"n/a",AN70/AO70)</f>
        <v>0.4148356244481794</v>
      </c>
      <c r="AL70" s="243">
        <f>((AP70/AQ70)^(1/1)-1)*100</f>
        <v>2.010050251256268</v>
      </c>
      <c r="AM70" s="243">
        <f>IF(AS70=0,"n/a",((AP70/AS70)^(1/3)-1)*100)</f>
        <v>2.051851924680226</v>
      </c>
      <c r="AN70" s="243">
        <f>IF(AV70=0,"n/a",((AP70/AV70)^(1/5)-1)*100)</f>
        <v>2.096061676434147</v>
      </c>
      <c r="AO70" s="244">
        <f>IF(BB70=0,"n/a",((AP70/BB70)^(1/10)-1)*100)</f>
        <v>5.05275235033722</v>
      </c>
      <c r="AP70" s="241">
        <v>1.015</v>
      </c>
      <c r="AQ70" s="241">
        <v>0.995</v>
      </c>
      <c r="AR70" s="241">
        <v>0.975</v>
      </c>
      <c r="AS70" s="241">
        <v>0.955</v>
      </c>
      <c r="AT70" s="245"/>
      <c r="AU70" s="241">
        <v>0.9350000000000001</v>
      </c>
      <c r="AV70" s="241">
        <v>0.915</v>
      </c>
      <c r="AW70" s="245"/>
      <c r="AX70" s="246">
        <v>0.895</v>
      </c>
      <c r="AY70" s="247">
        <v>0.86</v>
      </c>
      <c r="AZ70" s="248">
        <v>0.78</v>
      </c>
      <c r="BA70" s="248">
        <v>0.7</v>
      </c>
      <c r="BB70" s="248">
        <v>0.62</v>
      </c>
      <c r="BC70" s="248">
        <v>0.53</v>
      </c>
      <c r="BD70" s="248">
        <v>0.43</v>
      </c>
      <c r="BE70" s="248">
        <v>0.39</v>
      </c>
      <c r="BF70" s="248">
        <v>0.34</v>
      </c>
      <c r="BG70" s="248">
        <v>0.31</v>
      </c>
      <c r="BH70" s="248">
        <v>0.27</v>
      </c>
      <c r="BI70" s="249">
        <v>0.23</v>
      </c>
      <c r="BJ70" s="246">
        <f>SUM(AP70:BI70)</f>
        <v>12.145</v>
      </c>
      <c r="BK70" s="250">
        <f>((AP70/AQ70)-1)*100</f>
        <v>2.010050251256268</v>
      </c>
      <c r="BL70" s="250">
        <f>((AQ70/AR70)-1)*100</f>
        <v>2.051282051282044</v>
      </c>
      <c r="BM70" s="250">
        <f>((AR70/AS70)-1)*100</f>
        <v>2.094240837696337</v>
      </c>
      <c r="BN70" s="250">
        <f>IF(AU70=0,0,IF(AU70&gt;AS70,0,((AS70/AU70)-1)*100))</f>
        <v>2.139037433155067</v>
      </c>
      <c r="BO70" s="250">
        <f>IF(AV70=0,0,IF(AV70&gt;AU70,0,((AU70/AV70)-1)*100))</f>
        <v>2.185792349726778</v>
      </c>
      <c r="BP70" s="250">
        <f>IF(AX70=0,0,IF(AX70&gt;AV70,0,((AV70/AX70)-1)*100))</f>
        <v>2.234636871508378</v>
      </c>
      <c r="BQ70" s="251">
        <f>IF(AY70=0,0,IF(AY70&gt;AX70,0,((AX70/AY70)-1)*100))</f>
        <v>4.069767441860472</v>
      </c>
      <c r="BR70" s="252">
        <f>IF(AZ70=0,0,IF(AZ70&gt;AY70,0,((AY70/AZ70)-1)*100))</f>
        <v>10.25641025641024</v>
      </c>
      <c r="BS70" s="252">
        <f>IF(BA70=0,0,IF(BA70&gt;AZ70,0,((AZ70/BA70)-1)*100))</f>
        <v>11.42857142857143</v>
      </c>
      <c r="BT70" s="252">
        <f>IF(BB70=0,0,IF(BB70&gt;BA70,0,((BA70/BB70)-1)*100))</f>
        <v>12.9032258064516</v>
      </c>
      <c r="BU70" s="252">
        <f>IF(BC70=0,0,IF(BC70&gt;BB70,0,((BB70/BC70)-1)*100))</f>
        <v>16.9811320754717</v>
      </c>
      <c r="BV70" s="252">
        <f>IF(BD70=0,0,IF(BD70&gt;BC70,0,((BC70/BD70)-1)*100))</f>
        <v>23.25581395348839</v>
      </c>
      <c r="BW70" s="252">
        <f>IF(BE70=0,0,IF(BE70&gt;BD70,0,((BD70/BE70)-1)*100))</f>
        <v>10.25641025641024</v>
      </c>
      <c r="BX70" s="252">
        <f>IF(BF70=0,0,IF(BF70&gt;BE70,0,((BE70/BF70)-1)*100))</f>
        <v>14.70588235294117</v>
      </c>
      <c r="BY70" s="252">
        <f>IF(BG70=0,0,IF(BG70&gt;BF70,0,((BF70/BG70)-1)*100))</f>
        <v>9.677419354838722</v>
      </c>
      <c r="BZ70" s="252">
        <f>IF(BH70=0,0,IF(BH70&gt;BG70,0,((BG70/BH70)-1)*100))</f>
        <v>14.81481481481481</v>
      </c>
      <c r="CA70" s="253">
        <f>IF(BI70=0,0,IF(BI70&gt;BH70,0,((BH70/BI70)-1)*100))</f>
        <v>17.3913043478261</v>
      </c>
      <c r="CB70" s="250">
        <f>AVERAGE(BK70:CA70)</f>
        <v>9.320928934335868</v>
      </c>
      <c r="CC70" s="250">
        <f>SQRT(AVERAGE((BK70-$CB70)^2,(BL70-$CB70)^2,(BM70-$CB70)^2,(BN70-$CB70)^2,(BO70-$CB70)^2,(BP70-$CB70)^2,(BQ70-$CB70)^2,(BR70-$CB70)^2,(BS70-$CB70)^2,(BT70-$CB70)^2,(BU70-$CB70)^2,(BV70-$CB70)^2,(BW70-$CB70)^2,(BX70-$CB70)^2,(BY70-$CB70)^2,(BZ70-$CB70)^2,(CA70-$CB70)^2))</f>
        <v>6.575915265123</v>
      </c>
      <c r="CD70" t="s" s="116">
        <v>137</v>
      </c>
      <c r="CE70" s="254">
        <f>IF(AN70="n/a","n/a",IF(U70&lt;0,"n/a",IF(U70="n/a","n/a",I70+AN70-U70)))</f>
        <v>-21.12017354248564</v>
      </c>
      <c r="CF70" s="254">
        <f>IF(AN70="n/a","n/a",I70+AN70)</f>
        <v>4.422683600371506</v>
      </c>
      <c r="CG70" s="250">
        <f>D70/10+(1000-E70)/100+IF(F70="N",2,IF(F70="Y",1,0))+IF(G70="N",2,IF(G70="Y",1,0))+IF(L70&gt;10,5,L70/2)+IF(S70&gt;100,0,IF(S70&lt;0,0,(100-S70)/10))+IF(U70&gt;100,0,IF(U70&lt;0,0,(100-U70)/10))+IF(X70="-",0,IF(X70="N/A",0,IF(X70&gt;5,0,5-X70)))+IF(Y70&gt;5,0,5-Y70)+IF(Z70="N/A",0,IF(Z70&gt;5,0,5-Z70))+IF(AB70&lt;0,0,IF(AB70="-",0,IF(AB70="N/A",0,IF(AB70&gt;10,5,AB70/2))))+IF(AC70="n/a",0,IF(AC70&lt;0,0,IF(AC70&gt;10,5,AC70/2)))+IF(AE70="n/a",0,IF(AE70&lt;0,0,IF(AE70&gt;10,5,AE70/2)))+AF70/10+IF(AG70&gt;100000,3,IF(AG70&gt;10000,2,IF(AG70&gt;1000,1,0)))+IF(AL70&gt;10,5,AL70/2)+IF(AM70="n/a",0,IF(AM70&gt;10,5,AM70/2))+IF(AN70="n/a",0,IF(AN70&gt;10,5,AN70/2))+IF(AO70="n/a",0,IF(AO70&lt;0,0,IF(AO70&gt;10,5,AO70/2)))+IF(CB70&gt;10,5,CB70/2)</f>
        <v>52.26907186824175</v>
      </c>
      <c r="CH70" s="255">
        <f>IF(AB70="n/a",1.03*AP70,IF(AB70&lt;0,1.01*AP70,IF(AB70&gt;10,1.1*AP70,(1+AB70/100)*AP70)))</f>
        <v>1.01906</v>
      </c>
      <c r="CI70" s="256">
        <f>IF($AC70="n/a",1.03*CH70,IF($AC70&lt;0,1.01*CH70,IF($AC70&gt;10,1.1*CH70,(1+$AC70/100)*CH70)))</f>
        <v>1.105883912</v>
      </c>
      <c r="CJ70" s="257">
        <f>IF($AE70="n/a",1.03*CI70,IF($AE70&lt;0,1.01*CI70,IF($AE70&gt;10,1.1*CI70,(1+$AE70/100)*CI70)))</f>
        <v>1.2164723032</v>
      </c>
      <c r="CK70" s="257">
        <f>IF($AE70="n/a",1.03*CJ70,IF($AE70&lt;0,1.01*CJ70,IF($AE70&gt;10,1.1*CJ70,(1+$AE70/100)*CJ70)))</f>
        <v>1.338119533520</v>
      </c>
      <c r="CL70" s="258">
        <f>IF($AE70="n/a",1.03*CK70,IF($AE70&lt;0,1.01*CK70,IF($AE70&gt;10,1.1*CK70,(1+$AE70/100)*CK70)))</f>
        <v>1.471931486872</v>
      </c>
      <c r="CM70" s="256">
        <f>SUM(CH70:CL70)</f>
        <v>6.151467235591999</v>
      </c>
      <c r="CN70" s="253">
        <f>(CM70/H70)*100</f>
        <v>13.76167166799105</v>
      </c>
      <c r="CO70" s="259">
        <v>0.98</v>
      </c>
      <c r="CP70" s="260">
        <v>52.3</v>
      </c>
      <c r="CQ70" s="261">
        <v>-4.3</v>
      </c>
      <c r="CR70" s="260">
        <v>4.9</v>
      </c>
      <c r="CS70" s="261">
        <v>20.2</v>
      </c>
    </row>
    <row r="71" ht="11.25" customHeight="1">
      <c r="A71" t="s" s="273">
        <v>345</v>
      </c>
      <c r="B71" t="s" s="146">
        <v>346</v>
      </c>
      <c r="C71" t="s" s="146">
        <v>174</v>
      </c>
      <c r="D71" s="267">
        <v>26</v>
      </c>
      <c r="E71" s="219">
        <v>100</v>
      </c>
      <c r="F71" t="s" s="151">
        <v>55</v>
      </c>
      <c r="G71" t="s" s="152">
        <v>55</v>
      </c>
      <c r="H71" s="268">
        <v>27.35</v>
      </c>
      <c r="I71" s="269">
        <f>(R71/H71)*100</f>
        <v>2.815356489945156</v>
      </c>
      <c r="J71" s="379">
        <v>0.1875</v>
      </c>
      <c r="K71" s="379">
        <v>0.1925</v>
      </c>
      <c r="L71" s="269">
        <f>((K71/J71)-1)*100</f>
        <v>2.666666666666662</v>
      </c>
      <c r="M71" s="380">
        <v>42710</v>
      </c>
      <c r="N71" s="380">
        <v>42712</v>
      </c>
      <c r="O71" s="380">
        <v>42736</v>
      </c>
      <c r="P71" t="s" s="273">
        <v>177</v>
      </c>
      <c r="Q71" s="381"/>
      <c r="R71" s="271">
        <f>K71*4</f>
        <v>0.77</v>
      </c>
      <c r="S71" s="275">
        <f>IF(OR(W71&lt;0.01,W71="n/a"),"n/a",R71/W71*100)</f>
        <v>64.70588235294117</v>
      </c>
      <c r="T71" s="276">
        <f>IF(OR(W71&lt;0.01,Z71="n/a"),"n/a",(H71/SQRT(22.5*W71*(H71/Z71))-1)*100)</f>
        <v>53.94228125193379</v>
      </c>
      <c r="U71" s="269">
        <f>IF(OR(W71&lt;0.01,W71="n/a"),"n/a",H71/W71)</f>
        <v>22.98319327731093</v>
      </c>
      <c r="V71" s="277">
        <v>12</v>
      </c>
      <c r="W71" s="268">
        <v>1.19</v>
      </c>
      <c r="X71" s="417">
        <v>3.82</v>
      </c>
      <c r="Y71" s="279">
        <v>1.25</v>
      </c>
      <c r="Z71" s="280">
        <v>2.32</v>
      </c>
      <c r="AA71" s="268">
        <v>9.9</v>
      </c>
      <c r="AB71" s="418">
        <v>31.8</v>
      </c>
      <c r="AC71" s="282">
        <v>8.609999999999999</v>
      </c>
      <c r="AD71" s="283">
        <v>-0.1</v>
      </c>
      <c r="AE71" s="283">
        <v>6</v>
      </c>
      <c r="AF71" s="284">
        <v>10</v>
      </c>
      <c r="AG71" s="285">
        <v>5296</v>
      </c>
      <c r="AH71" s="286">
        <v>0.1</v>
      </c>
      <c r="AI71" s="287">
        <v>0.76</v>
      </c>
      <c r="AJ71" t="s" s="368">
        <f>IF(OR(AD71&lt;0,AD71="n/a",AD71=0),"n/a",AN71/AD71)</f>
        <v>143</v>
      </c>
      <c r="AK71" s="289">
        <f>IF(OR(AO71&lt;0,AO71="n/a"),"n/a",AN71/AO71)</f>
        <v>0.7579384165670557</v>
      </c>
      <c r="AL71" s="290">
        <f>((AP71/AQ71)^(1/1)-1)*100</f>
        <v>2.739726027397271</v>
      </c>
      <c r="AM71" s="290">
        <f>IF(AS71=0,"n/a",((AP71/AS71)^(1/3)-1)*100)</f>
        <v>2.818372270192615</v>
      </c>
      <c r="AN71" s="290">
        <f>IF(AV71=0,"n/a",((AP71/AV71)^(1/5)-1)*100)</f>
        <v>2.903366107118788</v>
      </c>
      <c r="AO71" s="291">
        <f>IF(BB71=0,"n/a",((AP71/BB71)^(1/10)-1)*100)</f>
        <v>3.830609510821548</v>
      </c>
      <c r="AP71" s="288">
        <v>0.75</v>
      </c>
      <c r="AQ71" s="288">
        <v>0.73</v>
      </c>
      <c r="AR71" s="288">
        <v>0.71</v>
      </c>
      <c r="AS71" s="288">
        <v>0.6899999999999999</v>
      </c>
      <c r="AT71" t="s" s="382">
        <v>112</v>
      </c>
      <c r="AU71" s="288">
        <v>0.67</v>
      </c>
      <c r="AV71" s="288">
        <v>0.65</v>
      </c>
      <c r="AW71" s="292"/>
      <c r="AX71" s="293">
        <v>0.63</v>
      </c>
      <c r="AY71" s="403">
        <v>0.62</v>
      </c>
      <c r="AZ71" s="295">
        <v>0.59</v>
      </c>
      <c r="BA71" s="295">
        <v>0.55</v>
      </c>
      <c r="BB71" s="295">
        <v>0.515</v>
      </c>
      <c r="BC71" s="295">
        <v>0.48667</v>
      </c>
      <c r="BD71" s="295">
        <v>0.46</v>
      </c>
      <c r="BE71" s="295">
        <v>0.43333</v>
      </c>
      <c r="BF71" s="295">
        <v>0.41333</v>
      </c>
      <c r="BG71" s="295">
        <v>0.3956</v>
      </c>
      <c r="BH71" s="295">
        <v>0.3778</v>
      </c>
      <c r="BI71" s="296">
        <v>0.36</v>
      </c>
      <c r="BJ71" s="293">
        <f>SUM(AP71:BI71)</f>
        <v>10.03173</v>
      </c>
      <c r="BK71" s="297">
        <f>((AP71/AQ71)-1)*100</f>
        <v>2.739726027397271</v>
      </c>
      <c r="BL71" s="297">
        <f>((AQ71/AR71)-1)*100</f>
        <v>2.8169014084507</v>
      </c>
      <c r="BM71" s="297">
        <f>((AR71/AS71)-1)*100</f>
        <v>2.898550724637694</v>
      </c>
      <c r="BN71" s="297">
        <f>IF(AU71=0,0,IF(AU71&gt;AS71,0,((AS71/AU71)-1)*100))</f>
        <v>2.985074626865658</v>
      </c>
      <c r="BO71" s="297">
        <f>IF(AV71=0,0,IF(AV71&gt;AU71,0,((AU71/AV71)-1)*100))</f>
        <v>3.076923076923088</v>
      </c>
      <c r="BP71" s="297">
        <f>IF(AX71=0,0,IF(AX71&gt;AV71,0,((AV71/AX71)-1)*100))</f>
        <v>3.174603174603186</v>
      </c>
      <c r="BQ71" s="298">
        <f>IF(AY71=0,0,IF(AY71&gt;AX71,0,((AX71/AY71)-1)*100))</f>
        <v>1.61290322580645</v>
      </c>
      <c r="BR71" s="299">
        <f>IF(AZ71=0,0,IF(AZ71&gt;AY71,0,((AY71/AZ71)-1)*100))</f>
        <v>5.084745762711873</v>
      </c>
      <c r="BS71" s="299">
        <f>IF(BA71=0,0,IF(BA71&gt;AZ71,0,((AZ71/BA71)-1)*100))</f>
        <v>7.272727272727253</v>
      </c>
      <c r="BT71" s="299">
        <f>IF(BB71=0,0,IF(BB71&gt;BA71,0,((BA71/BB71)-1)*100))</f>
        <v>6.796116504854366</v>
      </c>
      <c r="BU71" s="299">
        <f>IF(BC71=0,0,IF(BC71&gt;BB71,0,((BB71/BC71)-1)*100))</f>
        <v>5.82119300552737</v>
      </c>
      <c r="BV71" s="299">
        <f>IF(BD71=0,0,IF(BD71&gt;BC71,0,((BC71/BD71)-1)*100))</f>
        <v>5.797826086956515</v>
      </c>
      <c r="BW71" s="299">
        <f>IF(BE71=0,0,IF(BE71&gt;BD71,0,((BD71/BE71)-1)*100))</f>
        <v>6.154662728174842</v>
      </c>
      <c r="BX71" s="299">
        <f>IF(BF71=0,0,IF(BF71&gt;BE71,0,((BE71/BF71)-1)*100))</f>
        <v>4.838748699586293</v>
      </c>
      <c r="BY71" s="299">
        <f>IF(BG71=0,0,IF(BG71&gt;BF71,0,((BF71/BG71)-1)*100))</f>
        <v>4.481799797775521</v>
      </c>
      <c r="BZ71" s="299">
        <f>IF(BH71=0,0,IF(BH71&gt;BG71,0,((BG71/BH71)-1)*100))</f>
        <v>4.711487559555305</v>
      </c>
      <c r="CA71" s="300">
        <f>IF(BI71=0,0,IF(BI71&gt;BH71,0,((BH71/BI71)-1)*100))</f>
        <v>4.944444444444462</v>
      </c>
      <c r="CB71" s="297">
        <f>AVERAGE(BK71:CA71)</f>
        <v>4.424025536882225</v>
      </c>
      <c r="CC71" s="297">
        <f>SQRT(AVERAGE((BK71-$CB71)^2,(BL71-$CB71)^2,(BM71-$CB71)^2,(BN71-$CB71)^2,(BO71-$CB71)^2,(BP71-$CB71)^2,(BQ71-$CB71)^2,(BR71-$CB71)^2,(BS71-$CB71)^2,(BT71-$CB71)^2,(BU71-$CB71)^2,(BV71-$CB71)^2,(BW71-$CB71)^2,(BX71-$CB71)^2,(BY71-$CB71)^2,(BZ71-$CB71)^2,(CA71-$CB71)^2))</f>
        <v>1.583690730415939</v>
      </c>
      <c r="CD71" t="s" s="146">
        <v>161</v>
      </c>
      <c r="CE71" s="419">
        <f>IF(AN71="n/a","n/a",IF(U71&lt;0,"n/a",IF(U71="n/a","n/a",I71+AN71-U71)))</f>
        <v>-17.26447068024699</v>
      </c>
      <c r="CF71" s="301">
        <f>IF(AN71="n/a","n/a",I71+AN71)</f>
        <v>5.718722597063943</v>
      </c>
      <c r="CG71" s="297">
        <f>D71/10+(1000-E71)/100+IF(F71="N",2,IF(F71="Y",1,0))+IF(G71="N",2,IF(G71="Y",1,0))+IF(L71&gt;10,5,L71/2)+IF(S71&gt;100,0,IF(S71&lt;0,0,(100-S71)/10))+IF(U71&gt;100,0,IF(U71&lt;0,0,(100-U71)/10))+IF(X71="-",0,IF(X71="N/A",0,IF(X71&gt;5,0,5-X71)))+IF(Y71&gt;5,0,5-Y71)+IF(Z71="N/A",0,IF(Z71&gt;5,0,5-Z71))+IF(AB71&lt;0,0,IF(AB71="-",0,IF(AB71="N/A",0,IF(AB71&gt;10,5,AB71/2))))+IF(AC71="n/a",0,IF(AC71&lt;0,0,IF(AC71&gt;10,5,AC71/2)))+IF(AE71="n/a",0,IF(AE71&lt;0,0,IF(AE71&gt;10,5,AE71/2)))+AF71/10+IF(AG71&gt;100000,3,IF(AG71&gt;10000,2,IF(AG71&gt;1000,1,0)))+IF(AL71&gt;10,5,AL71/2)+IF(AM71="n/a",0,IF(AM71&gt;10,5,AM71/2))+IF(AN71="n/a",0,IF(AN71&gt;10,5,AN71/2))+IF(AO71="n/a",0,IF(AO71&lt;0,0,IF(AO71&gt;10,5,AO71/2)))+IF(CB71&gt;10,5,CB71/2)</f>
        <v>58.43747549651434</v>
      </c>
      <c r="CH71" s="302">
        <f>IF(AB71="n/a",1.03*AP71,IF(AB71&lt;0,1.01*AP71,IF(AB71&gt;10,1.1*AP71,(1+AB71/100)*AP71)))</f>
        <v>0.8250000000000001</v>
      </c>
      <c r="CI71" s="303">
        <f>IF($AC71="n/a",1.03*CH71,IF($AC71&lt;0,1.01*CH71,IF($AC71&gt;10,1.1*CH71,(1+$AC71/100)*CH71)))</f>
        <v>0.8960325000000001</v>
      </c>
      <c r="CJ71" s="304">
        <f>IF($AE71="n/a",1.03*CI71,IF($AE71&lt;0,1.01*CI71,IF($AE71&gt;10,1.1*CI71,(1+$AE71/100)*CI71)))</f>
        <v>0.9497944500000002</v>
      </c>
      <c r="CK71" s="304">
        <f>IF($AE71="n/a",1.03*CJ71,IF($AE71&lt;0,1.01*CJ71,IF($AE71&gt;10,1.1*CJ71,(1+$AE71/100)*CJ71)))</f>
        <v>1.006782117</v>
      </c>
      <c r="CL71" s="305">
        <f>IF($AE71="n/a",1.03*CK71,IF($AE71&lt;0,1.01*CK71,IF($AE71&gt;10,1.1*CK71,(1+$AE71/100)*CK71)))</f>
        <v>1.067189044020</v>
      </c>
      <c r="CM71" s="303">
        <f>SUM(CH71:CL71)</f>
        <v>4.744798111020001</v>
      </c>
      <c r="CN71" s="300">
        <f>(CM71/H71)*100</f>
        <v>17.3484391627788</v>
      </c>
      <c r="CO71" s="306">
        <v>0.9399999999999999</v>
      </c>
      <c r="CP71" s="307">
        <v>10.3</v>
      </c>
      <c r="CQ71" s="308">
        <v>-8.6</v>
      </c>
      <c r="CR71" s="307">
        <v>2.3</v>
      </c>
      <c r="CS71" s="308">
        <v>2.1</v>
      </c>
    </row>
    <row r="72" ht="11.25" customHeight="1">
      <c r="A72" t="s" s="173">
        <v>347</v>
      </c>
      <c r="B72" t="s" s="110">
        <v>348</v>
      </c>
      <c r="C72" t="s" s="110">
        <v>349</v>
      </c>
      <c r="D72" s="174">
        <v>40</v>
      </c>
      <c r="E72" s="219">
        <v>66</v>
      </c>
      <c r="F72" t="s" s="118">
        <v>141</v>
      </c>
      <c r="G72" t="s" s="113">
        <v>141</v>
      </c>
      <c r="H72" s="176">
        <v>80.52</v>
      </c>
      <c r="I72" s="177">
        <f>(R72/H72)*100</f>
        <v>2.285146547441629</v>
      </c>
      <c r="J72" s="311">
        <v>0.43</v>
      </c>
      <c r="K72" s="311">
        <v>0.46</v>
      </c>
      <c r="L72" s="180">
        <f>((K72/J72)-1)*100</f>
        <v>6.976744186046524</v>
      </c>
      <c r="M72" s="179">
        <v>42921</v>
      </c>
      <c r="N72" s="179">
        <v>42923</v>
      </c>
      <c r="O72" s="179">
        <v>42942</v>
      </c>
      <c r="P72" t="s" s="173">
        <v>350</v>
      </c>
      <c r="Q72" t="s" s="420">
        <v>351</v>
      </c>
      <c r="R72" s="180">
        <f>K72*4</f>
        <v>1.84</v>
      </c>
      <c r="S72" s="181">
        <f>IF(OR(W72&lt;0.01,W72="n/a"),"n/a",R72/W72*100)</f>
        <v>61.74496644295302</v>
      </c>
      <c r="T72" s="182">
        <f>IF(OR(W72&lt;0.01,Z72="n/a"),"n/a",(H72/SQRT(22.5*W72*(H72/Z72))-1)*100)</f>
        <v>61.05691186366515</v>
      </c>
      <c r="U72" s="177">
        <f>IF(OR(W72&lt;0.01,W72="n/a"),"n/a",H72/W72)</f>
        <v>27.02013422818792</v>
      </c>
      <c r="V72" s="183">
        <v>4</v>
      </c>
      <c r="W72" s="176">
        <v>2.98</v>
      </c>
      <c r="X72" s="184">
        <v>4.1</v>
      </c>
      <c r="Y72" s="185">
        <v>3.66</v>
      </c>
      <c r="Z72" s="186">
        <v>2.16</v>
      </c>
      <c r="AA72" s="176">
        <v>8.199999999999999</v>
      </c>
      <c r="AB72" s="187">
        <v>16.7</v>
      </c>
      <c r="AC72" s="188">
        <v>10.95</v>
      </c>
      <c r="AD72" s="189">
        <v>-2.1</v>
      </c>
      <c r="AE72" s="189">
        <v>6.6</v>
      </c>
      <c r="AF72" s="190">
        <v>25</v>
      </c>
      <c r="AG72" s="191">
        <v>109660</v>
      </c>
      <c r="AH72" s="192">
        <v>0.1</v>
      </c>
      <c r="AI72" s="193">
        <v>0.67</v>
      </c>
      <c r="AJ72" t="s" s="338">
        <f>IF(OR(AD72&lt;0,AD72="n/a",AD72=0),"n/a",AN72/AD72)</f>
        <v>143</v>
      </c>
      <c r="AK72" s="195">
        <f>AN72/AO72</f>
        <v>0.7926499835424284</v>
      </c>
      <c r="AL72" s="196">
        <f>((AP72/AQ72)^(1/1)-1)*100</f>
        <v>18.24817518248174</v>
      </c>
      <c r="AM72" s="196">
        <f>IF(AS72=0,"n/a",((AP72/AS72)^(1/3)-1)*100)</f>
        <v>14.47142425533319</v>
      </c>
      <c r="AN72" s="196">
        <f>IF(AV72=0,"n/a",((AP72/AV72)^(1/5)-1)*100)</f>
        <v>11.61965625729093</v>
      </c>
      <c r="AO72" s="197">
        <f>IF(BB72=0,"n/a",((AP72/BB72)^(1/10)-1)*100)</f>
        <v>14.65925250557829</v>
      </c>
      <c r="AP72" s="194">
        <v>1.62</v>
      </c>
      <c r="AQ72" s="194">
        <v>1.37</v>
      </c>
      <c r="AR72" s="194">
        <v>1.17</v>
      </c>
      <c r="AS72" s="194">
        <v>1.08</v>
      </c>
      <c r="AT72" s="199"/>
      <c r="AU72" s="194">
        <v>1.01</v>
      </c>
      <c r="AV72" s="194">
        <v>0.9350000000000001</v>
      </c>
      <c r="AW72" s="199"/>
      <c r="AX72" s="200">
        <v>0.86</v>
      </c>
      <c r="AY72" s="201">
        <v>0.785</v>
      </c>
      <c r="AZ72" s="202">
        <v>0.625</v>
      </c>
      <c r="BA72" s="202">
        <v>0.47</v>
      </c>
      <c r="BB72" s="202">
        <v>0.4125</v>
      </c>
      <c r="BC72" s="202">
        <v>0.36</v>
      </c>
      <c r="BD72" s="202">
        <v>0.3125</v>
      </c>
      <c r="BE72" s="202">
        <v>0.27</v>
      </c>
      <c r="BF72" s="202">
        <v>0.24</v>
      </c>
      <c r="BG72" s="202">
        <v>0.215</v>
      </c>
      <c r="BH72" s="202">
        <v>0.18</v>
      </c>
      <c r="BI72" s="314">
        <v>0.145</v>
      </c>
      <c r="BJ72" s="200">
        <f>SUM(AP72:BI72)</f>
        <v>12.06</v>
      </c>
      <c r="BK72" s="205">
        <f>((AP72/AQ72)-1)*100</f>
        <v>18.24817518248174</v>
      </c>
      <c r="BL72" s="205">
        <f>((AQ72/AR72)-1)*100</f>
        <v>17.0940170940171</v>
      </c>
      <c r="BM72" s="205">
        <f>((AR72/AS72)-1)*100</f>
        <v>8.333333333333325</v>
      </c>
      <c r="BN72" s="205">
        <f>IF(AU72=0,0,IF(AU72&gt;AS72,0,((AS72/AU72)-1)*100))</f>
        <v>6.930693069306937</v>
      </c>
      <c r="BO72" s="205">
        <f>IF(AV72=0,0,IF(AV72&gt;AU72,0,((AU72/AV72)-1)*100))</f>
        <v>8.021390374331538</v>
      </c>
      <c r="BP72" s="205">
        <f>((AV72/AX72)-1)*100</f>
        <v>8.720930232558155</v>
      </c>
      <c r="BQ72" s="206">
        <f>((AX72/AY72)-1)*100</f>
        <v>9.554140127388532</v>
      </c>
      <c r="BR72" s="207">
        <f>((AY72/AZ72)-1)*100</f>
        <v>25.6</v>
      </c>
      <c r="BS72" s="207">
        <f>((AZ72/BA72)-1)*100</f>
        <v>32.97872340425532</v>
      </c>
      <c r="BT72" s="207">
        <f>((BA72/BB72)-1)*100</f>
        <v>13.93939393939394</v>
      </c>
      <c r="BU72" s="207">
        <f>((BB72/BC72)-1)*100</f>
        <v>14.58333333333333</v>
      </c>
      <c r="BV72" s="207">
        <f>((BC72/BD72)-1)*100</f>
        <v>15.19999999999999</v>
      </c>
      <c r="BW72" s="207">
        <f>((BD72/BE72)-1)*100</f>
        <v>15.74074074074074</v>
      </c>
      <c r="BX72" s="207">
        <f>((BE72/BF72)-1)*100</f>
        <v>12.50000000000002</v>
      </c>
      <c r="BY72" s="207">
        <f>((BF72/BG72)-1)*100</f>
        <v>11.62790697674419</v>
      </c>
      <c r="BZ72" s="207">
        <f>((BG72/BH72)-1)*100</f>
        <v>19.44444444444444</v>
      </c>
      <c r="CA72" s="208">
        <f>((BH72/BI72)-1)*100</f>
        <v>24.13793103448276</v>
      </c>
      <c r="CB72" s="205">
        <f>AVERAGE(BK72:CA72)</f>
        <v>15.45030313451836</v>
      </c>
      <c r="CC72" s="205">
        <f>SQRT(AVERAGE((BK72-$CB72)^2,(BL72-$CB72)^2,(BM72-$CB72)^2,(BN72-$CB72)^2,(BO72-$CB72)^2,(BP72-$CB72)^2,(BQ72-$CB72)^2,(BR72-$CB72)^2,(BS72-$CB72)^2,(BT72-$CB72)^2,(BU72-$CB72)^2,(BV72-$CB72)^2,(BW72-$CB72)^2,(BX72-$CB72)^2,(BY72-$CB72)^2,(BZ72-$CB72)^2,(CA72-$CB72)^2))</f>
        <v>6.847881758629279</v>
      </c>
      <c r="CD72" t="s" s="110">
        <v>188</v>
      </c>
      <c r="CE72" s="209">
        <f>IF(AN72="n/a","n/a",IF(U72&lt;0,"n/a",IF(U72="n/a","n/a",I72+AN72-U72)))</f>
        <v>-13.11533142345535</v>
      </c>
      <c r="CF72" s="209">
        <f>IF(AN72="n/a","n/a",I72+AN72)</f>
        <v>13.90480280473256</v>
      </c>
      <c r="CG72" s="205">
        <f>D72/10+(1000-E72)/100+IF(F72="N",2,IF(F72="Y",1,0))+IF(G72="N",2,IF(G72="Y",1,0))+IF(L72&gt;10,5,L72/2)+IF(S72&gt;100,0,IF(S72&lt;0,0,(100-S72)/10))+IF(U72&gt;100,0,IF(U72&lt;0,0,(100-U72)/10))+IF(X72="-",0,IF(X72="N/A",0,IF(X72&gt;5,0,5-X72)))+IF(Y72&gt;5,0,5-Y72)+IF(Z72="N/A",0,IF(Z72&gt;5,0,5-Z72))+IF(AB72&lt;0,0,IF(AB72="-",0,IF(AB72="N/A",0,IF(AB72&gt;10,5,AB72/2))))+IF(AC72="n/a",0,IF(AC72&lt;0,0,IF(AC72&gt;10,5,AC72/2)))+IF(AE72="n/a",0,IF(AE72&lt;0,0,IF(AE72&gt;10,5,AE72/2)))+AF72/10+IF(AG72&gt;100000,3,IF(AG72&gt;10000,2,IF(AG72&gt;1000,1,0)))+IF(AL72&gt;10,5,AL72/2)+IF(AM72="n/a",0,IF(AM72&gt;10,5,AM72/2))+IF(AN72="n/a",0,IF(AN72&gt;10,5,AN72/2))+IF(AO72="n/a",0,IF(AO72&lt;0,0,IF(AO72&gt;10,5,AO72/2)))+IF(CB72&gt;10,5,CB72/2)</f>
        <v>78.83186202590917</v>
      </c>
      <c r="CH72" s="315">
        <f>IF(AB72="n/a",1.03*AP72,IF(AB72&lt;0,1.01*AP72,IF(AB72&gt;10,1.1*AP72,(1+AB72/100)*AP72)))</f>
        <v>1.782</v>
      </c>
      <c r="CI72" s="211">
        <f>IF($AC72="n/a",1.03*CH72,IF($AC72&lt;0,1.01*CH72,IF($AC72&gt;10,1.1*CH72,(1+$AC72/100)*CH72)))</f>
        <v>1.9602</v>
      </c>
      <c r="CJ72" s="212">
        <f>IF($AE72="n/a",1.03*CI72,IF($AE72&lt;0,1.01*CI72,IF($AE72&gt;10,1.1*CI72,(1+$AE72/100)*CI72)))</f>
        <v>2.089573200000001</v>
      </c>
      <c r="CK72" s="212">
        <f>IF($AE72="n/a",1.03*CJ72,IF($AE72&lt;0,1.01*CJ72,IF($AE72&gt;10,1.1*CJ72,(1+$AE72/100)*CJ72)))</f>
        <v>2.227485031200001</v>
      </c>
      <c r="CL72" s="210">
        <f>IF($AE72="n/a",1.03*CK72,IF($AE72&lt;0,1.01*CK72,IF($AE72&gt;10,1.1*CK72,(1+$AE72/100)*CK72)))</f>
        <v>2.374499043259201</v>
      </c>
      <c r="CM72" s="211">
        <f>SUM(CH72:CL72)</f>
        <v>10.4337572744592</v>
      </c>
      <c r="CN72" s="208">
        <f>(CM72/H72)*100</f>
        <v>12.95796978944263</v>
      </c>
      <c r="CO72" s="213">
        <v>1</v>
      </c>
      <c r="CP72" s="214">
        <v>16.1</v>
      </c>
      <c r="CQ72" s="215">
        <v>-10.3</v>
      </c>
      <c r="CR72" s="216">
        <v>1.2</v>
      </c>
      <c r="CS72" s="217">
        <v>-1.7</v>
      </c>
    </row>
    <row r="73" ht="11.25" customHeight="1">
      <c r="A73" t="s" s="227">
        <v>352</v>
      </c>
      <c r="B73" t="s" s="116">
        <v>353</v>
      </c>
      <c r="C73" t="s" s="116">
        <v>146</v>
      </c>
      <c r="D73" s="218">
        <v>31</v>
      </c>
      <c r="E73" s="219">
        <v>91</v>
      </c>
      <c r="F73" t="s" s="220">
        <v>129</v>
      </c>
      <c r="G73" t="s" s="221">
        <v>129</v>
      </c>
      <c r="H73" s="222">
        <v>55.97</v>
      </c>
      <c r="I73" s="223">
        <f>(R73/H73)*100</f>
        <v>4.466678577809541</v>
      </c>
      <c r="J73" s="318">
        <v>0.6225000000000001</v>
      </c>
      <c r="K73" s="318">
        <v>0.625</v>
      </c>
      <c r="L73" s="421">
        <f>((K73/J73)-1)*100</f>
        <v>0.401606425702794</v>
      </c>
      <c r="M73" s="226">
        <v>43082</v>
      </c>
      <c r="N73" s="226">
        <v>43083</v>
      </c>
      <c r="O73" s="226">
        <v>43097</v>
      </c>
      <c r="P73" t="s" s="227">
        <v>354</v>
      </c>
      <c r="Q73" s="85"/>
      <c r="R73" s="225">
        <f>K73*4</f>
        <v>2.5</v>
      </c>
      <c r="S73" s="228">
        <f>IF(OR(W73&lt;0.01,W73="n/a"),"n/a",R73/W73*100)</f>
        <v>173.6111111111111</v>
      </c>
      <c r="T73" s="229">
        <f>IF(OR(W73&lt;0.01,Z73="n/a"),"n/a",(H73/SQRT(22.5*W73*(H73/Z73))-1)*100)</f>
        <v>74.36587048537756</v>
      </c>
      <c r="U73" s="223">
        <f>IF(OR(W73&lt;0.01,W73="n/a"),"n/a",H73/W73)</f>
        <v>38.86805555555556</v>
      </c>
      <c r="V73" s="230">
        <v>12</v>
      </c>
      <c r="W73" s="222">
        <v>1.44</v>
      </c>
      <c r="X73" s="231">
        <v>1.47</v>
      </c>
      <c r="Y73" s="232">
        <v>0.96</v>
      </c>
      <c r="Z73" s="233">
        <v>1.76</v>
      </c>
      <c r="AA73" s="222">
        <v>4.5</v>
      </c>
      <c r="AB73" s="234">
        <v>-2.1</v>
      </c>
      <c r="AC73" s="235">
        <v>44.62</v>
      </c>
      <c r="AD73" s="236">
        <v>-17.6</v>
      </c>
      <c r="AE73" s="236">
        <v>26.5</v>
      </c>
      <c r="AF73" s="237">
        <v>6</v>
      </c>
      <c r="AG73" s="238">
        <v>3104</v>
      </c>
      <c r="AH73" s="239">
        <v>0.1</v>
      </c>
      <c r="AI73" s="240">
        <v>0.21</v>
      </c>
      <c r="AJ73" t="s" s="265">
        <f>IF(OR(AD73&lt;0,AD73="n/a",AD73=0),"n/a",AN73/AD73)</f>
        <v>143</v>
      </c>
      <c r="AK73" s="242">
        <f>AN73/AO73</f>
        <v>0.2284347507684576</v>
      </c>
      <c r="AL73" s="243">
        <f>((AP73/AQ73)^(1/1)-1)*100</f>
        <v>0.4044489383215222</v>
      </c>
      <c r="AM73" s="243">
        <f>IF(AS73=0,"n/a",((AP73/AS73)^(1/3)-1)*100)</f>
        <v>0.4060958261771663</v>
      </c>
      <c r="AN73" s="243">
        <f>IF(AV73=0,"n/a",((AP73/AV73)^(1/5)-1)*100)</f>
        <v>0.5945478500119838</v>
      </c>
      <c r="AO73" s="244">
        <f>IF(BB73=0,"n/a",((AP73/BB73)^(1/10)-1)*100)</f>
        <v>2.60270317021345</v>
      </c>
      <c r="AP73" s="241">
        <v>2.4825</v>
      </c>
      <c r="AQ73" s="241">
        <v>2.4725</v>
      </c>
      <c r="AR73" s="241">
        <v>2.4625</v>
      </c>
      <c r="AS73" s="241">
        <v>2.4525</v>
      </c>
      <c r="AT73" s="245"/>
      <c r="AU73" s="241">
        <v>2.4425</v>
      </c>
      <c r="AV73" s="241">
        <v>2.41</v>
      </c>
      <c r="AW73" s="245"/>
      <c r="AX73" s="246">
        <v>2.37</v>
      </c>
      <c r="AY73" s="247">
        <v>2.33</v>
      </c>
      <c r="AZ73" s="248">
        <v>2.32</v>
      </c>
      <c r="BA73" s="248">
        <v>2.08</v>
      </c>
      <c r="BB73" s="248">
        <v>1.92</v>
      </c>
      <c r="BC73" s="248">
        <v>1.72</v>
      </c>
      <c r="BD73" s="248">
        <v>1.48</v>
      </c>
      <c r="BE73" s="248">
        <v>1.32</v>
      </c>
      <c r="BF73" s="248">
        <v>1.2</v>
      </c>
      <c r="BG73" s="248">
        <v>1.06</v>
      </c>
      <c r="BH73" s="248">
        <v>0.96</v>
      </c>
      <c r="BI73" s="249">
        <v>0.84</v>
      </c>
      <c r="BJ73" s="246">
        <f>SUM(AP73:BI73)</f>
        <v>34.32250000000001</v>
      </c>
      <c r="BK73" s="250">
        <f>((AP73/AQ73)-1)*100</f>
        <v>0.4044489383215222</v>
      </c>
      <c r="BL73" s="250">
        <f>((AQ73/AR73)-1)*100</f>
        <v>0.4060913705583813</v>
      </c>
      <c r="BM73" s="250">
        <f>((AR73/AS73)-1)*100</f>
        <v>0.4077471967380175</v>
      </c>
      <c r="BN73" s="250">
        <f>IF(AU73=0,0,IF(AU73&gt;AS73,0,((AS73/AU73)-1)*100))</f>
        <v>0.4094165813715467</v>
      </c>
      <c r="BO73" s="250">
        <f>IF(AV73=0,0,IF(AV73&gt;AU73,0,((AU73/AV73)-1)*100))</f>
        <v>1.348547717842319</v>
      </c>
      <c r="BP73" s="250">
        <f>((AV73/AX73)-1)*100</f>
        <v>1.68776371308017</v>
      </c>
      <c r="BQ73" s="251">
        <f>IF(AY73=0,0,IF(AY73&gt;AX73,0,((AX73/AY73)-1)*100))</f>
        <v>1.716738197424905</v>
      </c>
      <c r="BR73" s="252">
        <f>IF(AZ73=0,0,IF(AZ73&gt;AY73,0,((AY73/AZ73)-1)*100))</f>
        <v>0.4310344827586299</v>
      </c>
      <c r="BS73" s="252">
        <f>IF(BA73=0,0,IF(BA73&gt;AZ73,0,((AZ73/BA73)-1)*100))</f>
        <v>11.53846153846152</v>
      </c>
      <c r="BT73" s="252">
        <f>IF(BB73=0,0,IF(BB73&gt;BA73,0,((BA73/BB73)-1)*100))</f>
        <v>8.333333333333348</v>
      </c>
      <c r="BU73" s="252">
        <f>IF(BC73=0,0,IF(BC73&gt;BB73,0,((BB73/BC73)-1)*100))</f>
        <v>11.62790697674419</v>
      </c>
      <c r="BV73" s="252">
        <f>IF(BD73=0,0,IF(BD73&gt;BC73,0,((BC73/BD73)-1)*100))</f>
        <v>16.21621621621621</v>
      </c>
      <c r="BW73" s="252">
        <f>IF(BE73=0,0,IF(BE73&gt;BD73,0,((BD73/BE73)-1)*100))</f>
        <v>12.12121212121211</v>
      </c>
      <c r="BX73" s="252">
        <f>IF(BF73=0,0,IF(BF73&gt;BE73,0,((BE73/BF73)-1)*100))</f>
        <v>10.00000000000001</v>
      </c>
      <c r="BY73" s="252">
        <f>IF(BG73=0,0,IF(BG73&gt;BF73,0,((BF73/BG73)-1)*100))</f>
        <v>13.20754716981132</v>
      </c>
      <c r="BZ73" s="252">
        <f>IF(BH73=0,0,IF(BH73&gt;BG73,0,((BG73/BH73)-1)*100))</f>
        <v>10.41666666666667</v>
      </c>
      <c r="CA73" s="253">
        <f>IF(BI73=0,0,IF(BI73&gt;BH73,0,((BH73/BI73)-1)*100))</f>
        <v>14.28571428571428</v>
      </c>
      <c r="CB73" s="250">
        <f>AVERAGE(BK73:CA73)</f>
        <v>6.738755676838538</v>
      </c>
      <c r="CC73" s="250">
        <f>SQRT(AVERAGE((BK73-$CB73)^2,(BL73-$CB73)^2,(BM73-$CB73)^2,(BN73-$CB73)^2,(BO73-$CB73)^2,(BP73-$CB73)^2,(BQ73-$CB73)^2,(BR73-$CB73)^2,(BS73-$CB73)^2,(BT73-$CB73)^2,(BU73-$CB73)^2,(BV73-$CB73)^2,(BW73-$CB73)^2,(BX73-$CB73)^2,(BY73-$CB73)^2,(BZ73-$CB73)^2,(CA73-$CB73)^2))</f>
        <v>5.796472002420287</v>
      </c>
      <c r="CD73" t="s" s="116">
        <v>132</v>
      </c>
      <c r="CE73" s="254">
        <f>IF(AN73="n/a","n/a",IF(U73&lt;0,"n/a",IF(U73="n/a","n/a",I73+AN73-U73)))</f>
        <v>-33.80682912773403</v>
      </c>
      <c r="CF73" s="254">
        <f>IF(AN73="n/a","n/a",I73+AN73)</f>
        <v>5.061226427821524</v>
      </c>
      <c r="CG73" s="250">
        <f>D73/10+(1000-E73)/100+IF(F73="N",2,IF(F73="Y",1,0))+IF(G73="N",2,IF(G73="Y",1,0))+IF(L73&gt;10,5,L73/2)+IF(S73&gt;100,0,IF(S73&lt;0,0,(100-S73)/10))+IF(U73&gt;100,0,IF(U73&lt;0,0,(100-U73)/10))+IF(X73="-",0,IF(X73="N/A",0,IF(X73&gt;5,0,5-X73)))+IF(Y73&gt;5,0,5-Y73)+IF(Z73="N/A",0,IF(Z73&gt;5,0,5-Z73))+IF(AB73&lt;0,0,IF(AB73="-",0,IF(AB73="N/A",0,IF(AB73&gt;10,5,AB73/2))))+IF(AC73="n/a",0,IF(AC73&lt;0,0,IF(AC73&gt;10,5,AC73/2)))+IF(AE73="n/a",0,IF(AE73&lt;0,0,IF(AE73&gt;10,5,AE73/2)))+AF73/10+IF(AG73&gt;100000,3,IF(AG73&gt;10000,2,IF(AG73&gt;1000,1,0)))+IF(AL73&gt;10,5,AL73/2)+IF(AM73="n/a",0,IF(AM73&gt;10,5,AM73/2))+IF(AN73="n/a",0,IF(AN73&gt;10,5,AN73/2))+IF(AO73="n/a",0,IF(AO73&lt;0,0,IF(AO73&gt;10,5,AO73/2)))+IF(CB73&gt;10,5,CB73/2)</f>
        <v>46.28727338807717</v>
      </c>
      <c r="CH73" s="255">
        <f>IF(AB73="n/a",1.03*AP73,IF(AB73&lt;0,1.01*AP73,IF(AB73&gt;10,1.1*AP73,(1+AB73/100)*AP73)))</f>
        <v>2.507325</v>
      </c>
      <c r="CI73" s="256">
        <f>IF($AC73="n/a",1.03*CH73,IF($AC73&lt;0,1.01*CH73,IF($AC73&gt;10,1.1*CH73,(1+$AC73/100)*CH73)))</f>
        <v>2.7580575</v>
      </c>
      <c r="CJ73" s="257">
        <f>IF($AE73="n/a",1.03*CI73,IF($AE73&lt;0,1.01*CI73,IF($AE73&gt;10,1.1*CI73,(1+$AE73/100)*CI73)))</f>
        <v>3.03386325</v>
      </c>
      <c r="CK73" s="257">
        <f>IF($AE73="n/a",1.03*CJ73,IF($AE73&lt;0,1.01*CJ73,IF($AE73&gt;10,1.1*CJ73,(1+$AE73/100)*CJ73)))</f>
        <v>3.337249575000001</v>
      </c>
      <c r="CL73" s="258">
        <f>IF($AE73="n/a",1.03*CK73,IF($AE73&lt;0,1.01*CK73,IF($AE73&gt;10,1.1*CK73,(1+$AE73/100)*CK73)))</f>
        <v>3.670974532500001</v>
      </c>
      <c r="CM73" s="256">
        <f>SUM(CH73:CL73)</f>
        <v>15.3074698575</v>
      </c>
      <c r="CN73" s="253">
        <f>(CM73/H73)*100</f>
        <v>27.34941907718421</v>
      </c>
      <c r="CO73" s="259">
        <v>0.5600000000000001</v>
      </c>
      <c r="CP73" s="260">
        <v>6.6</v>
      </c>
      <c r="CQ73" s="261">
        <v>-13.3</v>
      </c>
      <c r="CR73" s="262">
        <v>-1.4</v>
      </c>
      <c r="CS73" s="263">
        <v>-2.6</v>
      </c>
    </row>
    <row r="74" ht="11.25" customHeight="1">
      <c r="A74" t="s" s="116">
        <v>355</v>
      </c>
      <c r="B74" t="s" s="116">
        <v>356</v>
      </c>
      <c r="C74" t="s" s="116">
        <v>357</v>
      </c>
      <c r="D74" s="218">
        <v>42</v>
      </c>
      <c r="E74" s="219">
        <v>61</v>
      </c>
      <c r="F74" t="s" s="220">
        <v>55</v>
      </c>
      <c r="G74" t="s" s="221">
        <v>55</v>
      </c>
      <c r="H74" s="222">
        <v>66.05</v>
      </c>
      <c r="I74" s="223">
        <f>(R74/H74)*100</f>
        <v>1.953065859197578</v>
      </c>
      <c r="J74" s="224">
        <v>0.3075</v>
      </c>
      <c r="K74" s="224">
        <v>0.3225</v>
      </c>
      <c r="L74" s="225">
        <f>((K74/J74)-1)*100</f>
        <v>4.878048780487809</v>
      </c>
      <c r="M74" s="226">
        <v>42977</v>
      </c>
      <c r="N74" s="226">
        <v>42979</v>
      </c>
      <c r="O74" s="226">
        <v>42993</v>
      </c>
      <c r="P74" t="s" s="227">
        <v>182</v>
      </c>
      <c r="Q74" s="316"/>
      <c r="R74" s="225">
        <f>K74*4</f>
        <v>1.29</v>
      </c>
      <c r="S74" s="228">
        <f>IF(OR(W74&lt;0.01,W74="n/a"),"n/a",R74/W74*100)</f>
        <v>57.847533632287</v>
      </c>
      <c r="T74" s="229">
        <f>IF(OR(W74&lt;0.01,Z74="n/a"),"n/a",(H74/SQRT(22.5*W74*(H74/Z74))-1)*100)</f>
        <v>102.0103249838969</v>
      </c>
      <c r="U74" s="223">
        <f>IF(OR(W74&lt;0.01,W74="n/a"),"n/a",H74/W74)</f>
        <v>29.61883408071749</v>
      </c>
      <c r="V74" s="230">
        <v>12</v>
      </c>
      <c r="W74" s="222">
        <v>2.23</v>
      </c>
      <c r="X74" s="231">
        <v>7.41</v>
      </c>
      <c r="Y74" s="232">
        <v>4.1</v>
      </c>
      <c r="Z74" s="233">
        <v>3.1</v>
      </c>
      <c r="AA74" s="222">
        <v>10.6</v>
      </c>
      <c r="AB74" s="234">
        <v>5.9</v>
      </c>
      <c r="AC74" t="s" s="422">
        <v>143</v>
      </c>
      <c r="AD74" s="236">
        <v>4.4</v>
      </c>
      <c r="AE74" s="236">
        <v>4</v>
      </c>
      <c r="AF74" s="237">
        <v>2</v>
      </c>
      <c r="AG74" s="238">
        <v>2290</v>
      </c>
      <c r="AH74" s="239">
        <v>0.2</v>
      </c>
      <c r="AI74" s="240">
        <v>0.54</v>
      </c>
      <c r="AJ74" s="241">
        <f>IF(OR(AD74&lt;0,AD74="n/a",AD74=0),"n/a",AN74/AD74)</f>
        <v>0.8154955544372732</v>
      </c>
      <c r="AK74" s="242">
        <f>AN74/AO74</f>
        <v>1.335709179880025</v>
      </c>
      <c r="AL74" s="243">
        <f>((AP74/AQ74)^(1/1)-1)*100</f>
        <v>4.329004329004338</v>
      </c>
      <c r="AM74" s="243">
        <f>IF(AS74=0,"n/a",((AP74/AS74)^(1/3)-1)*100)</f>
        <v>4.031537195092816</v>
      </c>
      <c r="AN74" s="243">
        <f>IF(AV74=0,"n/a",((AP74/AV74)^(1/5)-1)*100)</f>
        <v>3.588180439524002</v>
      </c>
      <c r="AO74" s="244">
        <f>IF(BB74=0,"n/a",((AP74/BB74)^(1/10)-1)*100)</f>
        <v>2.686348565670782</v>
      </c>
      <c r="AP74" s="241">
        <v>1.205</v>
      </c>
      <c r="AQ74" s="241">
        <v>1.155</v>
      </c>
      <c r="AR74" s="241">
        <v>1.108466666666667</v>
      </c>
      <c r="AS74" s="241">
        <v>1.070266666666667</v>
      </c>
      <c r="AT74" s="245"/>
      <c r="AU74" s="241">
        <v>1.036933333333333</v>
      </c>
      <c r="AV74" s="241">
        <v>1.010266666666667</v>
      </c>
      <c r="AW74" s="245"/>
      <c r="AX74" s="246">
        <v>0.99</v>
      </c>
      <c r="AY74" s="247">
        <v>0.9734666666666666</v>
      </c>
      <c r="AZ74" s="248">
        <v>0.9555999999999999</v>
      </c>
      <c r="BA74" s="248">
        <v>0.9377333333333334</v>
      </c>
      <c r="BB74" s="248">
        <v>0.9244</v>
      </c>
      <c r="BC74" s="248">
        <v>0.916</v>
      </c>
      <c r="BD74" s="248">
        <v>0.9066666666666667</v>
      </c>
      <c r="BE74" s="248">
        <v>0.8986666666666667</v>
      </c>
      <c r="BF74" s="248">
        <v>0.892</v>
      </c>
      <c r="BG74" s="248">
        <v>0.8853333333333334</v>
      </c>
      <c r="BH74" s="248">
        <v>0.8766666666666666</v>
      </c>
      <c r="BI74" s="249">
        <v>0.8666666666666667</v>
      </c>
      <c r="BJ74" s="246">
        <f>SUM(AP74:BI74)</f>
        <v>17.60913333333334</v>
      </c>
      <c r="BK74" s="250">
        <f>((AP74/AQ74)-1)*100</f>
        <v>4.329004329004338</v>
      </c>
      <c r="BL74" s="250">
        <f>((AQ74/AR74)-1)*100</f>
        <v>4.197991219101449</v>
      </c>
      <c r="BM74" s="250">
        <f>((AR74/AS74)-1)*100</f>
        <v>3.569203936713583</v>
      </c>
      <c r="BN74" s="250">
        <f>IF(AU74=0,0,IF(AU74&gt;AS74,0,((AS74/AU74)-1)*100))</f>
        <v>3.214607175003192</v>
      </c>
      <c r="BO74" s="250">
        <f>IF(AV74=0,0,IF(AV74&gt;AU74,0,((AU74/AV74)-1)*100))</f>
        <v>2.639567110993823</v>
      </c>
      <c r="BP74" s="250">
        <f>((AV74/AX74)-1)*100</f>
        <v>2.047138047138053</v>
      </c>
      <c r="BQ74" s="251">
        <f>((AX74/AY74)-1)*100</f>
        <v>1.698397479797298</v>
      </c>
      <c r="BR74" s="252">
        <f>((AY74/AZ74)-1)*100</f>
        <v>1.869680479977687</v>
      </c>
      <c r="BS74" s="252">
        <f>((AZ74/BA74)-1)*100</f>
        <v>1.905303568889494</v>
      </c>
      <c r="BT74" s="252">
        <f>((BA74/BB74)-1)*100</f>
        <v>1.442377037357567</v>
      </c>
      <c r="BU74" s="252">
        <f>((BB74/BC74)-1)*100</f>
        <v>0.917030567685595</v>
      </c>
      <c r="BV74" s="252">
        <f>((BC74/BD74)-1)*100</f>
        <v>1.029411764705879</v>
      </c>
      <c r="BW74" s="252">
        <f>((BD74/BE74)-1)*100</f>
        <v>0.8902077151335286</v>
      </c>
      <c r="BX74" s="252">
        <f>((BE74/BF74)-1)*100</f>
        <v>0.7473841554558991</v>
      </c>
      <c r="BY74" s="252">
        <f>((BF74/BG74)-1)*100</f>
        <v>0.7530120481927582</v>
      </c>
      <c r="BZ74" s="252">
        <f>((BG74/BH74)-1)*100</f>
        <v>0.9885931558935468</v>
      </c>
      <c r="CA74" s="253">
        <f>((BH74/BI74)-1)*100</f>
        <v>1.15384615384615</v>
      </c>
      <c r="CB74" s="250">
        <f>AVERAGE(BK74:CA74)</f>
        <v>1.964279761464107</v>
      </c>
      <c r="CC74" s="250">
        <f>SQRT(AVERAGE((BK74-$CB74)^2,(BL74-$CB74)^2,(BM74-$CB74)^2,(BN74-$CB74)^2,(BO74-$CB74)^2,(BP74-$CB74)^2,(BQ74-$CB74)^2,(BR74-$CB74)^2,(BS74-$CB74)^2,(BT74-$CB74)^2,(BU74-$CB74)^2,(BV74-$CB74)^2,(BW74-$CB74)^2,(BX74-$CB74)^2,(BY74-$CB74)^2,(BZ74-$CB74)^2,(CA74-$CB74)^2))</f>
        <v>1.168709246330725</v>
      </c>
      <c r="CD74" t="s" s="116">
        <v>161</v>
      </c>
      <c r="CE74" s="254">
        <f>IF(AN74="n/a","n/a",IF(U74&lt;0,"n/a",IF(U74="n/a","n/a",I74+AN74-U74)))</f>
        <v>-24.07758778199591</v>
      </c>
      <c r="CF74" s="254">
        <f>IF(AN74="n/a","n/a",I74+AN74)</f>
        <v>5.54124629872158</v>
      </c>
      <c r="CG74" s="250">
        <f>D74/10+(1000-E74)/100+IF(F74="N",2,IF(F74="Y",1,0))+IF(G74="N",2,IF(G74="Y",1,0))+IF(L74&gt;10,5,L74/2)+IF(S74&gt;100,0,IF(S74&lt;0,0,(100-S74)/10))+IF(U74&gt;100,0,IF(U74&lt;0,0,(100-U74)/10))+IF(X74="-",0,IF(X74="N/A",0,IF(X74&gt;5,0,5-X74)))+IF(Y74&gt;5,0,5-Y74)+IF(Z74="N/A",0,IF(Z74&gt;5,0,5-Z74))+IF(AB74&lt;0,0,IF(AB74="-",0,IF(AB74="N/A",0,IF(AB74&gt;10,5,AB74/2))))+IF(AC74="n/a",0,IF(AC74&lt;0,0,IF(AC74&gt;10,5,AC74/2)))+IF(AE74="n/a",0,IF(AE74&lt;0,0,IF(AE74&gt;10,5,AE74/2)))+AF74/10+IF(AG74&gt;100000,3,IF(AG74&gt;10000,2,IF(AG74&gt;1000,1,0)))+IF(AL74&gt;10,5,AL74/2)+IF(AM74="n/a",0,IF(AM74&gt;10,5,AM74/2))+IF(AN74="n/a",0,IF(AN74&gt;10,5,AN74/2))+IF(AO74="n/a",0,IF(AO74&lt;0,0,IF(AO74&gt;10,5,AO74/2)))+IF(CB74&gt;10,5,CB74/2)</f>
        <v>48.53206276432149</v>
      </c>
      <c r="CH74" s="255">
        <f>IF(AB74="n/a",1.03*AP74,IF(AB74&lt;0,1.01*AP74,IF(AB74&gt;10,1.1*AP74,(1+AB74/100)*AP74)))</f>
        <v>1.276095</v>
      </c>
      <c r="CI74" s="256">
        <f>IF($AC74="n/a",1.03*CH74,IF($AC74&lt;0,1.01*CH74,IF($AC74&gt;10,1.1*CH74,(1+$AC74/100)*CH74)))</f>
        <v>1.31437785</v>
      </c>
      <c r="CJ74" s="257">
        <f>IF($AE74="n/a",1.03*CI74,IF($AE74&lt;0,1.01*CI74,IF($AE74&gt;10,1.1*CI74,(1+$AE74/100)*CI74)))</f>
        <v>1.366952964</v>
      </c>
      <c r="CK74" s="257">
        <f>IF($AE74="n/a",1.03*CJ74,IF($AE74&lt;0,1.01*CJ74,IF($AE74&gt;10,1.1*CJ74,(1+$AE74/100)*CJ74)))</f>
        <v>1.421631082560</v>
      </c>
      <c r="CL74" s="258">
        <f>IF($AE74="n/a",1.03*CK74,IF($AE74&lt;0,1.01*CK74,IF($AE74&gt;10,1.1*CK74,(1+$AE74/100)*CK74)))</f>
        <v>1.4784963258624</v>
      </c>
      <c r="CM74" s="256">
        <f>SUM(CH74:CL74)</f>
        <v>6.857553222422402</v>
      </c>
      <c r="CN74" s="253">
        <f>(CM74/H74)*100</f>
        <v>10.38236672584769</v>
      </c>
      <c r="CO74" s="259">
        <v>0.34</v>
      </c>
      <c r="CP74" s="260">
        <v>18</v>
      </c>
      <c r="CQ74" s="261">
        <v>-3.9</v>
      </c>
      <c r="CR74" s="262">
        <v>0.9</v>
      </c>
      <c r="CS74" s="263">
        <v>2.2</v>
      </c>
    </row>
    <row r="75" ht="11.25" customHeight="1">
      <c r="A75" t="s" s="116">
        <v>358</v>
      </c>
      <c r="B75" t="s" s="116">
        <v>359</v>
      </c>
      <c r="C75" t="s" s="116">
        <v>160</v>
      </c>
      <c r="D75" s="218">
        <v>45</v>
      </c>
      <c r="E75" s="219">
        <v>46</v>
      </c>
      <c r="F75" t="s" s="220">
        <v>55</v>
      </c>
      <c r="G75" t="s" s="221">
        <v>55</v>
      </c>
      <c r="H75" s="222">
        <v>43.48</v>
      </c>
      <c r="I75" s="223">
        <f>(R75/H75)*100</f>
        <v>2.058417663293468</v>
      </c>
      <c r="J75" s="224">
        <v>0.21125</v>
      </c>
      <c r="K75" s="224">
        <v>0.22375</v>
      </c>
      <c r="L75" s="225">
        <f>((K75/J75)-1)*100</f>
        <v>5.917159763313617</v>
      </c>
      <c r="M75" s="226">
        <v>43047</v>
      </c>
      <c r="N75" s="226">
        <v>43048</v>
      </c>
      <c r="O75" s="226">
        <v>43070</v>
      </c>
      <c r="P75" t="s" s="227">
        <v>147</v>
      </c>
      <c r="Q75" s="85"/>
      <c r="R75" s="225">
        <f>K75*4</f>
        <v>0.895</v>
      </c>
      <c r="S75" s="228">
        <f>IF(OR(W75&lt;0.01,W75="n/a"),"n/a",R75/W75*100)</f>
        <v>67.8030303030303</v>
      </c>
      <c r="T75" s="229">
        <f>IF(OR(W75&lt;0.01,Z75="n/a"),"n/a",(H75/SQRT(22.5*W75*(H75/Z75))-1)*100)</f>
        <v>116.1035417126261</v>
      </c>
      <c r="U75" s="223">
        <f>IF(OR(W75&lt;0.01,W75="n/a"),"n/a",H75/W75)</f>
        <v>32.93939393939394</v>
      </c>
      <c r="V75" s="230">
        <v>12</v>
      </c>
      <c r="W75" s="222">
        <v>1.32</v>
      </c>
      <c r="X75" s="231">
        <v>12.21</v>
      </c>
      <c r="Y75" s="232">
        <v>5.32</v>
      </c>
      <c r="Z75" s="233">
        <v>3.19</v>
      </c>
      <c r="AA75" s="222">
        <v>9.9</v>
      </c>
      <c r="AB75" s="234">
        <v>13</v>
      </c>
      <c r="AC75" s="235">
        <v>8.779999999999999</v>
      </c>
      <c r="AD75" s="236">
        <v>10.3</v>
      </c>
      <c r="AE75" s="236">
        <v>2.7</v>
      </c>
      <c r="AF75" s="237">
        <v>2</v>
      </c>
      <c r="AG75" s="372">
        <v>707</v>
      </c>
      <c r="AH75" s="239">
        <v>1.4</v>
      </c>
      <c r="AI75" s="240">
        <v>0.72</v>
      </c>
      <c r="AJ75" s="241">
        <f>IF(OR(AD75&lt;0,AD75="n/a",AD75=0),"n/a",AN75/AD75)</f>
        <v>0.1911381535841223</v>
      </c>
      <c r="AK75" s="242">
        <f>AN75/AO75</f>
        <v>1.160784999830603</v>
      </c>
      <c r="AL75" s="243">
        <f>((AP75/AQ75)^(1/1)-1)*100</f>
        <v>4.025764895330108</v>
      </c>
      <c r="AM75" s="243">
        <f>IF(AS75=0,"n/a",((AP75/AS75)^(1/3)-1)*100)</f>
        <v>2.37926536981794</v>
      </c>
      <c r="AN75" s="243">
        <f>IF(AV75=0,"n/a",((AP75/AV75)^(1/5)-1)*100)</f>
        <v>1.96872298191646</v>
      </c>
      <c r="AO75" s="244">
        <f>IF(BB75=0,"n/a",((AP75/BB75)^(1/10)-1)*100)</f>
        <v>1.696027242085107</v>
      </c>
      <c r="AP75" s="241">
        <v>0.8075</v>
      </c>
      <c r="AQ75" s="241">
        <v>0.77625</v>
      </c>
      <c r="AR75" s="241">
        <v>0.7625</v>
      </c>
      <c r="AS75" s="241">
        <v>0.7524999999999999</v>
      </c>
      <c r="AT75" s="245"/>
      <c r="AU75" s="241">
        <v>0.7425</v>
      </c>
      <c r="AV75" s="241">
        <v>0.7325</v>
      </c>
      <c r="AW75" s="245"/>
      <c r="AX75" s="246">
        <v>0.7225</v>
      </c>
      <c r="AY75" s="247">
        <v>0.7125</v>
      </c>
      <c r="AZ75" s="248">
        <v>0.7025</v>
      </c>
      <c r="BA75" s="248">
        <v>0.6925</v>
      </c>
      <c r="BB75" s="248">
        <v>0.6825</v>
      </c>
      <c r="BC75" s="248">
        <v>0.6725</v>
      </c>
      <c r="BD75" s="248">
        <v>0.6625</v>
      </c>
      <c r="BE75" s="248">
        <v>0.64875</v>
      </c>
      <c r="BF75" s="248">
        <v>0.63375</v>
      </c>
      <c r="BG75" s="248">
        <v>0.6225000000000001</v>
      </c>
      <c r="BH75" s="248">
        <v>0.6125</v>
      </c>
      <c r="BI75" s="249">
        <v>0.595</v>
      </c>
      <c r="BJ75" s="246">
        <f>SUM(AP75:BI75)</f>
        <v>12.53375</v>
      </c>
      <c r="BK75" s="250">
        <f>((AP75/AQ75)-1)*100</f>
        <v>4.025764895330108</v>
      </c>
      <c r="BL75" s="250">
        <f>((AQ75/AR75)-1)*100</f>
        <v>1.80327868852459</v>
      </c>
      <c r="BM75" s="250">
        <f>((AR75/AS75)-1)*100</f>
        <v>1.328903654485059</v>
      </c>
      <c r="BN75" s="250">
        <f>IF(AU75=0,0,IF(AU75&gt;AS75,0,((AS75/AU75)-1)*100))</f>
        <v>1.346801346801341</v>
      </c>
      <c r="BO75" s="250">
        <f>IF(AV75=0,0,IF(AV75&gt;AU75,0,((AU75/AV75)-1)*100))</f>
        <v>1.365187713310578</v>
      </c>
      <c r="BP75" s="250">
        <f>((AV75/AX75)-1)*100</f>
        <v>1.384083044982698</v>
      </c>
      <c r="BQ75" s="251">
        <f>((AX75/AY75)-1)*100</f>
        <v>1.403508771929829</v>
      </c>
      <c r="BR75" s="252">
        <f>((AY75/AZ75)-1)*100</f>
        <v>1.423487544483981</v>
      </c>
      <c r="BS75" s="252">
        <f>((AZ75/BA75)-1)*100</f>
        <v>1.444043321299637</v>
      </c>
      <c r="BT75" s="252">
        <f>((BA75/BB75)-1)*100</f>
        <v>1.46520146520146</v>
      </c>
      <c r="BU75" s="252">
        <f>((BB75/BC75)-1)*100</f>
        <v>1.486988847583648</v>
      </c>
      <c r="BV75" s="252">
        <f>((BC75/BD75)-1)*100</f>
        <v>1.509433962264151</v>
      </c>
      <c r="BW75" s="252">
        <f>((BD75/BE75)-1)*100</f>
        <v>2.119460500963388</v>
      </c>
      <c r="BX75" s="252">
        <f>((BE75/BF75)-1)*100</f>
        <v>2.366863905325456</v>
      </c>
      <c r="BY75" s="252">
        <f>((BF75/BG75)-1)*100</f>
        <v>1.807228915662651</v>
      </c>
      <c r="BZ75" s="252">
        <f>((BG75/BH75)-1)*100</f>
        <v>1.632653061224487</v>
      </c>
      <c r="CA75" s="253">
        <f>((BH75/BI75)-1)*100</f>
        <v>2.941176470588247</v>
      </c>
      <c r="CB75" s="250">
        <f>AVERAGE(BK75:CA75)</f>
        <v>1.814945065291842</v>
      </c>
      <c r="CC75" s="250">
        <f>SQRT(AVERAGE((BK75-$CB75)^2,(BL75-$CB75)^2,(BM75-$CB75)^2,(BN75-$CB75)^2,(BO75-$CB75)^2,(BP75-$CB75)^2,(BQ75-$CB75)^2,(BR75-$CB75)^2,(BS75-$CB75)^2,(BT75-$CB75)^2,(BU75-$CB75)^2,(BV75-$CB75)^2,(BW75-$CB75)^2,(BX75-$CB75)^2,(BY75-$CB75)^2,(BZ75-$CB75)^2,(CA75-$CB75)^2))</f>
        <v>0.6950882272632116</v>
      </c>
      <c r="CD75" t="s" s="116">
        <v>161</v>
      </c>
      <c r="CE75" s="254">
        <f>IF(AN75="n/a","n/a",IF(U75&lt;0,"n/a",IF(U75="n/a","n/a",I75+AN75-U75)))</f>
        <v>-28.91225329418401</v>
      </c>
      <c r="CF75" s="254">
        <f>IF(AN75="n/a","n/a",I75+AN75)</f>
        <v>4.027140645209927</v>
      </c>
      <c r="CG75" s="250">
        <f>D75/10+(1000-E75)/100+IF(F75="N",2,IF(F75="Y",1,0))+IF(G75="N",2,IF(G75="Y",1,0))+IF(L75&gt;10,5,L75/2)+IF(S75&gt;100,0,IF(S75&lt;0,0,(100-S75)/10))+IF(U75&gt;100,0,IF(U75&lt;0,0,(100-U75)/10))+IF(X75="-",0,IF(X75="N/A",0,IF(X75&gt;5,0,5-X75)))+IF(Y75&gt;5,0,5-Y75)+IF(Z75="N/A",0,IF(Z75&gt;5,0,5-Z75))+IF(AB75&lt;0,0,IF(AB75="-",0,IF(AB75="N/A",0,IF(AB75&gt;10,5,AB75/2))))+IF(AC75="n/a",0,IF(AC75&lt;0,0,IF(AC75&gt;10,5,AC75/2)))+IF(AE75="n/a",0,IF(AE75&lt;0,0,IF(AE75&gt;10,5,AE75/2)))+AF75/10+IF(AG75&gt;100000,3,IF(AG75&gt;10000,2,IF(AG75&gt;1000,1,0)))+IF(AL75&gt;10,5,AL75/2)+IF(AM75="n/a",0,IF(AM75&gt;10,5,AM75/2))+IF(AN75="n/a",0,IF(AN75&gt;10,5,AN75/2))+IF(AO75="n/a",0,IF(AO75&lt;0,0,IF(AO75&gt;10,5,AO75/2)))+IF(CB75&gt;10,5,CB75/2)</f>
        <v>49.61670023463512</v>
      </c>
      <c r="CH75" s="255">
        <f>IF(AB75="n/a",1.03*AP75,IF(AB75&lt;0,1.01*AP75,IF(AB75&gt;10,1.1*AP75,(1+AB75/100)*AP75)))</f>
        <v>0.8882500000000001</v>
      </c>
      <c r="CI75" s="256">
        <f>IF($AC75="n/a",1.03*CH75,IF($AC75&lt;0,1.01*CH75,IF($AC75&gt;10,1.1*CH75,(1+$AC75/100)*CH75)))</f>
        <v>0.9662383500000002</v>
      </c>
      <c r="CJ75" s="257">
        <f>IF($AE75="n/a",1.03*CI75,IF($AE75&lt;0,1.01*CI75,IF($AE75&gt;10,1.1*CI75,(1+$AE75/100)*CI75)))</f>
        <v>0.9923267854500002</v>
      </c>
      <c r="CK75" s="257">
        <f>IF($AE75="n/a",1.03*CJ75,IF($AE75&lt;0,1.01*CJ75,IF($AE75&gt;10,1.1*CJ75,(1+$AE75/100)*CJ75)))</f>
        <v>1.01911960865715</v>
      </c>
      <c r="CL75" s="258">
        <f>IF($AE75="n/a",1.03*CK75,IF($AE75&lt;0,1.01*CK75,IF($AE75&gt;10,1.1*CK75,(1+$AE75/100)*CK75)))</f>
        <v>1.046635838090893</v>
      </c>
      <c r="CM75" s="256">
        <f>SUM(CH75:CL75)</f>
        <v>4.912570582198044</v>
      </c>
      <c r="CN75" s="253">
        <f>(CM75/H75)*100</f>
        <v>11.29846040063948</v>
      </c>
      <c r="CO75" s="259">
        <v>0.42</v>
      </c>
      <c r="CP75" s="260">
        <v>34.9</v>
      </c>
      <c r="CQ75" s="261">
        <v>-6.3</v>
      </c>
      <c r="CR75" s="262">
        <v>6.7</v>
      </c>
      <c r="CS75" s="263">
        <v>13.4</v>
      </c>
    </row>
    <row r="76" ht="11.25" customHeight="1">
      <c r="A76" t="s" s="146">
        <v>360</v>
      </c>
      <c r="B76" t="s" s="146">
        <v>361</v>
      </c>
      <c r="C76" t="s" s="146">
        <v>362</v>
      </c>
      <c r="D76" s="267">
        <v>46</v>
      </c>
      <c r="E76" s="219">
        <v>37</v>
      </c>
      <c r="F76" t="s" s="151">
        <v>129</v>
      </c>
      <c r="G76" t="s" s="152">
        <v>129</v>
      </c>
      <c r="H76" s="268">
        <v>79.5</v>
      </c>
      <c r="I76" s="269">
        <f>(R76/H76)*100</f>
        <v>1.761006289308176</v>
      </c>
      <c r="J76" s="270">
        <v>0.33</v>
      </c>
      <c r="K76" s="270">
        <v>0.35</v>
      </c>
      <c r="L76" s="271">
        <f>((K76/J76)-1)*100</f>
        <v>6.060606060606055</v>
      </c>
      <c r="M76" s="272">
        <v>42874</v>
      </c>
      <c r="N76" s="272">
        <v>42878</v>
      </c>
      <c r="O76" s="272">
        <v>42896</v>
      </c>
      <c r="P76" t="s" s="273">
        <v>363</v>
      </c>
      <c r="Q76" s="329"/>
      <c r="R76" s="271">
        <f>K76*4</f>
        <v>1.4</v>
      </c>
      <c r="S76" s="275">
        <f>IF(OR(W76&lt;0.01,W76="n/a"),"n/a",R76/W76*100)</f>
        <v>64.22018348623853</v>
      </c>
      <c r="T76" s="276">
        <f>IF(OR(W76&lt;0.01,Z76="n/a"),"n/a",(H76/SQRT(22.5*W76*(H76/Z76))-1)*100)</f>
        <v>182.9616198134683</v>
      </c>
      <c r="U76" s="269">
        <f>IF(OR(W76&lt;0.01,W76="n/a"),"n/a",H76/W76)</f>
        <v>36.46788990825688</v>
      </c>
      <c r="V76" s="277">
        <v>12</v>
      </c>
      <c r="W76" s="268">
        <v>2.18</v>
      </c>
      <c r="X76" s="278">
        <v>2.43</v>
      </c>
      <c r="Y76" s="279">
        <v>2.66</v>
      </c>
      <c r="Z76" s="280">
        <v>4.94</v>
      </c>
      <c r="AA76" s="268">
        <v>14.3</v>
      </c>
      <c r="AB76" s="281">
        <v>31.9</v>
      </c>
      <c r="AC76" s="282">
        <v>13.4</v>
      </c>
      <c r="AD76" s="283">
        <v>6.1</v>
      </c>
      <c r="AE76" s="283">
        <v>15</v>
      </c>
      <c r="AF76" s="284">
        <v>4</v>
      </c>
      <c r="AG76" s="285">
        <v>3052</v>
      </c>
      <c r="AH76" s="286">
        <v>5.3</v>
      </c>
      <c r="AI76" s="287">
        <v>0.77</v>
      </c>
      <c r="AJ76" s="288">
        <f>IF(OR(AD76&lt;0,AD76="n/a",AD76=0),"n/a",AN76/AD76)</f>
        <v>0.807687419489541</v>
      </c>
      <c r="AK76" s="289">
        <f>AN76/AO76</f>
        <v>0.727041048307284</v>
      </c>
      <c r="AL76" s="290">
        <f>((AP76/AQ76)^(1/1)-1)*100</f>
        <v>3.149606299212593</v>
      </c>
      <c r="AM76" s="290">
        <f>IF(AS76=0,"n/a",((AP76/AS76)^(1/3)-1)*100)</f>
        <v>3.545150286326981</v>
      </c>
      <c r="AN76" s="290">
        <f>IF(AV76=0,"n/a",((AP76/AV76)^(1/5)-1)*100)</f>
        <v>4.9268932588862</v>
      </c>
      <c r="AO76" s="291">
        <f>IF(BB76=0,"n/a",((AP76/BB76)^(1/10)-1)*100)</f>
        <v>6.776636986807172</v>
      </c>
      <c r="AP76" s="288">
        <v>1.31</v>
      </c>
      <c r="AQ76" s="288">
        <v>1.27</v>
      </c>
      <c r="AR76" s="288">
        <v>1.23</v>
      </c>
      <c r="AS76" s="288">
        <v>1.18</v>
      </c>
      <c r="AT76" s="292"/>
      <c r="AU76" s="288">
        <v>1.1</v>
      </c>
      <c r="AV76" s="288">
        <v>1.03</v>
      </c>
      <c r="AW76" s="292"/>
      <c r="AX76" s="293">
        <v>0.99</v>
      </c>
      <c r="AY76" s="403">
        <v>0.96</v>
      </c>
      <c r="AZ76" s="295">
        <v>0.9399999999999999</v>
      </c>
      <c r="BA76" s="295">
        <v>0.84</v>
      </c>
      <c r="BB76" s="295">
        <v>0.68</v>
      </c>
      <c r="BC76" s="295">
        <v>0.52</v>
      </c>
      <c r="BD76" s="295">
        <v>0.37</v>
      </c>
      <c r="BE76" s="295">
        <v>0.25668</v>
      </c>
      <c r="BF76" s="295">
        <v>0.21668</v>
      </c>
      <c r="BG76" s="295">
        <v>0.18001</v>
      </c>
      <c r="BH76" s="295">
        <v>0.15778</v>
      </c>
      <c r="BI76" s="296">
        <v>0.15112</v>
      </c>
      <c r="BJ76" s="293">
        <f>SUM(AP76:BI76)</f>
        <v>13.38227</v>
      </c>
      <c r="BK76" s="297">
        <f>((AP76/AQ76)-1)*100</f>
        <v>3.149606299212593</v>
      </c>
      <c r="BL76" s="297">
        <f>((AQ76/AR76)-1)*100</f>
        <v>3.252032520325199</v>
      </c>
      <c r="BM76" s="297">
        <f>((AR76/AS76)-1)*100</f>
        <v>4.237288135593231</v>
      </c>
      <c r="BN76" s="297">
        <f>IF(AU76=0,0,IF(AU76&gt;AS76,0,((AS76/AU76)-1)*100))</f>
        <v>7.272727272727253</v>
      </c>
      <c r="BO76" s="297">
        <f>IF(AV76=0,0,IF(AV76&gt;AU76,0,((AU76/AV76)-1)*100))</f>
        <v>6.796116504854366</v>
      </c>
      <c r="BP76" s="297">
        <f>((AV76/AX76)-1)*100</f>
        <v>4.040404040404044</v>
      </c>
      <c r="BQ76" s="298">
        <f>((AX76/AY76)-1)*100</f>
        <v>3.125</v>
      </c>
      <c r="BR76" s="299">
        <f>((AY76/AZ76)-1)*100</f>
        <v>2.127659574468077</v>
      </c>
      <c r="BS76" s="299">
        <f>((AZ76/BA76)-1)*100</f>
        <v>11.90476190476191</v>
      </c>
      <c r="BT76" s="299">
        <f>((BA76/BB76)-1)*100</f>
        <v>23.52941176470587</v>
      </c>
      <c r="BU76" s="299">
        <f>((BB76/BC76)-1)*100</f>
        <v>30.76923076923077</v>
      </c>
      <c r="BV76" s="299">
        <f>((BC76/BD76)-1)*100</f>
        <v>40.54054054054055</v>
      </c>
      <c r="BW76" s="299">
        <f>((BD76/BE76)-1)*100</f>
        <v>44.14835592956208</v>
      </c>
      <c r="BX76" s="299">
        <f>((BE76/BF76)-1)*100</f>
        <v>18.46040243677312</v>
      </c>
      <c r="BY76" s="299">
        <f>((BF76/BG76)-1)*100</f>
        <v>20.37109049497248</v>
      </c>
      <c r="BZ76" s="299">
        <f>((BG76/BH76)-1)*100</f>
        <v>14.08923817974397</v>
      </c>
      <c r="CA76" s="300">
        <f>((BH76/BI76)-1)*100</f>
        <v>4.407093700370557</v>
      </c>
      <c r="CB76" s="297">
        <f>AVERAGE(BK76:CA76)</f>
        <v>14.24829176872036</v>
      </c>
      <c r="CC76" s="297">
        <f>SQRT(AVERAGE((BK76-$CB76)^2,(BL76-$CB76)^2,(BM76-$CB76)^2,(BN76-$CB76)^2,(BO76-$CB76)^2,(BP76-$CB76)^2,(BQ76-$CB76)^2,(BR76-$CB76)^2,(BS76-$CB76)^2,(BT76-$CB76)^2,(BU76-$CB76)^2,(BV76-$CB76)^2,(BW76-$CB76)^2,(BX76-$CB76)^2,(BY76-$CB76)^2,(BZ76-$CB76)^2,(CA76-$CB76)^2))</f>
        <v>13.11784686721105</v>
      </c>
      <c r="CD76" t="s" s="146">
        <v>137</v>
      </c>
      <c r="CE76" s="301">
        <f>IF(AN76="n/a","n/a",IF(U76&lt;0,"n/a",IF(U76="n/a","n/a",I76+AN76-U76)))</f>
        <v>-29.7799903600625</v>
      </c>
      <c r="CF76" s="301">
        <f>IF(AN76="n/a","n/a",I76+AN76)</f>
        <v>6.687899548194377</v>
      </c>
      <c r="CG76" s="297">
        <f>D76/10+(1000-E76)/100+IF(F76="N",2,IF(F76="Y",1,0))+IF(G76="N",2,IF(G76="Y",1,0))+IF(L76&gt;10,5,L76/2)+IF(S76&gt;100,0,IF(S76&lt;0,0,(100-S76)/10))+IF(U76&gt;100,0,IF(U76&lt;0,0,(100-U76)/10))+IF(X76="-",0,IF(X76="N/A",0,IF(X76&gt;5,0,5-X76)))+IF(Y76&gt;5,0,5-Y76)+IF(Z76="N/A",0,IF(Z76&gt;5,0,5-Z76))+IF(AB76&lt;0,0,IF(AB76="-",0,IF(AB76="N/A",0,IF(AB76&gt;10,5,AB76/2))))+IF(AC76="n/a",0,IF(AC76&lt;0,0,IF(AC76&gt;10,5,AC76/2)))+IF(AE76="n/a",0,IF(AE76&lt;0,0,IF(AE76&gt;10,5,AE76/2)))+AF76/10+IF(AG76&gt;100000,3,IF(AG76&gt;10000,2,IF(AG76&gt;1000,1,0)))+IF(AL76&gt;10,5,AL76/2)+IF(AM76="n/a",0,IF(AM76&gt;10,5,AM76/2))+IF(AN76="n/a",0,IF(AN76&gt;10,5,AN76/2))+IF(AO76="n/a",0,IF(AO76&lt;0,0,IF(AO76&gt;10,5,AO76/2)))+IF(CB76&gt;10,5,CB76/2)</f>
        <v>62.76063910646997</v>
      </c>
      <c r="CH76" s="302">
        <f>IF(AB76="n/a",1.03*AP76,IF(AB76&lt;0,1.01*AP76,IF(AB76&gt;10,1.1*AP76,(1+AB76/100)*AP76)))</f>
        <v>1.441</v>
      </c>
      <c r="CI76" s="303">
        <f>IF($AC76="n/a",1.03*CH76,IF($AC76&lt;0,1.01*CH76,IF($AC76&gt;10,1.1*CH76,(1+$AC76/100)*CH76)))</f>
        <v>1.5851</v>
      </c>
      <c r="CJ76" s="304">
        <f>IF($AE76="n/a",1.03*CI76,IF($AE76&lt;0,1.01*CI76,IF($AE76&gt;10,1.1*CI76,(1+$AE76/100)*CI76)))</f>
        <v>1.743610000000001</v>
      </c>
      <c r="CK76" s="304">
        <f>IF($AE76="n/a",1.03*CJ76,IF($AE76&lt;0,1.01*CJ76,IF($AE76&gt;10,1.1*CJ76,(1+$AE76/100)*CJ76)))</f>
        <v>1.917971000000001</v>
      </c>
      <c r="CL76" s="305">
        <f>IF($AE76="n/a",1.03*CK76,IF($AE76&lt;0,1.01*CK76,IF($AE76&gt;10,1.1*CK76,(1+$AE76/100)*CK76)))</f>
        <v>2.109768100000001</v>
      </c>
      <c r="CM76" s="303">
        <f>SUM(CH76:CL76)</f>
        <v>8.797449100000001</v>
      </c>
      <c r="CN76" s="300">
        <f>(CM76/H76)*100</f>
        <v>11.06597371069183</v>
      </c>
      <c r="CO76" s="306">
        <v>1.68</v>
      </c>
      <c r="CP76" s="307">
        <v>43.8</v>
      </c>
      <c r="CQ76" s="308">
        <v>-7.3</v>
      </c>
      <c r="CR76" s="309">
        <v>4.7</v>
      </c>
      <c r="CS76" s="310">
        <v>6.2</v>
      </c>
    </row>
    <row r="77" ht="11.25" customHeight="1">
      <c r="A77" t="s" s="173">
        <v>364</v>
      </c>
      <c r="B77" t="s" s="110">
        <v>365</v>
      </c>
      <c r="C77" t="s" s="110">
        <v>366</v>
      </c>
      <c r="D77" s="174">
        <v>32</v>
      </c>
      <c r="E77" s="219">
        <v>83</v>
      </c>
      <c r="F77" t="s" s="118">
        <v>129</v>
      </c>
      <c r="G77" t="s" s="113">
        <v>129</v>
      </c>
      <c r="H77" s="176">
        <v>41.6</v>
      </c>
      <c r="I77" s="177">
        <f>(R77/H77)*100</f>
        <v>0.8262881250000002</v>
      </c>
      <c r="J77" s="423">
        <v>0.08435719500000001</v>
      </c>
      <c r="K77" s="423">
        <v>0.08593396500000001</v>
      </c>
      <c r="L77" s="180">
        <f>((K77/J77)-1)*100</f>
        <v>1.869158878504673</v>
      </c>
      <c r="M77" s="179">
        <v>42885</v>
      </c>
      <c r="N77" s="179">
        <v>42887</v>
      </c>
      <c r="O77" s="179">
        <v>42901</v>
      </c>
      <c r="P77" t="s" s="173">
        <v>182</v>
      </c>
      <c r="Q77" t="s" s="424">
        <v>367</v>
      </c>
      <c r="R77" s="180">
        <f>K77*4</f>
        <v>0.3437358600000001</v>
      </c>
      <c r="S77" s="181">
        <f>IF(OR(W77&lt;0.01,W77="n/a"),"n/a",R77/W77*100)</f>
        <v>6.635827413127416</v>
      </c>
      <c r="T77" s="182">
        <f>IF(OR(W77&lt;0.01,Z77="n/a"),"n/a",(H77/SQRT(22.5*W77*(H77/Z77))-1)*100)</f>
        <v>-33.7412738560513</v>
      </c>
      <c r="U77" s="177">
        <f>IF(OR(W77&lt;0.01,W77="n/a"),"n/a",H77/W77)</f>
        <v>8.030888030888031</v>
      </c>
      <c r="V77" s="183">
        <v>12</v>
      </c>
      <c r="W77" s="176">
        <v>5.18</v>
      </c>
      <c r="X77" t="s" s="391">
        <v>143</v>
      </c>
      <c r="Y77" s="185">
        <v>0.34</v>
      </c>
      <c r="Z77" s="186">
        <v>1.23</v>
      </c>
      <c r="AA77" s="176">
        <v>16.3</v>
      </c>
      <c r="AB77" s="187">
        <v>38</v>
      </c>
      <c r="AC77" t="s" s="425">
        <v>143</v>
      </c>
      <c r="AD77" s="189">
        <v>-14.5</v>
      </c>
      <c r="AE77" t="s" s="392">
        <v>143</v>
      </c>
      <c r="AF77" s="190">
        <v>0</v>
      </c>
      <c r="AG77" s="191">
        <v>294</v>
      </c>
      <c r="AH77" s="192">
        <v>6.1</v>
      </c>
      <c r="AI77" s="193">
        <v>0.53</v>
      </c>
      <c r="AJ77" t="s" s="338">
        <f>IF(OR(AD77&lt;0,AD77="n/a",AD77=0),"n/a",AN77/AD77)</f>
        <v>143</v>
      </c>
      <c r="AK77" s="195">
        <f>AN77/AO77</f>
        <v>1.648589137080578</v>
      </c>
      <c r="AL77" s="196">
        <f>((AP77/AQ77)^(1/1)-1)*100</f>
        <v>1.913875598086134</v>
      </c>
      <c r="AM77" s="196">
        <f>IF(AS77=0,"n/a",((AP77/AS77)^(1/3)-1)*100)</f>
        <v>2.121347312285637</v>
      </c>
      <c r="AN77" s="196">
        <f>IF(AV77=0,"n/a",((AP77/AV77)^(1/5)-1)*100)</f>
        <v>9.538256982176762</v>
      </c>
      <c r="AO77" s="197">
        <f>IF(BB77=0,"n/a",((AP77/BB77)^(1/10)-1)*100)</f>
        <v>5.785708984512472</v>
      </c>
      <c r="AP77" s="194">
        <v>0.33585201</v>
      </c>
      <c r="AQ77" s="194">
        <v>0.32954493</v>
      </c>
      <c r="AR77" s="194">
        <v>0.322449465</v>
      </c>
      <c r="AS77" s="198">
        <v>0.315354</v>
      </c>
      <c r="AT77" s="199"/>
      <c r="AU77" s="194">
        <v>0.2438401697901273</v>
      </c>
      <c r="AV77" s="194">
        <v>0.2129701917534672</v>
      </c>
      <c r="AW77" s="199"/>
      <c r="AX77" s="200">
        <v>0.2094541744367826</v>
      </c>
      <c r="AY77" s="201">
        <v>0.2076961657784403</v>
      </c>
      <c r="AZ77" s="202">
        <v>0.2054358689320002</v>
      </c>
      <c r="BA77" s="202">
        <v>0.1989061224867288</v>
      </c>
      <c r="BB77" s="202">
        <v>0.1913717996652618</v>
      </c>
      <c r="BC77" s="202">
        <v>0.1855954855021371</v>
      </c>
      <c r="BD77" s="202">
        <v>0.168266543012763</v>
      </c>
      <c r="BE77" s="202">
        <v>0.1265766234006456</v>
      </c>
      <c r="BF77" s="202">
        <v>0.0974439084909732</v>
      </c>
      <c r="BG77" s="202">
        <v>0.09342560298619082</v>
      </c>
      <c r="BH77" s="202">
        <v>0.08940729748140841</v>
      </c>
      <c r="BI77" s="314">
        <v>0.085388991976626</v>
      </c>
      <c r="BJ77" s="200">
        <f>SUM(AP77:BI77)</f>
        <v>3.618979350693553</v>
      </c>
      <c r="BK77" s="205">
        <f>((AP77/AQ77)-1)*100</f>
        <v>1.913875598086134</v>
      </c>
      <c r="BL77" s="205">
        <f>((AQ77/AR77)-1)*100</f>
        <v>2.200488997555028</v>
      </c>
      <c r="BM77" s="205">
        <f>((AR77/AS77)-1)*100</f>
        <v>2.249999999999996</v>
      </c>
      <c r="BN77" s="205">
        <f>IF(AU77=0,0,IF(AU77&gt;AS77,0,((AS77/AU77)-1)*100))</f>
        <v>29.3281579780003</v>
      </c>
      <c r="BO77" s="205">
        <f>IF(AV77=0,0,IF(AV77&gt;AU77,0,((AU77/AV77)-1)*100))</f>
        <v>14.4949759318407</v>
      </c>
      <c r="BP77" s="205">
        <f>((AV77/AX77)-1)*100</f>
        <v>1.678657074340539</v>
      </c>
      <c r="BQ77" s="206">
        <f>((AX77/AY77)-1)*100</f>
        <v>0.8464328899637108</v>
      </c>
      <c r="BR77" s="207">
        <f>((AY77/AZ77)-1)*100</f>
        <v>1.100244498777503</v>
      </c>
      <c r="BS77" s="207">
        <f>((AZ77/BA77)-1)*100</f>
        <v>3.282828282828265</v>
      </c>
      <c r="BT77" s="207">
        <f>((BA77/BB77)-1)*100</f>
        <v>3.937007874015763</v>
      </c>
      <c r="BU77" s="207">
        <f>((BB77/BC77)-1)*100</f>
        <v>3.112313937753708</v>
      </c>
      <c r="BV77" s="207">
        <f>((BC77/BD77)-1)*100</f>
        <v>10.29850746268655</v>
      </c>
      <c r="BW77" s="207">
        <f>((BD77/BE77)-1)*100</f>
        <v>32.93650793650793</v>
      </c>
      <c r="BX77" s="207">
        <f>((BE77/BF77)-1)*100</f>
        <v>29.89690721649487</v>
      </c>
      <c r="BY77" s="207">
        <f>((BF77/BG77)-1)*100</f>
        <v>4.301075268817178</v>
      </c>
      <c r="BZ77" s="207">
        <f>((BG77/BH77)-1)*100</f>
        <v>4.494382022471921</v>
      </c>
      <c r="CA77" s="208">
        <f>((BH77/BI77)-1)*100</f>
        <v>4.705882352941182</v>
      </c>
      <c r="CB77" s="205">
        <f>AVERAGE(BK77:CA77)</f>
        <v>8.869308548416546</v>
      </c>
      <c r="CC77" s="205">
        <f>SQRT(AVERAGE((BK77-$CB77)^2,(BL77-$CB77)^2,(BM77-$CB77)^2,(BN77-$CB77)^2,(BO77-$CB77)^2,(BP77-$CB77)^2,(BQ77-$CB77)^2,(BR77-$CB77)^2,(BS77-$CB77)^2,(BT77-$CB77)^2,(BU77-$CB77)^2,(BV77-$CB77)^2,(BW77-$CB77)^2,(BX77-$CB77)^2,(BY77-$CB77)^2,(BZ77-$CB77)^2,(CA77-$CB77)^2))</f>
        <v>10.66264577845191</v>
      </c>
      <c r="CD77" t="s" s="110">
        <v>302</v>
      </c>
      <c r="CE77" s="209">
        <f>IF(AN77="n/a","n/a",IF(U77&lt;0,"n/a",IF(U77="n/a","n/a",I77+AN77-U77)))</f>
        <v>2.333657076288731</v>
      </c>
      <c r="CF77" s="209">
        <f>IF(AN77="n/a","n/a",I77+AN77)</f>
        <v>10.36454510717676</v>
      </c>
      <c r="CG77" s="205">
        <f>D77/10+(1000-E77)/100+IF(F77="N",2,IF(F77="Y",1,0))+IF(G77="N",2,IF(G77="Y",1,0))+IF(L77&gt;10,5,L77/2)+IF(S77&gt;100,0,IF(S77&lt;0,0,(100-S77)/10))+IF(U77&gt;100,0,IF(U77&lt;0,0,(100-U77)/10))+IF(X77="-",0,IF(X77="N/A",0,IF(X77&gt;5,0,5-X77)))+IF(Y77&gt;5,0,5-Y77)+IF(Z77="N/A",0,IF(Z77&gt;5,0,5-Z77))+IF(AB77&lt;0,0,IF(AB77="-",0,IF(AB77="N/A",0,IF(AB77&gt;10,5,AB77/2))))+IF(AC77="n/a",0,IF(AC77&lt;0,0,IF(AC77&gt;10,5,AC77/2)))+IF(AE77="n/a",0,IF(AE77&lt;0,0,IF(AE77&gt;10,5,AE77/2)))+AF77/10+IF(AG77&gt;100000,3,IF(AG77&gt;10000,2,IF(AG77&gt;1000,1,0)))+IF(AL77&gt;10,5,AL77/2)+IF(AM77="n/a",0,IF(AM77&gt;10,5,AM77/2))+IF(AN77="n/a",0,IF(AN77&gt;10,5,AN77/2))+IF(AO77="n/a",0,IF(AO77&lt;0,0,IF(AO77&gt;10,5,AO77/2)))+IF(CB77&gt;10,5,CB77/2)</f>
        <v>59.38215660758957</v>
      </c>
      <c r="CH77" s="315">
        <f>IF(AB77="n/a",1.03*AP77,IF(AB77&lt;0,1.01*AP77,IF(AB77&gt;10,1.1*AP77,(1+AB77/100)*AP77)))</f>
        <v>0.369437211</v>
      </c>
      <c r="CI77" s="211">
        <f>IF($AC77="n/a",1.03*CH77,IF($AC77&lt;0,1.01*CH77,IF($AC77&gt;10,1.1*CH77,(1+$AC77/100)*CH77)))</f>
        <v>0.3805203273300001</v>
      </c>
      <c r="CJ77" s="212">
        <f>IF($AE77="n/a",1.03*CI77,IF($AE77&lt;0,1.01*CI77,IF($AE77&gt;10,1.1*CI77,(1+$AE77/100)*CI77)))</f>
        <v>0.3919359371499001</v>
      </c>
      <c r="CK77" s="212">
        <f>IF($AE77="n/a",1.03*CJ77,IF($AE77&lt;0,1.01*CJ77,IF($AE77&gt;10,1.1*CJ77,(1+$AE77/100)*CJ77)))</f>
        <v>0.4036940152643971</v>
      </c>
      <c r="CL77" s="210">
        <f>IF($AE77="n/a",1.03*CK77,IF($AE77&lt;0,1.01*CK77,IF($AE77&gt;10,1.1*CK77,(1+$AE77/100)*CK77)))</f>
        <v>0.4158048357223291</v>
      </c>
      <c r="CM77" s="211">
        <f>SUM(CH77:CL77)</f>
        <v>1.961392326466626</v>
      </c>
      <c r="CN77" s="208">
        <f>(CM77/H77)*100</f>
        <v>4.714885400160159</v>
      </c>
      <c r="CO77" s="213">
        <v>0.43</v>
      </c>
      <c r="CP77" s="214">
        <v>193</v>
      </c>
      <c r="CQ77" s="215">
        <v>-6.1</v>
      </c>
      <c r="CR77" s="216">
        <v>61.2</v>
      </c>
      <c r="CS77" s="217">
        <v>122.7</v>
      </c>
    </row>
    <row r="78" ht="11.25" customHeight="1">
      <c r="A78" t="s" s="116">
        <v>368</v>
      </c>
      <c r="B78" t="s" s="116">
        <v>369</v>
      </c>
      <c r="C78" t="s" s="116">
        <v>174</v>
      </c>
      <c r="D78" s="218">
        <v>47</v>
      </c>
      <c r="E78" s="219">
        <v>33</v>
      </c>
      <c r="F78" t="s" s="220">
        <v>55</v>
      </c>
      <c r="G78" t="s" s="221">
        <v>55</v>
      </c>
      <c r="H78" s="222">
        <v>58.05</v>
      </c>
      <c r="I78" s="223">
        <f>(R78/H78)*100</f>
        <v>2.859603789836348</v>
      </c>
      <c r="J78" s="224">
        <v>0.405</v>
      </c>
      <c r="K78" s="224">
        <v>0.415</v>
      </c>
      <c r="L78" s="225">
        <f>((K78/J78)-1)*100</f>
        <v>2.469135802469125</v>
      </c>
      <c r="M78" s="226">
        <v>42914</v>
      </c>
      <c r="N78" s="226">
        <v>42916</v>
      </c>
      <c r="O78" s="226">
        <v>42930</v>
      </c>
      <c r="P78" t="s" s="227">
        <v>225</v>
      </c>
      <c r="Q78" s="85"/>
      <c r="R78" s="225">
        <f>K78*4</f>
        <v>1.66</v>
      </c>
      <c r="S78" s="228">
        <f>IF(OR(W78&lt;0.01,W78="n/a"),"n/a",R78/W78*100)</f>
        <v>51.71339563862928</v>
      </c>
      <c r="T78" s="229">
        <f>IF(OR(W78&lt;0.01,Z78="n/a"),"n/a",(H78/SQRT(22.5*W78*(H78/Z78))-1)*100)</f>
        <v>53.98142866538085</v>
      </c>
      <c r="U78" s="223">
        <f>IF(OR(W78&lt;0.01,W78="n/a"),"n/a",H78/W78)</f>
        <v>18.08411214953271</v>
      </c>
      <c r="V78" s="230">
        <v>9</v>
      </c>
      <c r="W78" s="222">
        <v>3.21</v>
      </c>
      <c r="X78" s="231">
        <v>2.13</v>
      </c>
      <c r="Y78" s="232">
        <v>3.12</v>
      </c>
      <c r="Z78" s="233">
        <v>2.95</v>
      </c>
      <c r="AA78" s="222">
        <v>17.1</v>
      </c>
      <c r="AB78" s="234">
        <v>23.7</v>
      </c>
      <c r="AC78" s="235">
        <v>-12.08</v>
      </c>
      <c r="AD78" s="236">
        <v>-25.5</v>
      </c>
      <c r="AE78" s="236">
        <v>8.5</v>
      </c>
      <c r="AF78" s="237">
        <v>10</v>
      </c>
      <c r="AG78" s="238">
        <v>4953</v>
      </c>
      <c r="AH78" s="239">
        <v>0.7</v>
      </c>
      <c r="AI78" s="240">
        <v>1.24</v>
      </c>
      <c r="AJ78" t="s" s="265">
        <f>IF(OR(AD78&lt;0,AD78="n/a",AD78=0),"n/a",AN78/AD78)</f>
        <v>143</v>
      </c>
      <c r="AK78" s="242">
        <f>AN78/AO78</f>
        <v>0.8754370427906215</v>
      </c>
      <c r="AL78" s="243">
        <f>((AP78/AQ78)^(1/1)-1)*100</f>
        <v>2.564102564102577</v>
      </c>
      <c r="AM78" s="243">
        <f>IF(AS78=0,"n/a",((AP78/AS78)^(1/3)-1)*100)</f>
        <v>2.632779136962515</v>
      </c>
      <c r="AN78" s="243">
        <f>IF(AV78=0,"n/a",((AP78/AV78)^(1/5)-1)*100)</f>
        <v>2.706608708935176</v>
      </c>
      <c r="AO78" s="244">
        <f>IF(BB78=0,"n/a",((AP78/BB78)^(1/10)-1)*100)</f>
        <v>3.091722850003409</v>
      </c>
      <c r="AP78" s="241">
        <v>1.6</v>
      </c>
      <c r="AQ78" s="241">
        <v>1.56</v>
      </c>
      <c r="AR78" s="241">
        <v>1.52</v>
      </c>
      <c r="AS78" s="241">
        <v>1.48</v>
      </c>
      <c r="AT78" s="245"/>
      <c r="AU78" s="241">
        <v>1.44</v>
      </c>
      <c r="AV78" s="241">
        <v>1.4</v>
      </c>
      <c r="AW78" s="245"/>
      <c r="AX78" s="246">
        <v>1.36</v>
      </c>
      <c r="AY78" s="247">
        <v>1.32</v>
      </c>
      <c r="AZ78" s="248">
        <v>1.27</v>
      </c>
      <c r="BA78" s="248">
        <v>1.22</v>
      </c>
      <c r="BB78" s="248">
        <v>1.18</v>
      </c>
      <c r="BC78" s="248">
        <v>1.14</v>
      </c>
      <c r="BD78" s="248">
        <v>1.1</v>
      </c>
      <c r="BE78" s="248">
        <v>1.06</v>
      </c>
      <c r="BF78" s="248">
        <v>1.025</v>
      </c>
      <c r="BG78" s="248">
        <v>0.985</v>
      </c>
      <c r="BH78" s="248">
        <v>0.945</v>
      </c>
      <c r="BI78" s="249">
        <v>0.915</v>
      </c>
      <c r="BJ78" s="246">
        <f>SUM(AP78:BI78)</f>
        <v>22.52</v>
      </c>
      <c r="BK78" s="250">
        <f>((AP78/AQ78)-1)*100</f>
        <v>2.564102564102577</v>
      </c>
      <c r="BL78" s="250">
        <f>((AQ78/AR78)-1)*100</f>
        <v>2.631578947368429</v>
      </c>
      <c r="BM78" s="250">
        <f>((AR78/AS78)-1)*100</f>
        <v>2.702702702702697</v>
      </c>
      <c r="BN78" s="250">
        <f>IF(AU78=0,0,IF(AU78&gt;AS78,0,((AS78/AU78)-1)*100))</f>
        <v>2.77777777777779</v>
      </c>
      <c r="BO78" s="250">
        <f>IF(AV78=0,0,IF(AV78&gt;AU78,0,((AU78/AV78)-1)*100))</f>
        <v>2.857142857142869</v>
      </c>
      <c r="BP78" s="250">
        <f>((AV78/AX78)-1)*100</f>
        <v>2.941176470588225</v>
      </c>
      <c r="BQ78" s="251">
        <f>((AX78/AY78)-1)*100</f>
        <v>3.030303030303028</v>
      </c>
      <c r="BR78" s="252">
        <f>((AY78/AZ78)-1)*100</f>
        <v>3.937007874015741</v>
      </c>
      <c r="BS78" s="252">
        <f>((AZ78/BA78)-1)*100</f>
        <v>4.098360655737698</v>
      </c>
      <c r="BT78" s="252">
        <f>((BA78/BB78)-1)*100</f>
        <v>3.389830508474589</v>
      </c>
      <c r="BU78" s="252">
        <f>((BB78/BC78)-1)*100</f>
        <v>3.508771929824572</v>
      </c>
      <c r="BV78" s="252">
        <f>((BC78/BD78)-1)*100</f>
        <v>3.636363636363615</v>
      </c>
      <c r="BW78" s="252">
        <f>((BD78/BE78)-1)*100</f>
        <v>3.773584905660377</v>
      </c>
      <c r="BX78" s="252">
        <f>((BE78/BF78)-1)*100</f>
        <v>3.414634146341489</v>
      </c>
      <c r="BY78" s="252">
        <f>((BF78/BG78)-1)*100</f>
        <v>4.060913705583746</v>
      </c>
      <c r="BZ78" s="252">
        <f>((BG78/BH78)-1)*100</f>
        <v>4.232804232804233</v>
      </c>
      <c r="CA78" s="253">
        <f>((BH78/BI78)-1)*100</f>
        <v>3.278688524590145</v>
      </c>
      <c r="CB78" s="250">
        <f>AVERAGE(BK78:CA78)</f>
        <v>3.343279086434225</v>
      </c>
      <c r="CC78" s="250">
        <f>SQRT(AVERAGE((BK78-$CB78)^2,(BL78-$CB78)^2,(BM78-$CB78)^2,(BN78-$CB78)^2,(BO78-$CB78)^2,(BP78-$CB78)^2,(BQ78-$CB78)^2,(BR78-$CB78)^2,(BS78-$CB78)^2,(BT78-$CB78)^2,(BU78-$CB78)^2,(BV78-$CB78)^2,(BW78-$CB78)^2,(BX78-$CB78)^2,(BY78-$CB78)^2,(BZ78-$CB78)^2,(CA78-$CB78)^2))</f>
        <v>0.5356979212510947</v>
      </c>
      <c r="CD78" t="s" s="116">
        <v>161</v>
      </c>
      <c r="CE78" s="254">
        <f>IF(AN78="n/a","n/a",IF(U78&lt;0,"n/a",IF(U78="n/a","n/a",I78+AN78-U78)))</f>
        <v>-12.51789965076119</v>
      </c>
      <c r="CF78" s="254">
        <f>IF(AN78="n/a","n/a",I78+AN78)</f>
        <v>5.566212498771524</v>
      </c>
      <c r="CG78" s="250">
        <f>D78/10+(1000-E78)/100+IF(F78="N",2,IF(F78="Y",1,0))+IF(G78="N",2,IF(G78="Y",1,0))+IF(L78&gt;10,5,L78/2)+IF(S78&gt;100,0,IF(S78&lt;0,0,(100-S78)/10))+IF(U78&gt;100,0,IF(U78&lt;0,0,(100-U78)/10))+IF(X78="-",0,IF(X78="N/A",0,IF(X78&gt;5,0,5-X78)))+IF(Y78&gt;5,0,5-Y78)+IF(Z78="N/A",0,IF(Z78&gt;5,0,5-Z78))+IF(AB78&lt;0,0,IF(AB78="-",0,IF(AB78="N/A",0,IF(AB78&gt;10,5,AB78/2))))+IF(AC78="n/a",0,IF(AC78&lt;0,0,IF(AC78&gt;10,5,AC78/2)))+IF(AE78="n/a",0,IF(AE78&lt;0,0,IF(AE78&gt;10,5,AE78/2)))+AF78/10+IF(AG78&gt;100000,3,IF(AG78&gt;10000,2,IF(AG78&gt;1000,1,0)))+IF(AL78&gt;10,5,AL78/2)+IF(AM78="n/a",0,IF(AM78&gt;10,5,AM78/2))+IF(AN78="n/a",0,IF(AN78&gt;10,5,AN78/2))+IF(AO78="n/a",0,IF(AO78&lt;0,0,IF(AO78&gt;10,5,AO78/2)))+IF(CB78&gt;10,5,CB78/2)</f>
        <v>57.84406329563731</v>
      </c>
      <c r="CH78" s="255">
        <f>IF(AB78="n/a",1.03*AP78,IF(AB78&lt;0,1.01*AP78,IF(AB78&gt;10,1.1*AP78,(1+AB78/100)*AP78)))</f>
        <v>1.76</v>
      </c>
      <c r="CI78" s="256">
        <f>IF($AC78="n/a",1.03*CH78,IF($AC78&lt;0,1.01*CH78,IF($AC78&gt;10,1.1*CH78,(1+$AC78/100)*CH78)))</f>
        <v>1.7776</v>
      </c>
      <c r="CJ78" s="257">
        <f>IF($AE78="n/a",1.03*CI78,IF($AE78&lt;0,1.01*CI78,IF($AE78&gt;10,1.1*CI78,(1+$AE78/100)*CI78)))</f>
        <v>1.928696</v>
      </c>
      <c r="CK78" s="257">
        <f>IF($AE78="n/a",1.03*CJ78,IF($AE78&lt;0,1.01*CJ78,IF($AE78&gt;10,1.1*CJ78,(1+$AE78/100)*CJ78)))</f>
        <v>2.09263516</v>
      </c>
      <c r="CL78" s="258">
        <f>IF($AE78="n/a",1.03*CK78,IF($AE78&lt;0,1.01*CK78,IF($AE78&gt;10,1.1*CK78,(1+$AE78/100)*CK78)))</f>
        <v>2.2705091486</v>
      </c>
      <c r="CM78" s="256">
        <f>SUM(CH78:CL78)</f>
        <v>9.829440308600001</v>
      </c>
      <c r="CN78" s="253">
        <f>(CM78/H78)*100</f>
        <v>16.93271370990526</v>
      </c>
      <c r="CO78" s="259">
        <v>0.96</v>
      </c>
      <c r="CP78" s="260">
        <v>14.7</v>
      </c>
      <c r="CQ78" s="261">
        <v>-5.2</v>
      </c>
      <c r="CR78" s="262">
        <v>0.8</v>
      </c>
      <c r="CS78" s="263">
        <v>0.7</v>
      </c>
    </row>
    <row r="79" ht="11.25" customHeight="1">
      <c r="A79" t="s" s="227">
        <v>370</v>
      </c>
      <c r="B79" t="s" s="116">
        <v>371</v>
      </c>
      <c r="C79" t="s" s="227">
        <v>372</v>
      </c>
      <c r="D79" s="218">
        <v>28</v>
      </c>
      <c r="E79" s="219">
        <v>96</v>
      </c>
      <c r="F79" t="s" s="220">
        <v>55</v>
      </c>
      <c r="G79" t="s" s="221">
        <v>55</v>
      </c>
      <c r="H79" s="222">
        <v>40.18</v>
      </c>
      <c r="I79" s="223">
        <f>(R79/H79)*100</f>
        <v>4.728720756595321</v>
      </c>
      <c r="J79" s="318">
        <v>0.455</v>
      </c>
      <c r="K79" s="318">
        <v>0.475</v>
      </c>
      <c r="L79" s="223">
        <f>((K79/J79)-1)*100</f>
        <v>4.39560439560438</v>
      </c>
      <c r="M79" s="226">
        <v>42943</v>
      </c>
      <c r="N79" s="226">
        <v>42947</v>
      </c>
      <c r="O79" s="226">
        <v>42962</v>
      </c>
      <c r="P79" t="s" s="227">
        <v>130</v>
      </c>
      <c r="Q79" s="85"/>
      <c r="R79" s="225">
        <f>K79*4</f>
        <v>1.9</v>
      </c>
      <c r="S79" s="228">
        <f>IF(OR(W79&lt;0.01,W79="n/a"),"n/a",R79/W79*100)</f>
        <v>165.2173913043478</v>
      </c>
      <c r="T79" s="229">
        <f>IF(OR(W79&lt;0.01,Z79="n/a"),"n/a",(H79/SQRT(22.5*W79*(H79/Z79))-1)*100)</f>
        <v>74.01315958899465</v>
      </c>
      <c r="U79" s="223">
        <f>IF(OR(W79&lt;0.01,W79="n/a"),"n/a",H79/W79)</f>
        <v>34.93913043478261</v>
      </c>
      <c r="V79" s="230">
        <v>12</v>
      </c>
      <c r="W79" s="222">
        <v>1.15</v>
      </c>
      <c r="X79" s="231">
        <v>5.83</v>
      </c>
      <c r="Y79" s="232">
        <v>10.55</v>
      </c>
      <c r="Z79" s="233">
        <v>1.95</v>
      </c>
      <c r="AA79" s="222">
        <v>6.5</v>
      </c>
      <c r="AB79" s="234">
        <v>6.3</v>
      </c>
      <c r="AC79" s="235">
        <v>8.18</v>
      </c>
      <c r="AD79" s="236">
        <v>6.6</v>
      </c>
      <c r="AE79" s="236">
        <v>6</v>
      </c>
      <c r="AF79" s="237">
        <v>10</v>
      </c>
      <c r="AG79" s="238">
        <v>5938</v>
      </c>
      <c r="AH79" s="239">
        <v>0.5</v>
      </c>
      <c r="AI79" s="240">
        <v>0.83</v>
      </c>
      <c r="AJ79" s="241">
        <f>IF(OR(AD79&lt;0,AD79="n/a",AD79=0),"n/a",AN79/AD79)</f>
        <v>0.465634744761077</v>
      </c>
      <c r="AK79" s="242">
        <f>IF(OR(AO79&lt;0,AO79="n/a"),"n/a",AN79/AO79)</f>
        <v>1.012596293988006</v>
      </c>
      <c r="AL79" s="243">
        <f>((AP79/AQ79)^(1/1)-1)*100</f>
        <v>4.093567251461994</v>
      </c>
      <c r="AM79" s="243">
        <f>IF(AS79=0,"n/a",((AP79/AS79)^(1/3)-1)*100)</f>
        <v>3.617554902963049</v>
      </c>
      <c r="AN79" s="243">
        <f>IF(AV79=0,"n/a",((AP79/AV79)^(1/5)-1)*100)</f>
        <v>3.073189315423108</v>
      </c>
      <c r="AO79" s="244">
        <f>IF(BB79=0,"n/a",((AP79/BB79)^(1/10)-1)*100)</f>
        <v>3.034960066187553</v>
      </c>
      <c r="AP79" s="241">
        <v>1.78</v>
      </c>
      <c r="AQ79" s="241">
        <v>1.71</v>
      </c>
      <c r="AR79" s="241">
        <v>1.65</v>
      </c>
      <c r="AS79" s="241">
        <v>1.6</v>
      </c>
      <c r="AT79" s="245"/>
      <c r="AU79" s="241">
        <v>1.56</v>
      </c>
      <c r="AV79" s="241">
        <v>1.53</v>
      </c>
      <c r="AW79" s="245"/>
      <c r="AX79" s="246">
        <v>1.51</v>
      </c>
      <c r="AY79" s="394">
        <v>1.5</v>
      </c>
      <c r="AZ79" s="248">
        <v>1.48</v>
      </c>
      <c r="BA79" s="248">
        <v>1.4</v>
      </c>
      <c r="BB79" s="248">
        <v>1.32</v>
      </c>
      <c r="BC79" s="317">
        <v>1.3</v>
      </c>
      <c r="BD79" s="248">
        <v>1.29</v>
      </c>
      <c r="BE79" s="317">
        <v>1.28</v>
      </c>
      <c r="BF79" s="248">
        <v>1.27</v>
      </c>
      <c r="BG79" s="317">
        <v>1.26</v>
      </c>
      <c r="BH79" s="248">
        <v>1.245</v>
      </c>
      <c r="BI79" s="401">
        <v>1.24</v>
      </c>
      <c r="BJ79" s="246">
        <f>SUM(AP79:BI79)</f>
        <v>25.925</v>
      </c>
      <c r="BK79" s="250">
        <f>((AP79/AQ79)-1)*100</f>
        <v>4.093567251461994</v>
      </c>
      <c r="BL79" s="250">
        <f>((AQ79/AR79)-1)*100</f>
        <v>3.636363636363638</v>
      </c>
      <c r="BM79" s="250">
        <f>((AR79/AS79)-1)*100</f>
        <v>3.124999999999978</v>
      </c>
      <c r="BN79" s="250">
        <f>IF(AU79=0,0,IF(AU79&gt;AS79,0,((AS79/AU79)-1)*100))</f>
        <v>2.564102564102577</v>
      </c>
      <c r="BO79" s="250">
        <f>IF(AV79=0,0,IF(AV79&gt;AU79,0,((AU79/AV79)-1)*100))</f>
        <v>1.960784313725483</v>
      </c>
      <c r="BP79" s="250">
        <f>IF(AX79=0,0,IF(AX79&gt;AV79,0,((AV79/AX79)-1)*100))</f>
        <v>1.324503311258285</v>
      </c>
      <c r="BQ79" s="251">
        <f>IF(AY79=0,0,IF(AY79&gt;AX79,0,((AX79/AY79)-1)*100))</f>
        <v>0.6666666666666599</v>
      </c>
      <c r="BR79" s="252">
        <f>IF(AZ79=0,0,IF(AZ79&gt;AY79,0,((AY79/AZ79)-1)*100))</f>
        <v>1.35135135135136</v>
      </c>
      <c r="BS79" s="252">
        <f>IF(BA79=0,0,IF(BA79&gt;AZ79,0,((AZ79/BA79)-1)*100))</f>
        <v>5.714285714285716</v>
      </c>
      <c r="BT79" s="252">
        <f>IF(BB79=0,0,IF(BB79&gt;BA79,0,((BA79/BB79)-1)*100))</f>
        <v>6.060606060606055</v>
      </c>
      <c r="BU79" s="252">
        <f>IF(BC79=0,0,IF(BC79&gt;BB79,0,((BB79/BC79)-1)*100))</f>
        <v>1.538461538461533</v>
      </c>
      <c r="BV79" s="252">
        <f>IF(BD79=0,0,IF(BD79&gt;BC79,0,((BC79/BD79)-1)*100))</f>
        <v>0.7751937984496138</v>
      </c>
      <c r="BW79" s="252">
        <f>IF(BE79=0,0,IF(BE79&gt;BD79,0,((BD79/BE79)-1)*100))</f>
        <v>0.78125</v>
      </c>
      <c r="BX79" s="252">
        <f>IF(BF79=0,0,IF(BF79&gt;BE79,0,((BE79/BF79)-1)*100))</f>
        <v>0.7874015748031482</v>
      </c>
      <c r="BY79" s="252">
        <f>IF(BG79=0,0,IF(BG79&gt;BF79,0,((BF79/BG79)-1)*100))</f>
        <v>0.7936507936507908</v>
      </c>
      <c r="BZ79" s="252">
        <f>IF(BH79=0,0,IF(BH79&gt;BG79,0,((BG79/BH79)-1)*100))</f>
        <v>1.204819277108427</v>
      </c>
      <c r="CA79" s="253">
        <f>IF(BI79=0,0,IF(BI79&gt;BH79,0,((BH79/BI79)-1)*100))</f>
        <v>0.4032258064516236</v>
      </c>
      <c r="CB79" s="250">
        <f>AVERAGE(BK79:CA79)</f>
        <v>2.163601979926287</v>
      </c>
      <c r="CC79" s="250">
        <f>SQRT(AVERAGE((BK79-$CB79)^2,(BL79-$CB79)^2,(BM79-$CB79)^2,(BN79-$CB79)^2,(BO79-$CB79)^2,(BP79-$CB79)^2,(BQ79-$CB79)^2,(BR79-$CB79)^2,(BS79-$CB79)^2,(BT79-$CB79)^2,(BU79-$CB79)^2,(BV79-$CB79)^2,(BW79-$CB79)^2,(BX79-$CB79)^2,(BY79-$CB79)^2,(BZ79-$CB79)^2,(CA79-$CB79)^2))</f>
        <v>1.72245585101709</v>
      </c>
      <c r="CD79" t="s" s="116">
        <v>285</v>
      </c>
      <c r="CE79" s="254">
        <f>IF(AN79="n/a","n/a",IF(U79&lt;0,"n/a",IF(U79="n/a","n/a",I79+AN79-U79)))</f>
        <v>-27.13722036276418</v>
      </c>
      <c r="CF79" s="254">
        <f>IF(AN79="n/a","n/a",I79+AN79)</f>
        <v>7.801910072018429</v>
      </c>
      <c r="CG79" s="250">
        <f>D79/10+(1000-E79)/100+IF(F79="N",2,IF(F79="Y",1,0))+IF(G79="N",2,IF(G79="Y",1,0))+IF(L79&gt;10,5,L79/2)+IF(S79&gt;100,0,IF(S79&lt;0,0,(100-S79)/10))+IF(U79&gt;100,0,IF(U79&lt;0,0,(100-U79)/10))+IF(X79="-",0,IF(X79="N/A",0,IF(X79&gt;5,0,5-X79)))+IF(Y79&gt;5,0,5-Y79)+IF(Z79="N/A",0,IF(Z79&gt;5,0,5-Z79))+IF(AB79&lt;0,0,IF(AB79="-",0,IF(AB79="N/A",0,IF(AB79&gt;10,5,AB79/2))))+IF(AC79="n/a",0,IF(AC79&lt;0,0,IF(AC79&gt;10,5,AC79/2)))+IF(AE79="n/a",0,IF(AE79&lt;0,0,IF(AE79&gt;10,5,AE79/2)))+AF79/10+IF(AG79&gt;100000,3,IF(AG79&gt;10000,2,IF(AG79&gt;1000,1,0)))+IF(AL79&gt;10,5,AL79/2)+IF(AM79="n/a",0,IF(AM79&gt;10,5,AM79/2))+IF(AN79="n/a",0,IF(AN79&gt;10,5,AN79/2))+IF(AO79="n/a",0,IF(AO79&lt;0,0,IF(AO79&gt;10,5,AO79/2)))+IF(CB79&gt;10,5,CB79/2)</f>
        <v>47.82532591230492</v>
      </c>
      <c r="CH79" s="255">
        <f>IF(AB79="n/a",1.03*AP79,IF(AB79&lt;0,1.01*AP79,IF(AB79&gt;10,1.1*AP79,(1+AB79/100)*AP79)))</f>
        <v>1.89214</v>
      </c>
      <c r="CI79" s="256">
        <f>IF($AC79="n/a",1.03*CH79,IF($AC79&lt;0,1.01*CH79,IF($AC79&gt;10,1.1*CH79,(1+$AC79/100)*CH79)))</f>
        <v>2.046917052</v>
      </c>
      <c r="CJ79" s="257">
        <f>IF($AE79="n/a",1.03*CI79,IF($AE79&lt;0,1.01*CI79,IF($AE79&gt;10,1.1*CI79,(1+$AE79/100)*CI79)))</f>
        <v>2.169732075120</v>
      </c>
      <c r="CK79" s="257">
        <f>IF($AE79="n/a",1.03*CJ79,IF($AE79&lt;0,1.01*CJ79,IF($AE79&gt;10,1.1*CJ79,(1+$AE79/100)*CJ79)))</f>
        <v>2.299915999627201</v>
      </c>
      <c r="CL79" s="258">
        <f>IF($AE79="n/a",1.03*CK79,IF($AE79&lt;0,1.01*CK79,IF($AE79&gt;10,1.1*CK79,(1+$AE79/100)*CK79)))</f>
        <v>2.437910959604833</v>
      </c>
      <c r="CM79" s="256">
        <f>SUM(CH79:CL79)</f>
        <v>10.84661608635203</v>
      </c>
      <c r="CN79" s="253">
        <f>(CM79/H79)*100</f>
        <v>26.99506243492293</v>
      </c>
      <c r="CO79" s="259">
        <v>0.4</v>
      </c>
      <c r="CP79" s="260">
        <v>10.2</v>
      </c>
      <c r="CQ79" s="261">
        <v>-13.3</v>
      </c>
      <c r="CR79" s="260">
        <v>-4</v>
      </c>
      <c r="CS79" s="261">
        <v>-3.6</v>
      </c>
    </row>
    <row r="80" ht="11.25" customHeight="1">
      <c r="A80" t="s" s="116">
        <v>373</v>
      </c>
      <c r="B80" t="s" s="116">
        <v>374</v>
      </c>
      <c r="C80" t="s" s="116">
        <v>259</v>
      </c>
      <c r="D80" s="218">
        <v>54</v>
      </c>
      <c r="E80" s="219">
        <v>16</v>
      </c>
      <c r="F80" t="s" s="220">
        <v>55</v>
      </c>
      <c r="G80" t="s" s="221">
        <v>55</v>
      </c>
      <c r="H80" s="222">
        <v>126.69</v>
      </c>
      <c r="I80" s="223">
        <f>(R80/H80)*100</f>
        <v>0.947193937958797</v>
      </c>
      <c r="J80" s="224">
        <v>0.27</v>
      </c>
      <c r="K80" s="224">
        <v>0.3</v>
      </c>
      <c r="L80" s="225">
        <f>((K80/J80)-1)*100</f>
        <v>11.11111111111109</v>
      </c>
      <c r="M80" s="226">
        <v>42965</v>
      </c>
      <c r="N80" s="226">
        <v>42969</v>
      </c>
      <c r="O80" s="226">
        <v>42983</v>
      </c>
      <c r="P80" t="s" s="227">
        <v>375</v>
      </c>
      <c r="Q80" s="316"/>
      <c r="R80" s="225">
        <f>K80*4</f>
        <v>1.2</v>
      </c>
      <c r="S80" s="228">
        <f>IF(OR(W80&lt;0.01,W80="n/a"),"n/a",R80/W80*100)</f>
        <v>24</v>
      </c>
      <c r="T80" s="229">
        <f>IF(OR(W80&lt;0.01,Z80="n/a"),"n/a",(H80/SQRT(22.5*W80*(H80/Z80))-1)*100)</f>
        <v>175.2976086589445</v>
      </c>
      <c r="U80" s="223">
        <f>IF(OR(W80&lt;0.01,W80="n/a"),"n/a",H80/W80)</f>
        <v>25.338</v>
      </c>
      <c r="V80" s="230">
        <v>10</v>
      </c>
      <c r="W80" s="222">
        <v>5</v>
      </c>
      <c r="X80" s="231">
        <v>2.04</v>
      </c>
      <c r="Y80" s="232">
        <v>3.68</v>
      </c>
      <c r="Z80" s="233">
        <v>6.73</v>
      </c>
      <c r="AA80" t="s" s="399">
        <v>143</v>
      </c>
      <c r="AB80" s="234">
        <v>36.9</v>
      </c>
      <c r="AC80" s="235">
        <v>9.539999999999999</v>
      </c>
      <c r="AD80" s="236">
        <v>7.8</v>
      </c>
      <c r="AE80" s="236">
        <v>12.45</v>
      </c>
      <c r="AF80" s="237">
        <v>10</v>
      </c>
      <c r="AG80" s="238">
        <v>7366</v>
      </c>
      <c r="AH80" s="239">
        <v>0.2</v>
      </c>
      <c r="AI80" s="240">
        <v>1.57</v>
      </c>
      <c r="AJ80" s="241">
        <f>IF(OR(AD80&lt;0,AD80="n/a",AD80=0),"n/a",AN80/AD80)</f>
        <v>2.347716864988136</v>
      </c>
      <c r="AK80" s="242">
        <f>AN80/AO80</f>
        <v>1.554806501225186</v>
      </c>
      <c r="AL80" s="243">
        <f>((AP80/AQ80)^(1/1)-1)*100</f>
        <v>13.33333333333333</v>
      </c>
      <c r="AM80" s="243">
        <f>IF(AS80=0,"n/a",((AP80/AS80)^(1/3)-1)*100)</f>
        <v>17.42300962858938</v>
      </c>
      <c r="AN80" s="243">
        <f>IF(AV80=0,"n/a",((AP80/AV80)^(1/5)-1)*100)</f>
        <v>18.31219154690746</v>
      </c>
      <c r="AO80" s="244">
        <f>IF(BB80=0,"n/a",((AP80/BB80)^(1/10)-1)*100)</f>
        <v>11.77779455673582</v>
      </c>
      <c r="AP80" s="241">
        <v>1.02</v>
      </c>
      <c r="AQ80" s="241">
        <v>0.9</v>
      </c>
      <c r="AR80" s="241">
        <v>0.76</v>
      </c>
      <c r="AS80" s="241">
        <v>0.63</v>
      </c>
      <c r="AT80" s="245"/>
      <c r="AU80" s="241">
        <v>0.525</v>
      </c>
      <c r="AV80" s="241">
        <v>0.44</v>
      </c>
      <c r="AW80" s="245"/>
      <c r="AX80" s="246">
        <v>0.39</v>
      </c>
      <c r="AY80" s="247">
        <v>0.36875</v>
      </c>
      <c r="AZ80" s="248">
        <v>0.365</v>
      </c>
      <c r="BA80" s="248">
        <v>0.35</v>
      </c>
      <c r="BB80" s="248">
        <v>0.335</v>
      </c>
      <c r="BC80" s="248">
        <v>0.3225</v>
      </c>
      <c r="BD80" s="248">
        <v>0.3125</v>
      </c>
      <c r="BE80" s="248">
        <v>0.3025</v>
      </c>
      <c r="BF80" s="248">
        <v>0.285</v>
      </c>
      <c r="BG80" s="248">
        <v>0.28</v>
      </c>
      <c r="BH80" s="248">
        <v>0.26</v>
      </c>
      <c r="BI80" s="249">
        <v>0.24</v>
      </c>
      <c r="BJ80" s="246">
        <f>SUM(AP80:BI80)</f>
        <v>8.08625</v>
      </c>
      <c r="BK80" s="250">
        <f>((AP80/AQ80)-1)*100</f>
        <v>13.33333333333333</v>
      </c>
      <c r="BL80" s="250">
        <f>((AQ80/AR80)-1)*100</f>
        <v>18.42105263157894</v>
      </c>
      <c r="BM80" s="250">
        <f>((AR80/AS80)-1)*100</f>
        <v>20.63492063492063</v>
      </c>
      <c r="BN80" s="250">
        <f>IF(AU80=0,0,IF(AU80&gt;AS80,0,((AS80/AU80)-1)*100))</f>
        <v>20</v>
      </c>
      <c r="BO80" s="250">
        <f>IF(AV80=0,0,IF(AV80&gt;AU80,0,((AU80/AV80)-1)*100))</f>
        <v>19.31818181818181</v>
      </c>
      <c r="BP80" s="250">
        <f>((AV80/AX80)-1)*100</f>
        <v>12.82051282051282</v>
      </c>
      <c r="BQ80" s="251">
        <f>((AX80/AY80)-1)*100</f>
        <v>5.762711864406778</v>
      </c>
      <c r="BR80" s="252">
        <f>((AY80/AZ80)-1)*100</f>
        <v>1.027397260273988</v>
      </c>
      <c r="BS80" s="252">
        <f>((AZ80/BA80)-1)*100</f>
        <v>4.285714285714293</v>
      </c>
      <c r="BT80" s="252">
        <f>((BA80/BB80)-1)*100</f>
        <v>4.477611940298498</v>
      </c>
      <c r="BU80" s="252">
        <f>((BB80/BC80)-1)*100</f>
        <v>3.875968992248069</v>
      </c>
      <c r="BV80" s="252">
        <f>((BC80/BD80)-1)*100</f>
        <v>3.200000000000003</v>
      </c>
      <c r="BW80" s="252">
        <f>((BD80/BE80)-1)*100</f>
        <v>3.305785123966953</v>
      </c>
      <c r="BX80" s="252">
        <f>((BE80/BF80)-1)*100</f>
        <v>6.140350877192979</v>
      </c>
      <c r="BY80" s="252">
        <f>((BF80/BG80)-1)*100</f>
        <v>1.785714285714257</v>
      </c>
      <c r="BZ80" s="252">
        <f>((BG80/BH80)-1)*100</f>
        <v>7.692307692307709</v>
      </c>
      <c r="CA80" s="253">
        <f>((BH80/BI80)-1)*100</f>
        <v>8.333333333333348</v>
      </c>
      <c r="CB80" s="250">
        <f>AVERAGE(BK80:CA80)</f>
        <v>9.083229229057904</v>
      </c>
      <c r="CC80" s="250">
        <f>SQRT(AVERAGE((BK80-$CB80)^2,(BL80-$CB80)^2,(BM80-$CB80)^2,(BN80-$CB80)^2,(BO80-$CB80)^2,(BP80-$CB80)^2,(BQ80-$CB80)^2,(BR80-$CB80)^2,(BS80-$CB80)^2,(BT80-$CB80)^2,(BU80-$CB80)^2,(BV80-$CB80)^2,(BW80-$CB80)^2,(BX80-$CB80)^2,(BY80-$CB80)^2,(BZ80-$CB80)^2,(CA80-$CB80)^2))</f>
        <v>6.669798155960528</v>
      </c>
      <c r="CD80" t="s" s="116">
        <v>137</v>
      </c>
      <c r="CE80" s="254">
        <f>IF(AN80="n/a","n/a",IF(U80&lt;0,"n/a",IF(U80="n/a","n/a",I80+AN80-U80)))</f>
        <v>-6.07861451513374</v>
      </c>
      <c r="CF80" s="254">
        <f>IF(AN80="n/a","n/a",I80+AN80)</f>
        <v>19.25938548486626</v>
      </c>
      <c r="CG80" s="250">
        <f>D80/10+(1000-E80)/100+IF(F80="N",2,IF(F80="Y",1,0))+IF(G80="N",2,IF(G80="Y",1,0))+IF(L80&gt;10,5,L80/2)+IF(S80&gt;100,0,IF(S80&lt;0,0,(100-S80)/10))+IF(U80&gt;100,0,IF(U80&lt;0,0,(100-U80)/10))+IF(X80="-",0,IF(X80="N/A",0,IF(X80&gt;5,0,5-X80)))+IF(Y80&gt;5,0,5-Y80)+IF(Z80="N/A",0,IF(Z80&gt;5,0,5-Z80))+IF(AB80&lt;0,0,IF(AB80="-",0,IF(AB80="N/A",0,IF(AB80&gt;10,5,AB80/2))))+IF(AC80="n/a",0,IF(AC80&lt;0,0,IF(AC80&gt;10,5,AC80/2)))+IF(AE80="n/a",0,IF(AE80&lt;0,0,IF(AE80&gt;10,5,AE80/2)))+AF80/10+IF(AG80&gt;100000,3,IF(AG80&gt;10000,2,IF(AG80&gt;1000,1,0)))+IF(AL80&gt;10,5,AL80/2)+IF(AM80="n/a",0,IF(AM80&gt;10,5,AM80/2))+IF(AN80="n/a",0,IF(AN80&gt;10,5,AN80/2))+IF(AO80="n/a",0,IF(AO80&lt;0,0,IF(AO80&gt;10,5,AO80/2)))+IF(CB80&gt;10,5,CB80/2)</f>
        <v>84.89781461452895</v>
      </c>
      <c r="CH80" s="255">
        <f>IF(AB80="n/a",1.03*AP80,IF(AB80&lt;0,1.01*AP80,IF(AB80&gt;10,1.1*AP80,(1+AB80/100)*AP80)))</f>
        <v>1.122</v>
      </c>
      <c r="CI80" s="256">
        <f>IF($AC80="n/a",1.03*CH80,IF($AC80&lt;0,1.01*CH80,IF($AC80&gt;10,1.1*CH80,(1+$AC80/100)*CH80)))</f>
        <v>1.2290388</v>
      </c>
      <c r="CJ80" s="257">
        <f>IF($AE80="n/a",1.03*CI80,IF($AE80&lt;0,1.01*CI80,IF($AE80&gt;10,1.1*CI80,(1+$AE80/100)*CI80)))</f>
        <v>1.35194268</v>
      </c>
      <c r="CK80" s="257">
        <f>IF($AE80="n/a",1.03*CJ80,IF($AE80&lt;0,1.01*CJ80,IF($AE80&gt;10,1.1*CJ80,(1+$AE80/100)*CJ80)))</f>
        <v>1.487136948000001</v>
      </c>
      <c r="CL80" s="258">
        <f>IF($AE80="n/a",1.03*CK80,IF($AE80&lt;0,1.01*CK80,IF($AE80&gt;10,1.1*CK80,(1+$AE80/100)*CK80)))</f>
        <v>1.635850642800001</v>
      </c>
      <c r="CM80" s="256">
        <f>SUM(CH80:CL80)</f>
        <v>6.825969070800002</v>
      </c>
      <c r="CN80" s="253">
        <f>(CM80/H80)*100</f>
        <v>5.387930437130004</v>
      </c>
      <c r="CO80" s="259">
        <v>1.4</v>
      </c>
      <c r="CP80" s="260">
        <v>31.9</v>
      </c>
      <c r="CQ80" s="261">
        <v>-3.7</v>
      </c>
      <c r="CR80" s="262">
        <v>8</v>
      </c>
      <c r="CS80" s="263">
        <v>5</v>
      </c>
    </row>
    <row r="81" ht="11.25" customHeight="1">
      <c r="A81" t="s" s="146">
        <v>376</v>
      </c>
      <c r="B81" t="s" s="146">
        <v>377</v>
      </c>
      <c r="C81" t="s" s="146">
        <v>174</v>
      </c>
      <c r="D81" s="267">
        <v>62</v>
      </c>
      <c r="E81" s="219">
        <v>3</v>
      </c>
      <c r="F81" t="s" s="151">
        <v>55</v>
      </c>
      <c r="G81" t="s" s="152">
        <v>55</v>
      </c>
      <c r="H81" s="268">
        <v>66.34999999999999</v>
      </c>
      <c r="I81" s="269">
        <f>(R81/H81)*100</f>
        <v>2.848530519969857</v>
      </c>
      <c r="J81" s="270">
        <v>0.47</v>
      </c>
      <c r="K81" s="270">
        <v>0.4725</v>
      </c>
      <c r="L81" s="271">
        <f>((K81/J81)-1)*100</f>
        <v>0.5319148936170137</v>
      </c>
      <c r="M81" s="272">
        <v>43038</v>
      </c>
      <c r="N81" s="272">
        <v>43039</v>
      </c>
      <c r="O81" s="272">
        <v>43054</v>
      </c>
      <c r="P81" t="s" s="273">
        <v>130</v>
      </c>
      <c r="Q81" s="274"/>
      <c r="R81" s="271">
        <f>K81*4</f>
        <v>1.89</v>
      </c>
      <c r="S81" s="275">
        <f>IF(OR(W81&lt;0.01,W81="n/a"),"n/a",R81/W81*100)</f>
        <v>85.52036199095022</v>
      </c>
      <c r="T81" s="276">
        <f>IF(OR(W81&lt;0.01,Z81="n/a"),"n/a",(H81/SQRT(22.5*W81*(H81/Z81))-1)*100)</f>
        <v>71.33433690452659</v>
      </c>
      <c r="U81" s="269">
        <f>IF(OR(W81&lt;0.01,W81="n/a"),"n/a",H81/W81)</f>
        <v>30.02262443438914</v>
      </c>
      <c r="V81" s="277">
        <v>12</v>
      </c>
      <c r="W81" s="268">
        <v>2.21</v>
      </c>
      <c r="X81" s="278">
        <v>7.51</v>
      </c>
      <c r="Y81" s="279">
        <v>2.49</v>
      </c>
      <c r="Z81" s="280">
        <v>2.2</v>
      </c>
      <c r="AA81" s="268">
        <v>7.5</v>
      </c>
      <c r="AB81" s="281">
        <v>8.199999999999999</v>
      </c>
      <c r="AC81" s="282">
        <v>5.88</v>
      </c>
      <c r="AD81" s="283">
        <v>-2.1</v>
      </c>
      <c r="AE81" s="283">
        <v>4</v>
      </c>
      <c r="AF81" s="284">
        <v>7</v>
      </c>
      <c r="AG81" s="285">
        <v>1882</v>
      </c>
      <c r="AH81" s="286">
        <v>0.9</v>
      </c>
      <c r="AI81" s="287">
        <v>0.83</v>
      </c>
      <c r="AJ81" t="s" s="368">
        <f>IF(OR(AD81&lt;0,AD81="n/a",AD81=0),"n/a",AN81/AD81)</f>
        <v>143</v>
      </c>
      <c r="AK81" s="289">
        <f>AN81/AO81</f>
        <v>0.4504380211531583</v>
      </c>
      <c r="AL81" s="290">
        <f>((AP81/AQ81)^(1/1)-1)*100</f>
        <v>0.9433962264151052</v>
      </c>
      <c r="AM81" s="290">
        <f>IF(AS81=0,"n/a",((AP81/AS81)^(1/3)-1)*100)</f>
        <v>0.8601599436901974</v>
      </c>
      <c r="AN81" s="290">
        <f>IF(AV81=0,"n/a",((AP81/AV81)^(1/5)-1)*100)</f>
        <v>1.362369791050599</v>
      </c>
      <c r="AO81" s="291">
        <f>IF(BB81=0,"n/a",((AP81/BB81)^(1/10)-1)*100)</f>
        <v>3.024544392506701</v>
      </c>
      <c r="AP81" s="288">
        <v>1.8725</v>
      </c>
      <c r="AQ81" s="288">
        <v>1.855</v>
      </c>
      <c r="AR81" s="288">
        <v>1.845</v>
      </c>
      <c r="AS81" s="288">
        <v>1.825</v>
      </c>
      <c r="AT81" s="292"/>
      <c r="AU81" s="288">
        <v>1.79</v>
      </c>
      <c r="AV81" s="288">
        <v>1.75</v>
      </c>
      <c r="AW81" s="292"/>
      <c r="AX81" s="293">
        <v>1.68</v>
      </c>
      <c r="AY81" s="294">
        <v>1.6</v>
      </c>
      <c r="AZ81" s="295">
        <v>1.52</v>
      </c>
      <c r="BA81" s="295">
        <v>1.44</v>
      </c>
      <c r="BB81" s="295">
        <v>1.39</v>
      </c>
      <c r="BC81" s="295">
        <v>1.32</v>
      </c>
      <c r="BD81" s="295">
        <v>1.3</v>
      </c>
      <c r="BE81" s="295">
        <v>1.27</v>
      </c>
      <c r="BF81" s="426">
        <v>1.26</v>
      </c>
      <c r="BG81" s="295">
        <v>1.245</v>
      </c>
      <c r="BH81" s="295">
        <v>1.24</v>
      </c>
      <c r="BI81" s="296">
        <v>1.22</v>
      </c>
      <c r="BJ81" s="293">
        <f>SUM(AP81:BI81)</f>
        <v>27.4225</v>
      </c>
      <c r="BK81" s="297">
        <f>((AP81/AQ81)-1)*100</f>
        <v>0.9433962264151052</v>
      </c>
      <c r="BL81" s="297">
        <f>((AQ81/AR81)-1)*100</f>
        <v>0.5420054200542035</v>
      </c>
      <c r="BM81" s="297">
        <f>((AR81/AS81)-1)*100</f>
        <v>1.0958904109589</v>
      </c>
      <c r="BN81" s="297">
        <f>IF(AU81=0,0,IF(AU81&gt;AS81,0,((AS81/AU81)-1)*100))</f>
        <v>1.955307262569828</v>
      </c>
      <c r="BO81" s="297">
        <f>IF(AV81=0,0,IF(AV81&gt;AU81,0,((AU81/AV81)-1)*100))</f>
        <v>2.285714285714291</v>
      </c>
      <c r="BP81" s="297">
        <f>((AV81/AX81)-1)*100</f>
        <v>4.166666666666674</v>
      </c>
      <c r="BQ81" s="298">
        <f>((AX81/AY81)-1)*100</f>
        <v>4.999999999999982</v>
      </c>
      <c r="BR81" s="299">
        <f>((AY81/AZ81)-1)*100</f>
        <v>5.263157894736836</v>
      </c>
      <c r="BS81" s="299">
        <f>((AZ81/BA81)-1)*100</f>
        <v>5.555555555555558</v>
      </c>
      <c r="BT81" s="299">
        <f>((BA81/BB81)-1)*100</f>
        <v>3.597122302158273</v>
      </c>
      <c r="BU81" s="299">
        <f>((BB81/BC81)-1)*100</f>
        <v>5.303030303030298</v>
      </c>
      <c r="BV81" s="299">
        <f>((BC81/BD81)-1)*100</f>
        <v>1.538461538461533</v>
      </c>
      <c r="BW81" s="299">
        <f>((BD81/BE81)-1)*100</f>
        <v>2.362204724409445</v>
      </c>
      <c r="BX81" s="299">
        <f>((BE81/BF81)-1)*100</f>
        <v>0.7936507936507908</v>
      </c>
      <c r="BY81" s="299">
        <f>((BF81/BG81)-1)*100</f>
        <v>1.204819277108427</v>
      </c>
      <c r="BZ81" s="299">
        <f>((BG81/BH81)-1)*100</f>
        <v>0.4032258064516236</v>
      </c>
      <c r="CA81" s="300">
        <f>((BH81/BI81)-1)*100</f>
        <v>1.639344262295084</v>
      </c>
      <c r="CB81" s="297">
        <f>AVERAGE(BK81:CA81)</f>
        <v>2.567620748837462</v>
      </c>
      <c r="CC81" s="297">
        <f>SQRT(AVERAGE((BK81-$CB81)^2,(BL81-$CB81)^2,(BM81-$CB81)^2,(BN81-$CB81)^2,(BO81-$CB81)^2,(BP81-$CB81)^2,(BQ81-$CB81)^2,(BR81-$CB81)^2,(BS81-$CB81)^2,(BT81-$CB81)^2,(BU81-$CB81)^2,(BV81-$CB81)^2,(BW81-$CB81)^2,(BX81-$CB81)^2,(BY81-$CB81)^2,(BZ81-$CB81)^2,(CA81-$CB81)^2))</f>
        <v>1.785940300125636</v>
      </c>
      <c r="CD81" t="s" s="146">
        <v>161</v>
      </c>
      <c r="CE81" s="301">
        <f>IF(AN81="n/a","n/a",IF(U81&lt;0,"n/a",IF(U81="n/a","n/a",I81+AN81-U81)))</f>
        <v>-25.81172412336868</v>
      </c>
      <c r="CF81" s="301">
        <f>IF(AN81="n/a","n/a",I81+AN81)</f>
        <v>4.210900311020456</v>
      </c>
      <c r="CG81" s="297">
        <f>D81/10+(1000-E81)/100+IF(F81="N",2,IF(F81="Y",1,0))+IF(G81="N",2,IF(G81="Y",1,0))+IF(L81&gt;10,5,L81/2)+IF(S81&gt;100,0,IF(S81&lt;0,0,(100-S81)/10))+IF(U81&gt;100,0,IF(U81&lt;0,0,(100-U81)/10))+IF(X81="-",0,IF(X81="N/A",0,IF(X81&gt;5,0,5-X81)))+IF(Y81&gt;5,0,5-Y81)+IF(Z81="N/A",0,IF(Z81&gt;5,0,5-Z81))+IF(AB81&lt;0,0,IF(AB81="-",0,IF(AB81="N/A",0,IF(AB81&gt;10,5,AB81/2))))+IF(AC81="n/a",0,IF(AC81&lt;0,0,IF(AC81&gt;10,5,AC81/2)))+IF(AE81="n/a",0,IF(AE81&lt;0,0,IF(AE81&gt;10,5,AE81/2)))+AF81/10+IF(AG81&gt;100000,3,IF(AG81&gt;10000,2,IF(AG81&gt;1000,1,0)))+IF(AL81&gt;10,5,AL81/2)+IF(AM81="n/a",0,IF(AM81&gt;10,5,AM81/2))+IF(AN81="n/a",0,IF(AN81&gt;10,5,AN81/2))+IF(AO81="n/a",0,IF(AO81&lt;0,0,IF(AO81&gt;10,5,AO81/2)))+IF(CB81&gt;10,5,CB81/2)</f>
        <v>49.31070435552459</v>
      </c>
      <c r="CH81" s="302">
        <f>IF(AB81="n/a",1.03*AP81,IF(AB81&lt;0,1.01*AP81,IF(AB81&gt;10,1.1*AP81,(1+AB81/100)*AP81)))</f>
        <v>2.026045</v>
      </c>
      <c r="CI81" s="303">
        <f>IF($AC81="n/a",1.03*CH81,IF($AC81&lt;0,1.01*CH81,IF($AC81&gt;10,1.1*CH81,(1+$AC81/100)*CH81)))</f>
        <v>2.145176446</v>
      </c>
      <c r="CJ81" s="304">
        <f>IF($AE81="n/a",1.03*CI81,IF($AE81&lt;0,1.01*CI81,IF($AE81&gt;10,1.1*CI81,(1+$AE81/100)*CI81)))</f>
        <v>2.230983503840</v>
      </c>
      <c r="CK81" s="304">
        <f>IF($AE81="n/a",1.03*CJ81,IF($AE81&lt;0,1.01*CJ81,IF($AE81&gt;10,1.1*CJ81,(1+$AE81/100)*CJ81)))</f>
        <v>2.3202228439936</v>
      </c>
      <c r="CL81" s="305">
        <f>IF($AE81="n/a",1.03*CK81,IF($AE81&lt;0,1.01*CK81,IF($AE81&gt;10,1.1*CK81,(1+$AE81/100)*CK81)))</f>
        <v>2.413031757753344</v>
      </c>
      <c r="CM81" s="303">
        <f>SUM(CH81:CL81)</f>
        <v>11.13545955158695</v>
      </c>
      <c r="CN81" s="300">
        <f>(CM81/H81)*100</f>
        <v>16.78290814105041</v>
      </c>
      <c r="CO81" s="306">
        <v>0.39</v>
      </c>
      <c r="CP81" s="307">
        <v>24</v>
      </c>
      <c r="CQ81" s="308">
        <v>-3.3</v>
      </c>
      <c r="CR81" s="309">
        <v>0.8</v>
      </c>
      <c r="CS81" s="310">
        <v>7.4</v>
      </c>
    </row>
    <row r="82" ht="11.25" customHeight="1">
      <c r="A82" t="s" s="110">
        <v>378</v>
      </c>
      <c r="B82" t="s" s="110">
        <v>379</v>
      </c>
      <c r="C82" t="s" s="110">
        <v>380</v>
      </c>
      <c r="D82" s="174">
        <v>44</v>
      </c>
      <c r="E82" s="219">
        <v>49</v>
      </c>
      <c r="F82" t="s" s="118">
        <v>55</v>
      </c>
      <c r="G82" t="s" s="113">
        <v>55</v>
      </c>
      <c r="H82" s="176">
        <v>57.83</v>
      </c>
      <c r="I82" s="177">
        <f>(R82/H82)*100</f>
        <v>2.611101504409476</v>
      </c>
      <c r="J82" s="311">
        <v>0.375</v>
      </c>
      <c r="K82" s="311">
        <v>0.3775</v>
      </c>
      <c r="L82" s="427">
        <f>((K82/J82)-1)*100</f>
        <v>0.6666666666666599</v>
      </c>
      <c r="M82" s="322">
        <v>42732</v>
      </c>
      <c r="N82" s="322">
        <v>42734</v>
      </c>
      <c r="O82" s="322">
        <v>42776</v>
      </c>
      <c r="P82" t="s" s="173">
        <v>381</v>
      </c>
      <c r="Q82" s="84"/>
      <c r="R82" s="180">
        <f>K82*4</f>
        <v>1.51</v>
      </c>
      <c r="S82" s="181">
        <f>IF(OR(W82&lt;0.01,W82="n/a"),"n/a",R82/W82*100)</f>
        <v>44.41176470588236</v>
      </c>
      <c r="T82" s="182">
        <f>IF(OR(W82&lt;0.01,Z82="n/a"),"n/a",(H82/SQRT(22.5*W82*(H82/Z82))-1)*100)</f>
        <v>29.25341173231926</v>
      </c>
      <c r="U82" s="177">
        <f>IF(OR(W82&lt;0.01,W82="n/a"),"n/a",H82/W82)</f>
        <v>17.00882352941176</v>
      </c>
      <c r="V82" s="183">
        <v>12</v>
      </c>
      <c r="W82" s="176">
        <v>3.4</v>
      </c>
      <c r="X82" s="184">
        <v>0.83</v>
      </c>
      <c r="Y82" s="185">
        <v>1.07</v>
      </c>
      <c r="Z82" s="186">
        <v>2.21</v>
      </c>
      <c r="AA82" s="176">
        <v>13.6</v>
      </c>
      <c r="AB82" s="187">
        <v>904.6</v>
      </c>
      <c r="AC82" s="188">
        <v>18.25</v>
      </c>
      <c r="AD82" s="189">
        <v>0.3</v>
      </c>
      <c r="AE82" s="189">
        <v>20.53</v>
      </c>
      <c r="AF82" s="190">
        <v>21</v>
      </c>
      <c r="AG82" s="191">
        <v>18547</v>
      </c>
      <c r="AH82" s="192">
        <v>0.5</v>
      </c>
      <c r="AI82" s="193">
        <v>0.52</v>
      </c>
      <c r="AJ82" s="194">
        <f>IF(OR(AD82&lt;0,AD82="n/a",AD82=0),"n/a",AN82/AD82)</f>
        <v>2.267782892954336</v>
      </c>
      <c r="AK82" s="195">
        <f>AN82/AO82</f>
        <v>0.0481452933381677</v>
      </c>
      <c r="AL82" s="196">
        <f>((AP82/AQ82)^(1/1)-1)*100</f>
        <v>0.6711409395973256</v>
      </c>
      <c r="AM82" s="196">
        <f>IF(AS82=0,"n/a",((AP82/AS82)^(1/3)-1)*100)</f>
        <v>0.6756961723555888</v>
      </c>
      <c r="AN82" s="196">
        <f>IF(AV82=0,"n/a",((AP82/AV82)^(1/5)-1)*100)</f>
        <v>0.6803348678863008</v>
      </c>
      <c r="AO82" s="197">
        <f>IF(BB82=0,"n/a",((AP82/BB82)^(1/10)-1)*100)</f>
        <v>14.1308697219414</v>
      </c>
      <c r="AP82" s="194">
        <v>1.5</v>
      </c>
      <c r="AQ82" s="194">
        <v>1.49</v>
      </c>
      <c r="AR82" s="194">
        <v>1.48</v>
      </c>
      <c r="AS82" s="194">
        <v>1.47</v>
      </c>
      <c r="AT82" s="199"/>
      <c r="AU82" s="194">
        <v>1.46</v>
      </c>
      <c r="AV82" s="194">
        <v>1.45</v>
      </c>
      <c r="AW82" s="199"/>
      <c r="AX82" s="200">
        <v>1.44</v>
      </c>
      <c r="AY82" s="201">
        <v>1.41</v>
      </c>
      <c r="AZ82" s="202">
        <v>1.31</v>
      </c>
      <c r="BA82" s="202">
        <v>0.63</v>
      </c>
      <c r="BB82" s="202">
        <v>0.4</v>
      </c>
      <c r="BC82" s="202">
        <v>0.3</v>
      </c>
      <c r="BD82" s="202">
        <v>0.235</v>
      </c>
      <c r="BE82" s="202">
        <v>0.2</v>
      </c>
      <c r="BF82" s="202">
        <v>0.19</v>
      </c>
      <c r="BG82" s="202">
        <v>0.17</v>
      </c>
      <c r="BH82" s="202">
        <v>0.15</v>
      </c>
      <c r="BI82" s="314">
        <v>0.13</v>
      </c>
      <c r="BJ82" s="200">
        <f>SUM(AP82:BI82)</f>
        <v>15.415</v>
      </c>
      <c r="BK82" s="205">
        <f>((AP82/AQ82)-1)*100</f>
        <v>0.6711409395973256</v>
      </c>
      <c r="BL82" s="205">
        <f>((AQ82/AR82)-1)*100</f>
        <v>0.6756756756756799</v>
      </c>
      <c r="BM82" s="205">
        <f>((AR82/AS82)-1)*100</f>
        <v>0.6802721088435382</v>
      </c>
      <c r="BN82" s="205">
        <f>IF(AU82=0,0,IF(AU82&gt;AS82,0,((AS82/AU82)-1)*100))</f>
        <v>0.6849315068493178</v>
      </c>
      <c r="BO82" s="205">
        <f>IF(AV82=0,0,IF(AV82&gt;AU82,0,((AU82/AV82)-1)*100))</f>
        <v>0.6896551724137945</v>
      </c>
      <c r="BP82" s="205">
        <f>((AV82/AX82)-1)*100</f>
        <v>0.694444444444442</v>
      </c>
      <c r="BQ82" s="206">
        <f>((AX82/AY82)-1)*100</f>
        <v>2.127659574468077</v>
      </c>
      <c r="BR82" s="207">
        <f>((AY82/AZ82)-1)*100</f>
        <v>7.633587786259532</v>
      </c>
      <c r="BS82" s="207">
        <f>((AZ82/BA82)-1)*100</f>
        <v>107.936507936508</v>
      </c>
      <c r="BT82" s="207">
        <f>((BA82/BB82)-1)*100</f>
        <v>57.49999999999999</v>
      </c>
      <c r="BU82" s="207">
        <f>((BB82/BC82)-1)*100</f>
        <v>33.33333333333335</v>
      </c>
      <c r="BV82" s="207">
        <f>((BC82/BD82)-1)*100</f>
        <v>27.65957446808511</v>
      </c>
      <c r="BW82" s="207">
        <f>((BD82/BE82)-1)*100</f>
        <v>17.49999999999998</v>
      </c>
      <c r="BX82" s="207">
        <f>((BE82/BF82)-1)*100</f>
        <v>5.263157894736836</v>
      </c>
      <c r="BY82" s="207">
        <f>((BF82/BG82)-1)*100</f>
        <v>11.76470588235294</v>
      </c>
      <c r="BZ82" s="207">
        <f>((BG82/BH82)-1)*100</f>
        <v>13.33333333333335</v>
      </c>
      <c r="CA82" s="208">
        <f>((BH82/BI82)-1)*100</f>
        <v>15.38461538461537</v>
      </c>
      <c r="CB82" s="205">
        <f>AVERAGE(BK82:CA82)</f>
        <v>17.85485855538333</v>
      </c>
      <c r="CC82" s="205">
        <f>SQRT(AVERAGE((BK82-$CB82)^2,(BL82-$CB82)^2,(BM82-$CB82)^2,(BN82-$CB82)^2,(BO82-$CB82)^2,(BP82-$CB82)^2,(BQ82-$CB82)^2,(BR82-$CB82)^2,(BS82-$CB82)^2,(BT82-$CB82)^2,(BU82-$CB82)^2,(BV82-$CB82)^2,(BW82-$CB82)^2,(BX82-$CB82)^2,(BY82-$CB82)^2,(BZ82-$CB82)^2,(CA82-$CB82)^2))</f>
        <v>26.97012509061768</v>
      </c>
      <c r="CD82" t="s" s="110">
        <v>152</v>
      </c>
      <c r="CE82" s="209">
        <f>IF(AN82="n/a","n/a",IF(U82&lt;0,"n/a",IF(U82="n/a","n/a",I82+AN82-U82)))</f>
        <v>-13.71738715711599</v>
      </c>
      <c r="CF82" s="209">
        <f>IF(AN82="n/a","n/a",I82+AN82)</f>
        <v>3.291436372295777</v>
      </c>
      <c r="CG82" s="205">
        <f>D82/10+(1000-E82)/100+IF(F82="N",2,IF(F82="Y",1,0))+IF(G82="N",2,IF(G82="Y",1,0))+IF(L82&gt;10,5,L82/2)+IF(S82&gt;100,0,IF(S82&lt;0,0,(100-S82)/10))+IF(U82&gt;100,0,IF(U82&lt;0,0,(100-U82)/10))+IF(X82="-",0,IF(X82="N/A",0,IF(X82&gt;5,0,5-X82)))+IF(Y82&gt;5,0,5-Y82)+IF(Z82="N/A",0,IF(Z82&gt;5,0,5-Z82))+IF(AB82&lt;0,0,IF(AB82="-",0,IF(AB82="N/A",0,IF(AB82&gt;10,5,AB82/2))))+IF(AC82="n/a",0,IF(AC82&lt;0,0,IF(AC82&gt;10,5,AC82/2)))+IF(AE82="n/a",0,IF(AE82&lt;0,0,IF(AE82&gt;10,5,AE82/2)))+AF82/10+IF(AG82&gt;100000,3,IF(AG82&gt;10000,2,IF(AG82&gt;1000,1,0)))+IF(AL82&gt;10,5,AL82/2)+IF(AM82="n/a",0,IF(AM82&gt;10,5,AM82/2))+IF(AN82="n/a",0,IF(AN82&gt;10,5,AN82/2))+IF(AO82="n/a",0,IF(AO82&lt;0,0,IF(AO82&gt;10,5,AO82/2)))+IF(CB82&gt;10,5,CB82/2)</f>
        <v>73.10486049972351</v>
      </c>
      <c r="CH82" s="315">
        <f>IF(AB82="n/a",1.03*AP82,IF(AB82&lt;0,1.01*AP82,IF(AB82&gt;10,1.1*AP82,(1+AB82/100)*AP82)))</f>
        <v>1.65</v>
      </c>
      <c r="CI82" s="211">
        <f>IF($AC82="n/a",1.03*CH82,IF($AC82&lt;0,1.01*CH82,IF($AC82&gt;10,1.1*CH82,(1+$AC82/100)*CH82)))</f>
        <v>1.815</v>
      </c>
      <c r="CJ82" s="212">
        <f>IF($AE82="n/a",1.03*CI82,IF($AE82&lt;0,1.01*CI82,IF($AE82&gt;10,1.1*CI82,(1+$AE82/100)*CI82)))</f>
        <v>1.996500000000001</v>
      </c>
      <c r="CK82" s="212">
        <f>IF($AE82="n/a",1.03*CJ82,IF($AE82&lt;0,1.01*CJ82,IF($AE82&gt;10,1.1*CJ82,(1+$AE82/100)*CJ82)))</f>
        <v>2.196150000000001</v>
      </c>
      <c r="CL82" s="210">
        <f>IF($AE82="n/a",1.03*CK82,IF($AE82&lt;0,1.01*CK82,IF($AE82&gt;10,1.1*CK82,(1+$AE82/100)*CK82)))</f>
        <v>2.415765000000001</v>
      </c>
      <c r="CM82" s="211">
        <f>SUM(CH82:CL82)</f>
        <v>10.073415</v>
      </c>
      <c r="CN82" s="208">
        <f>(CM82/H82)*100</f>
        <v>17.41901262320595</v>
      </c>
      <c r="CO82" s="213">
        <v>1.62</v>
      </c>
      <c r="CP82" s="214">
        <v>21.7</v>
      </c>
      <c r="CQ82" s="215">
        <v>-15</v>
      </c>
      <c r="CR82" s="216">
        <v>3.4</v>
      </c>
      <c r="CS82" s="217">
        <v>-1.2</v>
      </c>
    </row>
    <row r="83" ht="11.25" customHeight="1">
      <c r="A83" t="s" s="227">
        <v>382</v>
      </c>
      <c r="B83" t="s" s="116">
        <v>383</v>
      </c>
      <c r="C83" t="s" s="116">
        <v>146</v>
      </c>
      <c r="D83" s="218">
        <v>36</v>
      </c>
      <c r="E83" s="219">
        <v>72</v>
      </c>
      <c r="F83" t="s" s="220">
        <v>55</v>
      </c>
      <c r="G83" t="s" s="221">
        <v>141</v>
      </c>
      <c r="H83" s="222">
        <v>20.29</v>
      </c>
      <c r="I83" s="223">
        <f>(R83/H83)*100</f>
        <v>3.745687530803352</v>
      </c>
      <c r="J83" s="224">
        <v>0.1875</v>
      </c>
      <c r="K83" s="224">
        <v>0.19</v>
      </c>
      <c r="L83" s="428">
        <f>((K83/J83)-1)*100</f>
        <v>1.333333333333342</v>
      </c>
      <c r="M83" s="226">
        <v>42796</v>
      </c>
      <c r="N83" s="226">
        <v>42800</v>
      </c>
      <c r="O83" s="226">
        <v>42809</v>
      </c>
      <c r="P83" t="s" s="227">
        <v>182</v>
      </c>
      <c r="Q83" s="319"/>
      <c r="R83" s="225">
        <f>K83*4</f>
        <v>0.76</v>
      </c>
      <c r="S83" s="228">
        <f>IF(OR(W83&lt;0.01,W83="n/a"),"n/a",R83/W83*100)</f>
        <v>48.71794871794872</v>
      </c>
      <c r="T83" s="229">
        <f>IF(OR(W83&lt;0.01,Z83="n/a"),"n/a",(H83/SQRT(22.5*W83*(H83/Z83))-1)*100)</f>
        <v>-18.82171146227257</v>
      </c>
      <c r="U83" s="223">
        <f>IF(OR(W83&lt;0.01,W83="n/a"),"n/a",H83/W83)</f>
        <v>13.00641025641026</v>
      </c>
      <c r="V83" s="230">
        <v>12</v>
      </c>
      <c r="W83" s="222">
        <v>1.56</v>
      </c>
      <c r="X83" t="s" s="320">
        <v>143</v>
      </c>
      <c r="Y83" s="232">
        <v>0.91</v>
      </c>
      <c r="Z83" s="233">
        <v>1.14</v>
      </c>
      <c r="AA83" s="222">
        <v>10.1</v>
      </c>
      <c r="AB83" s="234">
        <v>10.5</v>
      </c>
      <c r="AC83" s="235">
        <v>37.91</v>
      </c>
      <c r="AD83" s="236">
        <v>37.2</v>
      </c>
      <c r="AE83" t="s" s="416">
        <v>143</v>
      </c>
      <c r="AF83" s="237">
        <v>3</v>
      </c>
      <c r="AG83" s="238">
        <v>5430</v>
      </c>
      <c r="AH83" s="239">
        <v>0.1</v>
      </c>
      <c r="AI83" s="240">
        <v>0.33</v>
      </c>
      <c r="AJ83" s="241">
        <f>IF(OR(AD83&lt;0,AD83="n/a",AD83=0),"n/a",AN83/AD83)</f>
        <v>0.03735003767382932</v>
      </c>
      <c r="AK83" s="242">
        <f>AN83/AO83</f>
        <v>0.5721252780706962</v>
      </c>
      <c r="AL83" s="243">
        <f>((AP83/AQ83)^(1/1)-1)*100</f>
        <v>1.35135135135136</v>
      </c>
      <c r="AM83" s="243">
        <f>IF(AS83=0,"n/a",((AP83/AS83)^(1/3)-1)*100)</f>
        <v>1.370033259556669</v>
      </c>
      <c r="AN83" s="243">
        <f>IF(AV83=0,"n/a",((AP83/AV83)^(1/5)-1)*100)</f>
        <v>1.389421401466451</v>
      </c>
      <c r="AO83" s="244">
        <f>IF(BB83=0,"n/a",((AP83/BB83)^(1/10)-1)*100)</f>
        <v>2.428526504110806</v>
      </c>
      <c r="AP83" s="241">
        <v>0.75</v>
      </c>
      <c r="AQ83" s="241">
        <v>0.74</v>
      </c>
      <c r="AR83" s="241">
        <v>0.73</v>
      </c>
      <c r="AS83" s="241">
        <v>0.72</v>
      </c>
      <c r="AT83" s="245"/>
      <c r="AU83" s="241">
        <v>0.71</v>
      </c>
      <c r="AV83" s="241">
        <v>0.7</v>
      </c>
      <c r="AW83" s="245"/>
      <c r="AX83" s="246">
        <v>0.6899999999999999</v>
      </c>
      <c r="AY83" s="394">
        <v>0.68</v>
      </c>
      <c r="AZ83" s="248">
        <v>0.67</v>
      </c>
      <c r="BA83" s="248">
        <v>0.63</v>
      </c>
      <c r="BB83" s="248">
        <v>0.59</v>
      </c>
      <c r="BC83" s="248">
        <v>0.512</v>
      </c>
      <c r="BD83" s="248">
        <v>0.40266</v>
      </c>
      <c r="BE83" s="248">
        <v>0.35732</v>
      </c>
      <c r="BF83" s="248">
        <v>0.33602</v>
      </c>
      <c r="BG83" s="248">
        <v>0.31466</v>
      </c>
      <c r="BH83" s="248">
        <v>0.29332</v>
      </c>
      <c r="BI83" s="249">
        <v>0.26136</v>
      </c>
      <c r="BJ83" s="246">
        <f>SUM(AP83:BI83)</f>
        <v>10.08734</v>
      </c>
      <c r="BK83" s="250">
        <f>((AP83/AQ83)-1)*100</f>
        <v>1.35135135135136</v>
      </c>
      <c r="BL83" s="250">
        <f>((AQ83/AR83)-1)*100</f>
        <v>1.369863013698636</v>
      </c>
      <c r="BM83" s="250">
        <f>((AR83/AS83)-1)*100</f>
        <v>1.388888888888884</v>
      </c>
      <c r="BN83" s="250">
        <f>IF(AU83=0,0,IF(AU83&gt;AS83,0,((AS83/AU83)-1)*100))</f>
        <v>1.40845070422535</v>
      </c>
      <c r="BO83" s="250">
        <f>IF(AV83=0,0,IF(AV83&gt;AU83,0,((AU83/AV83)-1)*100))</f>
        <v>1.428571428571423</v>
      </c>
      <c r="BP83" s="250">
        <f>((AV83/AX83)-1)*100</f>
        <v>1.449275362318847</v>
      </c>
      <c r="BQ83" s="251">
        <f>((AX83/AY83)-1)*100</f>
        <v>1.470588235294112</v>
      </c>
      <c r="BR83" s="252">
        <f>((AY83/AZ83)-1)*100</f>
        <v>1.49253731343284</v>
      </c>
      <c r="BS83" s="252">
        <f>((AZ83/BA83)-1)*100</f>
        <v>6.349206349206349</v>
      </c>
      <c r="BT83" s="252">
        <f>((BA83/BB83)-1)*100</f>
        <v>6.779661016949157</v>
      </c>
      <c r="BU83" s="252">
        <f>((BB83/BC83)-1)*100</f>
        <v>15.234375</v>
      </c>
      <c r="BV83" s="252">
        <f>((BC83/BD83)-1)*100</f>
        <v>27.15442308647493</v>
      </c>
      <c r="BW83" s="252">
        <f>((BD83/BE83)-1)*100</f>
        <v>12.68890630247399</v>
      </c>
      <c r="BX83" s="252">
        <f>((BE83/BF83)-1)*100</f>
        <v>6.338908398309595</v>
      </c>
      <c r="BY83" s="252">
        <f>((BF83/BG83)-1)*100</f>
        <v>6.788279412699438</v>
      </c>
      <c r="BZ83" s="252">
        <f>((BG83/BH83)-1)*100</f>
        <v>7.275330696849847</v>
      </c>
      <c r="CA83" s="253">
        <f>((BH83/BI83)-1)*100</f>
        <v>12.22834404652589</v>
      </c>
      <c r="CB83" s="250">
        <f>AVERAGE(BK83:CA83)</f>
        <v>6.599821212192392</v>
      </c>
      <c r="CC83" s="250">
        <f>SQRT(AVERAGE((BK83-$CB83)^2,(BL83-$CB83)^2,(BM83-$CB83)^2,(BN83-$CB83)^2,(BO83-$CB83)^2,(BP83-$CB83)^2,(BQ83-$CB83)^2,(BR83-$CB83)^2,(BS83-$CB83)^2,(BT83-$CB83)^2,(BU83-$CB83)^2,(BV83-$CB83)^2,(BW83-$CB83)^2,(BX83-$CB83)^2,(BY83-$CB83)^2,(BZ83-$CB83)^2,(CA83-$CB83)^2))</f>
        <v>6.77853805066769</v>
      </c>
      <c r="CD83" t="s" s="116">
        <v>132</v>
      </c>
      <c r="CE83" s="254">
        <f>IF(AN83="n/a","n/a",IF(U83&lt;0,"n/a",IF(U83="n/a","n/a",I83+AN83-U83)))</f>
        <v>-7.871301324140453</v>
      </c>
      <c r="CF83" s="254">
        <f>IF(AN83="n/a","n/a",I83+AN83)</f>
        <v>5.135108932269802</v>
      </c>
      <c r="CG83" s="250">
        <f>D83/10+(1000-E83)/100+IF(F83="N",2,IF(F83="Y",1,0))+IF(G83="N",2,IF(G83="Y",1,0))+IF(L83&gt;10,5,L83/2)+IF(S83&gt;100,0,IF(S83&lt;0,0,(100-S83)/10))+IF(U83&gt;100,0,IF(U83&lt;0,0,(100-U83)/10))+IF(X83="-",0,IF(X83="N/A",0,IF(X83&gt;5,0,5-X83)))+IF(Y83&gt;5,0,5-Y83)+IF(Z83="N/A",0,IF(Z83&gt;5,0,5-Z83))+IF(AB83&lt;0,0,IF(AB83="-",0,IF(AB83="N/A",0,IF(AB83&gt;10,5,AB83/2))))+IF(AC83="n/a",0,IF(AC83&lt;0,0,IF(AC83&gt;10,5,AC83/2)))+IF(AE83="n/a",0,IF(AE83&lt;0,0,IF(AE83&gt;10,5,AE83/2)))+AF83/10+IF(AG83&gt;100000,3,IF(AG83&gt;10000,2,IF(AG83&gt;1000,1,0)))+IF(AL83&gt;10,5,AL83/2)+IF(AM83="n/a",0,IF(AM83&gt;10,5,AM83/2))+IF(AN83="n/a",0,IF(AN83&gt;10,5,AN83/2))+IF(AO83="n/a",0,IF(AO83&lt;0,0,IF(AO83&gt;10,5,AO83/2)))+IF(CB83&gt;10,5,CB83/2)</f>
        <v>56.19380763356961</v>
      </c>
      <c r="CH83" s="255">
        <f>IF(AB83="n/a",1.03*AP83,IF(AB83&lt;0,1.01*AP83,IF(AB83&gt;10,1.1*AP83,(1+AB83/100)*AP83)))</f>
        <v>0.8250000000000001</v>
      </c>
      <c r="CI83" s="256">
        <f>IF($AC83="n/a",1.03*CH83,IF($AC83&lt;0,1.01*CH83,IF($AC83&gt;10,1.1*CH83,(1+$AC83/100)*CH83)))</f>
        <v>0.9075000000000002</v>
      </c>
      <c r="CJ83" s="257">
        <f>IF($AE83="n/a",1.03*CI83,IF($AE83&lt;0,1.01*CI83,IF($AE83&gt;10,1.1*CI83,(1+$AE83/100)*CI83)))</f>
        <v>0.9347250000000003</v>
      </c>
      <c r="CK83" s="257">
        <f>IF($AE83="n/a",1.03*CJ83,IF($AE83&lt;0,1.01*CJ83,IF($AE83&gt;10,1.1*CJ83,(1+$AE83/100)*CJ83)))</f>
        <v>0.9627667500000003</v>
      </c>
      <c r="CL83" s="258">
        <f>IF($AE83="n/a",1.03*CK83,IF($AE83&lt;0,1.01*CK83,IF($AE83&gt;10,1.1*CK83,(1+$AE83/100)*CK83)))</f>
        <v>0.9916497525000004</v>
      </c>
      <c r="CM83" s="256">
        <f>SUM(CH83:CL83)</f>
        <v>4.621641502500002</v>
      </c>
      <c r="CN83" s="253">
        <f>(CM83/H83)*100</f>
        <v>22.77792756283885</v>
      </c>
      <c r="CO83" s="259">
        <v>1.37</v>
      </c>
      <c r="CP83" s="260">
        <v>22.2</v>
      </c>
      <c r="CQ83" s="261">
        <v>-4.3</v>
      </c>
      <c r="CR83" s="262">
        <v>4.3</v>
      </c>
      <c r="CS83" s="263">
        <v>2.2</v>
      </c>
    </row>
    <row r="84" ht="11.25" customHeight="1">
      <c r="A84" t="s" s="116">
        <v>384</v>
      </c>
      <c r="B84" t="s" s="116">
        <v>385</v>
      </c>
      <c r="C84" t="s" s="116">
        <v>181</v>
      </c>
      <c r="D84" s="218">
        <v>61</v>
      </c>
      <c r="E84" s="219">
        <v>4</v>
      </c>
      <c r="F84" t="s" s="220">
        <v>55</v>
      </c>
      <c r="G84" t="s" s="221">
        <v>55</v>
      </c>
      <c r="H84" s="222">
        <v>182.61</v>
      </c>
      <c r="I84" s="223">
        <f>(R84/H84)*100</f>
        <v>1.445703959257434</v>
      </c>
      <c r="J84" s="224">
        <v>0.63</v>
      </c>
      <c r="K84" s="224">
        <v>0.66</v>
      </c>
      <c r="L84" s="225">
        <f>((K84/J84)-1)*100</f>
        <v>4.761904761904767</v>
      </c>
      <c r="M84" s="226">
        <v>42774</v>
      </c>
      <c r="N84" s="226">
        <v>42776</v>
      </c>
      <c r="O84" s="226">
        <v>42797</v>
      </c>
      <c r="P84" t="s" s="227">
        <v>386</v>
      </c>
      <c r="Q84" t="s" s="227">
        <v>187</v>
      </c>
      <c r="R84" s="225">
        <f>K84*4</f>
        <v>2.64</v>
      </c>
      <c r="S84" s="228">
        <f>IF(OR(W84&lt;0.01,W84="n/a"),"n/a",R84/W84*100)</f>
        <v>36.46408839779006</v>
      </c>
      <c r="T84" s="229">
        <f>IF(OR(W84&lt;0.01,Z84="n/a"),"n/a",(H84/SQRT(22.5*W84*(H84/Z84))-1)*100)</f>
        <v>127.8202014723344</v>
      </c>
      <c r="U84" s="223">
        <f>IF(OR(W84&lt;0.01,W84="n/a"),"n/a",H84/W84)</f>
        <v>25.22237569060774</v>
      </c>
      <c r="V84" s="230">
        <v>6</v>
      </c>
      <c r="W84" s="222">
        <v>7.24</v>
      </c>
      <c r="X84" s="231">
        <v>1.77</v>
      </c>
      <c r="Y84" s="232">
        <v>2.03</v>
      </c>
      <c r="Z84" s="233">
        <v>4.63</v>
      </c>
      <c r="AA84" s="222">
        <v>20.5</v>
      </c>
      <c r="AB84" s="234">
        <v>23.1</v>
      </c>
      <c r="AC84" s="235">
        <v>12.61</v>
      </c>
      <c r="AD84" s="236">
        <v>-0.5</v>
      </c>
      <c r="AE84" s="236">
        <v>14.21</v>
      </c>
      <c r="AF84" s="237">
        <v>18</v>
      </c>
      <c r="AG84" s="238">
        <v>24450</v>
      </c>
      <c r="AH84" s="239">
        <v>0.2</v>
      </c>
      <c r="AI84" s="240">
        <v>1.12</v>
      </c>
      <c r="AJ84" t="s" s="265">
        <f>IF(OR(AD84&lt;0,AD84="n/a",AD84=0),"n/a",AN84/AD84)</f>
        <v>143</v>
      </c>
      <c r="AK84" s="242">
        <f>AN84/AO84</f>
        <v>0.8301919122675494</v>
      </c>
      <c r="AL84" s="243">
        <f>((AP84/AQ84)^(1/1)-1)*100</f>
        <v>0</v>
      </c>
      <c r="AM84" s="243">
        <f>IF(AS84=0,"n/a",((AP84/AS84)^(1/3)-1)*100)</f>
        <v>12.28631932251956</v>
      </c>
      <c r="AN84" s="243">
        <f>IF(AV84=0,"n/a",((AP84/AV84)^(1/5)-1)*100)</f>
        <v>11.99867909583889</v>
      </c>
      <c r="AO84" s="244">
        <f>IF(BB84=0,"n/a",((AP84/BB84)^(1/10)-1)*100)</f>
        <v>14.45289808119936</v>
      </c>
      <c r="AP84" s="321">
        <v>2.52</v>
      </c>
      <c r="AQ84" s="321">
        <v>2.52</v>
      </c>
      <c r="AR84" s="241">
        <v>2.07</v>
      </c>
      <c r="AS84" s="241">
        <v>1.78</v>
      </c>
      <c r="AT84" s="245"/>
      <c r="AU84" s="241">
        <v>1.62</v>
      </c>
      <c r="AV84" s="241">
        <v>1.43</v>
      </c>
      <c r="AW84" s="245"/>
      <c r="AX84" s="246">
        <v>1.07</v>
      </c>
      <c r="AY84" s="394">
        <v>1</v>
      </c>
      <c r="AZ84" s="248">
        <v>0.92</v>
      </c>
      <c r="BA84" s="248">
        <v>0.76333</v>
      </c>
      <c r="BB84" s="248">
        <v>0.65333</v>
      </c>
      <c r="BC84" s="248">
        <v>0.57333</v>
      </c>
      <c r="BD84" s="317">
        <v>0.50666</v>
      </c>
      <c r="BE84" s="248">
        <v>0.50666</v>
      </c>
      <c r="BF84" s="317">
        <v>0.48</v>
      </c>
      <c r="BG84" s="248">
        <v>0.48</v>
      </c>
      <c r="BH84" s="317">
        <v>0.45333</v>
      </c>
      <c r="BI84" s="249">
        <v>0.45333</v>
      </c>
      <c r="BJ84" s="246">
        <f>SUM(AP84:BI84)</f>
        <v>19.79997</v>
      </c>
      <c r="BK84" s="250">
        <f>((AP84/AQ84)-1)*100</f>
        <v>0</v>
      </c>
      <c r="BL84" s="250">
        <f>((AQ84/AR84)-1)*100</f>
        <v>21.73913043478262</v>
      </c>
      <c r="BM84" s="250">
        <f>((AR84/AS84)-1)*100</f>
        <v>16.29213483146066</v>
      </c>
      <c r="BN84" s="250">
        <f>IF(AU84=0,0,IF(AU84&gt;AS84,0,((AS84/AU84)-1)*100))</f>
        <v>9.876543209876543</v>
      </c>
      <c r="BO84" s="250">
        <f>IF(AV84=0,0,IF(AV84&gt;AU84,0,((AU84/AV84)-1)*100))</f>
        <v>13.28671328671329</v>
      </c>
      <c r="BP84" s="250">
        <f>((AV84/AX84)-1)*100</f>
        <v>33.6448598130841</v>
      </c>
      <c r="BQ84" s="251">
        <f>((AX84/AY84)-1)*100</f>
        <v>7.000000000000006</v>
      </c>
      <c r="BR84" s="252">
        <f>((AY84/AZ84)-1)*100</f>
        <v>8.695652173913038</v>
      </c>
      <c r="BS84" s="252">
        <f>((AZ84/BA84)-1)*100</f>
        <v>20.52454377530035</v>
      </c>
      <c r="BT84" s="252">
        <f>((BA84/BB84)-1)*100</f>
        <v>16.83682059602345</v>
      </c>
      <c r="BU84" s="252">
        <f>((BB84/BC84)-1)*100</f>
        <v>13.95356949749706</v>
      </c>
      <c r="BV84" s="252">
        <f>((BC84/BD84)-1)*100</f>
        <v>13.15872577270754</v>
      </c>
      <c r="BW84" s="252">
        <f>((BD84/BE84)-1)*100</f>
        <v>0</v>
      </c>
      <c r="BX84" s="252">
        <f>((BE84/BF84)-1)*100</f>
        <v>5.55416666666666</v>
      </c>
      <c r="BY84" s="252">
        <f>((BF84/BG84)-1)*100</f>
        <v>0</v>
      </c>
      <c r="BZ84" s="252">
        <f>((BG84/BH84)-1)*100</f>
        <v>5.883131493613925</v>
      </c>
      <c r="CA84" s="253">
        <f>((BH84/BI84)-1)*100</f>
        <v>0</v>
      </c>
      <c r="CB84" s="250">
        <f>AVERAGE(BK84:CA84)</f>
        <v>10.96741126774348</v>
      </c>
      <c r="CC84" s="250">
        <f>SQRT(AVERAGE((BK84-$CB84)^2,(BL84-$CB84)^2,(BM84-$CB84)^2,(BN84-$CB84)^2,(BO84-$CB84)^2,(BP84-$CB84)^2,(BQ84-$CB84)^2,(BR84-$CB84)^2,(BS84-$CB84)^2,(BT84-$CB84)^2,(BU84-$CB84)^2,(BV84-$CB84)^2,(BW84-$CB84)^2,(BX84-$CB84)^2,(BY84-$CB84)^2,(BZ84-$CB84)^2,(CA84-$CB84)^2))</f>
        <v>8.95057339389505</v>
      </c>
      <c r="CD84" t="s" s="116">
        <v>137</v>
      </c>
      <c r="CE84" s="254">
        <f>IF(AN84="n/a","n/a",IF(U84&lt;0,"n/a",IF(U84="n/a","n/a",I84+AN84-U84)))</f>
        <v>-11.77799263551141</v>
      </c>
      <c r="CF84" s="254">
        <f>IF(AN84="n/a","n/a",I84+AN84)</f>
        <v>13.44438305509633</v>
      </c>
      <c r="CG84" s="250">
        <f>D84/10+(1000-E84)/100+IF(F84="N",2,IF(F84="Y",1,0))+IF(G84="N",2,IF(G84="Y",1,0))+IF(L84&gt;10,5,L84/2)+IF(S84&gt;100,0,IF(S84&lt;0,0,(100-S84)/10))+IF(U84&gt;100,0,IF(U84&lt;0,0,(100-U84)/10))+IF(X84="-",0,IF(X84="N/A",0,IF(X84&gt;5,0,5-X84)))+IF(Y84&gt;5,0,5-Y84)+IF(Z84="N/A",0,IF(Z84&gt;5,0,5-Z84))+IF(AB84&lt;0,0,IF(AB84="-",0,IF(AB84="N/A",0,IF(AB84&gt;10,5,AB84/2))))+IF(AC84="n/a",0,IF(AC84&lt;0,0,IF(AC84&gt;10,5,AC84/2)))+IF(AE84="n/a",0,IF(AE84&lt;0,0,IF(AE84&gt;10,5,AE84/2)))+AF84/10+IF(AG84&gt;100000,3,IF(AG84&gt;10000,2,IF(AG84&gt;1000,1,0)))+IF(AL84&gt;10,5,AL84/2)+IF(AM84="n/a",0,IF(AM84&gt;10,5,AM84/2))+IF(AN84="n/a",0,IF(AN84&gt;10,5,AN84/2))+IF(AO84="n/a",0,IF(AO84&lt;0,0,IF(AO84&gt;10,5,AO84/2)))+IF(CB84&gt;10,5,CB84/2)</f>
        <v>81.6423059721126</v>
      </c>
      <c r="CH84" s="255">
        <f>IF(AB84="n/a",1.03*AP84,IF(AB84&lt;0,1.01*AP84,IF(AB84&gt;10,1.1*AP84,(1+AB84/100)*AP84)))</f>
        <v>2.772</v>
      </c>
      <c r="CI84" s="256">
        <f>IF($AC84="n/a",1.03*CH84,IF($AC84&lt;0,1.01*CH84,IF($AC84&gt;10,1.1*CH84,(1+$AC84/100)*CH84)))</f>
        <v>3.0492</v>
      </c>
      <c r="CJ84" s="257">
        <f>IF($AE84="n/a",1.03*CI84,IF($AE84&lt;0,1.01*CI84,IF($AE84&gt;10,1.1*CI84,(1+$AE84/100)*CI84)))</f>
        <v>3.354120000000001</v>
      </c>
      <c r="CK84" s="257">
        <f>IF($AE84="n/a",1.03*CJ84,IF($AE84&lt;0,1.01*CJ84,IF($AE84&gt;10,1.1*CJ84,(1+$AE84/100)*CJ84)))</f>
        <v>3.689532000000001</v>
      </c>
      <c r="CL84" s="258">
        <f>IF($AE84="n/a",1.03*CK84,IF($AE84&lt;0,1.01*CK84,IF($AE84&gt;10,1.1*CK84,(1+$AE84/100)*CK84)))</f>
        <v>4.058485200000002</v>
      </c>
      <c r="CM84" s="256">
        <f>SUM(CH84:CL84)</f>
        <v>16.92333720000001</v>
      </c>
      <c r="CN84" s="253">
        <f>(CM84/H84)*100</f>
        <v>9.267475603745689</v>
      </c>
      <c r="CO84" s="259">
        <v>1.39</v>
      </c>
      <c r="CP84" s="260">
        <v>53.8</v>
      </c>
      <c r="CQ84" s="261">
        <v>-1.6</v>
      </c>
      <c r="CR84" s="262">
        <v>6</v>
      </c>
      <c r="CS84" s="263">
        <v>13.3</v>
      </c>
    </row>
    <row r="85" ht="11.25" customHeight="1">
      <c r="A85" t="s" s="227">
        <v>387</v>
      </c>
      <c r="B85" t="s" s="116">
        <v>388</v>
      </c>
      <c r="C85" t="s" s="116">
        <v>181</v>
      </c>
      <c r="D85" s="218">
        <v>41</v>
      </c>
      <c r="E85" s="219">
        <v>63</v>
      </c>
      <c r="F85" t="s" s="220">
        <v>55</v>
      </c>
      <c r="G85" t="s" s="221">
        <v>55</v>
      </c>
      <c r="H85" s="222">
        <v>70.45999999999999</v>
      </c>
      <c r="I85" s="223">
        <f>(R85/H85)*100</f>
        <v>1.958558047118933</v>
      </c>
      <c r="J85" s="224">
        <v>0.34</v>
      </c>
      <c r="K85" s="224">
        <v>0.345</v>
      </c>
      <c r="L85" s="225">
        <f>((K85/J85)-1)*100</f>
        <v>1.470588235294112</v>
      </c>
      <c r="M85" s="226">
        <v>42760</v>
      </c>
      <c r="N85" s="226">
        <v>42762</v>
      </c>
      <c r="O85" s="226">
        <v>42776</v>
      </c>
      <c r="P85" t="s" s="227">
        <v>381</v>
      </c>
      <c r="Q85" t="s" s="429">
        <v>351</v>
      </c>
      <c r="R85" s="225">
        <f>K85*4</f>
        <v>1.38</v>
      </c>
      <c r="S85" s="228">
        <f>IF(OR(W85&lt;0.01,W85="n/a"),"n/a",R85/W85*100)</f>
        <v>65.71428571428571</v>
      </c>
      <c r="T85" s="229">
        <f>IF(OR(W85&lt;0.01,Z85="n/a"),"n/a",(H85/SQRT(22.5*W85*(H85/Z85))-1)*100)</f>
        <v>95.00264548470037</v>
      </c>
      <c r="U85" s="223">
        <f>IF(OR(W85&lt;0.01,W85="n/a"),"n/a",H85/W85)</f>
        <v>33.55238095238095</v>
      </c>
      <c r="V85" s="230">
        <v>12</v>
      </c>
      <c r="W85" s="222">
        <v>2.1</v>
      </c>
      <c r="X85" s="231">
        <v>3.01</v>
      </c>
      <c r="Y85" s="232">
        <v>2.67</v>
      </c>
      <c r="Z85" s="233">
        <v>2.55</v>
      </c>
      <c r="AA85" s="222">
        <v>13.1</v>
      </c>
      <c r="AB85" s="396">
        <v>12</v>
      </c>
      <c r="AC85" s="235">
        <v>11.16</v>
      </c>
      <c r="AD85" s="236">
        <v>103.1</v>
      </c>
      <c r="AE85" s="236">
        <v>11.16</v>
      </c>
      <c r="AF85" s="237">
        <v>15</v>
      </c>
      <c r="AG85" s="238">
        <v>12983</v>
      </c>
      <c r="AH85" s="239">
        <v>0.1</v>
      </c>
      <c r="AI85" s="240">
        <v>0.3</v>
      </c>
      <c r="AJ85" s="241">
        <f>IF(OR(AD85&lt;0,AD85="n/a",AD85=0),"n/a",AN85/AD85)</f>
        <v>0.1085951367008523</v>
      </c>
      <c r="AK85" s="242">
        <f>AN85/AO85</f>
        <v>1.206665771504134</v>
      </c>
      <c r="AL85" s="243">
        <f>((AP85/AQ85)^(1/1)-1)*100</f>
        <v>6.25</v>
      </c>
      <c r="AM85" s="243">
        <f>IF(AS85=0,"n/a",((AP85/AS85)^(1/3)-1)*100)</f>
        <v>12.31106834675555</v>
      </c>
      <c r="AN85" s="243">
        <f>IF(AV85=0,"n/a",((AP85/AV85)^(1/5)-1)*100)</f>
        <v>11.19615859385787</v>
      </c>
      <c r="AO85" s="244">
        <f>IF(BB85=0,"n/a",((AP85/BB85)^(1/10)-1)*100)</f>
        <v>9.278591353346854</v>
      </c>
      <c r="AP85" s="241">
        <v>1.36</v>
      </c>
      <c r="AQ85" s="241">
        <v>1.28</v>
      </c>
      <c r="AR85" s="241">
        <v>1.1</v>
      </c>
      <c r="AS85" s="241">
        <v>0.96</v>
      </c>
      <c r="AT85" s="245"/>
      <c r="AU85" s="241">
        <v>0.88</v>
      </c>
      <c r="AV85" s="241">
        <v>0.8</v>
      </c>
      <c r="AW85" s="245"/>
      <c r="AX85" s="246">
        <v>0.76</v>
      </c>
      <c r="AY85" s="247">
        <v>0.72</v>
      </c>
      <c r="AZ85" s="248">
        <v>0.68</v>
      </c>
      <c r="BA85" s="248">
        <v>0.6</v>
      </c>
      <c r="BB85" s="248">
        <v>0.5600000000000001</v>
      </c>
      <c r="BC85" s="248">
        <v>0.52</v>
      </c>
      <c r="BD85" s="248">
        <v>0.43</v>
      </c>
      <c r="BE85" s="248">
        <v>0.4</v>
      </c>
      <c r="BF85" s="248">
        <v>0.375</v>
      </c>
      <c r="BG85" s="248">
        <v>0.35</v>
      </c>
      <c r="BH85" s="248">
        <v>0.325</v>
      </c>
      <c r="BI85" s="249">
        <v>0.32</v>
      </c>
      <c r="BJ85" s="246">
        <f>SUM(AP85:BI85)</f>
        <v>12.42</v>
      </c>
      <c r="BK85" s="250">
        <f>((AP85/AQ85)-1)*100</f>
        <v>6.25</v>
      </c>
      <c r="BL85" s="250">
        <f>((AQ85/AR85)-1)*100</f>
        <v>16.36363636363636</v>
      </c>
      <c r="BM85" s="250">
        <f>((AR85/AS85)-1)*100</f>
        <v>14.58333333333335</v>
      </c>
      <c r="BN85" s="250">
        <f>IF(AU85=0,0,IF(AU85&gt;AS85,0,((AS85/AU85)-1)*100))</f>
        <v>9.090909090909083</v>
      </c>
      <c r="BO85" s="250">
        <f>IF(AV85=0,0,IF(AV85&gt;AU85,0,((AU85/AV85)-1)*100))</f>
        <v>9.999999999999986</v>
      </c>
      <c r="BP85" s="250">
        <f>((AV85/AX85)-1)*100</f>
        <v>5.263157894736836</v>
      </c>
      <c r="BQ85" s="251">
        <f>((AX85/AY85)-1)*100</f>
        <v>5.555555555555558</v>
      </c>
      <c r="BR85" s="252">
        <f>((AY85/AZ85)-1)*100</f>
        <v>5.88235294117645</v>
      </c>
      <c r="BS85" s="252">
        <f>((AZ85/BA85)-1)*100</f>
        <v>13.33333333333335</v>
      </c>
      <c r="BT85" s="252">
        <f>((BA85/BB85)-1)*100</f>
        <v>7.14285714285714</v>
      </c>
      <c r="BU85" s="252">
        <f>((BB85/BC85)-1)*100</f>
        <v>7.692307692307709</v>
      </c>
      <c r="BV85" s="252">
        <f>((BC85/BD85)-1)*100</f>
        <v>20.93023255813955</v>
      </c>
      <c r="BW85" s="252">
        <f>((BD85/BE85)-1)*100</f>
        <v>7.499999999999996</v>
      </c>
      <c r="BX85" s="252">
        <f>((BE85/BF85)-1)*100</f>
        <v>6.666666666666665</v>
      </c>
      <c r="BY85" s="252">
        <f>((BF85/BG85)-1)*100</f>
        <v>7.14285714285714</v>
      </c>
      <c r="BZ85" s="252">
        <f>((BG85/BH85)-1)*100</f>
        <v>7.692307692307687</v>
      </c>
      <c r="CA85" s="253">
        <f>((BH85/BI85)-1)*100</f>
        <v>1.5625</v>
      </c>
      <c r="CB85" s="250">
        <f>AVERAGE(BK85:CA85)</f>
        <v>8.979529847518638</v>
      </c>
      <c r="CC85" s="250">
        <f>SQRT(AVERAGE((BK85-$CB85)^2,(BL85-$CB85)^2,(BM85-$CB85)^2,(BN85-$CB85)^2,(BO85-$CB85)^2,(BP85-$CB85)^2,(BQ85-$CB85)^2,(BR85-$CB85)^2,(BS85-$CB85)^2,(BT85-$CB85)^2,(BU85-$CB85)^2,(BV85-$CB85)^2,(BW85-$CB85)^2,(BX85-$CB85)^2,(BY85-$CB85)^2,(BZ85-$CB85)^2,(CA85-$CB85)^2))</f>
        <v>4.626938113042129</v>
      </c>
      <c r="CD85" t="s" s="116">
        <v>137</v>
      </c>
      <c r="CE85" s="254">
        <f>IF(AN85="n/a","n/a",IF(U85&lt;0,"n/a",IF(U85="n/a","n/a",I85+AN85-U85)))</f>
        <v>-20.39766431140414</v>
      </c>
      <c r="CF85" s="254">
        <f>IF(AN85="n/a","n/a",I85+AN85)</f>
        <v>13.15471664097681</v>
      </c>
      <c r="CG85" s="250">
        <f>D85/10+(1000-E85)/100+IF(F85="N",2,IF(F85="Y",1,0))+IF(G85="N",2,IF(G85="Y",1,0))+IF(L85&gt;10,5,L85/2)+IF(S85&gt;100,0,IF(S85&lt;0,0,(100-S85)/10))+IF(U85&gt;100,0,IF(U85&lt;0,0,(100-U85)/10))+IF(X85="-",0,IF(X85="N/A",0,IF(X85&gt;5,0,5-X85)))+IF(Y85&gt;5,0,5-Y85)+IF(Z85="N/A",0,IF(Z85&gt;5,0,5-Z85))+IF(AB85&lt;0,0,IF(AB85="-",0,IF(AB85="N/A",0,IF(AB85&gt;10,5,AB85/2))))+IF(AC85="n/a",0,IF(AC85&lt;0,0,IF(AC85&gt;10,5,AC85/2)))+IF(AE85="n/a",0,IF(AE85&lt;0,0,IF(AE85&gt;10,5,AE85/2)))+AF85/10+IF(AG85&gt;100000,3,IF(AG85&gt;10000,2,IF(AG85&gt;1000,1,0)))+IF(AL85&gt;10,5,AL85/2)+IF(AM85="n/a",0,IF(AM85&gt;10,5,AM85/2))+IF(AN85="n/a",0,IF(AN85&gt;10,5,AN85/2))+IF(AO85="n/a",0,IF(AO85&lt;0,0,IF(AO85&gt;10,5,AO85/2)))+IF(CB85&gt;10,5,CB85/2)</f>
        <v>75.80268805141314</v>
      </c>
      <c r="CH85" s="255">
        <f>IF(AB85="n/a",1.03*AP85,IF(AB85&lt;0,1.01*AP85,IF(AB85&gt;10,1.1*AP85,(1+AB85/100)*AP85)))</f>
        <v>1.496</v>
      </c>
      <c r="CI85" s="256">
        <f>IF($AC85="n/a",1.03*CH85,IF($AC85&lt;0,1.01*CH85,IF($AC85&gt;10,1.1*CH85,(1+$AC85/100)*CH85)))</f>
        <v>1.6456</v>
      </c>
      <c r="CJ85" s="257">
        <f>IF($AE85="n/a",1.03*CI85,IF($AE85&lt;0,1.01*CI85,IF($AE85&gt;10,1.1*CI85,(1+$AE85/100)*CI85)))</f>
        <v>1.810160000000001</v>
      </c>
      <c r="CK85" s="257">
        <f>IF($AE85="n/a",1.03*CJ85,IF($AE85&lt;0,1.01*CJ85,IF($AE85&gt;10,1.1*CJ85,(1+$AE85/100)*CJ85)))</f>
        <v>1.991176000000001</v>
      </c>
      <c r="CL85" s="258">
        <f>IF($AE85="n/a",1.03*CK85,IF($AE85&lt;0,1.01*CK85,IF($AE85&gt;10,1.1*CK85,(1+$AE85/100)*CK85)))</f>
        <v>2.190293600000001</v>
      </c>
      <c r="CM85" s="256">
        <f>SUM(CH85:CL85)</f>
        <v>9.133229600000004</v>
      </c>
      <c r="CN85" s="253">
        <f>(CM85/H85)*100</f>
        <v>12.96229009367017</v>
      </c>
      <c r="CO85" s="259">
        <v>1.39</v>
      </c>
      <c r="CP85" s="260">
        <v>31</v>
      </c>
      <c r="CQ85" s="261">
        <v>-1.7</v>
      </c>
      <c r="CR85" s="262">
        <v>5.9</v>
      </c>
      <c r="CS85" s="263">
        <v>10.3</v>
      </c>
    </row>
    <row r="86" ht="11.25" customHeight="1">
      <c r="A86" t="s" s="273">
        <v>389</v>
      </c>
      <c r="B86" t="s" s="146">
        <v>390</v>
      </c>
      <c r="C86" t="s" s="146">
        <v>128</v>
      </c>
      <c r="D86" s="267">
        <v>25</v>
      </c>
      <c r="E86" s="219">
        <v>108</v>
      </c>
      <c r="F86" t="s" s="151">
        <v>55</v>
      </c>
      <c r="G86" t="s" s="152">
        <v>141</v>
      </c>
      <c r="H86" s="268">
        <v>18.66</v>
      </c>
      <c r="I86" s="269">
        <f>(R86/H86)*100</f>
        <v>3.697749196141479</v>
      </c>
      <c r="J86" s="379">
        <v>0.17</v>
      </c>
      <c r="K86" s="379">
        <v>0.1725</v>
      </c>
      <c r="L86" s="269">
        <f>((K86/J86)-1)*100</f>
        <v>1.470588235294112</v>
      </c>
      <c r="M86" s="272">
        <v>42852</v>
      </c>
      <c r="N86" s="272">
        <v>42856</v>
      </c>
      <c r="O86" s="272">
        <v>42870</v>
      </c>
      <c r="P86" t="s" s="273">
        <v>130</v>
      </c>
      <c r="Q86" s="274"/>
      <c r="R86" s="271">
        <f>K86*4</f>
        <v>0.6899999999999999</v>
      </c>
      <c r="S86" s="275">
        <f>IF(OR(W86&lt;0.01,W86="n/a"),"n/a",R86/W86*100)</f>
        <v>75.82417582417582</v>
      </c>
      <c r="T86" s="276">
        <f>IF(OR(W86&lt;0.01,Z86="n/a"),"n/a",(H86/SQRT(22.5*W86*(H86/Z86))-1)*100)</f>
        <v>2.374733604469403</v>
      </c>
      <c r="U86" s="269">
        <f>IF(OR(W86&lt;0.01,W86="n/a"),"n/a",H86/W86)</f>
        <v>20.5054945054945</v>
      </c>
      <c r="V86" s="277">
        <v>12</v>
      </c>
      <c r="W86" s="268">
        <v>0.91</v>
      </c>
      <c r="X86" s="278">
        <v>5.19</v>
      </c>
      <c r="Y86" s="279">
        <v>5.17</v>
      </c>
      <c r="Z86" s="280">
        <v>1.15</v>
      </c>
      <c r="AA86" s="268">
        <v>5.6</v>
      </c>
      <c r="AB86" s="281">
        <v>6.5</v>
      </c>
      <c r="AC86" s="282">
        <v>20.62</v>
      </c>
      <c r="AD86" s="283">
        <v>10.9</v>
      </c>
      <c r="AE86" s="283">
        <v>3.96</v>
      </c>
      <c r="AF86" s="284">
        <v>18</v>
      </c>
      <c r="AG86" s="285">
        <v>6406</v>
      </c>
      <c r="AH86" s="286">
        <v>0.2</v>
      </c>
      <c r="AI86" s="287">
        <v>0.17</v>
      </c>
      <c r="AJ86" s="288">
        <f>IF(OR(AD86&lt;0,AD86="n/a",AD86=0),"n/a",AN86/AD86)</f>
        <v>0.1417553452231556</v>
      </c>
      <c r="AK86" s="289">
        <f>IF(OR(AO86&lt;0,AO86="n/a"),"n/a",AN86/AO86)</f>
        <v>0.3954604801025372</v>
      </c>
      <c r="AL86" s="290">
        <f>((AP86/AQ86)^(1/1)-1)*100</f>
        <v>2.264150943396226</v>
      </c>
      <c r="AM86" s="290">
        <f>IF(AS86=0,"n/a",((AP86/AS86)^(1/3)-1)*100)</f>
        <v>1.521145386438505</v>
      </c>
      <c r="AN86" s="290">
        <f>IF(AV86=0,"n/a",((AP86/AV86)^(1/5)-1)*100)</f>
        <v>1.545133262932397</v>
      </c>
      <c r="AO86" s="291">
        <f>IF(BB86=0,"n/a",((AP86/BB86)^(1/10)-1)*100)</f>
        <v>3.907174902867072</v>
      </c>
      <c r="AP86" s="288">
        <v>0.6775</v>
      </c>
      <c r="AQ86" s="288">
        <v>0.6625</v>
      </c>
      <c r="AR86" s="288">
        <v>0.6575</v>
      </c>
      <c r="AS86" s="288">
        <v>0.6475</v>
      </c>
      <c r="AT86" s="292"/>
      <c r="AU86" s="288">
        <v>0.6375</v>
      </c>
      <c r="AV86" s="288">
        <v>0.6274999999999999</v>
      </c>
      <c r="AW86" s="292"/>
      <c r="AX86" s="293">
        <v>0.6175</v>
      </c>
      <c r="AY86" s="294">
        <v>0.6075</v>
      </c>
      <c r="AZ86" s="295">
        <v>0.58333</v>
      </c>
      <c r="BA86" s="295">
        <v>0.5189</v>
      </c>
      <c r="BB86" s="295">
        <v>0.4618</v>
      </c>
      <c r="BC86" s="295">
        <v>0.4063</v>
      </c>
      <c r="BD86" s="295">
        <v>0.3581</v>
      </c>
      <c r="BE86" s="295">
        <v>0.3234</v>
      </c>
      <c r="BF86" s="295">
        <v>0.3005</v>
      </c>
      <c r="BG86" s="295">
        <v>0.2833</v>
      </c>
      <c r="BH86" s="295">
        <v>0.2537</v>
      </c>
      <c r="BI86" s="296">
        <v>0.2177</v>
      </c>
      <c r="BJ86" s="293">
        <f>SUM(AP86:BI86)</f>
        <v>8.842030000000003</v>
      </c>
      <c r="BK86" s="297">
        <f>((AP86/AQ86)-1)*100</f>
        <v>2.264150943396226</v>
      </c>
      <c r="BL86" s="297">
        <f>((AQ86/AR86)-1)*100</f>
        <v>0.7604562737642651</v>
      </c>
      <c r="BM86" s="297">
        <f>((AR86/AS86)-1)*100</f>
        <v>1.544401544401541</v>
      </c>
      <c r="BN86" s="297">
        <f>IF(AU86=0,0,IF(AU86&gt;AS86,0,((AS86/AU86)-1)*100))</f>
        <v>1.568627450980387</v>
      </c>
      <c r="BO86" s="297">
        <f>IF(AV86=0,0,IF(AV86&gt;AU86,0,((AU86/AV86)-1)*100))</f>
        <v>1.593625498007967</v>
      </c>
      <c r="BP86" s="297">
        <f>IF(AX86=0,0,IF(AX86&gt;AV86,0,((AV86/AX86)-1)*100))</f>
        <v>1.61943319838056</v>
      </c>
      <c r="BQ86" s="298">
        <f>IF(AY86=0,0,IF(AY86&gt;AX86,0,((AX86/AY86)-1)*100))</f>
        <v>1.646090534979416</v>
      </c>
      <c r="BR86" s="299">
        <f>IF(AZ86=0,0,IF(AZ86&gt;AY86,0,((AY86/AZ86)-1)*100))</f>
        <v>4.143452248298574</v>
      </c>
      <c r="BS86" s="299">
        <f>IF(BA86=0,0,IF(BA86&gt;AZ86,0,((AZ86/BA86)-1)*100))</f>
        <v>12.41665060705337</v>
      </c>
      <c r="BT86" s="299">
        <f>IF(BB86=0,0,IF(BB86&gt;BA86,0,((BA86/BB86)-1)*100))</f>
        <v>12.36466002598529</v>
      </c>
      <c r="BU86" s="299">
        <f>IF(BC86=0,0,IF(BC86&gt;BB86,0,((BB86/BC86)-1)*100))</f>
        <v>13.65985724833867</v>
      </c>
      <c r="BV86" s="299">
        <f>IF(BD86=0,0,IF(BD86&gt;BC86,0,((BC86/BD86)-1)*100))</f>
        <v>13.45992739458253</v>
      </c>
      <c r="BW86" s="299">
        <f>IF(BE86=0,0,IF(BE86&gt;BD86,0,((BD86/BE86)-1)*100))</f>
        <v>10.72974644403215</v>
      </c>
      <c r="BX86" s="299">
        <f>IF(BF86=0,0,IF(BF86&gt;BE86,0,((BE86/BF86)-1)*100))</f>
        <v>7.62063227953409</v>
      </c>
      <c r="BY86" s="299">
        <f>IF(BG86=0,0,IF(BG86&gt;BF86,0,((BF86/BG86)-1)*100))</f>
        <v>6.071302506177223</v>
      </c>
      <c r="BZ86" s="299">
        <f>IF(BH86=0,0,IF(BH86&gt;BG86,0,((BG86/BH86)-1)*100))</f>
        <v>11.66732361056366</v>
      </c>
      <c r="CA86" s="300">
        <f>IF(BI86=0,0,IF(BI86&gt;BH86,0,((BH86/BI86)-1)*100))</f>
        <v>16.53651814423518</v>
      </c>
      <c r="CB86" s="297">
        <f>AVERAGE(BK86:CA86)</f>
        <v>7.039226820747712</v>
      </c>
      <c r="CC86" s="297">
        <f>SQRT(AVERAGE((BK86-$CB86)^2,(BL86-$CB86)^2,(BM86-$CB86)^2,(BN86-$CB86)^2,(BO86-$CB86)^2,(BP86-$CB86)^2,(BQ86-$CB86)^2,(BR86-$CB86)^2,(BS86-$CB86)^2,(BT86-$CB86)^2,(BU86-$CB86)^2,(BV86-$CB86)^2,(BW86-$CB86)^2,(BX86-$CB86)^2,(BY86-$CB86)^2,(BZ86-$CB86)^2,(CA86-$CB86)^2))</f>
        <v>5.356100278673661</v>
      </c>
      <c r="CD86" t="s" s="146">
        <v>132</v>
      </c>
      <c r="CE86" s="301">
        <f>IF(AN86="n/a","n/a",IF(U86&lt;0,"n/a",IF(U86="n/a","n/a",I86+AN86-U86)))</f>
        <v>-15.26261204642063</v>
      </c>
      <c r="CF86" s="301">
        <f>IF(AN86="n/a","n/a",I86+AN86)</f>
        <v>5.242882459073876</v>
      </c>
      <c r="CG86" s="297">
        <f>D86/10+(1000-E86)/100+IF(F86="N",2,IF(F86="Y",1,0))+IF(G86="N",2,IF(G86="Y",1,0))+IF(L86&gt;10,5,L86/2)+IF(S86&gt;100,0,IF(S86&lt;0,0,(100-S86)/10))+IF(U86&gt;100,0,IF(U86&lt;0,0,(100-U86)/10))+IF(X86="-",0,IF(X86="N/A",0,IF(X86&gt;5,0,5-X86)))+IF(Y86&gt;5,0,5-Y86)+IF(Z86="N/A",0,IF(Z86&gt;5,0,5-Z86))+IF(AB86&lt;0,0,IF(AB86="-",0,IF(AB86="N/A",0,IF(AB86&gt;10,5,AB86/2))))+IF(AC86="n/a",0,IF(AC86&lt;0,0,IF(AC86&gt;10,5,AC86/2)))+IF(AE86="n/a",0,IF(AE86&lt;0,0,IF(AE86&gt;10,5,AE86/2)))+AF86/10+IF(AG86&gt;100000,3,IF(AG86&gt;10000,2,IF(AG86&gt;1000,1,0)))+IF(AL86&gt;10,5,AL86/2)+IF(AM86="n/a",0,IF(AM86&gt;10,5,AM86/2))+IF(AN86="n/a",0,IF(AN86&gt;10,5,AN86/2))+IF(AO86="n/a",0,IF(AO86&lt;0,0,IF(AO86&gt;10,5,AO86/2)))+IF(CB86&gt;10,5,CB86/2)</f>
        <v>50.54074274287098</v>
      </c>
      <c r="CH86" s="302">
        <f>IF(AB86="n/a",1.03*AP86,IF(AB86&lt;0,1.01*AP86,IF(AB86&gt;10,1.1*AP86,(1+AB86/100)*AP86)))</f>
        <v>0.7215374999999999</v>
      </c>
      <c r="CI86" s="303">
        <f>IF($AC86="n/a",1.03*CH86,IF($AC86&lt;0,1.01*CH86,IF($AC86&gt;10,1.1*CH86,(1+$AC86/100)*CH86)))</f>
        <v>0.79369125</v>
      </c>
      <c r="CJ86" s="304">
        <f>IF($AE86="n/a",1.03*CI86,IF($AE86&lt;0,1.01*CI86,IF($AE86&gt;10,1.1*CI86,(1+$AE86/100)*CI86)))</f>
        <v>0.8251214235000001</v>
      </c>
      <c r="CK86" s="304">
        <f>IF($AE86="n/a",1.03*CJ86,IF($AE86&lt;0,1.01*CJ86,IF($AE86&gt;10,1.1*CJ86,(1+$AE86/100)*CJ86)))</f>
        <v>0.8577962318706002</v>
      </c>
      <c r="CL86" s="305">
        <f>IF($AE86="n/a",1.03*CK86,IF($AE86&lt;0,1.01*CK86,IF($AE86&gt;10,1.1*CK86,(1+$AE86/100)*CK86)))</f>
        <v>0.891764962652676</v>
      </c>
      <c r="CM86" s="303">
        <f>SUM(CH86:CL86)</f>
        <v>4.089911368023277</v>
      </c>
      <c r="CN86" s="300">
        <f>(CM86/H86)*100</f>
        <v>21.91806735275068</v>
      </c>
      <c r="CO86" s="306">
        <v>0.83</v>
      </c>
      <c r="CP86" s="307">
        <v>16.9</v>
      </c>
      <c r="CQ86" s="308">
        <v>-7.3</v>
      </c>
      <c r="CR86" s="307">
        <v>6.2</v>
      </c>
      <c r="CS86" s="308">
        <v>4.7</v>
      </c>
    </row>
    <row r="87" ht="11.25" customHeight="1">
      <c r="A87" t="s" s="110">
        <v>391</v>
      </c>
      <c r="B87" t="s" s="110">
        <v>392</v>
      </c>
      <c r="C87" t="s" s="110">
        <v>393</v>
      </c>
      <c r="D87" s="174">
        <v>45</v>
      </c>
      <c r="E87" s="219">
        <v>45</v>
      </c>
      <c r="F87" t="s" s="118">
        <v>141</v>
      </c>
      <c r="G87" t="s" s="113">
        <v>141</v>
      </c>
      <c r="H87" s="176">
        <v>110.23</v>
      </c>
      <c r="I87" s="177">
        <f>(R87/H87)*100</f>
        <v>2.921164837158669</v>
      </c>
      <c r="J87" s="311">
        <v>0.7524999999999999</v>
      </c>
      <c r="K87" s="311">
        <v>0.805</v>
      </c>
      <c r="L87" s="180">
        <f>((K87/J87)-1)*100</f>
        <v>6.976744186046524</v>
      </c>
      <c r="M87" s="179">
        <v>42886</v>
      </c>
      <c r="N87" s="179">
        <v>42888</v>
      </c>
      <c r="O87" s="179">
        <v>42916</v>
      </c>
      <c r="P87" t="s" s="173">
        <v>186</v>
      </c>
      <c r="Q87" s="383"/>
      <c r="R87" s="180">
        <f>K87*4</f>
        <v>3.22</v>
      </c>
      <c r="S87" s="181">
        <f>IF(OR(W87&lt;0.01,W87="n/a"),"n/a",R87/W87*100)</f>
        <v>66.52892561983471</v>
      </c>
      <c r="T87" s="182">
        <f>IF(OR(W87&lt;0.01,Z87="n/a"),"n/a",(H87/SQRT(22.5*W87*(H87/Z87))-1)*100)</f>
        <v>243.8407814845959</v>
      </c>
      <c r="U87" s="177">
        <f>IF(OR(W87&lt;0.01,W87="n/a"),"n/a",H87/W87)</f>
        <v>22.77479338842975</v>
      </c>
      <c r="V87" s="183">
        <v>12</v>
      </c>
      <c r="W87" s="176">
        <v>4.84</v>
      </c>
      <c r="X87" s="184">
        <v>3.57</v>
      </c>
      <c r="Y87" s="185">
        <v>2.47</v>
      </c>
      <c r="Z87" s="186">
        <v>11.68</v>
      </c>
      <c r="AA87" s="176">
        <v>56.9</v>
      </c>
      <c r="AB87" s="187">
        <v>18.7</v>
      </c>
      <c r="AC87" s="188">
        <v>7.18</v>
      </c>
      <c r="AD87" s="189">
        <v>1.6</v>
      </c>
      <c r="AE87" s="189">
        <v>6.38</v>
      </c>
      <c r="AF87" s="190">
        <v>17</v>
      </c>
      <c r="AG87" s="191">
        <v>156947</v>
      </c>
      <c r="AH87" s="192">
        <v>0.1</v>
      </c>
      <c r="AI87" s="193">
        <v>2.91</v>
      </c>
      <c r="AJ87" s="194">
        <f>IF(OR(AD87&lt;0,AD87="n/a",AD87=0),"n/a",AN87/AD87)</f>
        <v>4.935409619165082</v>
      </c>
      <c r="AK87" s="195">
        <f>AN87/AO87</f>
        <v>0.788171936828724</v>
      </c>
      <c r="AL87" s="196">
        <f>((AP87/AQ87)^(1/1)-1)*100</f>
        <v>5.339366515837107</v>
      </c>
      <c r="AM87" s="196">
        <f>IF(AS87=0,"n/a",((AP87/AS87)^(1/3)-1)*100)</f>
        <v>9.114296482863082</v>
      </c>
      <c r="AN87" s="196">
        <f>IF(AV87=0,"n/a",((AP87/AV87)^(1/5)-1)*100)</f>
        <v>7.896655390664131</v>
      </c>
      <c r="AO87" s="197">
        <f>IF(BB87=0,"n/a",((AP87/BB87)^(1/10)-1)*100)</f>
        <v>10.01895020829717</v>
      </c>
      <c r="AP87" s="194">
        <v>2.91</v>
      </c>
      <c r="AQ87" s="194">
        <v>2.7625</v>
      </c>
      <c r="AR87" s="194">
        <v>2.5325</v>
      </c>
      <c r="AS87" s="194">
        <v>2.24</v>
      </c>
      <c r="AT87" s="199"/>
      <c r="AU87" s="194">
        <v>2.105</v>
      </c>
      <c r="AV87" s="194">
        <v>1.99</v>
      </c>
      <c r="AW87" s="199"/>
      <c r="AX87" s="200">
        <v>1.86</v>
      </c>
      <c r="AY87" s="201">
        <v>1.75</v>
      </c>
      <c r="AZ87" s="202">
        <v>1.6</v>
      </c>
      <c r="BA87" s="202">
        <v>1.35</v>
      </c>
      <c r="BB87" s="202">
        <v>1.12</v>
      </c>
      <c r="BC87" s="202">
        <v>0.98</v>
      </c>
      <c r="BD87" s="202">
        <v>0.78</v>
      </c>
      <c r="BE87" s="202">
        <v>0.62</v>
      </c>
      <c r="BF87" s="202">
        <v>0.59</v>
      </c>
      <c r="BG87" s="202">
        <v>0.57</v>
      </c>
      <c r="BH87" s="202">
        <v>0.55</v>
      </c>
      <c r="BI87" s="314">
        <v>0.53</v>
      </c>
      <c r="BJ87" s="200">
        <f>SUM(AP87:BI87)</f>
        <v>26.84000000000001</v>
      </c>
      <c r="BK87" s="205">
        <f>((AP87/AQ87)-1)*100</f>
        <v>5.339366515837107</v>
      </c>
      <c r="BL87" s="205">
        <f>((AQ87/AR87)-1)*100</f>
        <v>9.081934846989137</v>
      </c>
      <c r="BM87" s="205">
        <f>((AR87/AS87)-1)*100</f>
        <v>13.05803571428572</v>
      </c>
      <c r="BN87" s="205">
        <f>IF(AU87=0,0,IF(AU87&gt;AS87,0,((AS87/AU87)-1)*100))</f>
        <v>6.41330166270786</v>
      </c>
      <c r="BO87" s="205">
        <f>IF(AV87=0,0,IF(AV87&gt;AU87,0,((AU87/AV87)-1)*100))</f>
        <v>5.778894472361817</v>
      </c>
      <c r="BP87" s="205">
        <f>((AV87/AX87)-1)*100</f>
        <v>6.989247311827951</v>
      </c>
      <c r="BQ87" s="206">
        <f>((AX87/AY87)-1)*100</f>
        <v>6.285714285714294</v>
      </c>
      <c r="BR87" s="207">
        <f>((AY87/AZ87)-1)*100</f>
        <v>9.375</v>
      </c>
      <c r="BS87" s="207">
        <f>((AZ87/BA87)-1)*100</f>
        <v>18.51851851851851</v>
      </c>
      <c r="BT87" s="207">
        <f>((BA87/BB87)-1)*100</f>
        <v>20.53571428571428</v>
      </c>
      <c r="BU87" s="207">
        <f>((BB87/BC87)-1)*100</f>
        <v>14.2857142857143</v>
      </c>
      <c r="BV87" s="207">
        <f>((BC87/BD87)-1)*100</f>
        <v>25.64102564102564</v>
      </c>
      <c r="BW87" s="207">
        <f>((BD87/BE87)-1)*100</f>
        <v>25.80645161290322</v>
      </c>
      <c r="BX87" s="207">
        <f>((BE87/BF87)-1)*100</f>
        <v>5.084745762711873</v>
      </c>
      <c r="BY87" s="207">
        <f>((BF87/BG87)-1)*100</f>
        <v>3.508771929824572</v>
      </c>
      <c r="BZ87" s="207">
        <f>((BG87/BH87)-1)*100</f>
        <v>3.636363636363615</v>
      </c>
      <c r="CA87" s="208">
        <f>((BH87/BI87)-1)*100</f>
        <v>3.773584905660377</v>
      </c>
      <c r="CB87" s="205">
        <f>AVERAGE(BK87:CA87)</f>
        <v>10.77131678753884</v>
      </c>
      <c r="CC87" s="205">
        <f>SQRT(AVERAGE((BK87-$CB87)^2,(BL87-$CB87)^2,(BM87-$CB87)^2,(BN87-$CB87)^2,(BO87-$CB87)^2,(BP87-$CB87)^2,(BQ87-$CB87)^2,(BR87-$CB87)^2,(BS87-$CB87)^2,(BT87-$CB87)^2,(BU87-$CB87)^2,(BV87-$CB87)^2,(BW87-$CB87)^2,(BX87-$CB87)^2,(BY87-$CB87)^2,(BZ87-$CB87)^2,(CA87-$CB87)^2))</f>
        <v>7.347327221811983</v>
      </c>
      <c r="CD87" t="s" s="110">
        <v>157</v>
      </c>
      <c r="CE87" s="209">
        <f>IF(AN87="n/a","n/a",IF(U87&lt;0,"n/a",IF(U87="n/a","n/a",I87+AN87-U87)))</f>
        <v>-11.95697316060695</v>
      </c>
      <c r="CF87" s="209">
        <f>IF(AN87="n/a","n/a",I87+AN87)</f>
        <v>10.8178202278228</v>
      </c>
      <c r="CG87" s="205">
        <f>D87/10+(1000-E87)/100+IF(F87="N",2,IF(F87="Y",1,0))+IF(G87="N",2,IF(G87="Y",1,0))+IF(L87&gt;10,5,L87/2)+IF(S87&gt;100,0,IF(S87&lt;0,0,(100-S87)/10))+IF(U87&gt;100,0,IF(U87&lt;0,0,(100-U87)/10))+IF(X87="-",0,IF(X87="N/A",0,IF(X87&gt;5,0,5-X87)))+IF(Y87&gt;5,0,5-Y87)+IF(Z87="N/A",0,IF(Z87&gt;5,0,5-Z87))+IF(AB87&lt;0,0,IF(AB87="-",0,IF(AB87="N/A",0,IF(AB87&gt;10,5,AB87/2))))+IF(AC87="n/a",0,IF(AC87&lt;0,0,IF(AC87&gt;10,5,AC87/2)))+IF(AE87="n/a",0,IF(AE87&lt;0,0,IF(AE87&gt;10,5,AE87/2)))+AF87/10+IF(AG87&gt;100000,3,IF(AG87&gt;10000,2,IF(AG87&gt;1000,1,0)))+IF(AL87&gt;10,5,AL87/2)+IF(AM87="n/a",0,IF(AM87&gt;10,5,AM87/2))+IF(AN87="n/a",0,IF(AN87&gt;10,5,AN87/2))+IF(AO87="n/a",0,IF(AO87&lt;0,0,IF(AO87&gt;10,5,AO87/2)))+IF(CB87&gt;10,5,CB87/2)</f>
        <v>72.22315938687899</v>
      </c>
      <c r="CH87" s="315">
        <f>IF(AB87="n/a",1.03*AP87,IF(AB87&lt;0,1.01*AP87,IF(AB87&gt;10,1.1*AP87,(1+AB87/100)*AP87)))</f>
        <v>3.201000000000001</v>
      </c>
      <c r="CI87" s="211">
        <f>IF($AC87="n/a",1.03*CH87,IF($AC87&lt;0,1.01*CH87,IF($AC87&gt;10,1.1*CH87,(1+$AC87/100)*CH87)))</f>
        <v>3.430831800000001</v>
      </c>
      <c r="CJ87" s="212">
        <f>IF($AE87="n/a",1.03*CI87,IF($AE87&lt;0,1.01*CI87,IF($AE87&gt;10,1.1*CI87,(1+$AE87/100)*CI87)))</f>
        <v>3.649718868840001</v>
      </c>
      <c r="CK87" s="212">
        <f>IF($AE87="n/a",1.03*CJ87,IF($AE87&lt;0,1.01*CJ87,IF($AE87&gt;10,1.1*CJ87,(1+$AE87/100)*CJ87)))</f>
        <v>3.882570932671994</v>
      </c>
      <c r="CL87" s="210">
        <f>IF($AE87="n/a",1.03*CK87,IF($AE87&lt;0,1.01*CK87,IF($AE87&gt;10,1.1*CK87,(1+$AE87/100)*CK87)))</f>
        <v>4.130278958176468</v>
      </c>
      <c r="CM87" s="211">
        <f>SUM(CH87:CL87)</f>
        <v>18.29440055968847</v>
      </c>
      <c r="CN87" s="208">
        <f>(CM87/H87)*100</f>
        <v>16.59657131424155</v>
      </c>
      <c r="CO87" s="213">
        <v>0.6899999999999999</v>
      </c>
      <c r="CP87" s="214">
        <v>11.9</v>
      </c>
      <c r="CQ87" s="215">
        <v>-7.7</v>
      </c>
      <c r="CR87" s="216">
        <v>-2.6</v>
      </c>
      <c r="CS87" s="217">
        <v>-2.3</v>
      </c>
    </row>
    <row r="88" ht="11.25" customHeight="1">
      <c r="A88" t="s" s="116">
        <v>394</v>
      </c>
      <c r="B88" t="s" s="116">
        <v>395</v>
      </c>
      <c r="C88" t="s" s="116">
        <v>135</v>
      </c>
      <c r="D88" s="218">
        <v>46</v>
      </c>
      <c r="E88" s="219">
        <v>39</v>
      </c>
      <c r="F88" t="s" s="220">
        <v>55</v>
      </c>
      <c r="G88" t="s" s="221">
        <v>141</v>
      </c>
      <c r="H88" s="222">
        <v>116.24</v>
      </c>
      <c r="I88" s="223">
        <f>(R88/H88)*100</f>
        <v>1.548520302821748</v>
      </c>
      <c r="J88" s="224">
        <v>0.4</v>
      </c>
      <c r="K88" s="224">
        <v>0.45</v>
      </c>
      <c r="L88" s="225">
        <f>((K88/J88)-1)*100</f>
        <v>12.5</v>
      </c>
      <c r="M88" s="226">
        <v>42955</v>
      </c>
      <c r="N88" s="226">
        <v>42957</v>
      </c>
      <c r="O88" s="226">
        <v>42990</v>
      </c>
      <c r="P88" t="s" s="227">
        <v>136</v>
      </c>
      <c r="Q88" s="316"/>
      <c r="R88" s="225">
        <f>K88*4</f>
        <v>1.8</v>
      </c>
      <c r="S88" s="228">
        <f>IF(OR(W88&lt;0.01,W88="n/a"),"n/a",R88/W88*100)</f>
        <v>35.85657370517929</v>
      </c>
      <c r="T88" s="229">
        <f>IF(OR(W88&lt;0.01,Z88="n/a"),"n/a",(H88/SQRT(22.5*W88*(H88/Z88))-1)*100)</f>
        <v>127.9714030356358</v>
      </c>
      <c r="U88" s="223">
        <f>IF(OR(W88&lt;0.01,W88="n/a"),"n/a",H88/W88)</f>
        <v>23.15537848605578</v>
      </c>
      <c r="V88" s="230">
        <v>12</v>
      </c>
      <c r="W88" s="222">
        <v>5.02</v>
      </c>
      <c r="X88" s="231">
        <v>2.41</v>
      </c>
      <c r="Y88" s="232">
        <v>2.04</v>
      </c>
      <c r="Z88" s="233">
        <v>5.05</v>
      </c>
      <c r="AA88" s="222">
        <v>33.2</v>
      </c>
      <c r="AB88" s="234">
        <v>-56.9</v>
      </c>
      <c r="AC88" s="235">
        <v>12.52</v>
      </c>
      <c r="AD88" s="236">
        <v>-4.5</v>
      </c>
      <c r="AE88" s="236">
        <v>9.619999999999999</v>
      </c>
      <c r="AF88" s="237">
        <v>21</v>
      </c>
      <c r="AG88" s="238">
        <v>29766</v>
      </c>
      <c r="AH88" s="239">
        <v>0.4</v>
      </c>
      <c r="AI88" s="240">
        <v>0.8</v>
      </c>
      <c r="AJ88" t="s" s="265">
        <f>IF(OR(AD88&lt;0,AD88="n/a",AD88=0),"n/a",AN88/AD88)</f>
        <v>143</v>
      </c>
      <c r="AK88" s="242">
        <f>AN88/AO88</f>
        <v>1.324508410245726</v>
      </c>
      <c r="AL88" s="243">
        <f>((AP88/AQ88)^(1/1)-1)*100</f>
        <v>10.24734982332156</v>
      </c>
      <c r="AM88" s="243">
        <f>IF(AS88=0,"n/a",((AP88/AS88)^(1/3)-1)*100)</f>
        <v>8.837797023488726</v>
      </c>
      <c r="AN88" s="243">
        <f>IF(AV88=0,"n/a",((AP88/AV88)^(1/5)-1)*100)</f>
        <v>6.661879208225518</v>
      </c>
      <c r="AO88" s="244">
        <f>IF(BB88=0,"n/a",((AP88/BB88)^(1/10)-1)*100)</f>
        <v>5.029699439197666</v>
      </c>
      <c r="AP88" s="241">
        <v>1.56</v>
      </c>
      <c r="AQ88" s="241">
        <v>1.415</v>
      </c>
      <c r="AR88" s="241">
        <v>1.31</v>
      </c>
      <c r="AS88" s="241">
        <v>1.21</v>
      </c>
      <c r="AT88" s="245"/>
      <c r="AU88" s="241">
        <v>1.17</v>
      </c>
      <c r="AV88" s="241">
        <v>1.13</v>
      </c>
      <c r="AW88" s="245"/>
      <c r="AX88" s="246">
        <v>1.09</v>
      </c>
      <c r="AY88" s="247">
        <v>1.065</v>
      </c>
      <c r="AZ88" s="248">
        <v>1.045</v>
      </c>
      <c r="BA88" s="248">
        <v>1.02</v>
      </c>
      <c r="BB88" s="248">
        <v>0.955</v>
      </c>
      <c r="BC88" s="248">
        <v>0.93</v>
      </c>
      <c r="BD88" s="248">
        <v>0.895</v>
      </c>
      <c r="BE88" s="248">
        <v>0.865</v>
      </c>
      <c r="BF88" s="248">
        <v>0.845</v>
      </c>
      <c r="BG88" s="248">
        <v>0.84</v>
      </c>
      <c r="BH88" s="248">
        <v>0.8</v>
      </c>
      <c r="BI88" s="249">
        <v>0.76</v>
      </c>
      <c r="BJ88" s="246">
        <f>SUM(AP88:BI88)</f>
        <v>18.905</v>
      </c>
      <c r="BK88" s="250">
        <f>((AP88/AQ88)-1)*100</f>
        <v>10.24734982332156</v>
      </c>
      <c r="BL88" s="250">
        <f>((AQ88/AR88)-1)*100</f>
        <v>8.015267175572527</v>
      </c>
      <c r="BM88" s="250">
        <f>((AR88/AS88)-1)*100</f>
        <v>8.264462809917372</v>
      </c>
      <c r="BN88" s="250">
        <f>IF(AU88=0,0,IF(AU88&gt;AS88,0,((AS88/AU88)-1)*100))</f>
        <v>3.418803418803429</v>
      </c>
      <c r="BO88" s="250">
        <f>IF(AV88=0,0,IF(AV88&gt;AU88,0,((AU88/AV88)-1)*100))</f>
        <v>3.539823008849563</v>
      </c>
      <c r="BP88" s="250">
        <f>((AV88/AX88)-1)*100</f>
        <v>3.66972477064218</v>
      </c>
      <c r="BQ88" s="251">
        <f>((AX88/AY88)-1)*100</f>
        <v>2.347417840375599</v>
      </c>
      <c r="BR88" s="252">
        <f>((AY88/AZ88)-1)*100</f>
        <v>1.913875598086134</v>
      </c>
      <c r="BS88" s="252">
        <f>((AZ88/BA88)-1)*100</f>
        <v>2.450980392156854</v>
      </c>
      <c r="BT88" s="252">
        <f>((BA88/BB88)-1)*100</f>
        <v>6.806282722513091</v>
      </c>
      <c r="BU88" s="252">
        <f>((BB88/BC88)-1)*100</f>
        <v>2.68817204301075</v>
      </c>
      <c r="BV88" s="252">
        <f>((BC88/BD88)-1)*100</f>
        <v>3.910614525139677</v>
      </c>
      <c r="BW88" s="252">
        <f>((BD88/BE88)-1)*100</f>
        <v>3.468208092485559</v>
      </c>
      <c r="BX88" s="252">
        <f>((BE88/BF88)-1)*100</f>
        <v>2.366863905325456</v>
      </c>
      <c r="BY88" s="252">
        <f>((BF88/BG88)-1)*100</f>
        <v>0.5952380952380931</v>
      </c>
      <c r="BZ88" s="252">
        <f>((BG88/BH88)-1)*100</f>
        <v>4.999999999999982</v>
      </c>
      <c r="CA88" s="253">
        <f>((BH88/BI88)-1)*100</f>
        <v>5.263157894736836</v>
      </c>
      <c r="CB88" s="250">
        <f>AVERAGE(BK88:CA88)</f>
        <v>4.35095541859851</v>
      </c>
      <c r="CC88" s="250">
        <f>SQRT(AVERAGE((BK88-$CB88)^2,(BL88-$CB88)^2,(BM88-$CB88)^2,(BN88-$CB88)^2,(BO88-$CB88)^2,(BP88-$CB88)^2,(BQ88-$CB88)^2,(BR88-$CB88)^2,(BS88-$CB88)^2,(BT88-$CB88)^2,(BU88-$CB88)^2,(BV88-$CB88)^2,(BW88-$CB88)^2,(BX88-$CB88)^2,(BY88-$CB88)^2,(BZ88-$CB88)^2,(CA88-$CB88)^2))</f>
        <v>2.52198054387561</v>
      </c>
      <c r="CD88" t="s" s="116">
        <v>152</v>
      </c>
      <c r="CE88" s="254">
        <f>IF(AN88="n/a","n/a",IF(U88&lt;0,"n/a",IF(U88="n/a","n/a",I88+AN88-U88)))</f>
        <v>-14.94497897500851</v>
      </c>
      <c r="CF88" s="254">
        <f>IF(AN88="n/a","n/a",I88+AN88)</f>
        <v>8.210399511047267</v>
      </c>
      <c r="CG88" s="250">
        <f>D88/10+(1000-E88)/100+IF(F88="N",2,IF(F88="Y",1,0))+IF(G88="N",2,IF(G88="Y",1,0))+IF(L88&gt;10,5,L88/2)+IF(S88&gt;100,0,IF(S88&lt;0,0,(100-S88)/10))+IF(U88&gt;100,0,IF(U88&lt;0,0,(100-U88)/10))+IF(X88="-",0,IF(X88="N/A",0,IF(X88&gt;5,0,5-X88)))+IF(Y88&gt;5,0,5-Y88)+IF(Z88="N/A",0,IF(Z88&gt;5,0,5-Z88))+IF(AB88&lt;0,0,IF(AB88="-",0,IF(AB88="N/A",0,IF(AB88&gt;10,5,AB88/2))))+IF(AC88="n/a",0,IF(AC88&lt;0,0,IF(AC88&gt;10,5,AC88/2)))+IF(AE88="n/a",0,IF(AE88&lt;0,0,IF(AE88&gt;10,5,AE88/2)))+AF88/10+IF(AG88&gt;100000,3,IF(AG88&gt;10000,2,IF(AG88&gt;1000,1,0)))+IF(AL88&gt;10,5,AL88/2)+IF(AM88="n/a",0,IF(AM88&gt;10,5,AM88/2))+IF(AN88="n/a",0,IF(AN88&gt;10,5,AN88/2))+IF(AO88="n/a",0,IF(AO88&lt;0,0,IF(AO88&gt;10,5,AO88/2)))+IF(CB88&gt;10,5,CB88/2)</f>
        <v>73.2089703256317</v>
      </c>
      <c r="CH88" s="255">
        <f>IF(AB88="n/a",1.03*AP88,IF(AB88&lt;0,1.01*AP88,IF(AB88&gt;10,1.1*AP88,(1+AB88/100)*AP88)))</f>
        <v>1.5756</v>
      </c>
      <c r="CI88" s="256">
        <f>IF($AC88="n/a",1.03*CH88,IF($AC88&lt;0,1.01*CH88,IF($AC88&gt;10,1.1*CH88,(1+$AC88/100)*CH88)))</f>
        <v>1.73316</v>
      </c>
      <c r="CJ88" s="257">
        <f>IF($AE88="n/a",1.03*CI88,IF($AE88&lt;0,1.01*CI88,IF($AE88&gt;10,1.1*CI88,(1+$AE88/100)*CI88)))</f>
        <v>1.899889992</v>
      </c>
      <c r="CK88" s="257">
        <f>IF($AE88="n/a",1.03*CJ88,IF($AE88&lt;0,1.01*CJ88,IF($AE88&gt;10,1.1*CJ88,(1+$AE88/100)*CJ88)))</f>
        <v>2.0826594092304</v>
      </c>
      <c r="CL88" s="258">
        <f>IF($AE88="n/a",1.03*CK88,IF($AE88&lt;0,1.01*CK88,IF($AE88&gt;10,1.1*CK88,(1+$AE88/100)*CK88)))</f>
        <v>2.283011244398365</v>
      </c>
      <c r="CM88" s="256">
        <f>SUM(CH88:CL88)</f>
        <v>9.574320645628767</v>
      </c>
      <c r="CN88" s="253">
        <f>(CM88/H88)*100</f>
        <v>8.236683280823096</v>
      </c>
      <c r="CO88" s="259">
        <v>1.59</v>
      </c>
      <c r="CP88" s="260">
        <v>27.9</v>
      </c>
      <c r="CQ88" s="261">
        <v>-3</v>
      </c>
      <c r="CR88" s="262">
        <v>6.2</v>
      </c>
      <c r="CS88" s="263">
        <v>9</v>
      </c>
    </row>
    <row r="89" ht="11.25" customHeight="1">
      <c r="A89" t="s" s="116">
        <v>396</v>
      </c>
      <c r="B89" t="s" s="116">
        <v>397</v>
      </c>
      <c r="C89" t="s" s="116">
        <v>398</v>
      </c>
      <c r="D89" s="218">
        <v>61</v>
      </c>
      <c r="E89" s="219">
        <v>6</v>
      </c>
      <c r="F89" t="s" s="220">
        <v>55</v>
      </c>
      <c r="G89" t="s" s="221">
        <v>141</v>
      </c>
      <c r="H89" s="222">
        <v>86.34</v>
      </c>
      <c r="I89" s="223">
        <f>(R89/H89)*100</f>
        <v>3.19481121148946</v>
      </c>
      <c r="J89" s="224">
        <v>0.6695</v>
      </c>
      <c r="K89" s="224">
        <v>0.6896</v>
      </c>
      <c r="L89" s="225">
        <f>((K89/J89)-1)*100</f>
        <v>3.002240477968643</v>
      </c>
      <c r="M89" s="226">
        <v>42844</v>
      </c>
      <c r="N89" s="226">
        <v>42846</v>
      </c>
      <c r="O89" s="226">
        <v>42870</v>
      </c>
      <c r="P89" t="s" s="227">
        <v>130</v>
      </c>
      <c r="Q89" s="85"/>
      <c r="R89" s="225">
        <f>K89*4</f>
        <v>2.7584</v>
      </c>
      <c r="S89" s="228">
        <f>IF(OR(W89&lt;0.01,W89="n/a"),"n/a",R89/W89*100)</f>
        <v>73.75401069518716</v>
      </c>
      <c r="T89" s="229">
        <f>IF(OR(W89&lt;0.01,Z89="n/a"),"n/a",(H89/SQRT(22.5*W89*(H89/Z89))-1)*100)</f>
        <v>104.8521922688694</v>
      </c>
      <c r="U89" s="223">
        <f>IF(OR(W89&lt;0.01,W89="n/a"),"n/a",H89/W89)</f>
        <v>23.0855614973262</v>
      </c>
      <c r="V89" s="230">
        <v>6</v>
      </c>
      <c r="W89" s="222">
        <v>3.74</v>
      </c>
      <c r="X89" s="231">
        <v>3.5</v>
      </c>
      <c r="Y89" s="232">
        <v>3.38</v>
      </c>
      <c r="Z89" s="233">
        <v>4.09</v>
      </c>
      <c r="AA89" s="222">
        <v>28.6</v>
      </c>
      <c r="AB89" s="234">
        <v>5.7</v>
      </c>
      <c r="AC89" s="235">
        <v>6.64</v>
      </c>
      <c r="AD89" s="236">
        <v>3.4</v>
      </c>
      <c r="AE89" s="236">
        <v>6.6</v>
      </c>
      <c r="AF89" s="237">
        <v>26</v>
      </c>
      <c r="AG89" s="238">
        <v>220199</v>
      </c>
      <c r="AH89" s="239">
        <v>0.1</v>
      </c>
      <c r="AI89" s="240">
        <v>0.64</v>
      </c>
      <c r="AJ89" s="241">
        <f>IF(OR(AD89&lt;0,AD89="n/a",AD89=0),"n/a",AN89/AD89)</f>
        <v>1.57886883178461</v>
      </c>
      <c r="AK89" s="242">
        <f>AN89/AO89</f>
        <v>0.6513258398544014</v>
      </c>
      <c r="AL89" s="243">
        <f>((AP89/AQ89)^(1/1)-1)*100</f>
        <v>1.485393002317359</v>
      </c>
      <c r="AM89" s="243">
        <f>IF(AS89=0,"n/a",((AP89/AS89)^(1/3)-1)*100)</f>
        <v>4.122392246324735</v>
      </c>
      <c r="AN89" s="243">
        <f>IF(AV89=0,"n/a",((AP89/AV89)^(1/5)-1)*100)</f>
        <v>5.368154028067673</v>
      </c>
      <c r="AO89" s="244">
        <f>IF(BB89=0,"n/a",((AP89/BB89)^(1/10)-1)*100)</f>
        <v>8.241887085683075</v>
      </c>
      <c r="AP89" s="241">
        <v>2.6714</v>
      </c>
      <c r="AQ89" s="241">
        <v>2.6323</v>
      </c>
      <c r="AR89" s="241">
        <v>2.5323</v>
      </c>
      <c r="AS89" s="241">
        <v>2.3665</v>
      </c>
      <c r="AT89" s="245"/>
      <c r="AU89" s="241">
        <v>2.211</v>
      </c>
      <c r="AV89" s="241">
        <v>2.0568</v>
      </c>
      <c r="AW89" s="245"/>
      <c r="AX89" s="246">
        <v>1.8854</v>
      </c>
      <c r="AY89" s="247">
        <v>1.72</v>
      </c>
      <c r="AZ89" s="248">
        <v>1.55</v>
      </c>
      <c r="BA89" s="248">
        <v>1.36</v>
      </c>
      <c r="BB89" s="248">
        <v>1.21</v>
      </c>
      <c r="BC89" s="248">
        <v>1.09</v>
      </c>
      <c r="BD89" s="248">
        <v>0.9775</v>
      </c>
      <c r="BE89" s="248">
        <v>0.865</v>
      </c>
      <c r="BF89" s="248">
        <v>0.79</v>
      </c>
      <c r="BG89" s="248">
        <v>0.73</v>
      </c>
      <c r="BH89" s="248">
        <v>0.67</v>
      </c>
      <c r="BI89" s="249">
        <v>0.625</v>
      </c>
      <c r="BJ89" s="246">
        <f>SUM(AP89:BI89)</f>
        <v>27.9432</v>
      </c>
      <c r="BK89" s="250">
        <f>((AP89/AQ89)-1)*100</f>
        <v>1.485393002317359</v>
      </c>
      <c r="BL89" s="250">
        <f>((AQ89/AR89)-1)*100</f>
        <v>3.948979188879687</v>
      </c>
      <c r="BM89" s="250">
        <f>((AR89/AS89)-1)*100</f>
        <v>7.006127192055756</v>
      </c>
      <c r="BN89" s="250">
        <f>IF(AU89=0,0,IF(AU89&gt;AS89,0,((AS89/AU89)-1)*100))</f>
        <v>7.033016734509268</v>
      </c>
      <c r="BO89" s="250">
        <f>IF(AV89=0,0,IF(AV89&gt;AU89,0,((AU89/AV89)-1)*100))</f>
        <v>7.497082847141212</v>
      </c>
      <c r="BP89" s="250">
        <f>((AV89/AX89)-1)*100</f>
        <v>9.090909090909083</v>
      </c>
      <c r="BQ89" s="251">
        <f>((AX89/AY89)-1)*100</f>
        <v>9.61627906976743</v>
      </c>
      <c r="BR89" s="252">
        <f>((AY89/AZ89)-1)*100</f>
        <v>10.96774193548386</v>
      </c>
      <c r="BS89" s="252">
        <f>((AZ89/BA89)-1)*100</f>
        <v>13.97058823529411</v>
      </c>
      <c r="BT89" s="252">
        <f>((BA89/BB89)-1)*100</f>
        <v>12.39669421487604</v>
      </c>
      <c r="BU89" s="252">
        <f>((BB89/BC89)-1)*100</f>
        <v>11.00917431192658</v>
      </c>
      <c r="BV89" s="252">
        <f>((BC89/BD89)-1)*100</f>
        <v>11.50895140664963</v>
      </c>
      <c r="BW89" s="252">
        <f>((BD89/BE89)-1)*100</f>
        <v>13.00578034682081</v>
      </c>
      <c r="BX89" s="252">
        <f>((BE89/BF89)-1)*100</f>
        <v>9.493670886075932</v>
      </c>
      <c r="BY89" s="252">
        <f>((BF89/BG89)-1)*100</f>
        <v>8.219178082191792</v>
      </c>
      <c r="BZ89" s="252">
        <f>((BG89/BH89)-1)*100</f>
        <v>8.955223880596996</v>
      </c>
      <c r="CA89" s="253">
        <f>((BH89/BI89)-1)*100</f>
        <v>7.200000000000006</v>
      </c>
      <c r="CB89" s="250">
        <f>AVERAGE(BK89:CA89)</f>
        <v>8.964987672087975</v>
      </c>
      <c r="CC89" s="250">
        <f>SQRT(AVERAGE((BK89-$CB89)^2,(BL89-$CB89)^2,(BM89-$CB89)^2,(BN89-$CB89)^2,(BO89-$CB89)^2,(BP89-$CB89)^2,(BQ89-$CB89)^2,(BR89-$CB89)^2,(BS89-$CB89)^2,(BT89-$CB89)^2,(BU89-$CB89)^2,(BV89-$CB89)^2,(BW89-$CB89)^2,(BX89-$CB89)^2,(BY89-$CB89)^2,(BZ89-$CB89)^2,(CA89-$CB89)^2))</f>
        <v>3.096888827323503</v>
      </c>
      <c r="CD89" t="s" s="116">
        <v>157</v>
      </c>
      <c r="CE89" s="254">
        <f>IF(AN89="n/a","n/a",IF(U89&lt;0,"n/a",IF(U89="n/a","n/a",I89+AN89-U89)))</f>
        <v>-14.52259625776907</v>
      </c>
      <c r="CF89" s="254">
        <f>IF(AN89="n/a","n/a",I89+AN89)</f>
        <v>8.562965239557133</v>
      </c>
      <c r="CG89" s="250">
        <f>D89/10+(1000-E89)/100+IF(F89="N",2,IF(F89="Y",1,0))+IF(G89="N",2,IF(G89="Y",1,0))+IF(L89&gt;10,5,L89/2)+IF(S89&gt;100,0,IF(S89&lt;0,0,(100-S89)/10))+IF(U89&gt;100,0,IF(U89&lt;0,0,(100-U89)/10))+IF(X89="-",0,IF(X89="N/A",0,IF(X89&gt;5,0,5-X89)))+IF(Y89&gt;5,0,5-Y89)+IF(Z89="N/A",0,IF(Z89&gt;5,0,5-Z89))+IF(AB89&lt;0,0,IF(AB89="-",0,IF(AB89="N/A",0,IF(AB89&gt;10,5,AB89/2))))+IF(AC89="n/a",0,IF(AC89&lt;0,0,IF(AC89&gt;10,5,AC89/2)))+IF(AE89="n/a",0,IF(AE89&lt;0,0,IF(AE89&gt;10,5,AE89/2)))+AF89/10+IF(AG89&gt;100000,3,IF(AG89&gt;10000,2,IF(AG89&gt;1000,1,0)))+IF(AL89&gt;10,5,AL89/2)+IF(AM89="n/a",0,IF(AM89&gt;10,5,AM89/2))+IF(AN89="n/a",0,IF(AN89&gt;10,5,AN89/2))+IF(AO89="n/a",0,IF(AO89&lt;0,0,IF(AO89&gt;10,5,AO89/2)))+IF(CB89&gt;10,5,CB89/2)</f>
        <v>64.0485700369734</v>
      </c>
      <c r="CH89" s="255">
        <f>IF(AB89="n/a",1.03*AP89,IF(AB89&lt;0,1.01*AP89,IF(AB89&gt;10,1.1*AP89,(1+AB89/100)*AP89)))</f>
        <v>2.8236698</v>
      </c>
      <c r="CI89" s="256">
        <f>IF($AC89="n/a",1.03*CH89,IF($AC89&lt;0,1.01*CH89,IF($AC89&gt;10,1.1*CH89,(1+$AC89/100)*CH89)))</f>
        <v>3.011161474720</v>
      </c>
      <c r="CJ89" s="257">
        <f>IF($AE89="n/a",1.03*CI89,IF($AE89&lt;0,1.01*CI89,IF($AE89&gt;10,1.1*CI89,(1+$AE89/100)*CI89)))</f>
        <v>3.20989813205152</v>
      </c>
      <c r="CK89" s="257">
        <f>IF($AE89="n/a",1.03*CJ89,IF($AE89&lt;0,1.01*CJ89,IF($AE89&gt;10,1.1*CJ89,(1+$AE89/100)*CJ89)))</f>
        <v>3.42175140876692</v>
      </c>
      <c r="CL89" s="258">
        <f>IF($AE89="n/a",1.03*CK89,IF($AE89&lt;0,1.01*CK89,IF($AE89&gt;10,1.1*CK89,(1+$AE89/100)*CK89)))</f>
        <v>3.647587001745537</v>
      </c>
      <c r="CM89" s="256">
        <f>SUM(CH89:CL89)</f>
        <v>16.11406781728398</v>
      </c>
      <c r="CN89" s="253">
        <f>(CM89/H89)*100</f>
        <v>18.66350222062077</v>
      </c>
      <c r="CO89" s="259">
        <v>0.67</v>
      </c>
      <c r="CP89" s="260">
        <v>6.4</v>
      </c>
      <c r="CQ89" s="261">
        <v>-8.800000000000001</v>
      </c>
      <c r="CR89" s="262">
        <v>-5.9</v>
      </c>
      <c r="CS89" s="263">
        <v>-3.7</v>
      </c>
    </row>
    <row r="90" ht="11.25" customHeight="1">
      <c r="A90" t="s" s="116">
        <v>399</v>
      </c>
      <c r="B90" t="s" s="116">
        <v>400</v>
      </c>
      <c r="C90" t="s" s="116">
        <v>146</v>
      </c>
      <c r="D90" s="218">
        <v>42</v>
      </c>
      <c r="E90" s="219">
        <v>59</v>
      </c>
      <c r="F90" t="s" s="220">
        <v>55</v>
      </c>
      <c r="G90" t="s" s="221">
        <v>55</v>
      </c>
      <c r="H90" s="222">
        <v>59.09</v>
      </c>
      <c r="I90" s="223">
        <f>(R90/H90)*100</f>
        <v>1.421560331697411</v>
      </c>
      <c r="J90" s="224">
        <v>0.2</v>
      </c>
      <c r="K90" s="224">
        <v>0.21</v>
      </c>
      <c r="L90" s="225">
        <f>((K90/J90)-1)*100</f>
        <v>4.999999999999982</v>
      </c>
      <c r="M90" s="226">
        <v>42884</v>
      </c>
      <c r="N90" s="226">
        <v>42886</v>
      </c>
      <c r="O90" s="226">
        <v>42906</v>
      </c>
      <c r="P90" t="s" s="227">
        <v>401</v>
      </c>
      <c r="Q90" s="395"/>
      <c r="R90" s="225">
        <f>K90*4</f>
        <v>0.84</v>
      </c>
      <c r="S90" s="228">
        <f>IF(OR(W90&lt;0.01,W90="n/a"),"n/a",R90/W90*100)</f>
        <v>46.66666666666666</v>
      </c>
      <c r="T90" s="229">
        <f>IF(OR(W90&lt;0.01,Z90="n/a"),"n/a",(H90/SQRT(22.5*W90*(H90/Z90))-1)*100)</f>
        <v>107.8142570472458</v>
      </c>
      <c r="U90" s="223">
        <f>IF(OR(W90&lt;0.01,W90="n/a"),"n/a",H90/W90)</f>
        <v>32.82777777777778</v>
      </c>
      <c r="V90" s="230">
        <v>12</v>
      </c>
      <c r="W90" s="222">
        <v>1.8</v>
      </c>
      <c r="X90" s="231">
        <v>3.36</v>
      </c>
      <c r="Y90" s="232">
        <v>3.22</v>
      </c>
      <c r="Z90" s="233">
        <v>2.96</v>
      </c>
      <c r="AA90" s="222">
        <v>9.300000000000001</v>
      </c>
      <c r="AB90" s="234">
        <v>-17</v>
      </c>
      <c r="AC90" s="235">
        <v>26.21</v>
      </c>
      <c r="AD90" s="236">
        <v>-2.6</v>
      </c>
      <c r="AE90" s="236">
        <v>9.800000000000001</v>
      </c>
      <c r="AF90" s="237">
        <v>9</v>
      </c>
      <c r="AG90" s="238">
        <v>2589</v>
      </c>
      <c r="AH90" s="239">
        <v>3.1</v>
      </c>
      <c r="AI90" s="240">
        <v>0.17</v>
      </c>
      <c r="AJ90" t="s" s="265">
        <f>IF(OR(AD90&lt;0,AD90="n/a",AD90=0),"n/a",AN90/AD90)</f>
        <v>143</v>
      </c>
      <c r="AK90" s="242">
        <f>AN90/AO90</f>
        <v>0.7134234317631379</v>
      </c>
      <c r="AL90" s="243">
        <f>((AP90/AQ90)^(1/1)-1)*100</f>
        <v>5.333333333333345</v>
      </c>
      <c r="AM90" s="243">
        <f>IF(AS90=0,"n/a",((AP90/AS90)^(1/3)-1)*100)</f>
        <v>5.645441612654212</v>
      </c>
      <c r="AN90" s="243">
        <f>IF(AV90=0,"n/a",((AP90/AV90)^(1/5)-1)*100)</f>
        <v>5.833223722499148</v>
      </c>
      <c r="AO90" s="244">
        <f>IF(BB90=0,"n/a",((AP90/BB90)^(1/10)-1)*100)</f>
        <v>8.176383705372636</v>
      </c>
      <c r="AP90" s="241">
        <v>0.79</v>
      </c>
      <c r="AQ90" s="241">
        <v>0.75</v>
      </c>
      <c r="AR90" s="241">
        <v>0.71</v>
      </c>
      <c r="AS90" s="241">
        <v>0.67</v>
      </c>
      <c r="AT90" s="245"/>
      <c r="AU90" s="241">
        <v>0.63</v>
      </c>
      <c r="AV90" s="241">
        <v>0.595</v>
      </c>
      <c r="AW90" s="245"/>
      <c r="AX90" s="246">
        <v>0.57</v>
      </c>
      <c r="AY90" s="247">
        <v>0.53</v>
      </c>
      <c r="AZ90" s="248">
        <v>0.48</v>
      </c>
      <c r="BA90" s="248">
        <v>0.42</v>
      </c>
      <c r="BB90" s="248">
        <v>0.36</v>
      </c>
      <c r="BC90" s="248">
        <v>0.3</v>
      </c>
      <c r="BD90" s="248">
        <v>0.24</v>
      </c>
      <c r="BE90" s="248">
        <v>0.19</v>
      </c>
      <c r="BF90" s="248">
        <v>0.1675</v>
      </c>
      <c r="BG90" s="248">
        <v>0.155</v>
      </c>
      <c r="BH90" s="248">
        <v>0.145</v>
      </c>
      <c r="BI90" s="249">
        <v>0.135</v>
      </c>
      <c r="BJ90" s="246">
        <f>SUM(AP90:BI90)</f>
        <v>7.8375</v>
      </c>
      <c r="BK90" s="250">
        <f>((AP90/AQ90)-1)*100</f>
        <v>5.333333333333345</v>
      </c>
      <c r="BL90" s="250">
        <f>((AQ90/AR90)-1)*100</f>
        <v>5.633802816901423</v>
      </c>
      <c r="BM90" s="250">
        <f>((AR90/AS90)-1)*100</f>
        <v>5.970149253731338</v>
      </c>
      <c r="BN90" s="250">
        <f>IF(AU90=0,0,IF(AU90&gt;AS90,0,((AS90/AU90)-1)*100))</f>
        <v>6.349206349206349</v>
      </c>
      <c r="BO90" s="250">
        <f>IF(AV90=0,0,IF(AV90&gt;AU90,0,((AU90/AV90)-1)*100))</f>
        <v>5.882352941176472</v>
      </c>
      <c r="BP90" s="250">
        <f>((AV90/AX90)-1)*100</f>
        <v>4.385964912280715</v>
      </c>
      <c r="BQ90" s="251">
        <f>((AX90/AY90)-1)*100</f>
        <v>7.547169811320731</v>
      </c>
      <c r="BR90" s="252">
        <f>((AY90/AZ90)-1)*100</f>
        <v>10.41666666666667</v>
      </c>
      <c r="BS90" s="252">
        <f>((AZ90/BA90)-1)*100</f>
        <v>14.28571428571428</v>
      </c>
      <c r="BT90" s="252">
        <f>((BA90/BB90)-1)*100</f>
        <v>16.66666666666667</v>
      </c>
      <c r="BU90" s="252">
        <f>((BB90/BC90)-1)*100</f>
        <v>20</v>
      </c>
      <c r="BV90" s="252">
        <f>((BC90/BD90)-1)*100</f>
        <v>25</v>
      </c>
      <c r="BW90" s="252">
        <f>((BD90/BE90)-1)*100</f>
        <v>26.31578947368421</v>
      </c>
      <c r="BX90" s="252">
        <f>((BE90/BF90)-1)*100</f>
        <v>13.43283582089552</v>
      </c>
      <c r="BY90" s="252">
        <f>((BF90/BG90)-1)*100</f>
        <v>8.064516129032274</v>
      </c>
      <c r="BZ90" s="252">
        <f>((BG90/BH90)-1)*100</f>
        <v>6.896551724137945</v>
      </c>
      <c r="CA90" s="253">
        <f>((BH90/BI90)-1)*100</f>
        <v>7.407407407407396</v>
      </c>
      <c r="CB90" s="250">
        <f>AVERAGE(BK90:CA90)</f>
        <v>11.15224279953855</v>
      </c>
      <c r="CC90" s="250">
        <f>SQRT(AVERAGE((BK90-$CB90)^2,(BL90-$CB90)^2,(BM90-$CB90)^2,(BN90-$CB90)^2,(BO90-$CB90)^2,(BP90-$CB90)^2,(BQ90-$CB90)^2,(BR90-$CB90)^2,(BS90-$CB90)^2,(BT90-$CB90)^2,(BU90-$CB90)^2,(BV90-$CB90)^2,(BW90-$CB90)^2,(BX90-$CB90)^2,(BY90-$CB90)^2,(BZ90-$CB90)^2,(CA90-$CB90)^2))</f>
        <v>6.810034667565554</v>
      </c>
      <c r="CD90" t="s" s="116">
        <v>132</v>
      </c>
      <c r="CE90" s="254">
        <f>IF(AN90="n/a","n/a",IF(U90&lt;0,"n/a",IF(U90="n/a","n/a",I90+AN90-U90)))</f>
        <v>-25.57299372358122</v>
      </c>
      <c r="CF90" s="254">
        <f>IF(AN90="n/a","n/a",I90+AN90)</f>
        <v>7.254784054196558</v>
      </c>
      <c r="CG90" s="250">
        <f>D90/10+(1000-E90)/100+IF(F90="N",2,IF(F90="Y",1,0))+IF(G90="N",2,IF(G90="Y",1,0))+IF(L90&gt;10,5,L90/2)+IF(S90&gt;100,0,IF(S90&lt;0,0,(100-S90)/10))+IF(U90&gt;100,0,IF(U90&lt;0,0,(100-U90)/10))+IF(X90="-",0,IF(X90="N/A",0,IF(X90&gt;5,0,5-X90)))+IF(Y90&gt;5,0,5-Y90)+IF(Z90="N/A",0,IF(Z90&gt;5,0,5-Z90))+IF(AB90&lt;0,0,IF(AB90="-",0,IF(AB90="N/A",0,IF(AB90&gt;10,5,AB90/2))))+IF(AC90="n/a",0,IF(AC90&lt;0,0,IF(AC90&gt;10,5,AC90/2)))+IF(AE90="n/a",0,IF(AE90&lt;0,0,IF(AE90&gt;10,5,AE90/2)))+AF90/10+IF(AG90&gt;100000,3,IF(AG90&gt;10000,2,IF(AG90&gt;1000,1,0)))+IF(AL90&gt;10,5,AL90/2)+IF(AM90="n/a",0,IF(AM90&gt;10,5,AM90/2))+IF(AN90="n/a",0,IF(AN90&gt;10,5,AN90/2))+IF(AO90="n/a",0,IF(AO90&lt;0,0,IF(AO90&gt;10,5,AO90/2)))+IF(CB90&gt;10,5,CB90/2)</f>
        <v>66.91474674248521</v>
      </c>
      <c r="CH90" s="255">
        <f>IF(AB90="n/a",1.03*AP90,IF(AB90&lt;0,1.01*AP90,IF(AB90&gt;10,1.1*AP90,(1+AB90/100)*AP90)))</f>
        <v>0.7979000000000001</v>
      </c>
      <c r="CI90" s="256">
        <f>IF($AC90="n/a",1.03*CH90,IF($AC90&lt;0,1.01*CH90,IF($AC90&gt;10,1.1*CH90,(1+$AC90/100)*CH90)))</f>
        <v>0.8776900000000001</v>
      </c>
      <c r="CJ90" s="257">
        <f>IF($AE90="n/a",1.03*CI90,IF($AE90&lt;0,1.01*CI90,IF($AE90&gt;10,1.1*CI90,(1+$AE90/100)*CI90)))</f>
        <v>0.9637036200000002</v>
      </c>
      <c r="CK90" s="257">
        <f>IF($AE90="n/a",1.03*CJ90,IF($AE90&lt;0,1.01*CJ90,IF($AE90&gt;10,1.1*CJ90,(1+$AE90/100)*CJ90)))</f>
        <v>1.058146574760</v>
      </c>
      <c r="CL90" s="258">
        <f>IF($AE90="n/a",1.03*CK90,IF($AE90&lt;0,1.01*CK90,IF($AE90&gt;10,1.1*CK90,(1+$AE90/100)*CK90)))</f>
        <v>1.16184493908648</v>
      </c>
      <c r="CM90" s="256">
        <f>SUM(CH90:CL90)</f>
        <v>4.85928513384648</v>
      </c>
      <c r="CN90" s="253">
        <f>(CM90/H90)*100</f>
        <v>8.22353212700369</v>
      </c>
      <c r="CO90" s="259">
        <v>1.29</v>
      </c>
      <c r="CP90" s="260">
        <v>17.4</v>
      </c>
      <c r="CQ90" s="261">
        <v>-7.7</v>
      </c>
      <c r="CR90" s="262">
        <v>5.8</v>
      </c>
      <c r="CS90" s="263">
        <v>4</v>
      </c>
    </row>
    <row r="91" ht="11.25" customHeight="1">
      <c r="A91" t="s" s="146">
        <v>402</v>
      </c>
      <c r="B91" t="s" s="146">
        <v>403</v>
      </c>
      <c r="C91" t="s" s="146">
        <v>150</v>
      </c>
      <c r="D91" s="267">
        <v>44</v>
      </c>
      <c r="E91" s="219">
        <v>52</v>
      </c>
      <c r="F91" t="s" s="151">
        <v>55</v>
      </c>
      <c r="G91" t="s" s="152">
        <v>55</v>
      </c>
      <c r="H91" s="268">
        <v>53.33</v>
      </c>
      <c r="I91" s="269">
        <f>(R91/H91)*100</f>
        <v>2.400150009375586</v>
      </c>
      <c r="J91" s="270">
        <v>0.3</v>
      </c>
      <c r="K91" s="270">
        <v>0.32</v>
      </c>
      <c r="L91" s="271">
        <f>((K91/J91)-1)*100</f>
        <v>6.666666666666665</v>
      </c>
      <c r="M91" s="272">
        <v>43021</v>
      </c>
      <c r="N91" s="272">
        <v>43024</v>
      </c>
      <c r="O91" s="272">
        <v>43039</v>
      </c>
      <c r="P91" t="s" s="273">
        <v>197</v>
      </c>
      <c r="Q91" s="381"/>
      <c r="R91" s="271">
        <f>K91*4</f>
        <v>1.28</v>
      </c>
      <c r="S91" s="275">
        <f>IF(OR(W91&lt;0.01,W91="n/a"),"n/a",R91/W91*100)</f>
        <v>99.22480620155039</v>
      </c>
      <c r="T91" s="276">
        <f>IF(OR(W91&lt;0.01,Z91="n/a"),"n/a",(H91/SQRT(22.5*W91*(H91/Z91))-1)*100)</f>
        <v>187.2254034480137</v>
      </c>
      <c r="U91" s="269">
        <f>IF(OR(W91&lt;0.01,W91="n/a"),"n/a",H91/W91)</f>
        <v>41.34108527131783</v>
      </c>
      <c r="V91" s="277">
        <v>5</v>
      </c>
      <c r="W91" s="268">
        <v>1.29</v>
      </c>
      <c r="X91" s="278">
        <v>4.66</v>
      </c>
      <c r="Y91" s="279">
        <v>1.38</v>
      </c>
      <c r="Z91" s="280">
        <v>4.49</v>
      </c>
      <c r="AA91" t="s" s="367">
        <v>143</v>
      </c>
      <c r="AB91" s="281">
        <v>-48.2</v>
      </c>
      <c r="AC91" s="282">
        <v>9.779999999999999</v>
      </c>
      <c r="AD91" s="283">
        <v>-3.7</v>
      </c>
      <c r="AE91" s="283">
        <v>8.9</v>
      </c>
      <c r="AF91" s="284">
        <v>9</v>
      </c>
      <c r="AG91" s="285">
        <v>6958</v>
      </c>
      <c r="AH91" s="286">
        <v>1.5</v>
      </c>
      <c r="AI91" s="287">
        <v>1.36</v>
      </c>
      <c r="AJ91" t="s" s="368">
        <f>IF(OR(AD91&lt;0,AD91="n/a",AD91=0),"n/a",AN91/AD91)</f>
        <v>143</v>
      </c>
      <c r="AK91" s="289">
        <f>AN91/AO91</f>
        <v>1.059920026100433</v>
      </c>
      <c r="AL91" s="290">
        <f>((AP91/AQ91)^(1/1)-1)*100</f>
        <v>6.635071090047395</v>
      </c>
      <c r="AM91" s="290">
        <f>IF(AS91=0,"n/a",((AP91/AS91)^(1/3)-1)*100)</f>
        <v>7.129844893865589</v>
      </c>
      <c r="AN91" s="290">
        <f>IF(AV91=0,"n/a",((AP91/AV91)^(1/5)-1)*100)</f>
        <v>5.891027561757256</v>
      </c>
      <c r="AO91" s="291">
        <f>IF(BB91=0,"n/a",((AP91/BB91)^(1/10)-1)*100)</f>
        <v>5.557992505746889</v>
      </c>
      <c r="AP91" s="288">
        <v>1.125</v>
      </c>
      <c r="AQ91" s="288">
        <v>1.055</v>
      </c>
      <c r="AR91" s="288">
        <v>0.98</v>
      </c>
      <c r="AS91" s="288">
        <v>0.915</v>
      </c>
      <c r="AT91" t="s" s="382">
        <v>112</v>
      </c>
      <c r="AU91" s="288">
        <v>0.87</v>
      </c>
      <c r="AV91" s="288">
        <v>0.845</v>
      </c>
      <c r="AW91" s="292"/>
      <c r="AX91" s="293">
        <v>0.825</v>
      </c>
      <c r="AY91" s="294">
        <v>0.805</v>
      </c>
      <c r="AZ91" s="295">
        <v>0.77</v>
      </c>
      <c r="BA91" s="295">
        <v>0.715</v>
      </c>
      <c r="BB91" s="295">
        <v>0.655</v>
      </c>
      <c r="BC91" s="295">
        <v>0.61</v>
      </c>
      <c r="BD91" s="295">
        <v>0.57</v>
      </c>
      <c r="BE91" s="295">
        <v>0.53</v>
      </c>
      <c r="BF91" s="295">
        <v>0.505</v>
      </c>
      <c r="BG91" s="426">
        <v>0.5</v>
      </c>
      <c r="BH91" s="295">
        <v>0.4925</v>
      </c>
      <c r="BI91" s="296">
        <v>0.475</v>
      </c>
      <c r="BJ91" s="293">
        <f>SUM(AP91:BI91)</f>
        <v>13.2425</v>
      </c>
      <c r="BK91" s="297">
        <f>((AP91/AQ91)-1)*100</f>
        <v>6.635071090047395</v>
      </c>
      <c r="BL91" s="297">
        <f>((AQ91/AR91)-1)*100</f>
        <v>7.653061224489788</v>
      </c>
      <c r="BM91" s="297">
        <f>((AR91/AS91)-1)*100</f>
        <v>7.103825136612008</v>
      </c>
      <c r="BN91" s="297">
        <f>IF(AU91=0,0,IF(AU91&gt;AS91,0,((AS91/AU91)-1)*100))</f>
        <v>5.172413793103448</v>
      </c>
      <c r="BO91" s="297">
        <f>IF(AV91=0,0,IF(AV91&gt;AU91,0,((AU91/AV91)-1)*100))</f>
        <v>2.958579881656798</v>
      </c>
      <c r="BP91" s="297">
        <f>((AV91/AX91)-1)*100</f>
        <v>2.424242424242418</v>
      </c>
      <c r="BQ91" s="298">
        <f>((AX91/AY91)-1)*100</f>
        <v>2.484472049689423</v>
      </c>
      <c r="BR91" s="299">
        <f>((AY91/AZ91)-1)*100</f>
        <v>4.545454545454541</v>
      </c>
      <c r="BS91" s="299">
        <f>((AZ91/BA91)-1)*100</f>
        <v>7.692307692307709</v>
      </c>
      <c r="BT91" s="299">
        <f>((BA91/BB91)-1)*100</f>
        <v>9.160305343511443</v>
      </c>
      <c r="BU91" s="299">
        <f>((BB91/BC91)-1)*100</f>
        <v>7.377049180327866</v>
      </c>
      <c r="BV91" s="299">
        <f>((BC91/BD91)-1)*100</f>
        <v>7.017543859649122</v>
      </c>
      <c r="BW91" s="299">
        <f>((BD91/BE91)-1)*100</f>
        <v>7.547169811320731</v>
      </c>
      <c r="BX91" s="299">
        <f>((BE91/BF91)-1)*100</f>
        <v>4.950495049504955</v>
      </c>
      <c r="BY91" s="299">
        <f>((BF91/BG91)-1)*100</f>
        <v>1.000000000000001</v>
      </c>
      <c r="BZ91" s="299">
        <f>((BG91/BH91)-1)*100</f>
        <v>1.522842639593902</v>
      </c>
      <c r="CA91" s="300">
        <f>((BH91/BI91)-1)*100</f>
        <v>3.684210526315801</v>
      </c>
      <c r="CB91" s="297">
        <f>AVERAGE(BK91:CA91)</f>
        <v>5.231120249872196</v>
      </c>
      <c r="CC91" s="297">
        <f>SQRT(AVERAGE((BK91-$CB91)^2,(BL91-$CB91)^2,(BM91-$CB91)^2,(BN91-$CB91)^2,(BO91-$CB91)^2,(BP91-$CB91)^2,(BQ91-$CB91)^2,(BR91-$CB91)^2,(BS91-$CB91)^2,(BT91-$CB91)^2,(BU91-$CB91)^2,(BV91-$CB91)^2,(BW91-$CB91)^2,(BX91-$CB91)^2,(BY91-$CB91)^2,(BZ91-$CB91)^2,(CA91-$CB91)^2))</f>
        <v>2.439699708134213</v>
      </c>
      <c r="CD91" t="s" s="146">
        <v>152</v>
      </c>
      <c r="CE91" s="301">
        <f>IF(AN91="n/a","n/a",IF(U91&lt;0,"n/a",IF(U91="n/a","n/a",I91+AN91-U91)))</f>
        <v>-33.04990770018499</v>
      </c>
      <c r="CF91" s="301">
        <f>IF(AN91="n/a","n/a",I91+AN91)</f>
        <v>8.291177571132842</v>
      </c>
      <c r="CG91" s="297">
        <f>D91/10+(1000-E91)/100+IF(F91="N",2,IF(F91="Y",1,0))+IF(G91="N",2,IF(G91="Y",1,0))+IF(L91&gt;10,5,L91/2)+IF(S91&gt;100,0,IF(S91&lt;0,0,(100-S91)/10))+IF(U91&gt;100,0,IF(U91&lt;0,0,(100-U91)/10))+IF(X91="-",0,IF(X91="N/A",0,IF(X91&gt;5,0,5-X91)))+IF(Y91&gt;5,0,5-Y91)+IF(Z91="N/A",0,IF(Z91&gt;5,0,5-Z91))+IF(AB91&lt;0,0,IF(AB91="-",0,IF(AB91="N/A",0,IF(AB91&gt;10,5,AB91/2))))+IF(AC91="n/a",0,IF(AC91&lt;0,0,IF(AC91&gt;10,5,AC91/2)))+IF(AE91="n/a",0,IF(AE91&lt;0,0,IF(AE91&gt;10,5,AE91/2)))+AF91/10+IF(AG91&gt;100000,3,IF(AG91&gt;10000,2,IF(AG91&gt;1000,1,0)))+IF(AL91&gt;10,5,AL91/2)+IF(AM91="n/a",0,IF(AM91&gt;10,5,AM91/2))+IF(AN91="n/a",0,IF(AN91&gt;10,5,AN91/2))+IF(AO91="n/a",0,IF(AO91&lt;0,0,IF(AO91&gt;10,5,AO91/2)))+IF(CB91&gt;10,5,CB91/2)</f>
        <v>58.08927233669118</v>
      </c>
      <c r="CH91" s="302">
        <f>IF(AB91="n/a",1.03*AP91,IF(AB91&lt;0,1.01*AP91,IF(AB91&gt;10,1.1*AP91,(1+AB91/100)*AP91)))</f>
        <v>1.13625</v>
      </c>
      <c r="CI91" s="303">
        <f>IF($AC91="n/a",1.03*CH91,IF($AC91&lt;0,1.01*CH91,IF($AC91&gt;10,1.1*CH91,(1+$AC91/100)*CH91)))</f>
        <v>1.24737525</v>
      </c>
      <c r="CJ91" s="304">
        <f>IF($AE91="n/a",1.03*CI91,IF($AE91&lt;0,1.01*CI91,IF($AE91&gt;10,1.1*CI91,(1+$AE91/100)*CI91)))</f>
        <v>1.358391647250</v>
      </c>
      <c r="CK91" s="304">
        <f>IF($AE91="n/a",1.03*CJ91,IF($AE91&lt;0,1.01*CJ91,IF($AE91&gt;10,1.1*CJ91,(1+$AE91/100)*CJ91)))</f>
        <v>1.47928850385525</v>
      </c>
      <c r="CL91" s="305">
        <f>IF($AE91="n/a",1.03*CK91,IF($AE91&lt;0,1.01*CK91,IF($AE91&gt;10,1.1*CK91,(1+$AE91/100)*CK91)))</f>
        <v>1.610945180698367</v>
      </c>
      <c r="CM91" s="303">
        <f>SUM(CH91:CL91)</f>
        <v>6.832250581803617</v>
      </c>
      <c r="CN91" s="300">
        <f>(CM91/H91)*100</f>
        <v>12.81127054529086</v>
      </c>
      <c r="CO91" s="306">
        <v>1.53</v>
      </c>
      <c r="CP91" s="307">
        <v>15.3</v>
      </c>
      <c r="CQ91" s="308">
        <v>-5.6</v>
      </c>
      <c r="CR91" s="309">
        <v>5.1</v>
      </c>
      <c r="CS91" s="310">
        <v>1.4</v>
      </c>
    </row>
    <row r="92" ht="11.25" customHeight="1">
      <c r="A92" t="s" s="173">
        <v>404</v>
      </c>
      <c r="B92" t="s" s="173">
        <v>405</v>
      </c>
      <c r="C92" t="s" s="110">
        <v>406</v>
      </c>
      <c r="D92" s="174">
        <v>44</v>
      </c>
      <c r="E92" s="219">
        <v>50</v>
      </c>
      <c r="F92" t="s" s="118">
        <v>55</v>
      </c>
      <c r="G92" t="s" s="113">
        <v>55</v>
      </c>
      <c r="H92" s="176">
        <v>156.47</v>
      </c>
      <c r="I92" s="177">
        <f>(R92/H92)*100</f>
        <v>1.048124241068575</v>
      </c>
      <c r="J92" s="311">
        <v>0.36</v>
      </c>
      <c r="K92" s="311">
        <v>0.41</v>
      </c>
      <c r="L92" s="180">
        <f>((K92/J92)-1)*100</f>
        <v>13.88888888888888</v>
      </c>
      <c r="M92" s="179">
        <v>42788</v>
      </c>
      <c r="N92" s="179">
        <v>42790</v>
      </c>
      <c r="O92" s="179">
        <v>42804</v>
      </c>
      <c r="P92" t="s" s="173">
        <v>363</v>
      </c>
      <c r="Q92" s="430"/>
      <c r="R92" s="180">
        <f>K92*4</f>
        <v>1.64</v>
      </c>
      <c r="S92" s="181">
        <f>IF(OR(W92&lt;0.01,W92="n/a"),"n/a",R92/W92*100)</f>
        <v>24.08223201174743</v>
      </c>
      <c r="T92" s="431">
        <f>IF(OR(W92&lt;0.01,Z92="n/a"),"n/a",(H92/SQRT(22.5*W92*(H92/Z92))-1)*100)</f>
        <v>597.9268650492081</v>
      </c>
      <c r="U92" s="177">
        <f>IF(OR(W92&lt;0.01,W92="n/a"),"n/a",H92/W92)</f>
        <v>22.97650513950073</v>
      </c>
      <c r="V92" s="183">
        <v>12</v>
      </c>
      <c r="W92" s="176">
        <v>6.81</v>
      </c>
      <c r="X92" s="184">
        <v>1.73</v>
      </c>
      <c r="Y92" s="185">
        <v>6.97</v>
      </c>
      <c r="Z92" s="432">
        <v>47.7</v>
      </c>
      <c r="AA92" s="313">
        <v>214.9</v>
      </c>
      <c r="AB92" s="187">
        <v>88.59999999999999</v>
      </c>
      <c r="AC92" s="433">
        <v>9.35</v>
      </c>
      <c r="AD92" s="434">
        <v>31.8</v>
      </c>
      <c r="AE92" s="434">
        <v>13.28</v>
      </c>
      <c r="AF92" s="435">
        <v>8</v>
      </c>
      <c r="AG92" s="436">
        <v>40917</v>
      </c>
      <c r="AH92" s="437">
        <v>0.1</v>
      </c>
      <c r="AI92" s="313">
        <v>0</v>
      </c>
      <c r="AJ92" s="194">
        <f>IF(OR(AD92&lt;0,AD92="n/a",AD92=0),"n/a",AN92/AD92)</f>
        <v>0.2379048960143715</v>
      </c>
      <c r="AK92" s="195">
        <f>AN92/AO92</f>
        <v>1.067283773490101</v>
      </c>
      <c r="AL92" s="196">
        <f>((AP92/AQ92)^(1/1)-1)*100</f>
        <v>9.090909090909083</v>
      </c>
      <c r="AM92" s="196">
        <f>IF(AS92=0,"n/a",((AP92/AS92)^(1/3)-1)*100)</f>
        <v>8.738037300289214</v>
      </c>
      <c r="AN92" s="196">
        <f>IF(AV92=0,"n/a",((AP92/AV92)^(1/5)-1)*100)</f>
        <v>7.565375693257015</v>
      </c>
      <c r="AO92" s="197">
        <f>IF(BB92=0,"n/a",((AP92/BB92)^(1/10)-1)*100)</f>
        <v>7.088438783733819</v>
      </c>
      <c r="AP92" s="194">
        <v>1.44</v>
      </c>
      <c r="AQ92" s="194">
        <v>1.32</v>
      </c>
      <c r="AR92" s="194">
        <v>1.2</v>
      </c>
      <c r="AS92" s="194">
        <v>1.12</v>
      </c>
      <c r="AT92" s="199"/>
      <c r="AU92" s="194">
        <v>1.02</v>
      </c>
      <c r="AV92" s="194">
        <v>1</v>
      </c>
      <c r="AW92" s="199"/>
      <c r="AX92" s="200">
        <v>0.9399999999999999</v>
      </c>
      <c r="AY92" s="201">
        <v>0.9</v>
      </c>
      <c r="AZ92" s="202">
        <v>0.88</v>
      </c>
      <c r="BA92" s="202">
        <v>0.82</v>
      </c>
      <c r="BB92" s="202">
        <v>0.726</v>
      </c>
      <c r="BC92" s="202">
        <v>0.66</v>
      </c>
      <c r="BD92" s="202">
        <v>0.6</v>
      </c>
      <c r="BE92" s="202">
        <v>0.54</v>
      </c>
      <c r="BF92" s="202">
        <v>0.51</v>
      </c>
      <c r="BG92" s="202">
        <v>0.49</v>
      </c>
      <c r="BH92" s="202">
        <v>0.47</v>
      </c>
      <c r="BI92" s="314">
        <v>0.43</v>
      </c>
      <c r="BJ92" s="200">
        <f>SUM(AP92:BI92)</f>
        <v>15.066</v>
      </c>
      <c r="BK92" s="205">
        <f>((AP92/AQ92)-1)*100</f>
        <v>9.090909090909083</v>
      </c>
      <c r="BL92" s="205">
        <f>((AQ92/AR92)-1)*100</f>
        <v>10.00000000000001</v>
      </c>
      <c r="BM92" s="205">
        <f>((AR92/AS92)-1)*100</f>
        <v>7.14285714285714</v>
      </c>
      <c r="BN92" s="205">
        <f>IF(AU92=0,0,IF(AU92&gt;AS92,0,((AS92/AU92)-1)*100))</f>
        <v>9.803921568627461</v>
      </c>
      <c r="BO92" s="205">
        <f>IF(AV92=0,0,IF(AV92&gt;AU92,0,((AU92/AV92)-1)*100))</f>
        <v>2.000000000000002</v>
      </c>
      <c r="BP92" s="205">
        <f>((AV92/AX92)-1)*100</f>
        <v>6.382978723404253</v>
      </c>
      <c r="BQ92" s="206">
        <f>((AX92/AY92)-1)*100</f>
        <v>4.444444444444429</v>
      </c>
      <c r="BR92" s="207">
        <f>((AY92/AZ92)-1)*100</f>
        <v>2.272727272727271</v>
      </c>
      <c r="BS92" s="207">
        <f>((AZ92/BA92)-1)*100</f>
        <v>7.317073170731714</v>
      </c>
      <c r="BT92" s="207">
        <f>((BA92/BB92)-1)*100</f>
        <v>12.94765840220384</v>
      </c>
      <c r="BU92" s="207">
        <f>((BB92/BC92)-1)*100</f>
        <v>9.999999999999986</v>
      </c>
      <c r="BV92" s="207">
        <f>((BC92/BD92)-1)*100</f>
        <v>10.00000000000001</v>
      </c>
      <c r="BW92" s="207">
        <f>((BD92/BE92)-1)*100</f>
        <v>11.11111111111109</v>
      </c>
      <c r="BX92" s="207">
        <f>((BE92/BF92)-1)*100</f>
        <v>5.882352941176472</v>
      </c>
      <c r="BY92" s="207">
        <f>((BF92/BG92)-1)*100</f>
        <v>4.081632653061229</v>
      </c>
      <c r="BZ92" s="207">
        <f>((BG92/BH92)-1)*100</f>
        <v>4.255319148936176</v>
      </c>
      <c r="CA92" s="208">
        <f>((BH92/BI92)-1)*100</f>
        <v>9.302325581395344</v>
      </c>
      <c r="CB92" s="205">
        <f>AVERAGE(BK92:CA92)</f>
        <v>7.413841838328559</v>
      </c>
      <c r="CC92" s="205">
        <f>SQRT(AVERAGE((BK92-$CB92)^2,(BL92-$CB92)^2,(BM92-$CB92)^2,(BN92-$CB92)^2,(BO92-$CB92)^2,(BP92-$CB92)^2,(BQ92-$CB92)^2,(BR92-$CB92)^2,(BS92-$CB92)^2,(BT92-$CB92)^2,(BU92-$CB92)^2,(BV92-$CB92)^2,(BW92-$CB92)^2,(BX92-$CB92)^2,(BY92-$CB92)^2,(BZ92-$CB92)^2,(CA92-$CB92)^2))</f>
        <v>3.120877094965824</v>
      </c>
      <c r="CD92" t="s" s="110">
        <v>132</v>
      </c>
      <c r="CE92" s="209">
        <f>IF(AN92="n/a","n/a",IF(U92&lt;0,"n/a",IF(U92="n/a","n/a",I92+AN92-U92)))</f>
        <v>-14.36300520517514</v>
      </c>
      <c r="CF92" s="209">
        <f>IF(AN92="n/a","n/a",I92+AN92)</f>
        <v>8.61349993432559</v>
      </c>
      <c r="CG92" s="205">
        <f>D92/10+(1000-E92)/100+IF(F92="N",2,IF(F92="Y",1,0))+IF(G92="N",2,IF(G92="Y",1,0))+IF(L92&gt;10,5,L92/2)+IF(S92&gt;100,0,IF(S92&lt;0,0,(100-S92)/10))+IF(U92&gt;100,0,IF(U92&lt;0,0,(100-U92)/10))+IF(X92="-",0,IF(X92="N/A",0,IF(X92&gt;5,0,5-X92)))+IF(Y92&gt;5,0,5-Y92)+IF(Z92="N/A",0,IF(Z92&gt;5,0,5-Z92))+IF(AB92&lt;0,0,IF(AB92="-",0,IF(AB92="N/A",0,IF(AB92&gt;10,5,AB92/2))))+IF(AC92="n/a",0,IF(AC92&lt;0,0,IF(AC92&gt;10,5,AC92/2)))+IF(AE92="n/a",0,IF(AE92&lt;0,0,IF(AE92&gt;10,5,AE92/2)))+AF92/10+IF(AG92&gt;100000,3,IF(AG92&gt;10000,2,IF(AG92&gt;1000,1,0)))+IF(AL92&gt;10,5,AL92/2)+IF(AM92="n/a",0,IF(AM92&gt;10,5,AM92/2))+IF(AN92="n/a",0,IF(AN92&gt;10,5,AN92/2))+IF(AO92="n/a",0,IF(AO92&lt;0,0,IF(AO92&gt;10,5,AO92/2)))+IF(CB92&gt;10,5,CB92/2)</f>
        <v>78.88742763813401</v>
      </c>
      <c r="CH92" s="315">
        <f>IF(AB92="n/a",1.03*AP92,IF(AB92&lt;0,1.01*AP92,IF(AB92&gt;10,1.1*AP92,(1+AB92/100)*AP92)))</f>
        <v>1.584</v>
      </c>
      <c r="CI92" s="211">
        <f>IF($AC92="n/a",1.03*CH92,IF($AC92&lt;0,1.01*CH92,IF($AC92&gt;10,1.1*CH92,(1+$AC92/100)*CH92)))</f>
        <v>1.732104</v>
      </c>
      <c r="CJ92" s="212">
        <f>IF($AE92="n/a",1.03*CI92,IF($AE92&lt;0,1.01*CI92,IF($AE92&gt;10,1.1*CI92,(1+$AE92/100)*CI92)))</f>
        <v>1.9053144</v>
      </c>
      <c r="CK92" s="212">
        <f>IF($AE92="n/a",1.03*CJ92,IF($AE92&lt;0,1.01*CJ92,IF($AE92&gt;10,1.1*CJ92,(1+$AE92/100)*CJ92)))</f>
        <v>2.09584584</v>
      </c>
      <c r="CL92" s="210">
        <f>IF($AE92="n/a",1.03*CK92,IF($AE92&lt;0,1.01*CK92,IF($AE92&gt;10,1.1*CK92,(1+$AE92/100)*CK92)))</f>
        <v>2.305430424</v>
      </c>
      <c r="CM92" s="211">
        <f>SUM(CH92:CL92)</f>
        <v>9.622694664000001</v>
      </c>
      <c r="CN92" s="208">
        <f>(CM92/H92)*100</f>
        <v>6.149865574231483</v>
      </c>
      <c r="CO92" s="213">
        <v>1.53</v>
      </c>
      <c r="CP92" s="214">
        <v>46</v>
      </c>
      <c r="CQ92" s="215">
        <v>-5.8</v>
      </c>
      <c r="CR92" s="216">
        <v>0</v>
      </c>
      <c r="CS92" s="217">
        <v>10.2</v>
      </c>
    </row>
    <row r="93" ht="11.25" customHeight="1">
      <c r="A93" t="s" s="227">
        <v>407</v>
      </c>
      <c r="B93" t="s" s="116">
        <v>408</v>
      </c>
      <c r="C93" t="s" s="116">
        <v>265</v>
      </c>
      <c r="D93" s="218">
        <v>26</v>
      </c>
      <c r="E93" s="219">
        <v>101</v>
      </c>
      <c r="F93" t="s" s="220">
        <v>129</v>
      </c>
      <c r="G93" t="s" s="221">
        <v>129</v>
      </c>
      <c r="H93" s="222">
        <v>64.51000000000001</v>
      </c>
      <c r="I93" s="223">
        <f>(R93/H93)*100</f>
        <v>0.8680824678344443</v>
      </c>
      <c r="J93" s="318">
        <v>0.26</v>
      </c>
      <c r="K93" s="318">
        <v>0.28</v>
      </c>
      <c r="L93" s="223">
        <f>((K93/J93)-1)*100</f>
        <v>7.692307692307709</v>
      </c>
      <c r="M93" s="323">
        <v>42726</v>
      </c>
      <c r="N93" s="323">
        <v>42731</v>
      </c>
      <c r="O93" s="323">
        <v>42741</v>
      </c>
      <c r="P93" t="s" s="227">
        <v>409</v>
      </c>
      <c r="Q93" t="s" s="227">
        <v>280</v>
      </c>
      <c r="R93" s="225">
        <f>K93*2</f>
        <v>0.5600000000000001</v>
      </c>
      <c r="S93" s="228">
        <f>IF(OR(W93&lt;0.01,W93="n/a"),"n/a",R93/W93*100)</f>
        <v>24.45414847161572</v>
      </c>
      <c r="T93" s="229">
        <f>IF(OR(W93&lt;0.01,Z93="n/a"),"n/a",(H93/SQRT(22.5*W93*(H93/Z93))-1)*100)</f>
        <v>205.4095809401433</v>
      </c>
      <c r="U93" s="223">
        <f>IF(OR(W93&lt;0.01,W93="n/a"),"n/a",H93/W93)</f>
        <v>28.1703056768559</v>
      </c>
      <c r="V93" s="230">
        <v>12</v>
      </c>
      <c r="W93" s="222">
        <v>2.29</v>
      </c>
      <c r="X93" s="231">
        <v>1.88</v>
      </c>
      <c r="Y93" s="232">
        <v>6.9</v>
      </c>
      <c r="Z93" s="233">
        <v>7.45</v>
      </c>
      <c r="AA93" s="222">
        <v>25.8</v>
      </c>
      <c r="AB93" s="234">
        <v>3.8</v>
      </c>
      <c r="AC93" s="235">
        <v>16.52</v>
      </c>
      <c r="AD93" s="236">
        <v>12.8</v>
      </c>
      <c r="AE93" s="236">
        <v>15</v>
      </c>
      <c r="AF93" s="237">
        <v>7</v>
      </c>
      <c r="AG93" s="238">
        <v>10266</v>
      </c>
      <c r="AH93" s="239">
        <v>9</v>
      </c>
      <c r="AI93" s="240">
        <v>0</v>
      </c>
      <c r="AJ93" s="241">
        <f>IF(OR(AD93&lt;0,AD93="n/a",AD93=0),"n/a",AN93/AD93)</f>
        <v>1.466606576757326</v>
      </c>
      <c r="AK93" s="242">
        <f>IF(OR(AO93&lt;0,AO93="n/a"),"n/a",AN93/AO93)</f>
        <v>1.152621992370147</v>
      </c>
      <c r="AL93" s="243">
        <f>((AP93/AQ93)^(1/1)-1)*100</f>
        <v>8.333333333333348</v>
      </c>
      <c r="AM93" s="243">
        <f>IF(AS93=0,"n/a",((AP93/AS93)^(1/3)-1)*100)</f>
        <v>14.10686311039822</v>
      </c>
      <c r="AN93" s="243">
        <f>IF(AV93=0,"n/a",((AP93/AV93)^(1/5)-1)*100)</f>
        <v>18.77256418249378</v>
      </c>
      <c r="AO93" s="244">
        <f>IF(BB93=0,"n/a",((AP93/BB93)^(1/10)-1)*100)</f>
        <v>16.28683497864862</v>
      </c>
      <c r="AP93" s="241">
        <v>0.52</v>
      </c>
      <c r="AQ93" s="241">
        <v>0.48</v>
      </c>
      <c r="AR93" s="241">
        <v>0.44</v>
      </c>
      <c r="AS93" s="241">
        <v>0.35</v>
      </c>
      <c r="AT93" t="s" s="266">
        <v>112</v>
      </c>
      <c r="AU93" s="241">
        <v>0.3</v>
      </c>
      <c r="AV93" s="241">
        <v>0.22</v>
      </c>
      <c r="AW93" s="245"/>
      <c r="AX93" s="246">
        <v>0.19</v>
      </c>
      <c r="AY93" s="247">
        <v>0.16</v>
      </c>
      <c r="AZ93" s="248">
        <v>0.15</v>
      </c>
      <c r="BA93" s="248">
        <v>0.13</v>
      </c>
      <c r="BB93" s="248">
        <v>0.115</v>
      </c>
      <c r="BC93" s="248">
        <v>0.105</v>
      </c>
      <c r="BD93" s="248">
        <v>0.095</v>
      </c>
      <c r="BE93" s="248">
        <v>0.065</v>
      </c>
      <c r="BF93" s="248">
        <v>0.055</v>
      </c>
      <c r="BG93" s="248">
        <v>0.045</v>
      </c>
      <c r="BH93" s="248">
        <v>0.03667</v>
      </c>
      <c r="BI93" s="249">
        <v>0.015</v>
      </c>
      <c r="BJ93" s="246">
        <f>SUM(AP93:BI93)</f>
        <v>3.47167</v>
      </c>
      <c r="BK93" s="250">
        <f>((AP93/AQ93)-1)*100</f>
        <v>8.333333333333348</v>
      </c>
      <c r="BL93" s="250">
        <f>((AQ93/AR93)-1)*100</f>
        <v>9.090909090909083</v>
      </c>
      <c r="BM93" s="250">
        <f>((AR93/AS93)-1)*100</f>
        <v>25.71428571428573</v>
      </c>
      <c r="BN93" s="250">
        <f>IF(AU93=0,0,IF(AU93&gt;AS93,0,((AS93/AU93)-1)*100))</f>
        <v>16.66666666666667</v>
      </c>
      <c r="BO93" s="250">
        <f>IF(AV93=0,0,IF(AV93&gt;AU93,0,((AU93/AV93)-1)*100))</f>
        <v>36.36363636363635</v>
      </c>
      <c r="BP93" s="250">
        <f>IF(AX93=0,0,IF(AX93&gt;AV93,0,((AV93/AX93)-1)*100))</f>
        <v>15.78947368421053</v>
      </c>
      <c r="BQ93" s="251">
        <f>IF(AY93=0,0,IF(AY93&gt;AX93,0,((AX93/AY93)-1)*100))</f>
        <v>18.75</v>
      </c>
      <c r="BR93" s="252">
        <f>IF(AZ93=0,0,IF(AZ93&gt;AY93,0,((AY93/AZ93)-1)*100))</f>
        <v>6.666666666666665</v>
      </c>
      <c r="BS93" s="252">
        <f>IF(BA93=0,0,IF(BA93&gt;AZ93,0,((AZ93/BA93)-1)*100))</f>
        <v>15.38461538461537</v>
      </c>
      <c r="BT93" s="252">
        <f>IF(BB93=0,0,IF(BB93&gt;BA93,0,((BA93/BB93)-1)*100))</f>
        <v>13.04347826086956</v>
      </c>
      <c r="BU93" s="252">
        <f>IF(BC93=0,0,IF(BC93&gt;BB93,0,((BB93/BC93)-1)*100))</f>
        <v>9.523809523809534</v>
      </c>
      <c r="BV93" s="252">
        <f>IF(BD93=0,0,IF(BD93&gt;BC93,0,((BC93/BD93)-1)*100))</f>
        <v>10.52631578947367</v>
      </c>
      <c r="BW93" s="252">
        <f>IF(BE93=0,0,IF(BE93&gt;BD93,0,((BD93/BE93)-1)*100))</f>
        <v>46.15384615384615</v>
      </c>
      <c r="BX93" s="252">
        <f>IF(BF93=0,0,IF(BF93&gt;BE93,0,((BE93/BF93)-1)*100))</f>
        <v>18.18181818181819</v>
      </c>
      <c r="BY93" s="252">
        <f>IF(BG93=0,0,IF(BG93&gt;BF93,0,((BF93/BG93)-1)*100))</f>
        <v>22.22222222222223</v>
      </c>
      <c r="BZ93" s="252">
        <f>IF(BH93=0,0,IF(BH93&gt;BG93,0,((BG93/BH93)-1)*100))</f>
        <v>22.71611671666211</v>
      </c>
      <c r="CA93" s="253">
        <f>IF(BI93=0,0,IF(BI93&gt;BH93,0,((BH93/BI93)-1)*100))</f>
        <v>144.4666666666667</v>
      </c>
      <c r="CB93" s="250">
        <f>AVERAGE(BK93:CA93)</f>
        <v>25.85846237762894</v>
      </c>
      <c r="CC93" s="250">
        <f>SQRT(AVERAGE((BK93-$CB93)^2,(BL93-$CB93)^2,(BM93-$CB93)^2,(BN93-$CB93)^2,(BO93-$CB93)^2,(BP93-$CB93)^2,(BQ93-$CB93)^2,(BR93-$CB93)^2,(BS93-$CB93)^2,(BT93-$CB93)^2,(BU93-$CB93)^2,(BV93-$CB93)^2,(BW93-$CB93)^2,(BX93-$CB93)^2,(BY93-$CB93)^2,(BZ93-$CB93)^2,(CA93-$CB93)^2))</f>
        <v>31.28713927106539</v>
      </c>
      <c r="CD93" t="s" s="116">
        <v>132</v>
      </c>
      <c r="CE93" s="254">
        <f>IF(AN93="n/a","n/a",IF(U93&lt;0,"n/a",IF(U93="n/a","n/a",I93+AN93-U93)))</f>
        <v>-8.529659026527675</v>
      </c>
      <c r="CF93" s="254">
        <f>IF(AN93="n/a","n/a",I93+AN93)</f>
        <v>19.64064665032822</v>
      </c>
      <c r="CG93" s="250">
        <f>D93/10+(1000-E93)/100+IF(F93="N",2,IF(F93="Y",1,0))+IF(G93="N",2,IF(G93="Y",1,0))+IF(L93&gt;10,5,L93/2)+IF(S93&gt;100,0,IF(S93&lt;0,0,(100-S93)/10))+IF(U93&gt;100,0,IF(U93&lt;0,0,(100-U93)/10))+IF(X93="-",0,IF(X93="N/A",0,IF(X93&gt;5,0,5-X93)))+IF(Y93&gt;5,0,5-Y93)+IF(Z93="N/A",0,IF(Z93&gt;5,0,5-Z93))+IF(AB93&lt;0,0,IF(AB93="-",0,IF(AB93="N/A",0,IF(AB93&gt;10,5,AB93/2))))+IF(AC93="n/a",0,IF(AC93&lt;0,0,IF(AC93&gt;10,5,AC93/2)))+IF(AE93="n/a",0,IF(AE93&lt;0,0,IF(AE93&gt;10,5,AE93/2)))+AF93/10+IF(AG93&gt;100000,3,IF(AG93&gt;10000,2,IF(AG93&gt;1000,1,0)))+IF(AL93&gt;10,5,AL93/2)+IF(AM93="n/a",0,IF(AM93&gt;10,5,AM93/2))+IF(AN93="n/a",0,IF(AN93&gt;10,5,AN93/2))+IF(AO93="n/a",0,IF(AO93&lt;0,0,IF(AO93&gt;10,5,AO93/2)))+IF(CB93&gt;10,5,CB93/2)</f>
        <v>72.06037509797336</v>
      </c>
      <c r="CH93" s="255">
        <f>IF(AB93="n/a",1.03*AP93,IF(AB93&lt;0,1.01*AP93,IF(AB93&gt;10,1.1*AP93,(1+AB93/100)*AP93)))</f>
        <v>0.53976</v>
      </c>
      <c r="CI93" s="256">
        <f>IF($AC93="n/a",1.03*CH93,IF($AC93&lt;0,1.01*CH93,IF($AC93&gt;10,1.1*CH93,(1+$AC93/100)*CH93)))</f>
        <v>0.593736</v>
      </c>
      <c r="CJ93" s="257">
        <f>IF($AE93="n/a",1.03*CI93,IF($AE93&lt;0,1.01*CI93,IF($AE93&gt;10,1.1*CI93,(1+$AE93/100)*CI93)))</f>
        <v>0.6531096000000001</v>
      </c>
      <c r="CK93" s="257">
        <f>IF($AE93="n/a",1.03*CJ93,IF($AE93&lt;0,1.01*CJ93,IF($AE93&gt;10,1.1*CJ93,(1+$AE93/100)*CJ93)))</f>
        <v>0.7184205600000001</v>
      </c>
      <c r="CL93" s="258">
        <f>IF($AE93="n/a",1.03*CK93,IF($AE93&lt;0,1.01*CK93,IF($AE93&gt;10,1.1*CK93,(1+$AE93/100)*CK93)))</f>
        <v>0.7902626160000001</v>
      </c>
      <c r="CM93" s="256">
        <f>SUM(CH93:CL93)</f>
        <v>3.295288776</v>
      </c>
      <c r="CN93" s="253">
        <f>(CM93/H93)*100</f>
        <v>5.108182880173617</v>
      </c>
      <c r="CO93" s="259">
        <v>1.39</v>
      </c>
      <c r="CP93" s="260">
        <v>47.8</v>
      </c>
      <c r="CQ93" s="261">
        <v>-1.2</v>
      </c>
      <c r="CR93" s="260">
        <v>7.1</v>
      </c>
      <c r="CS93" s="261">
        <v>19.2</v>
      </c>
    </row>
    <row r="94" ht="11.25" customHeight="1">
      <c r="A94" t="s" s="116">
        <v>410</v>
      </c>
      <c r="B94" t="s" s="116">
        <v>411</v>
      </c>
      <c r="C94" t="s" s="116">
        <v>412</v>
      </c>
      <c r="D94" s="218">
        <v>39</v>
      </c>
      <c r="E94" s="219">
        <v>68</v>
      </c>
      <c r="F94" t="s" s="220">
        <v>55</v>
      </c>
      <c r="G94" t="s" s="221">
        <v>55</v>
      </c>
      <c r="H94" s="222">
        <v>395.15</v>
      </c>
      <c r="I94" s="223">
        <f>(R94/H94)*100</f>
        <v>0.8604327470580794</v>
      </c>
      <c r="J94" s="224">
        <v>0.84</v>
      </c>
      <c r="K94" s="224">
        <v>0.85</v>
      </c>
      <c r="L94" s="225">
        <f>((K94/J94)-1)*100</f>
        <v>1.190476190476186</v>
      </c>
      <c r="M94" s="226">
        <v>42789</v>
      </c>
      <c r="N94" s="226">
        <v>42793</v>
      </c>
      <c r="O94" s="226">
        <v>42804</v>
      </c>
      <c r="P94" t="s" s="227">
        <v>363</v>
      </c>
      <c r="Q94" s="85"/>
      <c r="R94" s="225">
        <f>K94*4</f>
        <v>3.4</v>
      </c>
      <c r="S94" s="228">
        <f>IF(OR(W94&lt;0.01,W94="n/a"),"n/a",R94/W94*100)</f>
        <v>28.81355932203389</v>
      </c>
      <c r="T94" s="229">
        <f>IF(OR(W94&lt;0.01,Z94="n/a"),"n/a",(H94/SQRT(22.5*W94*(H94/Z94))-1)*100)</f>
        <v>346.5819128630512</v>
      </c>
      <c r="U94" s="223">
        <f>IF(OR(W94&lt;0.01,W94="n/a"),"n/a",H94/W94)</f>
        <v>33.48728813559322</v>
      </c>
      <c r="V94" s="230">
        <v>12</v>
      </c>
      <c r="W94" s="222">
        <v>11.8</v>
      </c>
      <c r="X94" s="231">
        <v>2.05</v>
      </c>
      <c r="Y94" s="232">
        <v>2.67</v>
      </c>
      <c r="Z94" s="233">
        <v>13.4</v>
      </c>
      <c r="AA94" s="359">
        <v>47.5</v>
      </c>
      <c r="AB94" s="234">
        <v>7.5</v>
      </c>
      <c r="AC94" s="235">
        <v>24.41</v>
      </c>
      <c r="AD94" s="236">
        <v>23.7</v>
      </c>
      <c r="AE94" s="236">
        <v>16.3</v>
      </c>
      <c r="AF94" s="237">
        <v>15</v>
      </c>
      <c r="AG94" s="238">
        <v>36879</v>
      </c>
      <c r="AH94" s="239">
        <v>0.2</v>
      </c>
      <c r="AI94" s="240">
        <v>3.99</v>
      </c>
      <c r="AJ94" s="241">
        <f>IF(OR(AD94&lt;0,AD94="n/a",AD94=0),"n/a",AN94/AD94)</f>
        <v>0.7654044915677286</v>
      </c>
      <c r="AK94" s="242">
        <f>AN94/AO94</f>
        <v>1.407910876916983</v>
      </c>
      <c r="AL94" s="243">
        <f>((AP94/AQ94)^(1/1)-1)*100</f>
        <v>25.37313432835819</v>
      </c>
      <c r="AM94" s="243">
        <f>IF(AS94=0,"n/a",((AP94/AS94)^(1/3)-1)*100)</f>
        <v>18.87843905526259</v>
      </c>
      <c r="AN94" s="243">
        <f>IF(AV94=0,"n/a",((AP94/AV94)^(1/5)-1)*100)</f>
        <v>18.14008645015517</v>
      </c>
      <c r="AO94" s="244">
        <f>IF(BB94=0,"n/a",((AP94/BB94)^(1/10)-1)*100)</f>
        <v>12.8843996786771</v>
      </c>
      <c r="AP94" s="241">
        <v>3.36</v>
      </c>
      <c r="AQ94" s="241">
        <v>2.68</v>
      </c>
      <c r="AR94" s="241">
        <v>2.2</v>
      </c>
      <c r="AS94" s="241">
        <v>2</v>
      </c>
      <c r="AT94" s="245"/>
      <c r="AU94" s="241">
        <v>1.56</v>
      </c>
      <c r="AV94" s="241">
        <v>1.46</v>
      </c>
      <c r="AW94" s="245"/>
      <c r="AX94" s="246">
        <v>1.44</v>
      </c>
      <c r="AY94" s="247">
        <v>1.42</v>
      </c>
      <c r="AZ94" s="248">
        <v>1.4</v>
      </c>
      <c r="BA94" s="248">
        <v>1.26</v>
      </c>
      <c r="BB94" s="248">
        <v>1</v>
      </c>
      <c r="BC94" s="248">
        <v>0.82</v>
      </c>
      <c r="BD94" s="248">
        <v>0.68</v>
      </c>
      <c r="BE94" s="248">
        <v>0.62</v>
      </c>
      <c r="BF94" s="248">
        <v>0.595</v>
      </c>
      <c r="BG94" s="248">
        <v>0.58</v>
      </c>
      <c r="BH94" s="248">
        <v>0.54</v>
      </c>
      <c r="BI94" s="249">
        <v>0.48</v>
      </c>
      <c r="BJ94" s="246">
        <f>SUM(AP94:BI94)</f>
        <v>24.095</v>
      </c>
      <c r="BK94" s="250">
        <f>((AP94/AQ94)-1)*100</f>
        <v>25.37313432835819</v>
      </c>
      <c r="BL94" s="250">
        <f>((AQ94/AR94)-1)*100</f>
        <v>21.81818181818183</v>
      </c>
      <c r="BM94" s="250">
        <f>((AR94/AS94)-1)*100</f>
        <v>10.00000000000001</v>
      </c>
      <c r="BN94" s="250">
        <f>IF(AU94=0,0,IF(AU94&gt;AS94,0,((AS94/AU94)-1)*100))</f>
        <v>28.20512820512819</v>
      </c>
      <c r="BO94" s="250">
        <f>IF(AV94=0,0,IF(AV94&gt;AU94,0,((AU94/AV94)-1)*100))</f>
        <v>6.849315068493156</v>
      </c>
      <c r="BP94" s="250">
        <f>((AV94/AX94)-1)*100</f>
        <v>1.388888888888884</v>
      </c>
      <c r="BQ94" s="251">
        <f>((AX94/AY94)-1)*100</f>
        <v>1.40845070422535</v>
      </c>
      <c r="BR94" s="252">
        <f>((AY94/AZ94)-1)*100</f>
        <v>1.428571428571423</v>
      </c>
      <c r="BS94" s="252">
        <f>((AZ94/BA94)-1)*100</f>
        <v>11.11111111111109</v>
      </c>
      <c r="BT94" s="252">
        <f>((BA94/BB94)-1)*100</f>
        <v>26</v>
      </c>
      <c r="BU94" s="252">
        <f>((BB94/BC94)-1)*100</f>
        <v>21.95121951219512</v>
      </c>
      <c r="BV94" s="252">
        <f>((BC94/BD94)-1)*100</f>
        <v>20.58823529411764</v>
      </c>
      <c r="BW94" s="252">
        <f>((BD94/BE94)-1)*100</f>
        <v>9.677419354838722</v>
      </c>
      <c r="BX94" s="252">
        <f>((BE94/BF94)-1)*100</f>
        <v>4.201680672268915</v>
      </c>
      <c r="BY94" s="252">
        <f>((BF94/BG94)-1)*100</f>
        <v>2.586206896551735</v>
      </c>
      <c r="BZ94" s="252">
        <f>((BG94/BH94)-1)*100</f>
        <v>7.407407407407396</v>
      </c>
      <c r="CA94" s="253">
        <f>((BH94/BI94)-1)*100</f>
        <v>12.50000000000002</v>
      </c>
      <c r="CB94" s="250">
        <f>AVERAGE(BK94:CA94)</f>
        <v>12.49970298178457</v>
      </c>
      <c r="CC94" s="250">
        <f>SQRT(AVERAGE((BK94-$CB94)^2,(BL94-$CB94)^2,(BM94-$CB94)^2,(BN94-$CB94)^2,(BO94-$CB94)^2,(BP94-$CB94)^2,(BQ94-$CB94)^2,(BR94-$CB94)^2,(BS94-$CB94)^2,(BT94-$CB94)^2,(BU94-$CB94)^2,(BV94-$CB94)^2,(BW94-$CB94)^2,(BX94-$CB94)^2,(BY94-$CB94)^2,(BZ94-$CB94)^2,(CA94-$CB94)^2))</f>
        <v>9.224022817512379</v>
      </c>
      <c r="CD94" t="s" s="116">
        <v>152</v>
      </c>
      <c r="CE94" s="254">
        <f>IF(AN94="n/a","n/a",IF(U94&lt;0,"n/a",IF(U94="n/a","n/a",I94+AN94-U94)))</f>
        <v>-14.48676893837997</v>
      </c>
      <c r="CF94" s="254">
        <f>IF(AN94="n/a","n/a",I94+AN94)</f>
        <v>19.00051919721325</v>
      </c>
      <c r="CG94" s="250">
        <f>D94/10+(1000-E94)/100+IF(F94="N",2,IF(F94="Y",1,0))+IF(G94="N",2,IF(G94="Y",1,0))+IF(L94&gt;10,5,L94/2)+IF(S94&gt;100,0,IF(S94&lt;0,0,(100-S94)/10))+IF(U94&gt;100,0,IF(U94&lt;0,0,(100-U94)/10))+IF(X94="-",0,IF(X94="N/A",0,IF(X94&gt;5,0,5-X94)))+IF(Y94&gt;5,0,5-Y94)+IF(Z94="N/A",0,IF(Z94&gt;5,0,5-Z94))+IF(AB94&lt;0,0,IF(AB94="-",0,IF(AB94="N/A",0,IF(AB94&gt;10,5,AB94/2))))+IF(AC94="n/a",0,IF(AC94&lt;0,0,IF(AC94&gt;10,5,AC94/2)))+IF(AE94="n/a",0,IF(AE94&lt;0,0,IF(AE94&gt;10,5,AE94/2)))+AF94/10+IF(AG94&gt;100000,3,IF(AG94&gt;10000,2,IF(AG94&gt;1000,1,0)))+IF(AL94&gt;10,5,AL94/2)+IF(AM94="n/a",0,IF(AM94&gt;10,5,AM94/2))+IF(AN94="n/a",0,IF(AN94&gt;10,5,AN94/2))+IF(AO94="n/a",0,IF(AO94&lt;0,0,IF(AO94&gt;10,5,AO94/2)))+IF(CB94&gt;10,5,CB94/2)</f>
        <v>79.11515334947538</v>
      </c>
      <c r="CH94" s="255">
        <f>IF(AB94="n/a",1.03*AP94,IF(AB94&lt;0,1.01*AP94,IF(AB94&gt;10,1.1*AP94,(1+AB94/100)*AP94)))</f>
        <v>3.612</v>
      </c>
      <c r="CI94" s="256">
        <f>IF($AC94="n/a",1.03*CH94,IF($AC94&lt;0,1.01*CH94,IF($AC94&gt;10,1.1*CH94,(1+$AC94/100)*CH94)))</f>
        <v>3.9732</v>
      </c>
      <c r="CJ94" s="257">
        <f>IF($AE94="n/a",1.03*CI94,IF($AE94&lt;0,1.01*CI94,IF($AE94&gt;10,1.1*CI94,(1+$AE94/100)*CI94)))</f>
        <v>4.37052</v>
      </c>
      <c r="CK94" s="257">
        <f>IF($AE94="n/a",1.03*CJ94,IF($AE94&lt;0,1.01*CJ94,IF($AE94&gt;10,1.1*CJ94,(1+$AE94/100)*CJ94)))</f>
        <v>4.807572</v>
      </c>
      <c r="CL94" s="258">
        <f>IF($AE94="n/a",1.03*CK94,IF($AE94&lt;0,1.01*CK94,IF($AE94&gt;10,1.1*CK94,(1+$AE94/100)*CK94)))</f>
        <v>5.288329200000001</v>
      </c>
      <c r="CM94" s="256">
        <f>SUM(CH94:CL94)</f>
        <v>22.0516212</v>
      </c>
      <c r="CN94" s="253">
        <f>(CM94/H94)*100</f>
        <v>5.580569707705934</v>
      </c>
      <c r="CO94" s="259">
        <v>1.21</v>
      </c>
      <c r="CP94" s="260">
        <v>65</v>
      </c>
      <c r="CQ94" s="261">
        <v>-0.8</v>
      </c>
      <c r="CR94" s="262">
        <v>9.5</v>
      </c>
      <c r="CS94" s="263">
        <v>17.8</v>
      </c>
    </row>
    <row r="95" ht="11.25" customHeight="1">
      <c r="A95" t="s" s="116">
        <v>413</v>
      </c>
      <c r="B95" t="s" s="116">
        <v>414</v>
      </c>
      <c r="C95" t="s" s="116">
        <v>160</v>
      </c>
      <c r="D95" s="218">
        <v>50</v>
      </c>
      <c r="E95" s="219">
        <v>22</v>
      </c>
      <c r="F95" t="s" s="220">
        <v>55</v>
      </c>
      <c r="G95" t="s" s="221">
        <v>55</v>
      </c>
      <c r="H95" s="222">
        <v>59.31</v>
      </c>
      <c r="I95" s="223">
        <f>(R95/H95)*100</f>
        <v>1.46686899342438</v>
      </c>
      <c r="J95" s="224">
        <v>0.2025</v>
      </c>
      <c r="K95" s="224">
        <v>0.2175</v>
      </c>
      <c r="L95" s="225">
        <f>((K95/J95)-1)*100</f>
        <v>7.407407407407396</v>
      </c>
      <c r="M95" s="226">
        <v>42768</v>
      </c>
      <c r="N95" s="226">
        <v>42772</v>
      </c>
      <c r="O95" s="226">
        <v>42795</v>
      </c>
      <c r="P95" t="s" s="227">
        <v>147</v>
      </c>
      <c r="Q95" s="85"/>
      <c r="R95" s="225">
        <f>K95*4</f>
        <v>0.87</v>
      </c>
      <c r="S95" s="228">
        <f>IF(OR(W95&lt;0.01,W95="n/a"),"n/a",R95/W95*100)</f>
        <v>32.34200743494424</v>
      </c>
      <c r="T95" s="229">
        <f>IF(OR(W95&lt;0.01,Z95="n/a"),"n/a",(H95/SQRT(22.5*W95*(H95/Z95))-1)*100)</f>
        <v>65.34789279140396</v>
      </c>
      <c r="U95" s="223">
        <f>IF(OR(W95&lt;0.01,W95="n/a"),"n/a",H95/W95)</f>
        <v>22.04832713754647</v>
      </c>
      <c r="V95" s="230">
        <v>12</v>
      </c>
      <c r="W95" s="222">
        <v>2.69</v>
      </c>
      <c r="X95" s="231">
        <v>1.57</v>
      </c>
      <c r="Y95" s="232">
        <v>3.17</v>
      </c>
      <c r="Z95" s="233">
        <v>2.79</v>
      </c>
      <c r="AA95" s="222">
        <v>12.6</v>
      </c>
      <c r="AB95" s="234">
        <v>39</v>
      </c>
      <c r="AC95" s="235">
        <v>1.61</v>
      </c>
      <c r="AD95" s="236">
        <v>18.2</v>
      </c>
      <c r="AE95" s="236">
        <v>14</v>
      </c>
      <c r="AF95" s="237">
        <v>3</v>
      </c>
      <c r="AG95" s="238">
        <v>1189</v>
      </c>
      <c r="AH95" s="239">
        <v>0.3</v>
      </c>
      <c r="AI95" s="240">
        <v>0.99</v>
      </c>
      <c r="AJ95" s="241">
        <f>IF(OR(AD95&lt;0,AD95="n/a",AD95=0),"n/a",AN95/AD95)</f>
        <v>0.1790564075267899</v>
      </c>
      <c r="AK95" s="242">
        <f>AN95/AO95</f>
        <v>0.8929721258693143</v>
      </c>
      <c r="AL95" s="243">
        <f>((AP95/AQ95)^(1/1)-1)*100</f>
        <v>3.846153846153855</v>
      </c>
      <c r="AM95" s="243">
        <f>IF(AS95=0,"n/a",((AP95/AS95)^(1/3)-1)*100)</f>
        <v>3.527100998852428</v>
      </c>
      <c r="AN95" s="243">
        <f>IF(AV95=0,"n/a",((AP95/AV95)^(1/5)-1)*100)</f>
        <v>3.258826616987576</v>
      </c>
      <c r="AO95" s="244">
        <f>IF(BB95=0,"n/a",((AP95/BB95)^(1/10)-1)*100)</f>
        <v>3.649415835701575</v>
      </c>
      <c r="AP95" s="241">
        <v>0.8100000000000001</v>
      </c>
      <c r="AQ95" s="241">
        <v>0.78</v>
      </c>
      <c r="AR95" s="241">
        <v>0.75</v>
      </c>
      <c r="AS95" s="241">
        <v>0.73</v>
      </c>
      <c r="AT95" s="245"/>
      <c r="AU95" s="241">
        <v>0.71</v>
      </c>
      <c r="AV95" s="241">
        <v>0.6899999999999999</v>
      </c>
      <c r="AW95" s="245"/>
      <c r="AX95" s="246">
        <v>0.68</v>
      </c>
      <c r="AY95" s="247">
        <v>0.66</v>
      </c>
      <c r="AZ95" s="248">
        <v>0.644</v>
      </c>
      <c r="BA95" s="248">
        <v>0.604</v>
      </c>
      <c r="BB95" s="248">
        <v>0.5659999999999999</v>
      </c>
      <c r="BC95" s="248">
        <v>0.536</v>
      </c>
      <c r="BD95" s="248">
        <v>0.51</v>
      </c>
      <c r="BE95" s="248">
        <v>0.48532</v>
      </c>
      <c r="BF95" s="248">
        <v>0.46</v>
      </c>
      <c r="BG95" s="248">
        <v>0.42902</v>
      </c>
      <c r="BH95" s="248">
        <v>0.41</v>
      </c>
      <c r="BI95" s="249">
        <v>0.4</v>
      </c>
      <c r="BJ95" s="246">
        <f>SUM(AP95:BI95)</f>
        <v>10.85434</v>
      </c>
      <c r="BK95" s="250">
        <f>((AP95/AQ95)-1)*100</f>
        <v>3.846153846153855</v>
      </c>
      <c r="BL95" s="250">
        <f>((AQ95/AR95)-1)*100</f>
        <v>4.000000000000004</v>
      </c>
      <c r="BM95" s="250">
        <f>((AR95/AS95)-1)*100</f>
        <v>2.739726027397271</v>
      </c>
      <c r="BN95" s="250">
        <f>IF(AU95=0,0,IF(AU95&gt;AS95,0,((AS95/AU95)-1)*100))</f>
        <v>2.8169014084507</v>
      </c>
      <c r="BO95" s="250">
        <f>IF(AV95=0,0,IF(AV95&gt;AU95,0,((AU95/AV95)-1)*100))</f>
        <v>2.898550724637694</v>
      </c>
      <c r="BP95" s="250">
        <f>((AV95/AX95)-1)*100</f>
        <v>1.470588235294112</v>
      </c>
      <c r="BQ95" s="251">
        <f>((AX95/AY95)-1)*100</f>
        <v>3.030303030303028</v>
      </c>
      <c r="BR95" s="252">
        <f>((AY95/AZ95)-1)*100</f>
        <v>2.484472049689446</v>
      </c>
      <c r="BS95" s="252">
        <f>((AZ95/BA95)-1)*100</f>
        <v>6.622516556291402</v>
      </c>
      <c r="BT95" s="252">
        <f>((BA95/BB95)-1)*100</f>
        <v>6.713780918727918</v>
      </c>
      <c r="BU95" s="252">
        <f>((BB95/BC95)-1)*100</f>
        <v>5.597014925373123</v>
      </c>
      <c r="BV95" s="252">
        <f>((BC95/BD95)-1)*100</f>
        <v>5.098039215686279</v>
      </c>
      <c r="BW95" s="252">
        <f>((BD95/BE95)-1)*100</f>
        <v>5.085304541333557</v>
      </c>
      <c r="BX95" s="252">
        <f>((BE95/BF95)-1)*100</f>
        <v>5.504347826086953</v>
      </c>
      <c r="BY95" s="252">
        <f>((BF95/BG95)-1)*100</f>
        <v>7.221108573026891</v>
      </c>
      <c r="BZ95" s="252">
        <f>((BG95/BH95)-1)*100</f>
        <v>4.639024390243907</v>
      </c>
      <c r="CA95" s="253">
        <f>((BH95/BI95)-1)*100</f>
        <v>2.499999999999991</v>
      </c>
      <c r="CB95" s="250">
        <f>AVERAGE(BK95:CA95)</f>
        <v>4.251048956982125</v>
      </c>
      <c r="CC95" s="250">
        <f>SQRT(AVERAGE((BK95-$CB95)^2,(BL95-$CB95)^2,(BM95-$CB95)^2,(BN95-$CB95)^2,(BO95-$CB95)^2,(BP95-$CB95)^2,(BQ95-$CB95)^2,(BR95-$CB95)^2,(BS95-$CB95)^2,(BT95-$CB95)^2,(BU95-$CB95)^2,(BV95-$CB95)^2,(BW95-$CB95)^2,(BX95-$CB95)^2,(BY95-$CB95)^2,(BZ95-$CB95)^2,(CA95-$CB95)^2))</f>
        <v>1.667362937649085</v>
      </c>
      <c r="CD95" t="s" s="116">
        <v>161</v>
      </c>
      <c r="CE95" s="254">
        <f>IF(AN95="n/a","n/a",IF(U95&lt;0,"n/a",IF(U95="n/a","n/a",I95+AN95-U95)))</f>
        <v>-17.32263152713451</v>
      </c>
      <c r="CF95" s="254">
        <f>IF(AN95="n/a","n/a",I95+AN95)</f>
        <v>4.725695610411956</v>
      </c>
      <c r="CG95" s="250">
        <f>D95/10+(1000-E95)/100+IF(F95="N",2,IF(F95="Y",1,0))+IF(G95="N",2,IF(G95="Y",1,0))+IF(L95&gt;10,5,L95/2)+IF(S95&gt;100,0,IF(S95&lt;0,0,(100-S95)/10))+IF(U95&gt;100,0,IF(U95&lt;0,0,(100-U95)/10))+IF(X95="-",0,IF(X95="N/A",0,IF(X95&gt;5,0,5-X95)))+IF(Y95&gt;5,0,5-Y95)+IF(Z95="N/A",0,IF(Z95&gt;5,0,5-Z95))+IF(AB95&lt;0,0,IF(AB95="-",0,IF(AB95="N/A",0,IF(AB95&gt;10,5,AB95/2))))+IF(AC95="n/a",0,IF(AC95&lt;0,0,IF(AC95&gt;10,5,AC95/2)))+IF(AE95="n/a",0,IF(AE95&lt;0,0,IF(AE95&gt;10,5,AE95/2)))+AF95/10+IF(AG95&gt;100000,3,IF(AG95&gt;10000,2,IF(AG95&gt;1000,1,0)))+IF(AL95&gt;10,5,AL95/2)+IF(AM95="n/a",0,IF(AM95&gt;10,5,AM95/2))+IF(AN95="n/a",0,IF(AN95&gt;10,5,AN95/2))+IF(AO95="n/a",0,IF(AO95&lt;0,0,IF(AO95&gt;10,5,AO95/2)))+IF(CB95&gt;10,5,CB95/2)</f>
        <v>65.88594337379341</v>
      </c>
      <c r="CH95" s="255">
        <f>IF(AB95="n/a",1.03*AP95,IF(AB95&lt;0,1.01*AP95,IF(AB95&gt;10,1.1*AP95,(1+AB95/100)*AP95)))</f>
        <v>0.8910000000000001</v>
      </c>
      <c r="CI95" s="256">
        <f>IF($AC95="n/a",1.03*CH95,IF($AC95&lt;0,1.01*CH95,IF($AC95&gt;10,1.1*CH95,(1+$AC95/100)*CH95)))</f>
        <v>0.9053451000000001</v>
      </c>
      <c r="CJ95" s="257">
        <f>IF($AE95="n/a",1.03*CI95,IF($AE95&lt;0,1.01*CI95,IF($AE95&gt;10,1.1*CI95,(1+$AE95/100)*CI95)))</f>
        <v>0.9958796100000002</v>
      </c>
      <c r="CK95" s="257">
        <f>IF($AE95="n/a",1.03*CJ95,IF($AE95&lt;0,1.01*CJ95,IF($AE95&gt;10,1.1*CJ95,(1+$AE95/100)*CJ95)))</f>
        <v>1.095467571</v>
      </c>
      <c r="CL95" s="258">
        <f>IF($AE95="n/a",1.03*CK95,IF($AE95&lt;0,1.01*CK95,IF($AE95&gt;10,1.1*CK95,(1+$AE95/100)*CK95)))</f>
        <v>1.205014328100001</v>
      </c>
      <c r="CM95" s="256">
        <f>SUM(CH95:CL95)</f>
        <v>5.092706609100001</v>
      </c>
      <c r="CN95" s="253">
        <f>(CM95/H95)*100</f>
        <v>8.586590135053113</v>
      </c>
      <c r="CO95" s="259">
        <v>0.12</v>
      </c>
      <c r="CP95" s="260">
        <v>30.7</v>
      </c>
      <c r="CQ95" s="261">
        <v>-10.8</v>
      </c>
      <c r="CR95" s="262">
        <v>1.9</v>
      </c>
      <c r="CS95" s="263">
        <v>14.3</v>
      </c>
    </row>
    <row r="96" ht="11.25" customHeight="1">
      <c r="A96" t="s" s="146">
        <v>415</v>
      </c>
      <c r="B96" t="s" s="146">
        <v>416</v>
      </c>
      <c r="C96" t="s" s="146">
        <v>191</v>
      </c>
      <c r="D96" s="267">
        <v>35</v>
      </c>
      <c r="E96" s="219">
        <v>75</v>
      </c>
      <c r="F96" t="s" s="151">
        <v>55</v>
      </c>
      <c r="G96" t="s" s="152">
        <v>55</v>
      </c>
      <c r="H96" s="268">
        <v>51.79</v>
      </c>
      <c r="I96" s="269">
        <f>(R96/H96)*100</f>
        <v>3.012164510523267</v>
      </c>
      <c r="J96" s="270">
        <v>0.37</v>
      </c>
      <c r="K96" s="270">
        <v>0.39</v>
      </c>
      <c r="L96" s="271">
        <f>((K96/J96)-1)*100</f>
        <v>5.405405405405417</v>
      </c>
      <c r="M96" s="272">
        <v>42865</v>
      </c>
      <c r="N96" s="272">
        <v>42867</v>
      </c>
      <c r="O96" s="272">
        <v>42895</v>
      </c>
      <c r="P96" t="s" s="273">
        <v>271</v>
      </c>
      <c r="Q96" s="274"/>
      <c r="R96" s="271">
        <f>K96*4</f>
        <v>1.56</v>
      </c>
      <c r="S96" s="275">
        <f>IF(OR(W96&lt;0.01,W96="n/a"),"n/a",R96/W96*100)</f>
        <v>57.35294117647059</v>
      </c>
      <c r="T96" s="276">
        <f>IF(OR(W96&lt;0.01,Z96="n/a"),"n/a",(H96/SQRT(22.5*W96*(H96/Z96))-1)*100)</f>
        <v>62.74940639229918</v>
      </c>
      <c r="U96" s="269">
        <f>IF(OR(W96&lt;0.01,W96="n/a"),"n/a",H96/W96)</f>
        <v>19.04044117647059</v>
      </c>
      <c r="V96" s="277">
        <v>12</v>
      </c>
      <c r="W96" s="268">
        <v>2.72</v>
      </c>
      <c r="X96" s="278">
        <v>3.79</v>
      </c>
      <c r="Y96" s="279">
        <v>1.06</v>
      </c>
      <c r="Z96" s="280">
        <v>3.13</v>
      </c>
      <c r="AA96" s="268">
        <v>17.7</v>
      </c>
      <c r="AB96" s="281">
        <v>15.2</v>
      </c>
      <c r="AC96" s="282">
        <v>10.04</v>
      </c>
      <c r="AD96" s="283">
        <v>5.7</v>
      </c>
      <c r="AE96" s="283">
        <v>5.02</v>
      </c>
      <c r="AF96" s="284">
        <v>16</v>
      </c>
      <c r="AG96" s="285">
        <v>5176</v>
      </c>
      <c r="AH96" s="286">
        <v>1.9</v>
      </c>
      <c r="AI96" s="287">
        <v>0.79</v>
      </c>
      <c r="AJ96" s="288">
        <f>IF(OR(AD96&lt;0,AD96="n/a",AD96=0),"n/a",AN96/AD96)</f>
        <v>0.8577641342323052</v>
      </c>
      <c r="AK96" s="289">
        <f>AN96/AO96</f>
        <v>1.141892041511272</v>
      </c>
      <c r="AL96" s="290">
        <f>((AP96/AQ96)^(1/1)-1)*100</f>
        <v>6.569343065693412</v>
      </c>
      <c r="AM96" s="290">
        <f>IF(AS96=0,"n/a",((AP96/AS96)^(1/3)-1)*100)</f>
        <v>5.880483245310542</v>
      </c>
      <c r="AN96" s="290">
        <f>IF(AV96=0,"n/a",((AP96/AV96)^(1/5)-1)*100)</f>
        <v>4.88925556512414</v>
      </c>
      <c r="AO96" s="291">
        <f>IF(BB96=0,"n/a",((AP96/BB96)^(1/10)-1)*100)</f>
        <v>4.281714371748579</v>
      </c>
      <c r="AP96" s="288">
        <v>1.46</v>
      </c>
      <c r="AQ96" s="288">
        <v>1.37</v>
      </c>
      <c r="AR96" s="288">
        <v>1.27</v>
      </c>
      <c r="AS96" s="288">
        <v>1.23</v>
      </c>
      <c r="AT96" s="292"/>
      <c r="AU96" s="288">
        <v>1.19</v>
      </c>
      <c r="AV96" s="288">
        <v>1.15</v>
      </c>
      <c r="AW96" s="292"/>
      <c r="AX96" s="293">
        <v>1.11</v>
      </c>
      <c r="AY96" s="403">
        <v>1.08</v>
      </c>
      <c r="AZ96" s="295">
        <v>1.07</v>
      </c>
      <c r="BA96" s="295">
        <v>1.02</v>
      </c>
      <c r="BB96" s="295">
        <v>0.96</v>
      </c>
      <c r="BC96" s="295">
        <v>0.92</v>
      </c>
      <c r="BD96" s="295">
        <v>0.88</v>
      </c>
      <c r="BE96" s="426">
        <v>0.84</v>
      </c>
      <c r="BF96" s="295">
        <v>0.83</v>
      </c>
      <c r="BG96" s="426">
        <v>0.8</v>
      </c>
      <c r="BH96" s="295">
        <v>0.79</v>
      </c>
      <c r="BI96" s="296">
        <v>0.75</v>
      </c>
      <c r="BJ96" s="293">
        <f>SUM(AP96:BI96)</f>
        <v>18.72</v>
      </c>
      <c r="BK96" s="297">
        <f>((AP96/AQ96)-1)*100</f>
        <v>6.569343065693412</v>
      </c>
      <c r="BL96" s="297">
        <f>((AQ96/AR96)-1)*100</f>
        <v>7.874015748031504</v>
      </c>
      <c r="BM96" s="297">
        <f>((AR96/AS96)-1)*100</f>
        <v>3.252032520325199</v>
      </c>
      <c r="BN96" s="297">
        <f>IF(AU96=0,0,IF(AU96&gt;AS96,0,((AS96/AU96)-1)*100))</f>
        <v>3.361344537815136</v>
      </c>
      <c r="BO96" s="297">
        <f>IF(AV96=0,0,IF(AV96&gt;AU96,0,((AU96/AV96)-1)*100))</f>
        <v>3.47826086956522</v>
      </c>
      <c r="BP96" s="297">
        <f>((AV96/AX96)-1)*100</f>
        <v>3.603603603603589</v>
      </c>
      <c r="BQ96" s="298">
        <f>((AX96/AY96)-1)*100</f>
        <v>2.77777777777779</v>
      </c>
      <c r="BR96" s="299">
        <f>((AY96/AZ96)-1)*100</f>
        <v>0.9345794392523477</v>
      </c>
      <c r="BS96" s="299">
        <f>((AZ96/BA96)-1)*100</f>
        <v>4.90196078431373</v>
      </c>
      <c r="BT96" s="299">
        <f>((BA96/BB96)-1)*100</f>
        <v>6.25</v>
      </c>
      <c r="BU96" s="299">
        <f>((BB96/BC96)-1)*100</f>
        <v>4.347826086956519</v>
      </c>
      <c r="BV96" s="299">
        <f>((BC96/BD96)-1)*100</f>
        <v>4.545454545454541</v>
      </c>
      <c r="BW96" s="299">
        <f>((BD96/BE96)-1)*100</f>
        <v>4.761904761904767</v>
      </c>
      <c r="BX96" s="299">
        <f>((BE96/BF96)-1)*100</f>
        <v>1.204819277108427</v>
      </c>
      <c r="BY96" s="299">
        <f>((BF96/BG96)-1)*100</f>
        <v>3.749999999999987</v>
      </c>
      <c r="BZ96" s="299">
        <f>((BG96/BH96)-1)*100</f>
        <v>1.265822784810133</v>
      </c>
      <c r="CA96" s="300">
        <f>((BH96/BI96)-1)*100</f>
        <v>5.333333333333345</v>
      </c>
      <c r="CB96" s="297">
        <f>AVERAGE(BK96:CA96)</f>
        <v>4.01247524329092</v>
      </c>
      <c r="CC96" s="297">
        <f>SQRT(AVERAGE((BK96-$CB96)^2,(BL96-$CB96)^2,(BM96-$CB96)^2,(BN96-$CB96)^2,(BO96-$CB96)^2,(BP96-$CB96)^2,(BQ96-$CB96)^2,(BR96-$CB96)^2,(BS96-$CB96)^2,(BT96-$CB96)^2,(BU96-$CB96)^2,(BV96-$CB96)^2,(BW96-$CB96)^2,(BX96-$CB96)^2,(BY96-$CB96)^2,(BZ96-$CB96)^2,(CA96-$CB96)^2))</f>
        <v>1.845475521066227</v>
      </c>
      <c r="CD96" t="s" s="146">
        <v>152</v>
      </c>
      <c r="CE96" s="301">
        <f>IF(AN96="n/a","n/a",IF(U96&lt;0,"n/a",IF(U96="n/a","n/a",I96+AN96-U96)))</f>
        <v>-11.13902110082318</v>
      </c>
      <c r="CF96" s="301">
        <f>IF(AN96="n/a","n/a",I96+AN96)</f>
        <v>7.901420075647406</v>
      </c>
      <c r="CG96" s="297">
        <f>D96/10+(1000-E96)/100+IF(F96="N",2,IF(F96="Y",1,0))+IF(G96="N",2,IF(G96="Y",1,0))+IF(L96&gt;10,5,L96/2)+IF(S96&gt;100,0,IF(S96&lt;0,0,(100-S96)/10))+IF(U96&gt;100,0,IF(U96&lt;0,0,(100-U96)/10))+IF(X96="-",0,IF(X96="N/A",0,IF(X96&gt;5,0,5-X96)))+IF(Y96&gt;5,0,5-Y96)+IF(Z96="N/A",0,IF(Z96&gt;5,0,5-Z96))+IF(AB96&lt;0,0,IF(AB96="-",0,IF(AB96="N/A",0,IF(AB96&gt;10,5,AB96/2))))+IF(AC96="n/a",0,IF(AC96&lt;0,0,IF(AC96&gt;10,5,AC96/2)))+IF(AE96="n/a",0,IF(AE96&lt;0,0,IF(AE96&gt;10,5,AE96/2)))+AF96/10+IF(AG96&gt;100000,3,IF(AG96&gt;10000,2,IF(AG96&gt;1000,1,0)))+IF(AL96&gt;10,5,AL96/2)+IF(AM96="n/a",0,IF(AM96&gt;10,5,AM96/2))+IF(AN96="n/a",0,IF(AN96&gt;10,5,AN96/2))+IF(AO96="n/a",0,IF(AO96&lt;0,0,IF(AO96&gt;10,5,AO96/2)))+IF(CB96&gt;10,5,CB96/2)</f>
        <v>66.76000021299238</v>
      </c>
      <c r="CH96" s="302">
        <f>IF(AB96="n/a",1.03*AP96,IF(AB96&lt;0,1.01*AP96,IF(AB96&gt;10,1.1*AP96,(1+AB96/100)*AP96)))</f>
        <v>1.606</v>
      </c>
      <c r="CI96" s="303">
        <f>IF($AC96="n/a",1.03*CH96,IF($AC96&lt;0,1.01*CH96,IF($AC96&gt;10,1.1*CH96,(1+$AC96/100)*CH96)))</f>
        <v>1.7666</v>
      </c>
      <c r="CJ96" s="304">
        <f>IF($AE96="n/a",1.03*CI96,IF($AE96&lt;0,1.01*CI96,IF($AE96&gt;10,1.1*CI96,(1+$AE96/100)*CI96)))</f>
        <v>1.85528332</v>
      </c>
      <c r="CK96" s="304">
        <f>IF($AE96="n/a",1.03*CJ96,IF($AE96&lt;0,1.01*CJ96,IF($AE96&gt;10,1.1*CJ96,(1+$AE96/100)*CJ96)))</f>
        <v>1.948418542664</v>
      </c>
      <c r="CL96" s="305">
        <f>IF($AE96="n/a",1.03*CK96,IF($AE96&lt;0,1.01*CK96,IF($AE96&gt;10,1.1*CK96,(1+$AE96/100)*CK96)))</f>
        <v>2.046229153505733</v>
      </c>
      <c r="CM96" s="303">
        <f>SUM(CH96:CL96)</f>
        <v>9.222531016169734</v>
      </c>
      <c r="CN96" s="300">
        <f>(CM96/H96)*100</f>
        <v>17.80755168211959</v>
      </c>
      <c r="CO96" s="306">
        <v>1.15</v>
      </c>
      <c r="CP96" s="307">
        <v>10</v>
      </c>
      <c r="CQ96" s="308">
        <v>-6.8</v>
      </c>
      <c r="CR96" s="309">
        <v>3.9</v>
      </c>
      <c r="CS96" s="310">
        <v>0.8</v>
      </c>
    </row>
    <row r="97" ht="11.25" customHeight="1">
      <c r="A97" t="s" s="173">
        <v>417</v>
      </c>
      <c r="B97" t="s" s="110">
        <v>418</v>
      </c>
      <c r="C97" t="s" s="110">
        <v>419</v>
      </c>
      <c r="D97" s="174">
        <v>50</v>
      </c>
      <c r="E97" s="219">
        <v>24</v>
      </c>
      <c r="F97" t="s" s="118">
        <v>141</v>
      </c>
      <c r="G97" t="s" s="113">
        <v>141</v>
      </c>
      <c r="H97" s="176">
        <v>161.55</v>
      </c>
      <c r="I97" s="177">
        <f>(R97/H97)*100</f>
        <v>1.559888579387187</v>
      </c>
      <c r="J97" s="311">
        <v>0.58</v>
      </c>
      <c r="K97" s="311">
        <v>0.63</v>
      </c>
      <c r="L97" s="180">
        <f>((K97/J97)-1)*100</f>
        <v>8.62068965517242</v>
      </c>
      <c r="M97" s="179">
        <v>42977</v>
      </c>
      <c r="N97" s="179">
        <v>42979</v>
      </c>
      <c r="O97" s="179">
        <v>42997</v>
      </c>
      <c r="P97" t="s" s="173">
        <v>420</v>
      </c>
      <c r="Q97" s="84"/>
      <c r="R97" s="180">
        <f>K97*4</f>
        <v>2.52</v>
      </c>
      <c r="S97" s="181">
        <f>IF(OR(W97&lt;0.01,W97="n/a"),"n/a",R97/W97*100)</f>
        <v>31.81818181818182</v>
      </c>
      <c r="T97" s="182">
        <f>IF(OR(W97&lt;0.01,Z97="n/a"),"n/a",(H97/SQRT(22.5*W97*(H97/Z97))-1)*100)</f>
        <v>73.74877370397861</v>
      </c>
      <c r="U97" s="177">
        <f>IF(OR(W97&lt;0.01,W97="n/a"),"n/a",H97/W97)</f>
        <v>20.39772727272727</v>
      </c>
      <c r="V97" s="183">
        <v>12</v>
      </c>
      <c r="W97" s="176">
        <v>7.92</v>
      </c>
      <c r="X97" s="184">
        <v>1.89</v>
      </c>
      <c r="Y97" s="185">
        <v>2.02</v>
      </c>
      <c r="Z97" s="186">
        <v>3.33</v>
      </c>
      <c r="AA97" s="176">
        <v>17.5</v>
      </c>
      <c r="AB97" s="187">
        <v>10</v>
      </c>
      <c r="AC97" s="188">
        <v>12.11</v>
      </c>
      <c r="AD97" s="189">
        <v>12.8</v>
      </c>
      <c r="AE97" s="189">
        <v>10.8</v>
      </c>
      <c r="AF97" s="190">
        <v>16</v>
      </c>
      <c r="AG97" s="191">
        <v>24772</v>
      </c>
      <c r="AH97" s="192">
        <v>0.1</v>
      </c>
      <c r="AI97" s="193">
        <v>0.54</v>
      </c>
      <c r="AJ97" s="194">
        <f>IF(OR(AD97&lt;0,AD97="n/a",AD97=0),"n/a",AN97/AD97)</f>
        <v>0.5174606256273632</v>
      </c>
      <c r="AK97" s="195">
        <f>AN97/AO97</f>
        <v>0.986475190811814</v>
      </c>
      <c r="AL97" s="196">
        <f>((AP97/AQ97)^(1/1)-1)*100</f>
        <v>5.607476635513997</v>
      </c>
      <c r="AM97" s="196">
        <f>IF(AS97=0,"n/a",((AP97/AS97)^(1/3)-1)*100)</f>
        <v>4.507569986910664</v>
      </c>
      <c r="AN97" s="196">
        <f>IF(AV97=0,"n/a",((AP97/AV97)^(1/5)-1)*100)</f>
        <v>6.62349600803025</v>
      </c>
      <c r="AO97" s="197">
        <f>IF(BB97=0,"n/a",((AP97/BB97)^(1/10)-1)*100)</f>
        <v>6.714305711610935</v>
      </c>
      <c r="AP97" s="194">
        <v>2.26</v>
      </c>
      <c r="AQ97" s="194">
        <v>2.14</v>
      </c>
      <c r="AR97" s="194">
        <v>2.04</v>
      </c>
      <c r="AS97" s="194">
        <v>1.98</v>
      </c>
      <c r="AT97" s="199"/>
      <c r="AU97" s="194">
        <v>1.8</v>
      </c>
      <c r="AV97" s="194">
        <v>1.64</v>
      </c>
      <c r="AW97" s="199"/>
      <c r="AX97" s="200">
        <v>1.34</v>
      </c>
      <c r="AY97" s="201">
        <v>1.3</v>
      </c>
      <c r="AZ97" s="202">
        <v>1.26</v>
      </c>
      <c r="BA97" s="202">
        <v>1.22</v>
      </c>
      <c r="BB97" s="202">
        <v>1.18</v>
      </c>
      <c r="BC97" s="202">
        <v>1.14</v>
      </c>
      <c r="BD97" s="202">
        <v>1.08</v>
      </c>
      <c r="BE97" s="202">
        <v>1.03</v>
      </c>
      <c r="BF97" s="202">
        <v>0.99</v>
      </c>
      <c r="BG97" s="202">
        <v>0.9399999999999999</v>
      </c>
      <c r="BH97" s="202">
        <v>0.9</v>
      </c>
      <c r="BI97" s="314">
        <v>0.87</v>
      </c>
      <c r="BJ97" s="200">
        <f>SUM(AP97:BI97)</f>
        <v>25.11</v>
      </c>
      <c r="BK97" s="205">
        <f>((AP97/AQ97)-1)*100</f>
        <v>5.607476635513997</v>
      </c>
      <c r="BL97" s="205">
        <f>((AQ97/AR97)-1)*100</f>
        <v>4.90196078431373</v>
      </c>
      <c r="BM97" s="205">
        <f>((AR97/AS97)-1)*100</f>
        <v>3.030303030303028</v>
      </c>
      <c r="BN97" s="205">
        <f>IF(AU97=0,0,IF(AU97&gt;AS97,0,((AS97/AU97)-1)*100))</f>
        <v>9.999999999999986</v>
      </c>
      <c r="BO97" s="205">
        <f>IF(AV97=0,0,IF(AV97&gt;AU97,0,((AU97/AV97)-1)*100))</f>
        <v>9.756097560975618</v>
      </c>
      <c r="BP97" s="205">
        <f>((AV97/AX97)-1)*100</f>
        <v>22.38805970149251</v>
      </c>
      <c r="BQ97" s="206">
        <f>((AX97/AY97)-1)*100</f>
        <v>3.076923076923088</v>
      </c>
      <c r="BR97" s="207">
        <f>((AY97/AZ97)-1)*100</f>
        <v>3.174603174603186</v>
      </c>
      <c r="BS97" s="207">
        <f>((AZ97/BA97)-1)*100</f>
        <v>3.278688524590168</v>
      </c>
      <c r="BT97" s="207">
        <f>((BA97/BB97)-1)*100</f>
        <v>3.389830508474589</v>
      </c>
      <c r="BU97" s="207">
        <f>((BB97/BC97)-1)*100</f>
        <v>3.508771929824572</v>
      </c>
      <c r="BV97" s="207">
        <f>((BC97/BD97)-1)*100</f>
        <v>5.555555555555536</v>
      </c>
      <c r="BW97" s="207">
        <f>((BD97/BE97)-1)*100</f>
        <v>4.854368932038833</v>
      </c>
      <c r="BX97" s="207">
        <f>((BE97/BF97)-1)*100</f>
        <v>4.040404040404044</v>
      </c>
      <c r="BY97" s="207">
        <f>((BF97/BG97)-1)*100</f>
        <v>5.319148936170226</v>
      </c>
      <c r="BZ97" s="207">
        <f>((BG97/BH97)-1)*100</f>
        <v>4.444444444444429</v>
      </c>
      <c r="CA97" s="208">
        <f>((BH97/BI97)-1)*100</f>
        <v>3.448275862068972</v>
      </c>
      <c r="CB97" s="205">
        <f>AVERAGE(BK97:CA97)</f>
        <v>5.869112511629205</v>
      </c>
      <c r="CC97" s="205">
        <f>SQRT(AVERAGE((BK97-$CB97)^2,(BL97-$CB97)^2,(BM97-$CB97)^2,(BN97-$CB97)^2,(BO97-$CB97)^2,(BP97-$CB97)^2,(BQ97-$CB97)^2,(BR97-$CB97)^2,(BS97-$CB97)^2,(BT97-$CB97)^2,(BU97-$CB97)^2,(BV97-$CB97)^2,(BW97-$CB97)^2,(BX97-$CB97)^2,(BY97-$CB97)^2,(BZ97-$CB97)^2,(CA97-$CB97)^2))</f>
        <v>4.603457828157436</v>
      </c>
      <c r="CD97" t="s" s="110">
        <v>137</v>
      </c>
      <c r="CE97" s="209">
        <f>IF(AN97="n/a","n/a",IF(U97&lt;0,"n/a",IF(U97="n/a","n/a",I97+AN97-U97)))</f>
        <v>-12.21434268530984</v>
      </c>
      <c r="CF97" s="209">
        <f>IF(AN97="n/a","n/a",I97+AN97)</f>
        <v>8.183384587417436</v>
      </c>
      <c r="CG97" s="205">
        <f>D97/10+(1000-E97)/100+IF(F97="N",2,IF(F97="Y",1,0))+IF(G97="N",2,IF(G97="Y",1,0))+IF(L97&gt;10,5,L97/2)+IF(S97&gt;100,0,IF(S97&lt;0,0,(100-S97)/10))+IF(U97&gt;100,0,IF(U97&lt;0,0,(100-U97)/10))+IF(X97="-",0,IF(X97="N/A",0,IF(X97&gt;5,0,5-X97)))+IF(Y97&gt;5,0,5-Y97)+IF(Z97="N/A",0,IF(Z97&gt;5,0,5-Z97))+IF(AB97&lt;0,0,IF(AB97="-",0,IF(AB97="N/A",0,IF(AB97&gt;10,5,AB97/2))))+IF(AC97="n/a",0,IF(AC97&lt;0,0,IF(AC97&gt;10,5,AC97/2)))+IF(AE97="n/a",0,IF(AE97&lt;0,0,IF(AE97&gt;10,5,AE97/2)))+AF97/10+IF(AG97&gt;100000,3,IF(AG97&gt;10000,2,IF(AG97&gt;1000,1,0)))+IF(AL97&gt;10,5,AL97/2)+IF(AM97="n/a",0,IF(AM97&gt;10,5,AM97/2))+IF(AN97="n/a",0,IF(AN97&gt;10,5,AN97/2))+IF(AO97="n/a",0,IF(AO97&lt;0,0,IF(AO97&gt;10,5,AO97/2)))+IF(CB97&gt;10,5,CB97/2)</f>
        <v>76.86973434534282</v>
      </c>
      <c r="CH97" s="315">
        <f>IF(AB97="n/a",1.03*AP97,IF(AB97&lt;0,1.01*AP97,IF(AB97&gt;10,1.1*AP97,(1+AB97/100)*AP97)))</f>
        <v>2.486</v>
      </c>
      <c r="CI97" s="211">
        <f>IF($AC97="n/a",1.03*CH97,IF($AC97&lt;0,1.01*CH97,IF($AC97&gt;10,1.1*CH97,(1+$AC97/100)*CH97)))</f>
        <v>2.7346</v>
      </c>
      <c r="CJ97" s="212">
        <f>IF($AE97="n/a",1.03*CI97,IF($AE97&lt;0,1.01*CI97,IF($AE97&gt;10,1.1*CI97,(1+$AE97/100)*CI97)))</f>
        <v>3.00806</v>
      </c>
      <c r="CK97" s="212">
        <f>IF($AE97="n/a",1.03*CJ97,IF($AE97&lt;0,1.01*CJ97,IF($AE97&gt;10,1.1*CJ97,(1+$AE97/100)*CJ97)))</f>
        <v>3.308866</v>
      </c>
      <c r="CL97" s="210">
        <f>IF($AE97="n/a",1.03*CK97,IF($AE97&lt;0,1.01*CK97,IF($AE97&gt;10,1.1*CK97,(1+$AE97/100)*CK97)))</f>
        <v>3.6397526</v>
      </c>
      <c r="CM97" s="211">
        <f>SUM(CH97:CL97)</f>
        <v>15.1772786</v>
      </c>
      <c r="CN97" s="208">
        <f>(CM97/H97)*100</f>
        <v>9.394787124729186</v>
      </c>
      <c r="CO97" s="213">
        <v>1.03</v>
      </c>
      <c r="CP97" s="214">
        <v>43.1</v>
      </c>
      <c r="CQ97" s="215">
        <v>-3.1</v>
      </c>
      <c r="CR97" s="216">
        <v>7.1</v>
      </c>
      <c r="CS97" s="217">
        <v>16.4</v>
      </c>
    </row>
    <row r="98" ht="11.25" customHeight="1">
      <c r="A98" t="s" s="116">
        <v>421</v>
      </c>
      <c r="B98" t="s" s="116">
        <v>422</v>
      </c>
      <c r="C98" t="s" s="116">
        <v>230</v>
      </c>
      <c r="D98" s="218">
        <v>50</v>
      </c>
      <c r="E98" s="219">
        <v>26</v>
      </c>
      <c r="F98" t="s" s="220">
        <v>129</v>
      </c>
      <c r="G98" t="s" s="221">
        <v>129</v>
      </c>
      <c r="H98" s="222">
        <v>79.86</v>
      </c>
      <c r="I98" s="223">
        <f>(R98/H98)*100</f>
        <v>1.126972201352367</v>
      </c>
      <c r="J98" s="224">
        <v>0.205</v>
      </c>
      <c r="K98" s="224">
        <v>0.225</v>
      </c>
      <c r="L98" s="225">
        <f>((K98/J98)-1)*100</f>
        <v>9.756097560975618</v>
      </c>
      <c r="M98" s="226">
        <v>43068</v>
      </c>
      <c r="N98" s="226">
        <v>43069</v>
      </c>
      <c r="O98" s="226">
        <v>43084</v>
      </c>
      <c r="P98" t="s" s="227">
        <v>182</v>
      </c>
      <c r="Q98" s="316"/>
      <c r="R98" s="225">
        <f>K98*4</f>
        <v>0.9</v>
      </c>
      <c r="S98" s="228">
        <f>IF(OR(W98&lt;0.01,W98="n/a"),"n/a",R98/W98*100)</f>
        <v>22.90076335877863</v>
      </c>
      <c r="T98" s="229">
        <f>IF(OR(W98&lt;0.01,Z98="n/a"),"n/a",(H98/SQRT(22.5*W98*(H98/Z98))-1)*100)</f>
        <v>52.94208298043823</v>
      </c>
      <c r="U98" s="223">
        <f>IF(OR(W98&lt;0.01,W98="n/a"),"n/a",H98/W98)</f>
        <v>20.3206106870229</v>
      </c>
      <c r="V98" s="230">
        <v>12</v>
      </c>
      <c r="W98" s="222">
        <v>3.93</v>
      </c>
      <c r="X98" s="231">
        <v>4.61</v>
      </c>
      <c r="Y98" s="232">
        <v>0.98</v>
      </c>
      <c r="Z98" s="233">
        <v>2.59</v>
      </c>
      <c r="AA98" s="222">
        <v>13.9</v>
      </c>
      <c r="AB98" s="234">
        <v>12.3</v>
      </c>
      <c r="AC98" s="235">
        <v>12.22</v>
      </c>
      <c r="AD98" s="236">
        <v>3.1</v>
      </c>
      <c r="AE98" s="236">
        <v>4.4</v>
      </c>
      <c r="AF98" s="237">
        <v>2</v>
      </c>
      <c r="AG98" s="238">
        <v>1826</v>
      </c>
      <c r="AH98" s="239">
        <v>2.8</v>
      </c>
      <c r="AI98" s="240">
        <v>0.43</v>
      </c>
      <c r="AJ98" s="241">
        <f>IF(OR(AD98&lt;0,AD98="n/a",AD98=0),"n/a",AN98/AD98)</f>
        <v>2.63644222123774</v>
      </c>
      <c r="AK98" s="242">
        <f>AN98/AO98</f>
        <v>1.183109543738431</v>
      </c>
      <c r="AL98" s="243">
        <f>((AP98/AQ98)^(1/1)-1)*100</f>
        <v>7.534246575342474</v>
      </c>
      <c r="AM98" s="243">
        <f>IF(AS98=0,"n/a",((AP98/AS98)^(1/3)-1)*100)</f>
        <v>6.492437256538142</v>
      </c>
      <c r="AN98" s="243">
        <f>IF(AV98=0,"n/a",((AP98/AV98)^(1/5)-1)*100)</f>
        <v>8.172970885836994</v>
      </c>
      <c r="AO98" s="244">
        <f>IF(BB98=0,"n/a",((AP98/BB98)^(1/10)-1)*100)</f>
        <v>6.908042394799518</v>
      </c>
      <c r="AP98" s="241">
        <v>0.785</v>
      </c>
      <c r="AQ98" s="241">
        <v>0.73</v>
      </c>
      <c r="AR98" s="241">
        <v>0.6899999999999999</v>
      </c>
      <c r="AS98" s="241">
        <v>0.65</v>
      </c>
      <c r="AT98" s="245"/>
      <c r="AU98" s="241">
        <v>0.58</v>
      </c>
      <c r="AV98" s="241">
        <v>0.53</v>
      </c>
      <c r="AW98" s="245"/>
      <c r="AX98" s="246">
        <v>0.49</v>
      </c>
      <c r="AY98" s="247">
        <v>0.45</v>
      </c>
      <c r="AZ98" s="248">
        <v>0.425</v>
      </c>
      <c r="BA98" s="248">
        <v>0.4125</v>
      </c>
      <c r="BB98" s="248">
        <v>0.4025</v>
      </c>
      <c r="BC98" s="248">
        <v>0.3925</v>
      </c>
      <c r="BD98" s="248">
        <v>0.38625</v>
      </c>
      <c r="BE98" s="248">
        <v>0.38125</v>
      </c>
      <c r="BF98" s="248">
        <v>0.36875</v>
      </c>
      <c r="BG98" s="248">
        <v>0.35375</v>
      </c>
      <c r="BH98" s="248">
        <v>0.32625</v>
      </c>
      <c r="BI98" s="249">
        <v>0.30625</v>
      </c>
      <c r="BJ98" s="246">
        <f>SUM(AP98:BI98)</f>
        <v>8.66</v>
      </c>
      <c r="BK98" s="250">
        <f>((AP98/AQ98)-1)*100</f>
        <v>7.534246575342474</v>
      </c>
      <c r="BL98" s="250">
        <f>((AQ98/AR98)-1)*100</f>
        <v>5.797101449275366</v>
      </c>
      <c r="BM98" s="250">
        <f>((AR98/AS98)-1)*100</f>
        <v>6.153846153846132</v>
      </c>
      <c r="BN98" s="250">
        <f>IF(AU98=0,0,IF(AU98&gt;AS98,0,((AS98/AU98)-1)*100))</f>
        <v>12.06896551724139</v>
      </c>
      <c r="BO98" s="250">
        <f>IF(AV98=0,0,IF(AV98&gt;AU98,0,((AU98/AV98)-1)*100))</f>
        <v>9.433962264150942</v>
      </c>
      <c r="BP98" s="250">
        <f>((AV98/AX98)-1)*100</f>
        <v>8.163265306122458</v>
      </c>
      <c r="BQ98" s="251">
        <f>((AX98/AY98)-1)*100</f>
        <v>8.888888888888879</v>
      </c>
      <c r="BR98" s="252">
        <f>((AY98/AZ98)-1)*100</f>
        <v>5.882352941176472</v>
      </c>
      <c r="BS98" s="252">
        <f>((AZ98/BA98)-1)*100</f>
        <v>3.030303030303028</v>
      </c>
      <c r="BT98" s="252">
        <f>((BA98/BB98)-1)*100</f>
        <v>2.484472049689423</v>
      </c>
      <c r="BU98" s="252">
        <f>((BB98/BC98)-1)*100</f>
        <v>2.547770700636942</v>
      </c>
      <c r="BV98" s="252">
        <f>((BC98/BD98)-1)*100</f>
        <v>1.618122977346292</v>
      </c>
      <c r="BW98" s="252">
        <f>((BD98/BE98)-1)*100</f>
        <v>1.311475409836071</v>
      </c>
      <c r="BX98" s="252">
        <f>((BE98/BF98)-1)*100</f>
        <v>3.389830508474567</v>
      </c>
      <c r="BY98" s="252">
        <f>((BF98/BG98)-1)*100</f>
        <v>4.240282685512375</v>
      </c>
      <c r="BZ98" s="252">
        <f>((BG98/BH98)-1)*100</f>
        <v>8.429118773946364</v>
      </c>
      <c r="CA98" s="253">
        <f>((BH98/BI98)-1)*100</f>
        <v>6.530612244897949</v>
      </c>
      <c r="CB98" s="250">
        <f>AVERAGE(BK98:CA98)</f>
        <v>5.735565733922772</v>
      </c>
      <c r="CC98" s="250">
        <f>SQRT(AVERAGE((BK98-$CB98)^2,(BL98-$CB98)^2,(BM98-$CB98)^2,(BN98-$CB98)^2,(BO98-$CB98)^2,(BP98-$CB98)^2,(BQ98-$CB98)^2,(BR98-$CB98)^2,(BS98-$CB98)^2,(BT98-$CB98)^2,(BU98-$CB98)^2,(BV98-$CB98)^2,(BW98-$CB98)^2,(BX98-$CB98)^2,(BY98-$CB98)^2,(BZ98-$CB98)^2,(CA98-$CB98)^2))</f>
        <v>3.002591841077369</v>
      </c>
      <c r="CD98" t="s" s="116">
        <v>152</v>
      </c>
      <c r="CE98" s="254">
        <f>IF(AN98="n/a","n/a",IF(U98&lt;0,"n/a",IF(U98="n/a","n/a",I98+AN98-U98)))</f>
        <v>-11.02066759983354</v>
      </c>
      <c r="CF98" s="254">
        <f>IF(AN98="n/a","n/a",I98+AN98)</f>
        <v>9.29994308718936</v>
      </c>
      <c r="CG98" s="250">
        <f>D98/10+(1000-E98)/100+IF(F98="N",2,IF(F98="Y",1,0))+IF(G98="N",2,IF(G98="Y",1,0))+IF(L98&gt;10,5,L98/2)+IF(S98&gt;100,0,IF(S98&lt;0,0,(100-S98)/10))+IF(U98&gt;100,0,IF(U98&lt;0,0,(100-U98)/10))+IF(X98="-",0,IF(X98="N/A",0,IF(X98&gt;5,0,5-X98)))+IF(Y98&gt;5,0,5-Y98)+IF(Z98="N/A",0,IF(Z98&gt;5,0,5-Z98))+IF(AB98&lt;0,0,IF(AB98="-",0,IF(AB98="N/A",0,IF(AB98&gt;10,5,AB98/2))))+IF(AC98="n/a",0,IF(AC98&lt;0,0,IF(AC98&gt;10,5,AC98/2)))+IF(AE98="n/a",0,IF(AE98&lt;0,0,IF(AE98&gt;10,5,AE98/2)))+AF98/10+IF(AG98&gt;100000,3,IF(AG98&gt;10000,2,IF(AG98&gt;1000,1,0)))+IF(AL98&gt;10,5,AL98/2)+IF(AM98="n/a",0,IF(AM98&gt;10,5,AM98/2))+IF(AN98="n/a",0,IF(AN98&gt;10,5,AN98/2))+IF(AO98="n/a",0,IF(AO98&lt;0,0,IF(AO98&gt;10,5,AO98/2)))+IF(CB98&gt;10,5,CB98/2)</f>
        <v>72.93754279912761</v>
      </c>
      <c r="CH98" s="255">
        <f>IF(AB98="n/a",1.03*AP98,IF(AB98&lt;0,1.01*AP98,IF(AB98&gt;10,1.1*AP98,(1+AB98/100)*AP98)))</f>
        <v>0.8635000000000002</v>
      </c>
      <c r="CI98" s="256">
        <f>IF($AC98="n/a",1.03*CH98,IF($AC98&lt;0,1.01*CH98,IF($AC98&gt;10,1.1*CH98,(1+$AC98/100)*CH98)))</f>
        <v>0.9498500000000002</v>
      </c>
      <c r="CJ98" s="257">
        <f>IF($AE98="n/a",1.03*CI98,IF($AE98&lt;0,1.01*CI98,IF($AE98&gt;10,1.1*CI98,(1+$AE98/100)*CI98)))</f>
        <v>0.9916434000000003</v>
      </c>
      <c r="CK98" s="257">
        <f>IF($AE98="n/a",1.03*CJ98,IF($AE98&lt;0,1.01*CJ98,IF($AE98&gt;10,1.1*CJ98,(1+$AE98/100)*CJ98)))</f>
        <v>1.0352757096</v>
      </c>
      <c r="CL98" s="258">
        <f>IF($AE98="n/a",1.03*CK98,IF($AE98&lt;0,1.01*CK98,IF($AE98&gt;10,1.1*CK98,(1+$AE98/100)*CK98)))</f>
        <v>1.0808278408224</v>
      </c>
      <c r="CM98" s="256">
        <f>SUM(CH98:CL98)</f>
        <v>4.921096950422402</v>
      </c>
      <c r="CN98" s="253">
        <f>(CM98/H98)*100</f>
        <v>6.162154959206614</v>
      </c>
      <c r="CO98" s="259">
        <v>1.28</v>
      </c>
      <c r="CP98" s="260">
        <v>17.7</v>
      </c>
      <c r="CQ98" s="261">
        <v>-14.1</v>
      </c>
      <c r="CR98" s="262">
        <v>-2.9</v>
      </c>
      <c r="CS98" s="263">
        <v>-2.5</v>
      </c>
    </row>
    <row r="99" ht="11.25" customHeight="1">
      <c r="A99" t="s" s="116">
        <v>423</v>
      </c>
      <c r="B99" t="s" s="116">
        <v>424</v>
      </c>
      <c r="C99" t="s" s="116">
        <v>425</v>
      </c>
      <c r="D99" s="218">
        <v>47</v>
      </c>
      <c r="E99" s="219">
        <v>31</v>
      </c>
      <c r="F99" t="s" s="220">
        <v>55</v>
      </c>
      <c r="G99" t="s" s="221">
        <v>141</v>
      </c>
      <c r="H99" s="222">
        <v>55.62</v>
      </c>
      <c r="I99" s="223">
        <f>(R99/H99)*100</f>
        <v>2.373247033441208</v>
      </c>
      <c r="J99" s="224">
        <v>0.31</v>
      </c>
      <c r="K99" s="224">
        <v>0.33</v>
      </c>
      <c r="L99" s="225">
        <f>((K99/J99)-1)*100</f>
        <v>6.451612903225823</v>
      </c>
      <c r="M99" s="226">
        <v>42739</v>
      </c>
      <c r="N99" s="226">
        <v>42741</v>
      </c>
      <c r="O99" s="226">
        <v>42762</v>
      </c>
      <c r="P99" t="s" s="227">
        <v>426</v>
      </c>
      <c r="Q99" s="85"/>
      <c r="R99" s="225">
        <f>K99*4</f>
        <v>1.32</v>
      </c>
      <c r="S99" s="228">
        <f>IF(OR(W99&lt;0.01,W99="n/a"),"n/a",R99/W99*100)</f>
        <v>63.46153846153846</v>
      </c>
      <c r="T99" s="229">
        <f>IF(OR(W99&lt;0.01,Z99="n/a"),"n/a",(H99/SQRT(22.5*W99*(H99/Z99))-1)*100)</f>
        <v>284.9690297233712</v>
      </c>
      <c r="U99" s="223">
        <f>IF(OR(W99&lt;0.01,W99="n/a"),"n/a",H99/W99)</f>
        <v>26.74038461538461</v>
      </c>
      <c r="V99" s="230">
        <v>6</v>
      </c>
      <c r="W99" s="222">
        <v>2.08</v>
      </c>
      <c r="X99" s="231">
        <v>2.82</v>
      </c>
      <c r="Y99" s="232">
        <v>0.53</v>
      </c>
      <c r="Z99" s="233">
        <v>12.47</v>
      </c>
      <c r="AA99" s="222">
        <v>44.8</v>
      </c>
      <c r="AB99" s="234">
        <v>26.6</v>
      </c>
      <c r="AC99" s="235">
        <v>8.19</v>
      </c>
      <c r="AD99" s="236">
        <v>1.8</v>
      </c>
      <c r="AE99" s="236">
        <v>9.460000000000001</v>
      </c>
      <c r="AF99" s="237">
        <v>14</v>
      </c>
      <c r="AG99" s="238">
        <v>29108</v>
      </c>
      <c r="AH99" s="239">
        <v>0.2</v>
      </c>
      <c r="AI99" s="240">
        <v>3.44</v>
      </c>
      <c r="AJ99" s="241">
        <f>IF(OR(AD99&lt;0,AD99="n/a",AD99=0),"n/a",AN99/AD99)</f>
        <v>1.989122421123011</v>
      </c>
      <c r="AK99" s="242">
        <f>AN99/AO99</f>
        <v>0.5782452055060331</v>
      </c>
      <c r="AL99" s="243">
        <f>((AP99/AQ99)^(1/1)-1)*100</f>
        <v>3.333333333333344</v>
      </c>
      <c r="AM99" s="243">
        <f>IF(AS99=0,"n/a",((AP99/AS99)^(1/3)-1)*100)</f>
        <v>3.450966906825115</v>
      </c>
      <c r="AN99" s="243">
        <f>IF(AV99=0,"n/a",((AP99/AV99)^(1/5)-1)*100)</f>
        <v>3.580420358021419</v>
      </c>
      <c r="AO99" s="244">
        <f>IF(BB99=0,"n/a",((AP99/BB99)^(1/10)-1)*100)</f>
        <v>6.191872105343488</v>
      </c>
      <c r="AP99" s="241">
        <v>1.24</v>
      </c>
      <c r="AQ99" s="241">
        <v>1.2</v>
      </c>
      <c r="AR99" s="241">
        <v>1.16</v>
      </c>
      <c r="AS99" s="241">
        <v>1.12</v>
      </c>
      <c r="AT99" s="245"/>
      <c r="AU99" s="241">
        <v>1.08</v>
      </c>
      <c r="AV99" s="241">
        <v>1.04</v>
      </c>
      <c r="AW99" s="245"/>
      <c r="AX99" s="246">
        <v>1</v>
      </c>
      <c r="AY99" s="247">
        <v>0.96</v>
      </c>
      <c r="AZ99" s="248">
        <v>0.88</v>
      </c>
      <c r="BA99" s="248">
        <v>0.76</v>
      </c>
      <c r="BB99" s="248">
        <v>0.68</v>
      </c>
      <c r="BC99" s="248">
        <v>0.6</v>
      </c>
      <c r="BD99" s="248">
        <v>0.52</v>
      </c>
      <c r="BE99" s="248">
        <v>0.44</v>
      </c>
      <c r="BF99" s="248">
        <v>0.36</v>
      </c>
      <c r="BG99" s="248">
        <v>0.28</v>
      </c>
      <c r="BH99" s="248">
        <v>0.24</v>
      </c>
      <c r="BI99" s="249">
        <v>0.2</v>
      </c>
      <c r="BJ99" s="246">
        <f>SUM(AP99:BI99)</f>
        <v>13.76</v>
      </c>
      <c r="BK99" s="250">
        <f>((AP99/AQ99)-1)*100</f>
        <v>3.333333333333344</v>
      </c>
      <c r="BL99" s="250">
        <f>((AQ99/AR99)-1)*100</f>
        <v>3.448275862068972</v>
      </c>
      <c r="BM99" s="250">
        <f>((AR99/AS99)-1)*100</f>
        <v>3.571428571428559</v>
      </c>
      <c r="BN99" s="250">
        <f>IF(AU99=0,0,IF(AU99&gt;AS99,0,((AS99/AU99)-1)*100))</f>
        <v>3.703703703703698</v>
      </c>
      <c r="BO99" s="250">
        <f>IF(AV99=0,0,IF(AV99&gt;AU99,0,((AU99/AV99)-1)*100))</f>
        <v>3.846153846153855</v>
      </c>
      <c r="BP99" s="250">
        <f>((AV99/AX99)-1)*100</f>
        <v>4.000000000000004</v>
      </c>
      <c r="BQ99" s="251">
        <f>((AX99/AY99)-1)*100</f>
        <v>4.166666666666674</v>
      </c>
      <c r="BR99" s="252">
        <f>((AY99/AZ99)-1)*100</f>
        <v>9.090909090909083</v>
      </c>
      <c r="BS99" s="252">
        <f>((AZ99/BA99)-1)*100</f>
        <v>15.78947368421053</v>
      </c>
      <c r="BT99" s="252">
        <f>((BA99/BB99)-1)*100</f>
        <v>11.76470588235294</v>
      </c>
      <c r="BU99" s="252">
        <f>((BB99/BC99)-1)*100</f>
        <v>13.33333333333335</v>
      </c>
      <c r="BV99" s="252">
        <f>((BC99/BD99)-1)*100</f>
        <v>15.38461538461537</v>
      </c>
      <c r="BW99" s="252">
        <f>((BD99/BE99)-1)*100</f>
        <v>18.18181818181819</v>
      </c>
      <c r="BX99" s="252">
        <f>((BE99/BF99)-1)*100</f>
        <v>22.22222222222223</v>
      </c>
      <c r="BY99" s="252">
        <f>((BF99/BG99)-1)*100</f>
        <v>28.57142857142856</v>
      </c>
      <c r="BZ99" s="252">
        <f>((BG99/BH99)-1)*100</f>
        <v>16.66666666666667</v>
      </c>
      <c r="CA99" s="253">
        <f>((BH99/BI99)-1)*100</f>
        <v>20</v>
      </c>
      <c r="CB99" s="250">
        <f>AVERAGE(BK99:CA99)</f>
        <v>11.59263147064189</v>
      </c>
      <c r="CC99" s="250">
        <f>SQRT(AVERAGE((BK99-$CB99)^2,(BL99-$CB99)^2,(BM99-$CB99)^2,(BN99-$CB99)^2,(BO99-$CB99)^2,(BP99-$CB99)^2,(BQ99-$CB99)^2,(BR99-$CB99)^2,(BS99-$CB99)^2,(BT99-$CB99)^2,(BU99-$CB99)^2,(BV99-$CB99)^2,(BW99-$CB99)^2,(BX99-$CB99)^2,(BY99-$CB99)^2,(BZ99-$CB99)^2,(CA99-$CB99)^2))</f>
        <v>7.732087601789824</v>
      </c>
      <c r="CD99" t="s" s="116">
        <v>157</v>
      </c>
      <c r="CE99" s="254">
        <f>IF(AN99="n/a","n/a",IF(U99&lt;0,"n/a",IF(U99="n/a","n/a",I99+AN99-U99)))</f>
        <v>-20.78671722392199</v>
      </c>
      <c r="CF99" s="254">
        <f>IF(AN99="n/a","n/a",I99+AN99)</f>
        <v>5.953667391462627</v>
      </c>
      <c r="CG99" s="250">
        <f>D99/10+(1000-E99)/100+IF(F99="N",2,IF(F99="Y",1,0))+IF(G99="N",2,IF(G99="Y",1,0))+IF(L99&gt;10,5,L99/2)+IF(S99&gt;100,0,IF(S99&lt;0,0,(100-S99)/10))+IF(U99&gt;100,0,IF(U99&lt;0,0,(100-U99)/10))+IF(X99="-",0,IF(X99="N/A",0,IF(X99&gt;5,0,5-X99)))+IF(Y99&gt;5,0,5-Y99)+IF(Z99="N/A",0,IF(Z99&gt;5,0,5-Z99))+IF(AB99&lt;0,0,IF(AB99="-",0,IF(AB99="N/A",0,IF(AB99&gt;10,5,AB99/2))))+IF(AC99="n/a",0,IF(AC99&lt;0,0,IF(AC99&gt;10,5,AC99/2)))+IF(AE99="n/a",0,IF(AE99&lt;0,0,IF(AE99&gt;10,5,AE99/2)))+AF99/10+IF(AG99&gt;100000,3,IF(AG99&gt;10000,2,IF(AG99&gt;1000,1,0)))+IF(AL99&gt;10,5,AL99/2)+IF(AM99="n/a",0,IF(AM99&gt;10,5,AM99/2))+IF(AN99="n/a",0,IF(AN99&gt;10,5,AN99/2))+IF(AO99="n/a",0,IF(AO99&lt;0,0,IF(AO99&gt;10,5,AO99/2)))+IF(CB99&gt;10,5,CB99/2)</f>
        <v>68.74891049568228</v>
      </c>
      <c r="CH99" s="255">
        <f>IF(AB99="n/a",1.03*AP99,IF(AB99&lt;0,1.01*AP99,IF(AB99&gt;10,1.1*AP99,(1+AB99/100)*AP99)))</f>
        <v>1.364</v>
      </c>
      <c r="CI99" s="256">
        <f>IF($AC99="n/a",1.03*CH99,IF($AC99&lt;0,1.01*CH99,IF($AC99&gt;10,1.1*CH99,(1+$AC99/100)*CH99)))</f>
        <v>1.4757116</v>
      </c>
      <c r="CJ99" s="257">
        <f>IF($AE99="n/a",1.03*CI99,IF($AE99&lt;0,1.01*CI99,IF($AE99&gt;10,1.1*CI99,(1+$AE99/100)*CI99)))</f>
        <v>1.615313917360</v>
      </c>
      <c r="CK99" s="257">
        <f>IF($AE99="n/a",1.03*CJ99,IF($AE99&lt;0,1.01*CJ99,IF($AE99&gt;10,1.1*CJ99,(1+$AE99/100)*CJ99)))</f>
        <v>1.768122613942256</v>
      </c>
      <c r="CL99" s="258">
        <f>IF($AE99="n/a",1.03*CK99,IF($AE99&lt;0,1.01*CK99,IF($AE99&gt;10,1.1*CK99,(1+$AE99/100)*CK99)))</f>
        <v>1.935387013221194</v>
      </c>
      <c r="CM99" s="256">
        <f>SUM(CH99:CL99)</f>
        <v>8.15853514452345</v>
      </c>
      <c r="CN99" s="253">
        <f>(CM99/H99)*100</f>
        <v>14.66834797648948</v>
      </c>
      <c r="CO99" s="259">
        <v>0.52</v>
      </c>
      <c r="CP99" s="260">
        <v>16.9</v>
      </c>
      <c r="CQ99" s="261">
        <v>-2.5</v>
      </c>
      <c r="CR99" s="262">
        <v>3.7</v>
      </c>
      <c r="CS99" s="263">
        <v>5.2</v>
      </c>
    </row>
    <row r="100" ht="11.25" customHeight="1">
      <c r="A100" t="s" s="227">
        <v>427</v>
      </c>
      <c r="B100" t="s" s="116">
        <v>428</v>
      </c>
      <c r="C100" t="s" s="116">
        <v>265</v>
      </c>
      <c r="D100" s="218">
        <v>31</v>
      </c>
      <c r="E100" s="219">
        <v>87</v>
      </c>
      <c r="F100" t="s" s="220">
        <v>129</v>
      </c>
      <c r="G100" t="s" s="221">
        <v>129</v>
      </c>
      <c r="H100" s="222">
        <v>92.90000000000001</v>
      </c>
      <c r="I100" s="223">
        <f>(R100/H100)*100</f>
        <v>2.454251883745963</v>
      </c>
      <c r="J100" s="318">
        <v>0.54</v>
      </c>
      <c r="K100" s="318">
        <v>0.57</v>
      </c>
      <c r="L100" s="223">
        <f>((K100/J100)-1)*100</f>
        <v>5.555555555555536</v>
      </c>
      <c r="M100" s="226">
        <v>42808</v>
      </c>
      <c r="N100" s="226">
        <v>42810</v>
      </c>
      <c r="O100" s="226">
        <v>42824</v>
      </c>
      <c r="P100" t="s" s="227">
        <v>186</v>
      </c>
      <c r="Q100" s="325"/>
      <c r="R100" s="225">
        <f>K100*4</f>
        <v>2.28</v>
      </c>
      <c r="S100" s="228">
        <f>IF(OR(W100&lt;0.01,W100="n/a"),"n/a",R100/W100*100)</f>
        <v>37.31587561374795</v>
      </c>
      <c r="T100" s="229">
        <f>IF(OR(W100&lt;0.01,Z100="n/a"),"n/a",(H100/SQRT(22.5*W100*(H100/Z100))-1)*100)</f>
        <v>65.22915254158094</v>
      </c>
      <c r="U100" s="223">
        <f>IF(OR(W100&lt;0.01,W100="n/a"),"n/a",H100/W100)</f>
        <v>15.20458265139116</v>
      </c>
      <c r="V100" s="230">
        <v>12</v>
      </c>
      <c r="W100" s="222">
        <v>6.11</v>
      </c>
      <c r="X100" s="231">
        <v>1.24</v>
      </c>
      <c r="Y100" s="232">
        <v>4.91</v>
      </c>
      <c r="Z100" s="233">
        <v>4.04</v>
      </c>
      <c r="AA100" s="222">
        <v>28.9</v>
      </c>
      <c r="AB100" s="234">
        <v>2.7</v>
      </c>
      <c r="AC100" s="235">
        <v>-0.99</v>
      </c>
      <c r="AD100" s="236">
        <v>10.2</v>
      </c>
      <c r="AE100" s="236">
        <v>12.31</v>
      </c>
      <c r="AF100" s="237">
        <v>25</v>
      </c>
      <c r="AG100" s="238">
        <v>22589</v>
      </c>
      <c r="AH100" s="239">
        <v>1.9</v>
      </c>
      <c r="AI100" s="240">
        <v>0</v>
      </c>
      <c r="AJ100" s="241">
        <f>IF(OR(AD100&lt;0,AD100="n/a",AD100=0),"n/a",AN100/AD100)</f>
        <v>1.150923540448445</v>
      </c>
      <c r="AK100" s="242">
        <f>AN100/AO100</f>
        <v>0.8122569935756748</v>
      </c>
      <c r="AL100" s="243">
        <f>((AP100/AQ100)^(1/1)-1)*100</f>
        <v>3.846153846153855</v>
      </c>
      <c r="AM100" s="243">
        <f>IF(AS100=0,"n/a",((AP100/AS100)^(1/3)-1)*100)</f>
        <v>12.42685303529463</v>
      </c>
      <c r="AN100" s="243">
        <f>IF(AV100=0,"n/a",((AP100/AV100)^(1/5)-1)*100)</f>
        <v>11.73942011257414</v>
      </c>
      <c r="AO100" s="244">
        <f>IF(BB100=0,"n/a",((AP100/BB100)^(1/10)-1)*100)</f>
        <v>14.45283968672955</v>
      </c>
      <c r="AP100" s="241">
        <v>2.16</v>
      </c>
      <c r="AQ100" s="241">
        <v>2.08</v>
      </c>
      <c r="AR100" s="241">
        <v>1.76</v>
      </c>
      <c r="AS100" s="241">
        <v>1.52</v>
      </c>
      <c r="AT100" s="245"/>
      <c r="AU100" s="241">
        <v>1.36</v>
      </c>
      <c r="AV100" s="241">
        <v>1.24</v>
      </c>
      <c r="AW100" s="245"/>
      <c r="AX100" s="246">
        <v>1.08</v>
      </c>
      <c r="AY100" s="247">
        <v>1</v>
      </c>
      <c r="AZ100" s="248">
        <v>0.96</v>
      </c>
      <c r="BA100" s="248">
        <v>0.68</v>
      </c>
      <c r="BB100" s="248">
        <v>0.5600000000000001</v>
      </c>
      <c r="BC100" s="248">
        <v>0.46</v>
      </c>
      <c r="BD100" s="248">
        <v>0.38</v>
      </c>
      <c r="BE100" s="248">
        <v>0.34</v>
      </c>
      <c r="BF100" s="248">
        <v>0.32</v>
      </c>
      <c r="BG100" s="248">
        <v>0.3</v>
      </c>
      <c r="BH100" s="248">
        <v>0.26</v>
      </c>
      <c r="BI100" s="249">
        <v>0.2</v>
      </c>
      <c r="BJ100" s="246">
        <f>SUM(AP100:BI100)</f>
        <v>16.66</v>
      </c>
      <c r="BK100" s="250">
        <f>((AP100/AQ100)-1)*100</f>
        <v>3.846153846153855</v>
      </c>
      <c r="BL100" s="250">
        <f>((AQ100/AR100)-1)*100</f>
        <v>18.18181818181819</v>
      </c>
      <c r="BM100" s="250">
        <f>((AR100/AS100)-1)*100</f>
        <v>15.78947368421053</v>
      </c>
      <c r="BN100" s="250">
        <f>IF(AU100=0,0,IF(AU100&gt;AS100,0,((AS100/AU100)-1)*100))</f>
        <v>11.76470588235294</v>
      </c>
      <c r="BO100" s="250">
        <f>IF(AV100=0,0,IF(AV100&gt;AU100,0,((AU100/AV100)-1)*100))</f>
        <v>9.677419354838722</v>
      </c>
      <c r="BP100" s="250">
        <f>IF(AX100=0,0,IF(AX100&gt;AV100,0,((AV100/AX100)-1)*100))</f>
        <v>14.81481481481481</v>
      </c>
      <c r="BQ100" s="251">
        <f>IF(AY100=0,0,IF(AY100&gt;AX100,0,((AX100/AY100)-1)*100))</f>
        <v>8.000000000000007</v>
      </c>
      <c r="BR100" s="252">
        <f>IF(AZ100=0,0,IF(AZ100&gt;AY100,0,((AY100/AZ100)-1)*100))</f>
        <v>4.166666666666674</v>
      </c>
      <c r="BS100" s="252">
        <f>IF(BA100=0,0,IF(BA100&gt;AZ100,0,((AZ100/BA100)-1)*100))</f>
        <v>41.17647058823528</v>
      </c>
      <c r="BT100" s="252">
        <f>IF(BB100=0,0,IF(BB100&gt;BA100,0,((BA100/BB100)-1)*100))</f>
        <v>21.42857142857142</v>
      </c>
      <c r="BU100" s="252">
        <f>IF(BC100=0,0,IF(BC100&gt;BB100,0,((BB100/BC100)-1)*100))</f>
        <v>21.73913043478262</v>
      </c>
      <c r="BV100" s="252">
        <f>IF(BD100=0,0,IF(BD100&gt;BC100,0,((BC100/BD100)-1)*100))</f>
        <v>21.05263157894737</v>
      </c>
      <c r="BW100" s="252">
        <f>IF(BE100=0,0,IF(BE100&gt;BD100,0,((BD100/BE100)-1)*100))</f>
        <v>11.76470588235294</v>
      </c>
      <c r="BX100" s="252">
        <f>IF(BF100=0,0,IF(BF100&gt;BE100,0,((BE100/BF100)-1)*100))</f>
        <v>6.25</v>
      </c>
      <c r="BY100" s="252">
        <f>IF(BG100=0,0,IF(BG100&gt;BF100,0,((BF100/BG100)-1)*100))</f>
        <v>6.666666666666665</v>
      </c>
      <c r="BZ100" s="252">
        <f>IF(BH100=0,0,IF(BH100&gt;BG100,0,((BG100/BH100)-1)*100))</f>
        <v>15.38461538461537</v>
      </c>
      <c r="CA100" s="253">
        <f>IF(BI100=0,0,IF(BI100&gt;BH100,0,((BH100/BI100)-1)*100))</f>
        <v>30</v>
      </c>
      <c r="CB100" s="250">
        <f>AVERAGE(BK100:CA100)</f>
        <v>15.39434378794279</v>
      </c>
      <c r="CC100" s="250">
        <f>SQRT(AVERAGE((BK100-$CB100)^2,(BL100-$CB100)^2,(BM100-$CB100)^2,(BN100-$CB100)^2,(BO100-$CB100)^2,(BP100-$CB100)^2,(BQ100-$CB100)^2,(BR100-$CB100)^2,(BS100-$CB100)^2,(BT100-$CB100)^2,(BU100-$CB100)^2,(BV100-$CB100)^2,(BW100-$CB100)^2,(BX100-$CB100)^2,(BY100-$CB100)^2,(BZ100-$CB100)^2,(CA100-$CB100)^2))</f>
        <v>9.480353276707074</v>
      </c>
      <c r="CD100" t="s" s="116">
        <v>132</v>
      </c>
      <c r="CE100" s="254">
        <f>IF(AN100="n/a","n/a",IF(U100&lt;0,"n/a",IF(U100="n/a","n/a",I100+AN100-U100)))</f>
        <v>-1.01091065507106</v>
      </c>
      <c r="CF100" s="254">
        <f>IF(AN100="n/a","n/a",I100+AN100)</f>
        <v>14.1936719963201</v>
      </c>
      <c r="CG100" s="250">
        <f>D100/10+(1000-E100)/100+IF(F100="N",2,IF(F100="Y",1,0))+IF(G100="N",2,IF(G100="Y",1,0))+IF(L100&gt;10,5,L100/2)+IF(S100&gt;100,0,IF(S100&lt;0,0,(100-S100)/10))+IF(U100&gt;100,0,IF(U100&lt;0,0,(100-U100)/10))+IF(X100="-",0,IF(X100="N/A",0,IF(X100&gt;5,0,5-X100)))+IF(Y100&gt;5,0,5-Y100)+IF(Z100="N/A",0,IF(Z100&gt;5,0,5-Z100))+IF(AB100&lt;0,0,IF(AB100="-",0,IF(AB100="N/A",0,IF(AB100&gt;10,5,AB100/2))))+IF(AC100="n/a",0,IF(AC100&lt;0,0,IF(AC100&gt;10,5,AC100/2)))+IF(AE100="n/a",0,IF(AE100&lt;0,0,IF(AE100&gt;10,5,AE100/2)))+AF100/10+IF(AG100&gt;100000,3,IF(AG100&gt;10000,2,IF(AG100&gt;1000,1,0)))+IF(AL100&gt;10,5,AL100/2)+IF(AM100="n/a",0,IF(AM100&gt;10,5,AM100/2))+IF(AN100="n/a",0,IF(AN100&gt;10,5,AN100/2))+IF(AO100="n/a",0,IF(AO100&lt;0,0,IF(AO100&gt;10,5,AO100/2)))+IF(CB100&gt;10,5,CB100/2)</f>
        <v>67.3388088743408</v>
      </c>
      <c r="CH100" s="255">
        <f>IF(AB100="n/a",1.03*AP100,IF(AB100&lt;0,1.01*AP100,IF(AB100&gt;10,1.1*AP100,(1+AB100/100)*AP100)))</f>
        <v>2.21832</v>
      </c>
      <c r="CI100" s="256">
        <f>IF($AC100="n/a",1.03*CH100,IF($AC100&lt;0,1.01*CH100,IF($AC100&gt;10,1.1*CH100,(1+$AC100/100)*CH100)))</f>
        <v>2.2405032</v>
      </c>
      <c r="CJ100" s="257">
        <f>IF($AE100="n/a",1.03*CI100,IF($AE100&lt;0,1.01*CI100,IF($AE100&gt;10,1.1*CI100,(1+$AE100/100)*CI100)))</f>
        <v>2.46455352</v>
      </c>
      <c r="CK100" s="257">
        <f>IF($AE100="n/a",1.03*CJ100,IF($AE100&lt;0,1.01*CJ100,IF($AE100&gt;10,1.1*CJ100,(1+$AE100/100)*CJ100)))</f>
        <v>2.711008872000001</v>
      </c>
      <c r="CL100" s="258">
        <f>IF($AE100="n/a",1.03*CK100,IF($AE100&lt;0,1.01*CK100,IF($AE100&gt;10,1.1*CK100,(1+$AE100/100)*CK100)))</f>
        <v>2.982109759200001</v>
      </c>
      <c r="CM100" s="256">
        <f>SUM(CH100:CL100)</f>
        <v>12.6164953512</v>
      </c>
      <c r="CN100" s="253">
        <f>(CM100/H100)*100</f>
        <v>13.58072696576965</v>
      </c>
      <c r="CO100" s="259">
        <v>1.31</v>
      </c>
      <c r="CP100" s="260">
        <v>47.5</v>
      </c>
      <c r="CQ100" s="261">
        <v>-4.6</v>
      </c>
      <c r="CR100" s="262">
        <v>4.9</v>
      </c>
      <c r="CS100" s="263">
        <v>20.6</v>
      </c>
    </row>
    <row r="101" ht="11.25" customHeight="1">
      <c r="A101" t="s" s="146">
        <v>429</v>
      </c>
      <c r="B101" t="s" s="146">
        <v>430</v>
      </c>
      <c r="C101" t="s" s="146">
        <v>431</v>
      </c>
      <c r="D101" s="267">
        <v>50</v>
      </c>
      <c r="E101" s="219">
        <v>23</v>
      </c>
      <c r="F101" t="s" s="151">
        <v>141</v>
      </c>
      <c r="G101" t="s" s="152">
        <v>141</v>
      </c>
      <c r="H101" s="268">
        <v>59.04</v>
      </c>
      <c r="I101" s="269">
        <f>(R101/H101)*100</f>
        <v>4.200542005420054</v>
      </c>
      <c r="J101" s="270">
        <v>0.6</v>
      </c>
      <c r="K101" s="270">
        <v>0.62</v>
      </c>
      <c r="L101" s="271">
        <f>((K101/J101)-1)*100</f>
        <v>3.333333333333344</v>
      </c>
      <c r="M101" s="272">
        <v>42961</v>
      </c>
      <c r="N101" s="272">
        <v>42963</v>
      </c>
      <c r="O101" s="272">
        <v>42988</v>
      </c>
      <c r="P101" t="s" s="273">
        <v>363</v>
      </c>
      <c r="Q101" s="274"/>
      <c r="R101" s="271">
        <f>K101*4</f>
        <v>2.48</v>
      </c>
      <c r="S101" s="275">
        <f>IF(OR(W101&lt;0.01,W101="n/a"),"n/a",R101/W101*100)</f>
        <v>50.1010101010101</v>
      </c>
      <c r="T101" s="276">
        <f>IF(OR(W101&lt;0.01,Z101="n/a"),"n/a",(H101/SQRT(22.5*W101*(H101/Z101))-1)*100)</f>
        <v>24.41442639400584</v>
      </c>
      <c r="U101" s="269">
        <f>IF(OR(W101&lt;0.01,W101="n/a"),"n/a",H101/W101)</f>
        <v>11.92727272727273</v>
      </c>
      <c r="V101" s="277">
        <v>1</v>
      </c>
      <c r="W101" s="268">
        <v>4.95</v>
      </c>
      <c r="X101" t="s" s="355">
        <v>143</v>
      </c>
      <c r="Y101" s="279">
        <v>0.48</v>
      </c>
      <c r="Z101" s="280">
        <v>2.92</v>
      </c>
      <c r="AA101" s="268">
        <v>25.2</v>
      </c>
      <c r="AB101" s="281">
        <v>-12.7</v>
      </c>
      <c r="AC101" s="282">
        <v>-2.35</v>
      </c>
      <c r="AD101" s="283">
        <v>1.4</v>
      </c>
      <c r="AE101" s="283">
        <v>-3.33</v>
      </c>
      <c r="AF101" s="284">
        <v>23</v>
      </c>
      <c r="AG101" s="285">
        <v>33186</v>
      </c>
      <c r="AH101" s="286">
        <v>0.1</v>
      </c>
      <c r="AI101" s="287">
        <v>1.1</v>
      </c>
      <c r="AJ101" s="288">
        <f>IF(OR(AD101&lt;0,AD101="n/a",AD101=0),"n/a",AN101/AD101)</f>
        <v>11.49748717456624</v>
      </c>
      <c r="AK101" s="289">
        <f>AN101/AO101</f>
        <v>0.8899283060724229</v>
      </c>
      <c r="AL101" s="290">
        <f>((AP101/AQ101)^(1/1)-1)*100</f>
        <v>7.407407407407396</v>
      </c>
      <c r="AM101" s="290">
        <f>IF(AS101=0,"n/a",((AP101/AS101)^(1/3)-1)*100)</f>
        <v>13.6606929112334</v>
      </c>
      <c r="AN101" s="290">
        <f>IF(AV101=0,"n/a",((AP101/AV101)^(1/5)-1)*100)</f>
        <v>16.09648204439274</v>
      </c>
      <c r="AO101" s="291">
        <f>IF(BB101=0,"n/a",((AP101/BB101)^(1/10)-1)*100)</f>
        <v>18.08739191073983</v>
      </c>
      <c r="AP101" s="288">
        <v>2.32</v>
      </c>
      <c r="AQ101" s="288">
        <v>2.16</v>
      </c>
      <c r="AR101" s="288">
        <v>1.9</v>
      </c>
      <c r="AS101" s="288">
        <v>1.58</v>
      </c>
      <c r="AT101" s="292"/>
      <c r="AU101" s="288">
        <v>1.32</v>
      </c>
      <c r="AV101" s="288">
        <v>1.1</v>
      </c>
      <c r="AW101" s="292"/>
      <c r="AX101" s="293">
        <v>0.84</v>
      </c>
      <c r="AY101" s="294">
        <v>0.68</v>
      </c>
      <c r="AZ101" s="295">
        <v>0.6</v>
      </c>
      <c r="BA101" s="295">
        <v>0.52</v>
      </c>
      <c r="BB101" s="295">
        <v>0.44</v>
      </c>
      <c r="BC101" s="295">
        <v>0.36</v>
      </c>
      <c r="BD101" s="295">
        <v>0.3</v>
      </c>
      <c r="BE101" s="295">
        <v>0.26</v>
      </c>
      <c r="BF101" s="295">
        <v>0.24</v>
      </c>
      <c r="BG101" s="295">
        <v>0.22</v>
      </c>
      <c r="BH101" s="295">
        <v>0.21</v>
      </c>
      <c r="BI101" s="296">
        <v>0.2</v>
      </c>
      <c r="BJ101" s="293">
        <f>SUM(AP101:BI101)</f>
        <v>15.25</v>
      </c>
      <c r="BK101" s="297">
        <f>((AP101/AQ101)-1)*100</f>
        <v>7.407407407407396</v>
      </c>
      <c r="BL101" s="297">
        <f>((AQ101/AR101)-1)*100</f>
        <v>13.68421052631581</v>
      </c>
      <c r="BM101" s="297">
        <f>((AR101/AS101)-1)*100</f>
        <v>20.25316455696202</v>
      </c>
      <c r="BN101" s="297">
        <f>IF(AU101=0,0,IF(AU101&gt;AS101,0,((AS101/AU101)-1)*100))</f>
        <v>19.6969696969697</v>
      </c>
      <c r="BO101" s="297">
        <f>IF(AV101=0,0,IF(AV101&gt;AU101,0,((AU101/AV101)-1)*100))</f>
        <v>20</v>
      </c>
      <c r="BP101" s="297">
        <f>((AV101/AX101)-1)*100</f>
        <v>30.95238095238098</v>
      </c>
      <c r="BQ101" s="298">
        <f>((AX101/AY101)-1)*100</f>
        <v>23.52941176470587</v>
      </c>
      <c r="BR101" s="299">
        <f>((AY101/AZ101)-1)*100</f>
        <v>13.33333333333335</v>
      </c>
      <c r="BS101" s="299">
        <f>((AZ101/BA101)-1)*100</f>
        <v>15.38461538461537</v>
      </c>
      <c r="BT101" s="299">
        <f>((BA101/BB101)-1)*100</f>
        <v>18.18181818181819</v>
      </c>
      <c r="BU101" s="299">
        <f>((BB101/BC101)-1)*100</f>
        <v>22.22222222222223</v>
      </c>
      <c r="BV101" s="299">
        <f>((BC101/BD101)-1)*100</f>
        <v>20</v>
      </c>
      <c r="BW101" s="299">
        <f>((BD101/BE101)-1)*100</f>
        <v>15.38461538461537</v>
      </c>
      <c r="BX101" s="299">
        <f>((BE101/BF101)-1)*100</f>
        <v>8.333333333333348</v>
      </c>
      <c r="BY101" s="299">
        <f>((BF101/BG101)-1)*100</f>
        <v>9.090909090909083</v>
      </c>
      <c r="BZ101" s="299">
        <f>((BG101/BH101)-1)*100</f>
        <v>4.761904761904767</v>
      </c>
      <c r="CA101" s="300">
        <f>((BH101/BI101)-1)*100</f>
        <v>4.999999999999982</v>
      </c>
      <c r="CB101" s="297">
        <f>AVERAGE(BK101:CA101)</f>
        <v>15.7186056822055</v>
      </c>
      <c r="CC101" s="297">
        <f>SQRT(AVERAGE((BK101-$CB101)^2,(BL101-$CB101)^2,(BM101-$CB101)^2,(BN101-$CB101)^2,(BO101-$CB101)^2,(BP101-$CB101)^2,(BQ101-$CB101)^2,(BR101-$CB101)^2,(BS101-$CB101)^2,(BT101-$CB101)^2,(BU101-$CB101)^2,(BV101-$CB101)^2,(BW101-$CB101)^2,(BX101-$CB101)^2,(BY101-$CB101)^2,(BZ101-$CB101)^2,(CA101-$CB101)^2))</f>
        <v>6.974850366601397</v>
      </c>
      <c r="CD101" t="s" s="146">
        <v>302</v>
      </c>
      <c r="CE101" s="301">
        <f>IF(AN101="n/a","n/a",IF(U101&lt;0,"n/a",IF(U101="n/a","n/a",I101+AN101-U101)))</f>
        <v>8.369751322540065</v>
      </c>
      <c r="CF101" s="301">
        <f>IF(AN101="n/a","n/a",I101+AN101)</f>
        <v>20.29702404981279</v>
      </c>
      <c r="CG101" s="297">
        <f>D101/10+(1000-E101)/100+IF(F101="N",2,IF(F101="Y",1,0))+IF(G101="N",2,IF(G101="Y",1,0))+IF(L101&gt;10,5,L101/2)+IF(S101&gt;100,0,IF(S101&lt;0,0,(100-S101)/10))+IF(U101&gt;100,0,IF(U101&lt;0,0,(100-U101)/10))+IF(X101="-",0,IF(X101="N/A",0,IF(X101&gt;5,0,5-X101)))+IF(Y101&gt;5,0,5-Y101)+IF(Z101="N/A",0,IF(Z101&gt;5,0,5-Z101))+IF(AB101&lt;0,0,IF(AB101="-",0,IF(AB101="N/A",0,IF(AB101&gt;10,5,AB101/2))))+IF(AC101="n/a",0,IF(AC101&lt;0,0,IF(AC101&gt;10,5,AC101/2)))+IF(AE101="n/a",0,IF(AE101&lt;0,0,IF(AE101&gt;10,5,AE101/2)))+AF101/10+IF(AG101&gt;100000,3,IF(AG101&gt;10000,2,IF(AG101&gt;1000,1,0)))+IF(AL101&gt;10,5,AL101/2)+IF(AM101="n/a",0,IF(AM101&gt;10,5,AM101/2))+IF(AN101="n/a",0,IF(AN101&gt;10,5,AN101/2))+IF(AO101="n/a",0,IF(AO101&lt;0,0,IF(AO101&gt;10,5,AO101/2)))+IF(CB101&gt;10,5,CB101/2)</f>
        <v>66.83754208754208</v>
      </c>
      <c r="CH101" s="302">
        <f>IF(AB101="n/a",1.03*AP101,IF(AB101&lt;0,1.01*AP101,IF(AB101&gt;10,1.1*AP101,(1+AB101/100)*AP101)))</f>
        <v>2.3432</v>
      </c>
      <c r="CI101" s="303">
        <f>IF($AC101="n/a",1.03*CH101,IF($AC101&lt;0,1.01*CH101,IF($AC101&gt;10,1.1*CH101,(1+$AC101/100)*CH101)))</f>
        <v>2.366632</v>
      </c>
      <c r="CJ101" s="304">
        <f>IF($AE101="n/a",1.03*CI101,IF($AE101&lt;0,1.01*CI101,IF($AE101&gt;10,1.1*CI101,(1+$AE101/100)*CI101)))</f>
        <v>2.39029832</v>
      </c>
      <c r="CK101" s="304">
        <f>IF($AE101="n/a",1.03*CJ101,IF($AE101&lt;0,1.01*CJ101,IF($AE101&gt;10,1.1*CJ101,(1+$AE101/100)*CJ101)))</f>
        <v>2.4142013032</v>
      </c>
      <c r="CL101" s="305">
        <f>IF($AE101="n/a",1.03*CK101,IF($AE101&lt;0,1.01*CK101,IF($AE101&gt;10,1.1*CK101,(1+$AE101/100)*CK101)))</f>
        <v>2.438343316232</v>
      </c>
      <c r="CM101" s="303">
        <f>SUM(CH101:CL101)</f>
        <v>11.952674939432</v>
      </c>
      <c r="CN101" s="300">
        <f>(CM101/H101)*100</f>
        <v>20.24504562911924</v>
      </c>
      <c r="CO101" s="306">
        <v>0.63</v>
      </c>
      <c r="CP101" s="307">
        <v>21.6</v>
      </c>
      <c r="CQ101" s="308">
        <v>-25.6</v>
      </c>
      <c r="CR101" s="309">
        <v>0.9</v>
      </c>
      <c r="CS101" s="310">
        <v>3.2</v>
      </c>
    </row>
    <row r="102" ht="11.25" customHeight="1">
      <c r="A102" t="s" s="110">
        <v>432</v>
      </c>
      <c r="B102" t="s" s="110">
        <v>433</v>
      </c>
      <c r="C102" t="s" s="110">
        <v>170</v>
      </c>
      <c r="D102" s="174">
        <v>43</v>
      </c>
      <c r="E102" s="219">
        <v>55</v>
      </c>
      <c r="F102" t="s" s="118">
        <v>55</v>
      </c>
      <c r="G102" t="s" s="113">
        <v>55</v>
      </c>
      <c r="H102" s="176">
        <v>29.15</v>
      </c>
      <c r="I102" s="177">
        <f>(R102/H102)*100</f>
        <v>2.126929674099486</v>
      </c>
      <c r="J102" s="311">
        <v>0.148</v>
      </c>
      <c r="K102" s="311">
        <v>0.155</v>
      </c>
      <c r="L102" s="180">
        <f>((K102/J102)-1)*100</f>
        <v>4.729729729729737</v>
      </c>
      <c r="M102" s="179">
        <v>42809</v>
      </c>
      <c r="N102" s="179">
        <v>42811</v>
      </c>
      <c r="O102" s="179">
        <v>42825</v>
      </c>
      <c r="P102" t="s" s="173">
        <v>434</v>
      </c>
      <c r="Q102" s="84"/>
      <c r="R102" s="180">
        <f>K102*4</f>
        <v>0.62</v>
      </c>
      <c r="S102" s="181">
        <f>IF(OR(W102&lt;0.01,W102="n/a"),"n/a",R102/W102*100)</f>
        <v>129.1666666666667</v>
      </c>
      <c r="T102" s="182">
        <f>IF(OR(W102&lt;0.01,Z102="n/a"),"n/a",(H102/SQRT(22.5*W102*(H102/Z102))-1)*100)</f>
        <v>45.09575382407915</v>
      </c>
      <c r="U102" s="177">
        <f>IF(OR(W102&lt;0.01,W102="n/a"),"n/a",H102/W102)</f>
        <v>60.72916666666666</v>
      </c>
      <c r="V102" s="183">
        <v>12</v>
      </c>
      <c r="W102" s="176">
        <v>0.48</v>
      </c>
      <c r="X102" s="438">
        <v>4.32</v>
      </c>
      <c r="Y102" s="185">
        <v>0.63</v>
      </c>
      <c r="Z102" s="186">
        <v>0.78</v>
      </c>
      <c r="AA102" s="176">
        <v>1.3</v>
      </c>
      <c r="AB102" s="187">
        <v>-80.59999999999999</v>
      </c>
      <c r="AC102" s="188">
        <v>-54.3</v>
      </c>
      <c r="AD102" s="189">
        <v>-26.8</v>
      </c>
      <c r="AE102" s="189">
        <v>14</v>
      </c>
      <c r="AF102" s="190">
        <v>6</v>
      </c>
      <c r="AG102" s="191">
        <v>3205</v>
      </c>
      <c r="AH102" s="192">
        <v>0.2</v>
      </c>
      <c r="AI102" s="193">
        <v>0.59</v>
      </c>
      <c r="AJ102" t="s" s="338">
        <f>IF(OR(AD102&lt;0,AD102="n/a",AD102=0),"n/a",AN102/AD102)</f>
        <v>143</v>
      </c>
      <c r="AK102" s="195">
        <f>AN102/AO102</f>
        <v>0.981590868908459</v>
      </c>
      <c r="AL102" s="196">
        <f>((AP102/AQ102)^(1/1)-1)*100</f>
        <v>4.964539007092195</v>
      </c>
      <c r="AM102" s="196">
        <f>IF(AS102=0,"n/a",((AP102/AS102)^(1/3)-1)*100)</f>
        <v>5.095432925524079</v>
      </c>
      <c r="AN102" s="196">
        <f>IF(AV102=0,"n/a",((AP102/AV102)^(1/5)-1)*100)</f>
        <v>4.723649809278552</v>
      </c>
      <c r="AO102" s="197">
        <f>IF(BB102=0,"n/a",((AP102/BB102)^(1/10)-1)*100)</f>
        <v>4.812238946895775</v>
      </c>
      <c r="AP102" s="194">
        <v>0.592</v>
      </c>
      <c r="AQ102" s="194">
        <v>0.5639999999999999</v>
      </c>
      <c r="AR102" s="194">
        <v>0.536</v>
      </c>
      <c r="AS102" s="194">
        <v>0.51</v>
      </c>
      <c r="AT102" s="199"/>
      <c r="AU102" s="194">
        <v>0.49</v>
      </c>
      <c r="AV102" s="194">
        <v>0.47</v>
      </c>
      <c r="AW102" s="199"/>
      <c r="AX102" s="200">
        <v>0.445</v>
      </c>
      <c r="AY102" s="201">
        <v>0.43</v>
      </c>
      <c r="AZ102" s="202">
        <v>0.41</v>
      </c>
      <c r="BA102" s="202">
        <v>0.39</v>
      </c>
      <c r="BB102" s="202">
        <v>0.37</v>
      </c>
      <c r="BC102" s="202">
        <v>0.35</v>
      </c>
      <c r="BD102" s="202">
        <v>0.33</v>
      </c>
      <c r="BE102" s="202">
        <v>0.31</v>
      </c>
      <c r="BF102" s="202">
        <v>0.29</v>
      </c>
      <c r="BG102" s="202">
        <v>0.27</v>
      </c>
      <c r="BH102" s="202">
        <v>0.25</v>
      </c>
      <c r="BI102" s="314">
        <v>0.23</v>
      </c>
      <c r="BJ102" s="200">
        <f>SUM(AP102:BI102)</f>
        <v>7.237</v>
      </c>
      <c r="BK102" s="205">
        <f>((AP102/AQ102)-1)*100</f>
        <v>4.964539007092195</v>
      </c>
      <c r="BL102" s="205">
        <f>((AQ102/AR102)-1)*100</f>
        <v>5.223880597014907</v>
      </c>
      <c r="BM102" s="205">
        <f>((AR102/AS102)-1)*100</f>
        <v>5.098039215686279</v>
      </c>
      <c r="BN102" s="205">
        <f>IF(AU102=0,0,IF(AU102&gt;AS102,0,((AS102/AU102)-1)*100))</f>
        <v>4.081632653061229</v>
      </c>
      <c r="BO102" s="205">
        <f>IF(AV102=0,0,IF(AV102&gt;AU102,0,((AU102/AV102)-1)*100))</f>
        <v>4.255319148936176</v>
      </c>
      <c r="BP102" s="205">
        <f>((AV102/AX102)-1)*100</f>
        <v>5.617977528089879</v>
      </c>
      <c r="BQ102" s="206">
        <f>((AX102/AY102)-1)*100</f>
        <v>3.488372093023262</v>
      </c>
      <c r="BR102" s="207">
        <f>((AY102/AZ102)-1)*100</f>
        <v>4.878048780487809</v>
      </c>
      <c r="BS102" s="207">
        <f>((AZ102/BA102)-1)*100</f>
        <v>5.12820512820511</v>
      </c>
      <c r="BT102" s="207">
        <f>((BA102/BB102)-1)*100</f>
        <v>5.405405405405417</v>
      </c>
      <c r="BU102" s="207">
        <f>((BB102/BC102)-1)*100</f>
        <v>5.714285714285716</v>
      </c>
      <c r="BV102" s="207">
        <f>((BC102/BD102)-1)*100</f>
        <v>6.060606060606055</v>
      </c>
      <c r="BW102" s="207">
        <f>((BD102/BE102)-1)*100</f>
        <v>6.451612903225823</v>
      </c>
      <c r="BX102" s="207">
        <f>((BE102/BF102)-1)*100</f>
        <v>6.896551724137945</v>
      </c>
      <c r="BY102" s="207">
        <f>((BF102/BG102)-1)*100</f>
        <v>7.407407407407396</v>
      </c>
      <c r="BZ102" s="207">
        <f>((BG102/BH102)-1)*100</f>
        <v>8.000000000000007</v>
      </c>
      <c r="CA102" s="208">
        <f>((BH102/BI102)-1)*100</f>
        <v>8.695652173913038</v>
      </c>
      <c r="CB102" s="205">
        <f>AVERAGE(BK102:CA102)</f>
        <v>5.72750209062225</v>
      </c>
      <c r="CC102" s="205">
        <f>SQRT(AVERAGE((BK102-$CB102)^2,(BL102-$CB102)^2,(BM102-$CB102)^2,(BN102-$CB102)^2,(BO102-$CB102)^2,(BP102-$CB102)^2,(BQ102-$CB102)^2,(BR102-$CB102)^2,(BS102-$CB102)^2,(BT102-$CB102)^2,(BU102-$CB102)^2,(BV102-$CB102)^2,(BW102-$CB102)^2,(BX102-$CB102)^2,(BY102-$CB102)^2,(BZ102-$CB102)^2,(CA102-$CB102)^2))</f>
        <v>1.352921510094575</v>
      </c>
      <c r="CD102" t="s" s="110">
        <v>170</v>
      </c>
      <c r="CE102" s="209">
        <f>IF(AN102="n/a","n/a",IF(U102&lt;0,"n/a",IF(U102="n/a","n/a",I102+AN102-U102)))</f>
        <v>-53.87858718328863</v>
      </c>
      <c r="CF102" s="209">
        <f>IF(AN102="n/a","n/a",I102+AN102)</f>
        <v>6.850579483378038</v>
      </c>
      <c r="CG102" s="205">
        <f>D102/10+(1000-E102)/100+IF(F102="N",2,IF(F102="Y",1,0))+IF(G102="N",2,IF(G102="Y",1,0))+IF(L102&gt;10,5,L102/2)+IF(S102&gt;100,0,IF(S102&lt;0,0,(100-S102)/10))+IF(U102&gt;100,0,IF(U102&lt;0,0,(100-U102)/10))+IF(X102="-",0,IF(X102="N/A",0,IF(X102&gt;5,0,5-X102)))+IF(Y102&gt;5,0,5-Y102)+IF(Z102="N/A",0,IF(Z102&gt;5,0,5-Z102))+IF(AB102&lt;0,0,IF(AB102="-",0,IF(AB102="N/A",0,IF(AB102&gt;10,5,AB102/2))))+IF(AC102="n/a",0,IF(AC102&lt;0,0,IF(AC102&gt;10,5,AC102/2)))+IF(AE102="n/a",0,IF(AE102&lt;0,0,IF(AE102&gt;10,5,AE102/2)))+AF102/10+IF(AG102&gt;100000,3,IF(AG102&gt;10000,2,IF(AG102&gt;1000,1,0)))+IF(AL102&gt;10,5,AL102/2)+IF(AM102="n/a",0,IF(AM102&gt;10,5,AM102/2))+IF(AN102="n/a",0,IF(AN102&gt;10,5,AN102/2))+IF(AO102="n/a",0,IF(AO102&lt;0,0,IF(AO102&gt;10,5,AO102/2)))+IF(CB102&gt;10,5,CB102/2)</f>
        <v>52.57362958790463</v>
      </c>
      <c r="CH102" s="315">
        <f>IF(AB102="n/a",1.03*AP102,IF(AB102&lt;0,1.01*AP102,IF(AB102&gt;10,1.1*AP102,(1+AB102/100)*AP102)))</f>
        <v>0.59792</v>
      </c>
      <c r="CI102" s="211">
        <f>IF($AC102="n/a",1.03*CH102,IF($AC102&lt;0,1.01*CH102,IF($AC102&gt;10,1.1*CH102,(1+$AC102/100)*CH102)))</f>
        <v>0.6038992</v>
      </c>
      <c r="CJ102" s="212">
        <f>IF($AE102="n/a",1.03*CI102,IF($AE102&lt;0,1.01*CI102,IF($AE102&gt;10,1.1*CI102,(1+$AE102/100)*CI102)))</f>
        <v>0.6642891200000001</v>
      </c>
      <c r="CK102" s="212">
        <f>IF($AE102="n/a",1.03*CJ102,IF($AE102&lt;0,1.01*CJ102,IF($AE102&gt;10,1.1*CJ102,(1+$AE102/100)*CJ102)))</f>
        <v>0.7307180320000002</v>
      </c>
      <c r="CL102" s="210">
        <f>IF($AE102="n/a",1.03*CK102,IF($AE102&lt;0,1.01*CK102,IF($AE102&gt;10,1.1*CK102,(1+$AE102/100)*CK102)))</f>
        <v>0.8037898352000002</v>
      </c>
      <c r="CM102" s="211">
        <f>SUM(CH102:CL102)</f>
        <v>3.400616187200001</v>
      </c>
      <c r="CN102" s="208">
        <f>(CM102/H102)*100</f>
        <v>11.6659217399657</v>
      </c>
      <c r="CO102" s="213">
        <v>1.04</v>
      </c>
      <c r="CP102" s="214">
        <v>20.9</v>
      </c>
      <c r="CQ102" s="215">
        <v>-11.6</v>
      </c>
      <c r="CR102" s="216">
        <v>3</v>
      </c>
      <c r="CS102" s="217">
        <v>3.9</v>
      </c>
    </row>
    <row r="103" ht="11.25" customHeight="1">
      <c r="A103" t="s" s="116">
        <v>435</v>
      </c>
      <c r="B103" t="s" s="116">
        <v>436</v>
      </c>
      <c r="C103" t="s" s="116">
        <v>259</v>
      </c>
      <c r="D103" s="218">
        <v>45</v>
      </c>
      <c r="E103" s="219">
        <v>42</v>
      </c>
      <c r="F103" t="s" s="220">
        <v>55</v>
      </c>
      <c r="G103" t="s" s="221">
        <v>55</v>
      </c>
      <c r="H103" s="222">
        <v>69.34999999999999</v>
      </c>
      <c r="I103" s="223">
        <f>(R103/H103)*100</f>
        <v>1.211247296322999</v>
      </c>
      <c r="J103" s="224">
        <v>0.2</v>
      </c>
      <c r="K103" s="224">
        <v>0.21</v>
      </c>
      <c r="L103" s="225">
        <f>((K103/J103)-1)*100</f>
        <v>4.999999999999982</v>
      </c>
      <c r="M103" s="323">
        <v>42702</v>
      </c>
      <c r="N103" s="323">
        <v>42704</v>
      </c>
      <c r="O103" s="323">
        <v>42719</v>
      </c>
      <c r="P103" t="s" s="227">
        <v>182</v>
      </c>
      <c r="Q103" s="316"/>
      <c r="R103" s="225">
        <f>K103*4</f>
        <v>0.84</v>
      </c>
      <c r="S103" s="228">
        <f>IF(OR(W103&lt;0.01,W103="n/a"),"n/a",R103/W103*100)</f>
        <v>74.99999999999999</v>
      </c>
      <c r="T103" s="229">
        <f>IF(OR(W103&lt;0.01,Z103="n/a"),"n/a",(H103/SQRT(22.5*W103*(H103/Z103))-1)*100)</f>
        <v>244.7980775551312</v>
      </c>
      <c r="U103" s="223">
        <f>IF(OR(W103&lt;0.01,W103="n/a"),"n/a",H103/W103)</f>
        <v>61.91964285714285</v>
      </c>
      <c r="V103" s="230">
        <v>12</v>
      </c>
      <c r="W103" s="222">
        <v>1.12</v>
      </c>
      <c r="X103" s="231">
        <v>4.13</v>
      </c>
      <c r="Y103" s="232">
        <v>1.42</v>
      </c>
      <c r="Z103" s="233">
        <v>4.32</v>
      </c>
      <c r="AA103" s="222">
        <v>7.3</v>
      </c>
      <c r="AB103" s="234">
        <v>49.4</v>
      </c>
      <c r="AC103" s="235">
        <v>26.37</v>
      </c>
      <c r="AD103" s="236">
        <v>8.9</v>
      </c>
      <c r="AE103" s="236">
        <v>15</v>
      </c>
      <c r="AF103" s="237">
        <v>5</v>
      </c>
      <c r="AG103" s="238">
        <v>1243</v>
      </c>
      <c r="AH103" s="239">
        <v>0.6</v>
      </c>
      <c r="AI103" s="240">
        <v>1.45</v>
      </c>
      <c r="AJ103" s="241">
        <f>IF(OR(AD103&lt;0,AD103="n/a",AD103=0),"n/a",AN103/AD103)</f>
        <v>0.4000851871855811</v>
      </c>
      <c r="AK103" s="242">
        <f>AN103/AO103</f>
        <v>0.611687058314405</v>
      </c>
      <c r="AL103" s="243">
        <f>((AP103/AQ103)^(1/1)-1)*100</f>
        <v>1.249999999999996</v>
      </c>
      <c r="AM103" s="243">
        <f>IF(AS103=0,"n/a",((AP103/AS103)^(1/3)-1)*100)</f>
        <v>4.004191152595205</v>
      </c>
      <c r="AN103" s="243">
        <f>IF(AV103=0,"n/a",((AP103/AV103)^(1/5)-1)*100)</f>
        <v>3.560758165951672</v>
      </c>
      <c r="AO103" s="244">
        <f>IF(BB103=0,"n/a",((AP103/BB103)^(1/10)-1)*100)</f>
        <v>5.821208929552757</v>
      </c>
      <c r="AP103" s="241">
        <v>0.8100000000000001</v>
      </c>
      <c r="AQ103" s="321">
        <v>0.8</v>
      </c>
      <c r="AR103" s="241">
        <v>0.78</v>
      </c>
      <c r="AS103" s="321">
        <v>0.72</v>
      </c>
      <c r="AT103" s="245"/>
      <c r="AU103" s="241">
        <v>0.6899999999999999</v>
      </c>
      <c r="AV103" s="321">
        <v>0.68</v>
      </c>
      <c r="AW103" s="245"/>
      <c r="AX103" s="246">
        <v>0.59</v>
      </c>
      <c r="AY103" s="247">
        <v>0.53</v>
      </c>
      <c r="AZ103" s="248">
        <v>0.52</v>
      </c>
      <c r="BA103" s="248">
        <v>0.48</v>
      </c>
      <c r="BB103" s="248">
        <v>0.46</v>
      </c>
      <c r="BC103" s="248">
        <v>0.44</v>
      </c>
      <c r="BD103" s="248">
        <v>0.43</v>
      </c>
      <c r="BE103" s="248">
        <v>0.42</v>
      </c>
      <c r="BF103" s="248">
        <v>0.41</v>
      </c>
      <c r="BG103" s="248">
        <v>0.4</v>
      </c>
      <c r="BH103" s="248">
        <v>0.39</v>
      </c>
      <c r="BI103" s="249">
        <v>0.38</v>
      </c>
      <c r="BJ103" s="246">
        <f>SUM(AP103:BI103)</f>
        <v>9.930000000000003</v>
      </c>
      <c r="BK103" s="250">
        <f>((AP103/AQ103)-1)*100</f>
        <v>1.249999999999996</v>
      </c>
      <c r="BL103" s="250">
        <f>((AQ103/AR103)-1)*100</f>
        <v>2.564102564102577</v>
      </c>
      <c r="BM103" s="250">
        <f>((AR103/AS103)-1)*100</f>
        <v>8.333333333333348</v>
      </c>
      <c r="BN103" s="250">
        <f>IF(AU103=0,0,IF(AU103&gt;AS103,0,((AS103/AU103)-1)*100))</f>
        <v>4.347826086956519</v>
      </c>
      <c r="BO103" s="250">
        <f>IF(AV103=0,0,IF(AV103&gt;AU103,0,((AU103/AV103)-1)*100))</f>
        <v>1.470588235294112</v>
      </c>
      <c r="BP103" s="250">
        <f>((AV103/AX103)-1)*100</f>
        <v>15.2542372881356</v>
      </c>
      <c r="BQ103" s="251">
        <f>((AX103/AY103)-1)*100</f>
        <v>11.32075471698113</v>
      </c>
      <c r="BR103" s="252">
        <f>((AY103/AZ103)-1)*100</f>
        <v>1.923076923076916</v>
      </c>
      <c r="BS103" s="252">
        <f>((AZ103/BA103)-1)*100</f>
        <v>8.333333333333348</v>
      </c>
      <c r="BT103" s="252">
        <f>((BA103/BB103)-1)*100</f>
        <v>4.347826086956519</v>
      </c>
      <c r="BU103" s="252">
        <f>((BB103/BC103)-1)*100</f>
        <v>4.545454545454541</v>
      </c>
      <c r="BV103" s="252">
        <f>((BC103/BD103)-1)*100</f>
        <v>2.325581395348841</v>
      </c>
      <c r="BW103" s="252">
        <f>((BD103/BE103)-1)*100</f>
        <v>2.380952380952372</v>
      </c>
      <c r="BX103" s="252">
        <f>((BE103/BF103)-1)*100</f>
        <v>2.439024390243905</v>
      </c>
      <c r="BY103" s="252">
        <f>((BF103/BG103)-1)*100</f>
        <v>2.499999999999991</v>
      </c>
      <c r="BZ103" s="252">
        <f>((BG103/BH103)-1)*100</f>
        <v>2.564102564102577</v>
      </c>
      <c r="CA103" s="253">
        <f>((BH103/BI103)-1)*100</f>
        <v>2.631578947368429</v>
      </c>
      <c r="CB103" s="250">
        <f>AVERAGE(BK103:CA103)</f>
        <v>4.6195160465671</v>
      </c>
      <c r="CC103" s="250">
        <f>SQRT(AVERAGE((BK103-$CB103)^2,(BL103-$CB103)^2,(BM103-$CB103)^2,(BN103-$CB103)^2,(BO103-$CB103)^2,(BP103-$CB103)^2,(BQ103-$CB103)^2,(BR103-$CB103)^2,(BS103-$CB103)^2,(BT103-$CB103)^2,(BU103-$CB103)^2,(BV103-$CB103)^2,(BW103-$CB103)^2,(BX103-$CB103)^2,(BY103-$CB103)^2,(BZ103-$CB103)^2,(CA103-$CB103)^2))</f>
        <v>3.805596472027951</v>
      </c>
      <c r="CD103" t="s" s="116">
        <v>137</v>
      </c>
      <c r="CE103" s="254">
        <f>IF(AN103="n/a","n/a",IF(U103&lt;0,"n/a",IF(U103="n/a","n/a",I103+AN103-U103)))</f>
        <v>-57.14763739486818</v>
      </c>
      <c r="CF103" s="254">
        <f>IF(AN103="n/a","n/a",I103+AN103)</f>
        <v>4.772005462274671</v>
      </c>
      <c r="CG103" s="250">
        <f>D103/10+(1000-E103)/100+IF(F103="N",2,IF(F103="Y",1,0))+IF(G103="N",2,IF(G103="Y",1,0))+IF(L103&gt;10,5,L103/2)+IF(S103&gt;100,0,IF(S103&lt;0,0,(100-S103)/10))+IF(U103&gt;100,0,IF(U103&lt;0,0,(100-U103)/10))+IF(X103="-",0,IF(X103="N/A",0,IF(X103&gt;5,0,5-X103)))+IF(Y103&gt;5,0,5-Y103)+IF(Z103="N/A",0,IF(Z103&gt;5,0,5-Z103))+IF(AB103&lt;0,0,IF(AB103="-",0,IF(AB103="N/A",0,IF(AB103&gt;10,5,AB103/2))))+IF(AC103="n/a",0,IF(AC103&lt;0,0,IF(AC103&gt;10,5,AC103/2)))+IF(AE103="n/a",0,IF(AE103&lt;0,0,IF(AE103&gt;10,5,AE103/2)))+AF103/10+IF(AG103&gt;100000,3,IF(AG103&gt;10000,2,IF(AG103&gt;1000,1,0)))+IF(AL103&gt;10,5,AL103/2)+IF(AM103="n/a",0,IF(AM103&gt;10,5,AM103/2))+IF(AN103="n/a",0,IF(AN103&gt;10,5,AN103/2))+IF(AO103="n/a",0,IF(AO103&lt;0,0,IF(AO103&gt;10,5,AO103/2)))+IF(CB103&gt;10,5,CB103/2)</f>
        <v>58.14587286161907</v>
      </c>
      <c r="CH103" s="255">
        <f>IF(AB103="n/a",1.03*AP103,IF(AB103&lt;0,1.01*AP103,IF(AB103&gt;10,1.1*AP103,(1+AB103/100)*AP103)))</f>
        <v>0.8910000000000001</v>
      </c>
      <c r="CI103" s="256">
        <f>IF($AC103="n/a",1.03*CH103,IF($AC103&lt;0,1.01*CH103,IF($AC103&gt;10,1.1*CH103,(1+$AC103/100)*CH103)))</f>
        <v>0.9801000000000002</v>
      </c>
      <c r="CJ103" s="257">
        <f>IF($AE103="n/a",1.03*CI103,IF($AE103&lt;0,1.01*CI103,IF($AE103&gt;10,1.1*CI103,(1+$AE103/100)*CI103)))</f>
        <v>1.07811</v>
      </c>
      <c r="CK103" s="257">
        <f>IF($AE103="n/a",1.03*CJ103,IF($AE103&lt;0,1.01*CJ103,IF($AE103&gt;10,1.1*CJ103,(1+$AE103/100)*CJ103)))</f>
        <v>1.185921</v>
      </c>
      <c r="CL103" s="258">
        <f>IF($AE103="n/a",1.03*CK103,IF($AE103&lt;0,1.01*CK103,IF($AE103&gt;10,1.1*CK103,(1+$AE103/100)*CK103)))</f>
        <v>1.304513100000001</v>
      </c>
      <c r="CM103" s="256">
        <f>SUM(CH103:CL103)</f>
        <v>5.439644100000002</v>
      </c>
      <c r="CN103" s="253">
        <f>(CM103/H103)*100</f>
        <v>7.843755010814711</v>
      </c>
      <c r="CO103" s="259">
        <v>1.07</v>
      </c>
      <c r="CP103" s="260">
        <v>15.5</v>
      </c>
      <c r="CQ103" s="261">
        <v>-9.699999999999999</v>
      </c>
      <c r="CR103" s="262">
        <v>6.5</v>
      </c>
      <c r="CS103" s="263">
        <v>-0.7</v>
      </c>
    </row>
    <row r="104" ht="11.25" customHeight="1">
      <c r="A104" t="s" s="116">
        <v>437</v>
      </c>
      <c r="B104" t="s" s="116">
        <v>438</v>
      </c>
      <c r="C104" t="s" s="116">
        <v>128</v>
      </c>
      <c r="D104" s="218">
        <v>31</v>
      </c>
      <c r="E104" s="219">
        <v>90</v>
      </c>
      <c r="F104" t="s" s="220">
        <v>55</v>
      </c>
      <c r="G104" t="s" s="221">
        <v>55</v>
      </c>
      <c r="H104" s="222">
        <v>87.12</v>
      </c>
      <c r="I104" s="223">
        <f>(R104/H104)*100</f>
        <v>2.157943067033976</v>
      </c>
      <c r="J104" s="318">
        <v>0.45</v>
      </c>
      <c r="K104" s="318">
        <v>0.47</v>
      </c>
      <c r="L104" s="223">
        <f>((K104/J104)-1)*100</f>
        <v>4.444444444444429</v>
      </c>
      <c r="M104" s="226">
        <v>43045</v>
      </c>
      <c r="N104" s="226">
        <v>43046</v>
      </c>
      <c r="O104" s="226">
        <v>43054</v>
      </c>
      <c r="P104" t="s" s="227">
        <v>130</v>
      </c>
      <c r="Q104" s="324"/>
      <c r="R104" s="225">
        <f>K104*4</f>
        <v>1.88</v>
      </c>
      <c r="S104" s="228">
        <f>IF(OR(W104&lt;0.01,W104="n/a"),"n/a",R104/W104*100)</f>
        <v>45.3012048192771</v>
      </c>
      <c r="T104" s="229">
        <f>IF(OR(W104&lt;0.01,Z104="n/a"),"n/a",(H104/SQRT(22.5*W104*(H104/Z104))-1)*100)</f>
        <v>46.17105015568048</v>
      </c>
      <c r="U104" s="223">
        <f>IF(OR(W104&lt;0.01,W104="n/a"),"n/a",H104/W104)</f>
        <v>20.99277108433735</v>
      </c>
      <c r="V104" s="230">
        <v>12</v>
      </c>
      <c r="W104" s="222">
        <v>4.15</v>
      </c>
      <c r="X104" s="231">
        <v>2.62</v>
      </c>
      <c r="Y104" s="232">
        <v>6.11</v>
      </c>
      <c r="Z104" s="233">
        <v>2.29</v>
      </c>
      <c r="AA104" t="s" s="399">
        <v>143</v>
      </c>
      <c r="AB104" s="234">
        <v>1</v>
      </c>
      <c r="AC104" s="235">
        <v>15.28</v>
      </c>
      <c r="AD104" s="236">
        <v>4.1</v>
      </c>
      <c r="AE104" s="236">
        <v>8</v>
      </c>
      <c r="AF104" s="237">
        <v>4</v>
      </c>
      <c r="AG104" s="238">
        <v>1301</v>
      </c>
      <c r="AH104" s="239">
        <v>1.2</v>
      </c>
      <c r="AI104" s="240">
        <v>0.03</v>
      </c>
      <c r="AJ104" s="241">
        <f>IF(OR(AD104&lt;0,AD104="n/a",AD104=0),"n/a",AN104/AD104)</f>
        <v>1.171188641805288</v>
      </c>
      <c r="AK104" s="242">
        <f>AN104/AO104</f>
        <v>0.8811826460380693</v>
      </c>
      <c r="AL104" s="243">
        <f>((AP104/AQ104)^(1/1)-1)*100</f>
        <v>4.117647058823537</v>
      </c>
      <c r="AM104" s="243">
        <f>IF(AS104=0,"n/a",((AP104/AS104)^(1/3)-1)*100)</f>
        <v>4.749232245291113</v>
      </c>
      <c r="AN104" s="243">
        <f>IF(AV104=0,"n/a",((AP104/AV104)^(1/5)-1)*100)</f>
        <v>4.801873431401682</v>
      </c>
      <c r="AO104" s="244">
        <f>IF(BB104=0,"n/a",((AP104/BB104)^(1/10)-1)*100)</f>
        <v>5.4493508842822</v>
      </c>
      <c r="AP104" s="241">
        <v>1.77</v>
      </c>
      <c r="AQ104" s="241">
        <v>1.7</v>
      </c>
      <c r="AR104" s="241">
        <v>1.62</v>
      </c>
      <c r="AS104" s="241">
        <v>1.54</v>
      </c>
      <c r="AT104" s="245"/>
      <c r="AU104" s="241">
        <v>1.46</v>
      </c>
      <c r="AV104" s="241">
        <v>1.4</v>
      </c>
      <c r="AW104" s="245"/>
      <c r="AX104" s="246">
        <v>1.32909</v>
      </c>
      <c r="AY104" s="394">
        <v>1.2364</v>
      </c>
      <c r="AZ104" s="248">
        <v>1.2</v>
      </c>
      <c r="BA104" s="248">
        <v>1.1272</v>
      </c>
      <c r="BB104" s="248">
        <v>1.0412</v>
      </c>
      <c r="BC104" s="248">
        <v>0.9691000000000001</v>
      </c>
      <c r="BD104" s="317">
        <v>0.9016</v>
      </c>
      <c r="BE104" s="248">
        <v>0.8401</v>
      </c>
      <c r="BF104" s="248">
        <v>0.7924</v>
      </c>
      <c r="BG104" s="248">
        <v>0.7515999999999999</v>
      </c>
      <c r="BH104" s="317">
        <v>0.738</v>
      </c>
      <c r="BI104" s="249">
        <v>0.7034999999999999</v>
      </c>
      <c r="BJ104" s="246">
        <f>SUM(AP104:BI104)</f>
        <v>21.12018999999999</v>
      </c>
      <c r="BK104" s="250">
        <f>((AP104/AQ104)-1)*100</f>
        <v>4.117647058823537</v>
      </c>
      <c r="BL104" s="250">
        <f>((AQ104/AR104)-1)*100</f>
        <v>4.938271604938271</v>
      </c>
      <c r="BM104" s="250">
        <f>((AR104/AS104)-1)*100</f>
        <v>5.194805194805197</v>
      </c>
      <c r="BN104" s="250">
        <f>IF(AU104=0,0,IF(AU104&gt;AS104,0,((AS104/AU104)-1)*100))</f>
        <v>5.47945205479452</v>
      </c>
      <c r="BO104" s="250">
        <f>IF(AV104=0,0,IF(AV104&gt;AU104,0,((AU104/AV104)-1)*100))</f>
        <v>4.285714285714293</v>
      </c>
      <c r="BP104" s="250">
        <f>((AV104/AX104)-1)*100</f>
        <v>5.335229367461958</v>
      </c>
      <c r="BQ104" s="251">
        <f>((AX104/AY104)-1)*100</f>
        <v>7.496764801035249</v>
      </c>
      <c r="BR104" s="252">
        <f>((AY104/AZ104)-1)*100</f>
        <v>3.033333333333332</v>
      </c>
      <c r="BS104" s="252">
        <f>((AZ104/BA104)-1)*100</f>
        <v>6.458481192334986</v>
      </c>
      <c r="BT104" s="252">
        <f>((BA104/BB104)-1)*100</f>
        <v>8.259700345754917</v>
      </c>
      <c r="BU104" s="252">
        <f>((BB104/BC104)-1)*100</f>
        <v>7.439892683933524</v>
      </c>
      <c r="BV104" s="252">
        <f>((BC104/BD104)-1)*100</f>
        <v>7.486690328305246</v>
      </c>
      <c r="BW104" s="252">
        <f>((BD104/BE104)-1)*100</f>
        <v>7.320557076538514</v>
      </c>
      <c r="BX104" s="252">
        <f>((BE104/BF104)-1)*100</f>
        <v>6.01968702675415</v>
      </c>
      <c r="BY104" s="252">
        <f>((BF104/BG104)-1)*100</f>
        <v>5.428419372006399</v>
      </c>
      <c r="BZ104" s="252">
        <f>((BG104/BH104)-1)*100</f>
        <v>1.842818428184279</v>
      </c>
      <c r="CA104" s="253">
        <f>((BH104/BI104)-1)*100</f>
        <v>4.904051172707913</v>
      </c>
      <c r="CB104" s="250">
        <f>AVERAGE(BK104:CA104)</f>
        <v>5.590677372201546</v>
      </c>
      <c r="CC104" s="250">
        <f>SQRT(AVERAGE((BK104-$CB104)^2,(BL104-$CB104)^2,(BM104-$CB104)^2,(BN104-$CB104)^2,(BO104-$CB104)^2,(BP104-$CB104)^2,(BQ104-$CB104)^2,(BR104-$CB104)^2,(BS104-$CB104)^2,(BT104-$CB104)^2,(BU104-$CB104)^2,(BV104-$CB104)^2,(BW104-$CB104)^2,(BX104-$CB104)^2,(BY104-$CB104)^2,(BZ104-$CB104)^2,(CA104-$CB104)^2))</f>
        <v>1.668354068066982</v>
      </c>
      <c r="CD104" t="s" s="116">
        <v>132</v>
      </c>
      <c r="CE104" s="254">
        <f>IF(AN104="n/a","n/a",IF(U104&lt;0,"n/a",IF(U104="n/a","n/a",I104+AN104-U104)))</f>
        <v>-14.03295458590169</v>
      </c>
      <c r="CF104" s="254">
        <f>IF(AN104="n/a","n/a",I104+AN104)</f>
        <v>6.959816498435658</v>
      </c>
      <c r="CG104" s="250">
        <f>D104/10+(1000-E104)/100+IF(F104="N",2,IF(F104="Y",1,0))+IF(G104="N",2,IF(G104="Y",1,0))+IF(L104&gt;10,5,L104/2)+IF(S104&gt;100,0,IF(S104&lt;0,0,(100-S104)/10))+IF(U104&gt;100,0,IF(U104&lt;0,0,(100-U104)/10))+IF(X104="-",0,IF(X104="N/A",0,IF(X104&gt;5,0,5-X104)))+IF(Y104&gt;5,0,5-Y104)+IF(Z104="N/A",0,IF(Z104&gt;5,0,5-Z104))+IF(AB104&lt;0,0,IF(AB104="-",0,IF(AB104="N/A",0,IF(AB104&gt;10,5,AB104/2))))+IF(AC104="n/a",0,IF(AC104&lt;0,0,IF(AC104&gt;10,5,AC104/2)))+IF(AE104="n/a",0,IF(AE104&lt;0,0,IF(AE104&gt;10,5,AE104/2)))+AF104/10+IF(AG104&gt;100000,3,IF(AG104&gt;10000,2,IF(AG104&gt;1000,1,0)))+IF(AL104&gt;10,5,AL104/2)+IF(AM104="n/a",0,IF(AM104&gt;10,5,AM104/2))+IF(AN104="n/a",0,IF(AN104&gt;10,5,AN104/2))+IF(AO104="n/a",0,IF(AO104&lt;0,0,IF(AO104&gt;10,5,AO104/2)))+IF(CB104&gt;10,5,CB104/2)</f>
        <v>60.13721512786081</v>
      </c>
      <c r="CH104" s="255">
        <f>IF(AB104="n/a",1.03*AP104,IF(AB104&lt;0,1.01*AP104,IF(AB104&gt;10,1.1*AP104,(1+AB104/100)*AP104)))</f>
        <v>1.7877</v>
      </c>
      <c r="CI104" s="256">
        <f>IF($AC104="n/a",1.03*CH104,IF($AC104&lt;0,1.01*CH104,IF($AC104&gt;10,1.1*CH104,(1+$AC104/100)*CH104)))</f>
        <v>1.96647</v>
      </c>
      <c r="CJ104" s="257">
        <f>IF($AE104="n/a",1.03*CI104,IF($AE104&lt;0,1.01*CI104,IF($AE104&gt;10,1.1*CI104,(1+$AE104/100)*CI104)))</f>
        <v>2.1237876</v>
      </c>
      <c r="CK104" s="257">
        <f>IF($AE104="n/a",1.03*CJ104,IF($AE104&lt;0,1.01*CJ104,IF($AE104&gt;10,1.1*CJ104,(1+$AE104/100)*CJ104)))</f>
        <v>2.293690608000001</v>
      </c>
      <c r="CL104" s="258">
        <f>IF($AE104="n/a",1.03*CK104,IF($AE104&lt;0,1.01*CK104,IF($AE104&gt;10,1.1*CK104,(1+$AE104/100)*CK104)))</f>
        <v>2.477185856640001</v>
      </c>
      <c r="CM104" s="256">
        <f>SUM(CH104:CL104)</f>
        <v>10.648834064640</v>
      </c>
      <c r="CN104" s="253">
        <f>(CM104/H104)*100</f>
        <v>12.22317959669422</v>
      </c>
      <c r="CO104" s="259">
        <v>0.75</v>
      </c>
      <c r="CP104" s="260">
        <v>22.2</v>
      </c>
      <c r="CQ104" s="261">
        <v>-9.9</v>
      </c>
      <c r="CR104" s="262">
        <v>7.6</v>
      </c>
      <c r="CS104" s="263">
        <v>6.2</v>
      </c>
    </row>
    <row r="105" ht="11.25" customHeight="1">
      <c r="A105" t="s" s="116">
        <v>439</v>
      </c>
      <c r="B105" t="s" s="116">
        <v>440</v>
      </c>
      <c r="C105" t="s" s="116">
        <v>441</v>
      </c>
      <c r="D105" s="218">
        <v>51</v>
      </c>
      <c r="E105" s="219">
        <v>19</v>
      </c>
      <c r="F105" t="s" s="220">
        <v>129</v>
      </c>
      <c r="G105" t="s" s="221">
        <v>129</v>
      </c>
      <c r="H105" s="222">
        <v>35.6</v>
      </c>
      <c r="I105" s="223">
        <f>(R105/H105)*100</f>
        <v>1.01123595505618</v>
      </c>
      <c r="J105" s="439">
        <v>0.08737864077669902</v>
      </c>
      <c r="K105" s="224">
        <v>0.09</v>
      </c>
      <c r="L105" s="225">
        <f>((K105/J105)-1)*100</f>
        <v>3.000000000000003</v>
      </c>
      <c r="M105" s="226">
        <v>42797</v>
      </c>
      <c r="N105" s="226">
        <v>42801</v>
      </c>
      <c r="O105" s="226">
        <v>42822</v>
      </c>
      <c r="P105" t="s" s="227">
        <v>354</v>
      </c>
      <c r="Q105" t="s" s="440">
        <v>442</v>
      </c>
      <c r="R105" s="225">
        <f>K105*4</f>
        <v>0.36</v>
      </c>
      <c r="S105" s="228">
        <f>IF(OR(W105&lt;0.01,W105="n/a"),"n/a",R105/W105*100)</f>
        <v>33.64485981308411</v>
      </c>
      <c r="T105" s="229">
        <f>IF(OR(W105&lt;0.01,Z105="n/a"),"n/a",(H105/SQRT(22.5*W105*(H105/Z105))-1)*100)</f>
        <v>117.528838159323</v>
      </c>
      <c r="U105" s="223">
        <f>IF(OR(W105&lt;0.01,W105="n/a"),"n/a",H105/W105)</f>
        <v>33.27102803738318</v>
      </c>
      <c r="V105" s="230">
        <v>12</v>
      </c>
      <c r="W105" s="222">
        <v>1.07</v>
      </c>
      <c r="X105" s="231">
        <v>3.69</v>
      </c>
      <c r="Y105" s="232">
        <v>4.38</v>
      </c>
      <c r="Z105" s="233">
        <v>3.2</v>
      </c>
      <c r="AA105" s="222">
        <v>9.699999999999999</v>
      </c>
      <c r="AB105" s="234">
        <v>3.9</v>
      </c>
      <c r="AC105" t="s" s="422">
        <v>143</v>
      </c>
      <c r="AD105" s="236">
        <v>10.6</v>
      </c>
      <c r="AE105" s="236">
        <v>9</v>
      </c>
      <c r="AF105" s="237">
        <v>0</v>
      </c>
      <c r="AG105" s="238">
        <v>2285</v>
      </c>
      <c r="AH105" s="239">
        <v>55.3</v>
      </c>
      <c r="AI105" s="240">
        <v>0.01</v>
      </c>
      <c r="AJ105" s="241">
        <f>IF(OR(AD105&lt;0,AD105="n/a",AD105=0),"n/a",AN105/AD105)</f>
        <v>0.5443036261789658</v>
      </c>
      <c r="AK105" s="242">
        <f>AN105/AO105</f>
        <v>1.318582130100079</v>
      </c>
      <c r="AL105" s="243">
        <f>((AP105/AQ105)^(1/1)-1)*100</f>
        <v>8.964099594672836</v>
      </c>
      <c r="AM105" s="243">
        <f>IF(AS105=0,"n/a",((AP105/AS105)^(1/3)-1)*100)</f>
        <v>7.919851244032095</v>
      </c>
      <c r="AN105" s="243">
        <f>IF(AV105=0,"n/a",((AP105/AV105)^(1/5)-1)*100)</f>
        <v>5.769618437497037</v>
      </c>
      <c r="AO105" s="244">
        <f>IF(BB105=0,"n/a",((AP105/BB105)^(1/10)-1)*100)</f>
        <v>4.375623107420035</v>
      </c>
      <c r="AP105" s="241">
        <v>0.3444245451974738</v>
      </c>
      <c r="AQ105" s="241">
        <v>0.3160899291405813</v>
      </c>
      <c r="AR105" s="241">
        <v>0.2822456805113769</v>
      </c>
      <c r="AS105" s="241">
        <v>0.2740249325353174</v>
      </c>
      <c r="AT105" s="245"/>
      <c r="AU105" s="241">
        <v>0.2660436238206965</v>
      </c>
      <c r="AV105" s="241">
        <v>0.2601892836298731</v>
      </c>
      <c r="AW105" s="245"/>
      <c r="AX105" s="246">
        <v>0.2526109549804594</v>
      </c>
      <c r="AY105" s="247">
        <v>0.2452533543499606</v>
      </c>
      <c r="AZ105" s="248">
        <v>0.2381100527669516</v>
      </c>
      <c r="BA105" s="248">
        <v>0.2311748085116035</v>
      </c>
      <c r="BB105" s="248">
        <v>0.2244415616617513</v>
      </c>
      <c r="BC105" s="248">
        <v>0.2179044287978165</v>
      </c>
      <c r="BD105" s="248">
        <v>0.2115576978619577</v>
      </c>
      <c r="BE105" s="248">
        <v>0.2053958231669493</v>
      </c>
      <c r="BF105" s="248">
        <v>0.1994134205504364</v>
      </c>
      <c r="BG105" s="248">
        <v>0.1936052626703264</v>
      </c>
      <c r="BH105" s="248">
        <v>0.1879662744372099</v>
      </c>
      <c r="BI105" s="249">
        <v>0.1824915285798151</v>
      </c>
      <c r="BJ105" s="246">
        <f>SUM(AP105:BI105)</f>
        <v>4.332943163170557</v>
      </c>
      <c r="BK105" s="250">
        <f>((AP105/AQ105)-1)*100</f>
        <v>8.964099594672836</v>
      </c>
      <c r="BL105" s="250">
        <f>((AQ105/AR105)-1)*100</f>
        <v>11.99105990493274</v>
      </c>
      <c r="BM105" s="250">
        <f>((AR105/AS105)-1)*100</f>
        <v>3.000000000000003</v>
      </c>
      <c r="BN105" s="250">
        <f>IF(AU105=0,0,IF(AU105&gt;AS105,0,((AS105/AU105)-1)*100))</f>
        <v>3.000000000000003</v>
      </c>
      <c r="BO105" s="250">
        <f>IF(AV105=0,0,IF(AV105&gt;AU105,0,((AU105/AV105)-1)*100))</f>
        <v>2.250031250000029</v>
      </c>
      <c r="BP105" s="250">
        <f>((AV105/AX105)-1)*100</f>
        <v>3.000000000000003</v>
      </c>
      <c r="BQ105" s="251">
        <f>((AX105/AY105)-1)*100</f>
        <v>3.000000000000003</v>
      </c>
      <c r="BR105" s="252">
        <f>((AY105/AZ105)-1)*100</f>
        <v>3.000000000000158</v>
      </c>
      <c r="BS105" s="252">
        <f>((AZ105/BA105)-1)*100</f>
        <v>3.000000000000003</v>
      </c>
      <c r="BT105" s="252">
        <f>((BA105/BB105)-1)*100</f>
        <v>2.999999999999847</v>
      </c>
      <c r="BU105" s="252">
        <f>((BB105/BC105)-1)*100</f>
        <v>3.00000000000018</v>
      </c>
      <c r="BV105" s="252">
        <f>((BC105/BD105)-1)*100</f>
        <v>3.000000000000025</v>
      </c>
      <c r="BW105" s="252">
        <f>((BD105/BE105)-1)*100</f>
        <v>2.999999999999936</v>
      </c>
      <c r="BX105" s="252">
        <f>((BE105/BF105)-1)*100</f>
        <v>2.999999999999914</v>
      </c>
      <c r="BY105" s="252">
        <f>((BF105/BG105)-1)*100</f>
        <v>3.000000000000114</v>
      </c>
      <c r="BZ105" s="252">
        <f>((BG105/BH105)-1)*100</f>
        <v>3.000000000000091</v>
      </c>
      <c r="CA105" s="253">
        <f>((BH105/BI105)-1)*100</f>
        <v>3.00000000000018</v>
      </c>
      <c r="CB105" s="250">
        <f>AVERAGE(BK105:CA105)</f>
        <v>3.83559945585918</v>
      </c>
      <c r="CC105" s="250">
        <f>SQRT(AVERAGE((BK105-$CB105)^2,(BL105-$CB105)^2,(BM105-$CB105)^2,(BN105-$CB105)^2,(BO105-$CB105)^2,(BP105-$CB105)^2,(BQ105-$CB105)^2,(BR105-$CB105)^2,(BS105-$CB105)^2,(BT105-$CB105)^2,(BU105-$CB105)^2,(BV105-$CB105)^2,(BW105-$CB105)^2,(BX105-$CB105)^2,(BY105-$CB105)^2,(BZ105-$CB105)^2,(CA105-$CB105)^2))</f>
        <v>2.486460343238908</v>
      </c>
      <c r="CD105" t="s" s="116">
        <v>157</v>
      </c>
      <c r="CE105" s="254">
        <f>IF(AN105="n/a","n/a",IF(U105&lt;0,"n/a",IF(U105="n/a","n/a",I105+AN105-U105)))</f>
        <v>-26.49017364482996</v>
      </c>
      <c r="CF105" s="254">
        <f>IF(AN105="n/a","n/a",I105+AN105)</f>
        <v>6.780854392553217</v>
      </c>
      <c r="CG105" s="250">
        <f>D105/10+(1000-E105)/100+IF(F105="N",2,IF(F105="Y",1,0))+IF(G105="N",2,IF(G105="Y",1,0))+IF(L105&gt;10,5,L105/2)+IF(S105&gt;100,0,IF(S105&lt;0,0,(100-S105)/10))+IF(U105&gt;100,0,IF(U105&lt;0,0,(100-U105)/10))+IF(X105="-",0,IF(X105="N/A",0,IF(X105&gt;5,0,5-X105)))+IF(Y105&gt;5,0,5-Y105)+IF(Z105="N/A",0,IF(Z105&gt;5,0,5-Z105))+IF(AB105&lt;0,0,IF(AB105="-",0,IF(AB105="N/A",0,IF(AB105&gt;10,5,AB105/2))))+IF(AC105="n/a",0,IF(AC105&lt;0,0,IF(AC105&gt;10,5,AC105/2)))+IF(AE105="n/a",0,IF(AE105&lt;0,0,IF(AE105&gt;10,5,AE105/2)))+AF105/10+IF(AG105&gt;100000,3,IF(AG105&gt;10000,2,IF(AG105&gt;1000,1,0)))+IF(AL105&gt;10,5,AL105/2)+IF(AM105="n/a",0,IF(AM105&gt;10,5,AM105/2))+IF(AN105="n/a",0,IF(AN105&gt;10,5,AN105/2))+IF(AO105="n/a",0,IF(AO105&lt;0,0,IF(AO105&gt;10,5,AO105/2)))+IF(CB105&gt;10,5,CB105/2)</f>
        <v>56.33080713469387</v>
      </c>
      <c r="CH105" s="255">
        <f>IF(AB105="n/a",1.03*AP105,IF(AB105&lt;0,1.01*AP105,IF(AB105&gt;10,1.1*AP105,(1+AB105/100)*AP105)))</f>
        <v>0.3578571024601752</v>
      </c>
      <c r="CI105" s="256">
        <f>IF($AC105="n/a",1.03*CH105,IF($AC105&lt;0,1.01*CH105,IF($AC105&gt;10,1.1*CH105,(1+$AC105/100)*CH105)))</f>
        <v>0.3685928155339805</v>
      </c>
      <c r="CJ105" s="257">
        <f>IF($AE105="n/a",1.03*CI105,IF($AE105&lt;0,1.01*CI105,IF($AE105&gt;10,1.1*CI105,(1+$AE105/100)*CI105)))</f>
        <v>0.4017661689320388</v>
      </c>
      <c r="CK105" s="257">
        <f>IF($AE105="n/a",1.03*CJ105,IF($AE105&lt;0,1.01*CJ105,IF($AE105&gt;10,1.1*CJ105,(1+$AE105/100)*CJ105)))</f>
        <v>0.4379251241359223</v>
      </c>
      <c r="CL105" s="258">
        <f>IF($AE105="n/a",1.03*CK105,IF($AE105&lt;0,1.01*CK105,IF($AE105&gt;10,1.1*CK105,(1+$AE105/100)*CK105)))</f>
        <v>0.4773383853081553</v>
      </c>
      <c r="CM105" s="256">
        <f>SUM(CH105:CL105)</f>
        <v>2.043479596370272</v>
      </c>
      <c r="CN105" s="253">
        <f>(CM105/H105)*100</f>
        <v>5.740111225759191</v>
      </c>
      <c r="CO105" s="259">
        <v>0.67</v>
      </c>
      <c r="CP105" s="260">
        <v>6.8</v>
      </c>
      <c r="CQ105" s="261">
        <v>-12</v>
      </c>
      <c r="CR105" s="262">
        <v>-4.2</v>
      </c>
      <c r="CS105" s="263">
        <v>-3.3</v>
      </c>
    </row>
    <row r="106" ht="11.25" customHeight="1">
      <c r="A106" t="s" s="273">
        <v>443</v>
      </c>
      <c r="B106" t="s" s="146">
        <v>444</v>
      </c>
      <c r="C106" t="s" s="146">
        <v>357</v>
      </c>
      <c r="D106" s="267">
        <v>30</v>
      </c>
      <c r="E106" s="219">
        <v>93</v>
      </c>
      <c r="F106" t="s" s="151">
        <v>55</v>
      </c>
      <c r="G106" t="s" s="152">
        <v>55</v>
      </c>
      <c r="H106" s="268">
        <v>47.86</v>
      </c>
      <c r="I106" s="269">
        <f>(R106/H106)*100</f>
        <v>2.089427496865859</v>
      </c>
      <c r="J106" s="379">
        <v>0.2375</v>
      </c>
      <c r="K106" s="379">
        <v>0.25</v>
      </c>
      <c r="L106" s="269">
        <f>((K106/J106)-1)*100</f>
        <v>5.263157894736836</v>
      </c>
      <c r="M106" s="272">
        <v>42899</v>
      </c>
      <c r="N106" s="272">
        <v>42901</v>
      </c>
      <c r="O106" s="272">
        <v>42917</v>
      </c>
      <c r="P106" t="s" s="273">
        <v>177</v>
      </c>
      <c r="Q106" s="441"/>
      <c r="R106" s="271">
        <f>K106*4</f>
        <v>1</v>
      </c>
      <c r="S106" s="275">
        <f>IF(OR(W106&lt;0.01,W106="n/a"),"n/a",R106/W106*100)</f>
        <v>45.87155963302752</v>
      </c>
      <c r="T106" s="276">
        <f>IF(OR(W106&lt;0.01,Z106="n/a"),"n/a",(H106/SQRT(22.5*W106*(H106/Z106))-1)*100)</f>
        <v>59.88859526246735</v>
      </c>
      <c r="U106" s="269">
        <f>IF(OR(W106&lt;0.01,W106="n/a"),"n/a",H106/W106)</f>
        <v>21.95412844036697</v>
      </c>
      <c r="V106" s="277">
        <v>9</v>
      </c>
      <c r="W106" s="268">
        <v>2.18</v>
      </c>
      <c r="X106" s="417">
        <v>2.78</v>
      </c>
      <c r="Y106" s="279">
        <v>1.38</v>
      </c>
      <c r="Z106" s="280">
        <v>2.62</v>
      </c>
      <c r="AA106" s="268">
        <v>12.7</v>
      </c>
      <c r="AB106" s="281">
        <v>29.9</v>
      </c>
      <c r="AC106" s="282">
        <v>8.06</v>
      </c>
      <c r="AD106" s="283">
        <v>7.5</v>
      </c>
      <c r="AE106" s="283">
        <v>7.9</v>
      </c>
      <c r="AF106" s="284">
        <v>3</v>
      </c>
      <c r="AG106" s="285">
        <v>8257</v>
      </c>
      <c r="AH106" s="286">
        <v>0.3</v>
      </c>
      <c r="AI106" s="287">
        <v>1.35</v>
      </c>
      <c r="AJ106" s="288">
        <f>IF(OR(AD106&lt;0,AD106="n/a",AD106=0),"n/a",AN106/AD106)</f>
        <v>0.8616060983820765</v>
      </c>
      <c r="AK106" s="289">
        <f>AN106/AO106</f>
        <v>0.886027686800569</v>
      </c>
      <c r="AL106" s="290">
        <f>((AP106/AQ106)^(1/1)-1)*100</f>
        <v>4.690431519699811</v>
      </c>
      <c r="AM106" s="290">
        <f>IF(AS106=0,"n/a",((AP106/AS106)^(1/3)-1)*100)</f>
        <v>8.078002603219247</v>
      </c>
      <c r="AN106" s="290">
        <f>IF(AV106=0,"n/a",((AP106/AV106)^(1/5)-1)*100)</f>
        <v>6.462045737865574</v>
      </c>
      <c r="AO106" s="291">
        <f>IF(BB106=0,"n/a",((AP106/BB106)^(1/10)-1)*100)</f>
        <v>7.293277438315626</v>
      </c>
      <c r="AP106" s="288">
        <v>0.93</v>
      </c>
      <c r="AQ106" s="288">
        <v>0.8883333333333334</v>
      </c>
      <c r="AR106" s="288">
        <v>0.8066666666666666</v>
      </c>
      <c r="AS106" s="288">
        <v>0.7366666666666667</v>
      </c>
      <c r="AT106" s="292"/>
      <c r="AU106" s="288">
        <v>0.7066666666666667</v>
      </c>
      <c r="AV106" s="288">
        <v>0.68</v>
      </c>
      <c r="AW106" s="292"/>
      <c r="AX106" s="293">
        <v>0.6</v>
      </c>
      <c r="AY106" s="294">
        <v>0.5233333333333333</v>
      </c>
      <c r="AZ106" s="295">
        <v>0.5033333333333333</v>
      </c>
      <c r="BA106" s="295">
        <v>0.4816666666666667</v>
      </c>
      <c r="BB106" s="295">
        <v>0.46</v>
      </c>
      <c r="BC106" s="295">
        <v>0.4333333333333333</v>
      </c>
      <c r="BD106" s="295">
        <v>0.3983333333333334</v>
      </c>
      <c r="BE106" s="295">
        <v>0.3766666666666666</v>
      </c>
      <c r="BF106" s="295">
        <v>0.3611066666666667</v>
      </c>
      <c r="BG106" s="295">
        <v>0.35</v>
      </c>
      <c r="BH106" s="295">
        <v>0.3388933333333333</v>
      </c>
      <c r="BI106" s="296">
        <v>0.3266733333333333</v>
      </c>
      <c r="BJ106" s="293">
        <f>SUM(AP106:BI106)</f>
        <v>9.901673333333331</v>
      </c>
      <c r="BK106" s="297">
        <f>((AP106/AQ106)-1)*100</f>
        <v>4.690431519699811</v>
      </c>
      <c r="BL106" s="297">
        <f>((AQ106/AR106)-1)*100</f>
        <v>10.12396694214877</v>
      </c>
      <c r="BM106" s="297">
        <f>((AR106/AS106)-1)*100</f>
        <v>9.502262443438902</v>
      </c>
      <c r="BN106" s="297">
        <f>IF(AU106=0,0,IF(AU106&gt;AS106,0,((AS106/AU106)-1)*100))</f>
        <v>4.245283018867929</v>
      </c>
      <c r="BO106" s="297">
        <f>IF(AV106=0,0,IF(AV106&gt;AU106,0,((AU106/AV106)-1)*100))</f>
        <v>3.921568627450966</v>
      </c>
      <c r="BP106" s="297">
        <f>IF(AX106=0,0,IF(AX106&gt;AV106,0,((AV106/AX106)-1)*100))</f>
        <v>13.33333333333335</v>
      </c>
      <c r="BQ106" s="298">
        <f>IF(AY106=0,0,IF(AY106&gt;AX106,0,((AX106/AY106)-1)*100))</f>
        <v>14.64968152866242</v>
      </c>
      <c r="BR106" s="299">
        <f>IF(AZ106=0,0,IF(AZ106&gt;AY106,0,((AY106/AZ106)-1)*100))</f>
        <v>3.973509933774833</v>
      </c>
      <c r="BS106" s="299">
        <f>IF(BA106=0,0,IF(BA106&gt;AZ106,0,((AZ106/BA106)-1)*100))</f>
        <v>4.498269896193752</v>
      </c>
      <c r="BT106" s="299">
        <f>IF(BB106=0,0,IF(BB106&gt;BA106,0,((BA106/BB106)-1)*100))</f>
        <v>4.710144927536231</v>
      </c>
      <c r="BU106" s="299">
        <f>IF(BC106=0,0,IF(BC106&gt;BB106,0,((BB106/BC106)-1)*100))</f>
        <v>6.153846153846154</v>
      </c>
      <c r="BV106" s="299">
        <f>IF(BD106=0,0,IF(BD106&gt;BC106,0,((BC106/BD106)-1)*100))</f>
        <v>8.786610878661083</v>
      </c>
      <c r="BW106" s="299">
        <f>IF(BE106=0,0,IF(BE106&gt;BD106,0,((BD106/BE106)-1)*100))</f>
        <v>5.752212389380551</v>
      </c>
      <c r="BX106" s="299">
        <f>IF(BF106=0,0,IF(BF106&gt;BE106,0,((BE106/BF106)-1)*100))</f>
        <v>4.308976110475204</v>
      </c>
      <c r="BY106" s="299">
        <f>IF(BG106=0,0,IF(BG106&gt;BF106,0,((BF106/BG106)-1)*100))</f>
        <v>3.173333333333339</v>
      </c>
      <c r="BZ106" s="299">
        <f>IF(BH106=0,0,IF(BH106&gt;BG106,0,((BG106/BH106)-1)*100))</f>
        <v>3.277334067749926</v>
      </c>
      <c r="CA106" s="300">
        <f>IF(BI106=0,0,IF(BI106&gt;BH106,0,((BH106/BI106)-1)*100))</f>
        <v>3.740739984898278</v>
      </c>
      <c r="CB106" s="297">
        <f>AVERAGE(BK106:CA106)</f>
        <v>6.402441475850088</v>
      </c>
      <c r="CC106" s="297">
        <f>SQRT(AVERAGE((BK106-$CB106)^2,(BL106-$CB106)^2,(BM106-$CB106)^2,(BN106-$CB106)^2,(BO106-$CB106)^2,(BP106-$CB106)^2,(BQ106-$CB106)^2,(BR106-$CB106)^2,(BS106-$CB106)^2,(BT106-$CB106)^2,(BU106-$CB106)^2,(BV106-$CB106)^2,(BW106-$CB106)^2,(BX106-$CB106)^2,(BY106-$CB106)^2,(BZ106-$CB106)^2,(CA106-$CB106)^2))</f>
        <v>3.459606467797618</v>
      </c>
      <c r="CD106" t="s" s="146">
        <v>161</v>
      </c>
      <c r="CE106" s="301">
        <f>IF(AN106="n/a","n/a",IF(U106&lt;0,"n/a",IF(U106="n/a","n/a",I106+AN106-U106)))</f>
        <v>-13.40265520563554</v>
      </c>
      <c r="CF106" s="301">
        <f>IF(AN106="n/a","n/a",I106+AN106)</f>
        <v>8.551473234731432</v>
      </c>
      <c r="CG106" s="297">
        <f>D106/10+(1000-E106)/100+IF(F106="N",2,IF(F106="Y",1,0))+IF(G106="N",2,IF(G106="Y",1,0))+IF(L106&gt;10,5,L106/2)+IF(S106&gt;100,0,IF(S106&lt;0,0,(100-S106)/10))+IF(U106&gt;100,0,IF(U106&lt;0,0,(100-U106)/10))+IF(X106="-",0,IF(X106="N/A",0,IF(X106&gt;5,0,5-X106)))+IF(Y106&gt;5,0,5-Y106)+IF(Z106="N/A",0,IF(Z106&gt;5,0,5-Z106))+IF(AB106&lt;0,0,IF(AB106="-",0,IF(AB106="N/A",0,IF(AB106&gt;10,5,AB106/2))))+IF(AC106="n/a",0,IF(AC106&lt;0,0,IF(AC106&gt;10,5,AC106/2)))+IF(AE106="n/a",0,IF(AE106&lt;0,0,IF(AE106&gt;10,5,AE106/2)))+AF106/10+IF(AG106&gt;100000,3,IF(AG106&gt;10000,2,IF(AG106&gt;1000,1,0)))+IF(AL106&gt;10,5,AL106/2)+IF(AM106="n/a",0,IF(AM106&gt;10,5,AM106/2))+IF(AN106="n/a",0,IF(AN106&gt;10,5,AN106/2))+IF(AO106="n/a",0,IF(AO106&lt;0,0,IF(AO106&gt;10,5,AO106/2)))+IF(CB106&gt;10,5,CB106/2)</f>
        <v>70.88210952750413</v>
      </c>
      <c r="CH106" s="302">
        <f>IF(AB106="n/a",1.03*AP106,IF(AB106&lt;0,1.01*AP106,IF(AB106&gt;10,1.1*AP106,(1+AB106/100)*AP106)))</f>
        <v>1.023</v>
      </c>
      <c r="CI106" s="303">
        <f>IF($AC106="n/a",1.03*CH106,IF($AC106&lt;0,1.01*CH106,IF($AC106&gt;10,1.1*CH106,(1+$AC106/100)*CH106)))</f>
        <v>1.1054538</v>
      </c>
      <c r="CJ106" s="304">
        <f>IF($AE106="n/a",1.03*CI106,IF($AE106&lt;0,1.01*CI106,IF($AE106&gt;10,1.1*CI106,(1+$AE106/100)*CI106)))</f>
        <v>1.1927846502</v>
      </c>
      <c r="CK106" s="304">
        <f>IF($AE106="n/a",1.03*CJ106,IF($AE106&lt;0,1.01*CJ106,IF($AE106&gt;10,1.1*CJ106,(1+$AE106/100)*CJ106)))</f>
        <v>1.2870146375658</v>
      </c>
      <c r="CL106" s="305">
        <f>IF($AE106="n/a",1.03*CK106,IF($AE106&lt;0,1.01*CK106,IF($AE106&gt;10,1.1*CK106,(1+$AE106/100)*CK106)))</f>
        <v>1.388688793933498</v>
      </c>
      <c r="CM106" s="303">
        <f>SUM(CH106:CL106)</f>
        <v>5.996941881699297</v>
      </c>
      <c r="CN106" s="300">
        <f>(CM106/H106)*100</f>
        <v>12.530175264729</v>
      </c>
      <c r="CO106" s="306">
        <v>0.7</v>
      </c>
      <c r="CP106" s="307">
        <v>14.5</v>
      </c>
      <c r="CQ106" s="308">
        <v>-8</v>
      </c>
      <c r="CR106" s="309">
        <v>-0.5</v>
      </c>
      <c r="CS106" s="310">
        <v>-1.7</v>
      </c>
    </row>
    <row r="107" ht="11.25" customHeight="1">
      <c r="A107" t="s" s="173">
        <v>445</v>
      </c>
      <c r="B107" t="s" s="110">
        <v>446</v>
      </c>
      <c r="C107" t="s" s="110">
        <v>128</v>
      </c>
      <c r="D107" s="174">
        <v>26</v>
      </c>
      <c r="E107" s="219">
        <v>105</v>
      </c>
      <c r="F107" t="s" s="118">
        <v>55</v>
      </c>
      <c r="G107" t="s" s="113">
        <v>55</v>
      </c>
      <c r="H107" s="176">
        <v>73.53</v>
      </c>
      <c r="I107" s="177">
        <f>(R107/H107)*100</f>
        <v>1.495988032095743</v>
      </c>
      <c r="J107" s="178">
        <v>0.255</v>
      </c>
      <c r="K107" s="178">
        <v>0.275</v>
      </c>
      <c r="L107" s="177">
        <f>((K107/J107)-1)*100</f>
        <v>7.843137254901977</v>
      </c>
      <c r="M107" s="179">
        <v>43076</v>
      </c>
      <c r="N107" s="179">
        <v>43077</v>
      </c>
      <c r="O107" s="179">
        <v>43102</v>
      </c>
      <c r="P107" t="s" s="173">
        <v>447</v>
      </c>
      <c r="Q107" t="s" s="442">
        <v>448</v>
      </c>
      <c r="R107" s="180">
        <f>K107*4</f>
        <v>1.1</v>
      </c>
      <c r="S107" s="181">
        <f>IF(OR(W107&lt;0.01,W107="n/a"),"n/a",R107/W107*100)</f>
        <v>30.64066852367688</v>
      </c>
      <c r="T107" s="182">
        <f>IF(OR(W107&lt;0.01,Z107="n/a"),"n/a",(H107/SQRT(22.5*W107*(H107/Z107))-1)*100)</f>
        <v>26.21553833419896</v>
      </c>
      <c r="U107" s="177">
        <f>IF(OR(W107&lt;0.01,W107="n/a"),"n/a",H107/W107)</f>
        <v>20.48189415041783</v>
      </c>
      <c r="V107" s="183">
        <v>12</v>
      </c>
      <c r="W107" s="176">
        <v>3.59</v>
      </c>
      <c r="X107" s="184">
        <v>1.9</v>
      </c>
      <c r="Y107" s="185">
        <v>6.16</v>
      </c>
      <c r="Z107" s="186">
        <v>1.75</v>
      </c>
      <c r="AA107" s="176">
        <v>8.300000000000001</v>
      </c>
      <c r="AB107" s="187">
        <v>32.1</v>
      </c>
      <c r="AC107" s="188">
        <v>8.85</v>
      </c>
      <c r="AD107" s="189">
        <v>3.9</v>
      </c>
      <c r="AE107" s="189">
        <v>10.8</v>
      </c>
      <c r="AF107" s="190">
        <v>5</v>
      </c>
      <c r="AG107" s="191">
        <v>3649</v>
      </c>
      <c r="AH107" s="192">
        <v>0.7</v>
      </c>
      <c r="AI107" s="193">
        <v>0.04</v>
      </c>
      <c r="AJ107" s="194">
        <f>IF(OR(AD107&lt;0,AD107="n/a",AD107=0),"n/a",AN107/AD107)</f>
        <v>1.19768744256501</v>
      </c>
      <c r="AK107" s="195">
        <f>IF(OR(AO107&lt;0,AO107="n/a"),"n/a",AN107/AO107)</f>
        <v>0.6920549937166293</v>
      </c>
      <c r="AL107" s="196">
        <f>((AP107/AQ107)^(1/1)-1)*100</f>
        <v>4.255319148936176</v>
      </c>
      <c r="AM107" s="196">
        <f>IF(AS107=0,"n/a",((AP107/AS107)^(1/3)-1)*100)</f>
        <v>4.450183705902866</v>
      </c>
      <c r="AN107" s="196">
        <f>IF(AV107=0,"n/a",((AP107/AV107)^(1/5)-1)*100)</f>
        <v>4.67098102600354</v>
      </c>
      <c r="AO107" s="197">
        <f>IF(BB107=0,"n/a",((AP107/BB107)^(1/10)-1)*100)</f>
        <v>6.749436198586456</v>
      </c>
      <c r="AP107" s="194">
        <v>0.98</v>
      </c>
      <c r="AQ107" s="194">
        <v>0.9399999999999999</v>
      </c>
      <c r="AR107" s="194">
        <v>0.9</v>
      </c>
      <c r="AS107" s="194">
        <v>0.86</v>
      </c>
      <c r="AT107" t="s" s="356">
        <v>112</v>
      </c>
      <c r="AU107" s="194">
        <v>0.82</v>
      </c>
      <c r="AV107" s="194">
        <v>0.78</v>
      </c>
      <c r="AW107" s="199"/>
      <c r="AX107" s="200">
        <v>0.74</v>
      </c>
      <c r="AY107" s="201">
        <v>0.7</v>
      </c>
      <c r="AZ107" s="202">
        <v>0.63</v>
      </c>
      <c r="BA107" s="202">
        <v>0.55</v>
      </c>
      <c r="BB107" s="202">
        <v>0.51</v>
      </c>
      <c r="BC107" s="202">
        <v>0.44</v>
      </c>
      <c r="BD107" s="202">
        <v>0.42</v>
      </c>
      <c r="BE107" s="202">
        <v>0.4</v>
      </c>
      <c r="BF107" s="202">
        <v>0.3953</v>
      </c>
      <c r="BG107" s="203">
        <v>0.3812</v>
      </c>
      <c r="BH107" s="202">
        <v>0.3725</v>
      </c>
      <c r="BI107" s="204">
        <v>0.3464</v>
      </c>
      <c r="BJ107" s="200">
        <f>SUM(AP107:BI107)</f>
        <v>11.1654</v>
      </c>
      <c r="BK107" s="205">
        <f>((AP107/AQ107)-1)*100</f>
        <v>4.255319148936176</v>
      </c>
      <c r="BL107" s="205">
        <f>((AQ107/AR107)-1)*100</f>
        <v>4.444444444444429</v>
      </c>
      <c r="BM107" s="205">
        <f>((AR107/AS107)-1)*100</f>
        <v>4.651162790697683</v>
      </c>
      <c r="BN107" s="205">
        <f>IF(AU107=0,0,IF(AU107&gt;AS107,0,((AS107/AU107)-1)*100))</f>
        <v>4.878048780487809</v>
      </c>
      <c r="BO107" s="205">
        <f>IF(AV107=0,0,IF(AV107&gt;AU107,0,((AU107/AV107)-1)*100))</f>
        <v>5.12820512820511</v>
      </c>
      <c r="BP107" s="205">
        <f>IF(AX107=0,0,IF(AX107&gt;AV107,0,((AV107/AX107)-1)*100))</f>
        <v>5.405405405405417</v>
      </c>
      <c r="BQ107" s="206">
        <f>IF(AY107=0,0,IF(AY107&gt;AX107,0,((AX107/AY107)-1)*100))</f>
        <v>5.714285714285716</v>
      </c>
      <c r="BR107" s="207">
        <f>IF(AZ107=0,0,IF(AZ107&gt;AY107,0,((AY107/AZ107)-1)*100))</f>
        <v>11.11111111111109</v>
      </c>
      <c r="BS107" s="207">
        <f>IF(BA107=0,0,IF(BA107&gt;AZ107,0,((AZ107/BA107)-1)*100))</f>
        <v>14.54545454545453</v>
      </c>
      <c r="BT107" s="207">
        <f>IF(BB107=0,0,IF(BB107&gt;BA107,0,((BA107/BB107)-1)*100))</f>
        <v>7.843137254901977</v>
      </c>
      <c r="BU107" s="207">
        <f>IF(BC107=0,0,IF(BC107&gt;BB107,0,((BB107/BC107)-1)*100))</f>
        <v>15.90909090909092</v>
      </c>
      <c r="BV107" s="207">
        <f>IF(BD107=0,0,IF(BD107&gt;BC107,0,((BC107/BD107)-1)*100))</f>
        <v>4.761904761904767</v>
      </c>
      <c r="BW107" s="207">
        <f>IF(BE107=0,0,IF(BE107&gt;BD107,0,((BD107/BE107)-1)*100))</f>
        <v>4.999999999999982</v>
      </c>
      <c r="BX107" s="207">
        <f>IF(BF107=0,0,IF(BF107&gt;BE107,0,((BE107/BF107)-1)*100))</f>
        <v>1.188970402226164</v>
      </c>
      <c r="BY107" s="207">
        <f>IF(BG107=0,0,IF(BG107&gt;BF107,0,((BF107/BG107)-1)*100))</f>
        <v>3.698845750262336</v>
      </c>
      <c r="BZ107" s="207">
        <f>IF(BH107=0,0,IF(BH107&gt;BG107,0,((BG107/BH107)-1)*100))</f>
        <v>2.335570469798665</v>
      </c>
      <c r="CA107" s="208">
        <f>IF(BI107=0,0,IF(BI107&gt;BH107,0,((BH107/BI107)-1)*100))</f>
        <v>7.534642032332561</v>
      </c>
      <c r="CB107" s="205">
        <f>AVERAGE(BK107:CA107)</f>
        <v>6.37679992056149</v>
      </c>
      <c r="CC107" s="205">
        <f>SQRT(AVERAGE((BK107-$CB107)^2,(BL107-$CB107)^2,(BM107-$CB107)^2,(BN107-$CB107)^2,(BO107-$CB107)^2,(BP107-$CB107)^2,(BQ107-$CB107)^2,(BR107-$CB107)^2,(BS107-$CB107)^2,(BT107-$CB107)^2,(BU107-$CB107)^2,(BV107-$CB107)^2,(BW107-$CB107)^2,(BX107-$CB107)^2,(BY107-$CB107)^2,(BZ107-$CB107)^2,(CA107-$CB107)^2))</f>
        <v>3.871587510987331</v>
      </c>
      <c r="CD107" t="s" s="110">
        <v>132</v>
      </c>
      <c r="CE107" s="209">
        <f>IF(AN107="n/a","n/a",IF(U107&lt;0,"n/a",IF(U107="n/a","n/a",I107+AN107-U107)))</f>
        <v>-14.31492509231855</v>
      </c>
      <c r="CF107" s="209">
        <f>IF(AN107="n/a","n/a",I107+AN107)</f>
        <v>6.166969058099284</v>
      </c>
      <c r="CG107" s="205">
        <f>D107/10+(1000-E107)/100+IF(F107="N",2,IF(F107="Y",1,0))+IF(G107="N",2,IF(G107="Y",1,0))+IF(L107&gt;10,5,L107/2)+IF(S107&gt;100,0,IF(S107&lt;0,0,(100-S107)/10))+IF(U107&gt;100,0,IF(U107&lt;0,0,(100-U107)/10))+IF(X107="-",0,IF(X107="N/A",0,IF(X107&gt;5,0,5-X107)))+IF(Y107&gt;5,0,5-Y107)+IF(Z107="N/A",0,IF(Z107&gt;5,0,5-Z107))+IF(AB107&lt;0,0,IF(AB107="-",0,IF(AB107="N/A",0,IF(AB107&gt;10,5,AB107/2))))+IF(AC107="n/a",0,IF(AC107&lt;0,0,IF(AC107&gt;10,5,AC107/2)))+IF(AE107="n/a",0,IF(AE107&lt;0,0,IF(AE107&gt;10,5,AE107/2)))+AF107/10+IF(AG107&gt;100000,3,IF(AG107&gt;10000,2,IF(AG107&gt;1000,1,0)))+IF(AL107&gt;10,5,AL107/2)+IF(AM107="n/a",0,IF(AM107&gt;10,5,AM107/2))+IF(AN107="n/a",0,IF(AN107&gt;10,5,AN107/2))+IF(AO107="n/a",0,IF(AO107&lt;0,0,IF(AO107&gt;10,5,AO107/2)))+IF(CB107&gt;10,5,CB107/2)</f>
        <v>69.88567236003679</v>
      </c>
      <c r="CH107" s="315">
        <f>IF(AB107="n/a",1.03*AP107,IF(AB107&lt;0,1.01*AP107,IF(AB107&gt;10,1.1*AP107,(1+AB107/100)*AP107)))</f>
        <v>1.078</v>
      </c>
      <c r="CI107" s="211">
        <f>IF($AC107="n/a",1.03*CH107,IF($AC107&lt;0,1.01*CH107,IF($AC107&gt;10,1.1*CH107,(1+$AC107/100)*CH107)))</f>
        <v>1.173403</v>
      </c>
      <c r="CJ107" s="212">
        <f>IF($AE107="n/a",1.03*CI107,IF($AE107&lt;0,1.01*CI107,IF($AE107&gt;10,1.1*CI107,(1+$AE107/100)*CI107)))</f>
        <v>1.2907433</v>
      </c>
      <c r="CK107" s="212">
        <f>IF($AE107="n/a",1.03*CJ107,IF($AE107&lt;0,1.01*CJ107,IF($AE107&gt;10,1.1*CJ107,(1+$AE107/100)*CJ107)))</f>
        <v>1.41981763</v>
      </c>
      <c r="CL107" s="210">
        <f>IF($AE107="n/a",1.03*CK107,IF($AE107&lt;0,1.01*CK107,IF($AE107&gt;10,1.1*CK107,(1+$AE107/100)*CK107)))</f>
        <v>1.561799393000001</v>
      </c>
      <c r="CM107" s="211">
        <f>SUM(CH107:CL107)</f>
        <v>6.523763323000003</v>
      </c>
      <c r="CN107" s="208">
        <f>(CM107/H107)*100</f>
        <v>8.872247141302873</v>
      </c>
      <c r="CO107" s="213">
        <v>0.84</v>
      </c>
      <c r="CP107" s="214">
        <v>22.9</v>
      </c>
      <c r="CQ107" s="215">
        <v>-9.800000000000001</v>
      </c>
      <c r="CR107" s="214">
        <v>3.8</v>
      </c>
      <c r="CS107" s="215">
        <v>0.4</v>
      </c>
    </row>
    <row r="108" ht="11.25" customHeight="1">
      <c r="A108" t="s" s="116">
        <v>449</v>
      </c>
      <c r="B108" t="s" s="116">
        <v>450</v>
      </c>
      <c r="C108" t="s" s="116">
        <v>128</v>
      </c>
      <c r="D108" s="443">
        <v>43</v>
      </c>
      <c r="E108" s="219">
        <v>53</v>
      </c>
      <c r="F108" t="s" s="220">
        <v>55</v>
      </c>
      <c r="G108" t="s" s="221">
        <v>55</v>
      </c>
      <c r="H108" s="222">
        <v>35.95</v>
      </c>
      <c r="I108" s="223">
        <f>(R108/H108)*100</f>
        <v>3.671766342141863</v>
      </c>
      <c r="J108" s="224">
        <v>0.32</v>
      </c>
      <c r="K108" s="224">
        <v>0.33</v>
      </c>
      <c r="L108" s="225">
        <f>((K108/J108)-1)*100</f>
        <v>3.125</v>
      </c>
      <c r="M108" s="327">
        <v>42347</v>
      </c>
      <c r="N108" s="327">
        <v>42349</v>
      </c>
      <c r="O108" s="327">
        <v>42373</v>
      </c>
      <c r="P108" t="s" s="227">
        <v>325</v>
      </c>
      <c r="Q108" t="s" s="444">
        <v>451</v>
      </c>
      <c r="R108" s="225">
        <f>K108*4</f>
        <v>1.32</v>
      </c>
      <c r="S108" s="228">
        <f>IF(OR(W108&lt;0.01,W108="n/a"),"n/a",R108/W108*100)</f>
        <v>69.47368421052632</v>
      </c>
      <c r="T108" s="229">
        <f>IF(OR(W108&lt;0.01,Z108="n/a"),"n/a",(H108/SQRT(22.5*W108*(H108/Z108))-1)*100)</f>
        <v>-3.82155960060061</v>
      </c>
      <c r="U108" s="223">
        <f>IF(OR(W108&lt;0.01,W108="n/a"),"n/a",H108/W108)</f>
        <v>18.92105263157895</v>
      </c>
      <c r="V108" s="230">
        <v>12</v>
      </c>
      <c r="W108" s="222">
        <v>1.9</v>
      </c>
      <c r="X108" s="231">
        <v>1.9</v>
      </c>
      <c r="Y108" s="232">
        <v>6.52</v>
      </c>
      <c r="Z108" s="233">
        <v>1.1</v>
      </c>
      <c r="AA108" s="222">
        <v>6.2</v>
      </c>
      <c r="AB108" s="234">
        <v>0.5</v>
      </c>
      <c r="AC108" s="235">
        <v>14.41</v>
      </c>
      <c r="AD108" s="236">
        <v>4.3</v>
      </c>
      <c r="AE108" s="236">
        <v>10</v>
      </c>
      <c r="AF108" s="237">
        <v>9</v>
      </c>
      <c r="AG108" s="238">
        <v>3738</v>
      </c>
      <c r="AH108" s="239">
        <v>2.6</v>
      </c>
      <c r="AI108" s="240">
        <v>0.07000000000000001</v>
      </c>
      <c r="AJ108" s="241">
        <f>IF(OR(AD108&lt;0,AD108="n/a",AD108=0),"n/a",AN108/AD108)</f>
        <v>0.4475552672431759</v>
      </c>
      <c r="AK108" s="242">
        <f>AN108/AO108</f>
        <v>0.9494374906781355</v>
      </c>
      <c r="AL108" s="243">
        <f>((AP108/AQ108)^(1/1)-1)*100</f>
        <v>3.125</v>
      </c>
      <c r="AM108" s="243">
        <f>IF(AS108=0,"n/a",((AP108/AS108)^(1/3)-1)*100)</f>
        <v>1.832867393189774</v>
      </c>
      <c r="AN108" s="243">
        <f>IF(AV108=0,"n/a",((AP108/AV108)^(1/5)-1)*100)</f>
        <v>1.924487649145656</v>
      </c>
      <c r="AO108" s="244">
        <f>IF(BB108=0,"n/a",((AP108/BB108)^(1/10)-1)*100)</f>
        <v>2.026976676232883</v>
      </c>
      <c r="AP108" s="321">
        <v>1.32</v>
      </c>
      <c r="AQ108" s="321">
        <v>1.28</v>
      </c>
      <c r="AR108" s="241">
        <v>1.28</v>
      </c>
      <c r="AS108" s="241">
        <v>1.25</v>
      </c>
      <c r="AT108" s="245"/>
      <c r="AU108" s="241">
        <v>1.24</v>
      </c>
      <c r="AV108" s="321">
        <v>1.2</v>
      </c>
      <c r="AW108" s="245"/>
      <c r="AX108" s="246">
        <v>1.2</v>
      </c>
      <c r="AY108" s="394">
        <v>1.16</v>
      </c>
      <c r="AZ108" s="248">
        <v>1.16</v>
      </c>
      <c r="BA108" s="248">
        <v>1.12</v>
      </c>
      <c r="BB108" s="248">
        <v>1.08</v>
      </c>
      <c r="BC108" s="317">
        <v>1.04</v>
      </c>
      <c r="BD108" s="248">
        <v>1.01</v>
      </c>
      <c r="BE108" s="248">
        <v>1</v>
      </c>
      <c r="BF108" s="248">
        <v>0.93</v>
      </c>
      <c r="BG108" s="248">
        <v>0.89</v>
      </c>
      <c r="BH108" s="248">
        <v>0.84</v>
      </c>
      <c r="BI108" s="249">
        <v>0.8100000000000001</v>
      </c>
      <c r="BJ108" s="246">
        <f>SUM(AP108:BI108)</f>
        <v>19.81</v>
      </c>
      <c r="BK108" s="250">
        <f>((AP108/AQ108)-1)*100</f>
        <v>3.125</v>
      </c>
      <c r="BL108" s="250">
        <f>((AQ108/AR108)-1)*100</f>
        <v>0</v>
      </c>
      <c r="BM108" s="250">
        <f>((AR108/AS108)-1)*100</f>
        <v>2.400000000000002</v>
      </c>
      <c r="BN108" s="250">
        <f>IF(AU108=0,0,IF(AU108&gt;AS108,0,((AS108/AU108)-1)*100))</f>
        <v>0.8064516129032251</v>
      </c>
      <c r="BO108" s="250">
        <f>IF(AV108=0,0,IF(AV108&gt;AU108,0,((AU108/AV108)-1)*100))</f>
        <v>3.333333333333344</v>
      </c>
      <c r="BP108" s="250">
        <f>((AV108/AX108)-1)*100</f>
        <v>0</v>
      </c>
      <c r="BQ108" s="251">
        <f>((AX108/AY108)-1)*100</f>
        <v>3.448275862068972</v>
      </c>
      <c r="BR108" s="252">
        <f>((AY108/AZ108)-1)*100</f>
        <v>0</v>
      </c>
      <c r="BS108" s="252">
        <f>((AZ108/BA108)-1)*100</f>
        <v>3.571428571428559</v>
      </c>
      <c r="BT108" s="252">
        <f>((BA108/BB108)-1)*100</f>
        <v>3.703703703703698</v>
      </c>
      <c r="BU108" s="252">
        <f>((BB108/BC108)-1)*100</f>
        <v>3.846153846153855</v>
      </c>
      <c r="BV108" s="252">
        <f>((BC108/BD108)-1)*100</f>
        <v>2.970297029702973</v>
      </c>
      <c r="BW108" s="252">
        <f>((BD108/BE108)-1)*100</f>
        <v>1.000000000000001</v>
      </c>
      <c r="BX108" s="252">
        <f>((BE108/BF108)-1)*100</f>
        <v>7.526881720430101</v>
      </c>
      <c r="BY108" s="252">
        <f>((BF108/BG108)-1)*100</f>
        <v>4.494382022471921</v>
      </c>
      <c r="BZ108" s="252">
        <f>((BG108/BH108)-1)*100</f>
        <v>5.952380952380953</v>
      </c>
      <c r="CA108" s="253">
        <f>((BH108/BI108)-1)*100</f>
        <v>3.703703703703698</v>
      </c>
      <c r="CB108" s="250">
        <f>AVERAGE(BK108:CA108)</f>
        <v>2.934234844604783</v>
      </c>
      <c r="CC108" s="250">
        <f>SQRT(AVERAGE((BK108-$CB108)^2,(BL108-$CB108)^2,(BM108-$CB108)^2,(BN108-$CB108)^2,(BO108-$CB108)^2,(BP108-$CB108)^2,(BQ108-$CB108)^2,(BR108-$CB108)^2,(BS108-$CB108)^2,(BT108-$CB108)^2,(BU108-$CB108)^2,(BV108-$CB108)^2,(BW108-$CB108)^2,(BX108-$CB108)^2,(BY108-$CB108)^2,(BZ108-$CB108)^2,(CA108-$CB108)^2))</f>
        <v>2.027777571961702</v>
      </c>
      <c r="CD108" t="s" s="116">
        <v>132</v>
      </c>
      <c r="CE108" s="254">
        <f>IF(AN108="n/a","n/a",IF(U108&lt;0,"n/a",IF(U108="n/a","n/a",I108+AN108-U108)))</f>
        <v>-13.32479864029143</v>
      </c>
      <c r="CF108" s="254">
        <f>IF(AN108="n/a","n/a",I108+AN108)</f>
        <v>5.59625399128752</v>
      </c>
      <c r="CG108" s="250">
        <f>D108/10+(1000-E108)/100+IF(F108="N",2,IF(F108="Y",1,0))+IF(G108="N",2,IF(G108="Y",1,0))+IF(L108&gt;10,5,L108/2)+IF(S108&gt;100,0,IF(S108&lt;0,0,(100-S108)/10))+IF(U108&gt;100,0,IF(U108&lt;0,0,(100-U108)/10))+IF(X108="-",0,IF(X108="N/A",0,IF(X108&gt;5,0,5-X108)))+IF(Y108&gt;5,0,5-Y108)+IF(Z108="N/A",0,IF(Z108&gt;5,0,5-Z108))+IF(AB108&lt;0,0,IF(AB108="-",0,IF(AB108="N/A",0,IF(AB108&gt;10,5,AB108/2))))+IF(AC108="n/a",0,IF(AC108&lt;0,0,IF(AC108&gt;10,5,AC108/2)))+IF(AE108="n/a",0,IF(AE108&lt;0,0,IF(AE108&gt;10,5,AE108/2)))+AF108/10+IF(AG108&gt;100000,3,IF(AG108&gt;10000,2,IF(AG108&gt;1000,1,0)))+IF(AL108&gt;10,5,AL108/2)+IF(AM108="n/a",0,IF(AM108&gt;10,5,AM108/2))+IF(AN108="n/a",0,IF(AN108&gt;10,5,AN108/2))+IF(AO108="n/a",0,IF(AO108&lt;0,0,IF(AO108&gt;10,5,AO108/2)))+IF(CB108&gt;10,5,CB108/2)</f>
        <v>55.56480959737602</v>
      </c>
      <c r="CH108" s="255">
        <f>IF(AB108="n/a",1.03*AP108,IF(AB108&lt;0,1.01*AP108,IF(AB108&gt;10,1.1*AP108,(1+AB108/100)*AP108)))</f>
        <v>1.3266</v>
      </c>
      <c r="CI108" s="256">
        <f>IF($AC108="n/a",1.03*CH108,IF($AC108&lt;0,1.01*CH108,IF($AC108&gt;10,1.1*CH108,(1+$AC108/100)*CH108)))</f>
        <v>1.45926</v>
      </c>
      <c r="CJ108" s="257">
        <f>IF($AE108="n/a",1.03*CI108,IF($AE108&lt;0,1.01*CI108,IF($AE108&gt;10,1.1*CI108,(1+$AE108/100)*CI108)))</f>
        <v>1.605186</v>
      </c>
      <c r="CK108" s="257">
        <f>IF($AE108="n/a",1.03*CJ108,IF($AE108&lt;0,1.01*CJ108,IF($AE108&gt;10,1.1*CJ108,(1+$AE108/100)*CJ108)))</f>
        <v>1.765704600000001</v>
      </c>
      <c r="CL108" s="258">
        <f>IF($AE108="n/a",1.03*CK108,IF($AE108&lt;0,1.01*CK108,IF($AE108&gt;10,1.1*CK108,(1+$AE108/100)*CK108)))</f>
        <v>1.942275060000001</v>
      </c>
      <c r="CM108" s="256">
        <f>SUM(CH108:CL108)</f>
        <v>8.099025660000002</v>
      </c>
      <c r="CN108" s="253">
        <f>(CM108/H108)*100</f>
        <v>22.52858319888735</v>
      </c>
      <c r="CO108" s="259">
        <v>1.05</v>
      </c>
      <c r="CP108" s="260">
        <v>13.4</v>
      </c>
      <c r="CQ108" s="261">
        <v>-27.2</v>
      </c>
      <c r="CR108" s="262">
        <v>1.2</v>
      </c>
      <c r="CS108" s="263">
        <v>-8</v>
      </c>
    </row>
    <row r="109" ht="11.25" customHeight="1">
      <c r="A109" t="s" s="116">
        <v>452</v>
      </c>
      <c r="B109" t="s" s="116">
        <v>453</v>
      </c>
      <c r="C109" t="s" s="116">
        <v>155</v>
      </c>
      <c r="D109" s="218">
        <v>46</v>
      </c>
      <c r="E109" s="219">
        <v>35</v>
      </c>
      <c r="F109" t="s" s="220">
        <v>55</v>
      </c>
      <c r="G109" t="s" s="221">
        <v>55</v>
      </c>
      <c r="H109" s="222">
        <v>57.35</v>
      </c>
      <c r="I109" s="223">
        <f>(R109/H109)*100</f>
        <v>3.766346992153444</v>
      </c>
      <c r="J109" s="224">
        <v>0.53</v>
      </c>
      <c r="K109" s="224">
        <v>0.54</v>
      </c>
      <c r="L109" s="225">
        <f>((K109/J109)-1)*100</f>
        <v>1.886792452830188</v>
      </c>
      <c r="M109" s="226">
        <v>42740</v>
      </c>
      <c r="N109" s="226">
        <v>42744</v>
      </c>
      <c r="O109" s="226">
        <v>42772</v>
      </c>
      <c r="P109" t="s" s="227">
        <v>142</v>
      </c>
      <c r="Q109" s="325"/>
      <c r="R109" s="225">
        <f>K109*4</f>
        <v>2.16</v>
      </c>
      <c r="S109" t="s" s="400">
        <f>IF(OR(W109&lt;0.01,W109="n/a"),"n/a",R109/W109*100)</f>
        <v>143</v>
      </c>
      <c r="T109" t="s" s="361">
        <f>IF(OR(W109&lt;0.01,Z109="n/a"),"n/a",(H109/SQRT(22.5*W109*(H109/Z109))-1)*100)</f>
        <v>143</v>
      </c>
      <c r="U109" t="s" s="265">
        <f>IF(OR(W109&lt;0.01,W109="n/a"),"n/a",H109/W109)</f>
        <v>143</v>
      </c>
      <c r="V109" s="230">
        <v>3</v>
      </c>
      <c r="W109" s="222">
        <v>-1.02</v>
      </c>
      <c r="X109" t="s" s="320">
        <v>143</v>
      </c>
      <c r="Y109" s="232">
        <v>0.71</v>
      </c>
      <c r="Z109" s="233">
        <v>1.14</v>
      </c>
      <c r="AA109" s="222">
        <v>2.6</v>
      </c>
      <c r="AB109" s="234">
        <v>-77.59999999999999</v>
      </c>
      <c r="AC109" t="s" s="422">
        <v>143</v>
      </c>
      <c r="AD109" s="236">
        <v>-23</v>
      </c>
      <c r="AE109" t="s" s="416">
        <v>143</v>
      </c>
      <c r="AF109" s="237">
        <v>1</v>
      </c>
      <c r="AG109" s="238">
        <v>1459</v>
      </c>
      <c r="AH109" s="239">
        <v>2.3</v>
      </c>
      <c r="AI109" s="240">
        <v>0.32</v>
      </c>
      <c r="AJ109" t="s" s="265">
        <f>IF(OR(AD109&lt;0,AD109="n/a",AD109=0),"n/a",AN109/AD109)</f>
        <v>143</v>
      </c>
      <c r="AK109" s="242">
        <f>AN109/AO109</f>
        <v>0.9473033470793092</v>
      </c>
      <c r="AL109" s="243">
        <f>((AP109/AQ109)^(1/1)-1)*100</f>
        <v>1.923076923076916</v>
      </c>
      <c r="AM109" s="243">
        <f>IF(AS109=0,"n/a",((AP109/AS109)^(1/3)-1)*100)</f>
        <v>1.961282242221629</v>
      </c>
      <c r="AN109" s="243">
        <f>IF(AV109=0,"n/a",((AP109/AV109)^(1/5)-1)*100)</f>
        <v>2.001586442069092</v>
      </c>
      <c r="AO109" s="244">
        <f>IF(BB109=0,"n/a",((AP109/BB109)^(1/10)-1)*100)</f>
        <v>2.112930824366144</v>
      </c>
      <c r="AP109" s="241">
        <v>2.12</v>
      </c>
      <c r="AQ109" s="241">
        <v>2.08</v>
      </c>
      <c r="AR109" s="241">
        <v>2.04</v>
      </c>
      <c r="AS109" s="241">
        <v>2</v>
      </c>
      <c r="AT109" s="245"/>
      <c r="AU109" s="241">
        <v>1.96</v>
      </c>
      <c r="AV109" s="241">
        <v>1.92</v>
      </c>
      <c r="AW109" s="245"/>
      <c r="AX109" s="246">
        <v>1.88</v>
      </c>
      <c r="AY109" s="247">
        <v>1.84</v>
      </c>
      <c r="AZ109" s="248">
        <v>1.8</v>
      </c>
      <c r="BA109" s="248">
        <v>1.76</v>
      </c>
      <c r="BB109" s="248">
        <v>1.72</v>
      </c>
      <c r="BC109" s="248">
        <v>1.68</v>
      </c>
      <c r="BD109" s="248">
        <v>1.56</v>
      </c>
      <c r="BE109" s="248">
        <v>1.44</v>
      </c>
      <c r="BF109" s="248">
        <v>1.36</v>
      </c>
      <c r="BG109" s="248">
        <v>1.28</v>
      </c>
      <c r="BH109" s="248">
        <v>1.24</v>
      </c>
      <c r="BI109" s="249">
        <v>1.2</v>
      </c>
      <c r="BJ109" s="246">
        <f>SUM(AP109:BI109)</f>
        <v>30.88</v>
      </c>
      <c r="BK109" s="250">
        <f>((AP109/AQ109)-1)*100</f>
        <v>1.923076923076916</v>
      </c>
      <c r="BL109" s="250">
        <f>((AQ109/AR109)-1)*100</f>
        <v>1.960784313725483</v>
      </c>
      <c r="BM109" s="250">
        <f>((AR109/AS109)-1)*100</f>
        <v>2.000000000000002</v>
      </c>
      <c r="BN109" s="250">
        <f>IF(AU109=0,0,IF(AU109&gt;AS109,0,((AS109/AU109)-1)*100))</f>
        <v>2.040816326530615</v>
      </c>
      <c r="BO109" s="250">
        <f>IF(AV109=0,0,IF(AV109&gt;AU109,0,((AU109/AV109)-1)*100))</f>
        <v>2.083333333333326</v>
      </c>
      <c r="BP109" s="250">
        <f>((AV109/AX109)-1)*100</f>
        <v>2.127659574468077</v>
      </c>
      <c r="BQ109" s="251">
        <f>((AX109/AY109)-1)*100</f>
        <v>2.173913043478248</v>
      </c>
      <c r="BR109" s="252">
        <f>((AY109/AZ109)-1)*100</f>
        <v>2.222222222222214</v>
      </c>
      <c r="BS109" s="252">
        <f>((AZ109/BA109)-1)*100</f>
        <v>2.272727272727271</v>
      </c>
      <c r="BT109" s="252">
        <f>((BA109/BB109)-1)*100</f>
        <v>2.325581395348841</v>
      </c>
      <c r="BU109" s="252">
        <f>((BB109/BC109)-1)*100</f>
        <v>2.380952380952372</v>
      </c>
      <c r="BV109" s="252">
        <f>((BC109/BD109)-1)*100</f>
        <v>7.692307692307687</v>
      </c>
      <c r="BW109" s="252">
        <f>((BD109/BE109)-1)*100</f>
        <v>8.333333333333348</v>
      </c>
      <c r="BX109" s="252">
        <f>((BE109/BF109)-1)*100</f>
        <v>5.88235294117645</v>
      </c>
      <c r="BY109" s="252">
        <f>((BF109/BG109)-1)*100</f>
        <v>6.25</v>
      </c>
      <c r="BZ109" s="252">
        <f>((BG109/BH109)-1)*100</f>
        <v>3.2258064516129</v>
      </c>
      <c r="CA109" s="253">
        <f>((BH109/BI109)-1)*100</f>
        <v>3.333333333333344</v>
      </c>
      <c r="CB109" s="250">
        <f>AVERAGE(BK109:CA109)</f>
        <v>3.42518826691924</v>
      </c>
      <c r="CC109" s="250">
        <f>SQRT(AVERAGE((BK109-$CB109)^2,(BL109-$CB109)^2,(BM109-$CB109)^2,(BN109-$CB109)^2,(BO109-$CB109)^2,(BP109-$CB109)^2,(BQ109-$CB109)^2,(BR109-$CB109)^2,(BS109-$CB109)^2,(BT109-$CB109)^2,(BU109-$CB109)^2,(BV109-$CB109)^2,(BW109-$CB109)^2,(BX109-$CB109)^2,(BY109-$CB109)^2,(BZ109-$CB109)^2,(CA109-$CB109)^2))</f>
        <v>2.098133252062591</v>
      </c>
      <c r="CD109" t="s" s="116">
        <v>157</v>
      </c>
      <c r="CE109" t="s" s="402">
        <f>IF(AN109="n/a","n/a",IF(U109&lt;0,"n/a",IF(U109="n/a","n/a",I109+AN109-U109)))</f>
        <v>143</v>
      </c>
      <c r="CF109" s="254">
        <f>IF(AN109="n/a","n/a",I109+AN109)</f>
        <v>5.767933434222536</v>
      </c>
      <c r="CG109" s="250">
        <f>D109/10+(1000-E109)/100+IF(F109="N",2,IF(F109="Y",1,0))+IF(G109="N",2,IF(G109="Y",1,0))+IF(L109&gt;10,5,L109/2)+IF(S109&gt;100,0,IF(S109&lt;0,0,(100-S109)/10))+IF(U109&gt;100,0,IF(U109&lt;0,0,(100-U109)/10))+IF(X109="-",0,IF(X109="N/A",0,IF(X109&gt;5,0,5-X109)))+IF(Y109&gt;5,0,5-Y109)+IF(Z109="N/A",0,IF(Z109&gt;5,0,5-Z109))+IF(AB109&lt;0,0,IF(AB109="-",0,IF(AB109="N/A",0,IF(AB109&gt;10,5,AB109/2))))+IF(AC109="n/a",0,IF(AC109&lt;0,0,IF(AC109&gt;10,5,AC109/2)))+IF(AE109="n/a",0,IF(AE109&lt;0,0,IF(AE109&gt;10,5,AE109/2)))+AF109/10+IF(AG109&gt;100000,3,IF(AG109&gt;10000,2,IF(AG109&gt;1000,1,0)))+IF(AL109&gt;10,5,AL109/2)+IF(AM109="n/a",0,IF(AM109&gt;10,5,AM109/2))+IF(AN109="n/a",0,IF(AN109&gt;10,5,AN109/2))+IF(AO109="n/a",0,IF(AO109&lt;0,0,IF(AO109&gt;10,5,AO109/2)))+IF(CB109&gt;10,5,CB109/2)</f>
        <v>34.1554285757416</v>
      </c>
      <c r="CH109" s="255">
        <f>IF(AB109="n/a",1.03*AP109,IF(AB109&lt;0,1.01*AP109,IF(AB109&gt;10,1.1*AP109,(1+AB109/100)*AP109)))</f>
        <v>2.1412</v>
      </c>
      <c r="CI109" s="256">
        <f>IF($AC109="n/a",1.03*CH109,IF($AC109&lt;0,1.01*CH109,IF($AC109&gt;10,1.1*CH109,(1+$AC109/100)*CH109)))</f>
        <v>2.205436</v>
      </c>
      <c r="CJ109" s="257">
        <f>IF($AE109="n/a",1.03*CI109,IF($AE109&lt;0,1.01*CI109,IF($AE109&gt;10,1.1*CI109,(1+$AE109/100)*CI109)))</f>
        <v>2.27159908</v>
      </c>
      <c r="CK109" s="257">
        <f>IF($AE109="n/a",1.03*CJ109,IF($AE109&lt;0,1.01*CJ109,IF($AE109&gt;10,1.1*CJ109,(1+$AE109/100)*CJ109)))</f>
        <v>2.3397470524</v>
      </c>
      <c r="CL109" s="258">
        <f>IF($AE109="n/a",1.03*CK109,IF($AE109&lt;0,1.01*CK109,IF($AE109&gt;10,1.1*CK109,(1+$AE109/100)*CK109)))</f>
        <v>2.409939463972</v>
      </c>
      <c r="CM109" s="256">
        <f>SUM(CH109:CL109)</f>
        <v>11.367921596372</v>
      </c>
      <c r="CN109" s="253">
        <f>(CM109/H109)*100</f>
        <v>19.82200801459808</v>
      </c>
      <c r="CO109" s="259">
        <v>1.42</v>
      </c>
      <c r="CP109" s="260">
        <v>7.6</v>
      </c>
      <c r="CQ109" s="261">
        <v>-31.2</v>
      </c>
      <c r="CR109" s="262">
        <v>0</v>
      </c>
      <c r="CS109" s="263">
        <v>-12.3</v>
      </c>
    </row>
    <row r="110" ht="11.25" customHeight="1">
      <c r="A110" t="s" s="227">
        <v>454</v>
      </c>
      <c r="B110" t="s" s="116">
        <v>455</v>
      </c>
      <c r="C110" t="s" s="227">
        <v>456</v>
      </c>
      <c r="D110" s="218">
        <v>31</v>
      </c>
      <c r="E110" s="219">
        <v>88</v>
      </c>
      <c r="F110" t="s" s="220">
        <v>55</v>
      </c>
      <c r="G110" t="s" s="221">
        <v>55</v>
      </c>
      <c r="H110" s="222">
        <v>73.20999999999999</v>
      </c>
      <c r="I110" s="223">
        <f>(R110/H110)*100</f>
        <v>3.606064745253381</v>
      </c>
      <c r="J110" s="318">
        <v>0.655</v>
      </c>
      <c r="K110" s="318">
        <v>0.66</v>
      </c>
      <c r="L110" s="421">
        <f>((K110/J110)-1)*100</f>
        <v>0.7633587786259444</v>
      </c>
      <c r="M110" s="226">
        <v>42901</v>
      </c>
      <c r="N110" s="226">
        <v>42905</v>
      </c>
      <c r="O110" s="226">
        <v>42916</v>
      </c>
      <c r="P110" t="s" s="227">
        <v>186</v>
      </c>
      <c r="Q110" s="319"/>
      <c r="R110" s="225">
        <f>K110*4</f>
        <v>2.64</v>
      </c>
      <c r="S110" s="228">
        <f>IF(OR(W110&lt;0.01,W110="n/a"),"n/a",R110/W110*100)</f>
        <v>81.48148148148148</v>
      </c>
      <c r="T110" s="229">
        <f>IF(OR(W110&lt;0.01,Z110="n/a"),"n/a",(H110/SQRT(22.5*W110*(H110/Z110))-1)*100)</f>
        <v>118.6376323191366</v>
      </c>
      <c r="U110" s="223">
        <f>IF(OR(W110&lt;0.01,W110="n/a"),"n/a",H110/W110)</f>
        <v>22.59567901234568</v>
      </c>
      <c r="V110" s="230">
        <v>12</v>
      </c>
      <c r="W110" s="222">
        <v>3.24</v>
      </c>
      <c r="X110" t="s" s="320">
        <v>143</v>
      </c>
      <c r="Y110" s="232">
        <v>13.59</v>
      </c>
      <c r="Z110" s="233">
        <v>4.76</v>
      </c>
      <c r="AA110" s="222">
        <v>21.9</v>
      </c>
      <c r="AB110" s="234">
        <v>-28.2</v>
      </c>
      <c r="AC110" t="s" s="422">
        <v>143</v>
      </c>
      <c r="AD110" s="236">
        <v>-26.2</v>
      </c>
      <c r="AE110" t="s" s="416">
        <v>143</v>
      </c>
      <c r="AF110" s="237">
        <v>0</v>
      </c>
      <c r="AG110" s="238">
        <v>974</v>
      </c>
      <c r="AH110" s="239">
        <v>1.6</v>
      </c>
      <c r="AI110" s="240">
        <v>1.31</v>
      </c>
      <c r="AJ110" t="s" s="265">
        <f>IF(OR(AD110&lt;0,AD110="n/a",AD110=0),"n/a",AN110/AD110)</f>
        <v>143</v>
      </c>
      <c r="AK110" s="242">
        <f>AN110/AO110</f>
        <v>1.027868360021757</v>
      </c>
      <c r="AL110" s="243">
        <f>((AP110/AQ110)^(1/1)-1)*100</f>
        <v>2.05078125</v>
      </c>
      <c r="AM110" s="243">
        <f>IF(AS110=0,"n/a",((AP110/AS110)^(1/3)-1)*100)</f>
        <v>1.613712161727654</v>
      </c>
      <c r="AN110" s="243">
        <f>IF(AV110=0,"n/a",((AP110/AV110)^(1/5)-1)*100)</f>
        <v>1.500670519999159</v>
      </c>
      <c r="AO110" s="244">
        <f>IF(BB110=0,"n/a",((AP110/BB110)^(1/10)-1)*100)</f>
        <v>1.459983183028801</v>
      </c>
      <c r="AP110" s="241">
        <v>2.6125</v>
      </c>
      <c r="AQ110" s="241">
        <v>2.56</v>
      </c>
      <c r="AR110" s="241">
        <v>2.52</v>
      </c>
      <c r="AS110" s="241">
        <v>2.49</v>
      </c>
      <c r="AT110" s="245"/>
      <c r="AU110" s="241">
        <v>2.45</v>
      </c>
      <c r="AV110" s="241">
        <v>2.425</v>
      </c>
      <c r="AW110" s="245"/>
      <c r="AX110" s="246">
        <v>2.415</v>
      </c>
      <c r="AY110" s="247">
        <v>2.38</v>
      </c>
      <c r="AZ110" s="248">
        <v>2.34</v>
      </c>
      <c r="BA110" s="248">
        <v>2.3</v>
      </c>
      <c r="BB110" s="248">
        <v>2.26</v>
      </c>
      <c r="BC110" s="248">
        <v>2.175</v>
      </c>
      <c r="BD110" s="248">
        <v>2</v>
      </c>
      <c r="BE110" s="248">
        <v>1.96</v>
      </c>
      <c r="BF110" s="248">
        <v>1.92</v>
      </c>
      <c r="BG110" s="248">
        <v>1.88</v>
      </c>
      <c r="BH110" s="248">
        <v>1.84</v>
      </c>
      <c r="BI110" s="249">
        <v>1.81</v>
      </c>
      <c r="BJ110" s="246">
        <f>SUM(AP110:BI110)</f>
        <v>40.33750000000001</v>
      </c>
      <c r="BK110" s="250">
        <f>((AP110/AQ110)-1)*100</f>
        <v>2.05078125</v>
      </c>
      <c r="BL110" s="250">
        <f>((AQ110/AR110)-1)*100</f>
        <v>1.587301587301582</v>
      </c>
      <c r="BM110" s="250">
        <f>((AR110/AS110)-1)*100</f>
        <v>1.204819277108427</v>
      </c>
      <c r="BN110" s="250">
        <f>IF(AU110=0,0,IF(AU110&gt;AS110,0,((AS110/AU110)-1)*100))</f>
        <v>1.632653061224487</v>
      </c>
      <c r="BO110" s="250">
        <f>IF(AV110=0,0,IF(AV110&gt;AU110,0,((AU110/AV110)-1)*100))</f>
        <v>1.030927835051565</v>
      </c>
      <c r="BP110" s="250">
        <f>IF(AX110=0,0,IF(AX110&gt;AV110,0,((AV110/AX110)-1)*100))</f>
        <v>0.4140786749482261</v>
      </c>
      <c r="BQ110" s="251">
        <f>IF(AY110=0,0,IF(AY110&gt;AX110,0,((AX110/AY110)-1)*100))</f>
        <v>1.470588235294135</v>
      </c>
      <c r="BR110" s="252">
        <f>IF(AZ110=0,0,IF(AZ110&gt;AY110,0,((AY110/AZ110)-1)*100))</f>
        <v>1.709401709401703</v>
      </c>
      <c r="BS110" s="252">
        <f>IF(BA110=0,0,IF(BA110&gt;AZ110,0,((AZ110/BA110)-1)*100))</f>
        <v>1.739130434782621</v>
      </c>
      <c r="BT110" s="252">
        <f>IF(BB110=0,0,IF(BB110&gt;BA110,0,((BA110/BB110)-1)*100))</f>
        <v>1.769911504424782</v>
      </c>
      <c r="BU110" s="252">
        <f>IF(BC110=0,0,IF(BC110&gt;BB110,0,((BB110/BC110)-1)*100))</f>
        <v>3.908045977011487</v>
      </c>
      <c r="BV110" s="252">
        <f>IF(BD110=0,0,IF(BD110&gt;BC110,0,((BC110/BD110)-1)*100))</f>
        <v>8.749999999999991</v>
      </c>
      <c r="BW110" s="252">
        <f>IF(BE110=0,0,IF(BE110&gt;BD110,0,((BD110/BE110)-1)*100))</f>
        <v>2.040816326530615</v>
      </c>
      <c r="BX110" s="252">
        <f>IF(BF110=0,0,IF(BF110&gt;BE110,0,((BE110/BF110)-1)*100))</f>
        <v>2.083333333333326</v>
      </c>
      <c r="BY110" s="252">
        <f>IF(BG110=0,0,IF(BG110&gt;BF110,0,((BF110/BG110)-1)*100))</f>
        <v>2.127659574468077</v>
      </c>
      <c r="BZ110" s="252">
        <f>IF(BH110=0,0,IF(BH110&gt;BG110,0,((BG110/BH110)-1)*100))</f>
        <v>2.173913043478248</v>
      </c>
      <c r="CA110" s="253">
        <f>IF(BI110=0,0,IF(BI110&gt;BH110,0,((BH110/BI110)-1)*100))</f>
        <v>1.657458563535918</v>
      </c>
      <c r="CB110" s="250">
        <f>AVERAGE(BK110:CA110)</f>
        <v>2.197107081640894</v>
      </c>
      <c r="CC110" s="250">
        <f>SQRT(AVERAGE((BK110-$CB110)^2,(BL110-$CB110)^2,(BM110-$CB110)^2,(BN110-$CB110)^2,(BO110-$CB110)^2,(BP110-$CB110)^2,(BQ110-$CB110)^2,(BR110-$CB110)^2,(BS110-$CB110)^2,(BT110-$CB110)^2,(BU110-$CB110)^2,(BV110-$CB110)^2,(BW110-$CB110)^2,(BX110-$CB110)^2,(BY110-$CB110)^2,(BZ110-$CB110)^2,(CA110-$CB110)^2))</f>
        <v>1.775574087753003</v>
      </c>
      <c r="CD110" t="s" s="116">
        <v>285</v>
      </c>
      <c r="CE110" s="254">
        <f>IF(AN110="n/a","n/a",IF(U110&lt;0,"n/a",IF(U110="n/a","n/a",I110+AN110-U110)))</f>
        <v>-17.48894374709314</v>
      </c>
      <c r="CF110" s="254">
        <f>IF(AN110="n/a","n/a",I110+AN110)</f>
        <v>5.10673526525254</v>
      </c>
      <c r="CG110" s="250">
        <f>D110/10+(1000-E110)/100+IF(F110="N",2,IF(F110="Y",1,0))+IF(G110="N",2,IF(G110="Y",1,0))+IF(L110&gt;10,5,L110/2)+IF(S110&gt;100,0,IF(S110&lt;0,0,(100-S110)/10))+IF(U110&gt;100,0,IF(U110&lt;0,0,(100-U110)/10))+IF(X110="-",0,IF(X110="N/A",0,IF(X110&gt;5,0,5-X110)))+IF(Y110&gt;5,0,5-Y110)+IF(Z110="N/A",0,IF(Z110&gt;5,0,5-Z110))+IF(AB110&lt;0,0,IF(AB110="-",0,IF(AB110="N/A",0,IF(AB110&gt;10,5,AB110/2))))+IF(AC110="n/a",0,IF(AC110&lt;0,0,IF(AC110&gt;10,5,AC110/2)))+IF(AE110="n/a",0,IF(AE110&lt;0,0,IF(AE110&gt;10,5,AE110/2)))+AF110/10+IF(AG110&gt;100000,3,IF(AG110&gt;10000,2,IF(AG110&gt;1000,1,0)))+IF(AL110&gt;10,5,AL110/2)+IF(AM110="n/a",0,IF(AM110&gt;10,5,AM110/2))+IF(AN110="n/a",0,IF(AN110&gt;10,5,AN110/2))+IF(AO110="n/a",0,IF(AO110&lt;0,0,IF(AO110&gt;10,5,AO110/2)))+IF(CB110&gt;10,5,CB110/2)</f>
        <v>30.84509043812852</v>
      </c>
      <c r="CH110" s="255">
        <f>IF(AB110="n/a",1.03*AP110,IF(AB110&lt;0,1.01*AP110,IF(AB110&gt;10,1.1*AP110,(1+AB110/100)*AP110)))</f>
        <v>2.638625</v>
      </c>
      <c r="CI110" s="256">
        <f>IF($AC110="n/a",1.03*CH110,IF($AC110&lt;0,1.01*CH110,IF($AC110&gt;10,1.1*CH110,(1+$AC110/100)*CH110)))</f>
        <v>2.71778375</v>
      </c>
      <c r="CJ110" s="257">
        <f>IF($AE110="n/a",1.03*CI110,IF($AE110&lt;0,1.01*CI110,IF($AE110&gt;10,1.1*CI110,(1+$AE110/100)*CI110)))</f>
        <v>2.7993172625</v>
      </c>
      <c r="CK110" s="257">
        <f>IF($AE110="n/a",1.03*CJ110,IF($AE110&lt;0,1.01*CJ110,IF($AE110&gt;10,1.1*CJ110,(1+$AE110/100)*CJ110)))</f>
        <v>2.883296780375</v>
      </c>
      <c r="CL110" s="258">
        <f>IF($AE110="n/a",1.03*CK110,IF($AE110&lt;0,1.01*CK110,IF($AE110&gt;10,1.1*CK110,(1+$AE110/100)*CK110)))</f>
        <v>2.96979568378625</v>
      </c>
      <c r="CM110" s="256">
        <f>SUM(CH110:CL110)</f>
        <v>14.00881847666125</v>
      </c>
      <c r="CN110" s="253">
        <f>(CM110/H110)*100</f>
        <v>19.13511607247815</v>
      </c>
      <c r="CO110" s="259">
        <v>0.4</v>
      </c>
      <c r="CP110" s="260">
        <v>35.4</v>
      </c>
      <c r="CQ110" s="261">
        <v>-13.8</v>
      </c>
      <c r="CR110" s="262">
        <v>-2.8</v>
      </c>
      <c r="CS110" s="263">
        <v>2.2</v>
      </c>
    </row>
    <row r="111" ht="11.25" customHeight="1">
      <c r="A111" t="s" s="146">
        <v>457</v>
      </c>
      <c r="B111" t="s" s="146">
        <v>458</v>
      </c>
      <c r="C111" t="s" s="146">
        <v>357</v>
      </c>
      <c r="D111" s="267">
        <v>57</v>
      </c>
      <c r="E111" s="219">
        <v>9</v>
      </c>
      <c r="F111" t="s" s="151">
        <v>55</v>
      </c>
      <c r="G111" t="s" s="152">
        <v>55</v>
      </c>
      <c r="H111" s="268">
        <v>68.14</v>
      </c>
      <c r="I111" s="269">
        <f>(R111/H111)*100</f>
        <v>2.465512180804226</v>
      </c>
      <c r="J111" s="270">
        <v>0.4</v>
      </c>
      <c r="K111" s="270">
        <v>0.42</v>
      </c>
      <c r="L111" s="271">
        <f>((K111/J111)-1)*100</f>
        <v>4.999999999999982</v>
      </c>
      <c r="M111" s="380">
        <v>42685</v>
      </c>
      <c r="N111" s="380">
        <v>42689</v>
      </c>
      <c r="O111" s="380">
        <v>42705</v>
      </c>
      <c r="P111" t="s" s="273">
        <v>147</v>
      </c>
      <c r="Q111" s="274"/>
      <c r="R111" s="271">
        <f>K111*4</f>
        <v>1.68</v>
      </c>
      <c r="S111" s="275">
        <f>IF(OR(W111&lt;0.01,W111="n/a"),"n/a",R111/W111*100)</f>
        <v>62.22222222222221</v>
      </c>
      <c r="T111" s="276">
        <f>IF(OR(W111&lt;0.01,Z111="n/a"),"n/a",(H111/SQRT(22.5*W111*(H111/Z111))-1)*100)</f>
        <v>87.96768831863588</v>
      </c>
      <c r="U111" s="269">
        <f>IF(OR(W111&lt;0.01,W111="n/a"),"n/a",H111/W111)</f>
        <v>25.23703703703703</v>
      </c>
      <c r="V111" s="277">
        <v>12</v>
      </c>
      <c r="W111" s="268">
        <v>2.7</v>
      </c>
      <c r="X111" s="278">
        <v>4.2</v>
      </c>
      <c r="Y111" s="279">
        <v>2.19</v>
      </c>
      <c r="Z111" s="280">
        <v>3.15</v>
      </c>
      <c r="AA111" s="268">
        <v>12.6</v>
      </c>
      <c r="AB111" s="281">
        <v>7.1</v>
      </c>
      <c r="AC111" s="282">
        <v>7.08</v>
      </c>
      <c r="AD111" s="283">
        <v>8.1</v>
      </c>
      <c r="AE111" s="283">
        <v>6</v>
      </c>
      <c r="AF111" s="284">
        <v>7</v>
      </c>
      <c r="AG111" s="285">
        <v>5649</v>
      </c>
      <c r="AH111" s="286">
        <v>0.2</v>
      </c>
      <c r="AI111" s="287">
        <v>1.09</v>
      </c>
      <c r="AJ111" s="288">
        <f>IF(OR(AD111&lt;0,AD111="n/a",AD111=0),"n/a",AN111/AD111)</f>
        <v>0.3931066188787244</v>
      </c>
      <c r="AK111" s="289">
        <f>AN111/AO111</f>
        <v>1.140297906456365</v>
      </c>
      <c r="AL111" s="290">
        <f>((AP111/AQ111)^(1/1)-1)*100</f>
        <v>5.194805194805197</v>
      </c>
      <c r="AM111" s="290">
        <f>IF(AS111=0,"n/a",((AP111/AS111)^(1/3)-1)*100)</f>
        <v>4.367845129369718</v>
      </c>
      <c r="AN111" s="290">
        <f>IF(AV111=0,"n/a",((AP111/AV111)^(1/5)-1)*100)</f>
        <v>3.184163612917668</v>
      </c>
      <c r="AO111" s="291">
        <f>IF(BB111=0,"n/a",((AP111/BB111)^(1/10)-1)*100)</f>
        <v>2.792396263194852</v>
      </c>
      <c r="AP111" s="288">
        <v>1.62</v>
      </c>
      <c r="AQ111" s="288">
        <v>1.54</v>
      </c>
      <c r="AR111" s="288">
        <v>1.46</v>
      </c>
      <c r="AS111" s="288">
        <v>1.425</v>
      </c>
      <c r="AT111" s="292"/>
      <c r="AU111" s="288">
        <v>1.405</v>
      </c>
      <c r="AV111" s="288">
        <v>1.385</v>
      </c>
      <c r="AW111" s="292"/>
      <c r="AX111" s="293">
        <v>1.365</v>
      </c>
      <c r="AY111" s="294">
        <v>1.345</v>
      </c>
      <c r="AZ111" s="295">
        <v>1.31</v>
      </c>
      <c r="BA111" s="295">
        <v>1.27</v>
      </c>
      <c r="BB111" s="295">
        <v>1.23</v>
      </c>
      <c r="BC111" s="295">
        <v>1.19</v>
      </c>
      <c r="BD111" s="295">
        <v>1.15</v>
      </c>
      <c r="BE111" s="295">
        <v>1.11</v>
      </c>
      <c r="BF111" s="295">
        <v>1.07</v>
      </c>
      <c r="BG111" s="295">
        <v>1.03</v>
      </c>
      <c r="BH111" s="295">
        <v>0.9825</v>
      </c>
      <c r="BI111" s="296">
        <v>0.95</v>
      </c>
      <c r="BJ111" s="293">
        <f>SUM(AP111:BI111)</f>
        <v>22.8375</v>
      </c>
      <c r="BK111" s="297">
        <f>((AP111/AQ111)-1)*100</f>
        <v>5.194805194805197</v>
      </c>
      <c r="BL111" s="297">
        <f>((AQ111/AR111)-1)*100</f>
        <v>5.47945205479452</v>
      </c>
      <c r="BM111" s="297">
        <f>((AR111/AS111)-1)*100</f>
        <v>2.456140350877178</v>
      </c>
      <c r="BN111" s="297">
        <f>IF(AU111=0,0,IF(AU111&gt;AS111,0,((AS111/AU111)-1)*100))</f>
        <v>1.423487544483981</v>
      </c>
      <c r="BO111" s="297">
        <f>IF(AV111=0,0,IF(AV111&gt;AU111,0,((AU111/AV111)-1)*100))</f>
        <v>1.444043321299637</v>
      </c>
      <c r="BP111" s="297">
        <f>((AV111/AX111)-1)*100</f>
        <v>1.46520146520146</v>
      </c>
      <c r="BQ111" s="298">
        <f>((AX111/AY111)-1)*100</f>
        <v>1.486988847583648</v>
      </c>
      <c r="BR111" s="299">
        <f>((AY111/AZ111)-1)*100</f>
        <v>2.671755725190827</v>
      </c>
      <c r="BS111" s="299">
        <f>((AZ111/BA111)-1)*100</f>
        <v>3.149606299212593</v>
      </c>
      <c r="BT111" s="299">
        <f>((BA111/BB111)-1)*100</f>
        <v>3.252032520325199</v>
      </c>
      <c r="BU111" s="299">
        <f>((BB111/BC111)-1)*100</f>
        <v>3.361344537815136</v>
      </c>
      <c r="BV111" s="299">
        <f>((BC111/BD111)-1)*100</f>
        <v>3.47826086956522</v>
      </c>
      <c r="BW111" s="299">
        <f>((BD111/BE111)-1)*100</f>
        <v>3.603603603603589</v>
      </c>
      <c r="BX111" s="299">
        <f>((BE111/BF111)-1)*100</f>
        <v>3.738317757009346</v>
      </c>
      <c r="BY111" s="299">
        <f>((BF111/BG111)-1)*100</f>
        <v>3.883495145631066</v>
      </c>
      <c r="BZ111" s="299">
        <f>((BG111/BH111)-1)*100</f>
        <v>4.834605597964381</v>
      </c>
      <c r="CA111" s="300">
        <f>((BH111/BI111)-1)*100</f>
        <v>3.421052631578947</v>
      </c>
      <c r="CB111" s="297">
        <f>AVERAGE(BK111:CA111)</f>
        <v>3.19671726276129</v>
      </c>
      <c r="CC111" s="297">
        <f>SQRT(AVERAGE((BK111-$CB111)^2,(BL111-$CB111)^2,(BM111-$CB111)^2,(BN111-$CB111)^2,(BO111-$CB111)^2,(BP111-$CB111)^2,(BQ111-$CB111)^2,(BR111-$CB111)^2,(BS111-$CB111)^2,(BT111-$CB111)^2,(BU111-$CB111)^2,(BV111-$CB111)^2,(BW111-$CB111)^2,(BX111-$CB111)^2,(BY111-$CB111)^2,(BZ111-$CB111)^2,(CA111-$CB111)^2))</f>
        <v>1.235266207371744</v>
      </c>
      <c r="CD111" t="s" s="146">
        <v>161</v>
      </c>
      <c r="CE111" s="301">
        <f>IF(AN111="n/a","n/a",IF(U111&lt;0,"n/a",IF(U111="n/a","n/a",I111+AN111-U111)))</f>
        <v>-19.58736124331514</v>
      </c>
      <c r="CF111" s="301">
        <f>IF(AN111="n/a","n/a",I111+AN111)</f>
        <v>5.649675793721894</v>
      </c>
      <c r="CG111" s="297">
        <f>D111/10+(1000-E111)/100+IF(F111="N",2,IF(F111="Y",1,0))+IF(G111="N",2,IF(G111="Y",1,0))+IF(L111&gt;10,5,L111/2)+IF(S111&gt;100,0,IF(S111&lt;0,0,(100-S111)/10))+IF(U111&gt;100,0,IF(U111&lt;0,0,(100-U111)/10))+IF(X111="-",0,IF(X111="N/A",0,IF(X111&gt;5,0,5-X111)))+IF(Y111&gt;5,0,5-Y111)+IF(Z111="N/A",0,IF(Z111&gt;5,0,5-Z111))+IF(AB111&lt;0,0,IF(AB111="-",0,IF(AB111="N/A",0,IF(AB111&gt;10,5,AB111/2))))+IF(AC111="n/a",0,IF(AC111&lt;0,0,IF(AC111&gt;10,5,AC111/2)))+IF(AE111="n/a",0,IF(AE111&lt;0,0,IF(AE111&gt;10,5,AE111/2)))+AF111/10+IF(AG111&gt;100000,3,IF(AG111&gt;10000,2,IF(AG111&gt;1000,1,0)))+IF(AL111&gt;10,5,AL111/2)+IF(AM111="n/a",0,IF(AM111&gt;10,5,AM111/2))+IF(AN111="n/a",0,IF(AN111&gt;10,5,AN111/2))+IF(AO111="n/a",0,IF(AO111&lt;0,0,IF(AO111&gt;10,5,AO111/2)))+IF(CB111&gt;10,5,CB111/2)</f>
        <v>59.98203780559842</v>
      </c>
      <c r="CH111" s="302">
        <f>IF(AB111="n/a",1.03*AP111,IF(AB111&lt;0,1.01*AP111,IF(AB111&gt;10,1.1*AP111,(1+AB111/100)*AP111)))</f>
        <v>1.73502</v>
      </c>
      <c r="CI111" s="303">
        <f>IF($AC111="n/a",1.03*CH111,IF($AC111&lt;0,1.01*CH111,IF($AC111&gt;10,1.1*CH111,(1+$AC111/100)*CH111)))</f>
        <v>1.857859416</v>
      </c>
      <c r="CJ111" s="304">
        <f>IF($AE111="n/a",1.03*CI111,IF($AE111&lt;0,1.01*CI111,IF($AE111&gt;10,1.1*CI111,(1+$AE111/100)*CI111)))</f>
        <v>1.969330980960</v>
      </c>
      <c r="CK111" s="304">
        <f>IF($AE111="n/a",1.03*CJ111,IF($AE111&lt;0,1.01*CJ111,IF($AE111&gt;10,1.1*CJ111,(1+$AE111/100)*CJ111)))</f>
        <v>2.0874908398176</v>
      </c>
      <c r="CL111" s="305">
        <f>IF($AE111="n/a",1.03*CK111,IF($AE111&lt;0,1.01*CK111,IF($AE111&gt;10,1.1*CK111,(1+$AE111/100)*CK111)))</f>
        <v>2.212740290206656</v>
      </c>
      <c r="CM111" s="303">
        <f>SUM(CH111:CL111)</f>
        <v>9.862441526984256</v>
      </c>
      <c r="CN111" s="300">
        <f>(CM111/H111)*100</f>
        <v>14.47379149836257</v>
      </c>
      <c r="CO111" s="306">
        <v>0.84</v>
      </c>
      <c r="CP111" s="307">
        <v>46.5</v>
      </c>
      <c r="CQ111" s="308">
        <v>-1</v>
      </c>
      <c r="CR111" s="309">
        <v>2.5</v>
      </c>
      <c r="CS111" s="310">
        <v>12.7</v>
      </c>
    </row>
    <row r="112" ht="11.25" customHeight="1">
      <c r="A112" t="s" s="110">
        <v>459</v>
      </c>
      <c r="B112" t="s" s="110">
        <v>460</v>
      </c>
      <c r="C112" t="s" s="110">
        <v>461</v>
      </c>
      <c r="D112" s="174">
        <v>45</v>
      </c>
      <c r="E112" s="219">
        <v>48</v>
      </c>
      <c r="F112" t="s" s="118">
        <v>141</v>
      </c>
      <c r="G112" t="s" s="113">
        <v>141</v>
      </c>
      <c r="H112" s="176">
        <v>69.65000000000001</v>
      </c>
      <c r="I112" s="177">
        <f>(R112/H112)*100</f>
        <v>2.641780330222541</v>
      </c>
      <c r="J112" s="311">
        <v>0.42</v>
      </c>
      <c r="K112" s="311">
        <v>0.46</v>
      </c>
      <c r="L112" s="180">
        <f>((K112/J112)-1)*100</f>
        <v>9.523809523809534</v>
      </c>
      <c r="M112" s="179">
        <v>43076</v>
      </c>
      <c r="N112" s="179">
        <v>43077</v>
      </c>
      <c r="O112" s="179">
        <v>43087</v>
      </c>
      <c r="P112" t="s" s="173">
        <v>462</v>
      </c>
      <c r="Q112" s="397"/>
      <c r="R112" s="180">
        <f>K112*4</f>
        <v>1.84</v>
      </c>
      <c r="S112" s="181">
        <f>IF(OR(W112&lt;0.01,W112="n/a"),"n/a",R112/W112*100)</f>
        <v>76.34854771784232</v>
      </c>
      <c r="T112" s="182">
        <f>IF(OR(W112&lt;0.01,Z112="n/a"),"n/a",(H112/SQRT(22.5*W112*(H112/Z112))-1)*100)</f>
        <v>212.2350605821008</v>
      </c>
      <c r="U112" s="177">
        <f>IF(OR(W112&lt;0.01,W112="n/a"),"n/a",H112/W112)</f>
        <v>28.90041493775934</v>
      </c>
      <c r="V112" s="183">
        <v>12</v>
      </c>
      <c r="W112" s="176">
        <v>2.41</v>
      </c>
      <c r="X112" s="184">
        <v>3.91</v>
      </c>
      <c r="Y112" s="185">
        <v>2.32</v>
      </c>
      <c r="Z112" s="186">
        <v>7.59</v>
      </c>
      <c r="AA112" s="176">
        <v>22.9</v>
      </c>
      <c r="AB112" s="187">
        <v>-8.699999999999999</v>
      </c>
      <c r="AC112" s="188">
        <v>14.21</v>
      </c>
      <c r="AD112" s="189">
        <v>6.8</v>
      </c>
      <c r="AE112" s="189">
        <v>7.4</v>
      </c>
      <c r="AF112" s="190">
        <v>20</v>
      </c>
      <c r="AG112" s="191">
        <v>27261</v>
      </c>
      <c r="AH112" s="192">
        <v>0.2</v>
      </c>
      <c r="AI112" s="193">
        <v>0.9</v>
      </c>
      <c r="AJ112" s="194">
        <f>IF(OR(AD112&lt;0,AD112="n/a",AD112=0),"n/a",AN112/AD112)</f>
        <v>2.732784067581513</v>
      </c>
      <c r="AK112" s="195">
        <f>AN112/AO112</f>
        <v>1.526354732754365</v>
      </c>
      <c r="AL112" s="196">
        <f>((AP112/AQ112)^(1/1)-1)*100</f>
        <v>15.03759398496241</v>
      </c>
      <c r="AM112" s="196">
        <f>IF(AS112=0,"n/a",((AP112/AS112)^(1/3)-1)*100)</f>
        <v>18.69254596222552</v>
      </c>
      <c r="AN112" s="196">
        <f>IF(AV112=0,"n/a",((AP112/AV112)^(1/5)-1)*100)</f>
        <v>18.58293165955429</v>
      </c>
      <c r="AO112" s="197">
        <f>IF(BB112=0,"n/a",((AP112/BB112)^(1/10)-1)*100)</f>
        <v>12.17471355824389</v>
      </c>
      <c r="AP112" s="194">
        <v>1.53</v>
      </c>
      <c r="AQ112" s="194">
        <v>1.33</v>
      </c>
      <c r="AR112" s="194">
        <v>1.1075</v>
      </c>
      <c r="AS112" s="194">
        <v>0.915</v>
      </c>
      <c r="AT112" s="199"/>
      <c r="AU112" s="194">
        <v>0.7575</v>
      </c>
      <c r="AV112" s="194">
        <v>0.6525</v>
      </c>
      <c r="AW112" s="199"/>
      <c r="AX112" s="200">
        <v>0.6075</v>
      </c>
      <c r="AY112" s="201">
        <v>0.5925</v>
      </c>
      <c r="AZ112" s="202">
        <v>0.5825</v>
      </c>
      <c r="BA112" s="202">
        <v>0.5575</v>
      </c>
      <c r="BB112" s="202">
        <v>0.485</v>
      </c>
      <c r="BC112" s="202">
        <v>0.275</v>
      </c>
      <c r="BD112" s="202">
        <v>0.2625</v>
      </c>
      <c r="BE112" s="202">
        <v>0.2525</v>
      </c>
      <c r="BF112" s="202">
        <v>0.2425</v>
      </c>
      <c r="BG112" s="202">
        <v>0.2325</v>
      </c>
      <c r="BH112" s="202">
        <v>0.2225</v>
      </c>
      <c r="BI112" s="314">
        <v>0.2125</v>
      </c>
      <c r="BJ112" s="200">
        <f>SUM(AP112:BI112)</f>
        <v>10.8175</v>
      </c>
      <c r="BK112" s="205">
        <f>((AP112/AQ112)-1)*100</f>
        <v>15.03759398496241</v>
      </c>
      <c r="BL112" s="205">
        <f>((AQ112/AR112)-1)*100</f>
        <v>20.09029345372462</v>
      </c>
      <c r="BM112" s="205">
        <f>((AR112/AS112)-1)*100</f>
        <v>21.03825136612021</v>
      </c>
      <c r="BN112" s="205">
        <f>IF(AU112=0,0,IF(AU112&gt;AS112,0,((AS112/AU112)-1)*100))</f>
        <v>20.79207920792081</v>
      </c>
      <c r="BO112" s="205">
        <f>IF(AV112=0,0,IF(AV112&gt;AU112,0,((AU112/AV112)-1)*100))</f>
        <v>16.09195402298851</v>
      </c>
      <c r="BP112" s="205">
        <f>((AV112/AX112)-1)*100</f>
        <v>7.407407407407396</v>
      </c>
      <c r="BQ112" s="206">
        <f>((AX112/AY112)-1)*100</f>
        <v>2.531645569620244</v>
      </c>
      <c r="BR112" s="207">
        <f>((AY112/AZ112)-1)*100</f>
        <v>1.716738197424905</v>
      </c>
      <c r="BS112" s="207">
        <f>((AZ112/BA112)-1)*100</f>
        <v>4.484304932735439</v>
      </c>
      <c r="BT112" s="207">
        <f>((BA112/BB112)-1)*100</f>
        <v>14.94845360824741</v>
      </c>
      <c r="BU112" s="207">
        <f>((BB112/BC112)-1)*100</f>
        <v>76.36363636363635</v>
      </c>
      <c r="BV112" s="207">
        <f>((BC112/BD112)-1)*100</f>
        <v>4.761904761904767</v>
      </c>
      <c r="BW112" s="207">
        <f>((BD112/BE112)-1)*100</f>
        <v>3.960396039603964</v>
      </c>
      <c r="BX112" s="207">
        <f>((BE112/BF112)-1)*100</f>
        <v>4.123711340206193</v>
      </c>
      <c r="BY112" s="207">
        <f>((BF112/BG112)-1)*100</f>
        <v>4.3010752688172</v>
      </c>
      <c r="BZ112" s="207">
        <f>((BG112/BH112)-1)*100</f>
        <v>4.494382022471921</v>
      </c>
      <c r="CA112" s="208">
        <f>((BH112/BI112)-1)*100</f>
        <v>4.705882352941182</v>
      </c>
      <c r="CB112" s="205">
        <f>AVERAGE(BK112:CA112)</f>
        <v>13.34410058239609</v>
      </c>
      <c r="CC112" s="205">
        <f>SQRT(AVERAGE((BK112-$CB112)^2,(BL112-$CB112)^2,(BM112-$CB112)^2,(BN112-$CB112)^2,(BO112-$CB112)^2,(BP112-$CB112)^2,(BQ112-$CB112)^2,(BR112-$CB112)^2,(BS112-$CB112)^2,(BT112-$CB112)^2,(BU112-$CB112)^2,(BV112-$CB112)^2,(BW112-$CB112)^2,(BX112-$CB112)^2,(BY112-$CB112)^2,(BZ112-$CB112)^2,(CA112-$CB112)^2))</f>
        <v>17.13599440969626</v>
      </c>
      <c r="CD112" t="s" s="110">
        <v>302</v>
      </c>
      <c r="CE112" s="209">
        <f>IF(AN112="n/a","n/a",IF(U112&lt;0,"n/a",IF(U112="n/a","n/a",I112+AN112-U112)))</f>
        <v>-7.675702947982504</v>
      </c>
      <c r="CF112" s="209">
        <f>IF(AN112="n/a","n/a",I112+AN112)</f>
        <v>21.22471198977683</v>
      </c>
      <c r="CG112" s="205">
        <f>D112/10+(1000-E112)/100+IF(F112="N",2,IF(F112="Y",1,0))+IF(G112="N",2,IF(G112="Y",1,0))+IF(L112&gt;10,5,L112/2)+IF(S112&gt;100,0,IF(S112&lt;0,0,(100-S112)/10))+IF(U112&gt;100,0,IF(U112&lt;0,0,(100-U112)/10))+IF(X112="-",0,IF(X112="N/A",0,IF(X112&gt;5,0,5-X112)))+IF(Y112&gt;5,0,5-Y112)+IF(Z112="N/A",0,IF(Z112&gt;5,0,5-Z112))+IF(AB112&lt;0,0,IF(AB112="-",0,IF(AB112="N/A",0,IF(AB112&gt;10,5,AB112/2))))+IF(AC112="n/a",0,IF(AC112&lt;0,0,IF(AC112&gt;10,5,AC112/2)))+IF(AE112="n/a",0,IF(AE112&lt;0,0,IF(AE112&gt;10,5,AE112/2)))+AF112/10+IF(AG112&gt;100000,3,IF(AG112&gt;10000,2,IF(AG112&gt;1000,1,0)))+IF(AL112&gt;10,5,AL112/2)+IF(AM112="n/a",0,IF(AM112&gt;10,5,AM112/2))+IF(AN112="n/a",0,IF(AN112&gt;10,5,AN112/2))+IF(AO112="n/a",0,IF(AO112&lt;0,0,IF(AO112&gt;10,5,AO112/2)))+IF(CB112&gt;10,5,CB112/2)</f>
        <v>71.72700849634461</v>
      </c>
      <c r="CH112" s="315">
        <f>IF(AB112="n/a",1.03*AP112,IF(AB112&lt;0,1.01*AP112,IF(AB112&gt;10,1.1*AP112,(1+AB112/100)*AP112)))</f>
        <v>1.5453</v>
      </c>
      <c r="CI112" s="211">
        <f>IF($AC112="n/a",1.03*CH112,IF($AC112&lt;0,1.01*CH112,IF($AC112&gt;10,1.1*CH112,(1+$AC112/100)*CH112)))</f>
        <v>1.69983</v>
      </c>
      <c r="CJ112" s="212">
        <f>IF($AE112="n/a",1.03*CI112,IF($AE112&lt;0,1.01*CI112,IF($AE112&gt;10,1.1*CI112,(1+$AE112/100)*CI112)))</f>
        <v>1.82561742</v>
      </c>
      <c r="CK112" s="212">
        <f>IF($AE112="n/a",1.03*CJ112,IF($AE112&lt;0,1.01*CJ112,IF($AE112&gt;10,1.1*CJ112,(1+$AE112/100)*CJ112)))</f>
        <v>1.960713109080001</v>
      </c>
      <c r="CL112" s="210">
        <f>IF($AE112="n/a",1.03*CK112,IF($AE112&lt;0,1.01*CK112,IF($AE112&gt;10,1.1*CK112,(1+$AE112/100)*CK112)))</f>
        <v>2.105805879151921</v>
      </c>
      <c r="CM112" s="211">
        <f>SUM(CH112:CL112)</f>
        <v>9.137266408231921</v>
      </c>
      <c r="CN112" s="208">
        <f>(CM112/H112)*100</f>
        <v>13.11883188547296</v>
      </c>
      <c r="CO112" s="213">
        <v>0.79</v>
      </c>
      <c r="CP112" s="214">
        <v>45</v>
      </c>
      <c r="CQ112" s="215">
        <v>-3.2</v>
      </c>
      <c r="CR112" s="216">
        <v>8.300000000000001</v>
      </c>
      <c r="CS112" s="217">
        <v>21.3</v>
      </c>
    </row>
    <row r="113" ht="11.25" customHeight="1">
      <c r="A113" t="s" s="116">
        <v>463</v>
      </c>
      <c r="B113" t="s" s="116">
        <v>464</v>
      </c>
      <c r="C113" t="s" s="116">
        <v>465</v>
      </c>
      <c r="D113" s="218">
        <v>46</v>
      </c>
      <c r="E113" s="219">
        <v>36</v>
      </c>
      <c r="F113" t="s" s="220">
        <v>129</v>
      </c>
      <c r="G113" t="s" s="221">
        <v>129</v>
      </c>
      <c r="H113" s="222">
        <v>197.7</v>
      </c>
      <c r="I113" s="223">
        <f>(R113/H113)*100</f>
        <v>2.589782498735458</v>
      </c>
      <c r="J113" s="224">
        <v>1.22</v>
      </c>
      <c r="K113" s="224">
        <v>1.28</v>
      </c>
      <c r="L113" s="225">
        <f>((K113/J113)-1)*100</f>
        <v>4.918032786885251</v>
      </c>
      <c r="M113" s="226">
        <v>42859</v>
      </c>
      <c r="N113" s="226">
        <v>42863</v>
      </c>
      <c r="O113" s="226">
        <v>42887</v>
      </c>
      <c r="P113" t="s" s="227">
        <v>147</v>
      </c>
      <c r="Q113" s="85"/>
      <c r="R113" s="225">
        <f>K113*4</f>
        <v>5.12</v>
      </c>
      <c r="S113" s="228">
        <f>IF(OR(W113&lt;0.01,W113="n/a"),"n/a",R113/W113*100)</f>
        <v>60.73546856465006</v>
      </c>
      <c r="T113" s="229">
        <f>IF(OR(W113&lt;0.01,Z113="n/a"),"n/a",(H113/SQRT(22.5*W113*(H113/Z113))-1)*100)</f>
        <v>158.4802130947101</v>
      </c>
      <c r="U113" s="223">
        <f>IF(OR(W113&lt;0.01,W113="n/a"),"n/a",H113/W113)</f>
        <v>23.45195729537366</v>
      </c>
      <c r="V113" s="230">
        <v>12</v>
      </c>
      <c r="W113" s="222">
        <v>8.43</v>
      </c>
      <c r="X113" s="231">
        <v>8.24</v>
      </c>
      <c r="Y113" s="232">
        <v>1.11</v>
      </c>
      <c r="Z113" s="233">
        <v>6.41</v>
      </c>
      <c r="AA113" s="222">
        <v>27.7</v>
      </c>
      <c r="AB113" s="234">
        <v>-14.7</v>
      </c>
      <c r="AC113" s="235">
        <v>3.46</v>
      </c>
      <c r="AD113" s="236">
        <v>1.7</v>
      </c>
      <c r="AE113" s="236">
        <v>2.85</v>
      </c>
      <c r="AF113" s="237">
        <v>22</v>
      </c>
      <c r="AG113" s="238">
        <v>11346</v>
      </c>
      <c r="AH113" s="239">
        <v>1.5</v>
      </c>
      <c r="AI113" s="240">
        <v>1.31</v>
      </c>
      <c r="AJ113" s="241">
        <f>IF(OR(AD113&lt;0,AD113="n/a",AD113=0),"n/a",AN113/AD113)</f>
        <v>8.174248152229362</v>
      </c>
      <c r="AK113" s="242">
        <f>AN113/AO113</f>
        <v>0.8772296205444463</v>
      </c>
      <c r="AL113" s="243">
        <f>((AP113/AQ113)^(1/1)-1)*100</f>
        <v>5.228758169934644</v>
      </c>
      <c r="AM113" s="243">
        <f>IF(AS113=0,"n/a",((AP113/AS113)^(1/3)-1)*100)</f>
        <v>10.39537881158559</v>
      </c>
      <c r="AN113" s="243">
        <f>IF(AV113=0,"n/a",((AP113/AV113)^(1/5)-1)*100)</f>
        <v>13.89622185878991</v>
      </c>
      <c r="AO113" s="244">
        <f>IF(BB113=0,"n/a",((AP113/BB113)^(1/10)-1)*100)</f>
        <v>15.8410312800032</v>
      </c>
      <c r="AP113" s="241">
        <v>4.83</v>
      </c>
      <c r="AQ113" s="241">
        <v>4.59</v>
      </c>
      <c r="AR113" s="241">
        <v>4.17</v>
      </c>
      <c r="AS113" s="241">
        <v>3.59</v>
      </c>
      <c r="AT113" s="245"/>
      <c r="AU113" s="241">
        <v>3.06</v>
      </c>
      <c r="AV113" s="241">
        <v>2.52</v>
      </c>
      <c r="AW113" s="245"/>
      <c r="AX113" s="246">
        <v>2.08</v>
      </c>
      <c r="AY113" s="247">
        <v>1.78</v>
      </c>
      <c r="AZ113" s="248">
        <v>1.55</v>
      </c>
      <c r="BA113" s="248">
        <v>1.34</v>
      </c>
      <c r="BB113" s="248">
        <v>1.11</v>
      </c>
      <c r="BC113" s="248">
        <v>0.92</v>
      </c>
      <c r="BD113" s="248">
        <v>0.785</v>
      </c>
      <c r="BE113" s="248">
        <v>0.735</v>
      </c>
      <c r="BF113" s="248">
        <v>0.715</v>
      </c>
      <c r="BG113" s="248">
        <v>0.695</v>
      </c>
      <c r="BH113" s="248">
        <v>0.67</v>
      </c>
      <c r="BI113" s="249">
        <v>0.63</v>
      </c>
      <c r="BJ113" s="246">
        <f>SUM(AP113:BI113)</f>
        <v>35.77</v>
      </c>
      <c r="BK113" s="250">
        <f>((AP113/AQ113)-1)*100</f>
        <v>5.228758169934644</v>
      </c>
      <c r="BL113" s="250">
        <f>((AQ113/AR113)-1)*100</f>
        <v>10.07194244604317</v>
      </c>
      <c r="BM113" s="250">
        <f>((AR113/AS113)-1)*100</f>
        <v>16.15598885793872</v>
      </c>
      <c r="BN113" s="250">
        <f>IF(AU113=0,0,IF(AU113&gt;AS113,0,((AS113/AU113)-1)*100))</f>
        <v>17.32026143790848</v>
      </c>
      <c r="BO113" s="250">
        <f>IF(AV113=0,0,IF(AV113&gt;AU113,0,((AU113/AV113)-1)*100))</f>
        <v>21.42857142857142</v>
      </c>
      <c r="BP113" s="250">
        <f>((AV113/AX113)-1)*100</f>
        <v>21.15384615384615</v>
      </c>
      <c r="BQ113" s="251">
        <f>((AX113/AY113)-1)*100</f>
        <v>16.85393258426966</v>
      </c>
      <c r="BR113" s="252">
        <f>((AY113/AZ113)-1)*100</f>
        <v>14.83870967741936</v>
      </c>
      <c r="BS113" s="252">
        <f>((AZ113/BA113)-1)*100</f>
        <v>15.67164179104477</v>
      </c>
      <c r="BT113" s="252">
        <f>((BA113/BB113)-1)*100</f>
        <v>20.72072072072071</v>
      </c>
      <c r="BU113" s="252">
        <f>((BB113/BC113)-1)*100</f>
        <v>20.65217391304348</v>
      </c>
      <c r="BV113" s="252">
        <f>((BC113/BD113)-1)*100</f>
        <v>17.19745222929936</v>
      </c>
      <c r="BW113" s="252">
        <f>((BD113/BE113)-1)*100</f>
        <v>6.802721088435382</v>
      </c>
      <c r="BX113" s="252">
        <f>((BE113/BF113)-1)*100</f>
        <v>2.797202797202791</v>
      </c>
      <c r="BY113" s="252">
        <f>((BF113/BG113)-1)*100</f>
        <v>2.877697841726623</v>
      </c>
      <c r="BZ113" s="252">
        <f>((BG113/BH113)-1)*100</f>
        <v>3.731343283582067</v>
      </c>
      <c r="CA113" s="253">
        <f>((BH113/BI113)-1)*100</f>
        <v>6.349206349206349</v>
      </c>
      <c r="CB113" s="250">
        <f>AVERAGE(BK113:CA113)</f>
        <v>12.93248063354077</v>
      </c>
      <c r="CC113" s="250">
        <f>SQRT(AVERAGE((BK113-$CB113)^2,(BL113-$CB113)^2,(BM113-$CB113)^2,(BN113-$CB113)^2,(BO113-$CB113)^2,(BP113-$CB113)^2,(BQ113-$CB113)^2,(BR113-$CB113)^2,(BS113-$CB113)^2,(BT113-$CB113)^2,(BU113-$CB113)^2,(BV113-$CB113)^2,(BW113-$CB113)^2,(BX113-$CB113)^2,(BY113-$CB113)^2,(BZ113-$CB113)^2,(CA113-$CB113)^2))</f>
        <v>6.735768342718618</v>
      </c>
      <c r="CD113" t="s" s="116">
        <v>137</v>
      </c>
      <c r="CE113" s="254">
        <f>IF(AN113="n/a","n/a",IF(U113&lt;0,"n/a",IF(U113="n/a","n/a",I113+AN113-U113)))</f>
        <v>-6.965952937848289</v>
      </c>
      <c r="CF113" s="254">
        <f>IF(AN113="n/a","n/a",I113+AN113)</f>
        <v>16.48600435752537</v>
      </c>
      <c r="CG113" s="250">
        <f>D113/10+(1000-E113)/100+IF(F113="N",2,IF(F113="Y",1,0))+IF(G113="N",2,IF(G113="Y",1,0))+IF(L113&gt;10,5,L113/2)+IF(S113&gt;100,0,IF(S113&lt;0,0,(100-S113)/10))+IF(U113&gt;100,0,IF(U113&lt;0,0,(100-U113)/10))+IF(X113="-",0,IF(X113="N/A",0,IF(X113&gt;5,0,5-X113)))+IF(Y113&gt;5,0,5-Y113)+IF(Z113="N/A",0,IF(Z113&gt;5,0,5-Z113))+IF(AB113&lt;0,0,IF(AB113="-",0,IF(AB113="N/A",0,IF(AB113&gt;10,5,AB113/2))))+IF(AC113="n/a",0,IF(AC113&lt;0,0,IF(AC113&gt;10,5,AC113/2)))+IF(AE113="n/a",0,IF(AE113&lt;0,0,IF(AE113&gt;10,5,AE113/2)))+AF113/10+IF(AG113&gt;100000,3,IF(AG113&gt;10000,2,IF(AG113&gt;1000,1,0)))+IF(AL113&gt;10,5,AL113/2)+IF(AM113="n/a",0,IF(AM113&gt;10,5,AM113/2))+IF(AN113="n/a",0,IF(AN113&gt;10,5,AN113/2))+IF(AO113="n/a",0,IF(AO113&lt;0,0,IF(AO113&gt;10,5,AO113/2)))+IF(CB113&gt;10,5,CB113/2)</f>
        <v>62.13965289240758</v>
      </c>
      <c r="CH113" s="255">
        <f>IF(AB113="n/a",1.03*AP113,IF(AB113&lt;0,1.01*AP113,IF(AB113&gt;10,1.1*AP113,(1+AB113/100)*AP113)))</f>
        <v>4.8783</v>
      </c>
      <c r="CI113" s="256">
        <f>IF($AC113="n/a",1.03*CH113,IF($AC113&lt;0,1.01*CH113,IF($AC113&gt;10,1.1*CH113,(1+$AC113/100)*CH113)))</f>
        <v>5.04708918</v>
      </c>
      <c r="CJ113" s="257">
        <f>IF($AE113="n/a",1.03*CI113,IF($AE113&lt;0,1.01*CI113,IF($AE113&gt;10,1.1*CI113,(1+$AE113/100)*CI113)))</f>
        <v>5.190931221630001</v>
      </c>
      <c r="CK113" s="257">
        <f>IF($AE113="n/a",1.03*CJ113,IF($AE113&lt;0,1.01*CJ113,IF($AE113&gt;10,1.1*CJ113,(1+$AE113/100)*CJ113)))</f>
        <v>5.338872761446456</v>
      </c>
      <c r="CL113" s="258">
        <f>IF($AE113="n/a",1.03*CK113,IF($AE113&lt;0,1.01*CK113,IF($AE113&gt;10,1.1*CK113,(1+$AE113/100)*CK113)))</f>
        <v>5.49103063514768</v>
      </c>
      <c r="CM113" s="256">
        <f>SUM(CH113:CL113)</f>
        <v>25.94622379822414</v>
      </c>
      <c r="CN113" s="253">
        <f>(CM113/H113)*100</f>
        <v>13.12403834002233</v>
      </c>
      <c r="CO113" s="259">
        <v>0.76</v>
      </c>
      <c r="CP113" s="260">
        <v>27.6</v>
      </c>
      <c r="CQ113" s="261">
        <v>-24.8</v>
      </c>
      <c r="CR113" s="262">
        <v>11.5</v>
      </c>
      <c r="CS113" s="263">
        <v>-0.4</v>
      </c>
    </row>
    <row r="114" ht="11.25" customHeight="1">
      <c r="A114" t="s" s="227">
        <v>466</v>
      </c>
      <c r="B114" t="s" s="116">
        <v>467</v>
      </c>
      <c r="C114" t="s" s="227">
        <v>468</v>
      </c>
      <c r="D114" s="218">
        <v>42</v>
      </c>
      <c r="E114" s="219">
        <v>60</v>
      </c>
      <c r="F114" t="s" s="220">
        <v>55</v>
      </c>
      <c r="G114" t="s" s="221">
        <v>141</v>
      </c>
      <c r="H114" s="222">
        <v>66.27</v>
      </c>
      <c r="I114" s="223">
        <f>(R114/H114)*100</f>
        <v>2.414365474573714</v>
      </c>
      <c r="J114" s="224">
        <v>0.375</v>
      </c>
      <c r="K114" s="224">
        <v>0.4</v>
      </c>
      <c r="L114" s="225">
        <f>((K114/J114)-1)*100</f>
        <v>6.666666666666665</v>
      </c>
      <c r="M114" s="226">
        <v>42963</v>
      </c>
      <c r="N114" s="226">
        <v>42965</v>
      </c>
      <c r="O114" s="226">
        <v>42990</v>
      </c>
      <c r="P114" t="s" s="227">
        <v>136</v>
      </c>
      <c r="Q114" s="85"/>
      <c r="R114" s="225">
        <f>K114*4</f>
        <v>1.6</v>
      </c>
      <c r="S114" s="228">
        <f>IF(OR(W114&lt;0.01,W114="n/a"),"n/a",R114/W114*100)</f>
        <v>42.32804232804233</v>
      </c>
      <c r="T114" s="229">
        <f>IF(OR(W114&lt;0.01,Z114="n/a"),"n/a",(H114/SQRT(22.5*W114*(H114/Z114))-1)*100)</f>
        <v>40.95854769864851</v>
      </c>
      <c r="U114" s="223">
        <f>IF(OR(W114&lt;0.01,W114="n/a"),"n/a",H114/W114)</f>
        <v>17.53174603174603</v>
      </c>
      <c r="V114" s="230">
        <v>8</v>
      </c>
      <c r="W114" s="222">
        <v>3.78</v>
      </c>
      <c r="X114" s="231">
        <v>1.44</v>
      </c>
      <c r="Y114" s="232">
        <v>0.59</v>
      </c>
      <c r="Z114" s="233">
        <v>2.55</v>
      </c>
      <c r="AA114" s="222">
        <v>13.9</v>
      </c>
      <c r="AB114" s="234">
        <v>-1.1</v>
      </c>
      <c r="AC114" s="235">
        <v>10.82</v>
      </c>
      <c r="AD114" s="236">
        <v>9.4</v>
      </c>
      <c r="AE114" s="236">
        <v>12.2</v>
      </c>
      <c r="AF114" s="237">
        <v>20</v>
      </c>
      <c r="AG114" s="238">
        <v>69632</v>
      </c>
      <c r="AH114" s="239">
        <v>14.4</v>
      </c>
      <c r="AI114" s="240">
        <v>0.47</v>
      </c>
      <c r="AJ114" s="241">
        <f>IF(OR(AD114&lt;0,AD114="n/a",AD114=0),"n/a",AN114/AD114)</f>
        <v>1.376531731473095</v>
      </c>
      <c r="AK114" s="242">
        <f>AN114/AO114</f>
        <v>0.7258046957548495</v>
      </c>
      <c r="AL114" s="243">
        <f>((AP114/AQ114)^(1/1)-1)*100</f>
        <v>5.376344086021501</v>
      </c>
      <c r="AM114" s="243">
        <f>IF(AS114=0,"n/a",((AP114/AS114)^(1/3)-1)*100)</f>
        <v>7.599877231852026</v>
      </c>
      <c r="AN114" s="243">
        <f>IF(AV114=0,"n/a",((AP114/AV114)^(1/5)-1)*100)</f>
        <v>12.93939827584709</v>
      </c>
      <c r="AO114" s="244">
        <f>IF(BB114=0,"n/a",((AP114/BB114)^(1/10)-1)*100)</f>
        <v>17.82765853063253</v>
      </c>
      <c r="AP114" s="241">
        <v>1.47</v>
      </c>
      <c r="AQ114" s="241">
        <v>1.395</v>
      </c>
      <c r="AR114" s="241">
        <v>1.305</v>
      </c>
      <c r="AS114" s="241">
        <v>1.18</v>
      </c>
      <c r="AT114" s="245"/>
      <c r="AU114" s="241">
        <v>1</v>
      </c>
      <c r="AV114" s="241">
        <v>0.8</v>
      </c>
      <c r="AW114" s="245"/>
      <c r="AX114" s="246">
        <v>0.625</v>
      </c>
      <c r="AY114" s="247">
        <v>0.5</v>
      </c>
      <c r="AZ114" s="248">
        <v>0.415</v>
      </c>
      <c r="BA114" s="248">
        <v>0.345</v>
      </c>
      <c r="BB114" s="248">
        <v>0.285</v>
      </c>
      <c r="BC114" s="248">
        <v>0.235</v>
      </c>
      <c r="BD114" s="248">
        <v>0.19125</v>
      </c>
      <c r="BE114" s="248">
        <v>0.16125</v>
      </c>
      <c r="BF114" s="248">
        <v>0.14625</v>
      </c>
      <c r="BG114" s="248">
        <v>0.14125</v>
      </c>
      <c r="BH114" s="248">
        <v>0.13625</v>
      </c>
      <c r="BI114" s="249">
        <v>0.13125</v>
      </c>
      <c r="BJ114" s="246">
        <f>SUM(AP114:BI114)</f>
        <v>10.4625</v>
      </c>
      <c r="BK114" s="250">
        <f>((AP114/AQ114)-1)*100</f>
        <v>5.376344086021501</v>
      </c>
      <c r="BL114" s="250">
        <f>((AQ114/AR114)-1)*100</f>
        <v>6.896551724137945</v>
      </c>
      <c r="BM114" s="250">
        <f>((AR114/AS114)-1)*100</f>
        <v>10.59322033898304</v>
      </c>
      <c r="BN114" s="250">
        <f>IF(AU114=0,0,IF(AU114&gt;AS114,0,((AS114/AU114)-1)*100))</f>
        <v>17.99999999999999</v>
      </c>
      <c r="BO114" s="250">
        <f>IF(AV114=0,0,IF(AV114&gt;AU114,0,((AU114/AV114)-1)*100))</f>
        <v>25</v>
      </c>
      <c r="BP114" s="250">
        <f>((AV114/AX114)-1)*100</f>
        <v>28</v>
      </c>
      <c r="BQ114" s="251">
        <f>((AX114/AY114)-1)*100</f>
        <v>25</v>
      </c>
      <c r="BR114" s="252">
        <f>((AY114/AZ114)-1)*100</f>
        <v>20.48192771084338</v>
      </c>
      <c r="BS114" s="252">
        <f>((AZ114/BA114)-1)*100</f>
        <v>20.28985507246377</v>
      </c>
      <c r="BT114" s="252">
        <f>((BA114/BB114)-1)*100</f>
        <v>21.05263157894737</v>
      </c>
      <c r="BU114" s="252">
        <f>((BB114/BC114)-1)*100</f>
        <v>21.27659574468084</v>
      </c>
      <c r="BV114" s="252">
        <f>((BC114/BD114)-1)*100</f>
        <v>22.87581699346404</v>
      </c>
      <c r="BW114" s="252">
        <f>((BD114/BE114)-1)*100</f>
        <v>18.60465116279069</v>
      </c>
      <c r="BX114" s="252">
        <f>((BE114/BF114)-1)*100</f>
        <v>10.25641025641026</v>
      </c>
      <c r="BY114" s="252">
        <f>((BF114/BG114)-1)*100</f>
        <v>3.539823008849563</v>
      </c>
      <c r="BZ114" s="252">
        <f>((BG114/BH114)-1)*100</f>
        <v>3.66972477064218</v>
      </c>
      <c r="CA114" s="253">
        <f>((BH114/BI114)-1)*100</f>
        <v>3.809523809523818</v>
      </c>
      <c r="CB114" s="250">
        <f>AVERAGE(BK114:CA114)</f>
        <v>15.57194566222108</v>
      </c>
      <c r="CC114" s="250">
        <f>SQRT(AVERAGE((BK114-$CB114)^2,(BL114-$CB114)^2,(BM114-$CB114)^2,(BN114-$CB114)^2,(BO114-$CB114)^2,(BP114-$CB114)^2,(BQ114-$CB114)^2,(BR114-$CB114)^2,(BS114-$CB114)^2,(BT114-$CB114)^2,(BU114-$CB114)^2,(BV114-$CB114)^2,(BW114-$CB114)^2,(BX114-$CB114)^2,(BY114-$CB114)^2,(BZ114-$CB114)^2,(CA114-$CB114)^2))</f>
        <v>8.284161223030122</v>
      </c>
      <c r="CD114" t="s" s="116">
        <v>157</v>
      </c>
      <c r="CE114" s="254">
        <f>IF(AN114="n/a","n/a",IF(U114&lt;0,"n/a",IF(U114="n/a","n/a",I114+AN114-U114)))</f>
        <v>-2.177982281325226</v>
      </c>
      <c r="CF114" s="254">
        <f>IF(AN114="n/a","n/a",I114+AN114)</f>
        <v>15.35376375042081</v>
      </c>
      <c r="CG114" s="250">
        <f>D114/10+(1000-E114)/100+IF(F114="N",2,IF(F114="Y",1,0))+IF(G114="N",2,IF(G114="Y",1,0))+IF(L114&gt;10,5,L114/2)+IF(S114&gt;100,0,IF(S114&lt;0,0,(100-S114)/10))+IF(U114&gt;100,0,IF(U114&lt;0,0,(100-U114)/10))+IF(X114="-",0,IF(X114="N/A",0,IF(X114&gt;5,0,5-X114)))+IF(Y114&gt;5,0,5-Y114)+IF(Z114="N/A",0,IF(Z114&gt;5,0,5-Z114))+IF(AB114&lt;0,0,IF(AB114="-",0,IF(AB114="N/A",0,IF(AB114&gt;10,5,AB114/2))))+IF(AC114="n/a",0,IF(AC114&lt;0,0,IF(AC114&gt;10,5,AC114/2)))+IF(AE114="n/a",0,IF(AE114&lt;0,0,IF(AE114&gt;10,5,AE114/2)))+AF114/10+IF(AG114&gt;100000,3,IF(AG114&gt;10000,2,IF(AG114&gt;1000,1,0)))+IF(AL114&gt;10,5,AL114/2)+IF(AM114="n/a",0,IF(AM114&gt;10,5,AM114/2))+IF(AN114="n/a",0,IF(AN114&gt;10,5,AN114/2))+IF(AO114="n/a",0,IF(AO114&lt;0,0,IF(AO114&gt;10,5,AO114/2)))+IF(CB114&gt;10,5,CB114/2)</f>
        <v>79.85546515629126</v>
      </c>
      <c r="CH114" s="255">
        <f>IF(AB114="n/a",1.03*AP114,IF(AB114&lt;0,1.01*AP114,IF(AB114&gt;10,1.1*AP114,(1+AB114/100)*AP114)))</f>
        <v>1.4847</v>
      </c>
      <c r="CI114" s="256">
        <f>IF($AC114="n/a",1.03*CH114,IF($AC114&lt;0,1.01*CH114,IF($AC114&gt;10,1.1*CH114,(1+$AC114/100)*CH114)))</f>
        <v>1.63317</v>
      </c>
      <c r="CJ114" s="257">
        <f>IF($AE114="n/a",1.03*CI114,IF($AE114&lt;0,1.01*CI114,IF($AE114&gt;10,1.1*CI114,(1+$AE114/100)*CI114)))</f>
        <v>1.796487</v>
      </c>
      <c r="CK114" s="257">
        <f>IF($AE114="n/a",1.03*CJ114,IF($AE114&lt;0,1.01*CJ114,IF($AE114&gt;10,1.1*CJ114,(1+$AE114/100)*CJ114)))</f>
        <v>1.9761357</v>
      </c>
      <c r="CL114" s="258">
        <f>IF($AE114="n/a",1.03*CK114,IF($AE114&lt;0,1.01*CK114,IF($AE114&gt;10,1.1*CK114,(1+$AE114/100)*CK114)))</f>
        <v>2.173749270000001</v>
      </c>
      <c r="CM114" s="256">
        <f>SUM(CH114:CL114)</f>
        <v>9.064241970000001</v>
      </c>
      <c r="CN114" s="253">
        <f>(CM114/H114)*100</f>
        <v>13.67774554096877</v>
      </c>
      <c r="CO114" s="259">
        <v>1.22</v>
      </c>
      <c r="CP114" s="260">
        <v>3.8</v>
      </c>
      <c r="CQ114" s="261">
        <v>-24.7</v>
      </c>
      <c r="CR114" s="262">
        <v>-12.9</v>
      </c>
      <c r="CS114" s="263">
        <v>-17.9</v>
      </c>
    </row>
    <row r="115" ht="11.25" customHeight="1">
      <c r="A115" t="s" s="116">
        <v>469</v>
      </c>
      <c r="B115" t="s" s="116">
        <v>470</v>
      </c>
      <c r="C115" t="s" s="116">
        <v>431</v>
      </c>
      <c r="D115" s="218">
        <v>44</v>
      </c>
      <c r="E115" s="219">
        <v>51</v>
      </c>
      <c r="F115" t="s" s="220">
        <v>55</v>
      </c>
      <c r="G115" t="s" s="221">
        <v>141</v>
      </c>
      <c r="H115" s="222">
        <v>87.31</v>
      </c>
      <c r="I115" s="223">
        <f>(R115/H115)*100</f>
        <v>2.336502118886726</v>
      </c>
      <c r="J115" s="224">
        <v>0.5</v>
      </c>
      <c r="K115" s="224">
        <v>0.51</v>
      </c>
      <c r="L115" s="225">
        <f>((K115/J115)-1)*100</f>
        <v>2.000000000000002</v>
      </c>
      <c r="M115" s="226">
        <v>42802</v>
      </c>
      <c r="N115" s="226">
        <v>42804</v>
      </c>
      <c r="O115" s="226">
        <v>42828</v>
      </c>
      <c r="P115" t="s" s="227">
        <v>201</v>
      </c>
      <c r="Q115" s="85"/>
      <c r="R115" s="225">
        <f>K115*4</f>
        <v>2.04</v>
      </c>
      <c r="S115" s="228">
        <f>IF(OR(W115&lt;0.01,W115="n/a"),"n/a",R115/W115*100)</f>
        <v>49.03846153846153</v>
      </c>
      <c r="T115" s="229">
        <f>IF(OR(W115&lt;0.01,Z115="n/a"),"n/a",(H115/SQRT(22.5*W115*(H115/Z115))-1)*100)</f>
        <v>79.13204793752178</v>
      </c>
      <c r="U115" s="223">
        <f>IF(OR(W115&lt;0.01,W115="n/a"),"n/a",H115/W115)</f>
        <v>20.98798076923077</v>
      </c>
      <c r="V115" s="230">
        <v>1</v>
      </c>
      <c r="W115" s="222">
        <v>4.16</v>
      </c>
      <c r="X115" s="231">
        <v>3.15</v>
      </c>
      <c r="Y115" s="232">
        <v>0.53</v>
      </c>
      <c r="Z115" s="233">
        <v>3.44</v>
      </c>
      <c r="AA115" s="222">
        <v>16.7</v>
      </c>
      <c r="AB115" s="234">
        <v>-4</v>
      </c>
      <c r="AC115" s="235">
        <v>5.81</v>
      </c>
      <c r="AD115" s="236">
        <v>-0.6</v>
      </c>
      <c r="AE115" s="236">
        <v>6.66</v>
      </c>
      <c r="AF115" s="237">
        <v>29</v>
      </c>
      <c r="AG115" s="238">
        <v>262144</v>
      </c>
      <c r="AH115" s="239">
        <v>0.8</v>
      </c>
      <c r="AI115" s="240">
        <v>0.62</v>
      </c>
      <c r="AJ115" t="s" s="265">
        <f>IF(OR(AD115&lt;0,AD115="n/a",AD115=0),"n/a",AN115/AD115)</f>
        <v>143</v>
      </c>
      <c r="AK115" s="242">
        <f>AN115/AO115</f>
        <v>0.6209462656186739</v>
      </c>
      <c r="AL115" s="243">
        <f>((AP115/AQ115)^(1/1)-1)*100</f>
        <v>2.051282051282044</v>
      </c>
      <c r="AM115" s="243">
        <f>IF(AS115=0,"n/a",((AP115/AS115)^(1/3)-1)*100)</f>
        <v>3.258288765206618</v>
      </c>
      <c r="AN115" s="243">
        <f>IF(AV115=0,"n/a",((AP115/AV115)^(1/5)-1)*100)</f>
        <v>7.324840559743073</v>
      </c>
      <c r="AO115" s="244">
        <f>IF(BB115=0,"n/a",((AP115/BB115)^(1/10)-1)*100)</f>
        <v>11.79625511145483</v>
      </c>
      <c r="AP115" s="241">
        <v>1.99</v>
      </c>
      <c r="AQ115" s="241">
        <v>1.95</v>
      </c>
      <c r="AR115" s="241">
        <v>1.91</v>
      </c>
      <c r="AS115" s="241">
        <v>1.8075</v>
      </c>
      <c r="AT115" s="245"/>
      <c r="AU115" s="241">
        <v>1.5575</v>
      </c>
      <c r="AV115" s="241">
        <v>1.3975</v>
      </c>
      <c r="AW115" s="245"/>
      <c r="AX115" s="246">
        <v>1.18</v>
      </c>
      <c r="AY115" s="247">
        <v>1.055</v>
      </c>
      <c r="AZ115" s="248">
        <v>0.9325</v>
      </c>
      <c r="BA115" s="248">
        <v>0.8275</v>
      </c>
      <c r="BB115" s="248">
        <v>0.6525</v>
      </c>
      <c r="BC115" s="248">
        <v>0.58</v>
      </c>
      <c r="BD115" s="248">
        <v>0.48</v>
      </c>
      <c r="BE115" s="248">
        <v>0.345</v>
      </c>
      <c r="BF115" s="248">
        <v>0.295</v>
      </c>
      <c r="BG115" s="248">
        <v>0.27</v>
      </c>
      <c r="BH115" s="248">
        <v>0.23</v>
      </c>
      <c r="BI115" s="249">
        <v>0.2</v>
      </c>
      <c r="BJ115" s="246">
        <f>SUM(AP115:BI115)</f>
        <v>17.66</v>
      </c>
      <c r="BK115" s="250">
        <f>((AP115/AQ115)-1)*100</f>
        <v>2.051282051282044</v>
      </c>
      <c r="BL115" s="250">
        <f>((AQ115/AR115)-1)*100</f>
        <v>2.094240837696337</v>
      </c>
      <c r="BM115" s="250">
        <f>((AR115/AS115)-1)*100</f>
        <v>5.670816044260008</v>
      </c>
      <c r="BN115" s="250">
        <f>IF(AU115=0,0,IF(AU115&gt;AS115,0,((AS115/AU115)-1)*100))</f>
        <v>16.0513643659711</v>
      </c>
      <c r="BO115" s="250">
        <f>IF(AV115=0,0,IF(AV115&gt;AU115,0,((AU115/AV115)-1)*100))</f>
        <v>11.4490161001789</v>
      </c>
      <c r="BP115" s="250">
        <f>((AV115/AX115)-1)*100</f>
        <v>18.43220338983052</v>
      </c>
      <c r="BQ115" s="251">
        <f>((AX115/AY115)-1)*100</f>
        <v>11.84834123222749</v>
      </c>
      <c r="BR115" s="252">
        <f>((AY115/AZ115)-1)*100</f>
        <v>13.13672922252009</v>
      </c>
      <c r="BS115" s="252">
        <f>((AZ115/BA115)-1)*100</f>
        <v>12.68882175226587</v>
      </c>
      <c r="BT115" s="252">
        <f>((BA115/BB115)-1)*100</f>
        <v>26.81992337164751</v>
      </c>
      <c r="BU115" s="252">
        <f>((BB115/BC115)-1)*100</f>
        <v>12.5</v>
      </c>
      <c r="BV115" s="252">
        <f>((BC115/BD115)-1)*100</f>
        <v>20.83333333333333</v>
      </c>
      <c r="BW115" s="252">
        <f>((BD115/BE115)-1)*100</f>
        <v>39.13043478260869</v>
      </c>
      <c r="BX115" s="252">
        <f>((BE115/BF115)-1)*100</f>
        <v>16.94915254237288</v>
      </c>
      <c r="BY115" s="252">
        <f>((BF115/BG115)-1)*100</f>
        <v>9.259259259259256</v>
      </c>
      <c r="BZ115" s="252">
        <f>((BG115/BH115)-1)*100</f>
        <v>17.3913043478261</v>
      </c>
      <c r="CA115" s="253">
        <f>((BH115/BI115)-1)*100</f>
        <v>14.99999999999999</v>
      </c>
      <c r="CB115" s="250">
        <f>AVERAGE(BK115:CA115)</f>
        <v>14.78271897842824</v>
      </c>
      <c r="CC115" s="250">
        <f>SQRT(AVERAGE((BK115-$CB115)^2,(BL115-$CB115)^2,(BM115-$CB115)^2,(BN115-$CB115)^2,(BO115-$CB115)^2,(BP115-$CB115)^2,(BQ115-$CB115)^2,(BR115-$CB115)^2,(BS115-$CB115)^2,(BT115-$CB115)^2,(BU115-$CB115)^2,(BV115-$CB115)^2,(BW115-$CB115)^2,(BX115-$CB115)^2,(BY115-$CB115)^2,(BZ115-$CB115)^2,(CA115-$CB115)^2))</f>
        <v>8.641350782057254</v>
      </c>
      <c r="CD115" t="s" s="116">
        <v>157</v>
      </c>
      <c r="CE115" s="254">
        <f>IF(AN115="n/a","n/a",IF(U115&lt;0,"n/a",IF(U115="n/a","n/a",I115+AN115-U115)))</f>
        <v>-11.32663809060097</v>
      </c>
      <c r="CF115" s="254">
        <f>IF(AN115="n/a","n/a",I115+AN115)</f>
        <v>9.661342678629799</v>
      </c>
      <c r="CG115" s="250">
        <f>D115/10+(1000-E115)/100+IF(F115="N",2,IF(F115="Y",1,0))+IF(G115="N",2,IF(G115="Y",1,0))+IF(L115&gt;10,5,L115/2)+IF(S115&gt;100,0,IF(S115&lt;0,0,(100-S115)/10))+IF(U115&gt;100,0,IF(U115&lt;0,0,(100-U115)/10))+IF(X115="-",0,IF(X115="N/A",0,IF(X115&gt;5,0,5-X115)))+IF(Y115&gt;5,0,5-Y115)+IF(Z115="N/A",0,IF(Z115&gt;5,0,5-Z115))+IF(AB115&lt;0,0,IF(AB115="-",0,IF(AB115="N/A",0,IF(AB115&gt;10,5,AB115/2))))+IF(AC115="n/a",0,IF(AC115&lt;0,0,IF(AC115&gt;10,5,AC115/2)))+IF(AE115="n/a",0,IF(AE115&lt;0,0,IF(AE115&gt;10,5,AE115/2)))+AF115/10+IF(AG115&gt;100000,3,IF(AG115&gt;10000,2,IF(AG115&gt;1000,1,0)))+IF(AL115&gt;10,5,AL115/2)+IF(AM115="n/a",0,IF(AM115&gt;10,5,AM115/2))+IF(AN115="n/a",0,IF(AN115&gt;10,5,AN115/2))+IF(AO115="n/a",0,IF(AO115&lt;0,0,IF(AO115&gt;10,5,AO115/2)))+IF(CB115&gt;10,5,CB115/2)</f>
        <v>67.21956145734663</v>
      </c>
      <c r="CH115" s="255">
        <f>IF(AB115="n/a",1.03*AP115,IF(AB115&lt;0,1.01*AP115,IF(AB115&gt;10,1.1*AP115,(1+AB115/100)*AP115)))</f>
        <v>2.0099</v>
      </c>
      <c r="CI115" s="256">
        <f>IF($AC115="n/a",1.03*CH115,IF($AC115&lt;0,1.01*CH115,IF($AC115&gt;10,1.1*CH115,(1+$AC115/100)*CH115)))</f>
        <v>2.12667519</v>
      </c>
      <c r="CJ115" s="257">
        <f>IF($AE115="n/a",1.03*CI115,IF($AE115&lt;0,1.01*CI115,IF($AE115&gt;10,1.1*CI115,(1+$AE115/100)*CI115)))</f>
        <v>2.268311757654</v>
      </c>
      <c r="CK115" s="257">
        <f>IF($AE115="n/a",1.03*CJ115,IF($AE115&lt;0,1.01*CJ115,IF($AE115&gt;10,1.1*CJ115,(1+$AE115/100)*CJ115)))</f>
        <v>2.419381320713756</v>
      </c>
      <c r="CL115" s="258">
        <f>IF($AE115="n/a",1.03*CK115,IF($AE115&lt;0,1.01*CK115,IF($AE115&gt;10,1.1*CK115,(1+$AE115/100)*CK115)))</f>
        <v>2.580512116673292</v>
      </c>
      <c r="CM115" s="256">
        <f>SUM(CH115:CL115)</f>
        <v>11.40478038504105</v>
      </c>
      <c r="CN115" s="253">
        <f>(CM115/H115)*100</f>
        <v>13.06239879170891</v>
      </c>
      <c r="CO115" s="259">
        <v>0.34</v>
      </c>
      <c r="CP115" s="260">
        <v>33.8</v>
      </c>
      <c r="CQ115" s="261">
        <v>-2</v>
      </c>
      <c r="CR115" s="262">
        <v>7</v>
      </c>
      <c r="CS115" s="263">
        <v>14.9</v>
      </c>
    </row>
    <row r="116" ht="11.25" customHeight="1">
      <c r="A116" t="s" s="273">
        <v>471</v>
      </c>
      <c r="B116" t="s" s="146">
        <v>472</v>
      </c>
      <c r="C116" t="s" s="146">
        <v>185</v>
      </c>
      <c r="D116" s="267">
        <v>25</v>
      </c>
      <c r="E116" s="219">
        <v>113</v>
      </c>
      <c r="F116" t="s" s="151">
        <v>55</v>
      </c>
      <c r="G116" t="s" s="152">
        <v>55</v>
      </c>
      <c r="H116" s="268">
        <v>101.4</v>
      </c>
      <c r="I116" s="269">
        <f>(R116/H116)*100</f>
        <v>0.5522682445759369</v>
      </c>
      <c r="J116" s="379">
        <v>0.13</v>
      </c>
      <c r="K116" s="379">
        <v>0.14</v>
      </c>
      <c r="L116" s="269">
        <f>((K116/J116)-1)*100</f>
        <v>7.692307692307709</v>
      </c>
      <c r="M116" s="272">
        <v>43024</v>
      </c>
      <c r="N116" s="272">
        <v>43026</v>
      </c>
      <c r="O116" s="272">
        <v>43040</v>
      </c>
      <c r="P116" t="s" s="273">
        <v>171</v>
      </c>
      <c r="Q116" s="329"/>
      <c r="R116" s="271">
        <f>K116*4</f>
        <v>0.5600000000000001</v>
      </c>
      <c r="S116" s="275">
        <f>IF(OR(W116&lt;0.01,W116="n/a"),"n/a",R116/W116*100)</f>
        <v>22.31075697211156</v>
      </c>
      <c r="T116" s="276">
        <f>IF(OR(W116&lt;0.01,Z116="n/a"),"n/a",(H116/SQRT(22.5*W116*(H116/Z116))-1)*100)</f>
        <v>229.0406192002218</v>
      </c>
      <c r="U116" s="269">
        <f>IF(OR(W116&lt;0.01,W116="n/a"),"n/a",H116/W116)</f>
        <v>40.398406374502</v>
      </c>
      <c r="V116" s="277">
        <v>12</v>
      </c>
      <c r="W116" s="268">
        <v>2.51</v>
      </c>
      <c r="X116" s="278">
        <v>2.37</v>
      </c>
      <c r="Y116" s="279">
        <v>4.78</v>
      </c>
      <c r="Z116" s="280">
        <v>6.03</v>
      </c>
      <c r="AA116" s="268">
        <v>15.6</v>
      </c>
      <c r="AB116" s="281">
        <v>47.8</v>
      </c>
      <c r="AC116" s="282">
        <v>7.31</v>
      </c>
      <c r="AD116" s="283">
        <v>12.2</v>
      </c>
      <c r="AE116" s="283">
        <v>17</v>
      </c>
      <c r="AF116" s="284">
        <v>3</v>
      </c>
      <c r="AG116" s="285">
        <v>7486</v>
      </c>
      <c r="AH116" s="286">
        <v>0.7</v>
      </c>
      <c r="AI116" s="287">
        <v>0.18</v>
      </c>
      <c r="AJ116" s="288">
        <f>IF(OR(AD116&lt;0,AD116="n/a",AD116=0),"n/a",AN116/AD116)</f>
        <v>0.5958432582223236</v>
      </c>
      <c r="AK116" s="289">
        <f>IF(OR(AO116&lt;0,AO116="n/a"),"n/a",AN116/AO116)</f>
        <v>1.012809956972125</v>
      </c>
      <c r="AL116" s="290">
        <f>((AP116/AQ116)^(1/1)-1)*100</f>
        <v>8.888888888888879</v>
      </c>
      <c r="AM116" s="290">
        <f>IF(AS116=0,"n/a",((AP116/AS116)^(1/3)-1)*100)</f>
        <v>8.370676266182709</v>
      </c>
      <c r="AN116" s="290">
        <f>IF(AV116=0,"n/a",((AP116/AV116)^(1/5)-1)*100)</f>
        <v>7.269287750312348</v>
      </c>
      <c r="AO116" s="291">
        <f>IF(BB116=0,"n/a",((AP116/BB116)^(1/10)-1)*100)</f>
        <v>7.177346253629313</v>
      </c>
      <c r="AP116" s="288">
        <v>0.49</v>
      </c>
      <c r="AQ116" s="288">
        <v>0.45</v>
      </c>
      <c r="AR116" s="288">
        <v>0.41</v>
      </c>
      <c r="AS116" s="288">
        <v>0.385</v>
      </c>
      <c r="AT116" s="292"/>
      <c r="AU116" s="288">
        <v>0.365</v>
      </c>
      <c r="AV116" s="288">
        <v>0.345</v>
      </c>
      <c r="AW116" s="292"/>
      <c r="AX116" s="293">
        <v>0.325</v>
      </c>
      <c r="AY116" s="294">
        <v>0.305</v>
      </c>
      <c r="AZ116" s="295">
        <v>0.285</v>
      </c>
      <c r="BA116" s="295">
        <v>0.265</v>
      </c>
      <c r="BB116" s="295">
        <v>0.245</v>
      </c>
      <c r="BC116" s="295">
        <v>0.225</v>
      </c>
      <c r="BD116" s="295">
        <v>0.2125</v>
      </c>
      <c r="BE116" s="295">
        <v>0.2025</v>
      </c>
      <c r="BF116" s="426">
        <v>0.19</v>
      </c>
      <c r="BG116" s="295">
        <v>0.1825</v>
      </c>
      <c r="BH116" s="295">
        <v>0.1725</v>
      </c>
      <c r="BI116" s="296">
        <v>0.1625</v>
      </c>
      <c r="BJ116" s="293">
        <f>SUM(AP116:BI116)</f>
        <v>5.2175</v>
      </c>
      <c r="BK116" s="297">
        <f>((AP116/AQ116)-1)*100</f>
        <v>8.888888888888879</v>
      </c>
      <c r="BL116" s="297">
        <f>((AQ116/AR116)-1)*100</f>
        <v>9.756097560975618</v>
      </c>
      <c r="BM116" s="297">
        <f>((AR116/AS116)-1)*100</f>
        <v>6.493506493506485</v>
      </c>
      <c r="BN116" s="297">
        <f>IF(AU116=0,0,IF(AU116&gt;AS116,0,((AS116/AU116)-1)*100))</f>
        <v>5.47945205479452</v>
      </c>
      <c r="BO116" s="297">
        <f>IF(AV116=0,0,IF(AV116&gt;AU116,0,((AU116/AV116)-1)*100))</f>
        <v>5.797101449275366</v>
      </c>
      <c r="BP116" s="297">
        <f>IF(AX116=0,0,IF(AX116&gt;AV116,0,((AV116/AX116)-1)*100))</f>
        <v>6.153846153846132</v>
      </c>
      <c r="BQ116" s="298">
        <f>IF(AY116=0,0,IF(AY116&gt;AX116,0,((AX116/AY116)-1)*100))</f>
        <v>6.557377049180335</v>
      </c>
      <c r="BR116" s="299">
        <f>IF(AZ116=0,0,IF(AZ116&gt;AY116,0,((AY116/AZ116)-1)*100))</f>
        <v>7.017543859649122</v>
      </c>
      <c r="BS116" s="299">
        <f>IF(BA116=0,0,IF(BA116&gt;AZ116,0,((AZ116/BA116)-1)*100))</f>
        <v>7.547169811320731</v>
      </c>
      <c r="BT116" s="299">
        <f>IF(BB116=0,0,IF(BB116&gt;BA116,0,((BA116/BB116)-1)*100))</f>
        <v>8.163265306122458</v>
      </c>
      <c r="BU116" s="299">
        <f>IF(BC116=0,0,IF(BC116&gt;BB116,0,((BB116/BC116)-1)*100))</f>
        <v>8.888888888888879</v>
      </c>
      <c r="BV116" s="299">
        <f>IF(BD116=0,0,IF(BD116&gt;BC116,0,((BC116/BD116)-1)*100))</f>
        <v>5.882352941176472</v>
      </c>
      <c r="BW116" s="299">
        <f>IF(BE116=0,0,IF(BE116&gt;BD116,0,((BD116/BE116)-1)*100))</f>
        <v>4.938271604938271</v>
      </c>
      <c r="BX116" s="299">
        <f>IF(BF116=0,0,IF(BF116&gt;BE116,0,((BE116/BF116)-1)*100))</f>
        <v>6.578947368421062</v>
      </c>
      <c r="BY116" s="299">
        <f>IF(BG116=0,0,IF(BG116&gt;BF116,0,((BF116/BG116)-1)*100))</f>
        <v>4.109589041095885</v>
      </c>
      <c r="BZ116" s="299">
        <f>IF(BH116=0,0,IF(BH116&gt;BG116,0,((BG116/BH116)-1)*100))</f>
        <v>5.797101449275366</v>
      </c>
      <c r="CA116" s="300">
        <f>IF(BI116=0,0,IF(BI116&gt;BH116,0,((BH116/BI116)-1)*100))</f>
        <v>6.153846153846132</v>
      </c>
      <c r="CB116" s="297">
        <f>AVERAGE(BK116:CA116)</f>
        <v>6.71783800442363</v>
      </c>
      <c r="CC116" s="297">
        <f>SQRT(AVERAGE((BK116-$CB116)^2,(BL116-$CB116)^2,(BM116-$CB116)^2,(BN116-$CB116)^2,(BO116-$CB116)^2,(BP116-$CB116)^2,(BQ116-$CB116)^2,(BR116-$CB116)^2,(BS116-$CB116)^2,(BT116-$CB116)^2,(BU116-$CB116)^2,(BV116-$CB116)^2,(BW116-$CB116)^2,(BX116-$CB116)^2,(BY116-$CB116)^2,(BZ116-$CB116)^2,(CA116-$CB116)^2))</f>
        <v>1.458309303141403</v>
      </c>
      <c r="CD116" t="s" s="146">
        <v>188</v>
      </c>
      <c r="CE116" s="301">
        <f>IF(AN116="n/a","n/a",IF(U116&lt;0,"n/a",IF(U116="n/a","n/a",I116+AN116-U116)))</f>
        <v>-32.57685037961371</v>
      </c>
      <c r="CF116" s="301">
        <f>IF(AN116="n/a","n/a",I116+AN116)</f>
        <v>7.821555994888285</v>
      </c>
      <c r="CG116" s="297">
        <f>D116/10+(1000-E116)/100+IF(F116="N",2,IF(F116="Y",1,0))+IF(G116="N",2,IF(G116="Y",1,0))+IF(L116&gt;10,5,L116/2)+IF(S116&gt;100,0,IF(S116&lt;0,0,(100-S116)/10))+IF(U116&gt;100,0,IF(U116&lt;0,0,(100-U116)/10))+IF(X116="-",0,IF(X116="N/A",0,IF(X116&gt;5,0,5-X116)))+IF(Y116&gt;5,0,5-Y116)+IF(Z116="N/A",0,IF(Z116&gt;5,0,5-Z116))+IF(AB116&lt;0,0,IF(AB116="-",0,IF(AB116="N/A",0,IF(AB116&gt;10,5,AB116/2))))+IF(AC116="n/a",0,IF(AC116&lt;0,0,IF(AC116&gt;10,5,AC116/2)))+IF(AE116="n/a",0,IF(AE116&lt;0,0,IF(AE116&gt;10,5,AE116/2)))+AF116/10+IF(AG116&gt;100000,3,IF(AG116&gt;10000,2,IF(AG116&gt;1000,1,0)))+IF(AL116&gt;10,5,AL116/2)+IF(AM116="n/a",0,IF(AM116&gt;10,5,AM116/2))+IF(AN116="n/a",0,IF(AN116&gt;10,5,AN116/2))+IF(AO116="n/a",0,IF(AO116&lt;0,0,IF(AO116&gt;10,5,AO116/2)))+IF(CB116&gt;10,5,CB116/2)</f>
        <v>69.96225609321095</v>
      </c>
      <c r="CH116" s="302">
        <f>IF(AB116="n/a",1.03*AP116,IF(AB116&lt;0,1.01*AP116,IF(AB116&gt;10,1.1*AP116,(1+AB116/100)*AP116)))</f>
        <v>0.539</v>
      </c>
      <c r="CI116" s="303">
        <f>IF($AC116="n/a",1.03*CH116,IF($AC116&lt;0,1.01*CH116,IF($AC116&gt;10,1.1*CH116,(1+$AC116/100)*CH116)))</f>
        <v>0.5784009</v>
      </c>
      <c r="CJ116" s="304">
        <f>IF($AE116="n/a",1.03*CI116,IF($AE116&lt;0,1.01*CI116,IF($AE116&gt;10,1.1*CI116,(1+$AE116/100)*CI116)))</f>
        <v>0.63624099</v>
      </c>
      <c r="CK116" s="304">
        <f>IF($AE116="n/a",1.03*CJ116,IF($AE116&lt;0,1.01*CJ116,IF($AE116&gt;10,1.1*CJ116,(1+$AE116/100)*CJ116)))</f>
        <v>0.6998650890000001</v>
      </c>
      <c r="CL116" s="305">
        <f>IF($AE116="n/a",1.03*CK116,IF($AE116&lt;0,1.01*CK116,IF($AE116&gt;10,1.1*CK116,(1+$AE116/100)*CK116)))</f>
        <v>0.7698515979000001</v>
      </c>
      <c r="CM116" s="303">
        <f>SUM(CH116:CL116)</f>
        <v>3.2233585769</v>
      </c>
      <c r="CN116" s="300">
        <f>(CM116/H116)*100</f>
        <v>3.178854612327416</v>
      </c>
      <c r="CO116" s="306">
        <v>1.13</v>
      </c>
      <c r="CP116" s="307">
        <v>39.4</v>
      </c>
      <c r="CQ116" s="308">
        <v>-1.9</v>
      </c>
      <c r="CR116" s="307">
        <v>9.6</v>
      </c>
      <c r="CS116" s="308">
        <v>13.3</v>
      </c>
    </row>
    <row r="117" ht="11.25" customHeight="1">
      <c r="A117" t="s" s="110">
        <v>473</v>
      </c>
      <c r="B117" t="s" s="110">
        <v>474</v>
      </c>
      <c r="C117" t="s" s="110">
        <v>128</v>
      </c>
      <c r="D117" s="174">
        <v>26</v>
      </c>
      <c r="E117" s="219">
        <v>104</v>
      </c>
      <c r="F117" t="s" s="118">
        <v>55</v>
      </c>
      <c r="G117" t="s" s="113">
        <v>141</v>
      </c>
      <c r="H117" s="176">
        <v>58.23</v>
      </c>
      <c r="I117" s="177">
        <f>(R117/H117)*100</f>
        <v>2.747724540614803</v>
      </c>
      <c r="J117" s="178">
        <v>0.39</v>
      </c>
      <c r="K117" s="178">
        <v>0.4</v>
      </c>
      <c r="L117" s="177">
        <f>((K117/J117)-1)*100</f>
        <v>2.564102564102577</v>
      </c>
      <c r="M117" s="179">
        <v>43042</v>
      </c>
      <c r="N117" s="179">
        <v>43045</v>
      </c>
      <c r="O117" s="179">
        <v>43056</v>
      </c>
      <c r="P117" t="s" s="173">
        <v>209</v>
      </c>
      <c r="Q117" s="397"/>
      <c r="R117" s="180">
        <f>K117*4</f>
        <v>1.6</v>
      </c>
      <c r="S117" s="181">
        <f>IF(OR(W117&lt;0.01,W117="n/a"),"n/a",R117/W117*100)</f>
        <v>69.56521739130436</v>
      </c>
      <c r="T117" s="182">
        <f>IF(OR(W117&lt;0.01,Z117="n/a"),"n/a",(H117/SQRT(22.5*W117*(H117/Z117))-1)*100)</f>
        <v>70.05318861027492</v>
      </c>
      <c r="U117" s="177">
        <f>IF(OR(W117&lt;0.01,W117="n/a"),"n/a",H117/W117)</f>
        <v>25.31739130434783</v>
      </c>
      <c r="V117" s="183">
        <v>12</v>
      </c>
      <c r="W117" s="176">
        <v>2.3</v>
      </c>
      <c r="X117" s="184">
        <v>8.449999999999999</v>
      </c>
      <c r="Y117" s="185">
        <v>11.52</v>
      </c>
      <c r="Z117" s="186">
        <v>2.57</v>
      </c>
      <c r="AA117" s="176">
        <v>10.4</v>
      </c>
      <c r="AB117" s="187">
        <v>-0.2</v>
      </c>
      <c r="AC117" s="188">
        <v>8.550000000000001</v>
      </c>
      <c r="AD117" s="189">
        <v>-5.6</v>
      </c>
      <c r="AE117" s="189">
        <v>3</v>
      </c>
      <c r="AF117" s="190">
        <v>6</v>
      </c>
      <c r="AG117" s="191">
        <v>1530</v>
      </c>
      <c r="AH117" s="192">
        <v>0.3</v>
      </c>
      <c r="AI117" s="193">
        <v>0</v>
      </c>
      <c r="AJ117" t="s" s="338">
        <f>IF(OR(AD117&lt;0,AD117="n/a",AD117=0),"n/a",AN117/AD117)</f>
        <v>143</v>
      </c>
      <c r="AK117" s="195">
        <f>IF(OR(AO117&lt;0,AO117="n/a"),"n/a",AN117/AO117)</f>
        <v>0.8006746191700178</v>
      </c>
      <c r="AL117" s="196">
        <f>((AP117/AQ117)^(1/1)-1)*100</f>
        <v>1.960784313725483</v>
      </c>
      <c r="AM117" s="196">
        <f>IF(AS117=0,"n/a",((AP117/AS117)^(1/3)-1)*100)</f>
        <v>1.542092785018001</v>
      </c>
      <c r="AN117" s="196">
        <f>IF(AV117=0,"n/a",((AP117/AV117)^(1/5)-1)*100)</f>
        <v>1.473191348948455</v>
      </c>
      <c r="AO117" s="197">
        <f>IF(BB117=0,"n/a",((AP117/BB117)^(1/10)-1)*100)</f>
        <v>1.839937614702425</v>
      </c>
      <c r="AP117" s="198">
        <v>1.56</v>
      </c>
      <c r="AQ117" s="194">
        <v>1.53</v>
      </c>
      <c r="AR117" s="198">
        <v>1.52</v>
      </c>
      <c r="AS117" s="194">
        <v>1.49</v>
      </c>
      <c r="AT117" s="199"/>
      <c r="AU117" s="198">
        <v>1.48</v>
      </c>
      <c r="AV117" s="194">
        <v>1.45</v>
      </c>
      <c r="AW117" s="199"/>
      <c r="AX117" s="200">
        <v>1.44</v>
      </c>
      <c r="AY117" s="201">
        <v>1.41</v>
      </c>
      <c r="AZ117" s="202">
        <v>1.39</v>
      </c>
      <c r="BA117" s="203">
        <v>1.36</v>
      </c>
      <c r="BB117" s="202">
        <v>1.3</v>
      </c>
      <c r="BC117" s="202">
        <v>1.22</v>
      </c>
      <c r="BD117" s="202">
        <v>1.1</v>
      </c>
      <c r="BE117" s="202">
        <v>1</v>
      </c>
      <c r="BF117" s="202">
        <v>0.9</v>
      </c>
      <c r="BG117" s="202">
        <v>0.82</v>
      </c>
      <c r="BH117" s="202">
        <v>0.74</v>
      </c>
      <c r="BI117" s="314">
        <v>0.66</v>
      </c>
      <c r="BJ117" s="200">
        <f>SUM(AP117:BI117)</f>
        <v>22.37</v>
      </c>
      <c r="BK117" s="205">
        <f>((AP117/AQ117)-1)*100</f>
        <v>1.960784313725483</v>
      </c>
      <c r="BL117" s="205">
        <f>((AQ117/AR117)-1)*100</f>
        <v>0.6578947368421018</v>
      </c>
      <c r="BM117" s="205">
        <f>((AR117/AS117)-1)*100</f>
        <v>2.013422818791955</v>
      </c>
      <c r="BN117" s="205">
        <f>IF(AU117=0,0,IF(AU117&gt;AS117,0,((AS117/AU117)-1)*100))</f>
        <v>0.6756756756756799</v>
      </c>
      <c r="BO117" s="205">
        <f>IF(AV117=0,0,IF(AV117&gt;AU117,0,((AU117/AV117)-1)*100))</f>
        <v>2.068965517241383</v>
      </c>
      <c r="BP117" s="205">
        <f>IF(AX117=0,0,IF(AX117&gt;AV117,0,((AV117/AX117)-1)*100))</f>
        <v>0.694444444444442</v>
      </c>
      <c r="BQ117" s="206">
        <f>IF(AY117=0,0,IF(AY117&gt;AX117,0,((AX117/AY117)-1)*100))</f>
        <v>2.127659574468077</v>
      </c>
      <c r="BR117" s="207">
        <f>IF(AZ117=0,0,IF(AZ117&gt;AY117,0,((AY117/AZ117)-1)*100))</f>
        <v>1.4388489208633</v>
      </c>
      <c r="BS117" s="207">
        <f>IF(BA117=0,0,IF(BA117&gt;AZ117,0,((AZ117/BA117)-1)*100))</f>
        <v>2.205882352941169</v>
      </c>
      <c r="BT117" s="207">
        <f>IF(BB117=0,0,IF(BB117&gt;BA117,0,((BA117/BB117)-1)*100))</f>
        <v>4.615384615384621</v>
      </c>
      <c r="BU117" s="207">
        <f>IF(BC117=0,0,IF(BC117&gt;BB117,0,((BB117/BC117)-1)*100))</f>
        <v>6.557377049180335</v>
      </c>
      <c r="BV117" s="207">
        <f>IF(BD117=0,0,IF(BD117&gt;BC117,0,((BC117/BD117)-1)*100))</f>
        <v>10.90909090909089</v>
      </c>
      <c r="BW117" s="207">
        <f>IF(BE117=0,0,IF(BE117&gt;BD117,0,((BD117/BE117)-1)*100))</f>
        <v>10.00000000000001</v>
      </c>
      <c r="BX117" s="207">
        <f>IF(BF117=0,0,IF(BF117&gt;BE117,0,((BE117/BF117)-1)*100))</f>
        <v>11.11111111111112</v>
      </c>
      <c r="BY117" s="207">
        <f>IF(BG117=0,0,IF(BG117&gt;BF117,0,((BF117/BG117)-1)*100))</f>
        <v>9.756097560975618</v>
      </c>
      <c r="BZ117" s="207">
        <f>IF(BH117=0,0,IF(BH117&gt;BG117,0,((BG117/BH117)-1)*100))</f>
        <v>10.81081081081081</v>
      </c>
      <c r="CA117" s="208">
        <f>IF(BI117=0,0,IF(BI117&gt;BH117,0,((BH117/BI117)-1)*100))</f>
        <v>12.12121212121211</v>
      </c>
      <c r="CB117" s="205">
        <f>AVERAGE(BK117:CA117)</f>
        <v>5.277921325456417</v>
      </c>
      <c r="CC117" s="205">
        <f>SQRT(AVERAGE((BK117-$CB117)^2,(BL117-$CB117)^2,(BM117-$CB117)^2,(BN117-$CB117)^2,(BO117-$CB117)^2,(BP117-$CB117)^2,(BQ117-$CB117)^2,(BR117-$CB117)^2,(BS117-$CB117)^2,(BT117-$CB117)^2,(BU117-$CB117)^2,(BV117-$CB117)^2,(BW117-$CB117)^2,(BX117-$CB117)^2,(BY117-$CB117)^2,(BZ117-$CB117)^2,(CA117-$CB117)^2))</f>
        <v>4.3195798168656</v>
      </c>
      <c r="CD117" t="s" s="110">
        <v>132</v>
      </c>
      <c r="CE117" s="209">
        <f>IF(AN117="n/a","n/a",IF(U117&lt;0,"n/a",IF(U117="n/a","n/a",I117+AN117-U117)))</f>
        <v>-21.09647541478457</v>
      </c>
      <c r="CF117" s="209">
        <f>IF(AN117="n/a","n/a",I117+AN117)</f>
        <v>4.220915889563258</v>
      </c>
      <c r="CG117" s="205">
        <f>D117/10+(1000-E117)/100+IF(F117="N",2,IF(F117="Y",1,0))+IF(G117="N",2,IF(G117="Y",1,0))+IF(L117&gt;10,5,L117/2)+IF(S117&gt;100,0,IF(S117&lt;0,0,(100-S117)/10))+IF(U117&gt;100,0,IF(U117&lt;0,0,(100-U117)/10))+IF(X117="-",0,IF(X117="N/A",0,IF(X117&gt;5,0,5-X117)))+IF(Y117&gt;5,0,5-Y117)+IF(Z117="N/A",0,IF(Z117&gt;5,0,5-Z117))+IF(AB117&lt;0,0,IF(AB117="-",0,IF(AB117="N/A",0,IF(AB117&gt;10,5,AB117/2))))+IF(AC117="n/a",0,IF(AC117&lt;0,0,IF(AC117&gt;10,5,AC117/2)))+IF(AE117="n/a",0,IF(AE117&lt;0,0,IF(AE117&gt;10,5,AE117/2)))+AF117/10+IF(AG117&gt;100000,3,IF(AG117&gt;10000,2,IF(AG117&gt;1000,1,0)))+IF(AL117&gt;10,5,AL117/2)+IF(AM117="n/a",0,IF(AM117&gt;10,5,AM117/2))+IF(AN117="n/a",0,IF(AN117&gt;10,5,AN117/2))+IF(AO117="n/a",0,IF(AO117&lt;0,0,IF(AO117&gt;10,5,AO117/2)))+IF(CB117&gt;10,5,CB117/2)</f>
        <v>42.20575410641146</v>
      </c>
      <c r="CH117" s="315">
        <f>IF(AB117="n/a",1.03*AP117,IF(AB117&lt;0,1.01*AP117,IF(AB117&gt;10,1.1*AP117,(1+AB117/100)*AP117)))</f>
        <v>1.5756</v>
      </c>
      <c r="CI117" s="211">
        <f>IF($AC117="n/a",1.03*CH117,IF($AC117&lt;0,1.01*CH117,IF($AC117&gt;10,1.1*CH117,(1+$AC117/100)*CH117)))</f>
        <v>1.7103138</v>
      </c>
      <c r="CJ117" s="212">
        <f>IF($AE117="n/a",1.03*CI117,IF($AE117&lt;0,1.01*CI117,IF($AE117&gt;10,1.1*CI117,(1+$AE117/100)*CI117)))</f>
        <v>1.761623214</v>
      </c>
      <c r="CK117" s="212">
        <f>IF($AE117="n/a",1.03*CJ117,IF($AE117&lt;0,1.01*CJ117,IF($AE117&gt;10,1.1*CJ117,(1+$AE117/100)*CJ117)))</f>
        <v>1.814471910420</v>
      </c>
      <c r="CL117" s="210">
        <f>IF($AE117="n/a",1.03*CK117,IF($AE117&lt;0,1.01*CK117,IF($AE117&gt;10,1.1*CK117,(1+$AE117/100)*CK117)))</f>
        <v>1.8689060677326</v>
      </c>
      <c r="CM117" s="211">
        <f>SUM(CH117:CL117)</f>
        <v>8.7309149921526</v>
      </c>
      <c r="CN117" s="208">
        <f>(CM117/H117)*100</f>
        <v>14.99384336622463</v>
      </c>
      <c r="CO117" s="213">
        <v>1.04</v>
      </c>
      <c r="CP117" s="214">
        <v>21</v>
      </c>
      <c r="CQ117" s="215">
        <v>-10.9</v>
      </c>
      <c r="CR117" s="214">
        <v>4.7</v>
      </c>
      <c r="CS117" s="215">
        <v>5.3</v>
      </c>
    </row>
    <row r="118" ht="11.25" customHeight="1">
      <c r="A118" t="s" s="116">
        <v>475</v>
      </c>
      <c r="B118" t="s" s="116">
        <v>476</v>
      </c>
      <c r="C118" t="s" s="116">
        <v>477</v>
      </c>
      <c r="D118" s="218">
        <v>36</v>
      </c>
      <c r="E118" s="219">
        <v>73</v>
      </c>
      <c r="F118" t="s" s="220">
        <v>129</v>
      </c>
      <c r="G118" t="s" s="221">
        <v>129</v>
      </c>
      <c r="H118" s="222">
        <v>27.19</v>
      </c>
      <c r="I118" s="223">
        <f>(R118/H118)*100</f>
        <v>3.236484001471128</v>
      </c>
      <c r="J118" s="224">
        <v>0.21</v>
      </c>
      <c r="K118" s="224">
        <v>0.22</v>
      </c>
      <c r="L118" s="225">
        <f>((K118/J118)-1)*100</f>
        <v>4.761904761904767</v>
      </c>
      <c r="M118" s="226">
        <v>42879</v>
      </c>
      <c r="N118" s="226">
        <v>42881</v>
      </c>
      <c r="O118" s="226">
        <v>42916</v>
      </c>
      <c r="P118" t="s" s="227">
        <v>186</v>
      </c>
      <c r="Q118" s="264"/>
      <c r="R118" s="225">
        <f>K118*4</f>
        <v>0.88</v>
      </c>
      <c r="S118" s="228">
        <f>IF(OR(W118&lt;0.01,W118="n/a"),"n/a",R118/W118*100)</f>
        <v>56.7741935483871</v>
      </c>
      <c r="T118" s="229">
        <f>IF(OR(W118&lt;0.01,Z118="n/a"),"n/a",(H118/SQRT(22.5*W118*(H118/Z118))-1)*100)</f>
        <v>5.588231124360288</v>
      </c>
      <c r="U118" s="223">
        <f>IF(OR(W118&lt;0.01,W118="n/a"),"n/a",H118/W118)</f>
        <v>17.54193548387097</v>
      </c>
      <c r="V118" s="230">
        <v>12</v>
      </c>
      <c r="W118" s="222">
        <v>1.55</v>
      </c>
      <c r="X118" t="s" s="320">
        <v>143</v>
      </c>
      <c r="Y118" s="232">
        <v>0.97</v>
      </c>
      <c r="Z118" s="233">
        <v>1.43</v>
      </c>
      <c r="AA118" s="222">
        <v>8.199999999999999</v>
      </c>
      <c r="AB118" s="234">
        <v>-7.1</v>
      </c>
      <c r="AC118" t="s" s="422">
        <v>143</v>
      </c>
      <c r="AD118" s="236">
        <v>2.7</v>
      </c>
      <c r="AE118" t="s" s="416">
        <v>143</v>
      </c>
      <c r="AF118" s="237">
        <v>0</v>
      </c>
      <c r="AG118" s="372">
        <v>279</v>
      </c>
      <c r="AH118" s="239">
        <v>11.6</v>
      </c>
      <c r="AI118" s="240">
        <v>0</v>
      </c>
      <c r="AJ118" s="241">
        <f>IF(OR(AD118&lt;0,AD118="n/a",AD118=0),"n/a",AN118/AD118)</f>
        <v>1.976547926141325</v>
      </c>
      <c r="AK118" s="242">
        <f>AN118/AO118</f>
        <v>0.5716740727112548</v>
      </c>
      <c r="AL118" s="243">
        <f>((AP118/AQ118)^(1/1)-1)*100</f>
        <v>5.063291139240489</v>
      </c>
      <c r="AM118" s="243">
        <f>IF(AS118=0,"n/a",((AP118/AS118)^(1/3)-1)*100)</f>
        <v>5.842482481313915</v>
      </c>
      <c r="AN118" s="243">
        <f>IF(AV118=0,"n/a",((AP118/AV118)^(1/5)-1)*100)</f>
        <v>5.336679400581579</v>
      </c>
      <c r="AO118" s="244">
        <f>IF(BB118=0,"n/a",((AP118/BB118)^(1/10)-1)*100)</f>
        <v>9.335178304084234</v>
      </c>
      <c r="AP118" s="241">
        <v>0.83</v>
      </c>
      <c r="AQ118" s="241">
        <v>0.79</v>
      </c>
      <c r="AR118" s="241">
        <v>0.75</v>
      </c>
      <c r="AS118" s="241">
        <v>0.7</v>
      </c>
      <c r="AT118" t="s" s="266">
        <v>112</v>
      </c>
      <c r="AU118" s="241">
        <v>0.66</v>
      </c>
      <c r="AV118" s="321">
        <v>0.64</v>
      </c>
      <c r="AW118" s="245"/>
      <c r="AX118" s="246">
        <v>0.62</v>
      </c>
      <c r="AY118" s="247">
        <v>0.58</v>
      </c>
      <c r="AZ118" s="248">
        <v>0.5</v>
      </c>
      <c r="BA118" s="248">
        <v>0.4</v>
      </c>
      <c r="BB118" s="248">
        <v>0.34</v>
      </c>
      <c r="BC118" s="248">
        <v>0.25</v>
      </c>
      <c r="BD118" s="248">
        <v>0.21</v>
      </c>
      <c r="BE118" s="248">
        <v>0.18</v>
      </c>
      <c r="BF118" s="248">
        <v>0.16667</v>
      </c>
      <c r="BG118" s="248">
        <v>0.15333</v>
      </c>
      <c r="BH118" s="248">
        <v>0.14</v>
      </c>
      <c r="BI118" s="249">
        <v>0.12667</v>
      </c>
      <c r="BJ118" s="246">
        <f>SUM(AP118:BI118)</f>
        <v>8.036670000000001</v>
      </c>
      <c r="BK118" s="250">
        <f>((AP118/AQ118)-1)*100</f>
        <v>5.063291139240489</v>
      </c>
      <c r="BL118" s="250">
        <f>((AQ118/AR118)-1)*100</f>
        <v>5.333333333333345</v>
      </c>
      <c r="BM118" s="250">
        <f>((AR118/AS118)-1)*100</f>
        <v>7.14285714285714</v>
      </c>
      <c r="BN118" s="250">
        <f>IF(AU118=0,0,IF(AU118&gt;AS118,0,((AS118/AU118)-1)*100))</f>
        <v>6.060606060606055</v>
      </c>
      <c r="BO118" s="250">
        <f>IF(AV118=0,0,IF(AV118&gt;AU118,0,((AU118/AV118)-1)*100))</f>
        <v>3.125</v>
      </c>
      <c r="BP118" s="250">
        <f>((AV118/AX118)-1)*100</f>
        <v>3.2258064516129</v>
      </c>
      <c r="BQ118" s="251">
        <f>((AX118/AY118)-1)*100</f>
        <v>6.896551724137945</v>
      </c>
      <c r="BR118" s="252">
        <f>((AY118/AZ118)-1)*100</f>
        <v>15.99999999999999</v>
      </c>
      <c r="BS118" s="252">
        <f>((AZ118/BA118)-1)*100</f>
        <v>25</v>
      </c>
      <c r="BT118" s="252">
        <f>((BA118/BB118)-1)*100</f>
        <v>17.64705882352942</v>
      </c>
      <c r="BU118" s="252">
        <f>((BB118/BC118)-1)*100</f>
        <v>36.00000000000001</v>
      </c>
      <c r="BV118" s="252">
        <f>((BC118/BD118)-1)*100</f>
        <v>19.04761904761905</v>
      </c>
      <c r="BW118" s="252">
        <f>((BD118/BE118)-1)*100</f>
        <v>16.66666666666667</v>
      </c>
      <c r="BX118" s="252">
        <f>((BE118/BF118)-1)*100</f>
        <v>7.997840043199123</v>
      </c>
      <c r="BY118" s="252">
        <f>((BF118/BG118)-1)*100</f>
        <v>8.70018913454642</v>
      </c>
      <c r="BZ118" s="252">
        <f>((BG118/BH118)-1)*100</f>
        <v>9.521428571428547</v>
      </c>
      <c r="CA118" s="253">
        <f>((BH118/BI118)-1)*100</f>
        <v>10.52340727875583</v>
      </c>
      <c r="CB118" s="250">
        <f>AVERAGE(BK118:CA118)</f>
        <v>11.99715620103135</v>
      </c>
      <c r="CC118" s="250">
        <f>SQRT(AVERAGE((BK118-$CB118)^2,(BL118-$CB118)^2,(BM118-$CB118)^2,(BN118-$CB118)^2,(BO118-$CB118)^2,(BP118-$CB118)^2,(BQ118-$CB118)^2,(BR118-$CB118)^2,(BS118-$CB118)^2,(BT118-$CB118)^2,(BU118-$CB118)^2,(BV118-$CB118)^2,(BW118-$CB118)^2,(BX118-$CB118)^2,(BY118-$CB118)^2,(BZ118-$CB118)^2,(CA118-$CB118)^2))</f>
        <v>8.515706662829714</v>
      </c>
      <c r="CD118" t="s" s="116">
        <v>302</v>
      </c>
      <c r="CE118" s="254">
        <f>IF(AN118="n/a","n/a",IF(U118&lt;0,"n/a",IF(U118="n/a","n/a",I118+AN118-U118)))</f>
        <v>-8.968772081818262</v>
      </c>
      <c r="CF118" s="254">
        <f>IF(AN118="n/a","n/a",I118+AN118)</f>
        <v>8.573163402052707</v>
      </c>
      <c r="CG118" s="250">
        <f>D118/10+(1000-E118)/100+IF(F118="N",2,IF(F118="Y",1,0))+IF(G118="N",2,IF(G118="Y",1,0))+IF(L118&gt;10,5,L118/2)+IF(S118&gt;100,0,IF(S118&lt;0,0,(100-S118)/10))+IF(U118&gt;100,0,IF(U118&lt;0,0,(100-U118)/10))+IF(X118="-",0,IF(X118="N/A",0,IF(X118&gt;5,0,5-X118)))+IF(Y118&gt;5,0,5-Y118)+IF(Z118="N/A",0,IF(Z118&gt;5,0,5-Z118))+IF(AB118&lt;0,0,IF(AB118="-",0,IF(AB118="N/A",0,IF(AB118&gt;10,5,AB118/2))))+IF(AC118="n/a",0,IF(AC118&lt;0,0,IF(AC118&gt;10,5,AC118/2)))+IF(AE118="n/a",0,IF(AE118&lt;0,0,IF(AE118&gt;10,5,AE118/2)))+AF118/10+IF(AG118&gt;100000,3,IF(AG118&gt;10000,2,IF(AG118&gt;1000,1,0)))+IF(AL118&gt;10,5,AL118/2)+IF(AM118="n/a",0,IF(AM118&gt;10,5,AM118/2))+IF(AN118="n/a",0,IF(AN118&gt;10,5,AN118/2))+IF(AO118="n/a",0,IF(AO118&lt;0,0,IF(AO118&gt;10,5,AO118/2)))+IF(CB118&gt;10,5,CB118/2)</f>
        <v>53.20815514033669</v>
      </c>
      <c r="CH118" s="255">
        <f>IF(AB118="n/a",1.03*AP118,IF(AB118&lt;0,1.01*AP118,IF(AB118&gt;10,1.1*AP118,(1+AB118/100)*AP118)))</f>
        <v>0.8382999999999999</v>
      </c>
      <c r="CI118" s="256">
        <f>IF($AC118="n/a",1.03*CH118,IF($AC118&lt;0,1.01*CH118,IF($AC118&gt;10,1.1*CH118,(1+$AC118/100)*CH118)))</f>
        <v>0.8634489999999999</v>
      </c>
      <c r="CJ118" s="257">
        <f>IF($AE118="n/a",1.03*CI118,IF($AE118&lt;0,1.01*CI118,IF($AE118&gt;10,1.1*CI118,(1+$AE118/100)*CI118)))</f>
        <v>0.88935247</v>
      </c>
      <c r="CK118" s="257">
        <f>IF($AE118="n/a",1.03*CJ118,IF($AE118&lt;0,1.01*CJ118,IF($AE118&gt;10,1.1*CJ118,(1+$AE118/100)*CJ118)))</f>
        <v>0.9160330441</v>
      </c>
      <c r="CL118" s="258">
        <f>IF($AE118="n/a",1.03*CK118,IF($AE118&lt;0,1.01*CK118,IF($AE118&gt;10,1.1*CK118,(1+$AE118/100)*CK118)))</f>
        <v>0.9435140354229999</v>
      </c>
      <c r="CM118" s="256">
        <f>SUM(CH118:CL118)</f>
        <v>4.450648549523</v>
      </c>
      <c r="CN118" s="253">
        <f>(CM118/H118)*100</f>
        <v>16.3686963939794</v>
      </c>
      <c r="CO118" s="259">
        <v>0.6899999999999999</v>
      </c>
      <c r="CP118" s="260">
        <v>14.5</v>
      </c>
      <c r="CQ118" s="261">
        <v>-15.8</v>
      </c>
      <c r="CR118" s="262">
        <v>-3.4</v>
      </c>
      <c r="CS118" s="263">
        <v>-2.2</v>
      </c>
    </row>
    <row r="119" ht="11.25" customHeight="1">
      <c r="A119" t="s" s="146">
        <v>478</v>
      </c>
      <c r="B119" t="s" s="146">
        <v>479</v>
      </c>
      <c r="C119" t="s" s="146">
        <v>174</v>
      </c>
      <c r="D119" s="267">
        <v>41</v>
      </c>
      <c r="E119" s="219">
        <v>64</v>
      </c>
      <c r="F119" t="s" s="151">
        <v>55</v>
      </c>
      <c r="G119" t="s" s="152">
        <v>55</v>
      </c>
      <c r="H119" s="268">
        <v>85.7</v>
      </c>
      <c r="I119" s="269">
        <f>(R119/H119)*100</f>
        <v>2.380396732788798</v>
      </c>
      <c r="J119" s="270">
        <v>0.4875</v>
      </c>
      <c r="K119" s="270">
        <v>0.51</v>
      </c>
      <c r="L119" s="271">
        <f>((K119/J119)-1)*100</f>
        <v>4.615384615384621</v>
      </c>
      <c r="M119" s="272">
        <v>42831</v>
      </c>
      <c r="N119" s="272">
        <v>42835</v>
      </c>
      <c r="O119" s="272">
        <v>42856</v>
      </c>
      <c r="P119" t="s" s="273">
        <v>171</v>
      </c>
      <c r="Q119" t="s" s="445">
        <v>480</v>
      </c>
      <c r="R119" s="271">
        <f>K119*4</f>
        <v>2.04</v>
      </c>
      <c r="S119" s="275">
        <f>IF(OR(W119&lt;0.01,W119="n/a"),"n/a",R119/W119*100)</f>
        <v>58.28571428571428</v>
      </c>
      <c r="T119" s="276">
        <f>IF(OR(W119&lt;0.01,Z119="n/a"),"n/a",(H119/SQRT(22.5*W119*(H119/Z119))-1)*100)</f>
        <v>77.34300009456163</v>
      </c>
      <c r="U119" s="269">
        <f>IF(OR(W119&lt;0.01,W119="n/a"),"n/a",H119/W119)</f>
        <v>24.48571428571429</v>
      </c>
      <c r="V119" s="277">
        <v>9</v>
      </c>
      <c r="W119" s="268">
        <v>3.5</v>
      </c>
      <c r="X119" s="278">
        <v>3.49</v>
      </c>
      <c r="Y119" s="279">
        <v>1.83</v>
      </c>
      <c r="Z119" s="280">
        <v>2.89</v>
      </c>
      <c r="AA119" s="268">
        <v>12.3</v>
      </c>
      <c r="AB119" s="281">
        <v>26.4</v>
      </c>
      <c r="AC119" s="282">
        <v>12.55</v>
      </c>
      <c r="AD119" s="283">
        <v>7.8</v>
      </c>
      <c r="AE119" s="283">
        <v>7</v>
      </c>
      <c r="AF119" s="284">
        <v>8</v>
      </c>
      <c r="AG119" s="285">
        <v>4377</v>
      </c>
      <c r="AH119" s="286">
        <v>0.9</v>
      </c>
      <c r="AI119" s="287">
        <v>1.33</v>
      </c>
      <c r="AJ119" s="288">
        <f>IF(OR(AD119&lt;0,AD119="n/a",AD119=0),"n/a",AN119/AD119)</f>
        <v>0.5851224691188868</v>
      </c>
      <c r="AK119" s="289">
        <f>AN119/AO119</f>
        <v>1.250272924175221</v>
      </c>
      <c r="AL119" s="290">
        <f>((AP119/AQ119)^(1/1)-1)*100</f>
        <v>5.335157318741457</v>
      </c>
      <c r="AM119" s="290">
        <f>IF(AS119=0,"n/a",((AP119/AS119)^(1/3)-1)*100)</f>
        <v>5.060843171452944</v>
      </c>
      <c r="AN119" s="290">
        <f>IF(AV119=0,"n/a",((AP119/AV119)^(1/5)-1)*100)</f>
        <v>4.563955259127317</v>
      </c>
      <c r="AO119" s="291">
        <f>IF(BB119=0,"n/a",((AP119/BB119)^(1/10)-1)*100)</f>
        <v>3.650367188538506</v>
      </c>
      <c r="AP119" s="288">
        <v>1.925</v>
      </c>
      <c r="AQ119" s="288">
        <v>1.8275</v>
      </c>
      <c r="AR119" s="288">
        <v>1.74</v>
      </c>
      <c r="AS119" s="288">
        <v>1.66</v>
      </c>
      <c r="AT119" s="292"/>
      <c r="AU119" s="288">
        <v>1.5875</v>
      </c>
      <c r="AV119" s="288">
        <v>1.54</v>
      </c>
      <c r="AW119" s="292"/>
      <c r="AX119" s="293">
        <v>1.5</v>
      </c>
      <c r="AY119" s="294">
        <v>1.4575</v>
      </c>
      <c r="AZ119" s="295">
        <v>1.4075</v>
      </c>
      <c r="BA119" s="295">
        <v>1.365</v>
      </c>
      <c r="BB119" s="295">
        <v>1.345</v>
      </c>
      <c r="BC119" s="295">
        <v>1.3225</v>
      </c>
      <c r="BD119" s="295">
        <v>1.295</v>
      </c>
      <c r="BE119" s="295">
        <v>1.2775</v>
      </c>
      <c r="BF119" s="295">
        <v>1.2675</v>
      </c>
      <c r="BG119" s="295">
        <v>1.255</v>
      </c>
      <c r="BH119" s="295">
        <v>1.235</v>
      </c>
      <c r="BI119" s="296">
        <v>1.215</v>
      </c>
      <c r="BJ119" s="293">
        <f>SUM(AP119:BI119)</f>
        <v>26.2225</v>
      </c>
      <c r="BK119" s="297">
        <f>((AP119/AQ119)-1)*100</f>
        <v>5.335157318741457</v>
      </c>
      <c r="BL119" s="297">
        <f>((AQ119/AR119)-1)*100</f>
        <v>5.028735632183912</v>
      </c>
      <c r="BM119" s="297">
        <f>((AR119/AS119)-1)*100</f>
        <v>4.81927710843375</v>
      </c>
      <c r="BN119" s="297">
        <f>IF(AU119=0,0,IF(AU119&gt;AS119,0,((AS119/AU119)-1)*100))</f>
        <v>4.566929133858277</v>
      </c>
      <c r="BO119" s="297">
        <f>IF(AV119=0,0,IF(AV119&gt;AU119,0,((AU119/AV119)-1)*100))</f>
        <v>3.084415584415567</v>
      </c>
      <c r="BP119" s="297">
        <f>((AV119/AX119)-1)*100</f>
        <v>2.666666666666662</v>
      </c>
      <c r="BQ119" s="298">
        <f>((AX119/AY119)-1)*100</f>
        <v>2.915951972555741</v>
      </c>
      <c r="BR119" s="299">
        <f>((AY119/AZ119)-1)*100</f>
        <v>3.552397868561274</v>
      </c>
      <c r="BS119" s="299">
        <f>((AZ119/BA119)-1)*100</f>
        <v>3.113553113553102</v>
      </c>
      <c r="BT119" s="299">
        <f>((BA119/BB119)-1)*100</f>
        <v>1.486988847583648</v>
      </c>
      <c r="BU119" s="299">
        <f>((BB119/BC119)-1)*100</f>
        <v>1.701323251417763</v>
      </c>
      <c r="BV119" s="299">
        <f>((BC119/BD119)-1)*100</f>
        <v>2.12355212355213</v>
      </c>
      <c r="BW119" s="299">
        <f>((BD119/BE119)-1)*100</f>
        <v>1.369863013698613</v>
      </c>
      <c r="BX119" s="299">
        <f>((BE119/BF119)-1)*100</f>
        <v>0.7889546351084853</v>
      </c>
      <c r="BY119" s="299">
        <f>((BF119/BG119)-1)*100</f>
        <v>0.9960159362550014</v>
      </c>
      <c r="BZ119" s="299">
        <f>((BG119/BH119)-1)*100</f>
        <v>1.61943319838056</v>
      </c>
      <c r="CA119" s="300">
        <f>((BH119/BI119)-1)*100</f>
        <v>1.646090534979416</v>
      </c>
      <c r="CB119" s="297">
        <f>AVERAGE(BK119:CA119)</f>
        <v>2.753841525879139</v>
      </c>
      <c r="CC119" s="297">
        <f>SQRT(AVERAGE((BK119-$CB119)^2,(BL119-$CB119)^2,(BM119-$CB119)^2,(BN119-$CB119)^2,(BO119-$CB119)^2,(BP119-$CB119)^2,(BQ119-$CB119)^2,(BR119-$CB119)^2,(BS119-$CB119)^2,(BT119-$CB119)^2,(BU119-$CB119)^2,(BV119-$CB119)^2,(BW119-$CB119)^2,(BX119-$CB119)^2,(BY119-$CB119)^2,(BZ119-$CB119)^2,(CA119-$CB119)^2))</f>
        <v>1.430589879262752</v>
      </c>
      <c r="CD119" t="s" s="146">
        <v>161</v>
      </c>
      <c r="CE119" s="301">
        <f>IF(AN119="n/a","n/a",IF(U119&lt;0,"n/a",IF(U119="n/a","n/a",I119+AN119-U119)))</f>
        <v>-17.54136229379817</v>
      </c>
      <c r="CF119" s="301">
        <f>IF(AN119="n/a","n/a",I119+AN119)</f>
        <v>6.944351991916115</v>
      </c>
      <c r="CG119" s="297">
        <f>D119/10+(1000-E119)/100+IF(F119="N",2,IF(F119="Y",1,0))+IF(G119="N",2,IF(G119="Y",1,0))+IF(L119&gt;10,5,L119/2)+IF(S119&gt;100,0,IF(S119&lt;0,0,(100-S119)/10))+IF(U119&gt;100,0,IF(U119&lt;0,0,(100-U119)/10))+IF(X119="-",0,IF(X119="N/A",0,IF(X119&gt;5,0,5-X119)))+IF(Y119&gt;5,0,5-Y119)+IF(Z119="N/A",0,IF(Z119&gt;5,0,5-Z119))+IF(AB119&lt;0,0,IF(AB119="-",0,IF(AB119="N/A",0,IF(AB119&gt;10,5,AB119/2))))+IF(AC119="n/a",0,IF(AC119&lt;0,0,IF(AC119&gt;10,5,AC119/2)))+IF(AE119="n/a",0,IF(AE119&lt;0,0,IF(AE119&gt;10,5,AE119/2)))+AF119/10+IF(AG119&gt;100000,3,IF(AG119&gt;10000,2,IF(AG119&gt;1000,1,0)))+IF(AL119&gt;10,5,AL119/2)+IF(AM119="n/a",0,IF(AM119&gt;10,5,AM119/2))+IF(AN119="n/a",0,IF(AN119&gt;10,5,AN119/2))+IF(AO119="n/a",0,IF(AO119&lt;0,0,IF(AO119&gt;10,5,AO119/2)))+IF(CB119&gt;10,5,CB119/2)</f>
        <v>64.26263168241913</v>
      </c>
      <c r="CH119" s="302">
        <f>IF(AB119="n/a",1.03*AP119,IF(AB119&lt;0,1.01*AP119,IF(AB119&gt;10,1.1*AP119,(1+AB119/100)*AP119)))</f>
        <v>2.1175</v>
      </c>
      <c r="CI119" s="303">
        <f>IF($AC119="n/a",1.03*CH119,IF($AC119&lt;0,1.01*CH119,IF($AC119&gt;10,1.1*CH119,(1+$AC119/100)*CH119)))</f>
        <v>2.32925</v>
      </c>
      <c r="CJ119" s="304">
        <f>IF($AE119="n/a",1.03*CI119,IF($AE119&lt;0,1.01*CI119,IF($AE119&gt;10,1.1*CI119,(1+$AE119/100)*CI119)))</f>
        <v>2.492297500000001</v>
      </c>
      <c r="CK119" s="304">
        <f>IF($AE119="n/a",1.03*CJ119,IF($AE119&lt;0,1.01*CJ119,IF($AE119&gt;10,1.1*CJ119,(1+$AE119/100)*CJ119)))</f>
        <v>2.666758325000001</v>
      </c>
      <c r="CL119" s="305">
        <f>IF($AE119="n/a",1.03*CK119,IF($AE119&lt;0,1.01*CK119,IF($AE119&gt;10,1.1*CK119,(1+$AE119/100)*CK119)))</f>
        <v>2.853431407750001</v>
      </c>
      <c r="CM119" s="303">
        <f>SUM(CH119:CL119)</f>
        <v>12.459237232750</v>
      </c>
      <c r="CN119" s="300">
        <f>(CM119/H119)*100</f>
        <v>14.53819980484247</v>
      </c>
      <c r="CO119" s="306">
        <v>0.68</v>
      </c>
      <c r="CP119" s="307">
        <v>45.1</v>
      </c>
      <c r="CQ119" s="308">
        <v>-1.4</v>
      </c>
      <c r="CR119" s="309">
        <v>1.1</v>
      </c>
      <c r="CS119" s="310">
        <v>2.7</v>
      </c>
    </row>
    <row r="120" ht="11.45" customHeight="1">
      <c r="A120" t="s" s="446">
        <v>481</v>
      </c>
      <c r="B120" s="447">
        <f>COUNT(H7:H119)</f>
        <v>113</v>
      </c>
      <c r="C120" t="s" s="448">
        <v>482</v>
      </c>
      <c r="D120" s="449">
        <f>AVERAGE(D7:D119)</f>
        <v>41.14159292035398</v>
      </c>
      <c r="E120" s="450"/>
      <c r="F120" s="34"/>
      <c r="G120" s="35"/>
      <c r="H120" s="451">
        <f>AVERAGE(H7:H119)</f>
        <v>87.76345132743367</v>
      </c>
      <c r="I120" s="451">
        <f>AVERAGE(I7:I119)</f>
        <v>2.314351082764659</v>
      </c>
      <c r="J120" s="452">
        <f>AVERAGE(J7:J119)</f>
        <v>0.4823280668147119</v>
      </c>
      <c r="K120" s="452">
        <f>AVERAGE(K7:K119)</f>
        <v>0.5093494156194689</v>
      </c>
      <c r="L120" s="451">
        <f>((K120/J120)-1)*100</f>
        <v>5.602275849963623</v>
      </c>
      <c r="M120" s="453"/>
      <c r="N120" s="34"/>
      <c r="O120" s="35"/>
      <c r="P120" s="34"/>
      <c r="Q120" s="35"/>
      <c r="R120" s="451">
        <f>AVERAGE(R7:R119)</f>
        <v>1.835096777522123</v>
      </c>
      <c r="S120" s="454">
        <f>IF(OR(W120&lt;0.01,W120="n/a"),"n/a",R120/W120*100)</f>
        <v>50.74414189648842</v>
      </c>
      <c r="T120" s="455">
        <f>IF(OR(W120&lt;0.01,Z120="n/a"),"n/a",(H120/SQRT(22.5*W120*(H120/Z120))-1)*100)</f>
        <v>157.2585517574842</v>
      </c>
      <c r="U120" s="456">
        <f>IF(W120&lt;0,"n/a",H120/W120)</f>
        <v>24.26837146702558</v>
      </c>
      <c r="V120" s="180"/>
      <c r="W120" s="451">
        <f>AVERAGE(W7:W119)</f>
        <v>3.61637168141593</v>
      </c>
      <c r="X120" s="457">
        <f>AVERAGE(X7:X119)</f>
        <v>3.589999999999999</v>
      </c>
      <c r="Y120" s="458">
        <f>AVERAGE(Y7:Y119)</f>
        <v>3.383274336283186</v>
      </c>
      <c r="Z120" s="459">
        <f>AVERAGE(Z7:Z119)</f>
        <v>6.135945945945947</v>
      </c>
      <c r="AA120" s="451">
        <f>AVERAGE(AA7:AA119)</f>
        <v>19.94845360824742</v>
      </c>
      <c r="AB120" s="460">
        <f>AVERAGE(AB7:AB119)</f>
        <v>20.7351851851852</v>
      </c>
      <c r="AC120" s="461">
        <f>AVERAGE(AC7:AC119)</f>
        <v>10.02588235294117</v>
      </c>
      <c r="AD120" s="462">
        <f>AVERAGE(AD7:AD119)</f>
        <v>4.951296296296294</v>
      </c>
      <c r="AE120" s="462">
        <f>AVERAGE(AE7:AE119)</f>
        <v>9.255392156862744</v>
      </c>
      <c r="AF120" s="463">
        <f>AVERAGE(AF7:AF119)</f>
        <v>12.01769911504425</v>
      </c>
      <c r="AG120" s="464">
        <f>AVERAGE(AG7:AG119)</f>
        <v>34287.831858407080</v>
      </c>
      <c r="AH120" s="449">
        <f>AVERAGE(AH7:AH119)</f>
        <v>1.96574074074074</v>
      </c>
      <c r="AI120" s="451">
        <f>AVERAGE(AI7:AI119)</f>
        <v>1.061047619047619</v>
      </c>
      <c r="AJ120" s="465">
        <f>IF(OR(AD120&lt;0,AD120="n/a",AD120=0),"n/a",AN120/AD120)</f>
        <v>1.438695375837002</v>
      </c>
      <c r="AK120" s="466">
        <f>AN120/AO120</f>
        <v>0.9695391596831279</v>
      </c>
      <c r="AL120" s="467">
        <f>((AP120/AQ120)^(1/1)-1)*100</f>
        <v>5.640856517340986</v>
      </c>
      <c r="AM120" s="467">
        <f>IF(AS120=0,"n/a",((AP120/AS120)^(1/3)-1)*100)</f>
        <v>7.023045520764915</v>
      </c>
      <c r="AN120" s="467">
        <f>IF(AV120=0,"n/a",((AP120/AV120)^(1/5)-1)*100)</f>
        <v>7.123407085880351</v>
      </c>
      <c r="AO120" s="468">
        <f>IF(BB120=0,"n/a",((AP120/BB120)^(1/10)-1)*100)</f>
        <v>7.347209253732956</v>
      </c>
      <c r="AP120" s="469">
        <f>AVERAGE(AP7:AP119)</f>
        <v>1.715030260286199</v>
      </c>
      <c r="AQ120" s="469">
        <f>AVERAGE(AQ7:AQ119)</f>
        <v>1.623453573575178</v>
      </c>
      <c r="AR120" s="469">
        <f>AVERAGE(AR7:AR119)</f>
        <v>1.516013777548474</v>
      </c>
      <c r="AS120" s="469">
        <f>AVERAGE(AS7:AS119)</f>
        <v>1.399071375044317</v>
      </c>
      <c r="AT120" s="470"/>
      <c r="AU120" s="469">
        <f>AVERAGE(AU7:AU119)</f>
        <v>1.296314699504979</v>
      </c>
      <c r="AV120" s="469">
        <f>AVERAGE(AV7:AV119)</f>
        <v>1.215765742762832</v>
      </c>
      <c r="AW120" s="470"/>
      <c r="AX120" s="469">
        <f>AVERAGE(AX7:AX119)</f>
        <v>1.139646135524021</v>
      </c>
      <c r="AY120" s="471">
        <f>AVERAGE(AY7:AY119)</f>
        <v>1.085455484020285</v>
      </c>
      <c r="AZ120" s="472">
        <f>AVERAGE(AZ7:AZ119)</f>
        <v>1.02577216393985</v>
      </c>
      <c r="BA120" s="472">
        <f>AVERAGE(BA7:BA119)</f>
        <v>0.9283881092039395</v>
      </c>
      <c r="BB120" s="472">
        <f>AVERAGE(BB7:BB119)</f>
        <v>0.8440422824131067</v>
      </c>
      <c r="BC120" s="472">
        <f>AVERAGE(BC7:BC119)</f>
        <v>0.771772378851838</v>
      </c>
      <c r="BD120" s="472">
        <f>AVERAGE(BD7:BD119)</f>
        <v>0.7010981236399484</v>
      </c>
      <c r="BE120" s="472">
        <f>AVERAGE(BE7:BE119)</f>
        <v>0.642747238495723</v>
      </c>
      <c r="BF120" s="472">
        <f>AVERAGE(BF7:BF119)</f>
        <v>0.601763403295119</v>
      </c>
      <c r="BG120" s="472">
        <f>AVERAGE(BG7:BG119)</f>
        <v>0.5752628044047433</v>
      </c>
      <c r="BH120" s="472">
        <f>AVERAGE(BH7:BH119)</f>
        <v>0.5468677723301082</v>
      </c>
      <c r="BI120" s="473">
        <f>AVERAGE(BI7:BI119)</f>
        <v>0.513017314918388</v>
      </c>
      <c r="BJ120" s="469">
        <f>SUM(AP120:BI120)</f>
        <v>18.14148263975905</v>
      </c>
      <c r="BK120" s="474">
        <f>((AP120/AQ120)-1)*100</f>
        <v>5.640856517340986</v>
      </c>
      <c r="BL120" s="474">
        <f>((AQ120/AR120)-1)*100</f>
        <v>7.086993378150175</v>
      </c>
      <c r="BM120" s="474">
        <f>((AR120/AS120)-1)*100</f>
        <v>8.358573021369487</v>
      </c>
      <c r="BN120" s="474">
        <f>IF(AU120=0,0,IF(AU120&gt;AS120,0,((AS120/AU120)-1)*100))</f>
        <v>7.926831006280888</v>
      </c>
      <c r="BO120" s="474">
        <f>IF(AV120=0,0,IF(AV120&gt;AU120,0,((AU120/AV120)-1)*100))</f>
        <v>6.62536818639905</v>
      </c>
      <c r="BP120" s="474">
        <f>((AV120/AX120)-1)*100</f>
        <v>6.679231812935549</v>
      </c>
      <c r="BQ120" s="475">
        <f>((AX120/AY120)-1)*100</f>
        <v>4.99243426391156</v>
      </c>
      <c r="BR120" s="476">
        <f>((AY120/AZ120)-1)*100</f>
        <v>5.81837977072801</v>
      </c>
      <c r="BS120" s="476">
        <f>((AZ120/BA120)-1)*100</f>
        <v>10.48958444969894</v>
      </c>
      <c r="BT120" s="476">
        <f>((BA120/BB120)-1)*100</f>
        <v>9.99308074350127</v>
      </c>
      <c r="BU120" s="476">
        <f>((BB120/BC120)-1)*100</f>
        <v>9.36414745352565</v>
      </c>
      <c r="BV120" s="476">
        <f>((BC120/BD120)-1)*100</f>
        <v>10.0805083951679</v>
      </c>
      <c r="BW120" s="476">
        <f>((BD120/BE120)-1)*100</f>
        <v>9.07835641282395</v>
      </c>
      <c r="BX120" s="476">
        <f>((BE120/BF120)-1)*100</f>
        <v>6.810622742457562</v>
      </c>
      <c r="BY120" s="476">
        <f>((BF120/BG120)-1)*100</f>
        <v>4.606694312140935</v>
      </c>
      <c r="BZ120" s="476">
        <f>((BG120/BH120)-1)*100</f>
        <v>5.192303059594972</v>
      </c>
      <c r="CA120" s="477">
        <f>((BH120/BI120)-1)*100</f>
        <v>6.598307001997639</v>
      </c>
      <c r="CB120" s="474">
        <f>AVERAGE(BK120:CA120)</f>
        <v>7.373074854589678</v>
      </c>
      <c r="CC120" s="474">
        <f>SQRT(AVERAGE((BK120-$CB120)^2,(BL120-$CB120)^2,(BM120-$CB120)^2,(BN120-$CB120)^2,(BO120-$CB120)^2,(BP120-$CB120)^2,(BQ120-$CB120)^2,(BR120-$CB120)^2,(BS120-$CB120)^2,(BT120-$CB120)^2,(BU120-$CB120)^2,(BV120-$CB120)^2,(BW120-$CB120)^2,(BX120-$CB120)^2,(BY120-$CB120)^2,(BZ120-$CB120)^2,(CA120-$CB120)^2))</f>
        <v>1.840558490283212</v>
      </c>
      <c r="CD120" s="449"/>
      <c r="CE120" s="478">
        <f>IF(AN120="n/a","n/a",IF(U120&lt;0,"n/a",IF(U120="n/a","n/a",I120+AN120-U120)))</f>
        <v>-14.83061329838057</v>
      </c>
      <c r="CF120" s="478">
        <f>IF(AN120="n/a","n/a",I120+AN120)</f>
        <v>9.43775816864501</v>
      </c>
      <c r="CG120" s="474">
        <f>D120/10+(1000-E120)/100+IF(F120="N",2,IF(F120="Y",1,0))+IF(G120="N",2,IF(G120="Y",1,0))+IF(L120&gt;10,5,L120/2)+IF(S120&gt;100,0,IF(S120&lt;0,0,(100-S120)/10))+IF(U120&gt;100,0,IF(U120&lt;0,0,(100-U120)/10))+IF(X120="-",0,IF(X120="N/A",0,IF(X120&gt;5,0,5-X120)))+IF(Y120&gt;5,0,5-Y120)+IF(Z120="N/A",0,IF(Z120&gt;5,0,5-Z120))+IF(AB120&lt;0,0,IF(AB120="-",0,IF(AB120="N/A",0,IF(AB120&gt;10,5,AB120/2))))+IF(AC120="n/a",0,IF(AC120&lt;0,0,IF(AC120&gt;10,5,AC120/2)))+IF(AE120="n/a",0,IF(AE120&lt;0,0,IF(AE120&gt;10,5,AE120/2)))+AF120/10+IF(AG120&gt;100000,3,IF(AG120&gt;10000,2,IF(AG120&gt;1000,1,0)))+IF(AL120&gt;10,5,AL120/2)+IF(AM120="n/a",0,IF(AM120&gt;10,5,AM120/2))+IF(AN120="n/a",0,IF(AN120&gt;10,5,AN120/2))+IF(AO120="n/a",0,IF(AO120&lt;0,0,IF(AO120&gt;10,5,AO120/2)))+IF(CB120&gt;10,5,CB120/2)</f>
        <v>67.52403415047287</v>
      </c>
      <c r="CH120" s="479">
        <f>IF(AB120="n/a",1.03*AP120,IF(AB120&lt;0,1.01*AP120,IF(AB120&gt;10,1.1*AP120,(1+AB120/100)*AP120)))</f>
        <v>1.886533286314819</v>
      </c>
      <c r="CI120" s="480">
        <f>IF($AC120="n/a",1.03*CH120,IF($AC120&lt;0,1.01*CH120,IF($AC120&gt;10,1.1*CH120,(1+$AC120/100)*CH120)))</f>
        <v>2.075186614946301</v>
      </c>
      <c r="CJ120" s="481">
        <f>IF($AE120="n/a",1.03*CI120,IF($AE120&lt;0,1.01*CI120,IF($AE120&gt;10,1.1*CI120,(1+$AE120/100)*CI120)))</f>
        <v>2.267253274146307</v>
      </c>
      <c r="CK120" s="481">
        <f>IF($AE120="n/a",1.03*CJ120,IF($AE120&lt;0,1.01*CJ120,IF($AE120&gt;10,1.1*CJ120,(1+$AE120/100)*CJ120)))</f>
        <v>2.477096455857859</v>
      </c>
      <c r="CL120" s="482">
        <f>IF($AE120="n/a",1.03*CK120,IF($AE120&lt;0,1.01*CK120,IF($AE120&gt;10,1.1*CK120,(1+$AE120/100)*CK120)))</f>
        <v>2.706361446951252</v>
      </c>
      <c r="CM120" s="480">
        <f>SUM(CH120:CL120)</f>
        <v>11.41243107821654</v>
      </c>
      <c r="CN120" s="477">
        <f>(CM120/H120)*100</f>
        <v>13.00362611725271</v>
      </c>
      <c r="CO120" s="483">
        <f>AVERAGE(CO7:CO119)</f>
        <v>0.923518518518519</v>
      </c>
      <c r="CP120" s="484">
        <f>AVERAGE(CP7:CP119)</f>
        <v>27.21607142857143</v>
      </c>
      <c r="CQ120" s="485">
        <f>AVERAGE(CQ7:CQ119)</f>
        <v>-8.153097345132743</v>
      </c>
      <c r="CR120" s="484">
        <f>AVERAGE(CR7:CR119)</f>
        <v>2.915044247787611</v>
      </c>
      <c r="CS120" s="485">
        <f>AVERAGE(CS7:CS119)</f>
        <v>5.442477876106192</v>
      </c>
    </row>
  </sheetData>
  <conditionalFormatting sqref="I7:I119">
    <cfRule type="cellIs" dxfId="0" priority="1" operator="greaterThan" stopIfTrue="1">
      <formula>10</formula>
    </cfRule>
    <cfRule type="cellIs" dxfId="1" priority="2" operator="lessThan" stopIfTrue="1">
      <formula>2</formula>
    </cfRule>
  </conditionalFormatting>
  <conditionalFormatting sqref="L7:L120 AL7:AN120 I120">
    <cfRule type="cellIs" dxfId="2" priority="1" operator="lessThan" stopIfTrue="1">
      <formula>2</formula>
    </cfRule>
  </conditionalFormatting>
  <conditionalFormatting sqref="T7:T120">
    <cfRule type="cellIs" dxfId="3" priority="1" operator="lessThan" stopIfTrue="1">
      <formula>0</formula>
    </cfRule>
  </conditionalFormatting>
  <conditionalFormatting sqref="AB7:AF7 AK7 CE7 CO7:CS7 AB8:AF8 AK8 CE8 CO8:CS8 AB9:AF9 AK9 CE9 CO9:CS9 AB10:AF10 AK10 CE10 CO10:CS10 AB11:AF11 AK11 CE11 CO11:CS11 AB12:AF12 AK12 CE12 CO12:CS12 AB13:AF13 AK13 CE13 CO13:CS13 AB14:AF14 AK14 CE14 CO14:CS14 AB15:AF15 AK15 CE15 CO15:CS15 AB16:AF16 AK16 CE16 CO16:CS16 AB17:AF17 AK17 CE17 CO17:CS17 AB18:AF18 AK18 CE18 CO18:CS18 AB19:AF19 AK19 CE19 CO19:CS19 AB20:AF20 AK20 CE20 CO20:CS20 AB21:AF21 AK21 CE21 CO21:CS21 AB22:AF22 AK22 CE22 CO22:CS22 AB23:AF23 AK23 CE23 CO23:CS23 AB24:AF24 AK24 CE24 CO24:CS24 AB25:AF25 AK25 CE25 CO25:CS25 AB26:AF26 AK26 CE26 CO26:CS26 AB27:AF27 AK27 CE27 CO27:CS27 AB28:AF28 AK28 CE28 CO28:CS28 AB29:AF29 AK29 CE29 CO29:CS29 AB30:AF30 AK30 CE30 CO30:CS30 AB31:AF31 AK31 CE31 CO31:CS31 AB32:AF32 AK32 CE32 CO32:CS32 AB33:AF33 AK33 CE33 CO33:CS33 AB34:AF34 AK34 CE34 CO34:CS34 AB35:AF35 AK35 CE35 CO35:CS35 AB36:AF36 AK36 CE36 CO36:CS36 AB37:AF37 AK37 CE37 CO37:CS37 AB38:AF38 AK38 CE38 CO38:CS38 AB39:AF39 AK39 CE39 CO39:CS39 AB40:AF40 AK40 CE40 CO40:CS40 AB41:AF41 AK41 CE41 CO41:CS41 AB42:AF42 AK42 CE42 CO42:CS42 AB43:AF43 AK43 CE43 CO43:CS43 AB44:AF44 AK44 CE44 CO44:CS44 AB45:AF45 AK45 CE45 CO45:CS45 AB46:AF46 AK46 CE46 CO46:CS46 AB47:AF47 AK47 CE47 CO47:CS47 AB48:AF48 AK48 CE48 CO48:CS48 AB49:AF49 AK49 CE49 CO49:CS49 AB50:AF50 AK50 CE50 CO50:CS50 AB51:AF51 AK51 CE51 CO51:CS51 AB52:AF52 AK52 CE52 CO52:CS52 AB53:AF53 AK53 CE53 CO53:CS53 AB54:AF54 AK54 CE54 CO54:CS54 AB55:AF55 AK55 CE55 CO55:CS55 AB56:AF56 AK56 CE56 CO56:CS56 AB57:AF57 AK57 CE57 CO57:CS57 AB58:AF58 AK58 CE58 CO58:CS58 AB59:AF59 AK59 CE59 CO59:CS59 AB60:AF60 AK60 CE60 CO60:CS60 AB61:AF61 AK61 CE61 CO61:CS61 AB62:AF62 AK62 CE62 CO62:CS62 AB63:AF63 AK63 CE63 CO63:CS63 AB64:AF64 AK64 CE64 CO64:CS64 AB65:AF65 AK65 CE65 CO65:CS65 AB66:AF66 AK66 CE66 CO66:CS66 AB67:AF67 AK67 CE67 CO67:CS67 AB68:AF68 AK68 CE68 CO68:CS68 AB69:AF69 AK69 CE69 CO69:CS69 AB70:AF70 AK70 CE70 CO70:CS70 AB71:AF71 AK71 CE71 CO71:CS71 AB72:AF72 AK72 CE72 CO72:CS72 AB73:AF73 AK73 CE73 CO73:CS73 AB74:AF74 AK74 CE74 CO74:CS74 AB75:AF75 AK75 CE75 CO75:CS75 AB76:AF76 AK76 CE76 CO76:CS76 AB77:AF77 AK77 CE77 CO77:CS77 AB78:AF78 AK78 CE78 CO78:CS78 AB79:AF79 AK79 CE79 CO79:CS79 AB80:AF80 AK80 CE80 CO80:CS80 AB81:AF81 AK81 CE81 CO81:CS81 AB82:AF82 AK82 CE82 CO82:CS82 AB83:AF83 AK83 CE83 CO83:CS83 AB84:AF84 AK84 CE84 CO84:CS84 AB85:AF85 AK85 CE85 CO85:CS85 AB86:AF86 AK86 CE86 CO86:CS86 AB87:AF87 AK87 CE87 CO87:CS87 AB88:AF88 AK88 CE88 CO88:CS88 AB89:AF89 AK89 CE89 CO89:CS89 AB90:AF90 AK90 CE90 CO90:CS90 AB91:AF91 AK91 CE91 CO91:CS91 AB92:AF92 AK92 CE92 CO92:CS92 AB93:AF93 AK93 CE93 CO93:CS93 AB94:AF94 AK94 CE94 CO94:CS94 AB95:AF95 AK95 CE95 CO95:CS95 AB96:AF96 AK96 CE96 CO96:CS96 AB97:AF97 AK97 CE97 CO97:CS97 AB98:AF98 AK98 CE98 CO98:CS98 AB99:AF99 AK99 CE99 CO99:CS99 AB100:AF100 AK100 CE100 CO100:CS100 AB101:AF101 AK101 CE101 CO101:CS101 AB102:AF102 AK102 CE102 CO102:CS102 AB103:AF103 AK103 CE103 CO103:CS103 AB104:AF104 AK104 CE104 CO104:CS104 AB105:AF105 AK105 CE105 CO105:CS105 AB106:AF106 AK106 CE106 CO106:CS106 AB107:AF107 AK107 CE107 CO107:CS107 AB108:AF108 AK108 CE108 CO108:CS108 AB109:AF109 AK109 CE109 CO109:CS109 AB110:AF110 AK110 CE110 CO110:CS110 AB111:AF111 AK111 CE111 CO111:CS111 AB112:AF112 AK112 CE112 CO112:CS112 AB113:AF113 AK113 CE113 CO113:CS113 AB114:AF114 AK114 CE114 CO114:CS114 AB115:AF115 AK115 CE115 CO115:CS115 AB116:AF116 AK116 CE116 CO116:CS116 AB117:AF117 AK117 CE117 CO117:CS117 AB118:AF118 AK118 CE118 CO118:CS118 AB119:AF119 AK119 CE119 CO119:CS119 AB120:AG120 AK120 CE120 CO120:CS120">
    <cfRule type="cellIs" dxfId="4" priority="1" operator="lessThan" stopIfTrue="1">
      <formula>0</formula>
    </cfRule>
  </conditionalFormatting>
  <conditionalFormatting sqref="AO7:AO120">
    <cfRule type="cellIs" dxfId="5" priority="1" operator="lessThan" stopIfTrue="1">
      <formula>2</formula>
    </cfRule>
    <cfRule type="cellIs" dxfId="6" priority="2" operator="lessThan" stopIfTrue="1">
      <formula>0</formula>
    </cfRule>
  </conditionalFormatting>
  <conditionalFormatting sqref="CF7:CF120">
    <cfRule type="cellIs" dxfId="7" priority="1" operator="greaterThan" stopIfTrue="1">
      <formula>11.99</formula>
    </cfRule>
    <cfRule type="cellIs" dxfId="8" priority="2" operator="lessThan" stopIfTrue="1">
      <formula>8</formula>
    </cfRule>
    <cfRule type="cellIs" dxfId="9" priority="3" operator="lessThan" stopIfTrue="1">
      <formula>0</formula>
    </cfRule>
  </conditionalFormatting>
  <hyperlinks>
    <hyperlink ref="D1" r:id="rId1" location="" tooltip="" display=""/>
  </hyperlinks>
  <pageMargins left="0.3" right="0.2" top="0.51" bottom="0.53" header="0.5" footer="0.5"/>
  <pageSetup firstPageNumber="1" fitToHeight="1" fitToWidth="1" scale="100" useFirstPageNumber="0" orientation="landscape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CS233"/>
  <sheetViews>
    <sheetView workbookViewId="0" showGridLines="0" defaultGridColor="1"/>
  </sheetViews>
  <sheetFormatPr defaultColWidth="8.83333" defaultRowHeight="12.75" customHeight="1" outlineLevelRow="0" outlineLevelCol="0"/>
  <cols>
    <col min="1" max="1" width="19.6719" style="486" customWidth="1"/>
    <col min="2" max="2" width="6.35156" style="486" customWidth="1"/>
    <col min="3" max="3" width="19.3516" style="486" customWidth="1"/>
    <col min="4" max="4" width="4.35156" style="486" customWidth="1"/>
    <col min="5" max="5" width="3.67188" style="486" customWidth="1"/>
    <col min="6" max="6" width="3.67188" style="486" customWidth="1"/>
    <col min="7" max="7" width="3.67188" style="486" customWidth="1"/>
    <col min="8" max="8" width="6.67188" style="486" customWidth="1"/>
    <col min="9" max="9" width="5.35156" style="486" customWidth="1"/>
    <col min="10" max="10" width="6.5" style="486" customWidth="1"/>
    <col min="11" max="11" width="6.5" style="486" customWidth="1"/>
    <col min="12" max="12" width="6.35156" style="486" customWidth="1"/>
    <col min="13" max="13" width="8" style="486" customWidth="1"/>
    <col min="14" max="14" width="8" style="486" customWidth="1"/>
    <col min="15" max="15" width="8" style="486" customWidth="1"/>
    <col min="16" max="16" width="4.67188" style="486" customWidth="1"/>
    <col min="17" max="17" width="12.6719" style="486" customWidth="1"/>
    <col min="18" max="18" width="6.67188" style="486" customWidth="1"/>
    <col min="19" max="19" width="6.67188" style="486" customWidth="1"/>
    <col min="20" max="20" width="6.35156" style="486" customWidth="1"/>
    <col min="21" max="21" width="6.35156" style="486" customWidth="1"/>
    <col min="22" max="22" width="4.67188" style="486" customWidth="1"/>
    <col min="23" max="23" width="5.67188" style="486" customWidth="1"/>
    <col min="24" max="24" width="5.67188" style="486" customWidth="1"/>
    <col min="25" max="25" width="5.67188" style="486" customWidth="1"/>
    <col min="26" max="26" width="5.67188" style="486" customWidth="1"/>
    <col min="27" max="27" width="5.67188" style="486" customWidth="1"/>
    <col min="28" max="28" width="5.67188" style="486" customWidth="1"/>
    <col min="29" max="29" width="6.35156" style="486" customWidth="1"/>
    <col min="30" max="30" width="6.35156" style="486" customWidth="1"/>
    <col min="31" max="31" width="6.35156" style="486" customWidth="1"/>
    <col min="32" max="32" width="2.67188" style="486" customWidth="1"/>
    <col min="33" max="33" width="7.35156" style="486" customWidth="1"/>
    <col min="34" max="34" width="4.67188" style="486" customWidth="1"/>
    <col min="35" max="35" width="4.67188" style="486" customWidth="1"/>
    <col min="36" max="36" width="6.35156" style="486" customWidth="1"/>
    <col min="37" max="37" width="6.35156" style="486" customWidth="1"/>
    <col min="38" max="38" width="5" style="486" customWidth="1"/>
    <col min="39" max="39" width="5" style="486" customWidth="1"/>
    <col min="40" max="40" width="5" style="486" customWidth="1"/>
    <col min="41" max="41" width="5" style="486" customWidth="1"/>
    <col min="42" max="42" width="5.67188" style="486" customWidth="1"/>
    <col min="43" max="43" width="5.67188" style="486" customWidth="1"/>
    <col min="44" max="44" width="5.67188" style="486" customWidth="1"/>
    <col min="45" max="45" width="5.67188" style="486" customWidth="1"/>
    <col min="46" max="46" width="1.67188" style="486" customWidth="1"/>
    <col min="47" max="47" width="5.67188" style="486" customWidth="1"/>
    <col min="48" max="48" width="5.67188" style="486" customWidth="1"/>
    <col min="49" max="49" width="1.67188" style="486" customWidth="1"/>
    <col min="50" max="50" width="5.67188" style="486" customWidth="1"/>
    <col min="51" max="51" width="5.67188" style="486" customWidth="1"/>
    <col min="52" max="52" width="5.67188" style="486" customWidth="1"/>
    <col min="53" max="53" width="5.67188" style="486" customWidth="1"/>
    <col min="54" max="54" width="5.67188" style="486" customWidth="1"/>
    <col min="55" max="55" width="5.67188" style="486" customWidth="1"/>
    <col min="56" max="56" width="5.67188" style="486" customWidth="1"/>
    <col min="57" max="57" width="5.67188" style="486" customWidth="1"/>
    <col min="58" max="58" width="5.67188" style="486" customWidth="1"/>
    <col min="59" max="59" width="5.67188" style="486" customWidth="1"/>
    <col min="60" max="60" width="5.67188" style="486" customWidth="1"/>
    <col min="61" max="61" width="5.67188" style="486" customWidth="1"/>
    <col min="62" max="62" width="6.35156" style="486" customWidth="1"/>
    <col min="63" max="63" width="4.67188" style="486" customWidth="1"/>
    <col min="64" max="64" width="4.67188" style="486" customWidth="1"/>
    <col min="65" max="65" width="4.67188" style="486" customWidth="1"/>
    <col min="66" max="66" width="4.67188" style="486" customWidth="1"/>
    <col min="67" max="67" width="4.67188" style="486" customWidth="1"/>
    <col min="68" max="68" width="4.67188" style="486" customWidth="1"/>
    <col min="69" max="69" width="4.67188" style="486" customWidth="1"/>
    <col min="70" max="70" width="4.67188" style="486" customWidth="1"/>
    <col min="71" max="71" width="4.67188" style="486" customWidth="1"/>
    <col min="72" max="72" width="4.67188" style="486" customWidth="1"/>
    <col min="73" max="73" width="4.67188" style="486" customWidth="1"/>
    <col min="74" max="74" width="4.67188" style="486" customWidth="1"/>
    <col min="75" max="75" width="4.67188" style="486" customWidth="1"/>
    <col min="76" max="76" width="4.67188" style="486" customWidth="1"/>
    <col min="77" max="77" width="4.67188" style="486" customWidth="1"/>
    <col min="78" max="78" width="4.67188" style="486" customWidth="1"/>
    <col min="79" max="79" width="4.67188" style="486" customWidth="1"/>
    <col min="80" max="80" width="4.67188" style="486" customWidth="1"/>
    <col min="81" max="81" width="4.67188" style="486" customWidth="1"/>
    <col min="82" max="82" width="18.6719" style="486" customWidth="1"/>
    <col min="83" max="83" width="5.67188" style="486" customWidth="1"/>
    <col min="84" max="84" width="5.67188" style="486" customWidth="1"/>
    <col min="85" max="85" width="5.67188" style="486" customWidth="1"/>
    <col min="86" max="86" width="5" style="486" customWidth="1"/>
    <col min="87" max="87" width="5" style="486" customWidth="1"/>
    <col min="88" max="88" width="5" style="486" customWidth="1"/>
    <col min="89" max="89" width="5" style="486" customWidth="1"/>
    <col min="90" max="90" width="5" style="486" customWidth="1"/>
    <col min="91" max="91" width="5" style="486" customWidth="1"/>
    <col min="92" max="92" width="4.67188" style="486" customWidth="1"/>
    <col min="93" max="93" width="5.35156" style="486" customWidth="1"/>
    <col min="94" max="94" width="5.67188" style="486" customWidth="1"/>
    <col min="95" max="95" width="5.67188" style="486" customWidth="1"/>
    <col min="96" max="96" width="5.67188" style="486" customWidth="1"/>
    <col min="97" max="97" width="5.67188" style="486" customWidth="1"/>
    <col min="98" max="256" width="8.85156" style="486" customWidth="1"/>
  </cols>
  <sheetData>
    <row r="1" ht="13.65" customHeight="1">
      <c r="A1" t="s" s="487">
        <v>483</v>
      </c>
      <c r="B1" s="3"/>
      <c r="C1" t="s" s="4">
        <v>1</v>
      </c>
      <c r="D1" t="s" s="5">
        <v>2</v>
      </c>
      <c r="E1" s="6"/>
      <c r="F1" s="7"/>
      <c r="G1" s="6"/>
      <c r="H1" s="8"/>
      <c r="I1" s="8"/>
      <c r="J1" s="9"/>
      <c r="K1" s="10"/>
      <c r="L1" s="11"/>
      <c r="M1" s="12"/>
      <c r="N1" s="11"/>
      <c r="O1" s="14"/>
      <c r="P1" s="14"/>
      <c r="Q1" s="15"/>
      <c r="R1" t="s" s="16">
        <v>3</v>
      </c>
      <c r="S1" s="17"/>
      <c r="T1" s="18"/>
      <c r="U1" s="3"/>
      <c r="V1" s="19"/>
      <c r="W1" t="s" s="20">
        <v>4</v>
      </c>
      <c r="X1" s="21"/>
      <c r="Y1" s="22"/>
      <c r="Z1" s="22"/>
      <c r="AA1" s="22"/>
      <c r="AB1" s="22"/>
      <c r="AC1" s="22"/>
      <c r="AD1" t="s" s="23">
        <v>5</v>
      </c>
      <c r="AE1" s="24"/>
      <c r="AF1" s="22"/>
      <c r="AG1" s="22"/>
      <c r="AH1" s="22"/>
      <c r="AI1" s="22"/>
      <c r="AJ1" s="25"/>
      <c r="AK1" t="s" s="26">
        <v>6</v>
      </c>
      <c r="AL1" s="27"/>
      <c r="AM1" s="27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15"/>
      <c r="BK1" t="s" s="29">
        <v>7</v>
      </c>
      <c r="BL1" s="30"/>
      <c r="BM1" s="30"/>
      <c r="BN1" s="30"/>
      <c r="BO1" s="30"/>
      <c r="BP1" s="30"/>
      <c r="BQ1" s="30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15"/>
      <c r="CD1" s="31"/>
      <c r="CE1" t="s" s="32">
        <v>8</v>
      </c>
      <c r="CF1" s="33"/>
      <c r="CG1" s="15"/>
      <c r="CH1" t="s" s="32">
        <v>9</v>
      </c>
      <c r="CI1" s="34"/>
      <c r="CJ1" s="34"/>
      <c r="CK1" s="34"/>
      <c r="CL1" s="34"/>
      <c r="CM1" s="34"/>
      <c r="CN1" s="35"/>
      <c r="CO1" t="s" s="26">
        <v>10</v>
      </c>
      <c r="CP1" s="28"/>
      <c r="CQ1" s="28"/>
      <c r="CR1" s="28"/>
      <c r="CS1" s="15"/>
    </row>
    <row r="2" ht="9.6" customHeight="1">
      <c r="A2" t="s" s="36">
        <v>11</v>
      </c>
      <c r="B2" s="488"/>
      <c r="C2" s="19"/>
      <c r="D2" s="28"/>
      <c r="E2" s="28"/>
      <c r="F2" s="33"/>
      <c r="G2" s="33"/>
      <c r="H2" s="33"/>
      <c r="I2" s="37"/>
      <c r="J2" t="s" s="38">
        <v>12</v>
      </c>
      <c r="K2" s="28"/>
      <c r="L2" s="39"/>
      <c r="M2" s="28"/>
      <c r="N2" s="39"/>
      <c r="O2" s="489"/>
      <c r="P2" s="40"/>
      <c r="Q2" s="41"/>
      <c r="R2" s="42"/>
      <c r="S2" s="43"/>
      <c r="T2" s="43"/>
      <c r="U2" t="s" s="44">
        <v>13</v>
      </c>
      <c r="V2" s="45"/>
      <c r="W2" t="s" s="46">
        <v>14</v>
      </c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8"/>
      <c r="AK2" t="s" s="49">
        <v>15</v>
      </c>
      <c r="AL2" s="50"/>
      <c r="AM2" s="50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2"/>
      <c r="BK2" s="53"/>
      <c r="BL2" s="51"/>
      <c r="BM2" s="51"/>
      <c r="BN2" s="51"/>
      <c r="BO2" s="51"/>
      <c r="BP2" s="50"/>
      <c r="BQ2" s="50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2"/>
      <c r="CD2" s="54"/>
      <c r="CE2" t="s" s="49">
        <v>16</v>
      </c>
      <c r="CF2" s="55"/>
      <c r="CG2" s="52"/>
      <c r="CH2" t="s" s="49">
        <v>17</v>
      </c>
      <c r="CI2" s="56"/>
      <c r="CJ2" s="56"/>
      <c r="CK2" s="56"/>
      <c r="CL2" s="56"/>
      <c r="CM2" s="56"/>
      <c r="CN2" s="57"/>
      <c r="CO2" s="58"/>
      <c r="CP2" s="59"/>
      <c r="CQ2" s="59"/>
      <c r="CR2" s="59"/>
      <c r="CS2" s="60"/>
    </row>
    <row r="3" ht="9.6" customHeight="1">
      <c r="A3" s="490"/>
      <c r="B3" s="491"/>
      <c r="C3" s="53"/>
      <c r="D3" s="51"/>
      <c r="E3" s="51"/>
      <c r="F3" s="55"/>
      <c r="G3" s="55"/>
      <c r="H3" s="55"/>
      <c r="I3" s="63"/>
      <c r="J3" t="s" s="64">
        <v>18</v>
      </c>
      <c r="K3" s="59"/>
      <c r="L3" s="59"/>
      <c r="M3" s="59"/>
      <c r="N3" s="59"/>
      <c r="O3" s="59"/>
      <c r="P3" s="60"/>
      <c r="Q3" s="31"/>
      <c r="R3" s="58"/>
      <c r="S3" s="65"/>
      <c r="T3" s="65"/>
      <c r="U3" s="45"/>
      <c r="V3" s="45"/>
      <c r="W3" t="s" s="46">
        <v>19</v>
      </c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7"/>
      <c r="AK3" t="s" s="68">
        <v>20</v>
      </c>
      <c r="AL3" s="69"/>
      <c r="AM3" s="69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70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60"/>
      <c r="BK3" s="71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60"/>
      <c r="CD3" s="54"/>
      <c r="CE3" s="72"/>
      <c r="CF3" s="55"/>
      <c r="CG3" s="52"/>
      <c r="CH3" t="s" s="73">
        <v>21</v>
      </c>
      <c r="CI3" s="56"/>
      <c r="CJ3" s="56"/>
      <c r="CK3" s="56"/>
      <c r="CL3" s="56"/>
      <c r="CM3" s="74"/>
      <c r="CN3" s="75"/>
      <c r="CO3" s="54"/>
      <c r="CP3" t="s" s="76">
        <v>22</v>
      </c>
      <c r="CQ3" s="77"/>
      <c r="CR3" s="77"/>
      <c r="CS3" s="78"/>
    </row>
    <row r="4" ht="12.75" customHeight="1">
      <c r="A4" t="s" s="79">
        <v>484</v>
      </c>
      <c r="B4" s="60"/>
      <c r="C4" s="71"/>
      <c r="D4" s="80"/>
      <c r="E4" s="80"/>
      <c r="F4" s="59"/>
      <c r="G4" s="59"/>
      <c r="H4" s="59"/>
      <c r="I4" s="60"/>
      <c r="J4" t="s" s="81">
        <v>24</v>
      </c>
      <c r="K4" s="82"/>
      <c r="L4" s="82"/>
      <c r="M4" s="82"/>
      <c r="N4" s="82"/>
      <c r="O4" s="83"/>
      <c r="P4" s="84"/>
      <c r="Q4" t="s" s="117">
        <v>43</v>
      </c>
      <c r="R4" t="s" s="86">
        <v>25</v>
      </c>
      <c r="S4" s="87"/>
      <c r="T4" s="88"/>
      <c r="U4" s="74"/>
      <c r="V4" s="74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91"/>
      <c r="AL4" t="s" s="92">
        <v>26</v>
      </c>
      <c r="AM4" s="93"/>
      <c r="AN4" s="59"/>
      <c r="AO4" s="59"/>
      <c r="AP4" s="51"/>
      <c r="AQ4" s="51"/>
      <c r="AR4" s="51"/>
      <c r="AS4" s="51"/>
      <c r="AT4" t="s" s="94">
        <v>27</v>
      </c>
      <c r="AU4" s="51"/>
      <c r="AV4" s="51"/>
      <c r="AW4" s="95"/>
      <c r="AX4" s="51"/>
      <c r="AY4" s="95"/>
      <c r="AZ4" s="51"/>
      <c r="BA4" s="51"/>
      <c r="BB4" s="51"/>
      <c r="BC4" s="51"/>
      <c r="BD4" s="51"/>
      <c r="BE4" s="51"/>
      <c r="BF4" s="51"/>
      <c r="BG4" s="51"/>
      <c r="BH4" s="51"/>
      <c r="BI4" s="52"/>
      <c r="BJ4" t="s" s="96">
        <v>28</v>
      </c>
      <c r="BK4" s="97">
        <v>2016</v>
      </c>
      <c r="BL4" s="97">
        <v>2015</v>
      </c>
      <c r="BM4" s="97">
        <v>2014</v>
      </c>
      <c r="BN4" t="s" s="98">
        <v>29</v>
      </c>
      <c r="BO4" s="97">
        <v>2012</v>
      </c>
      <c r="BP4" s="97">
        <v>2011</v>
      </c>
      <c r="BQ4" s="99">
        <v>2010</v>
      </c>
      <c r="BR4" s="100">
        <v>2009</v>
      </c>
      <c r="BS4" s="100">
        <v>2008</v>
      </c>
      <c r="BT4" s="100">
        <v>2007</v>
      </c>
      <c r="BU4" s="100">
        <v>2006</v>
      </c>
      <c r="BV4" s="100">
        <v>2005</v>
      </c>
      <c r="BW4" s="100">
        <v>2004</v>
      </c>
      <c r="BX4" s="100">
        <v>2003</v>
      </c>
      <c r="BY4" s="100">
        <v>2002</v>
      </c>
      <c r="BZ4" s="100">
        <v>2001</v>
      </c>
      <c r="CA4" s="101">
        <v>2000</v>
      </c>
      <c r="CB4" t="s" s="98">
        <v>30</v>
      </c>
      <c r="CC4" s="97"/>
      <c r="CD4" s="102"/>
      <c r="CE4" s="103"/>
      <c r="CF4" s="104"/>
      <c r="CG4" s="60"/>
      <c r="CH4" s="105"/>
      <c r="CI4" s="106"/>
      <c r="CJ4" s="106"/>
      <c r="CK4" s="106"/>
      <c r="CL4" s="107"/>
      <c r="CM4" t="s" s="108">
        <v>31</v>
      </c>
      <c r="CN4" s="101"/>
      <c r="CO4" s="41"/>
      <c r="CP4" t="s" s="109">
        <v>32</v>
      </c>
      <c r="CQ4" s="82"/>
      <c r="CR4" s="82"/>
      <c r="CS4" s="83"/>
    </row>
    <row r="5" ht="13.65" customHeight="1">
      <c r="A5" t="s" s="110">
        <v>33</v>
      </c>
      <c r="B5" t="s" s="110">
        <v>34</v>
      </c>
      <c r="C5" s="84"/>
      <c r="D5" t="s" s="111">
        <v>35</v>
      </c>
      <c r="E5" t="s" s="111">
        <v>36</v>
      </c>
      <c r="F5" t="s" s="108">
        <v>37</v>
      </c>
      <c r="G5" s="101"/>
      <c r="H5" s="112">
        <f>'Champions'!H5</f>
        <v>43039</v>
      </c>
      <c r="I5" t="s" s="113">
        <v>38</v>
      </c>
      <c r="J5" t="s" s="81">
        <v>39</v>
      </c>
      <c r="K5" s="83"/>
      <c r="L5" t="s" s="96">
        <v>40</v>
      </c>
      <c r="M5" s="114"/>
      <c r="N5" t="s" s="115">
        <v>41</v>
      </c>
      <c r="O5" s="83"/>
      <c r="P5" t="s" s="116">
        <v>42</v>
      </c>
      <c r="Q5" t="s" s="117">
        <v>485</v>
      </c>
      <c r="R5" t="s" s="98">
        <v>44</v>
      </c>
      <c r="S5" t="s" s="118">
        <v>45</v>
      </c>
      <c r="T5" t="s" s="113">
        <v>46</v>
      </c>
      <c r="U5" t="s" s="96">
        <v>47</v>
      </c>
      <c r="V5" t="s" s="96">
        <v>48</v>
      </c>
      <c r="W5" t="s" s="119">
        <v>47</v>
      </c>
      <c r="X5" t="s" s="120">
        <v>49</v>
      </c>
      <c r="Y5" t="s" s="121">
        <v>47</v>
      </c>
      <c r="Z5" t="s" s="121">
        <v>50</v>
      </c>
      <c r="AA5" t="s" s="122">
        <v>47</v>
      </c>
      <c r="AB5" t="s" s="120">
        <v>51</v>
      </c>
      <c r="AC5" t="s" s="123">
        <v>52</v>
      </c>
      <c r="AD5" t="s" s="124">
        <v>53</v>
      </c>
      <c r="AE5" t="s" s="124">
        <v>54</v>
      </c>
      <c r="AF5" t="s" s="96">
        <v>55</v>
      </c>
      <c r="AG5" t="s" s="124">
        <v>56</v>
      </c>
      <c r="AH5" t="s" s="124">
        <v>57</v>
      </c>
      <c r="AI5" t="s" s="124">
        <v>58</v>
      </c>
      <c r="AJ5" t="s" s="96">
        <v>53</v>
      </c>
      <c r="AK5" t="s" s="125">
        <v>59</v>
      </c>
      <c r="AL5" t="s" s="126">
        <v>60</v>
      </c>
      <c r="AM5" t="s" s="115">
        <v>60</v>
      </c>
      <c r="AN5" t="s" s="115">
        <v>60</v>
      </c>
      <c r="AO5" t="s" s="127">
        <v>60</v>
      </c>
      <c r="AP5" s="128"/>
      <c r="AQ5" s="129"/>
      <c r="AR5" s="129"/>
      <c r="AS5" s="130"/>
      <c r="AT5" s="130"/>
      <c r="AU5" t="s" s="131">
        <v>61</v>
      </c>
      <c r="AV5" s="130"/>
      <c r="AW5" s="130"/>
      <c r="AX5" s="132"/>
      <c r="AY5" s="132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t="s" s="133">
        <v>62</v>
      </c>
      <c r="BK5" t="s" s="134">
        <v>63</v>
      </c>
      <c r="BL5" t="s" s="134">
        <v>63</v>
      </c>
      <c r="BM5" t="s" s="134">
        <v>63</v>
      </c>
      <c r="BN5" t="s" s="134">
        <v>63</v>
      </c>
      <c r="BO5" t="s" s="134">
        <v>63</v>
      </c>
      <c r="BP5" t="s" s="134">
        <v>63</v>
      </c>
      <c r="BQ5" t="s" s="135">
        <v>63</v>
      </c>
      <c r="BR5" t="s" s="136">
        <v>63</v>
      </c>
      <c r="BS5" t="s" s="136">
        <v>63</v>
      </c>
      <c r="BT5" t="s" s="136">
        <v>63</v>
      </c>
      <c r="BU5" t="s" s="136">
        <v>63</v>
      </c>
      <c r="BV5" t="s" s="136">
        <v>63</v>
      </c>
      <c r="BW5" t="s" s="136">
        <v>63</v>
      </c>
      <c r="BX5" t="s" s="136">
        <v>63</v>
      </c>
      <c r="BY5" t="s" s="136">
        <v>63</v>
      </c>
      <c r="BZ5" t="s" s="136">
        <v>63</v>
      </c>
      <c r="CA5" t="s" s="137">
        <v>63</v>
      </c>
      <c r="CB5" t="s" s="134">
        <v>64</v>
      </c>
      <c r="CC5" t="s" s="138">
        <v>65</v>
      </c>
      <c r="CD5" s="102"/>
      <c r="CE5" t="s" s="98">
        <v>66</v>
      </c>
      <c r="CF5" t="s" s="98">
        <v>67</v>
      </c>
      <c r="CG5" t="s" s="98">
        <v>68</v>
      </c>
      <c r="CH5" t="s" s="140">
        <v>69</v>
      </c>
      <c r="CI5" s="8"/>
      <c r="CJ5" s="141"/>
      <c r="CK5" s="141"/>
      <c r="CL5" s="142"/>
      <c r="CM5" t="s" s="143">
        <v>70</v>
      </c>
      <c r="CN5" s="107"/>
      <c r="CO5" t="s" s="124">
        <v>71</v>
      </c>
      <c r="CP5" t="s" s="144">
        <v>72</v>
      </c>
      <c r="CQ5" t="s" s="145">
        <v>72</v>
      </c>
      <c r="CR5" t="s" s="144">
        <v>73</v>
      </c>
      <c r="CS5" t="s" s="145">
        <v>74</v>
      </c>
    </row>
    <row r="6" ht="12.7" customHeight="1">
      <c r="A6" t="s" s="146">
        <v>75</v>
      </c>
      <c r="B6" t="s" s="147">
        <v>76</v>
      </c>
      <c r="C6" t="s" s="147">
        <v>77</v>
      </c>
      <c r="D6" t="s" s="148">
        <v>78</v>
      </c>
      <c r="E6" t="s" s="148">
        <v>79</v>
      </c>
      <c r="F6" t="s" s="149">
        <v>80</v>
      </c>
      <c r="G6" t="s" s="150">
        <v>81</v>
      </c>
      <c r="H6" t="s" s="151">
        <v>82</v>
      </c>
      <c r="I6" t="s" s="152">
        <v>83</v>
      </c>
      <c r="J6" t="s" s="125">
        <v>84</v>
      </c>
      <c r="K6" t="s" s="125">
        <v>85</v>
      </c>
      <c r="L6" t="s" s="147">
        <v>86</v>
      </c>
      <c r="M6" t="s" s="125">
        <v>87</v>
      </c>
      <c r="N6" t="s" s="125">
        <v>88</v>
      </c>
      <c r="O6" t="s" s="125">
        <v>89</v>
      </c>
      <c r="P6" t="s" s="153">
        <v>90</v>
      </c>
      <c r="Q6" t="s" s="146">
        <v>91</v>
      </c>
      <c r="R6" t="s" s="154">
        <v>92</v>
      </c>
      <c r="S6" t="s" s="151">
        <v>93</v>
      </c>
      <c r="T6" t="s" s="152">
        <v>94</v>
      </c>
      <c r="U6" t="s" s="147">
        <v>95</v>
      </c>
      <c r="V6" t="s" s="147">
        <v>96</v>
      </c>
      <c r="W6" t="s" s="155">
        <v>97</v>
      </c>
      <c r="X6" t="s" s="156">
        <v>98</v>
      </c>
      <c r="Y6" t="s" s="157">
        <v>99</v>
      </c>
      <c r="Z6" t="s" s="157">
        <v>100</v>
      </c>
      <c r="AA6" t="s" s="158">
        <v>101</v>
      </c>
      <c r="AB6" t="s" s="156">
        <v>102</v>
      </c>
      <c r="AC6" t="s" s="159">
        <v>102</v>
      </c>
      <c r="AD6" t="s" s="160">
        <v>102</v>
      </c>
      <c r="AE6" t="s" s="160">
        <v>102</v>
      </c>
      <c r="AF6" t="s" s="147">
        <v>103</v>
      </c>
      <c r="AG6" t="s" s="160">
        <v>104</v>
      </c>
      <c r="AH6" t="s" s="160">
        <v>105</v>
      </c>
      <c r="AI6" t="s" s="160">
        <v>106</v>
      </c>
      <c r="AJ6" t="s" s="147">
        <v>107</v>
      </c>
      <c r="AK6" t="s" s="125">
        <v>108</v>
      </c>
      <c r="AL6" t="s" s="125">
        <v>109</v>
      </c>
      <c r="AM6" t="s" s="125">
        <v>110</v>
      </c>
      <c r="AN6" t="s" s="125">
        <v>71</v>
      </c>
      <c r="AO6" t="s" s="125">
        <v>111</v>
      </c>
      <c r="AP6" s="161">
        <v>2016</v>
      </c>
      <c r="AQ6" s="161">
        <v>2015</v>
      </c>
      <c r="AR6" s="161">
        <v>2014</v>
      </c>
      <c r="AS6" s="161">
        <v>2013</v>
      </c>
      <c r="AT6" t="s" s="162">
        <v>112</v>
      </c>
      <c r="AU6" s="161">
        <v>2012</v>
      </c>
      <c r="AV6" s="161">
        <v>2011</v>
      </c>
      <c r="AW6" t="s" s="162">
        <v>112</v>
      </c>
      <c r="AX6" s="161">
        <v>2010</v>
      </c>
      <c r="AY6" s="163">
        <v>2009</v>
      </c>
      <c r="AZ6" s="164">
        <v>2008</v>
      </c>
      <c r="BA6" s="164">
        <v>2007</v>
      </c>
      <c r="BB6" s="164">
        <v>2006</v>
      </c>
      <c r="BC6" s="164">
        <v>2005</v>
      </c>
      <c r="BD6" s="164">
        <v>2004</v>
      </c>
      <c r="BE6" s="164">
        <v>2003</v>
      </c>
      <c r="BF6" s="164">
        <v>2002</v>
      </c>
      <c r="BG6" s="164">
        <v>2001</v>
      </c>
      <c r="BH6" s="164">
        <v>2000</v>
      </c>
      <c r="BI6" s="165">
        <v>1999</v>
      </c>
      <c r="BJ6" t="s" s="147">
        <v>113</v>
      </c>
      <c r="BK6" s="166">
        <v>2015</v>
      </c>
      <c r="BL6" s="166">
        <v>2014</v>
      </c>
      <c r="BM6" s="166">
        <v>2013</v>
      </c>
      <c r="BN6" t="s" s="154">
        <v>114</v>
      </c>
      <c r="BO6" s="166">
        <v>2011</v>
      </c>
      <c r="BP6" s="166">
        <v>2010</v>
      </c>
      <c r="BQ6" s="105">
        <v>2009</v>
      </c>
      <c r="BR6" s="106">
        <v>2008</v>
      </c>
      <c r="BS6" s="106">
        <v>2007</v>
      </c>
      <c r="BT6" s="106">
        <v>2006</v>
      </c>
      <c r="BU6" s="106">
        <v>2005</v>
      </c>
      <c r="BV6" s="106">
        <v>2004</v>
      </c>
      <c r="BW6" s="106">
        <v>2003</v>
      </c>
      <c r="BX6" s="106">
        <v>2002</v>
      </c>
      <c r="BY6" s="106">
        <v>2001</v>
      </c>
      <c r="BZ6" s="106">
        <v>2000</v>
      </c>
      <c r="CA6" s="107">
        <v>1999</v>
      </c>
      <c r="CB6" t="s" s="154">
        <v>115</v>
      </c>
      <c r="CC6" t="s" s="167">
        <v>116</v>
      </c>
      <c r="CD6" t="s" s="147">
        <v>117</v>
      </c>
      <c r="CE6" t="s" s="154">
        <v>118</v>
      </c>
      <c r="CF6" t="s" s="154">
        <v>119</v>
      </c>
      <c r="CG6" t="s" s="154">
        <v>118</v>
      </c>
      <c r="CH6" s="168">
        <v>2017</v>
      </c>
      <c r="CI6" s="141">
        <v>2018</v>
      </c>
      <c r="CJ6" s="141">
        <v>2019</v>
      </c>
      <c r="CK6" s="141">
        <v>2020</v>
      </c>
      <c r="CL6" s="142">
        <v>2021</v>
      </c>
      <c r="CM6" t="s" s="169">
        <v>120</v>
      </c>
      <c r="CN6" t="s" s="170">
        <v>121</v>
      </c>
      <c r="CO6" t="s" s="160">
        <v>122</v>
      </c>
      <c r="CP6" t="s" s="171">
        <v>123</v>
      </c>
      <c r="CQ6" t="s" s="172">
        <v>124</v>
      </c>
      <c r="CR6" t="s" s="171">
        <v>125</v>
      </c>
      <c r="CS6" t="s" s="172">
        <v>125</v>
      </c>
    </row>
    <row r="7" ht="11.25" customHeight="1">
      <c r="A7" t="s" s="110">
        <v>486</v>
      </c>
      <c r="B7" t="s" s="110">
        <v>487</v>
      </c>
      <c r="C7" t="s" s="110">
        <v>181</v>
      </c>
      <c r="D7" s="174">
        <v>24</v>
      </c>
      <c r="E7" s="175">
        <v>116</v>
      </c>
      <c r="F7" t="s" s="118">
        <v>55</v>
      </c>
      <c r="G7" t="s" s="113">
        <v>55</v>
      </c>
      <c r="H7" s="176">
        <v>59.2</v>
      </c>
      <c r="I7" s="177">
        <f>(R7/H7)*100</f>
        <v>0.9459459459459461</v>
      </c>
      <c r="J7" s="178">
        <v>0.12</v>
      </c>
      <c r="K7" s="178">
        <v>0.14</v>
      </c>
      <c r="L7" s="177">
        <f>((K7/J7)-1)*100</f>
        <v>16.66666666666667</v>
      </c>
      <c r="M7" s="179">
        <v>42762</v>
      </c>
      <c r="N7" s="179">
        <v>42766</v>
      </c>
      <c r="O7" s="179">
        <v>42781</v>
      </c>
      <c r="P7" t="s" s="173">
        <v>130</v>
      </c>
      <c r="Q7" s="492"/>
      <c r="R7" s="180">
        <f>K7*4</f>
        <v>0.5600000000000001</v>
      </c>
      <c r="S7" s="181">
        <f>IF(OR(W7&lt;0.01,W7="n/a"),"n/a",R7/W7*100)</f>
        <v>27.45098039215686</v>
      </c>
      <c r="T7" s="182">
        <f>IF(OR(W7&lt;0.01,Z7="n/a"),"n/a",(H7/SQRT(22.5*W7*(H7/Z7))-1)*100)</f>
        <v>186.1813797840039</v>
      </c>
      <c r="U7" s="177">
        <f>IF(OR(W7&lt;0.01,W7="n/a"),"n/a",H7/W7)</f>
        <v>29.01960784313725</v>
      </c>
      <c r="V7" s="183">
        <v>12</v>
      </c>
      <c r="W7" s="176">
        <v>2.04</v>
      </c>
      <c r="X7" s="176">
        <v>3.63</v>
      </c>
      <c r="Y7" s="184">
        <v>3.49</v>
      </c>
      <c r="Z7" s="185">
        <v>6.35</v>
      </c>
      <c r="AA7" s="186">
        <v>21.9</v>
      </c>
      <c r="AB7" s="187">
        <v>16.8</v>
      </c>
      <c r="AC7" s="188">
        <v>12.23</v>
      </c>
      <c r="AD7" s="189">
        <v>25.3</v>
      </c>
      <c r="AE7" s="189">
        <v>8</v>
      </c>
      <c r="AF7" s="190">
        <v>11</v>
      </c>
      <c r="AG7" s="191">
        <v>10226</v>
      </c>
      <c r="AH7" s="192">
        <v>0.7</v>
      </c>
      <c r="AI7" s="193">
        <v>0.23</v>
      </c>
      <c r="AJ7" s="194">
        <f>IF(OR(AD7&lt;0,AD7="n/a",AD7=0),"n/a",AN7/AD7)</f>
        <v>1.035235924744611</v>
      </c>
      <c r="AK7" s="195">
        <f>IF(OR(AO7&lt;0,AO7="n/a"),"n/a",AN7/AO7)</f>
        <v>1.64999196828066</v>
      </c>
      <c r="AL7" s="196">
        <f>((AP7/AQ7)^(1/1)-1)*100</f>
        <v>26.31578947368421</v>
      </c>
      <c r="AM7" s="196">
        <f>IF(AS7=0,"n/a",((AP7/AS7)^(1/3)-1)*100)</f>
        <v>27.79223541088294</v>
      </c>
      <c r="AN7" s="196">
        <f>IF(AV7=0,"n/a",((AP7/AV7)^(1/5)-1)*100)</f>
        <v>26.19146889603865</v>
      </c>
      <c r="AO7" s="197">
        <f>IF(BB7=0,"n/a",((AP7/BB7)^(1/10)-1)*100)</f>
        <v>15.87369478127274</v>
      </c>
      <c r="AP7" s="194">
        <v>0.48</v>
      </c>
      <c r="AQ7" s="194">
        <v>0.38</v>
      </c>
      <c r="AR7" s="194">
        <v>0.3</v>
      </c>
      <c r="AS7" s="194">
        <v>0.23</v>
      </c>
      <c r="AT7" s="199"/>
      <c r="AU7" s="194">
        <v>0.18</v>
      </c>
      <c r="AV7" s="194">
        <v>0.15</v>
      </c>
      <c r="AW7" s="199"/>
      <c r="AX7" s="200">
        <v>0.135</v>
      </c>
      <c r="AY7" s="201">
        <v>0.1283333333333333</v>
      </c>
      <c r="AZ7" s="202">
        <v>0.1233333333333333</v>
      </c>
      <c r="BA7" s="202">
        <v>0.1166666666666667</v>
      </c>
      <c r="BB7" s="202">
        <v>0.11</v>
      </c>
      <c r="BC7" s="203">
        <v>0.1066666666666667</v>
      </c>
      <c r="BD7" s="202">
        <v>0.1033333333333333</v>
      </c>
      <c r="BE7" s="202">
        <v>0.09666666666666666</v>
      </c>
      <c r="BF7" s="202">
        <v>0.09</v>
      </c>
      <c r="BG7" s="203">
        <v>0.08666666666666667</v>
      </c>
      <c r="BH7" s="202">
        <v>0.08333333333333333</v>
      </c>
      <c r="BI7" s="204">
        <v>0.08</v>
      </c>
      <c r="BJ7" s="200">
        <f>SUM(AP7:BI7)</f>
        <v>2.98</v>
      </c>
      <c r="BK7" s="205">
        <f>((AP7/AQ7)-1)*100</f>
        <v>26.31578947368421</v>
      </c>
      <c r="BL7" s="205">
        <f>((AQ7/AR7)-1)*100</f>
        <v>26.66666666666668</v>
      </c>
      <c r="BM7" s="205">
        <f>((AR7/AS7)-1)*100</f>
        <v>30.43478260869563</v>
      </c>
      <c r="BN7" s="205">
        <f>IF(AU7=0,0,IF(AU7&gt;AS7,0,((AS7/AU7)-1)*100))</f>
        <v>27.77777777777779</v>
      </c>
      <c r="BO7" s="205">
        <f>IF(AV7=0,0,IF(AV7&gt;AU7,0,((AU7/AV7)-1)*100))</f>
        <v>20</v>
      </c>
      <c r="BP7" s="205">
        <f>IF(AX7=0,0,IF(AX7&gt;AV7,0,((AV7/AX7)-1)*100))</f>
        <v>11.11111111111109</v>
      </c>
      <c r="BQ7" s="206">
        <f>IF(AY7=0,0,IF(AY7&gt;AX7,0,((AX7/AY7)-1)*100))</f>
        <v>5.194805194805197</v>
      </c>
      <c r="BR7" s="207">
        <f>IF(AZ7=0,0,IF(AZ7&gt;AY7,0,((AY7/AZ7)-1)*100))</f>
        <v>4.054054054054057</v>
      </c>
      <c r="BS7" s="207">
        <f>IF(BA7=0,0,IF(BA7&gt;AZ7,0,((AZ7/BA7)-1)*100))</f>
        <v>5.714285714285738</v>
      </c>
      <c r="BT7" s="207">
        <f>IF(BB7=0,0,IF(BB7&gt;BA7,0,((BA7/BB7)-1)*100))</f>
        <v>6.060606060606055</v>
      </c>
      <c r="BU7" s="207">
        <f>IF(BC7=0,0,IF(BC7&gt;BB7,0,((BB7/BC7)-1)*100))</f>
        <v>3.125</v>
      </c>
      <c r="BV7" s="207">
        <f>IF(BD7=0,0,IF(BD7&gt;BC7,0,((BC7/BD7)-1)*100))</f>
        <v>3.2258064516129</v>
      </c>
      <c r="BW7" s="207">
        <f>IF(BE7=0,0,IF(BE7&gt;BD7,0,((BD7/BE7)-1)*100))</f>
        <v>6.896551724137923</v>
      </c>
      <c r="BX7" s="207">
        <f>IF(BF7=0,0,IF(BF7&gt;BE7,0,((BE7/BF7)-1)*100))</f>
        <v>7.407407407407418</v>
      </c>
      <c r="BY7" s="207">
        <f>IF(BG7=0,0,IF(BG7&gt;BF7,0,((BF7/BG7)-1)*100))</f>
        <v>3.846153846153832</v>
      </c>
      <c r="BZ7" s="207">
        <f>IF(BH7=0,0,IF(BH7&gt;BG7,0,((BG7/BH7)-1)*100))</f>
        <v>4.000000000000004</v>
      </c>
      <c r="CA7" s="208">
        <f>IF(BI7=0,0,IF(BI7&gt;BH7,0,((BH7/BI7)-1)*100))</f>
        <v>4.166666666666652</v>
      </c>
      <c r="CB7" s="205">
        <f>AVERAGE(BK7:CA7)</f>
        <v>11.52926263280384</v>
      </c>
      <c r="CC7" s="205">
        <f>SQRT(AVERAGE((BK7-$CB7)^2,(BL7-$CB7)^2,(BM7-$CB7)^2,(BN7-$CB7)^2,(BO7-$CB7)^2,(BP7-$CB7)^2,(BQ7-$CB7)^2,(BR7-$CB7)^2,(BS7-$CB7)^2,(BT7-$CB7)^2,(BU7-$CB7)^2,(BV7-$CB7)^2,(BW7-$CB7)^2,(BX7-$CB7)^2,(BY7-$CB7)^2,(BZ7-$CB7)^2,(CA7-$CB7)^2))</f>
        <v>9.848339054678407</v>
      </c>
      <c r="CD7" t="s" s="110">
        <v>137</v>
      </c>
      <c r="CE7" s="209">
        <f>IF(AN7="n/a","n/a",IF(U7&lt;0,"n/a",IF(U7="n/a","n/a",I7+AN7-U7)))</f>
        <v>-1.882193001152658</v>
      </c>
      <c r="CF7" s="209">
        <f>IF(AN7="n/a","n/a",I7+AN7)</f>
        <v>27.1374148419846</v>
      </c>
      <c r="CG7" s="205">
        <f>D7/10+(1000-E7)/100+IF(F7="N",2,IF(F7="Y",1,0))+IF(G7="N",2,IF(G7="Y",1,0))+IF(L7&gt;10,5,L7/2)+IF(S7&gt;100,0,IF(S7&lt;0,0,(100-S7)/10))+IF(U7&gt;100,0,IF(U7&lt;0,0,(100-U7)/10))+IF(X7="-",0,IF(X7="N/A",0,IF(X7&gt;5,0,5-X7)))+IF(Y7&gt;5,0,5-Y7)+IF(Z7="N/A",0,IF(Z7&gt;5,0,5-Z7))+IF(AB7&lt;0,0,IF(AB7="-",0,IF(AB7="N/A",0,IF(AB7&gt;10,5,AB7/2))))+IF(AC7="n/a",0,IF(AC7&lt;0,0,IF(AC7&gt;10,5,AC7/2)))+IF(AE7="n/a",0,IF(AE7&lt;0,0,IF(AE7&gt;10,5,AE7/2)))+AF7/10+IF(AG7&gt;100000,3,IF(AG7&gt;10000,2,IF(AG7&gt;1000,1,0)))+IF(AL7&gt;10,5,AL7/2)+IF(AM7="n/a",0,IF(AM7&gt;10,5,AM7/2))+IF(AN7="n/a",0,IF(AN7&gt;10,5,AN7/2))+IF(AO7="n/a",0,IF(AO7&lt;0,0,IF(AO7&gt;10,5,AO7/2)))+IF(CB7&gt;10,5,CB7/2)</f>
        <v>79.57294117647058</v>
      </c>
      <c r="CH7" s="315">
        <f>IF(AB7="n/a",1.03*AP7,IF(AB7&lt;0,1.01*AP7,IF(AB7&gt;10,1.1*AP7,(1+AB7/100)*AP7)))</f>
        <v>0.528</v>
      </c>
      <c r="CI7" s="211">
        <f>IF($AC7="n/a",1.03*CH7,IF($AC7&lt;0,1.01*CH7,IF($AC7&gt;10,1.1*CH7,(1+$AC7/100)*CH7)))</f>
        <v>0.5808000000000001</v>
      </c>
      <c r="CJ7" s="212">
        <f>IF($AE7="n/a",1.03*CI7,IF($AE7&lt;0,1.01*CI7,IF($AE7&gt;10,1.1*CI7,(1+$AE7/100)*CI7)))</f>
        <v>0.6272640000000002</v>
      </c>
      <c r="CK7" s="212">
        <f>IF($AE7="n/a",1.03*CJ7,IF($AE7&lt;0,1.01*CJ7,IF($AE7&gt;10,1.1*CJ7,(1+$AE7/100)*CJ7)))</f>
        <v>0.6774451200000002</v>
      </c>
      <c r="CL7" s="210">
        <f>IF($AE7="n/a",1.03*CK7,IF($AE7&lt;0,1.01*CK7,IF($AE7&gt;10,1.1*CK7,(1+$AE7/100)*CK7)))</f>
        <v>0.7316407296000003</v>
      </c>
      <c r="CM7" s="211">
        <f>SUM(CH7:CL7)</f>
        <v>3.145149849600001</v>
      </c>
      <c r="CN7" s="208">
        <f>(CM7/H7)*100</f>
        <v>5.312753124324326</v>
      </c>
      <c r="CO7" s="213">
        <v>1.53</v>
      </c>
      <c r="CP7" s="214">
        <v>35.6</v>
      </c>
      <c r="CQ7" s="215">
        <v>-4.8</v>
      </c>
      <c r="CR7" s="216">
        <v>1.3</v>
      </c>
      <c r="CS7" s="217">
        <v>9.1</v>
      </c>
    </row>
    <row r="8" ht="11.25" customHeight="1">
      <c r="A8" t="s" s="227">
        <v>488</v>
      </c>
      <c r="B8" t="s" s="116">
        <v>489</v>
      </c>
      <c r="C8" t="s" s="116">
        <v>490</v>
      </c>
      <c r="D8" s="218">
        <v>14</v>
      </c>
      <c r="E8" s="219">
        <v>230</v>
      </c>
      <c r="F8" t="s" s="220">
        <v>129</v>
      </c>
      <c r="G8" t="s" s="221">
        <v>129</v>
      </c>
      <c r="H8" s="493">
        <v>36.8</v>
      </c>
      <c r="I8" s="223">
        <f>(R8/H8)*100</f>
        <v>0.2989130434782609</v>
      </c>
      <c r="J8" s="224">
        <v>0.025</v>
      </c>
      <c r="K8" s="224">
        <v>0.0275</v>
      </c>
      <c r="L8" s="223">
        <f>((K8/J8)-1)*100</f>
        <v>9.999999999999986</v>
      </c>
      <c r="M8" s="323">
        <v>42712</v>
      </c>
      <c r="N8" s="323">
        <v>42716</v>
      </c>
      <c r="O8" s="323">
        <v>42738</v>
      </c>
      <c r="P8" t="s" s="227">
        <v>201</v>
      </c>
      <c r="Q8" s="85"/>
      <c r="R8" s="225">
        <f>K8*4</f>
        <v>0.11</v>
      </c>
      <c r="S8" s="228">
        <f>IF(OR(W8&lt;0.01,W8="n/a"),"n/a",R8/W8*100)</f>
        <v>5.641025641025641</v>
      </c>
      <c r="T8" s="229">
        <f>IF(OR(W8&lt;0.01,Z8="n/a"),"n/a",(H8/SQRT(22.5*W8*(H8/Z8))-1)*100)</f>
        <v>19.05803129068957</v>
      </c>
      <c r="U8" s="223">
        <f>IF(OR(W8&lt;0.01,W8="n/a"),"n/a",H8/W8)</f>
        <v>18.87179487179487</v>
      </c>
      <c r="V8" s="230">
        <v>12</v>
      </c>
      <c r="W8" s="222">
        <v>1.95</v>
      </c>
      <c r="X8" s="222">
        <v>1.58</v>
      </c>
      <c r="Y8" s="231">
        <v>0.87</v>
      </c>
      <c r="Z8" s="232">
        <v>1.69</v>
      </c>
      <c r="AA8" t="s" s="362">
        <v>143</v>
      </c>
      <c r="AB8" s="234">
        <v>2.7</v>
      </c>
      <c r="AC8" s="235">
        <v>16.86</v>
      </c>
      <c r="AD8" s="236">
        <v>5.9</v>
      </c>
      <c r="AE8" s="236">
        <v>12</v>
      </c>
      <c r="AF8" s="237">
        <v>12</v>
      </c>
      <c r="AG8" s="238">
        <v>2809</v>
      </c>
      <c r="AH8" s="239">
        <v>1</v>
      </c>
      <c r="AI8" t="s" s="416">
        <v>143</v>
      </c>
      <c r="AJ8" s="241">
        <f>IF(OR(AD8&lt;0,AD8="n/a",AD8=0),"n/a",AN8/AD8)</f>
        <v>2.368187272407048</v>
      </c>
      <c r="AK8" s="242">
        <f>IF(OR(AO8&lt;0,AO8="n/a"),"n/a",AN8/AO8)</f>
        <v>1.349372483192401</v>
      </c>
      <c r="AL8" s="243">
        <f>((AP8/AQ8)^(1/1)-1)*100</f>
        <v>6.382978723404253</v>
      </c>
      <c r="AM8" s="243">
        <f>IF(AS8=0,"n/a",((AP8/AS8)^(1/3)-1)*100)</f>
        <v>13.71830097629765</v>
      </c>
      <c r="AN8" s="243">
        <f>IF(AV8=0,"n/a",((AP8/AV8)^(1/5)-1)*100)</f>
        <v>13.97230490720158</v>
      </c>
      <c r="AO8" s="244">
        <f>IF(BB8=0,"n/a",((AP8/BB8)^(1/10)-1)*100)</f>
        <v>10.35466861910903</v>
      </c>
      <c r="AP8" s="241">
        <v>0.1</v>
      </c>
      <c r="AQ8" s="241">
        <v>0.094</v>
      </c>
      <c r="AR8" s="241">
        <v>0.08599999999999999</v>
      </c>
      <c r="AS8" s="241">
        <v>0.068</v>
      </c>
      <c r="AT8" s="245"/>
      <c r="AU8" s="241">
        <v>0.06</v>
      </c>
      <c r="AV8" s="241">
        <v>0.052</v>
      </c>
      <c r="AW8" s="245"/>
      <c r="AX8" s="246">
        <v>0.048</v>
      </c>
      <c r="AY8" s="247">
        <v>0.045333</v>
      </c>
      <c r="AZ8" s="248">
        <v>0.042667</v>
      </c>
      <c r="BA8" s="248">
        <v>0.04</v>
      </c>
      <c r="BB8" s="317">
        <v>0.037333</v>
      </c>
      <c r="BC8" s="248">
        <v>0.035333</v>
      </c>
      <c r="BD8" s="248">
        <v>0.02645</v>
      </c>
      <c r="BE8" s="317">
        <v>0.01186</v>
      </c>
      <c r="BF8" s="317">
        <v>0.01186</v>
      </c>
      <c r="BG8" s="317">
        <v>0.01186</v>
      </c>
      <c r="BH8" s="317">
        <v>0.01186</v>
      </c>
      <c r="BI8" s="249">
        <v>0.01186</v>
      </c>
      <c r="BJ8" s="246">
        <f>SUM(AP8:BI8)</f>
        <v>0.7944159999999999</v>
      </c>
      <c r="BK8" s="250">
        <f>((AP8/AQ8)-1)*100</f>
        <v>6.382978723404253</v>
      </c>
      <c r="BL8" s="250">
        <f>((AQ8/AR8)-1)*100</f>
        <v>9.302325581395365</v>
      </c>
      <c r="BM8" s="250">
        <f>((AR8/AS8)-1)*100</f>
        <v>26.47058823529409</v>
      </c>
      <c r="BN8" s="250">
        <f>IF(AU8=0,0,IF(AU8&gt;AS8,0,((AS8/AU8)-1)*100))</f>
        <v>13.33333333333335</v>
      </c>
      <c r="BO8" s="250">
        <f>IF(AV8=0,0,IF(AV8&gt;AU8,0,((AU8/AV8)-1)*100))</f>
        <v>15.3846153846154</v>
      </c>
      <c r="BP8" s="250">
        <f>IF(AX8=0,0,IF(AX8&gt;AV8,0,((AV8/AX8)-1)*100))</f>
        <v>8.333333333333325</v>
      </c>
      <c r="BQ8" s="251">
        <f>IF(AY8=0,0,IF(AY8&gt;AX8,0,((AX8/AY8)-1)*100))</f>
        <v>5.883131493613925</v>
      </c>
      <c r="BR8" s="252">
        <f>IF(AZ8=0,0,IF(AZ8&gt;AY8,0,((AY8/AZ8)-1)*100))</f>
        <v>6.248388684463402</v>
      </c>
      <c r="BS8" s="252">
        <f>IF(BA8=0,0,IF(BA8&gt;AZ8,0,((AZ8/BA8)-1)*100))</f>
        <v>6.667499999999982</v>
      </c>
      <c r="BT8" s="252">
        <f>IF(BB8=0,0,IF(BB8&gt;BA8,0,((BA8/BB8)-1)*100))</f>
        <v>7.143813784051645</v>
      </c>
      <c r="BU8" s="252">
        <f>IF(BC8=0,0,IF(BC8&gt;BB8,0,((BB8/BC8)-1)*100))</f>
        <v>5.660430758780732</v>
      </c>
      <c r="BV8" s="252">
        <f>IF(BD8=0,0,IF(BD8&gt;BC8,0,((BC8/BD8)-1)*100))</f>
        <v>33.58412098298678</v>
      </c>
      <c r="BW8" s="252">
        <f>IF(BE8=0,0,IF(BE8&gt;BD8,0,((BD8/BE8)-1)*100))</f>
        <v>123.0185497470489</v>
      </c>
      <c r="BX8" s="252">
        <f>IF(BF8=0,0,IF(BF8&gt;BE8,0,((BE8/BF8)-1)*100))</f>
        <v>0</v>
      </c>
      <c r="BY8" s="252">
        <f>IF(BG8=0,0,IF(BG8&gt;BF8,0,((BF8/BG8)-1)*100))</f>
        <v>0</v>
      </c>
      <c r="BZ8" s="252">
        <f>IF(BH8=0,0,IF(BH8&gt;BG8,0,((BG8/BH8)-1)*100))</f>
        <v>0</v>
      </c>
      <c r="CA8" s="253">
        <f>IF(BI8=0,0,IF(BI8&gt;BH8,0,((BH8/BI8)-1)*100))</f>
        <v>0</v>
      </c>
      <c r="CB8" s="250">
        <f>AVERAGE(BK8:CA8)</f>
        <v>15.73018294366595</v>
      </c>
      <c r="CC8" s="250">
        <f>SQRT(AVERAGE((BK8-$CB8)^2,(BL8-$CB8)^2,(BM8-$CB8)^2,(BN8-$CB8)^2,(BO8-$CB8)^2,(BP8-$CB8)^2,(BQ8-$CB8)^2,(BR8-$CB8)^2,(BS8-$CB8)^2,(BT8-$CB8)^2,(BU8-$CB8)^2,(BV8-$CB8)^2,(BW8-$CB8)^2,(BX8-$CB8)^2,(BY8-$CB8)^2,(BZ8-$CB8)^2,(CA8-$CB8)^2))</f>
        <v>28.25103814831575</v>
      </c>
      <c r="CD8" t="s" s="116">
        <v>302</v>
      </c>
      <c r="CE8" s="254">
        <f>IF(AN8="n/a","n/a",IF(U8&lt;0,"n/a",IF(U8="n/a","n/a",I8+AN8-U8)))</f>
        <v>-4.600576921115028</v>
      </c>
      <c r="CF8" s="254">
        <f>IF(AN8="n/a","n/a",I8+AN8)</f>
        <v>14.27121795067984</v>
      </c>
      <c r="CG8" s="250">
        <f>D8/10+(1000-E8)/100+IF(F8="N",2,IF(F8="Y",1,0))+IF(G8="N",2,IF(G8="Y",1,0))+IF(L8&gt;10,5,L8/2)+IF(S8&gt;100,0,IF(S8&lt;0,0,(100-S8)/10))+IF(U8&gt;100,0,IF(U8&lt;0,0,(100-U8)/10))+IF(X8="-",0,IF(X8="N/A",0,IF(X8&gt;5,0,5-X8)))+IF(Y8&gt;5,0,5-Y8)+IF(Z8="N/A",0,IF(Z8&gt;5,0,5-Z8))+IF(AB8&lt;0,0,IF(AB8="-",0,IF(AB8="N/A",0,IF(AB8&gt;10,5,AB8/2))))+IF(AC8="n/a",0,IF(AC8&lt;0,0,IF(AC8&gt;10,5,AC8/2)))+IF(AE8="n/a",0,IF(AE8&lt;0,0,IF(AE8&gt;10,5,AE8/2)))+AF8/10+IF(AG8&gt;100000,3,IF(AG8&gt;10000,2,IF(AG8&gt;1000,1,0)))+IF(AL8&gt;10,5,AL8/2)+IF(AM8="n/a",0,IF(AM8&gt;10,5,AM8/2))+IF(AN8="n/a",0,IF(AN8&gt;10,5,AN8/2))+IF(AO8="n/a",0,IF(AO8&lt;0,0,IF(AO8&gt;10,5,AO8/2)))+IF(CB8&gt;10,5,CB8/2)</f>
        <v>79.25020731042008</v>
      </c>
      <c r="CH8" s="255">
        <f>IF(AB8="n/a",1.03*AP8,IF(AB8&lt;0,1.01*AP8,IF(AB8&gt;10,1.1*AP8,(1+AB8/100)*AP8)))</f>
        <v>0.1027</v>
      </c>
      <c r="CI8" s="256">
        <f>IF($AC8="n/a",1.03*CH8,IF($AC8&lt;0,1.01*CH8,IF($AC8&gt;10,1.1*CH8,(1+$AC8/100)*CH8)))</f>
        <v>0.11297</v>
      </c>
      <c r="CJ8" s="257">
        <f>IF($AE8="n/a",1.03*CI8,IF($AE8&lt;0,1.01*CI8,IF($AE8&gt;10,1.1*CI8,(1+$AE8/100)*CI8)))</f>
        <v>0.124267</v>
      </c>
      <c r="CK8" s="257">
        <f>IF($AE8="n/a",1.03*CJ8,IF($AE8&lt;0,1.01*CJ8,IF($AE8&gt;10,1.1*CJ8,(1+$AE8/100)*CJ8)))</f>
        <v>0.1366937000000001</v>
      </c>
      <c r="CL8" s="258">
        <f>IF($AE8="n/a",1.03*CK8,IF($AE8&lt;0,1.01*CK8,IF($AE8&gt;10,1.1*CK8,(1+$AE8/100)*CK8)))</f>
        <v>0.1503630700000001</v>
      </c>
      <c r="CM8" s="256">
        <f>SUM(CH8:CL8)</f>
        <v>0.6269937700000001</v>
      </c>
      <c r="CN8" s="253">
        <f>(CM8/H8)*100</f>
        <v>1.703787418478262</v>
      </c>
      <c r="CO8" s="259">
        <v>0.27</v>
      </c>
      <c r="CP8" s="260">
        <v>50.6</v>
      </c>
      <c r="CQ8" s="261">
        <v>-23.7</v>
      </c>
      <c r="CR8" s="262">
        <v>-13.1</v>
      </c>
      <c r="CS8" s="263">
        <v>0.5</v>
      </c>
    </row>
    <row r="9" ht="11.25" customHeight="1">
      <c r="A9" t="s" s="227">
        <v>491</v>
      </c>
      <c r="B9" t="s" s="227">
        <v>492</v>
      </c>
      <c r="C9" t="s" s="227">
        <v>140</v>
      </c>
      <c r="D9" s="218">
        <v>13</v>
      </c>
      <c r="E9" s="219">
        <v>291</v>
      </c>
      <c r="F9" t="s" s="220">
        <v>129</v>
      </c>
      <c r="G9" t="s" s="221">
        <v>129</v>
      </c>
      <c r="H9" s="493">
        <v>142.36</v>
      </c>
      <c r="I9" s="223">
        <f>(R9/H9)*100</f>
        <v>1.868502388311323</v>
      </c>
      <c r="J9" s="224">
        <v>1.21</v>
      </c>
      <c r="K9" s="224">
        <v>1.33</v>
      </c>
      <c r="L9" s="223">
        <f>((K9/J9)-1)*100</f>
        <v>9.917355371900838</v>
      </c>
      <c r="M9" s="226">
        <v>43026</v>
      </c>
      <c r="N9" s="226">
        <v>43027</v>
      </c>
      <c r="O9" s="226">
        <v>43054</v>
      </c>
      <c r="P9" t="s" s="227">
        <v>493</v>
      </c>
      <c r="Q9" t="s" s="227">
        <v>494</v>
      </c>
      <c r="R9" s="225">
        <f>K9*2</f>
        <v>2.66</v>
      </c>
      <c r="S9" s="228">
        <f>IF(OR(W9&lt;0.01,W9="n/a"),"n/a",R9/W9*100)</f>
        <v>48.89705882352941</v>
      </c>
      <c r="T9" s="229">
        <f>IF(OR(W9&lt;0.01,Z9="n/a"),"n/a",(H9/SQRT(22.5*W9*(H9/Z9))-1)*100)</f>
        <v>254.2533803880209</v>
      </c>
      <c r="U9" s="223">
        <f>IF(OR(W9&lt;0.01,W9="n/a"),"n/a",H9/W9)</f>
        <v>26.16911764705882</v>
      </c>
      <c r="V9" s="230">
        <v>8</v>
      </c>
      <c r="W9" s="222">
        <v>5.44</v>
      </c>
      <c r="X9" s="222">
        <v>2.71</v>
      </c>
      <c r="Y9" s="231">
        <v>2.47</v>
      </c>
      <c r="Z9" s="232">
        <v>10.79</v>
      </c>
      <c r="AA9" s="233">
        <v>49</v>
      </c>
      <c r="AB9" s="234">
        <v>-15.6</v>
      </c>
      <c r="AC9" s="235">
        <v>9.15</v>
      </c>
      <c r="AD9" s="236">
        <v>7.2</v>
      </c>
      <c r="AE9" s="236">
        <v>9.640000000000001</v>
      </c>
      <c r="AF9" s="237">
        <v>28</v>
      </c>
      <c r="AG9" s="238">
        <v>90950</v>
      </c>
      <c r="AH9" s="239">
        <v>0.2</v>
      </c>
      <c r="AI9" s="240">
        <v>0</v>
      </c>
      <c r="AJ9" s="241">
        <f>IF(OR(AD9&lt;0,AD9="n/a",AD9=0,AN9="n/a"),"n/a",AN9/AD9)</f>
        <v>2.149450340157566</v>
      </c>
      <c r="AK9" s="242">
        <f>IF(OR(AN9&lt;0,AN9="n/a",AO9&lt;0,AO9="n/a"),"n/a",AN9/AO9)</f>
        <v>0.7451618062736814</v>
      </c>
      <c r="AL9" s="243">
        <f>((AP9/AQ9)^(1/1)-1)*100</f>
        <v>8.962264150943389</v>
      </c>
      <c r="AM9" s="243">
        <f>IF(AS9=0,"n/a",((AP9/AS9)^(1/3)-1)*100)</f>
        <v>9.905875595793212</v>
      </c>
      <c r="AN9" s="243">
        <f>IF(AV9=0,"n/a",((AP9/AV9)^(1/5)-1)*100)</f>
        <v>15.47604244913448</v>
      </c>
      <c r="AO9" s="244">
        <f>IF(BB9=0,"n/a",((AP9/BB9)^(1/10)-1)*100)</f>
        <v>20.76870059474098</v>
      </c>
      <c r="AP9" s="241">
        <v>2.31</v>
      </c>
      <c r="AQ9" s="241">
        <v>2.12</v>
      </c>
      <c r="AR9" s="241">
        <v>1.95</v>
      </c>
      <c r="AS9" s="241">
        <v>1.74</v>
      </c>
      <c r="AT9" s="245"/>
      <c r="AU9" s="241">
        <v>1.485</v>
      </c>
      <c r="AV9" s="241">
        <v>1.125</v>
      </c>
      <c r="AW9" s="245"/>
      <c r="AX9" s="246">
        <v>0.825</v>
      </c>
      <c r="AY9" s="247">
        <v>0.75</v>
      </c>
      <c r="AZ9" s="248">
        <v>0.5</v>
      </c>
      <c r="BA9" s="248">
        <v>0.42</v>
      </c>
      <c r="BB9" s="248">
        <v>0.35</v>
      </c>
      <c r="BC9" s="248">
        <v>0.3</v>
      </c>
      <c r="BD9" s="317">
        <v>0</v>
      </c>
      <c r="BE9" s="317">
        <v>0</v>
      </c>
      <c r="BF9" s="317">
        <v>0</v>
      </c>
      <c r="BG9" s="317">
        <v>0</v>
      </c>
      <c r="BH9" s="317">
        <v>0</v>
      </c>
      <c r="BI9" s="401">
        <v>0</v>
      </c>
      <c r="BJ9" s="246">
        <f>SUM(AP9:BI9)</f>
        <v>13.875</v>
      </c>
      <c r="BK9" s="250">
        <f>((AP9/AQ9)-1)*100</f>
        <v>8.962264150943389</v>
      </c>
      <c r="BL9" s="250">
        <f>((AQ9/AR9)-1)*100</f>
        <v>8.717948717948731</v>
      </c>
      <c r="BM9" s="250">
        <f>((AR9/AS9)-1)*100</f>
        <v>12.06896551724137</v>
      </c>
      <c r="BN9" s="250">
        <f>IF(AU9=0,0,IF(AU9&gt;AS9,0,((AS9/AU9)-1)*100))</f>
        <v>17.17171717171717</v>
      </c>
      <c r="BO9" s="250">
        <f>IF(AV9=0,0,IF(AV9&gt;AU9,0,((AU9/AV9)-1)*100))</f>
        <v>32.00000000000001</v>
      </c>
      <c r="BP9" s="250">
        <f>IF(AX9=0,0,IF(AX9&gt;AV9,0,((AV9/AX9)-1)*100))</f>
        <v>36.36363636363637</v>
      </c>
      <c r="BQ9" s="251">
        <f>IF(AY9=0,0,IF(AY9&gt;AX9,0,((AX9/AY9)-1)*100))</f>
        <v>9.999999999999986</v>
      </c>
      <c r="BR9" s="252">
        <f>IF(AZ9=0,0,IF(AZ9&gt;AY9,0,((AY9/AZ9)-1)*100))</f>
        <v>50</v>
      </c>
      <c r="BS9" s="252">
        <f>IF(BA9=0,0,IF(BA9&gt;AZ9,0,((AZ9/BA9)-1)*100))</f>
        <v>19.04761904761905</v>
      </c>
      <c r="BT9" s="252">
        <f>IF(BB9=0,0,IF(BB9&gt;BA9,0,((BA9/BB9)-1)*100))</f>
        <v>20</v>
      </c>
      <c r="BU9" s="252">
        <f>IF(BC9=0,0,IF(BC9&gt;BB9,0,((BB9/BC9)-1)*100))</f>
        <v>16.66666666666667</v>
      </c>
      <c r="BV9" s="252">
        <f>IF(BD9=0,0,IF(BD9&gt;BC9,0,((BC9/BD9)-1)*100))</f>
        <v>0</v>
      </c>
      <c r="BW9" s="252">
        <f>IF(BE9=0,0,IF(BE9&gt;BD9,0,((BD9/BE9)-1)*100))</f>
        <v>0</v>
      </c>
      <c r="BX9" s="252">
        <f>IF(BF9=0,0,IF(BF9&gt;BE9,0,((BE9/BF9)-1)*100))</f>
        <v>0</v>
      </c>
      <c r="BY9" s="252">
        <f>IF(BG9=0,0,IF(BG9&gt;BF9,0,((BF9/BG9)-1)*100))</f>
        <v>0</v>
      </c>
      <c r="BZ9" s="252">
        <f>IF(BH9=0,0,IF(BH9&gt;BG9,0,((BG9/BH9)-1)*100))</f>
        <v>0</v>
      </c>
      <c r="CA9" s="253">
        <f>IF(BI9=0,0,IF(BI9&gt;BH9,0,((BH9/BI9)-1)*100))</f>
        <v>0</v>
      </c>
      <c r="CB9" s="250">
        <f>AVERAGE(BK9:CA9)</f>
        <v>13.58816574328075</v>
      </c>
      <c r="CC9" s="250">
        <f>SQRT(AVERAGE((BK9-$CB9)^2,(BL9-$CB9)^2,(BM9-$CB9)^2,(BN9-$CB9)^2,(BO9-$CB9)^2,(BP9-$CB9)^2,(BQ9-$CB9)^2,(BR9-$CB9)^2,(BS9-$CB9)^2,(BT9-$CB9)^2,(BU9-$CB9)^2,(BV9-$CB9)^2,(BW9-$CB9)^2,(BX9-$CB9)^2,(BY9-$CB9)^2,(BZ9-$CB9)^2,(CA9-$CB9)^2))</f>
        <v>14.23522145130932</v>
      </c>
      <c r="CD9" t="s" s="116">
        <v>178</v>
      </c>
      <c r="CE9" s="254">
        <f>IF(AN9="n/a","n/a",IF(U9&lt;0,"n/a",IF(U9="n/a","n/a",I9+AN9-U9)))</f>
        <v>-8.824572809613024</v>
      </c>
      <c r="CF9" s="254">
        <f>IF(AN9="n/a","n/a",I9+AN9)</f>
        <v>17.3445448374458</v>
      </c>
      <c r="CG9" s="250">
        <f>D9/10+(1000-E9)/100+IF(F9="N",2,IF(F9="Y",1,0))+IF(G9="N",2,IF(G9="Y",1,0))+IF(L9&gt;10,5,L9/2)+IF(S9&gt;100,0,IF(S9&lt;0,0,(100-S9)/10))+IF(U9&gt;100,0,IF(U9&lt;0,0,(100-U9)/10))+IF(X9="-",0,IF(X9="N/A",0,IF(X9&gt;5,0,5-X9)))+IF(Y9&gt;5,0,5-Y9)+IF(Z9="N/A",0,IF(Z9&gt;5,0,5-Z9))+IF(AB9&lt;0,0,IF(AB9="-",0,IF(AB9="N/A",0,IF(AB9&gt;10,5,AB9/2))))+IF(AC9="n/a",0,IF(AC9&lt;0,0,IF(AC9&gt;10,5,AC9/2)))+IF(AE9="n/a",0,IF(AE9&lt;0,0,IF(AE9&gt;10,5,AE9/2)))+AF9/10+IF(AG9&gt;100000,3,IF(AG9&gt;10000,2,IF(AG9&gt;1000,1,0)))+IF(AL9&gt;10,5,AL9/2)+IF(AM9="n/a",0,IF(AM9&gt;10,5,AM9/2))+IF(AN9="n/a",0,IF(AN9&gt;10,5,AN9/2))+IF(AO9="n/a",0,IF(AO9&lt;0,0,IF(AO9&gt;10,5,AO9/2)))+IF(CB9&gt;10,5,CB9/2)</f>
        <v>69.29112991225989</v>
      </c>
      <c r="CH9" s="255">
        <f>IF(AB9="n/a",1.03*AP9,IF(AB9&lt;0,1.01*AP9,IF(AB9&gt;10,1.1*AP9,(1+AB9/100)*AP9)))</f>
        <v>2.3331</v>
      </c>
      <c r="CI9" s="256">
        <f>IF($AC9="n/a",1.03*CH9,IF($AC9&lt;0,1.01*CH9,IF($AC9&gt;10,1.1*CH9,(1+$AC9/100)*CH9)))</f>
        <v>2.54657865</v>
      </c>
      <c r="CJ9" s="257">
        <f>IF($AE9="n/a",1.03*CI9,IF($AE9&lt;0,1.01*CI9,IF($AE9&gt;10,1.1*CI9,(1+$AE9/100)*CI9)))</f>
        <v>2.792068831860</v>
      </c>
      <c r="CK9" s="257">
        <f>IF($AE9="n/a",1.03*CJ9,IF($AE9&lt;0,1.01*CJ9,IF($AE9&gt;10,1.1*CJ9,(1+$AE9/100)*CJ9)))</f>
        <v>3.061224267251304</v>
      </c>
      <c r="CL9" s="258">
        <f>IF($AE9="n/a",1.03*CK9,IF($AE9&lt;0,1.01*CK9,IF($AE9&gt;10,1.1*CK9,(1+$AE9/100)*CK9)))</f>
        <v>3.35632628661433</v>
      </c>
      <c r="CM9" s="256">
        <f>SUM(CH9:CL9)</f>
        <v>14.08929803572563</v>
      </c>
      <c r="CN9" s="253">
        <f>(CM9/H9)*100</f>
        <v>9.896950011046384</v>
      </c>
      <c r="CO9" s="259">
        <v>1.05</v>
      </c>
      <c r="CP9" s="260">
        <v>26.8</v>
      </c>
      <c r="CQ9" s="261">
        <v>-1</v>
      </c>
      <c r="CR9" s="262">
        <v>5</v>
      </c>
      <c r="CS9" s="263">
        <v>13.2</v>
      </c>
    </row>
    <row r="10" ht="11.25" customHeight="1">
      <c r="A10" t="s" s="227">
        <v>495</v>
      </c>
      <c r="B10" t="s" s="227">
        <v>496</v>
      </c>
      <c r="C10" t="s" s="227">
        <v>497</v>
      </c>
      <c r="D10" s="218">
        <v>14</v>
      </c>
      <c r="E10" s="219">
        <v>254</v>
      </c>
      <c r="F10" t="s" s="220">
        <v>129</v>
      </c>
      <c r="G10" t="s" s="221">
        <v>129</v>
      </c>
      <c r="H10" s="493">
        <v>22.5</v>
      </c>
      <c r="I10" s="223">
        <f>(R10/H10)*100</f>
        <v>1.955555555555555</v>
      </c>
      <c r="J10" s="224">
        <v>0.1</v>
      </c>
      <c r="K10" s="224">
        <v>0.11</v>
      </c>
      <c r="L10" s="223">
        <f>((K10/J10)-1)*100</f>
        <v>9.999999999999986</v>
      </c>
      <c r="M10" s="226">
        <v>42934</v>
      </c>
      <c r="N10" s="226">
        <v>42936</v>
      </c>
      <c r="O10" s="226">
        <v>42950</v>
      </c>
      <c r="P10" t="s" s="227">
        <v>498</v>
      </c>
      <c r="Q10" s="325"/>
      <c r="R10" s="225">
        <f>K10*4</f>
        <v>0.44</v>
      </c>
      <c r="S10" s="228">
        <f>IF(OR(W10&lt;0.01,W10="n/a"),"n/a",R10/W10*100)</f>
        <v>31.42857142857143</v>
      </c>
      <c r="T10" s="229">
        <f>IF(OR(W10&lt;0.01,Z10="n/a"),"n/a",(H10/SQRT(22.5*W10*(H10/Z10))-1)*100)</f>
        <v>4.53980786557544</v>
      </c>
      <c r="U10" s="223">
        <f>IF(OR(W10&lt;0.01,W10="n/a"),"n/a",H10/W10)</f>
        <v>16.07142857142857</v>
      </c>
      <c r="V10" s="230">
        <v>12</v>
      </c>
      <c r="W10" s="222">
        <v>1.4</v>
      </c>
      <c r="X10" s="222">
        <v>1.61</v>
      </c>
      <c r="Y10" s="231">
        <v>0.58</v>
      </c>
      <c r="Z10" s="232">
        <v>1.53</v>
      </c>
      <c r="AA10" s="233">
        <v>12.7</v>
      </c>
      <c r="AB10" s="234">
        <v>25.8</v>
      </c>
      <c r="AC10" s="235">
        <v>13.56</v>
      </c>
      <c r="AD10" s="236">
        <v>12.5</v>
      </c>
      <c r="AE10" s="236">
        <v>10</v>
      </c>
      <c r="AF10" s="237">
        <v>1</v>
      </c>
      <c r="AG10" s="372">
        <v>74</v>
      </c>
      <c r="AH10" s="239">
        <v>11.6</v>
      </c>
      <c r="AI10" s="240">
        <v>0.95</v>
      </c>
      <c r="AJ10" s="241">
        <f>IF(OR(AD10&lt;0,AD10="n/a",AD10=0),"n/a",AN10/AD10)</f>
        <v>0.7884843464489428</v>
      </c>
      <c r="AK10" s="242">
        <f>IF(OR(AO10&lt;0,AO10="n/a"),"n/a",AN10/AO10)</f>
        <v>0.7703360126191345</v>
      </c>
      <c r="AL10" s="243">
        <f>((AP10/AQ10)^(1/1)-1)*100</f>
        <v>11.11111111111112</v>
      </c>
      <c r="AM10" s="243">
        <f>IF(AS10=0,"n/a",((AP10/AS10)^(1/3)-1)*100)</f>
        <v>10.06424162982089</v>
      </c>
      <c r="AN10" s="243">
        <f>IF(AV10=0,"n/a",((AP10/AV10)^(1/5)-1)*100)</f>
        <v>9.856054330611785</v>
      </c>
      <c r="AO10" s="244">
        <f>IF(BB10=0,"n/a",((AP10/BB10)^(1/10)-1)*100)</f>
        <v>12.79448730054993</v>
      </c>
      <c r="AP10" s="241">
        <v>0.4</v>
      </c>
      <c r="AQ10" s="241">
        <v>0.36</v>
      </c>
      <c r="AR10" s="241">
        <v>0.33</v>
      </c>
      <c r="AS10" s="241">
        <v>0.3</v>
      </c>
      <c r="AT10" t="s" s="266">
        <v>112</v>
      </c>
      <c r="AU10" s="321">
        <v>0.28</v>
      </c>
      <c r="AV10" s="241">
        <v>0.25</v>
      </c>
      <c r="AW10" s="245"/>
      <c r="AX10" s="246">
        <v>0.21</v>
      </c>
      <c r="AY10" s="394">
        <v>0.2</v>
      </c>
      <c r="AZ10" s="248">
        <v>0.17</v>
      </c>
      <c r="BA10" s="248">
        <v>0.15</v>
      </c>
      <c r="BB10" s="317">
        <v>0.12</v>
      </c>
      <c r="BC10" s="248">
        <v>0.1</v>
      </c>
      <c r="BD10" s="248">
        <v>0.04</v>
      </c>
      <c r="BE10" s="317">
        <v>0</v>
      </c>
      <c r="BF10" s="317">
        <v>0</v>
      </c>
      <c r="BG10" s="317">
        <v>0</v>
      </c>
      <c r="BH10" s="317">
        <v>0</v>
      </c>
      <c r="BI10" s="401">
        <v>0</v>
      </c>
      <c r="BJ10" s="246">
        <f>SUM(AP10:BI10)</f>
        <v>2.910000000000001</v>
      </c>
      <c r="BK10" s="250">
        <f>((AP10/AQ10)-1)*100</f>
        <v>11.11111111111112</v>
      </c>
      <c r="BL10" s="250">
        <f>((AQ10/AR10)-1)*100</f>
        <v>9.090909090909083</v>
      </c>
      <c r="BM10" s="250">
        <f>((AR10/AS10)-1)*100</f>
        <v>10.00000000000001</v>
      </c>
      <c r="BN10" s="250">
        <f>IF(AU10=0,0,IF(AU10&gt;AS10,0,((AS10/AU10)-1)*100))</f>
        <v>7.14285714285714</v>
      </c>
      <c r="BO10" s="250">
        <f>IF(AV10=0,0,IF(AV10&gt;AU10,0,((AU10/AV10)-1)*100))</f>
        <v>12.00000000000001</v>
      </c>
      <c r="BP10" s="250">
        <f>IF(AX10=0,0,IF(AX10&gt;AV10,0,((AV10/AX10)-1)*100))</f>
        <v>19.04761904761905</v>
      </c>
      <c r="BQ10" s="251">
        <f>IF(AY10=0,0,IF(AY10&gt;AX10,0,((AX10/AY10)-1)*100))</f>
        <v>4.999999999999982</v>
      </c>
      <c r="BR10" s="252">
        <f>IF(AZ10=0,0,IF(AZ10&gt;AY10,0,((AY10/AZ10)-1)*100))</f>
        <v>17.64705882352942</v>
      </c>
      <c r="BS10" s="252">
        <f>IF(BA10=0,0,IF(BA10&gt;AZ10,0,((AZ10/BA10)-1)*100))</f>
        <v>13.33333333333335</v>
      </c>
      <c r="BT10" s="252">
        <f>IF(BB10=0,0,IF(BB10&gt;BA10,0,((BA10/BB10)-1)*100))</f>
        <v>25</v>
      </c>
      <c r="BU10" s="252">
        <f>IF(BC10=0,0,IF(BC10&gt;BB10,0,((BB10/BC10)-1)*100))</f>
        <v>20</v>
      </c>
      <c r="BV10" s="252">
        <f>IF(BD10=0,0,IF(BD10&gt;BC10,0,((BC10/BD10)-1)*100))</f>
        <v>150</v>
      </c>
      <c r="BW10" s="252">
        <f>IF(BE10=0,0,IF(BE10&gt;BD10,0,((BD10/BE10)-1)*100))</f>
        <v>0</v>
      </c>
      <c r="BX10" s="252">
        <f>IF(BF10=0,0,IF(BF10&gt;BE10,0,((BE10/BF10)-1)*100))</f>
        <v>0</v>
      </c>
      <c r="BY10" s="252">
        <f>IF(BG10=0,0,IF(BG10&gt;BF10,0,((BF10/BG10)-1)*100))</f>
        <v>0</v>
      </c>
      <c r="BZ10" s="252">
        <f>IF(BH10=0,0,IF(BH10&gt;BG10,0,((BG10/BH10)-1)*100))</f>
        <v>0</v>
      </c>
      <c r="CA10" s="253">
        <f>IF(BI10=0,0,IF(BI10&gt;BH10,0,((BH10/BI10)-1)*100))</f>
        <v>0</v>
      </c>
      <c r="CB10" s="250">
        <f>AVERAGE(BK10:CA10)</f>
        <v>17.61016991466819</v>
      </c>
      <c r="CC10" s="250">
        <f>SQRT(AVERAGE((BK10-$CB10)^2,(BL10-$CB10)^2,(BM10-$CB10)^2,(BN10-$CB10)^2,(BO10-$CB10)^2,(BP10-$CB10)^2,(BQ10-$CB10)^2,(BR10-$CB10)^2,(BS10-$CB10)^2,(BT10-$CB10)^2,(BU10-$CB10)^2,(BV10-$CB10)^2,(BW10-$CB10)^2,(BX10-$CB10)^2,(BY10-$CB10)^2,(BZ10-$CB10)^2,(CA10-$CB10)^2))</f>
        <v>33.98193520566026</v>
      </c>
      <c r="CD10" t="s" s="116">
        <v>137</v>
      </c>
      <c r="CE10" s="254">
        <f>IF(AN10="n/a","n/a",IF(U10&lt;0,"n/a",IF(U10="n/a","n/a",I10+AN10-U10)))</f>
        <v>-4.259818685261232</v>
      </c>
      <c r="CF10" s="254">
        <f>IF(AN10="n/a","n/a",I10+AN10)</f>
        <v>11.81160988616734</v>
      </c>
      <c r="CG10" s="250">
        <f>D10/10+(1000-E10)/100+IF(F10="N",2,IF(F10="Y",1,0))+IF(G10="N",2,IF(G10="Y",1,0))+IF(L10&gt;10,5,L10/2)+IF(S10&gt;100,0,IF(S10&lt;0,0,(100-S10)/10))+IF(U10&gt;100,0,IF(U10&lt;0,0,(100-U10)/10))+IF(X10="-",0,IF(X10="N/A",0,IF(X10&gt;5,0,5-X10)))+IF(Y10&gt;5,0,5-Y10)+IF(Z10="N/A",0,IF(Z10&gt;5,0,5-Z10))+IF(AB10&lt;0,0,IF(AB10="-",0,IF(AB10="N/A",0,IF(AB10&gt;10,5,AB10/2))))+IF(AC10="n/a",0,IF(AC10&lt;0,0,IF(AC10&gt;10,5,AC10/2)))+IF(AE10="n/a",0,IF(AE10&lt;0,0,IF(AE10&gt;10,5,AE10/2)))+AF10/10+IF(AG10&gt;100000,3,IF(AG10&gt;10000,2,IF(AG10&gt;1000,1,0)))+IF(AL10&gt;10,5,AL10/2)+IF(AM10="n/a",0,IF(AM10&gt;10,5,AM10/2))+IF(AN10="n/a",0,IF(AN10&gt;10,5,AN10/2))+IF(AO10="n/a",0,IF(AO10&lt;0,0,IF(AO10&gt;10,5,AO10/2)))+IF(CB10&gt;10,5,CB10/2)</f>
        <v>80.41802716530589</v>
      </c>
      <c r="CH10" s="255">
        <f>IF(AB10="n/a",1.03*AP10,IF(AB10&lt;0,1.01*AP10,IF(AB10&gt;10,1.1*AP10,(1+AB10/100)*AP10)))</f>
        <v>0.4400000000000001</v>
      </c>
      <c r="CI10" s="256">
        <f>IF($AC10="n/a",1.03*CH10,IF($AC10&lt;0,1.01*CH10,IF($AC10&gt;10,1.1*CH10,(1+$AC10/100)*CH10)))</f>
        <v>0.4840000000000001</v>
      </c>
      <c r="CJ10" s="257">
        <f>IF($AE10="n/a",1.03*CI10,IF($AE10&lt;0,1.01*CI10,IF($AE10&gt;10,1.1*CI10,(1+$AE10/100)*CI10)))</f>
        <v>0.5324000000000001</v>
      </c>
      <c r="CK10" s="257">
        <f>IF($AE10="n/a",1.03*CJ10,IF($AE10&lt;0,1.01*CJ10,IF($AE10&gt;10,1.1*CJ10,(1+$AE10/100)*CJ10)))</f>
        <v>0.5856400000000002</v>
      </c>
      <c r="CL10" s="258">
        <f>IF($AE10="n/a",1.03*CK10,IF($AE10&lt;0,1.01*CK10,IF($AE10&gt;10,1.1*CK10,(1+$AE10/100)*CK10)))</f>
        <v>0.6442040000000002</v>
      </c>
      <c r="CM10" s="256">
        <f>SUM(CH10:CL10)</f>
        <v>2.686244000000001</v>
      </c>
      <c r="CN10" s="253">
        <f>(CM10/H10)*100</f>
        <v>11.93886222222222</v>
      </c>
      <c r="CO10" s="259">
        <v>0.77</v>
      </c>
      <c r="CP10" s="260">
        <v>9.1</v>
      </c>
      <c r="CQ10" s="261">
        <v>-23.7</v>
      </c>
      <c r="CR10" s="262">
        <v>-8.199999999999999</v>
      </c>
      <c r="CS10" s="263">
        <v>-14.3</v>
      </c>
    </row>
    <row r="11" ht="11.25" customHeight="1">
      <c r="A11" t="s" s="146">
        <v>499</v>
      </c>
      <c r="B11" t="s" s="146">
        <v>500</v>
      </c>
      <c r="C11" t="s" s="146">
        <v>150</v>
      </c>
      <c r="D11" s="267">
        <v>23</v>
      </c>
      <c r="E11" s="219">
        <v>135</v>
      </c>
      <c r="F11" t="s" s="151">
        <v>55</v>
      </c>
      <c r="G11" t="s" s="152">
        <v>55</v>
      </c>
      <c r="H11" s="268">
        <v>140.89</v>
      </c>
      <c r="I11" s="269">
        <f>(R11/H11)*100</f>
        <v>0.9085101852509051</v>
      </c>
      <c r="J11" s="379">
        <v>0.305</v>
      </c>
      <c r="K11" s="379">
        <v>0.32</v>
      </c>
      <c r="L11" s="269">
        <f>((K11/J11)-1)*100</f>
        <v>4.918032786885251</v>
      </c>
      <c r="M11" s="272">
        <v>42807</v>
      </c>
      <c r="N11" s="272">
        <v>42809</v>
      </c>
      <c r="O11" s="272">
        <v>42828</v>
      </c>
      <c r="P11" t="s" s="273">
        <v>201</v>
      </c>
      <c r="Q11" s="441"/>
      <c r="R11" s="271">
        <f>K11*4</f>
        <v>1.28</v>
      </c>
      <c r="S11" s="275">
        <f>IF(OR(W11&lt;0.01,W11="n/a"),"n/a",R11/W11*100)</f>
        <v>47.94007490636704</v>
      </c>
      <c r="T11" s="276">
        <f>IF(OR(W11&lt;0.01,Z11="n/a"),"n/a",(H11/SQRT(22.5*W11*(H11/Z11))-1)*100)</f>
        <v>211.9731680684628</v>
      </c>
      <c r="U11" s="269">
        <f>IF(OR(W11&lt;0.01,W11="n/a"),"n/a",H11/W11)</f>
        <v>52.76779026217228</v>
      </c>
      <c r="V11" s="277">
        <v>12</v>
      </c>
      <c r="W11" s="268">
        <v>2.67</v>
      </c>
      <c r="X11" s="268">
        <v>3.52</v>
      </c>
      <c r="Y11" s="278">
        <v>5.54</v>
      </c>
      <c r="Z11" s="279">
        <v>4.15</v>
      </c>
      <c r="AA11" s="280">
        <v>24.4</v>
      </c>
      <c r="AB11" s="281">
        <v>43.8</v>
      </c>
      <c r="AC11" s="282">
        <v>15.3</v>
      </c>
      <c r="AD11" s="283">
        <v>-1.9</v>
      </c>
      <c r="AE11" s="283">
        <v>15</v>
      </c>
      <c r="AF11" s="284">
        <v>17</v>
      </c>
      <c r="AG11" s="285">
        <v>15560</v>
      </c>
      <c r="AH11" s="286">
        <v>0.3</v>
      </c>
      <c r="AI11" s="287">
        <v>0.46</v>
      </c>
      <c r="AJ11" t="s" s="368">
        <f>IF(OR(AD11&lt;0,AD11="n/a",AD11=0),"n/a",AN11/AD11)</f>
        <v>143</v>
      </c>
      <c r="AK11" s="289">
        <f>IF(OR(AO11&lt;0,AO11="n/a"),"n/a",AN11/AO11)</f>
        <v>1.026007883207448</v>
      </c>
      <c r="AL11" s="290">
        <f>((AP11/AQ11)^(1/1)-1)*100</f>
        <v>5.240174672489095</v>
      </c>
      <c r="AM11" s="290">
        <f>IF(AS11=0,"n/a",((AP11/AS11)^(1/3)-1)*100)</f>
        <v>7.871140704858015</v>
      </c>
      <c r="AN11" s="290">
        <f>IF(AV11=0,"n/a",((AP11/AV11)^(1/5)-1)*100)</f>
        <v>13.66916358464856</v>
      </c>
      <c r="AO11" s="291">
        <f>IF(BB11=0,"n/a",((AP11/BB11)^(1/10)-1)*100)</f>
        <v>13.32266916109532</v>
      </c>
      <c r="AP11" s="288">
        <v>1.205</v>
      </c>
      <c r="AQ11" s="288">
        <v>1.145</v>
      </c>
      <c r="AR11" s="288">
        <v>1.065</v>
      </c>
      <c r="AS11" s="288">
        <v>0.96</v>
      </c>
      <c r="AT11" s="292"/>
      <c r="AU11" s="288">
        <v>0.775</v>
      </c>
      <c r="AV11" s="288">
        <v>0.635</v>
      </c>
      <c r="AW11" s="292"/>
      <c r="AX11" s="293">
        <v>0.5600000000000001</v>
      </c>
      <c r="AY11" s="294">
        <v>0.5</v>
      </c>
      <c r="AZ11" s="295">
        <v>0.48</v>
      </c>
      <c r="BA11" s="295">
        <v>0.42</v>
      </c>
      <c r="BB11" s="295">
        <v>0.345</v>
      </c>
      <c r="BC11" s="295">
        <v>0.31</v>
      </c>
      <c r="BD11" s="295">
        <v>0.2925</v>
      </c>
      <c r="BE11" s="295">
        <v>0.2825</v>
      </c>
      <c r="BF11" s="295">
        <v>0.27</v>
      </c>
      <c r="BG11" s="426">
        <v>0.26</v>
      </c>
      <c r="BH11" s="295">
        <v>0.23</v>
      </c>
      <c r="BI11" s="494">
        <v>0.2</v>
      </c>
      <c r="BJ11" s="293">
        <f>SUM(AP11:BI11)</f>
        <v>9.935000000000002</v>
      </c>
      <c r="BK11" s="297">
        <f>((AP11/AQ11)-1)*100</f>
        <v>5.240174672489095</v>
      </c>
      <c r="BL11" s="297">
        <f>((AQ11/AR11)-1)*100</f>
        <v>7.511737089201875</v>
      </c>
      <c r="BM11" s="297">
        <f>((AR11/AS11)-1)*100</f>
        <v>10.9375</v>
      </c>
      <c r="BN11" s="297">
        <f>IF(AU11=0,0,IF(AU11&gt;AS11,0,((AS11/AU11)-1)*100))</f>
        <v>23.87096774193547</v>
      </c>
      <c r="BO11" s="297">
        <f>IF(AV11=0,0,IF(AV11&gt;AU11,0,((AU11/AV11)-1)*100))</f>
        <v>22.04724409448819</v>
      </c>
      <c r="BP11" s="297">
        <f>IF(AX11=0,0,IF(AX11&gt;AV11,0,((AV11/AX11)-1)*100))</f>
        <v>13.39285714285714</v>
      </c>
      <c r="BQ11" s="298">
        <f>IF(AY11=0,0,IF(AY11&gt;AX11,0,((AX11/AY11)-1)*100))</f>
        <v>12.00000000000001</v>
      </c>
      <c r="BR11" s="299">
        <f>IF(AZ11=0,0,IF(AZ11&gt;AY11,0,((AY11/AZ11)-1)*100))</f>
        <v>4.166666666666674</v>
      </c>
      <c r="BS11" s="299">
        <f>IF(BA11=0,0,IF(BA11&gt;AZ11,0,((AZ11/BA11)-1)*100))</f>
        <v>14.28571428571428</v>
      </c>
      <c r="BT11" s="299">
        <f>IF(BB11=0,0,IF(BB11&gt;BA11,0,((BA11/BB11)-1)*100))</f>
        <v>21.73913043478262</v>
      </c>
      <c r="BU11" s="299">
        <f>IF(BC11=0,0,IF(BC11&gt;BB11,0,((BB11/BC11)-1)*100))</f>
        <v>11.29032258064515</v>
      </c>
      <c r="BV11" s="299">
        <f>IF(BD11=0,0,IF(BD11&gt;BC11,0,((BC11/BD11)-1)*100))</f>
        <v>5.982905982905984</v>
      </c>
      <c r="BW11" s="299">
        <f>IF(BE11=0,0,IF(BE11&gt;BD11,0,((BD11/BE11)-1)*100))</f>
        <v>3.539823008849563</v>
      </c>
      <c r="BX11" s="299">
        <f>IF(BF11=0,0,IF(BF11&gt;BE11,0,((BE11/BF11)-1)*100))</f>
        <v>4.629629629629606</v>
      </c>
      <c r="BY11" s="299">
        <f>IF(BG11=0,0,IF(BG11&gt;BF11,0,((BF11/BG11)-1)*100))</f>
        <v>3.846153846153855</v>
      </c>
      <c r="BZ11" s="299">
        <f>IF(BH11=0,0,IF(BH11&gt;BG11,0,((BG11/BH11)-1)*100))</f>
        <v>13.04347826086956</v>
      </c>
      <c r="CA11" s="300">
        <f>IF(BI11=0,0,IF(BI11&gt;BH11,0,((BH11/BI11)-1)*100))</f>
        <v>14.99999999999999</v>
      </c>
      <c r="CB11" s="297">
        <f>AVERAGE(BK11:CA11)</f>
        <v>11.32495914336407</v>
      </c>
      <c r="CC11" s="297">
        <f>SQRT(AVERAGE((BK11-$CB11)^2,(BL11-$CB11)^2,(BM11-$CB11)^2,(BN11-$CB11)^2,(BO11-$CB11)^2,(BP11-$CB11)^2,(BQ11-$CB11)^2,(BR11-$CB11)^2,(BS11-$CB11)^2,(BT11-$CB11)^2,(BU11-$CB11)^2,(BV11-$CB11)^2,(BW11-$CB11)^2,(BX11-$CB11)^2,(BY11-$CB11)^2,(BZ11-$CB11)^2,(CA11-$CB11)^2))</f>
        <v>6.433576715874823</v>
      </c>
      <c r="CD11" t="s" s="146">
        <v>152</v>
      </c>
      <c r="CE11" s="301">
        <f>IF(AN11="n/a","n/a",IF(U11&lt;0,"n/a",IF(U11="n/a","n/a",I11+AN11-U11)))</f>
        <v>-38.19011649227282</v>
      </c>
      <c r="CF11" s="301">
        <f>IF(AN11="n/a","n/a",I11+AN11)</f>
        <v>14.57767376989946</v>
      </c>
      <c r="CG11" s="297">
        <f>D11/10+(1000-E11)/100+IF(F11="N",2,IF(F11="Y",1,0))+IF(G11="N",2,IF(G11="Y",1,0))+IF(L11&gt;10,5,L11/2)+IF(S11&gt;100,0,IF(S11&lt;0,0,(100-S11)/10))+IF(U11&gt;100,0,IF(U11&lt;0,0,(100-U11)/10))+IF(X11="-",0,IF(X11="N/A",0,IF(X11&gt;5,0,5-X11)))+IF(Y11&gt;5,0,5-Y11)+IF(Z11="N/A",0,IF(Z11&gt;5,0,5-Z11))+IF(AB11&lt;0,0,IF(AB11="-",0,IF(AB11="N/A",0,IF(AB11&gt;10,5,AB11/2))))+IF(AC11="n/a",0,IF(AC11&lt;0,0,IF(AC11&gt;10,5,AC11/2)))+IF(AE11="n/a",0,IF(AE11&lt;0,0,IF(AE11&gt;10,5,AE11/2)))+AF11/10+IF(AG11&gt;100000,3,IF(AG11&gt;10000,2,IF(AG11&gt;1000,1,0)))+IF(AL11&gt;10,5,AL11/2)+IF(AM11="n/a",0,IF(AM11&gt;10,5,AM11/2))+IF(AN11="n/a",0,IF(AN11&gt;10,5,AN11/2))+IF(AO11="n/a",0,IF(AO11&lt;0,0,IF(AO11&gt;10,5,AO11/2)))+IF(CB11&gt;10,5,CB11/2)</f>
        <v>69.92388756526225</v>
      </c>
      <c r="CH11" s="302">
        <f>IF(AB11="n/a",1.03*AP11,IF(AB11&lt;0,1.01*AP11,IF(AB11&gt;10,1.1*AP11,(1+AB11/100)*AP11)))</f>
        <v>1.3255</v>
      </c>
      <c r="CI11" s="303">
        <f>IF($AC11="n/a",1.03*CH11,IF($AC11&lt;0,1.01*CH11,IF($AC11&gt;10,1.1*CH11,(1+$AC11/100)*CH11)))</f>
        <v>1.45805</v>
      </c>
      <c r="CJ11" s="304">
        <f>IF($AE11="n/a",1.03*CI11,IF($AE11&lt;0,1.01*CI11,IF($AE11&gt;10,1.1*CI11,(1+$AE11/100)*CI11)))</f>
        <v>1.603855</v>
      </c>
      <c r="CK11" s="304">
        <f>IF($AE11="n/a",1.03*CJ11,IF($AE11&lt;0,1.01*CJ11,IF($AE11&gt;10,1.1*CJ11,(1+$AE11/100)*CJ11)))</f>
        <v>1.764240500000001</v>
      </c>
      <c r="CL11" s="305">
        <f>IF($AE11="n/a",1.03*CK11,IF($AE11&lt;0,1.01*CK11,IF($AE11&gt;10,1.1*CK11,(1+$AE11/100)*CK11)))</f>
        <v>1.940664550000001</v>
      </c>
      <c r="CM11" s="303">
        <f>SUM(CH11:CL11)</f>
        <v>8.092310050000002</v>
      </c>
      <c r="CN11" s="300">
        <f>(CM11/H11)*100</f>
        <v>5.743707892682236</v>
      </c>
      <c r="CO11" s="306">
        <v>1.72</v>
      </c>
      <c r="CP11" s="307">
        <v>84.59999999999999</v>
      </c>
      <c r="CQ11" s="308">
        <v>-0.4</v>
      </c>
      <c r="CR11" s="309">
        <v>8.5</v>
      </c>
      <c r="CS11" s="310">
        <v>25.4</v>
      </c>
    </row>
    <row r="12" ht="11.25" customHeight="1">
      <c r="A12" t="s" s="173">
        <v>501</v>
      </c>
      <c r="B12" t="s" s="110">
        <v>502</v>
      </c>
      <c r="C12" t="s" s="110">
        <v>357</v>
      </c>
      <c r="D12" s="174">
        <v>14</v>
      </c>
      <c r="E12" s="219">
        <v>235</v>
      </c>
      <c r="F12" t="s" s="118">
        <v>55</v>
      </c>
      <c r="G12" t="s" s="113">
        <v>55</v>
      </c>
      <c r="H12" s="495">
        <v>43.26</v>
      </c>
      <c r="I12" s="177">
        <f>(R12/H12)*100</f>
        <v>2.912621359223301</v>
      </c>
      <c r="J12" s="311">
        <v>0.29375</v>
      </c>
      <c r="K12" s="311">
        <v>0.315</v>
      </c>
      <c r="L12" s="177">
        <f>((K12/J12)-1)*100</f>
        <v>7.234042553191489</v>
      </c>
      <c r="M12" s="179">
        <v>42762</v>
      </c>
      <c r="N12" s="179">
        <v>42766</v>
      </c>
      <c r="O12" s="179">
        <v>42781</v>
      </c>
      <c r="P12" t="s" s="173">
        <v>130</v>
      </c>
      <c r="Q12" s="492"/>
      <c r="R12" s="180">
        <f>K12*4</f>
        <v>1.26</v>
      </c>
      <c r="S12" s="181">
        <f>IF(OR(W12&lt;0.01,W12="n/a"),"n/a",R12/W12*100)</f>
        <v>74.55621301775149</v>
      </c>
      <c r="T12" s="182">
        <f>IF(OR(W12&lt;0.01,Z12="n/a"),"n/a",(H12/SQRT(22.5*W12*(H12/Z12))-1)*100)</f>
        <v>66.95202395822442</v>
      </c>
      <c r="U12" s="177">
        <f>IF(OR(W12&lt;0.01,W12="n/a"),"n/a",H12/W12)</f>
        <v>25.59763313609468</v>
      </c>
      <c r="V12" s="183">
        <v>12</v>
      </c>
      <c r="W12" s="176">
        <v>1.69</v>
      </c>
      <c r="X12" s="176">
        <v>3.41</v>
      </c>
      <c r="Y12" s="184">
        <v>2.97</v>
      </c>
      <c r="Z12" s="185">
        <v>2.45</v>
      </c>
      <c r="AA12" s="186">
        <v>9.800000000000001</v>
      </c>
      <c r="AB12" s="187">
        <v>-2.5</v>
      </c>
      <c r="AC12" s="188">
        <v>6.48</v>
      </c>
      <c r="AD12" s="189">
        <v>2.4</v>
      </c>
      <c r="AE12" s="189">
        <v>7.5</v>
      </c>
      <c r="AF12" s="190">
        <v>11</v>
      </c>
      <c r="AG12" s="191">
        <v>9911</v>
      </c>
      <c r="AH12" s="192">
        <v>0.2</v>
      </c>
      <c r="AI12" s="193">
        <v>1.17</v>
      </c>
      <c r="AJ12" s="194">
        <f>IF(OR(AD12&lt;0,AD12="n/a",AD12=0),"n/a",AN12/AD12)</f>
        <v>2.787507477347092</v>
      </c>
      <c r="AK12" s="195">
        <f>IF(OR(AO12&lt;0,AO12="n/a"),"n/a",AN12/AO12)</f>
        <v>0.9030689502492039</v>
      </c>
      <c r="AL12" s="196">
        <f>((AP12/AQ12)^(1/1)-1)*100</f>
        <v>6.818181818181812</v>
      </c>
      <c r="AM12" s="196">
        <f>IF(AS12=0,"n/a",((AP12/AS12)^(1/3)-1)*100)</f>
        <v>7.721734501594191</v>
      </c>
      <c r="AN12" s="196">
        <f>IF(AV12=0,"n/a",((AP12/AV12)^(1/5)-1)*100)</f>
        <v>6.69001794563302</v>
      </c>
      <c r="AO12" s="197">
        <f>IF(BB12=0,"n/a",((AP12/BB12)^(1/10)-1)*100)</f>
        <v>7.408092088413509</v>
      </c>
      <c r="AP12" s="194">
        <v>1.175</v>
      </c>
      <c r="AQ12" s="194">
        <v>1.1</v>
      </c>
      <c r="AR12" s="194">
        <v>1.02</v>
      </c>
      <c r="AS12" s="194">
        <v>0.9399999999999999</v>
      </c>
      <c r="AT12" s="199"/>
      <c r="AU12" s="194">
        <v>0.9</v>
      </c>
      <c r="AV12" s="194">
        <v>0.85</v>
      </c>
      <c r="AW12" s="199"/>
      <c r="AX12" s="200">
        <v>0.79</v>
      </c>
      <c r="AY12" s="201">
        <v>0.75</v>
      </c>
      <c r="AZ12" s="202">
        <v>0.7</v>
      </c>
      <c r="BA12" s="202">
        <v>0.635</v>
      </c>
      <c r="BB12" s="202">
        <v>0.575</v>
      </c>
      <c r="BC12" s="203">
        <v>0.525</v>
      </c>
      <c r="BD12" s="202">
        <v>0.50625</v>
      </c>
      <c r="BE12" s="203">
        <v>0.5</v>
      </c>
      <c r="BF12" s="203">
        <v>1</v>
      </c>
      <c r="BG12" s="203">
        <v>1</v>
      </c>
      <c r="BH12" s="203">
        <v>1</v>
      </c>
      <c r="BI12" s="204">
        <v>1</v>
      </c>
      <c r="BJ12" s="200">
        <f>SUM(AP12:BI12)</f>
        <v>14.96625</v>
      </c>
      <c r="BK12" s="205">
        <f>((AP12/AQ12)-1)*100</f>
        <v>6.818181818181812</v>
      </c>
      <c r="BL12" s="205">
        <f>((AQ12/AR12)-1)*100</f>
        <v>7.843137254901977</v>
      </c>
      <c r="BM12" s="205">
        <f>((AR12/AS12)-1)*100</f>
        <v>8.510638297872353</v>
      </c>
      <c r="BN12" s="205">
        <f>IF(AU12=0,0,IF(AU12&gt;AS12,0,((AS12/AU12)-1)*100))</f>
        <v>4.444444444444429</v>
      </c>
      <c r="BO12" s="205">
        <f>IF(AV12=0,0,IF(AV12&gt;AU12,0,((AU12/AV12)-1)*100))</f>
        <v>5.882352941176472</v>
      </c>
      <c r="BP12" s="205">
        <f>IF(AX12=0,0,IF(AX12&gt;AV12,0,((AV12/AX12)-1)*100))</f>
        <v>7.594936708860756</v>
      </c>
      <c r="BQ12" s="206">
        <f>IF(AY12=0,0,IF(AY12&gt;AX12,0,((AX12/AY12)-1)*100))</f>
        <v>5.333333333333345</v>
      </c>
      <c r="BR12" s="207">
        <f>IF(AZ12=0,0,IF(AZ12&gt;AY12,0,((AY12/AZ12)-1)*100))</f>
        <v>7.14285714285714</v>
      </c>
      <c r="BS12" s="207">
        <f>IF(BA12=0,0,IF(BA12&gt;AZ12,0,((AZ12/BA12)-1)*100))</f>
        <v>10.23622047244093</v>
      </c>
      <c r="BT12" s="207">
        <f>IF(BB12=0,0,IF(BB12&gt;BA12,0,((BA12/BB12)-1)*100))</f>
        <v>10.43478260869566</v>
      </c>
      <c r="BU12" s="207">
        <f>IF(BC12=0,0,IF(BC12&gt;BB12,0,((BB12/BC12)-1)*100))</f>
        <v>9.523809523809511</v>
      </c>
      <c r="BV12" s="207">
        <f>IF(BD12=0,0,IF(BD12&gt;BC12,0,((BC12/BD12)-1)*100))</f>
        <v>3.70370370370372</v>
      </c>
      <c r="BW12" s="207">
        <f>IF(BE12=0,0,IF(BE12&gt;BD12,0,((BD12/BE12)-1)*100))</f>
        <v>1.249999999999996</v>
      </c>
      <c r="BX12" s="207">
        <f>IF(BF12=0,0,IF(BF12&gt;BE12,0,((BE12/BF12)-1)*100))</f>
        <v>0</v>
      </c>
      <c r="BY12" s="207">
        <f>IF(BG12=0,0,IF(BG12&gt;BF12,0,((BF12/BG12)-1)*100))</f>
        <v>0</v>
      </c>
      <c r="BZ12" s="207">
        <f>IF(BH12=0,0,IF(BH12&gt;BG12,0,((BG12/BH12)-1)*100))</f>
        <v>0</v>
      </c>
      <c r="CA12" s="208">
        <f>IF(BI12=0,0,IF(BI12&gt;BH12,0,((BH12/BI12)-1)*100))</f>
        <v>0</v>
      </c>
      <c r="CB12" s="205">
        <f>AVERAGE(BK12:CA12)</f>
        <v>5.218729308839889</v>
      </c>
      <c r="CC12" s="205">
        <f>SQRT(AVERAGE((BK12-$CB12)^2,(BL12-$CB12)^2,(BM12-$CB12)^2,(BN12-$CB12)^2,(BO12-$CB12)^2,(BP12-$CB12)^2,(BQ12-$CB12)^2,(BR12-$CB12)^2,(BS12-$CB12)^2,(BT12-$CB12)^2,(BU12-$CB12)^2,(BV12-$CB12)^2,(BW12-$CB12)^2,(BX12-$CB12)^2,(BY12-$CB12)^2,(BZ12-$CB12)^2,(CA12-$CB12)^2))</f>
        <v>3.666918162239823</v>
      </c>
      <c r="CD12" t="s" s="110">
        <v>161</v>
      </c>
      <c r="CE12" s="209">
        <f>IF(AN12="n/a","n/a",IF(U12&lt;0,"n/a",IF(U12="n/a","n/a",I12+AN12-U12)))</f>
        <v>-15.99499383123835</v>
      </c>
      <c r="CF12" s="209">
        <f>IF(AN12="n/a","n/a",I12+AN12)</f>
        <v>9.602639304856321</v>
      </c>
      <c r="CG12" s="205">
        <f>D12/10+(1000-E12)/100+IF(F12="N",2,IF(F12="Y",1,0))+IF(G12="N",2,IF(G12="Y",1,0))+IF(L12&gt;10,5,L12/2)+IF(S12&gt;100,0,IF(S12&lt;0,0,(100-S12)/10))+IF(U12&gt;100,0,IF(U12&lt;0,0,(100-U12)/10))+IF(X12="-",0,IF(X12="N/A",0,IF(X12&gt;5,0,5-X12)))+IF(Y12&gt;5,0,5-Y12)+IF(Z12="N/A",0,IF(Z12&gt;5,0,5-Z12))+IF(AB12&lt;0,0,IF(AB12="-",0,IF(AB12="N/A",0,IF(AB12&gt;10,5,AB12/2))))+IF(AC12="n/a",0,IF(AC12&lt;0,0,IF(AC12&gt;10,5,AC12/2)))+IF(AE12="n/a",0,IF(AE12&lt;0,0,IF(AE12&gt;10,5,AE12/2)))+AF12/10+IF(AG12&gt;100000,3,IF(AG12&gt;10000,2,IF(AG12&gt;1000,1,0)))+IF(AL12&gt;10,5,AL12/2)+IF(AM12="n/a",0,IF(AM12&gt;10,5,AM12/2))+IF(AN12="n/a",0,IF(AN12&gt;10,5,AN12/2))+IF(AO12="n/a",0,IF(AO12&lt;0,0,IF(AO12&gt;10,5,AO12/2)))+IF(CB12&gt;10,5,CB12/2)</f>
        <v>58.84001449254234</v>
      </c>
      <c r="CH12" s="315">
        <f>IF(AB12="n/a",1.03*AP12,IF(AB12&lt;0,1.01*AP12,IF(AB12&gt;10,1.1*AP12,(1+AB12/100)*AP12)))</f>
        <v>1.18675</v>
      </c>
      <c r="CI12" s="211">
        <f>IF($AC12="n/a",1.03*CH12,IF($AC12&lt;0,1.01*CH12,IF($AC12&gt;10,1.1*CH12,(1+$AC12/100)*CH12)))</f>
        <v>1.2636514</v>
      </c>
      <c r="CJ12" s="212">
        <f>IF($AE12="n/a",1.03*CI12,IF($AE12&lt;0,1.01*CI12,IF($AE12&gt;10,1.1*CI12,(1+$AE12/100)*CI12)))</f>
        <v>1.358425255</v>
      </c>
      <c r="CK12" s="212">
        <f>IF($AE12="n/a",1.03*CJ12,IF($AE12&lt;0,1.01*CJ12,IF($AE12&gt;10,1.1*CJ12,(1+$AE12/100)*CJ12)))</f>
        <v>1.460307149125</v>
      </c>
      <c r="CL12" s="210">
        <f>IF($AE12="n/a",1.03*CK12,IF($AE12&lt;0,1.01*CK12,IF($AE12&gt;10,1.1*CK12,(1+$AE12/100)*CK12)))</f>
        <v>1.569830185309375</v>
      </c>
      <c r="CM12" s="211">
        <f>SUM(CH12:CL12)</f>
        <v>6.838963989434374</v>
      </c>
      <c r="CN12" s="208">
        <f>(CM12/H12)*100</f>
        <v>15.80897824649647</v>
      </c>
      <c r="CO12" s="213">
        <v>0.45</v>
      </c>
      <c r="CP12" s="214">
        <v>24</v>
      </c>
      <c r="CQ12" s="215">
        <v>-1.6</v>
      </c>
      <c r="CR12" s="214">
        <v>1.3</v>
      </c>
      <c r="CS12" s="215">
        <v>6.7</v>
      </c>
    </row>
    <row r="13" ht="11.25" customHeight="1">
      <c r="A13" t="s" s="227">
        <v>503</v>
      </c>
      <c r="B13" t="s" s="116">
        <v>504</v>
      </c>
      <c r="C13" t="s" s="227">
        <v>146</v>
      </c>
      <c r="D13" s="218">
        <v>13</v>
      </c>
      <c r="E13" s="219">
        <v>263</v>
      </c>
      <c r="F13" t="s" s="220">
        <v>129</v>
      </c>
      <c r="G13" t="s" s="221">
        <v>129</v>
      </c>
      <c r="H13" s="493">
        <v>29.51</v>
      </c>
      <c r="I13" s="223">
        <f>(R13/H13)*100</f>
        <v>0.8132836326668925</v>
      </c>
      <c r="J13" s="224">
        <v>0.22</v>
      </c>
      <c r="K13" s="224">
        <v>0.24</v>
      </c>
      <c r="L13" s="223">
        <f>((K13/J13)-1)*100</f>
        <v>9.090909090909083</v>
      </c>
      <c r="M13" s="323">
        <v>42705</v>
      </c>
      <c r="N13" s="323">
        <v>42709</v>
      </c>
      <c r="O13" s="323">
        <v>42724</v>
      </c>
      <c r="P13" t="s" s="227">
        <v>212</v>
      </c>
      <c r="Q13" t="s" s="227">
        <v>44</v>
      </c>
      <c r="R13" s="225">
        <f>K13</f>
        <v>0.24</v>
      </c>
      <c r="S13" s="228">
        <f>IF(OR(W13&lt;0.01,W13="n/a"),"n/a",R13/W13*100)</f>
        <v>11.26760563380282</v>
      </c>
      <c r="T13" s="229">
        <f>IF(OR(W13&lt;0.01,Z13="n/a"),"n/a",(H13/SQRT(22.5*W13*(H13/Z13))-1)*100)</f>
        <v>-21.92335534031605</v>
      </c>
      <c r="U13" s="223">
        <f>IF(OR(W13&lt;0.01,W13="n/a"),"n/a",H13/W13)</f>
        <v>13.85446009389672</v>
      </c>
      <c r="V13" s="230">
        <v>12</v>
      </c>
      <c r="W13" s="222">
        <v>2.13</v>
      </c>
      <c r="X13" s="222">
        <v>1.38</v>
      </c>
      <c r="Y13" s="231">
        <v>0.88</v>
      </c>
      <c r="Z13" s="232">
        <v>0.99</v>
      </c>
      <c r="AA13" s="233">
        <v>7.6</v>
      </c>
      <c r="AB13" s="234">
        <v>-64.2</v>
      </c>
      <c r="AC13" s="235">
        <v>1.97</v>
      </c>
      <c r="AD13" s="236">
        <v>-6.7</v>
      </c>
      <c r="AE13" s="236">
        <v>10</v>
      </c>
      <c r="AF13" s="237">
        <v>6</v>
      </c>
      <c r="AG13" s="238">
        <v>2635</v>
      </c>
      <c r="AH13" s="239">
        <v>1</v>
      </c>
      <c r="AI13" s="240">
        <v>0.43</v>
      </c>
      <c r="AJ13" t="s" s="265">
        <f>IF(OR(AD13&lt;0,AD13="n/a",AD13=0),"n/a",AN13/AD13)</f>
        <v>143</v>
      </c>
      <c r="AK13" s="242">
        <f>IF(OR(AN13&lt;0,AN13="n/a",AO13&lt;0,AO13="n/a"),"n/a",AN13/AO13)</f>
        <v>0.8755527637169513</v>
      </c>
      <c r="AL13" s="243">
        <f>((AP13/AQ13)^(1/1)-1)*100</f>
        <v>9.090909090909083</v>
      </c>
      <c r="AM13" s="243">
        <f>IF(AS13=0,"n/a",((AP13/AS13)^(1/3)-1)*100)</f>
        <v>10.06424162982089</v>
      </c>
      <c r="AN13" s="243">
        <f>IF(AV13=0,"n/a",((AP13/AV13)^(1/5)-1)*100)</f>
        <v>14.86983549970351</v>
      </c>
      <c r="AO13" s="244">
        <f>IF(BB13=0,"n/a",((AP13/BB13)^(1/10)-1)*100)</f>
        <v>16.98336881100935</v>
      </c>
      <c r="AP13" s="241">
        <v>0.24</v>
      </c>
      <c r="AQ13" s="241">
        <v>0.22</v>
      </c>
      <c r="AR13" s="241">
        <v>0.2</v>
      </c>
      <c r="AS13" s="241">
        <v>0.18</v>
      </c>
      <c r="AT13" s="245"/>
      <c r="AU13" s="241">
        <v>0.15</v>
      </c>
      <c r="AV13" s="241">
        <v>0.12</v>
      </c>
      <c r="AW13" s="245"/>
      <c r="AX13" s="246">
        <v>0.1</v>
      </c>
      <c r="AY13" s="247">
        <v>0.08</v>
      </c>
      <c r="AZ13" s="248">
        <v>0.07000000000000001</v>
      </c>
      <c r="BA13" s="248">
        <v>0.06</v>
      </c>
      <c r="BB13" s="248">
        <v>0.05</v>
      </c>
      <c r="BC13" s="248">
        <v>0.04</v>
      </c>
      <c r="BD13" s="248">
        <v>0.02</v>
      </c>
      <c r="BE13" s="317">
        <v>0.01</v>
      </c>
      <c r="BF13" s="317">
        <v>0.01</v>
      </c>
      <c r="BG13" s="317">
        <v>0.01</v>
      </c>
      <c r="BH13" s="317">
        <v>0.01</v>
      </c>
      <c r="BI13" s="401">
        <v>0.01</v>
      </c>
      <c r="BJ13" s="246">
        <f>SUM(AP13:BI13)</f>
        <v>1.58</v>
      </c>
      <c r="BK13" s="250">
        <f>((AP13/AQ13)-1)*100</f>
        <v>9.090909090909083</v>
      </c>
      <c r="BL13" s="250">
        <f>((AQ13/AR13)-1)*100</f>
        <v>9.999999999999986</v>
      </c>
      <c r="BM13" s="250">
        <f>((AR13/AS13)-1)*100</f>
        <v>11.11111111111112</v>
      </c>
      <c r="BN13" s="250">
        <f>IF(AU13=0,0,IF(AU13&gt;AS13,0,((AS13/AU13)-1)*100))</f>
        <v>20</v>
      </c>
      <c r="BO13" s="250">
        <f>IF(AV13=0,0,IF(AV13&gt;AU13,0,((AU13/AV13)-1)*100))</f>
        <v>25</v>
      </c>
      <c r="BP13" s="250">
        <f>IF(AX13=0,0,IF(AX13&gt;AV13,0,((AV13/AX13)-1)*100))</f>
        <v>20</v>
      </c>
      <c r="BQ13" s="251">
        <f>IF(AY13=0,0,IF(AY13&gt;AX13,0,((AX13/AY13)-1)*100))</f>
        <v>25</v>
      </c>
      <c r="BR13" s="252">
        <f>IF(AZ13=0,0,IF(AZ13&gt;AY13,0,((AY13/AZ13)-1)*100))</f>
        <v>14.28571428571428</v>
      </c>
      <c r="BS13" s="252">
        <f>IF(BA13=0,0,IF(BA13&gt;AZ13,0,((AZ13/BA13)-1)*100))</f>
        <v>16.66666666666667</v>
      </c>
      <c r="BT13" s="252">
        <f>IF(BB13=0,0,IF(BB13&gt;BA13,0,((BA13/BB13)-1)*100))</f>
        <v>20</v>
      </c>
      <c r="BU13" s="252">
        <f>IF(BC13=0,0,IF(BC13&gt;BB13,0,((BB13/BC13)-1)*100))</f>
        <v>25</v>
      </c>
      <c r="BV13" s="252">
        <f>IF(BD13=0,0,IF(BD13&gt;BC13,0,((BC13/BD13)-1)*100))</f>
        <v>100</v>
      </c>
      <c r="BW13" s="252">
        <f>IF(BE13=0,0,IF(BE13&gt;BD13,0,((BD13/BE13)-1)*100))</f>
        <v>100</v>
      </c>
      <c r="BX13" s="252">
        <f>IF(BF13=0,0,IF(BF13&gt;BE13,0,((BE13/BF13)-1)*100))</f>
        <v>0</v>
      </c>
      <c r="BY13" s="252">
        <f>IF(BG13=0,0,IF(BG13&gt;BF13,0,((BF13/BG13)-1)*100))</f>
        <v>0</v>
      </c>
      <c r="BZ13" s="252">
        <f>IF(BH13=0,0,IF(BH13&gt;BG13,0,((BG13/BH13)-1)*100))</f>
        <v>0</v>
      </c>
      <c r="CA13" s="253">
        <f>IF(BI13=0,0,IF(BI13&gt;BH13,0,((BH13/BI13)-1)*100))</f>
        <v>0</v>
      </c>
      <c r="CB13" s="250">
        <f>AVERAGE(BK13:CA13)</f>
        <v>23.30320006790595</v>
      </c>
      <c r="CC13" s="250">
        <f>SQRT(AVERAGE((BK13-$CB13)^2,(BL13-$CB13)^2,(BM13-$CB13)^2,(BN13-$CB13)^2,(BO13-$CB13)^2,(BP13-$CB13)^2,(BQ13-$CB13)^2,(BR13-$CB13)^2,(BS13-$CB13)^2,(BT13-$CB13)^2,(BU13-$CB13)^2,(BV13-$CB13)^2,(BW13-$CB13)^2,(BX13-$CB13)^2,(BY13-$CB13)^2,(BZ13-$CB13)^2,(CA13-$CB13)^2))</f>
        <v>29.33708309889098</v>
      </c>
      <c r="CD13" t="s" s="116">
        <v>132</v>
      </c>
      <c r="CE13" s="254">
        <f>IF(AN13="n/a","n/a",IF(U13&lt;0,"n/a",IF(U13="n/a","n/a",I13+AN13-U13)))</f>
        <v>1.828659038473686</v>
      </c>
      <c r="CF13" s="254">
        <f>IF(AN13="n/a","n/a",I13+AN13)</f>
        <v>15.6831191323704</v>
      </c>
      <c r="CG13" s="250">
        <f>D13/10+(1000-E13)/100+IF(F13="N",2,IF(F13="Y",1,0))+IF(G13="N",2,IF(G13="Y",1,0))+IF(L13&gt;10,5,L13/2)+IF(S13&gt;100,0,IF(S13&lt;0,0,(100-S13)/10))+IF(U13&gt;100,0,IF(U13&lt;0,0,(100-U13)/10))+IF(X13="-",0,IF(X13="N/A",0,IF(X13&gt;5,0,5-X13)))+IF(Y13&gt;5,0,5-Y13)+IF(Z13="N/A",0,IF(Z13&gt;5,0,5-Z13))+IF(AB13&lt;0,0,IF(AB13="-",0,IF(AB13="N/A",0,IF(AB13&gt;10,5,AB13/2))))+IF(AC13="n/a",0,IF(AC13&lt;0,0,IF(AC13&gt;10,5,AC13/2)))+IF(AE13="n/a",0,IF(AE13&lt;0,0,IF(AE13&gt;10,5,AE13/2)))+AF13/10+IF(AG13&gt;100000,3,IF(AG13&gt;10000,2,IF(AG13&gt;1000,1,0)))+IF(AL13&gt;10,5,AL13/2)+IF(AM13="n/a",0,IF(AM13&gt;10,5,AM13/2))+IF(AN13="n/a",0,IF(AN13&gt;10,5,AN13/2))+IF(AO13="n/a",0,IF(AO13&lt;0,0,IF(AO13&gt;10,5,AO13/2)))+IF(CB13&gt;10,5,CB13/2)</f>
        <v>74.58370251813912</v>
      </c>
      <c r="CH13" s="255">
        <f>IF(AB13="n/a",1.03*AP13,IF(AB13&lt;0,1.01*AP13,IF(AB13&gt;10,1.1*AP13,(1+AB13/100)*AP13)))</f>
        <v>0.2424</v>
      </c>
      <c r="CI13" s="256">
        <f>IF($AC13="n/a",1.03*CH13,IF($AC13&lt;0,1.01*CH13,IF($AC13&gt;10,1.1*CH13,(1+$AC13/100)*CH13)))</f>
        <v>0.24717528</v>
      </c>
      <c r="CJ13" s="257">
        <f>IF($AE13="n/a",1.03*CI13,IF($AE13&lt;0,1.01*CI13,IF($AE13&gt;10,1.1*CI13,(1+$AE13/100)*CI13)))</f>
        <v>0.271892808</v>
      </c>
      <c r="CK13" s="257">
        <f>IF($AE13="n/a",1.03*CJ13,IF($AE13&lt;0,1.01*CJ13,IF($AE13&gt;10,1.1*CJ13,(1+$AE13/100)*CJ13)))</f>
        <v>0.2990820888000001</v>
      </c>
      <c r="CL13" s="258">
        <f>IF($AE13="n/a",1.03*CK13,IF($AE13&lt;0,1.01*CK13,IF($AE13&gt;10,1.1*CK13,(1+$AE13/100)*CK13)))</f>
        <v>0.3289902976800001</v>
      </c>
      <c r="CM13" s="256">
        <f>SUM(CH13:CL13)</f>
        <v>1.389540474480</v>
      </c>
      <c r="CN13" s="253">
        <f>(CM13/H13)*100</f>
        <v>4.708710520094883</v>
      </c>
      <c r="CO13" s="259">
        <v>2.54</v>
      </c>
      <c r="CP13" s="260">
        <v>91.8</v>
      </c>
      <c r="CQ13" s="261">
        <v>-3.3</v>
      </c>
      <c r="CR13" s="262">
        <v>3</v>
      </c>
      <c r="CS13" s="263">
        <v>12.8</v>
      </c>
    </row>
    <row r="14" ht="11.25" customHeight="1">
      <c r="A14" t="s" s="227">
        <v>505</v>
      </c>
      <c r="B14" t="s" s="116">
        <v>506</v>
      </c>
      <c r="C14" t="s" s="116">
        <v>146</v>
      </c>
      <c r="D14" s="218">
        <v>12</v>
      </c>
      <c r="E14" s="219">
        <v>305</v>
      </c>
      <c r="F14" t="s" s="220">
        <v>129</v>
      </c>
      <c r="G14" t="s" s="221">
        <v>129</v>
      </c>
      <c r="H14" s="493">
        <v>105.49</v>
      </c>
      <c r="I14" s="223">
        <f>(R14/H14)*100</f>
        <v>1.3271400132714</v>
      </c>
      <c r="J14" s="224">
        <v>0.3125</v>
      </c>
      <c r="K14" s="224">
        <v>0.35</v>
      </c>
      <c r="L14" s="223">
        <f>((K14/J14)-1)*100</f>
        <v>11.99999999999999</v>
      </c>
      <c r="M14" s="226">
        <v>43020</v>
      </c>
      <c r="N14" s="226">
        <v>43021</v>
      </c>
      <c r="O14" s="226">
        <v>43033</v>
      </c>
      <c r="P14" t="s" s="227">
        <v>507</v>
      </c>
      <c r="Q14" s="316"/>
      <c r="R14" s="225">
        <f>K14*4</f>
        <v>1.4</v>
      </c>
      <c r="S14" s="228">
        <f>IF(OR(W14&lt;0.01,W14="n/a"),"n/a",R14/W14*100)</f>
        <v>15.73033707865168</v>
      </c>
      <c r="T14" s="229">
        <f>IF(OR(W14&lt;0.01,Z14="n/a"),"n/a",(H14/SQRT(22.5*W14*(H14/Z14))-1)*100)</f>
        <v>-4.25987108508682</v>
      </c>
      <c r="U14" s="223">
        <f>IF(OR(W14&lt;0.01,W14="n/a"),"n/a",H14/W14)</f>
        <v>11.85280898876404</v>
      </c>
      <c r="V14" s="230">
        <v>12</v>
      </c>
      <c r="W14" s="222">
        <v>8.9</v>
      </c>
      <c r="X14" s="222">
        <v>1.88</v>
      </c>
      <c r="Y14" s="231">
        <v>1.39</v>
      </c>
      <c r="Z14" s="232">
        <v>1.74</v>
      </c>
      <c r="AA14" s="233">
        <v>15.4</v>
      </c>
      <c r="AB14" s="234">
        <v>86.2</v>
      </c>
      <c r="AC14" s="235">
        <v>13.69</v>
      </c>
      <c r="AD14" s="236">
        <v>17.1</v>
      </c>
      <c r="AE14" s="236">
        <v>6.3</v>
      </c>
      <c r="AF14" s="237">
        <v>6</v>
      </c>
      <c r="AG14" s="238">
        <v>9321</v>
      </c>
      <c r="AH14" s="239">
        <v>0.4</v>
      </c>
      <c r="AI14" s="240">
        <v>0.26</v>
      </c>
      <c r="AJ14" s="241">
        <f>IF(OR(AD14&lt;0,AD14="n/a",AD14=0,AN14="n/a"),"n/a",AN14/AD14)</f>
        <v>0.6847796548671402</v>
      </c>
      <c r="AK14" s="242">
        <f>IF(OR(AN14&lt;0,AN14="n/a",AO14&lt;0,AO14="n/a"),"n/a",AN14/AO14)</f>
        <v>0.968289706336721</v>
      </c>
      <c r="AL14" s="243">
        <f>((AP14/AQ14)^(1/1)-1)*100</f>
        <v>11.89320388349515</v>
      </c>
      <c r="AM14" s="243">
        <f>IF(AS14=0,"n/a",((AP14/AS14)^(1/3)-1)*100)</f>
        <v>12.70634114168083</v>
      </c>
      <c r="AN14" s="243">
        <f>IF(AV14=0,"n/a",((AP14/AV14)^(1/5)-1)*100)</f>
        <v>11.7097320982281</v>
      </c>
      <c r="AO14" s="244">
        <f>IF(BB14=0,"n/a",((AP14/BB14)^(1/10)-1)*100)</f>
        <v>12.09321138249926</v>
      </c>
      <c r="AP14" s="241">
        <v>1.1525</v>
      </c>
      <c r="AQ14" s="241">
        <v>1.03</v>
      </c>
      <c r="AR14" s="241">
        <v>0.91</v>
      </c>
      <c r="AS14" s="241">
        <v>0.805</v>
      </c>
      <c r="AT14" s="245"/>
      <c r="AU14" s="241">
        <v>0.72</v>
      </c>
      <c r="AV14" s="241">
        <v>0.6625</v>
      </c>
      <c r="AW14" s="245"/>
      <c r="AX14" s="246">
        <v>0.575</v>
      </c>
      <c r="AY14" s="247">
        <v>0.52</v>
      </c>
      <c r="AZ14" s="248">
        <v>0.5</v>
      </c>
      <c r="BA14" s="248">
        <v>0.4</v>
      </c>
      <c r="BB14" s="248">
        <v>0.368</v>
      </c>
      <c r="BC14" s="317">
        <v>0.33332</v>
      </c>
      <c r="BD14" s="317">
        <v>0.33332</v>
      </c>
      <c r="BE14" s="317">
        <v>0.33332</v>
      </c>
      <c r="BF14" s="317">
        <v>0.33332</v>
      </c>
      <c r="BG14" s="317">
        <v>0.6666800000000001</v>
      </c>
      <c r="BH14" s="317">
        <v>0.6666800000000001</v>
      </c>
      <c r="BI14" s="401">
        <v>0.6666800000000001</v>
      </c>
      <c r="BJ14" s="246">
        <f>SUM(AP14:BI14)</f>
        <v>10.97632</v>
      </c>
      <c r="BK14" s="250">
        <f>((AP14/AQ14)-1)*100</f>
        <v>11.89320388349515</v>
      </c>
      <c r="BL14" s="250">
        <f>((AQ14/AR14)-1)*100</f>
        <v>13.18681318681318</v>
      </c>
      <c r="BM14" s="250">
        <f>((AR14/AS14)-1)*100</f>
        <v>13.04347826086956</v>
      </c>
      <c r="BN14" s="250">
        <f>IF(AU14=0,0,IF(AU14&gt;AS14,0,((AS14/AU14)-1)*100))</f>
        <v>11.80555555555556</v>
      </c>
      <c r="BO14" s="250">
        <f>IF(AV14=0,0,IF(AV14&gt;AU14,0,((AU14/AV14)-1)*100))</f>
        <v>8.679245283018865</v>
      </c>
      <c r="BP14" s="250">
        <f>IF(AX14=0,0,IF(AX14&gt;AV14,0,((AV14/AX14)-1)*100))</f>
        <v>15.21739130434783</v>
      </c>
      <c r="BQ14" s="251">
        <f>IF(AY14=0,0,IF(AY14&gt;AX14,0,((AX14/AY14)-1)*100))</f>
        <v>10.57692307692306</v>
      </c>
      <c r="BR14" s="252">
        <f>IF(AZ14=0,0,IF(AZ14&gt;AY14,0,((AY14/AZ14)-1)*100))</f>
        <v>4.000000000000004</v>
      </c>
      <c r="BS14" s="252">
        <f>IF(BA14=0,0,IF(BA14&gt;AZ14,0,((AZ14/BA14)-1)*100))</f>
        <v>25</v>
      </c>
      <c r="BT14" s="252">
        <f>IF(BB14=0,0,IF(BB14&gt;BA14,0,((BA14/BB14)-1)*100))</f>
        <v>8.695652173913061</v>
      </c>
      <c r="BU14" s="252">
        <f>IF(BC14=0,0,IF(BC14&gt;BB14,0,((BB14/BC14)-1)*100))</f>
        <v>10.40441617664707</v>
      </c>
      <c r="BV14" s="252">
        <f>IF(BD14=0,0,IF(BD14&gt;BC14,0,((BC14/BD14)-1)*100))</f>
        <v>0</v>
      </c>
      <c r="BW14" s="252">
        <f>IF(BE14=0,0,IF(BE14&gt;BD14,0,((BD14/BE14)-1)*100))</f>
        <v>0</v>
      </c>
      <c r="BX14" s="252">
        <f>IF(BF14=0,0,IF(BF14&gt;BE14,0,((BE14/BF14)-1)*100))</f>
        <v>0</v>
      </c>
      <c r="BY14" s="252">
        <f>IF(BG14=0,0,IF(BG14&gt;BF14,0,((BF14/BG14)-1)*100))</f>
        <v>0</v>
      </c>
      <c r="BZ14" s="252">
        <f>IF(BH14=0,0,IF(BH14&gt;BG14,0,((BG14/BH14)-1)*100))</f>
        <v>0</v>
      </c>
      <c r="CA14" s="253">
        <f>IF(BI14=0,0,IF(BI14&gt;BH14,0,((BH14/BI14)-1)*100))</f>
        <v>0</v>
      </c>
      <c r="CB14" s="250">
        <f>AVERAGE(BK14:CA14)</f>
        <v>7.794275229504901</v>
      </c>
      <c r="CC14" s="250">
        <f>SQRT(AVERAGE((BK14-$CB14)^2,(BL14-$CB14)^2,(BM14-$CB14)^2,(BN14-$CB14)^2,(BO14-$CB14)^2,(BP14-$CB14)^2,(BQ14-$CB14)^2,(BR14-$CB14)^2,(BS14-$CB14)^2,(BT14-$CB14)^2,(BU14-$CB14)^2,(BV14-$CB14)^2,(BW14-$CB14)^2,(BX14-$CB14)^2,(BY14-$CB14)^2,(BZ14-$CB14)^2,(CA14-$CB14)^2))</f>
        <v>7.011407935407731</v>
      </c>
      <c r="CD14" t="s" s="116">
        <v>132</v>
      </c>
      <c r="CE14" s="254">
        <f>IF(AN14="n/a","n/a",IF(U14&lt;0,"n/a",IF(U14="n/a","n/a",I14+AN14-U14)))</f>
        <v>1.184063122735454</v>
      </c>
      <c r="CF14" s="254">
        <f>IF(AN14="n/a","n/a",I14+AN14)</f>
        <v>13.0368721114995</v>
      </c>
      <c r="CG14" s="250">
        <f>D14/10+(1000-E14)/100+IF(F14="N",2,IF(F14="Y",1,0))+IF(G14="N",2,IF(G14="Y",1,0))+IF(L14&gt;10,5,L14/2)+IF(S14&gt;100,0,IF(S14&lt;0,0,(100-S14)/10))+IF(U14&gt;100,0,IF(U14&lt;0,0,(100-U14)/10))+IF(X14="-",0,IF(X14="N/A",0,IF(X14&gt;5,0,5-X14)))+IF(Y14&gt;5,0,5-Y14)+IF(Z14="N/A",0,IF(Z14&gt;5,0,5-Z14))+IF(AB14&lt;0,0,IF(AB14="-",0,IF(AB14="N/A",0,IF(AB14&gt;10,5,AB14/2))))+IF(AC14="n/a",0,IF(AC14&lt;0,0,IF(AC14&gt;10,5,AC14/2)))+IF(AE14="n/a",0,IF(AE14&lt;0,0,IF(AE14&gt;10,5,AE14/2)))+AF14/10+IF(AG14&gt;100000,3,IF(AG14&gt;10000,2,IF(AG14&gt;1000,1,0)))+IF(AL14&gt;10,5,AL14/2)+IF(AM14="n/a",0,IF(AM14&gt;10,5,AM14/2))+IF(AN14="n/a",0,IF(AN14&gt;10,5,AN14/2))+IF(AO14="n/a",0,IF(AO14&lt;0,0,IF(AO14&gt;10,5,AO14/2)))+IF(CB14&gt;10,5,CB14/2)</f>
        <v>79.02882300801089</v>
      </c>
      <c r="CH14" s="255">
        <f>IF(AB14="n/a",1.03*AP14,IF(AB14&lt;0,1.01*AP14,IF(AB14&gt;10,1.1*AP14,(1+AB14/100)*AP14)))</f>
        <v>1.26775</v>
      </c>
      <c r="CI14" s="256">
        <f>IF($AC14="n/a",1.03*CH14,IF($AC14&lt;0,1.01*CH14,IF($AC14&gt;10,1.1*CH14,(1+$AC14/100)*CH14)))</f>
        <v>1.394525</v>
      </c>
      <c r="CJ14" s="257">
        <f>IF($AE14="n/a",1.03*CI14,IF($AE14&lt;0,1.01*CI14,IF($AE14&gt;10,1.1*CI14,(1+$AE14/100)*CI14)))</f>
        <v>1.482380075</v>
      </c>
      <c r="CK14" s="257">
        <f>IF($AE14="n/a",1.03*CJ14,IF($AE14&lt;0,1.01*CJ14,IF($AE14&gt;10,1.1*CJ14,(1+$AE14/100)*CJ14)))</f>
        <v>1.575770019725</v>
      </c>
      <c r="CL14" s="258">
        <f>IF($AE14="n/a",1.03*CK14,IF($AE14&lt;0,1.01*CK14,IF($AE14&gt;10,1.1*CK14,(1+$AE14/100)*CK14)))</f>
        <v>1.675043530967675</v>
      </c>
      <c r="CM14" s="256">
        <f>SUM(CH14:CL14)</f>
        <v>7.395468625692676</v>
      </c>
      <c r="CN14" s="253">
        <f>(CM14/H14)*100</f>
        <v>7.010587378607144</v>
      </c>
      <c r="CO14" s="259">
        <v>0.86</v>
      </c>
      <c r="CP14" s="260">
        <v>47.8</v>
      </c>
      <c r="CQ14" s="261">
        <v>-1</v>
      </c>
      <c r="CR14" s="262">
        <v>2.6</v>
      </c>
      <c r="CS14" s="263">
        <v>7.9</v>
      </c>
    </row>
    <row r="15" ht="11.25" customHeight="1">
      <c r="A15" t="s" s="227">
        <v>508</v>
      </c>
      <c r="B15" t="s" s="116">
        <v>509</v>
      </c>
      <c r="C15" t="s" s="116">
        <v>160</v>
      </c>
      <c r="D15" s="218">
        <v>10</v>
      </c>
      <c r="E15" s="219">
        <v>326</v>
      </c>
      <c r="F15" t="s" s="220">
        <v>141</v>
      </c>
      <c r="G15" t="s" s="221">
        <v>141</v>
      </c>
      <c r="H15" s="493">
        <v>87.76000000000001</v>
      </c>
      <c r="I15" s="223">
        <f>(R15/H15)*100</f>
        <v>1.891522333637192</v>
      </c>
      <c r="J15" s="224">
        <v>0.375</v>
      </c>
      <c r="K15" s="224">
        <v>0.415</v>
      </c>
      <c r="L15" s="223">
        <f>((K15/J15)-1)*100</f>
        <v>10.66666666666667</v>
      </c>
      <c r="M15" s="226">
        <v>42858</v>
      </c>
      <c r="N15" s="226">
        <v>42860</v>
      </c>
      <c r="O15" s="226">
        <v>42887</v>
      </c>
      <c r="P15" t="s" s="227">
        <v>147</v>
      </c>
      <c r="Q15" s="325"/>
      <c r="R15" s="225">
        <f>K15*4</f>
        <v>1.66</v>
      </c>
      <c r="S15" s="228">
        <f>IF(OR(W15&lt;0.01,W15="n/a"),"n/a",R15/W15*100)</f>
        <v>62.64150943396226</v>
      </c>
      <c r="T15" s="229">
        <f>IF(OR(W15&lt;0.01,Z15="n/a"),"n/a",(H15/SQRT(22.5*W15*(H15/Z15))-1)*100)</f>
        <v>106.6013286856478</v>
      </c>
      <c r="U15" s="223">
        <f>IF(OR(W15&lt;0.01,W15="n/a"),"n/a",H15/W15)</f>
        <v>33.11698113207547</v>
      </c>
      <c r="V15" s="230">
        <v>12</v>
      </c>
      <c r="W15" s="222">
        <v>2.65</v>
      </c>
      <c r="X15" s="222">
        <v>4.54</v>
      </c>
      <c r="Y15" s="231">
        <v>4.69</v>
      </c>
      <c r="Z15" s="232">
        <v>2.9</v>
      </c>
      <c r="AA15" s="233">
        <v>9</v>
      </c>
      <c r="AB15" s="234">
        <v>-1.1</v>
      </c>
      <c r="AC15" s="235">
        <v>9.24</v>
      </c>
      <c r="AD15" s="236">
        <v>8.6</v>
      </c>
      <c r="AE15" s="236">
        <v>7.3</v>
      </c>
      <c r="AF15" s="237">
        <v>14</v>
      </c>
      <c r="AG15" s="238">
        <v>15621</v>
      </c>
      <c r="AH15" s="239">
        <v>0.1</v>
      </c>
      <c r="AI15" s="240">
        <v>1.39</v>
      </c>
      <c r="AJ15" s="241">
        <f>IF(OR(AD15&lt;0,AD15="n/a",AD15=0,AN15="n/a"),"n/a",AN15/AD15)</f>
        <v>1.19010201216302</v>
      </c>
      <c r="AK15" t="s" s="265">
        <f>IF(OR(AN15&lt;0,AN15="n/a",AO15&lt;0,AO15="n/a"),"n/a",AN15/AO15)</f>
        <v>143</v>
      </c>
      <c r="AL15" s="243">
        <f>((AP15/AQ15)^(1/1)-1)*100</f>
        <v>10.15037593984962</v>
      </c>
      <c r="AM15" s="243">
        <f>IF(AS15=0,"n/a",((AP15/AS15)^(1/3)-1)*100)</f>
        <v>10.3579714600309</v>
      </c>
      <c r="AN15" s="243">
        <f>IF(AV15=0,"n/a",((AP15/AV15)^(1/5)-1)*100)</f>
        <v>10.23487730460197</v>
      </c>
      <c r="AO15" t="s" s="265">
        <f>IF(BB15=0,"n/a",((AP15/BB15)^(1/10)-1)*100)</f>
        <v>143</v>
      </c>
      <c r="AP15" s="241">
        <v>1.465</v>
      </c>
      <c r="AQ15" s="241">
        <v>1.33</v>
      </c>
      <c r="AR15" s="241">
        <v>1.21</v>
      </c>
      <c r="AS15" s="241">
        <v>1.09</v>
      </c>
      <c r="AT15" t="s" s="266">
        <v>112</v>
      </c>
      <c r="AU15" s="241">
        <v>0.96</v>
      </c>
      <c r="AV15" s="241">
        <v>0.9</v>
      </c>
      <c r="AW15" s="245"/>
      <c r="AX15" s="246">
        <v>0.86</v>
      </c>
      <c r="AY15" s="247">
        <v>0.82</v>
      </c>
      <c r="AZ15" s="248">
        <v>0.4</v>
      </c>
      <c r="BA15" s="317">
        <v>0</v>
      </c>
      <c r="BB15" s="317">
        <v>0</v>
      </c>
      <c r="BC15" s="317">
        <v>0</v>
      </c>
      <c r="BD15" s="317">
        <v>0</v>
      </c>
      <c r="BE15" s="317">
        <v>0</v>
      </c>
      <c r="BF15" s="317">
        <v>0</v>
      </c>
      <c r="BG15" s="317">
        <v>0</v>
      </c>
      <c r="BH15" s="317">
        <v>0</v>
      </c>
      <c r="BI15" s="401">
        <v>0</v>
      </c>
      <c r="BJ15" s="246">
        <f>SUM(AP15:BI15)</f>
        <v>9.035</v>
      </c>
      <c r="BK15" s="250">
        <f>((AP15/AQ15)-1)*100</f>
        <v>10.15037593984962</v>
      </c>
      <c r="BL15" s="250">
        <f>((AQ15/AR15)-1)*100</f>
        <v>9.917355371900838</v>
      </c>
      <c r="BM15" s="250">
        <f>((AR15/AS15)-1)*100</f>
        <v>11.00917431192658</v>
      </c>
      <c r="BN15" s="250">
        <f>IF(AU15=0,0,IF(AU15&gt;AS15,0,((AS15/AU15)-1)*100))</f>
        <v>13.54166666666667</v>
      </c>
      <c r="BO15" s="250">
        <f>IF(AV15=0,0,IF(AV15&gt;AU15,0,((AU15/AV15)-1)*100))</f>
        <v>6.666666666666665</v>
      </c>
      <c r="BP15" s="250">
        <f>IF(AX15=0,0,IF(AX15&gt;AV15,0,((AV15/AX15)-1)*100))</f>
        <v>4.651162790697683</v>
      </c>
      <c r="BQ15" s="251">
        <f>IF(AY15=0,0,IF(AY15&gt;AX15,0,((AX15/AY15)-1)*100))</f>
        <v>4.878048780487809</v>
      </c>
      <c r="BR15" s="252">
        <f>IF(AZ15=0,0,IF(AZ15&gt;AY15,0,((AY15/AZ15)-1)*100))</f>
        <v>105</v>
      </c>
      <c r="BS15" s="252">
        <f>IF(BA15=0,0,IF(BA15&gt;AZ15,0,((AZ15/BA15)-1)*100))</f>
        <v>0</v>
      </c>
      <c r="BT15" s="252">
        <f>IF(BB15=0,0,IF(BB15&gt;BA15,0,((BA15/BB15)-1)*100))</f>
        <v>0</v>
      </c>
      <c r="BU15" s="252">
        <f>IF(BC15=0,0,IF(BC15&gt;BB15,0,((BB15/BC15)-1)*100))</f>
        <v>0</v>
      </c>
      <c r="BV15" s="252">
        <f>IF(BD15=0,0,IF(BD15&gt;BC15,0,((BC15/BD15)-1)*100))</f>
        <v>0</v>
      </c>
      <c r="BW15" s="252">
        <f>IF(BE15=0,0,IF(BE15&gt;BD15,0,((BD15/BE15)-1)*100))</f>
        <v>0</v>
      </c>
      <c r="BX15" s="252">
        <f>IF(BF15=0,0,IF(BF15&gt;BE15,0,((BE15/BF15)-1)*100))</f>
        <v>0</v>
      </c>
      <c r="BY15" s="252">
        <f>IF(BG15=0,0,IF(BG15&gt;BF15,0,((BF15/BG15)-1)*100))</f>
        <v>0</v>
      </c>
      <c r="BZ15" s="252">
        <f>IF(BH15=0,0,IF(BH15&gt;BG15,0,((BG15/BH15)-1)*100))</f>
        <v>0</v>
      </c>
      <c r="CA15" s="253">
        <f>IF(BI15=0,0,IF(BI15&gt;BH15,0,((BH15/BI15)-1)*100))</f>
        <v>0</v>
      </c>
      <c r="CB15" s="250">
        <f>AVERAGE(BK15:CA15)</f>
        <v>9.753791207540933</v>
      </c>
      <c r="CC15" s="250">
        <f>SQRT(AVERAGE((BK15-$CB15)^2,(BL15-$CB15)^2,(BM15-$CB15)^2,(BN15-$CB15)^2,(BO15-$CB15)^2,(BP15-$CB15)^2,(BQ15-$CB15)^2,(BR15-$CB15)^2,(BS15-$CB15)^2,(BT15-$CB15)^2,(BU15-$CB15)^2,(BV15-$CB15)^2,(BW15-$CB15)^2,(BX15-$CB15)^2,(BY15-$CB15)^2,(BZ15-$CB15)^2,(CA15-$CB15)^2))</f>
        <v>24.25782628645374</v>
      </c>
      <c r="CD15" t="s" s="116">
        <v>161</v>
      </c>
      <c r="CE15" s="254">
        <f>IF(AN15="n/a","n/a",IF(U15&lt;0,"n/a",IF(U15="n/a","n/a",I15+AN15-U15)))</f>
        <v>-20.99058149383631</v>
      </c>
      <c r="CF15" s="254">
        <f>IF(AN15="n/a","n/a",I15+AN15)</f>
        <v>12.12639963823917</v>
      </c>
      <c r="CG15" s="250">
        <f>D15/10+(1000-E15)/100+IF(F15="N",2,IF(F15="Y",1,0))+IF(G15="N",2,IF(G15="Y",1,0))+IF(L15&gt;10,5,L15/2)+IF(S15&gt;100,0,IF(S15&lt;0,0,(100-S15)/10))+IF(U15&gt;100,0,IF(U15&lt;0,0,(100-U15)/10))+IF(X15="-",0,IF(X15="N/A",0,IF(X15&gt;5,0,5-X15)))+IF(Y15&gt;5,0,5-Y15)+IF(Z15="N/A",0,IF(Z15&gt;5,0,5-Z15))+IF(AB15&lt;0,0,IF(AB15="-",0,IF(AB15="N/A",0,IF(AB15&gt;10,5,AB15/2))))+IF(AC15="n/a",0,IF(AC15&lt;0,0,IF(AC15&gt;10,5,AC15/2)))+IF(AE15="n/a",0,IF(AE15&lt;0,0,IF(AE15&gt;10,5,AE15/2)))+AF15/10+IF(AG15&gt;100000,3,IF(AG15&gt;10000,2,IF(AG15&gt;1000,1,0)))+IF(AL15&gt;10,5,AL15/2)+IF(AM15="n/a",0,IF(AM15&gt;10,5,AM15/2))+IF(AN15="n/a",0,IF(AN15&gt;10,5,AN15/2))+IF(AO15="n/a",0,IF(AO15&lt;0,0,IF(AO15&gt;10,5,AO15/2)))+IF(CB15&gt;10,5,CB15/2)</f>
        <v>59.58104654716669</v>
      </c>
      <c r="CH15" s="255">
        <f>IF(AB15="n/a",1.03*AP15,IF(AB15&lt;0,1.01*AP15,IF(AB15&gt;10,1.1*AP15,(1+AB15/100)*AP15)))</f>
        <v>1.47965</v>
      </c>
      <c r="CI15" s="256">
        <f>IF($AC15="n/a",1.03*CH15,IF($AC15&lt;0,1.01*CH15,IF($AC15&gt;10,1.1*CH15,(1+$AC15/100)*CH15)))</f>
        <v>1.61636966</v>
      </c>
      <c r="CJ15" s="257">
        <f>IF($AE15="n/a",1.03*CI15,IF($AE15&lt;0,1.01*CI15,IF($AE15&gt;10,1.1*CI15,(1+$AE15/100)*CI15)))</f>
        <v>1.734364645180</v>
      </c>
      <c r="CK15" s="257">
        <f>IF($AE15="n/a",1.03*CJ15,IF($AE15&lt;0,1.01*CJ15,IF($AE15&gt;10,1.1*CJ15,(1+$AE15/100)*CJ15)))</f>
        <v>1.86097326427814</v>
      </c>
      <c r="CL15" s="258">
        <f>IF($AE15="n/a",1.03*CK15,IF($AE15&lt;0,1.01*CK15,IF($AE15&gt;10,1.1*CK15,(1+$AE15/100)*CK15)))</f>
        <v>1.996824312570444</v>
      </c>
      <c r="CM15" s="256">
        <f>SUM(CH15:CL15)</f>
        <v>8.688181882028585</v>
      </c>
      <c r="CN15" s="253">
        <f>(CM15/H15)*100</f>
        <v>9.899933776240411</v>
      </c>
      <c r="CO15" s="259">
        <v>0.26</v>
      </c>
      <c r="CP15" s="260">
        <v>26.4</v>
      </c>
      <c r="CQ15" s="261">
        <v>-0.5</v>
      </c>
      <c r="CR15" s="262">
        <v>5.5</v>
      </c>
      <c r="CS15" s="263">
        <v>11.1</v>
      </c>
    </row>
    <row r="16" ht="11.25" customHeight="1">
      <c r="A16" t="s" s="273">
        <v>510</v>
      </c>
      <c r="B16" t="s" s="146">
        <v>511</v>
      </c>
      <c r="C16" t="s" s="273">
        <v>512</v>
      </c>
      <c r="D16" s="267">
        <v>13</v>
      </c>
      <c r="E16" s="219">
        <v>272</v>
      </c>
      <c r="F16" t="s" s="151">
        <v>129</v>
      </c>
      <c r="G16" t="s" s="152">
        <v>129</v>
      </c>
      <c r="H16" s="496">
        <v>45.25</v>
      </c>
      <c r="I16" s="269">
        <f>(R16/H16)*100</f>
        <v>8.397790055248619</v>
      </c>
      <c r="J16" s="270">
        <v>0.9399999999999999</v>
      </c>
      <c r="K16" s="270">
        <v>0.95</v>
      </c>
      <c r="L16" s="269">
        <f>((K16/J16)-1)*100</f>
        <v>1.06382978723405</v>
      </c>
      <c r="M16" s="272">
        <v>42863</v>
      </c>
      <c r="N16" s="272">
        <v>42865</v>
      </c>
      <c r="O16" s="272">
        <v>42873</v>
      </c>
      <c r="P16" t="s" s="273">
        <v>291</v>
      </c>
      <c r="Q16" s="441"/>
      <c r="R16" s="271">
        <f>K16*4</f>
        <v>3.8</v>
      </c>
      <c r="S16" s="275">
        <f>IF(OR(W16&lt;0.01,W16="n/a"),"n/a",R16/W16*100)</f>
        <v>703.7037037037036</v>
      </c>
      <c r="T16" s="276">
        <f>IF(OR(W16&lt;0.01,Z16="n/a"),"n/a",(H16/SQRT(22.5*W16*(H16/Z16))-1)*100)</f>
        <v>329.362145341030</v>
      </c>
      <c r="U16" s="269">
        <f>IF(OR(W16&lt;0.01,W16="n/a"),"n/a",H16/W16)</f>
        <v>83.79629629629629</v>
      </c>
      <c r="V16" s="277">
        <v>12</v>
      </c>
      <c r="W16" s="268">
        <v>0.54</v>
      </c>
      <c r="X16" s="268">
        <v>5.53</v>
      </c>
      <c r="Y16" s="278">
        <v>1.74</v>
      </c>
      <c r="Z16" s="279">
        <v>4.95</v>
      </c>
      <c r="AA16" s="280">
        <v>5.3</v>
      </c>
      <c r="AB16" s="418">
        <v>-6.8</v>
      </c>
      <c r="AC16" s="282">
        <v>186.98</v>
      </c>
      <c r="AD16" s="497">
        <v>-4.9</v>
      </c>
      <c r="AE16" s="283">
        <v>15.3</v>
      </c>
      <c r="AF16" s="284">
        <v>7</v>
      </c>
      <c r="AG16" s="285">
        <v>4187</v>
      </c>
      <c r="AH16" s="286">
        <v>25.7</v>
      </c>
      <c r="AI16" s="287">
        <v>3.12</v>
      </c>
      <c r="AJ16" t="s" s="368">
        <f>IF(OR(AD16&lt;0,AD16="n/a",AD16=0,AN16="n/a"),"n/a",AN16/AD16)</f>
        <v>143</v>
      </c>
      <c r="AK16" s="289">
        <f>IF(OR(AN16&lt;0,AN16="n/a",AO16&lt;0,AO16="n/a"),"n/a",AN16/AO16)</f>
        <v>1.011394510132925</v>
      </c>
      <c r="AL16" s="290">
        <f>((AP16/AQ16)^(1/1)-1)*100</f>
        <v>2.74725274725276</v>
      </c>
      <c r="AM16" s="290">
        <f>IF(AS16=0,"n/a",((AP16/AS16)^(1/3)-1)*100)</f>
        <v>4.050580182454011</v>
      </c>
      <c r="AN16" s="290">
        <f>IF(AV16=0,"n/a",((AP16/AV16)^(1/5)-1)*100)</f>
        <v>5.038653620832401</v>
      </c>
      <c r="AO16" s="291">
        <f>IF(BB16=0,"n/a",((AP16/BB16)^(1/10)-1)*100)</f>
        <v>4.981887453759448</v>
      </c>
      <c r="AP16" s="288">
        <v>3.74</v>
      </c>
      <c r="AQ16" s="288">
        <v>3.64</v>
      </c>
      <c r="AR16" s="288">
        <v>3.48</v>
      </c>
      <c r="AS16" s="288">
        <v>3.32</v>
      </c>
      <c r="AT16" s="292"/>
      <c r="AU16" s="288">
        <v>3.1625</v>
      </c>
      <c r="AV16" s="288">
        <v>2.925</v>
      </c>
      <c r="AW16" s="292"/>
      <c r="AX16" s="293">
        <v>2.785</v>
      </c>
      <c r="AY16" s="294">
        <v>2.65</v>
      </c>
      <c r="AZ16" s="295">
        <v>2.53</v>
      </c>
      <c r="BA16" s="295">
        <v>2.41</v>
      </c>
      <c r="BB16" s="295">
        <v>2.3</v>
      </c>
      <c r="BC16" s="295">
        <v>2.23</v>
      </c>
      <c r="BD16" s="426">
        <v>2.2</v>
      </c>
      <c r="BE16" s="426">
        <v>2.2</v>
      </c>
      <c r="BF16" s="426">
        <v>2.2</v>
      </c>
      <c r="BG16" s="426">
        <v>2.2</v>
      </c>
      <c r="BH16" s="426">
        <v>2.2</v>
      </c>
      <c r="BI16" s="494">
        <v>2.2</v>
      </c>
      <c r="BJ16" s="293">
        <f>SUM(AP16:BI16)</f>
        <v>48.37250000000002</v>
      </c>
      <c r="BK16" s="297">
        <f>((AP16/AQ16)-1)*100</f>
        <v>2.74725274725276</v>
      </c>
      <c r="BL16" s="297">
        <f>((AQ16/AR16)-1)*100</f>
        <v>4.597701149425282</v>
      </c>
      <c r="BM16" s="297">
        <f>((AR16/AS16)-1)*100</f>
        <v>4.81927710843375</v>
      </c>
      <c r="BN16" s="297">
        <f>IF(AU16=0,0,IF(AU16&gt;AS16,0,((AS16/AU16)-1)*100))</f>
        <v>4.980237154150191</v>
      </c>
      <c r="BO16" s="297">
        <f>IF(AV16=0,0,IF(AV16&gt;AU16,0,((AU16/AV16)-1)*100))</f>
        <v>8.119658119658135</v>
      </c>
      <c r="BP16" s="297">
        <f>IF(AX16=0,0,IF(AX16&gt;AV16,0,((AV16/AX16)-1)*100))</f>
        <v>5.026929982046657</v>
      </c>
      <c r="BQ16" s="298">
        <f>IF(AY16=0,0,IF(AY16&gt;AX16,0,((AX16/AY16)-1)*100))</f>
        <v>5.094339622641519</v>
      </c>
      <c r="BR16" s="299">
        <f>IF(AZ16=0,0,IF(AZ16&gt;AY16,0,((AY16/AZ16)-1)*100))</f>
        <v>4.743083003952564</v>
      </c>
      <c r="BS16" s="299">
        <f>IF(BA16=0,0,IF(BA16&gt;AZ16,0,((AZ16/BA16)-1)*100))</f>
        <v>4.979253112033177</v>
      </c>
      <c r="BT16" s="299">
        <f>IF(BB16=0,0,IF(BB16&gt;BA16,0,((BA16/BB16)-1)*100))</f>
        <v>4.782608695652191</v>
      </c>
      <c r="BU16" s="299">
        <f>IF(BC16=0,0,IF(BC16&gt;BB16,0,((BB16/BC16)-1)*100))</f>
        <v>3.139013452914785</v>
      </c>
      <c r="BV16" s="299">
        <f>IF(BD16=0,0,IF(BD16&gt;BC16,0,((BC16/BD16)-1)*100))</f>
        <v>1.363636363636345</v>
      </c>
      <c r="BW16" s="299">
        <f>IF(BE16=0,0,IF(BE16&gt;BD16,0,((BD16/BE16)-1)*100))</f>
        <v>0</v>
      </c>
      <c r="BX16" s="299">
        <f>IF(BF16=0,0,IF(BF16&gt;BE16,0,((BE16/BF16)-1)*100))</f>
        <v>0</v>
      </c>
      <c r="BY16" s="299">
        <f>IF(BG16=0,0,IF(BG16&gt;BF16,0,((BF16/BG16)-1)*100))</f>
        <v>0</v>
      </c>
      <c r="BZ16" s="299">
        <f>IF(BH16=0,0,IF(BH16&gt;BG16,0,((BG16/BH16)-1)*100))</f>
        <v>0</v>
      </c>
      <c r="CA16" s="300">
        <f>IF(BI16=0,0,IF(BI16&gt;BH16,0,((BH16/BI16)-1)*100))</f>
        <v>0</v>
      </c>
      <c r="CB16" s="297">
        <f>AVERAGE(BK16:CA16)</f>
        <v>3.19958767716455</v>
      </c>
      <c r="CC16" s="297">
        <f>SQRT(AVERAGE((BK16-$CB16)^2,(BL16-$CB16)^2,(BM16-$CB16)^2,(BN16-$CB16)^2,(BO16-$CB16)^2,(BP16-$CB16)^2,(BQ16-$CB16)^2,(BR16-$CB16)^2,(BS16-$CB16)^2,(BT16-$CB16)^2,(BU16-$CB16)^2,(BV16-$CB16)^2,(BW16-$CB16)^2,(BX16-$CB16)^2,(BY16-$CB16)^2,(BZ16-$CB16)^2,(CA16-$CB16)^2))</f>
        <v>2.44596339719921</v>
      </c>
      <c r="CD16" t="s" s="146">
        <v>161</v>
      </c>
      <c r="CE16" s="301">
        <f>IF(AN16="n/a","n/a",IF(U16&lt;0,"n/a",IF(U16="n/a","n/a",I16+AN16-U16)))</f>
        <v>-70.35985262021526</v>
      </c>
      <c r="CF16" s="301">
        <f>IF(AN16="n/a","n/a",I16+AN16)</f>
        <v>13.43644367608102</v>
      </c>
      <c r="CG16" s="297">
        <f>D16/10+(1000-E16)/100+IF(F16="N",2,IF(F16="Y",1,0))+IF(G16="N",2,IF(G16="Y",1,0))+IF(L16&gt;10,5,L16/2)+IF(S16&gt;100,0,IF(S16&lt;0,0,(100-S16)/10))+IF(U16&gt;100,0,IF(U16&lt;0,0,(100-U16)/10))+IF(X16="-",0,IF(X16="N/A",0,IF(X16&gt;5,0,5-X16)))+IF(Y16&gt;5,0,5-Y16)+IF(Z16="N/A",0,IF(Z16&gt;5,0,5-Z16))+IF(AB16&lt;0,0,IF(AB16="-",0,IF(AB16="N/A",0,IF(AB16&gt;10,5,AB16/2))))+IF(AC16="n/a",0,IF(AC16&lt;0,0,IF(AC16&gt;10,5,AC16/2)))+IF(AE16="n/a",0,IF(AE16&lt;0,0,IF(AE16&gt;10,5,AE16/2)))+AF16/10+IF(AG16&gt;100000,3,IF(AG16&gt;10000,2,IF(AG16&gt;1000,1,0)))+IF(AL16&gt;10,5,AL16/2)+IF(AM16="n/a",0,IF(AM16&gt;10,5,AM16/2))+IF(AN16="n/a",0,IF(AN16&gt;10,5,AN16/2))+IF(AO16="n/a",0,IF(AO16&lt;0,0,IF(AO16&gt;10,5,AO16/2)))+IF(CB16&gt;10,5,CB16/2)</f>
        <v>35.75126610471898</v>
      </c>
      <c r="CH16" s="302">
        <f>IF(AB16="n/a",1.03*AP16,IF(AB16&lt;0,1.01*AP16,IF(AB16&gt;10,1.1*AP16,(1+AB16/100)*AP16)))</f>
        <v>3.7774</v>
      </c>
      <c r="CI16" s="303">
        <f>IF($AC16="n/a",1.03*CH16,IF($AC16&lt;0,1.01*CH16,IF($AC16&gt;10,1.1*CH16,(1+$AC16/100)*CH16)))</f>
        <v>4.15514</v>
      </c>
      <c r="CJ16" s="304">
        <f>IF($AE16="n/a",1.03*CI16,IF($AE16&lt;0,1.01*CI16,IF($AE16&gt;10,1.1*CI16,(1+$AE16/100)*CI16)))</f>
        <v>4.570654000000001</v>
      </c>
      <c r="CK16" s="304">
        <f>IF($AE16="n/a",1.03*CJ16,IF($AE16&lt;0,1.01*CJ16,IF($AE16&gt;10,1.1*CJ16,(1+$AE16/100)*CJ16)))</f>
        <v>5.027719400000001</v>
      </c>
      <c r="CL16" s="305">
        <f>IF($AE16="n/a",1.03*CK16,IF($AE16&lt;0,1.01*CK16,IF($AE16&gt;10,1.1*CK16,(1+$AE16/100)*CK16)))</f>
        <v>5.530491340000002</v>
      </c>
      <c r="CM16" s="303">
        <f>SUM(CH16:CL16)</f>
        <v>23.06140474</v>
      </c>
      <c r="CN16" s="300">
        <f>(CM16/H16)*100</f>
        <v>50.96443036464089</v>
      </c>
      <c r="CO16" s="306">
        <v>0.29</v>
      </c>
      <c r="CP16" s="307">
        <v>7.7</v>
      </c>
      <c r="CQ16" s="308">
        <v>-9.5</v>
      </c>
      <c r="CR16" s="309">
        <v>2.8</v>
      </c>
      <c r="CS16" s="310">
        <v>0</v>
      </c>
    </row>
    <row r="17" ht="11.25" customHeight="1">
      <c r="A17" t="s" s="173">
        <v>513</v>
      </c>
      <c r="B17" t="s" s="110">
        <v>514</v>
      </c>
      <c r="C17" t="s" s="110">
        <v>265</v>
      </c>
      <c r="D17" s="174">
        <v>13</v>
      </c>
      <c r="E17" s="219">
        <v>273</v>
      </c>
      <c r="F17" t="s" s="118">
        <v>141</v>
      </c>
      <c r="G17" t="s" s="113">
        <v>141</v>
      </c>
      <c r="H17" s="495">
        <v>156.54</v>
      </c>
      <c r="I17" s="177">
        <f>(R17/H17)*100</f>
        <v>2.120863677015459</v>
      </c>
      <c r="J17" s="311">
        <v>0.75</v>
      </c>
      <c r="K17" s="311">
        <v>0.83</v>
      </c>
      <c r="L17" s="177">
        <f>((K17/J17)-1)*100</f>
        <v>10.66666666666667</v>
      </c>
      <c r="M17" s="179">
        <v>42859</v>
      </c>
      <c r="N17" s="179">
        <v>42863</v>
      </c>
      <c r="O17" s="179">
        <v>42874</v>
      </c>
      <c r="P17" t="s" s="173">
        <v>515</v>
      </c>
      <c r="Q17" s="498"/>
      <c r="R17" s="180">
        <f>K17*4</f>
        <v>3.32</v>
      </c>
      <c r="S17" s="181">
        <f>IF(OR(W17&lt;0.01,W17="n/a"),"n/a",R17/W17*100)</f>
        <v>30.99906629318394</v>
      </c>
      <c r="T17" s="182">
        <f>IF(OR(W17&lt;0.01,Z17="n/a"),"n/a",(H17/SQRT(22.5*W17*(H17/Z17))-1)*100)</f>
        <v>58.76052744035704</v>
      </c>
      <c r="U17" s="177">
        <f>IF(OR(W17&lt;0.01,W17="n/a"),"n/a",H17/W17)</f>
        <v>14.61624649859944</v>
      </c>
      <c r="V17" s="183">
        <v>12</v>
      </c>
      <c r="W17" s="176">
        <v>10.71</v>
      </c>
      <c r="X17" s="176">
        <v>0.97</v>
      </c>
      <c r="Y17" s="184">
        <v>1.99</v>
      </c>
      <c r="Z17" s="185">
        <v>3.88</v>
      </c>
      <c r="AA17" s="186">
        <v>21.2</v>
      </c>
      <c r="AB17" s="187">
        <v>-7.9</v>
      </c>
      <c r="AC17" s="188">
        <v>8.81</v>
      </c>
      <c r="AD17" s="189">
        <v>10.3</v>
      </c>
      <c r="AE17" s="189">
        <v>15</v>
      </c>
      <c r="AF17" s="190">
        <v>13</v>
      </c>
      <c r="AG17" s="191">
        <v>23791</v>
      </c>
      <c r="AH17" s="192">
        <v>0.3</v>
      </c>
      <c r="AI17" s="193">
        <v>2.5</v>
      </c>
      <c r="AJ17" s="194">
        <f>IF(OR(AD17&lt;0,AD17="n/a",AD17=0,AN17="n/a"),"n/a",AN17/AD17)</f>
        <v>2.660287926333031</v>
      </c>
      <c r="AK17" s="195">
        <f>IF(OR(AN17&lt;0,AN17="n/a",AO17&lt;0,AO17="n/a"),"n/a",AN17/AO17)</f>
        <v>1.315136378624858</v>
      </c>
      <c r="AL17" s="196">
        <f>((AP17/AQ17)^(1/1)-1)*100</f>
        <v>12.74131274131274</v>
      </c>
      <c r="AM17" s="196">
        <f>IF(AS17=0,"n/a",((AP17/AS17)^(1/3)-1)*100)</f>
        <v>13.25627267913172</v>
      </c>
      <c r="AN17" s="196">
        <f>IF(AV17=0,"n/a",((AP17/AV17)^(1/5)-1)*100)</f>
        <v>27.40096564123022</v>
      </c>
      <c r="AO17" s="197">
        <f>IF(BB17=0,"n/a",((AP17/BB17)^(1/10)-1)*100)</f>
        <v>20.83507542379856</v>
      </c>
      <c r="AP17" s="194">
        <v>2.92</v>
      </c>
      <c r="AQ17" s="194">
        <v>2.59</v>
      </c>
      <c r="AR17" s="194">
        <v>2.26</v>
      </c>
      <c r="AS17" s="194">
        <v>2.01</v>
      </c>
      <c r="AT17" s="199"/>
      <c r="AU17" s="194">
        <v>1.43</v>
      </c>
      <c r="AV17" s="194">
        <v>0.87</v>
      </c>
      <c r="AW17" s="199"/>
      <c r="AX17" s="200">
        <v>0.71</v>
      </c>
      <c r="AY17" s="370">
        <v>0.68</v>
      </c>
      <c r="AZ17" s="202">
        <v>0.66</v>
      </c>
      <c r="BA17" s="202">
        <v>0.5600000000000001</v>
      </c>
      <c r="BB17" s="203">
        <v>0.44</v>
      </c>
      <c r="BC17" s="202">
        <v>0.11</v>
      </c>
      <c r="BD17" s="203">
        <v>0</v>
      </c>
      <c r="BE17" s="203">
        <v>0</v>
      </c>
      <c r="BF17" s="203">
        <v>0</v>
      </c>
      <c r="BG17" s="203">
        <v>0</v>
      </c>
      <c r="BH17" s="203">
        <v>0</v>
      </c>
      <c r="BI17" s="204">
        <v>0</v>
      </c>
      <c r="BJ17" s="200">
        <f>SUM(AP17:BI17)</f>
        <v>15.24</v>
      </c>
      <c r="BK17" s="205">
        <f>((AP17/AQ17)-1)*100</f>
        <v>12.74131274131274</v>
      </c>
      <c r="BL17" s="205">
        <f>((AQ17/AR17)-1)*100</f>
        <v>14.60176991150444</v>
      </c>
      <c r="BM17" s="205">
        <f>((AR17/AS17)-1)*100</f>
        <v>12.43781094527363</v>
      </c>
      <c r="BN17" s="205">
        <f>IF(AU17=0,0,IF(AU17&gt;AS17,0,((AS17/AU17)-1)*100))</f>
        <v>40.55944055944054</v>
      </c>
      <c r="BO17" s="205">
        <f>IF(AV17=0,0,IF(AV17&gt;AU17,0,((AU17/AV17)-1)*100))</f>
        <v>64.36781609195401</v>
      </c>
      <c r="BP17" s="205">
        <f>IF(AX17=0,0,IF(AX17&gt;AV17,0,((AV17/AX17)-1)*100))</f>
        <v>22.53521126760565</v>
      </c>
      <c r="BQ17" s="206">
        <f>IF(AY17=0,0,IF(AY17&gt;AX17,0,((AX17/AY17)-1)*100))</f>
        <v>4.411764705882337</v>
      </c>
      <c r="BR17" s="207">
        <f>IF(AZ17=0,0,IF(AZ17&gt;AY17,0,((AY17/AZ17)-1)*100))</f>
        <v>3.030303030303028</v>
      </c>
      <c r="BS17" s="207">
        <f>IF(BA17=0,0,IF(BA17&gt;AZ17,0,((AZ17/BA17)-1)*100))</f>
        <v>17.85714285714286</v>
      </c>
      <c r="BT17" s="207">
        <f>IF(BB17=0,0,IF(BB17&gt;BA17,0,((BA17/BB17)-1)*100))</f>
        <v>27.27272727272729</v>
      </c>
      <c r="BU17" s="207">
        <f>IF(BC17=0,0,IF(BC17&gt;BB17,0,((BB17/BC17)-1)*100))</f>
        <v>300</v>
      </c>
      <c r="BV17" s="207">
        <f>IF(BD17=0,0,IF(BD17&gt;BC17,0,((BC17/BD17)-1)*100))</f>
        <v>0</v>
      </c>
      <c r="BW17" s="207">
        <f>IF(BE17=0,0,IF(BE17&gt;BD17,0,((BD17/BE17)-1)*100))</f>
        <v>0</v>
      </c>
      <c r="BX17" s="207">
        <f>IF(BF17=0,0,IF(BF17&gt;BE17,0,((BE17/BF17)-1)*100))</f>
        <v>0</v>
      </c>
      <c r="BY17" s="207">
        <f>IF(BG17=0,0,IF(BG17&gt;BF17,0,((BF17/BG17)-1)*100))</f>
        <v>0</v>
      </c>
      <c r="BZ17" s="207">
        <f>IF(BH17=0,0,IF(BH17&gt;BG17,0,((BG17/BH17)-1)*100))</f>
        <v>0</v>
      </c>
      <c r="CA17" s="208">
        <f>IF(BI17=0,0,IF(BI17&gt;BH17,0,((BH17/BI17)-1)*100))</f>
        <v>0</v>
      </c>
      <c r="CB17" s="205">
        <f>AVERAGE(BK17:CA17)</f>
        <v>30.5773705519498</v>
      </c>
      <c r="CC17" s="205">
        <f>SQRT(AVERAGE((BK17-$CB17)^2,(BL17-$CB17)^2,(BM17-$CB17)^2,(BN17-$CB17)^2,(BO17-$CB17)^2,(BP17-$CB17)^2,(BQ17-$CB17)^2,(BR17-$CB17)^2,(BS17-$CB17)^2,(BT17-$CB17)^2,(BU17-$CB17)^2,(BV17-$CB17)^2,(BW17-$CB17)^2,(BX17-$CB17)^2,(BY17-$CB17)^2,(BZ17-$CB17)^2,(CA17-$CB17)^2))</f>
        <v>69.46142059582264</v>
      </c>
      <c r="CD17" t="s" s="110">
        <v>132</v>
      </c>
      <c r="CE17" s="209">
        <f>IF(AN17="n/a","n/a",IF(U17&lt;0,"n/a",IF(U17="n/a","n/a",I17+AN17-U17)))</f>
        <v>14.90558281964624</v>
      </c>
      <c r="CF17" s="209">
        <f>IF(AN17="n/a","n/a",I17+AN17)</f>
        <v>29.52182931824568</v>
      </c>
      <c r="CG17" s="205">
        <f>D17/10+(1000-E17)/100+IF(F17="N",2,IF(F17="Y",1,0))+IF(G17="N",2,IF(G17="Y",1,0))+IF(L17&gt;10,5,L17/2)+IF(S17&gt;100,0,IF(S17&lt;0,0,(100-S17)/10))+IF(U17&gt;100,0,IF(U17&lt;0,0,(100-U17)/10))+IF(X17="-",0,IF(X17="N/A",0,IF(X17&gt;5,0,5-X17)))+IF(Y17&gt;5,0,5-Y17)+IF(Z17="N/A",0,IF(Z17&gt;5,0,5-Z17))+IF(AB17&lt;0,0,IF(AB17="-",0,IF(AB17="N/A",0,IF(AB17&gt;10,5,AB17/2))))+IF(AC17="n/a",0,IF(AC17&lt;0,0,IF(AC17&gt;10,5,AC17/2)))+IF(AE17="n/a",0,IF(AE17&lt;0,0,IF(AE17&gt;10,5,AE17/2)))+AF17/10+IF(AG17&gt;100000,3,IF(AG17&gt;10000,2,IF(AG17&gt;1000,1,0)))+IF(AL17&gt;10,5,AL17/2)+IF(AM17="n/a",0,IF(AM17&gt;10,5,AM17/2))+IF(AN17="n/a",0,IF(AN17&gt;10,5,AN17/2))+IF(AO17="n/a",0,IF(AO17&lt;0,0,IF(AO17&gt;10,5,AO17/2)))+IF(CB17&gt;10,5,CB17/2)</f>
        <v>76.87346872082165</v>
      </c>
      <c r="CH17" s="315">
        <f>IF(AB17="n/a",1.03*AP17,IF(AB17&lt;0,1.01*AP17,IF(AB17&gt;10,1.1*AP17,(1+AB17/100)*AP17)))</f>
        <v>2.9492</v>
      </c>
      <c r="CI17" s="211">
        <f>IF($AC17="n/a",1.03*CH17,IF($AC17&lt;0,1.01*CH17,IF($AC17&gt;10,1.1*CH17,(1+$AC17/100)*CH17)))</f>
        <v>3.20902452</v>
      </c>
      <c r="CJ17" s="212">
        <f>IF($AE17="n/a",1.03*CI17,IF($AE17&lt;0,1.01*CI17,IF($AE17&gt;10,1.1*CI17,(1+$AE17/100)*CI17)))</f>
        <v>3.529926972</v>
      </c>
      <c r="CK17" s="212">
        <f>IF($AE17="n/a",1.03*CJ17,IF($AE17&lt;0,1.01*CJ17,IF($AE17&gt;10,1.1*CJ17,(1+$AE17/100)*CJ17)))</f>
        <v>3.882919669200001</v>
      </c>
      <c r="CL17" s="210">
        <f>IF($AE17="n/a",1.03*CK17,IF($AE17&lt;0,1.01*CK17,IF($AE17&gt;10,1.1*CK17,(1+$AE17/100)*CK17)))</f>
        <v>4.271211636120001</v>
      </c>
      <c r="CM17" s="211">
        <f>SUM(CH17:CL17)</f>
        <v>17.842282797320</v>
      </c>
      <c r="CN17" s="208">
        <f>(CM17/H17)*100</f>
        <v>11.39790647586559</v>
      </c>
      <c r="CO17" s="213">
        <v>1.9</v>
      </c>
      <c r="CP17" s="214">
        <v>81.5</v>
      </c>
      <c r="CQ17" s="215">
        <v>-4</v>
      </c>
      <c r="CR17" s="216">
        <v>7.7</v>
      </c>
      <c r="CS17" s="217">
        <v>17.4</v>
      </c>
    </row>
    <row r="18" ht="11.25" customHeight="1">
      <c r="A18" t="s" s="227">
        <v>516</v>
      </c>
      <c r="B18" t="s" s="116">
        <v>517</v>
      </c>
      <c r="C18" t="s" s="116">
        <v>518</v>
      </c>
      <c r="D18" s="218">
        <v>12</v>
      </c>
      <c r="E18" s="219">
        <v>295</v>
      </c>
      <c r="F18" t="s" s="220">
        <v>129</v>
      </c>
      <c r="G18" t="s" s="221">
        <v>129</v>
      </c>
      <c r="H18" s="493">
        <v>76.95</v>
      </c>
      <c r="I18" s="223">
        <f>(R18/H18)*100</f>
        <v>1.897335932423651</v>
      </c>
      <c r="J18" s="224">
        <v>0.34</v>
      </c>
      <c r="K18" s="224">
        <v>0.365</v>
      </c>
      <c r="L18" s="223">
        <f>((K18/J18)-1)*100</f>
        <v>7.352941176470584</v>
      </c>
      <c r="M18" s="323">
        <v>42691</v>
      </c>
      <c r="N18" s="323">
        <v>42695</v>
      </c>
      <c r="O18" s="323">
        <v>42709</v>
      </c>
      <c r="P18" t="s" s="227">
        <v>375</v>
      </c>
      <c r="Q18" s="319"/>
      <c r="R18" s="225">
        <f>K18*4</f>
        <v>1.46</v>
      </c>
      <c r="S18" s="326">
        <f>IF(OR(W18&lt;0.01,W18="n/a"),"n/a",R18/W18*100)</f>
        <v>38.12010443864229</v>
      </c>
      <c r="T18" s="357">
        <f>IF(OR(W18&lt;0.01,Z18="n/a"),"n/a",(H18/SQRT(22.5*W18*(H18/Z18))-1)*100)</f>
        <v>142.5807717223265</v>
      </c>
      <c r="U18" s="499">
        <f>IF(OR(W18&lt;0.01,W18="n/a"),"n/a",H18/W18)</f>
        <v>20.09138381201045</v>
      </c>
      <c r="V18" s="230">
        <v>9</v>
      </c>
      <c r="W18" s="222">
        <v>3.83</v>
      </c>
      <c r="X18" s="359">
        <v>2.44</v>
      </c>
      <c r="Y18" s="231">
        <v>0.11</v>
      </c>
      <c r="Z18" s="232">
        <v>6.59</v>
      </c>
      <c r="AA18" s="358">
        <v>36.6</v>
      </c>
      <c r="AB18" s="396">
        <v>4.6</v>
      </c>
      <c r="AC18" s="235">
        <v>2.67</v>
      </c>
      <c r="AD18" s="236">
        <v>20.3</v>
      </c>
      <c r="AE18" s="236">
        <v>8.24</v>
      </c>
      <c r="AF18" s="237">
        <v>16</v>
      </c>
      <c r="AG18" s="238">
        <v>17388</v>
      </c>
      <c r="AH18" s="239">
        <v>0.2</v>
      </c>
      <c r="AI18" s="240">
        <v>1.48</v>
      </c>
      <c r="AJ18" s="241">
        <f>IF(OR(AD18&lt;0,AD18="n/a",AD18=0,AN18="n/a"),"n/a",AN18/AD18)</f>
        <v>1.214937624461847</v>
      </c>
      <c r="AK18" s="242">
        <f>IF(OR(AN18&lt;0,AN18="n/a",AO18&lt;0,AO18="n/a"),"n/a",AN18/AO18)</f>
        <v>0.6790690626969195</v>
      </c>
      <c r="AL18" s="243">
        <f>((AP18/AQ18)^(1/1)-1)*100</f>
        <v>14.46280991735538</v>
      </c>
      <c r="AM18" s="243">
        <f>IF(AS18=0,"n/a",((AP18/AS18)^(1/3)-1)*100)</f>
        <v>16.9888724743487</v>
      </c>
      <c r="AN18" s="243">
        <f>IF(AV18=0,"n/a",((AP18/AV18)^(1/5)-1)*100)</f>
        <v>24.66323377657549</v>
      </c>
      <c r="AO18" s="244">
        <f>IF(BB18=0,"n/a",((AP18/BB18)^(1/10)-1)*100)</f>
        <v>36.3191833222759</v>
      </c>
      <c r="AP18" s="241">
        <v>1.385</v>
      </c>
      <c r="AQ18" s="241">
        <v>1.21</v>
      </c>
      <c r="AR18" s="241">
        <v>0.995</v>
      </c>
      <c r="AS18" s="241">
        <v>0.865</v>
      </c>
      <c r="AT18" s="245"/>
      <c r="AU18" s="241">
        <v>0.6</v>
      </c>
      <c r="AV18" s="241">
        <v>0.46</v>
      </c>
      <c r="AW18" s="245"/>
      <c r="AX18" s="246">
        <v>0.34</v>
      </c>
      <c r="AY18" s="247">
        <v>0.24</v>
      </c>
      <c r="AZ18" s="248">
        <v>0.1625</v>
      </c>
      <c r="BA18" s="248">
        <v>0.1125</v>
      </c>
      <c r="BB18" s="248">
        <v>0.0625</v>
      </c>
      <c r="BC18" s="248">
        <v>0.03125</v>
      </c>
      <c r="BD18" s="317">
        <v>0.025</v>
      </c>
      <c r="BE18" s="317">
        <v>0.025</v>
      </c>
      <c r="BF18" s="317">
        <v>0.025</v>
      </c>
      <c r="BG18" s="317">
        <v>0.00625</v>
      </c>
      <c r="BH18" s="317">
        <v>0</v>
      </c>
      <c r="BI18" s="401">
        <v>0</v>
      </c>
      <c r="BJ18" s="246">
        <f>SUM(AP18:BI18)</f>
        <v>6.545</v>
      </c>
      <c r="BK18" s="250">
        <f>((AP18/AQ18)-1)*100</f>
        <v>14.46280991735538</v>
      </c>
      <c r="BL18" s="250">
        <f>((AQ18/AR18)-1)*100</f>
        <v>21.60804020100502</v>
      </c>
      <c r="BM18" s="250">
        <f>((AR18/AS18)-1)*100</f>
        <v>15.02890173410405</v>
      </c>
      <c r="BN18" s="250">
        <f>IF(AU18=0,0,IF(AU18&gt;AS18,0,((AS18/AU18)-1)*100))</f>
        <v>44.16666666666666</v>
      </c>
      <c r="BO18" s="250">
        <f>IF(AV18=0,0,IF(AV18&gt;AU18,0,((AU18/AV18)-1)*100))</f>
        <v>30.43478260869563</v>
      </c>
      <c r="BP18" s="250">
        <f>IF(AX18=0,0,IF(AX18&gt;AV18,0,((AV18/AX18)-1)*100))</f>
        <v>35.29411764705881</v>
      </c>
      <c r="BQ18" s="251">
        <f>IF(AY18=0,0,IF(AY18&gt;AX18,0,((AX18/AY18)-1)*100))</f>
        <v>41.66666666666667</v>
      </c>
      <c r="BR18" s="252">
        <f>IF(AZ18=0,0,IF(AZ18&gt;AY18,0,((AY18/AZ18)-1)*100))</f>
        <v>47.69230769230768</v>
      </c>
      <c r="BS18" s="252">
        <f>IF(BA18=0,0,IF(BA18&gt;AZ18,0,((AZ18/BA18)-1)*100))</f>
        <v>44.44444444444444</v>
      </c>
      <c r="BT18" s="252">
        <f>IF(BB18=0,0,IF(BB18&gt;BA18,0,((BA18/BB18)-1)*100))</f>
        <v>80</v>
      </c>
      <c r="BU18" s="252">
        <f>IF(BC18=0,0,IF(BC18&gt;BB18,0,((BB18/BC18)-1)*100))</f>
        <v>100</v>
      </c>
      <c r="BV18" s="252">
        <f>IF(BD18=0,0,IF(BD18&gt;BC18,0,((BC18/BD18)-1)*100))</f>
        <v>25</v>
      </c>
      <c r="BW18" s="252">
        <f>IF(BE18=0,0,IF(BE18&gt;BD18,0,((BD18/BE18)-1)*100))</f>
        <v>0</v>
      </c>
      <c r="BX18" s="252">
        <f>IF(BF18=0,0,IF(BF18&gt;BE18,0,((BE18/BF18)-1)*100))</f>
        <v>0</v>
      </c>
      <c r="BY18" s="252">
        <f>IF(BG18=0,0,IF(BG18&gt;BF18,0,((BF18/BG18)-1)*100))</f>
        <v>300</v>
      </c>
      <c r="BZ18" s="252">
        <f>IF(BH18=0,0,IF(BH18&gt;BG18,0,((BG18/BH18)-1)*100))</f>
        <v>0</v>
      </c>
      <c r="CA18" s="253">
        <f>IF(BI18=0,0,IF(BI18&gt;BH18,0,((BH18/BI18)-1)*100))</f>
        <v>0</v>
      </c>
      <c r="CB18" s="250">
        <f>AVERAGE(BK18:CA18)</f>
        <v>47.04698456342967</v>
      </c>
      <c r="CC18" s="250">
        <f>SQRT(AVERAGE((BK18-$CB18)^2,(BL18-$CB18)^2,(BM18-$CB18)^2,(BN18-$CB18)^2,(BO18-$CB18)^2,(BP18-$CB18)^2,(BQ18-$CB18)^2,(BR18-$CB18)^2,(BS18-$CB18)^2,(BT18-$CB18)^2,(BU18-$CB18)^2,(BV18-$CB18)^2,(BW18-$CB18)^2,(BX18-$CB18)^2,(BY18-$CB18)^2,(BZ18-$CB18)^2,(CA18-$CB18)^2))</f>
        <v>68.77390512402461</v>
      </c>
      <c r="CD18" t="s" s="116">
        <v>188</v>
      </c>
      <c r="CE18" s="254">
        <f>IF(AN18="n/a","n/a",IF(U18&lt;0,"n/a",IF(U18="n/a","n/a",I18+AN18-U18)))</f>
        <v>6.469185896988694</v>
      </c>
      <c r="CF18" s="254">
        <f>IF(AN18="n/a","n/a",I18+AN18)</f>
        <v>26.56056970899914</v>
      </c>
      <c r="CG18" s="250">
        <f>D18/10+(1000-E18)/100+IF(F18="N",2,IF(F18="Y",1,0))+IF(G18="N",2,IF(G18="Y",1,0))+IF(L18&gt;10,5,L18/2)+IF(S18&gt;100,0,IF(S18&lt;0,0,(100-S18)/10))+IF(U18&gt;100,0,IF(U18&lt;0,0,(100-U18)/10))+IF(X18="-",0,IF(X18="N/A",0,IF(X18&gt;5,0,5-X18)))+IF(Y18&gt;5,0,5-Y18)+IF(Z18="N/A",0,IF(Z18&gt;5,0,5-Z18))+IF(AB18&lt;0,0,IF(AB18="-",0,IF(AB18="N/A",0,IF(AB18&gt;10,5,AB18/2))))+IF(AC18="n/a",0,IF(AC18&lt;0,0,IF(AC18&gt;10,5,AC18/2)))+IF(AE18="n/a",0,IF(AE18&lt;0,0,IF(AE18&gt;10,5,AE18/2)))+AF18/10+IF(AG18&gt;100000,3,IF(AG18&gt;10000,2,IF(AG18&gt;1000,1,0)))+IF(AL18&gt;10,5,AL18/2)+IF(AM18="n/a",0,IF(AM18&gt;10,5,AM18/2))+IF(AN18="n/a",0,IF(AN18&gt;10,5,AN18/2))+IF(AO18="n/a",0,IF(AO18&lt;0,0,IF(AO18&gt;10,5,AO18/2)))+IF(CB18&gt;10,5,CB18/2)</f>
        <v>69.910321763170</v>
      </c>
      <c r="CH18" s="255">
        <f>IF(AB18="n/a",1.03*AP18,IF(AB18&lt;0,1.01*AP18,IF(AB18&gt;10,1.1*AP18,(1+AB18/100)*AP18)))</f>
        <v>1.44871</v>
      </c>
      <c r="CI18" s="256">
        <f>IF($AC18="n/a",1.03*CH18,IF($AC18&lt;0,1.01*CH18,IF($AC18&gt;10,1.1*CH18,(1+$AC18/100)*CH18)))</f>
        <v>1.487390557</v>
      </c>
      <c r="CJ18" s="257">
        <f>IF($AE18="n/a",1.03*CI18,IF($AE18&lt;0,1.01*CI18,IF($AE18&gt;10,1.1*CI18,(1+$AE18/100)*CI18)))</f>
        <v>1.6099515388968</v>
      </c>
      <c r="CK18" s="257">
        <f>IF($AE18="n/a",1.03*CJ18,IF($AE18&lt;0,1.01*CJ18,IF($AE18&gt;10,1.1*CJ18,(1+$AE18/100)*CJ18)))</f>
        <v>1.742611545701897</v>
      </c>
      <c r="CL18" s="258">
        <f>IF($AE18="n/a",1.03*CK18,IF($AE18&lt;0,1.01*CK18,IF($AE18&gt;10,1.1*CK18,(1+$AE18/100)*CK18)))</f>
        <v>1.886202737067733</v>
      </c>
      <c r="CM18" s="256">
        <f>SUM(CH18:CL18)</f>
        <v>8.17486637866643</v>
      </c>
      <c r="CN18" s="253">
        <f>(CM18/H18)*100</f>
        <v>10.62360802945605</v>
      </c>
      <c r="CO18" s="259">
        <v>0.96</v>
      </c>
      <c r="CP18" s="260">
        <v>12</v>
      </c>
      <c r="CQ18" s="261">
        <v>-21.4</v>
      </c>
      <c r="CR18" s="262">
        <v>-4.6</v>
      </c>
      <c r="CS18" s="263">
        <v>-11.3</v>
      </c>
    </row>
    <row r="19" ht="11.25" customHeight="1">
      <c r="A19" t="s" s="227">
        <v>519</v>
      </c>
      <c r="B19" t="s" s="116">
        <v>520</v>
      </c>
      <c r="C19" t="s" s="116">
        <v>265</v>
      </c>
      <c r="D19" s="218">
        <v>12</v>
      </c>
      <c r="E19" s="219">
        <v>294</v>
      </c>
      <c r="F19" t="s" s="220">
        <v>129</v>
      </c>
      <c r="G19" t="s" s="221">
        <v>129</v>
      </c>
      <c r="H19" s="493">
        <v>12.56</v>
      </c>
      <c r="I19" s="223">
        <f>(R19/H19)*100</f>
        <v>5.414012738853503</v>
      </c>
      <c r="J19" s="224">
        <v>0.15</v>
      </c>
      <c r="K19" s="224">
        <v>0.17</v>
      </c>
      <c r="L19" s="223">
        <f>((K19/J19)-1)*100</f>
        <v>13.33333333333335</v>
      </c>
      <c r="M19" s="327">
        <v>42646</v>
      </c>
      <c r="N19" s="327">
        <v>42648</v>
      </c>
      <c r="O19" s="327">
        <v>42662</v>
      </c>
      <c r="P19" t="s" s="227">
        <v>521</v>
      </c>
      <c r="Q19" t="s" s="353">
        <v>522</v>
      </c>
      <c r="R19" s="225">
        <f>K19*4</f>
        <v>0.68</v>
      </c>
      <c r="S19" s="228">
        <f>IF(OR(W19&lt;0.01,W19="n/a"),"n/a",R19/W19*100)</f>
        <v>65.38461538461539</v>
      </c>
      <c r="T19" s="229">
        <f>IF(OR(W19&lt;0.01,Z19="n/a"),"n/a",(H19/SQRT(22.5*W19*(H19/Z19))-1)*100)</f>
        <v>-33.2538934840186</v>
      </c>
      <c r="U19" s="223">
        <f>IF(OR(W19&lt;0.01,W19="n/a"),"n/a",H19/W19)</f>
        <v>12.07692307692308</v>
      </c>
      <c r="V19" s="230">
        <v>12</v>
      </c>
      <c r="W19" s="222">
        <v>1.04</v>
      </c>
      <c r="X19" s="222">
        <v>1.18</v>
      </c>
      <c r="Y19" s="231">
        <v>0.41</v>
      </c>
      <c r="Z19" s="232">
        <v>0.83</v>
      </c>
      <c r="AA19" s="233">
        <v>7.3</v>
      </c>
      <c r="AB19" s="234">
        <v>-16.4</v>
      </c>
      <c r="AC19" s="235">
        <v>49.62</v>
      </c>
      <c r="AD19" s="236">
        <v>12.7</v>
      </c>
      <c r="AE19" s="236">
        <v>10.25</v>
      </c>
      <c r="AF19" s="237">
        <v>8</v>
      </c>
      <c r="AG19" s="238">
        <v>2411</v>
      </c>
      <c r="AH19" s="239">
        <v>7.4</v>
      </c>
      <c r="AI19" s="240">
        <v>0.53</v>
      </c>
      <c r="AJ19" s="241">
        <f>IF(OR(AD19&lt;0,AD19="n/a",AD19=0,AN19="n/a"),"n/a",AN19/AD19)</f>
        <v>2.785436838090601</v>
      </c>
      <c r="AK19" t="s" s="265">
        <f>IF(OR(AN19&lt;0,AN19="n/a",AO19&lt;0,AO19="n/a"),"n/a",AN19/AO19)</f>
        <v>143</v>
      </c>
      <c r="AL19" s="243">
        <f>((AP19/AQ19)^(1/1)-1)*100</f>
        <v>18.0952380952381</v>
      </c>
      <c r="AM19" s="243">
        <f>IF(AS19=0,"n/a",((AP19/AS19)^(1/3)-1)*100)</f>
        <v>37.9151663573186</v>
      </c>
      <c r="AN19" s="243">
        <f>IF(AV19=0,"n/a",((AP19/AV19)^(1/5)-1)*100)</f>
        <v>35.37504784375063</v>
      </c>
      <c r="AO19" t="s" s="265">
        <f>IF(BB19=0,"n/a",((AP19/BB19)^(1/10)-1)*100)</f>
        <v>143</v>
      </c>
      <c r="AP19" s="241">
        <v>0.62</v>
      </c>
      <c r="AQ19" s="241">
        <v>0.525</v>
      </c>
      <c r="AR19" s="241">
        <v>0.37</v>
      </c>
      <c r="AS19" s="241">
        <v>0.23635</v>
      </c>
      <c r="AT19" s="245"/>
      <c r="AU19" s="241">
        <v>0.1694214876033057</v>
      </c>
      <c r="AV19" s="241">
        <v>0.1363636363636364</v>
      </c>
      <c r="AW19" s="245"/>
      <c r="AX19" s="246">
        <v>0.1115702479338843</v>
      </c>
      <c r="AY19" s="247">
        <v>0.09090909090909091</v>
      </c>
      <c r="AZ19" s="248">
        <v>0.07024793388429751</v>
      </c>
      <c r="BA19" s="248">
        <v>0.03719008264462809</v>
      </c>
      <c r="BB19" s="317">
        <v>0</v>
      </c>
      <c r="BC19" s="317">
        <v>0</v>
      </c>
      <c r="BD19" s="317">
        <v>0</v>
      </c>
      <c r="BE19" s="317">
        <v>0</v>
      </c>
      <c r="BF19" s="317">
        <v>0</v>
      </c>
      <c r="BG19" s="317">
        <v>0</v>
      </c>
      <c r="BH19" s="317">
        <v>0</v>
      </c>
      <c r="BI19" s="401">
        <v>0</v>
      </c>
      <c r="BJ19" s="246">
        <f>SUM(AP19:BI19)</f>
        <v>2.367052479338843</v>
      </c>
      <c r="BK19" s="250">
        <f>((AP19/AQ19)-1)*100</f>
        <v>18.0952380952381</v>
      </c>
      <c r="BL19" s="250">
        <f>((AQ19/AR19)-1)*100</f>
        <v>41.89189189189191</v>
      </c>
      <c r="BM19" s="250">
        <f>((AR19/AS19)-1)*100</f>
        <v>56.54749312460334</v>
      </c>
      <c r="BN19" s="250">
        <f>IF(AU19=0,0,IF(AU19&gt;AS19,0,((AS19/AU19)-1)*100))</f>
        <v>39.50414634146344</v>
      </c>
      <c r="BO19" s="250">
        <f>IF(AV19=0,0,IF(AV19&gt;AU19,0,((AU19/AV19)-1)*100))</f>
        <v>24.24242424242422</v>
      </c>
      <c r="BP19" s="250">
        <f>IF(AX19=0,0,IF(AX19&gt;AV19,0,((AV19/AX19)-1)*100))</f>
        <v>22.22222222222223</v>
      </c>
      <c r="BQ19" s="251">
        <f>IF(AY19=0,0,IF(AY19&gt;AX19,0,((AX19/AY19)-1)*100))</f>
        <v>22.72727272727271</v>
      </c>
      <c r="BR19" s="252">
        <f>IF(AZ19=0,0,IF(AZ19&gt;AY19,0,((AY19/AZ19)-1)*100))</f>
        <v>29.41176470588238</v>
      </c>
      <c r="BS19" s="252">
        <f>IF(BA19=0,0,IF(BA19&gt;AZ19,0,((AZ19/BA19)-1)*100))</f>
        <v>88.88888888888893</v>
      </c>
      <c r="BT19" s="252">
        <f>IF(BB19=0,0,IF(BB19&gt;BA19,0,((BA19/BB19)-1)*100))</f>
        <v>0</v>
      </c>
      <c r="BU19" s="252">
        <f>IF(BC19=0,0,IF(BC19&gt;BB19,0,((BB19/BC19)-1)*100))</f>
        <v>0</v>
      </c>
      <c r="BV19" s="252">
        <f>IF(BD19=0,0,IF(BD19&gt;BC19,0,((BC19/BD19)-1)*100))</f>
        <v>0</v>
      </c>
      <c r="BW19" s="252">
        <f>IF(BE19=0,0,IF(BE19&gt;BD19,0,((BD19/BE19)-1)*100))</f>
        <v>0</v>
      </c>
      <c r="BX19" s="252">
        <f>IF(BF19=0,0,IF(BF19&gt;BE19,0,((BE19/BF19)-1)*100))</f>
        <v>0</v>
      </c>
      <c r="BY19" s="252">
        <f>IF(BG19=0,0,IF(BG19&gt;BF19,0,((BF19/BG19)-1)*100))</f>
        <v>0</v>
      </c>
      <c r="BZ19" s="252">
        <f>IF(BH19=0,0,IF(BH19&gt;BG19,0,((BG19/BH19)-1)*100))</f>
        <v>0</v>
      </c>
      <c r="CA19" s="253">
        <f>IF(BI19=0,0,IF(BI19&gt;BH19,0,((BH19/BI19)-1)*100))</f>
        <v>0</v>
      </c>
      <c r="CB19" s="250">
        <f>AVERAGE(BK19:CA19)</f>
        <v>20.20772601411101</v>
      </c>
      <c r="CC19" s="250">
        <f>SQRT(AVERAGE((BK19-$CB19)^2,(BL19-$CB19)^2,(BM19-$CB19)^2,(BN19-$CB19)^2,(BO19-$CB19)^2,(BP19-$CB19)^2,(BQ19-$CB19)^2,(BR19-$CB19)^2,(BS19-$CB19)^2,(BT19-$CB19)^2,(BU19-$CB19)^2,(BV19-$CB19)^2,(BW19-$CB19)^2,(BX19-$CB19)^2,(BY19-$CB19)^2,(BZ19-$CB19)^2,(CA19-$CB19)^2))</f>
        <v>24.57032554296707</v>
      </c>
      <c r="CD19" t="s" s="116">
        <v>132</v>
      </c>
      <c r="CE19" s="254">
        <f>IF(AN19="n/a","n/a",IF(U19&lt;0,"n/a",IF(U19="n/a","n/a",I19+AN19-U19)))</f>
        <v>28.71213750568105</v>
      </c>
      <c r="CF19" s="254">
        <f>IF(AN19="n/a","n/a",I19+AN19)</f>
        <v>40.78906058260413</v>
      </c>
      <c r="CG19" s="250">
        <f>D19/10+(1000-E19)/100+IF(F19="N",2,IF(F19="Y",1,0))+IF(G19="N",2,IF(G19="Y",1,0))+IF(L19&gt;10,5,L19/2)+IF(S19&gt;100,0,IF(S19&lt;0,0,(100-S19)/10))+IF(U19&gt;100,0,IF(U19&lt;0,0,(100-U19)/10))+IF(X19="-",0,IF(X19="N/A",0,IF(X19&gt;5,0,5-X19)))+IF(Y19&gt;5,0,5-Y19)+IF(Z19="N/A",0,IF(Z19&gt;5,0,5-Z19))+IF(AB19&lt;0,0,IF(AB19="-",0,IF(AB19="N/A",0,IF(AB19&gt;10,5,AB19/2))))+IF(AC19="n/a",0,IF(AC19&lt;0,0,IF(AC19&gt;10,5,AC19/2)))+IF(AE19="n/a",0,IF(AE19&lt;0,0,IF(AE19&gt;10,5,AE19/2)))+AF19/10+IF(AG19&gt;100000,3,IF(AG19&gt;10000,2,IF(AG19&gt;1000,1,0)))+IF(AL19&gt;10,5,AL19/2)+IF(AM19="n/a",0,IF(AM19&gt;10,5,AM19/2))+IF(AN19="n/a",0,IF(AN19&gt;10,5,AN19/2))+IF(AO19="n/a",0,IF(AO19&lt;0,0,IF(AO19&gt;10,5,AO19/2)))+IF(CB19&gt;10,5,CB19/2)</f>
        <v>69.89384615384616</v>
      </c>
      <c r="CH19" s="255">
        <f>IF(AB19="n/a",1.03*AP19,IF(AB19&lt;0,1.01*AP19,IF(AB19&gt;10,1.1*AP19,(1+AB19/100)*AP19)))</f>
        <v>0.6262</v>
      </c>
      <c r="CI19" s="256">
        <f>IF($AC19="n/a",1.03*CH19,IF($AC19&lt;0,1.01*CH19,IF($AC19&gt;10,1.1*CH19,(1+$AC19/100)*CH19)))</f>
        <v>0.68882</v>
      </c>
      <c r="CJ19" s="257">
        <f>IF($AE19="n/a",1.03*CI19,IF($AE19&lt;0,1.01*CI19,IF($AE19&gt;10,1.1*CI19,(1+$AE19/100)*CI19)))</f>
        <v>0.7577020000000001</v>
      </c>
      <c r="CK19" s="257">
        <f>IF($AE19="n/a",1.03*CJ19,IF($AE19&lt;0,1.01*CJ19,IF($AE19&gt;10,1.1*CJ19,(1+$AE19/100)*CJ19)))</f>
        <v>0.8334722000000002</v>
      </c>
      <c r="CL19" s="258">
        <f>IF($AE19="n/a",1.03*CK19,IF($AE19&lt;0,1.01*CK19,IF($AE19&gt;10,1.1*CK19,(1+$AE19/100)*CK19)))</f>
        <v>0.9168194200000003</v>
      </c>
      <c r="CM19" s="256">
        <f>SUM(CH19:CL19)</f>
        <v>3.823013620000001</v>
      </c>
      <c r="CN19" s="253">
        <f>(CM19/H19)*100</f>
        <v>30.43800652866243</v>
      </c>
      <c r="CO19" s="259">
        <v>1.23</v>
      </c>
      <c r="CP19" s="260">
        <v>10.6</v>
      </c>
      <c r="CQ19" s="261">
        <v>-55.9</v>
      </c>
      <c r="CR19" s="262">
        <v>-4.3</v>
      </c>
      <c r="CS19" s="263">
        <v>-25.4</v>
      </c>
    </row>
    <row r="20" ht="11.25" customHeight="1">
      <c r="A20" t="s" s="227">
        <v>523</v>
      </c>
      <c r="B20" t="s" s="116">
        <v>524</v>
      </c>
      <c r="C20" t="s" s="227">
        <v>525</v>
      </c>
      <c r="D20" s="218">
        <v>15</v>
      </c>
      <c r="E20" s="219">
        <v>206</v>
      </c>
      <c r="F20" t="s" s="220">
        <v>129</v>
      </c>
      <c r="G20" t="s" s="221">
        <v>129</v>
      </c>
      <c r="H20" s="493">
        <v>91.3</v>
      </c>
      <c r="I20" s="223">
        <f>(R20/H20)*100</f>
        <v>1.971522453450165</v>
      </c>
      <c r="J20" s="224">
        <v>0.42</v>
      </c>
      <c r="K20" s="224">
        <v>0.45</v>
      </c>
      <c r="L20" s="223">
        <f>((K20/J20)-1)*100</f>
        <v>7.14285714285714</v>
      </c>
      <c r="M20" s="226">
        <v>42788</v>
      </c>
      <c r="N20" s="226">
        <v>42790</v>
      </c>
      <c r="O20" s="226">
        <v>42801</v>
      </c>
      <c r="P20" t="s" s="227">
        <v>526</v>
      </c>
      <c r="Q20" s="85"/>
      <c r="R20" s="225">
        <f>K20*4</f>
        <v>1.8</v>
      </c>
      <c r="S20" s="228">
        <f>IF(OR(W20&lt;0.01,W20="n/a"),"n/a",R20/W20*100)</f>
        <v>90</v>
      </c>
      <c r="T20" s="229">
        <f>IF(OR(W20&lt;0.01,Z20="n/a"),"n/a",(H20/SQRT(22.5*W20*(H20/Z20))-1)*100)</f>
        <v>161.8710454487942</v>
      </c>
      <c r="U20" s="223">
        <f>IF(OR(W20&lt;0.01,W20="n/a"),"n/a",H20/W20)</f>
        <v>45.65</v>
      </c>
      <c r="V20" s="230">
        <v>10</v>
      </c>
      <c r="W20" s="222">
        <v>2</v>
      </c>
      <c r="X20" s="222">
        <v>2.5</v>
      </c>
      <c r="Y20" s="231">
        <v>7.34</v>
      </c>
      <c r="Z20" s="232">
        <v>3.38</v>
      </c>
      <c r="AA20" s="233">
        <v>7.8</v>
      </c>
      <c r="AB20" s="234">
        <v>25.5</v>
      </c>
      <c r="AC20" s="235">
        <v>6.13</v>
      </c>
      <c r="AD20" s="236">
        <v>-0.2</v>
      </c>
      <c r="AE20" s="236">
        <v>18.21</v>
      </c>
      <c r="AF20" s="237">
        <v>30</v>
      </c>
      <c r="AG20" s="238">
        <v>33536</v>
      </c>
      <c r="AH20" s="239">
        <v>0.1</v>
      </c>
      <c r="AI20" s="240">
        <v>0</v>
      </c>
      <c r="AJ20" t="s" s="265">
        <f>IF(OR(AD20&lt;0,AD20="n/a",AD20=0),"n/a",AN20/AD20)</f>
        <v>143</v>
      </c>
      <c r="AK20" s="242">
        <f>IF(OR(AO20&lt;0,AO20="n/a"),"n/a",AN20/AO20)</f>
        <v>1.070651392322381</v>
      </c>
      <c r="AL20" s="243">
        <f>((AP20/AQ20)^(1/1)-1)*100</f>
        <v>4.999999999999982</v>
      </c>
      <c r="AM20" s="243">
        <f>IF(AS20=0,"n/a",((AP20/AS20)^(1/3)-1)*100)</f>
        <v>7.297628793540634</v>
      </c>
      <c r="AN20" s="243">
        <f>IF(AV20=0,"n/a",((AP20/AV20)^(1/5)-1)*100)</f>
        <v>11.6111311173261</v>
      </c>
      <c r="AO20" s="244">
        <f>IF(BB20=0,"n/a",((AP20/BB20)^(1/10)-1)*100)</f>
        <v>10.8449222600272</v>
      </c>
      <c r="AP20" s="241">
        <v>1.68</v>
      </c>
      <c r="AQ20" s="241">
        <v>1.6</v>
      </c>
      <c r="AR20" s="241">
        <v>1.48</v>
      </c>
      <c r="AS20" s="241">
        <v>1.36</v>
      </c>
      <c r="AT20" s="245"/>
      <c r="AU20" s="241">
        <v>1.2</v>
      </c>
      <c r="AV20" s="241">
        <v>0.97</v>
      </c>
      <c r="AW20" s="245"/>
      <c r="AX20" s="246">
        <v>0.86</v>
      </c>
      <c r="AY20" s="394">
        <v>0.8</v>
      </c>
      <c r="AZ20" s="248">
        <v>0.78</v>
      </c>
      <c r="BA20" s="248">
        <v>0.72</v>
      </c>
      <c r="BB20" s="248">
        <v>0.6</v>
      </c>
      <c r="BC20" s="248">
        <v>0.36</v>
      </c>
      <c r="BD20" s="248">
        <v>0.22</v>
      </c>
      <c r="BE20" s="248">
        <v>0.04</v>
      </c>
      <c r="BF20" s="317">
        <v>0</v>
      </c>
      <c r="BG20" s="317">
        <v>0</v>
      </c>
      <c r="BH20" s="317">
        <v>0</v>
      </c>
      <c r="BI20" s="401">
        <v>0</v>
      </c>
      <c r="BJ20" s="246">
        <f>SUM(AP20:BI20)</f>
        <v>12.67</v>
      </c>
      <c r="BK20" s="250">
        <f>((AP20/AQ20)-1)*100</f>
        <v>4.999999999999982</v>
      </c>
      <c r="BL20" s="250">
        <f>((AQ20/AR20)-1)*100</f>
        <v>8.108108108108114</v>
      </c>
      <c r="BM20" s="250">
        <f>((AR20/AS20)-1)*100</f>
        <v>8.823529411764696</v>
      </c>
      <c r="BN20" s="250">
        <f>IF(AU20=0,0,IF(AU20&gt;AS20,0,((AS20/AU20)-1)*100))</f>
        <v>13.33333333333335</v>
      </c>
      <c r="BO20" s="250">
        <f>IF(AV20=0,0,IF(AV20&gt;AU20,0,((AU20/AV20)-1)*100))</f>
        <v>23.71134020618557</v>
      </c>
      <c r="BP20" s="250">
        <f>IF(AX20=0,0,IF(AX20&gt;AV20,0,((AV20/AX20)-1)*100))</f>
        <v>12.79069767441861</v>
      </c>
      <c r="BQ20" s="251">
        <f>IF(AY20=0,0,IF(AY20&gt;AX20,0,((AX20/AY20)-1)*100))</f>
        <v>7.499999999999996</v>
      </c>
      <c r="BR20" s="252">
        <f>IF(AZ20=0,0,IF(AZ20&gt;AY20,0,((AY20/AZ20)-1)*100))</f>
        <v>2.564102564102577</v>
      </c>
      <c r="BS20" s="252">
        <f>IF(BA20=0,0,IF(BA20&gt;AZ20,0,((AZ20/BA20)-1)*100))</f>
        <v>8.333333333333348</v>
      </c>
      <c r="BT20" s="252">
        <f>IF(BB20=0,0,IF(BB20&gt;BA20,0,((BA20/BB20)-1)*100))</f>
        <v>20</v>
      </c>
      <c r="BU20" s="252">
        <f>IF(BC20=0,0,IF(BC20&gt;BB20,0,((BB20/BC20)-1)*100))</f>
        <v>66.66666666666667</v>
      </c>
      <c r="BV20" s="252">
        <f>IF(BD20=0,0,IF(BD20&gt;BC20,0,((BC20/BD20)-1)*100))</f>
        <v>63.63636363636363</v>
      </c>
      <c r="BW20" s="252">
        <f>IF(BE20=0,0,IF(BE20&gt;BD20,0,((BD20/BE20)-1)*100))</f>
        <v>450</v>
      </c>
      <c r="BX20" s="252">
        <f>IF(BF20=0,0,IF(BF20&gt;BE20,0,((BE20/BF20)-1)*100))</f>
        <v>0</v>
      </c>
      <c r="BY20" s="252">
        <f>IF(BG20=0,0,IF(BG20&gt;BF20,0,((BF20/BG20)-1)*100))</f>
        <v>0</v>
      </c>
      <c r="BZ20" s="252">
        <f>IF(BH20=0,0,IF(BH20&gt;BG20,0,((BG20/BH20)-1)*100))</f>
        <v>0</v>
      </c>
      <c r="CA20" s="253">
        <f>IF(BI20=0,0,IF(BI20&gt;BH20,0,((BH20/BI20)-1)*100))</f>
        <v>0</v>
      </c>
      <c r="CB20" s="250">
        <f>AVERAGE(BK20:CA20)</f>
        <v>40.61573381966333</v>
      </c>
      <c r="CC20" s="250">
        <f>SQRT(AVERAGE((BK20-$CB20)^2,(BL20-$CB20)^2,(BM20-$CB20)^2,(BN20-$CB20)^2,(BO20-$CB20)^2,(BP20-$CB20)^2,(BQ20-$CB20)^2,(BR20-$CB20)^2,(BS20-$CB20)^2,(BT20-$CB20)^2,(BU20-$CB20)^2,(BV20-$CB20)^2,(BW20-$CB20)^2,(BX20-$CB20)^2,(BY20-$CB20)^2,(BZ20-$CB20)^2,(CA20-$CB20)^2))</f>
        <v>104.1928812579497</v>
      </c>
      <c r="CD20" t="s" s="116">
        <v>178</v>
      </c>
      <c r="CE20" s="254">
        <f>IF(AN20="n/a","n/a",IF(U20&lt;0,"n/a",IF(U20="n/a","n/a",I20+AN20-U20)))</f>
        <v>-32.06734642922373</v>
      </c>
      <c r="CF20" s="254">
        <f>IF(AN20="n/a","n/a",I20+AN20)</f>
        <v>13.58265357077627</v>
      </c>
      <c r="CG20" s="250">
        <f>D20/10+(1000-E20)/100+IF(F20="N",2,IF(F20="Y",1,0))+IF(G20="N",2,IF(G20="Y",1,0))+IF(L20&gt;10,5,L20/2)+IF(S20&gt;100,0,IF(S20&lt;0,0,(100-S20)/10))+IF(U20&gt;100,0,IF(U20&lt;0,0,(100-U20)/10))+IF(X20="-",0,IF(X20="N/A",0,IF(X20&gt;5,0,5-X20)))+IF(Y20&gt;5,0,5-Y20)+IF(Z20="N/A",0,IF(Z20&gt;5,0,5-Z20))+IF(AB20&lt;0,0,IF(AB20="-",0,IF(AB20="N/A",0,IF(AB20&gt;10,5,AB20/2))))+IF(AC20="n/a",0,IF(AC20&lt;0,0,IF(AC20&gt;10,5,AC20/2)))+IF(AE20="n/a",0,IF(AE20&lt;0,0,IF(AE20&gt;10,5,AE20/2)))+AF20/10+IF(AG20&gt;100000,3,IF(AG20&gt;10000,2,IF(AG20&gt;1000,1,0)))+IF(AL20&gt;10,5,AL20/2)+IF(AM20="n/a",0,IF(AM20&gt;10,5,AM20/2))+IF(AN20="n/a",0,IF(AN20&gt;10,5,AN20/2))+IF(AO20="n/a",0,IF(AO20&lt;0,0,IF(AO20&gt;10,5,AO20/2)))+IF(CB20&gt;10,5,CB20/2)</f>
        <v>62.78024296819888</v>
      </c>
      <c r="CH20" s="255">
        <f>IF(AB20="n/a",1.03*AP20,IF(AB20&lt;0,1.01*AP20,IF(AB20&gt;10,1.1*AP20,(1+AB20/100)*AP20)))</f>
        <v>1.848</v>
      </c>
      <c r="CI20" s="256">
        <f>IF($AC20="n/a",1.03*CH20,IF($AC20&lt;0,1.01*CH20,IF($AC20&gt;10,1.1*CH20,(1+$AC20/100)*CH20)))</f>
        <v>1.9612824</v>
      </c>
      <c r="CJ20" s="257">
        <f>IF($AE20="n/a",1.03*CI20,IF($AE20&lt;0,1.01*CI20,IF($AE20&gt;10,1.1*CI20,(1+$AE20/100)*CI20)))</f>
        <v>2.15741064</v>
      </c>
      <c r="CK20" s="257">
        <f>IF($AE20="n/a",1.03*CJ20,IF($AE20&lt;0,1.01*CJ20,IF($AE20&gt;10,1.1*CJ20,(1+$AE20/100)*CJ20)))</f>
        <v>2.373151704000001</v>
      </c>
      <c r="CL20" s="258">
        <f>IF($AE20="n/a",1.03*CK20,IF($AE20&lt;0,1.01*CK20,IF($AE20&gt;10,1.1*CK20,(1+$AE20/100)*CK20)))</f>
        <v>2.610466874400001</v>
      </c>
      <c r="CM20" s="256">
        <f>SUM(CH20:CL20)</f>
        <v>10.9503116184</v>
      </c>
      <c r="CN20" s="253">
        <f>(CM20/H20)*100</f>
        <v>11.99376957108434</v>
      </c>
      <c r="CO20" s="259">
        <v>1.31</v>
      </c>
      <c r="CP20" s="260">
        <v>46.1</v>
      </c>
      <c r="CQ20" s="261">
        <v>-0.7</v>
      </c>
      <c r="CR20" s="262">
        <v>7.3</v>
      </c>
      <c r="CS20" s="263">
        <v>12.9</v>
      </c>
    </row>
    <row r="21" ht="11.25" customHeight="1">
      <c r="A21" t="s" s="273">
        <v>527</v>
      </c>
      <c r="B21" t="s" s="146">
        <v>528</v>
      </c>
      <c r="C21" t="s" s="146">
        <v>166</v>
      </c>
      <c r="D21" s="267">
        <v>15</v>
      </c>
      <c r="E21" s="219">
        <v>204</v>
      </c>
      <c r="F21" t="s" s="151">
        <v>55</v>
      </c>
      <c r="G21" t="s" s="152">
        <v>141</v>
      </c>
      <c r="H21" s="496">
        <v>37.45</v>
      </c>
      <c r="I21" s="269">
        <f>(R21/H21)*100</f>
        <v>1.70894526034713</v>
      </c>
      <c r="J21" s="270">
        <v>0.155</v>
      </c>
      <c r="K21" s="270">
        <v>0.16</v>
      </c>
      <c r="L21" s="269">
        <f>((K21/J21)-1)*100</f>
        <v>3.2258064516129</v>
      </c>
      <c r="M21" s="380">
        <v>42733</v>
      </c>
      <c r="N21" s="380">
        <v>42738</v>
      </c>
      <c r="O21" s="380">
        <v>42759</v>
      </c>
      <c r="P21" t="s" s="273">
        <v>529</v>
      </c>
      <c r="Q21" s="329"/>
      <c r="R21" s="271">
        <f>K21*4</f>
        <v>0.64</v>
      </c>
      <c r="S21" t="s" s="500">
        <f>IF(OR(W21&lt;0.01,W21="n/a"),"n/a",R21/W21*100)</f>
        <v>143</v>
      </c>
      <c r="T21" t="s" s="501">
        <f>IF(OR(W21&lt;0.01,Z21="n/a"),"n/a",(H21/SQRT(22.5*W21*(H21/Z21))-1)*100)</f>
        <v>143</v>
      </c>
      <c r="U21" t="s" s="368">
        <f>IF(OR(W21&lt;0.01,W21="n/a"),"n/a",H21/W21)</f>
        <v>143</v>
      </c>
      <c r="V21" s="277">
        <v>12</v>
      </c>
      <c r="W21" s="268">
        <v>-0.63</v>
      </c>
      <c r="X21" t="s" s="367">
        <v>143</v>
      </c>
      <c r="Y21" s="278">
        <v>0.28</v>
      </c>
      <c r="Z21" s="279">
        <v>1.43</v>
      </c>
      <c r="AA21" s="280">
        <v>-2.3</v>
      </c>
      <c r="AB21" s="418">
        <v>188</v>
      </c>
      <c r="AC21" s="282">
        <v>61.18</v>
      </c>
      <c r="AD21" s="283">
        <v>-34.5</v>
      </c>
      <c r="AE21" s="283">
        <v>8</v>
      </c>
      <c r="AF21" s="284">
        <v>7</v>
      </c>
      <c r="AG21" s="285">
        <v>1059</v>
      </c>
      <c r="AH21" s="286">
        <v>1.7</v>
      </c>
      <c r="AI21" s="287">
        <v>0.73</v>
      </c>
      <c r="AJ21" t="s" s="368">
        <f>IF(OR(AD21&lt;0,AD21="n/a",AD21=0),"n/a",AN21/AD21)</f>
        <v>143</v>
      </c>
      <c r="AK21" s="289">
        <f>IF(OR(AO21&lt;0,AO21="n/a"),"n/a",AN21/AO21)</f>
        <v>0.896398129490208</v>
      </c>
      <c r="AL21" s="290">
        <f>((AP21/AQ21)^(1/1)-1)*100</f>
        <v>10.7142857142857</v>
      </c>
      <c r="AM21" s="290">
        <f>IF(AS21=0,"n/a",((AP21/AS21)^(1/3)-1)*100)</f>
        <v>13.26637240208732</v>
      </c>
      <c r="AN21" s="290">
        <f>IF(AV21=0,"n/a",((AP21/AV21)^(1/5)-1)*100)</f>
        <v>16.14648054788117</v>
      </c>
      <c r="AO21" s="291">
        <f>IF(BB21=0,"n/a",((AP21/BB21)^(1/10)-1)*100)</f>
        <v>18.01262186598254</v>
      </c>
      <c r="AP21" s="288">
        <v>0.62</v>
      </c>
      <c r="AQ21" s="288">
        <v>0.5600000000000001</v>
      </c>
      <c r="AR21" s="288">
        <v>0.44</v>
      </c>
      <c r="AS21" s="288">
        <v>0.4266666666666667</v>
      </c>
      <c r="AT21" s="292"/>
      <c r="AU21" s="288">
        <v>0.4</v>
      </c>
      <c r="AV21" s="288">
        <v>0.2933333333333333</v>
      </c>
      <c r="AW21" s="292"/>
      <c r="AX21" s="293">
        <v>0.2383333333333333</v>
      </c>
      <c r="AY21" s="294">
        <v>0.2316666666666667</v>
      </c>
      <c r="AZ21" s="295">
        <v>0.2166666666666667</v>
      </c>
      <c r="BA21" s="295">
        <v>0.1466666666666667</v>
      </c>
      <c r="BB21" s="295">
        <v>0.1183333333333333</v>
      </c>
      <c r="BC21" s="295">
        <v>0.11</v>
      </c>
      <c r="BD21" s="295">
        <v>0.1033333333333333</v>
      </c>
      <c r="BE21" s="295">
        <v>0.09666666666666666</v>
      </c>
      <c r="BF21" s="426">
        <v>0.08666666666666667</v>
      </c>
      <c r="BG21" s="295">
        <v>0.08666666666666667</v>
      </c>
      <c r="BH21" s="295">
        <v>0.08</v>
      </c>
      <c r="BI21" s="296">
        <v>0.06666666666666667</v>
      </c>
      <c r="BJ21" s="293">
        <f>SUM(AP21:BI21)</f>
        <v>4.321666666666666</v>
      </c>
      <c r="BK21" s="297">
        <f>((AP21/AQ21)-1)*100</f>
        <v>10.7142857142857</v>
      </c>
      <c r="BL21" s="297">
        <f>((AQ21/AR21)-1)*100</f>
        <v>27.27272727272729</v>
      </c>
      <c r="BM21" s="297">
        <f>((AR21/AS21)-1)*100</f>
        <v>3.125</v>
      </c>
      <c r="BN21" s="297">
        <f>IF(AU21=0,0,IF(AU21&gt;AS21,0,((AS21/AU21)-1)*100))</f>
        <v>6.666666666666665</v>
      </c>
      <c r="BO21" s="297">
        <f>IF(AV21=0,0,IF(AV21&gt;AU21,0,((AU21/AV21)-1)*100))</f>
        <v>36.36363636363637</v>
      </c>
      <c r="BP21" s="297">
        <f>IF(AX21=0,0,IF(AX21&gt;AV21,0,((AV21/AX21)-1)*100))</f>
        <v>23.07692307692308</v>
      </c>
      <c r="BQ21" s="298">
        <f>IF(AY21=0,0,IF(AY21&gt;AX21,0,((AX21/AY21)-1)*100))</f>
        <v>2.877697841726623</v>
      </c>
      <c r="BR21" s="299">
        <f>IF(AZ21=0,0,IF(AZ21&gt;AY21,0,((AY21/AZ21)-1)*100))</f>
        <v>6.923076923076921</v>
      </c>
      <c r="BS21" s="299">
        <f>IF(BA21=0,0,IF(BA21&gt;AZ21,0,((AZ21/BA21)-1)*100))</f>
        <v>47.72727272727273</v>
      </c>
      <c r="BT21" s="299">
        <f>IF(BB21=0,0,IF(BB21&gt;BA21,0,((BA21/BB21)-1)*100))</f>
        <v>23.943661971831</v>
      </c>
      <c r="BU21" s="299">
        <f>IF(BC21=0,0,IF(BC21&gt;BB21,0,((BB21/BC21)-1)*100))</f>
        <v>7.575757575757569</v>
      </c>
      <c r="BV21" s="299">
        <f>IF(BD21=0,0,IF(BD21&gt;BC21,0,((BC21/BD21)-1)*100))</f>
        <v>6.451612903225801</v>
      </c>
      <c r="BW21" s="299">
        <f>IF(BE21=0,0,IF(BE21&gt;BD21,0,((BD21/BE21)-1)*100))</f>
        <v>6.896551724137923</v>
      </c>
      <c r="BX21" s="299">
        <f>IF(BF21=0,0,IF(BF21&gt;BE21,0,((BE21/BF21)-1)*100))</f>
        <v>11.53846153846154</v>
      </c>
      <c r="BY21" s="299">
        <f>IF(BG21=0,0,IF(BG21&gt;BF21,0,((BF21/BG21)-1)*100))</f>
        <v>0</v>
      </c>
      <c r="BZ21" s="299">
        <f>IF(BH21=0,0,IF(BH21&gt;BG21,0,((BG21/BH21)-1)*100))</f>
        <v>8.333333333333325</v>
      </c>
      <c r="CA21" s="300">
        <f>IF(BI21=0,0,IF(BI21&gt;BH21,0,((BH21/BI21)-1)*100))</f>
        <v>20</v>
      </c>
      <c r="CB21" s="297">
        <f>AVERAGE(BK21:CA21)</f>
        <v>14.67568621370956</v>
      </c>
      <c r="CC21" s="297">
        <f>SQRT(AVERAGE((BK21-$CB21)^2,(BL21-$CB21)^2,(BM21-$CB21)^2,(BN21-$CB21)^2,(BO21-$CB21)^2,(BP21-$CB21)^2,(BQ21-$CB21)^2,(BR21-$CB21)^2,(BS21-$CB21)^2,(BT21-$CB21)^2,(BU21-$CB21)^2,(BV21-$CB21)^2,(BW21-$CB21)^2,(BX21-$CB21)^2,(BY21-$CB21)^2,(BZ21-$CB21)^2,(CA21-$CB21)^2))</f>
        <v>12.74832878530999</v>
      </c>
      <c r="CD21" t="s" s="146">
        <v>157</v>
      </c>
      <c r="CE21" t="s" s="502">
        <f>IF(AN21="n/a","n/a",IF(U21&lt;0,"n/a",IF(U21="n/a","n/a",I21+AN21-U21)))</f>
        <v>143</v>
      </c>
      <c r="CF21" s="301">
        <f>IF(AN21="n/a","n/a",I21+AN21)</f>
        <v>17.8554258082283</v>
      </c>
      <c r="CG21" s="297">
        <f>D21/10+(1000-E21)/100+IF(F21="N",2,IF(F21="Y",1,0))+IF(G21="N",2,IF(G21="Y",1,0))+IF(L21&gt;10,5,L21/2)+IF(S21&gt;100,0,IF(S21&lt;0,0,(100-S21)/10))+IF(U21&gt;100,0,IF(U21&lt;0,0,(100-U21)/10))+IF(X21="-",0,IF(X21="N/A",0,IF(X21&gt;5,0,5-X21)))+IF(Y21&gt;5,0,5-Y21)+IF(Z21="N/A",0,IF(Z21&gt;5,0,5-Z21))+IF(AB21&lt;0,0,IF(AB21="-",0,IF(AB21="N/A",0,IF(AB21&gt;10,5,AB21/2))))+IF(AC21="n/a",0,IF(AC21&lt;0,0,IF(AC21&gt;10,5,AC21/2)))+IF(AE21="n/a",0,IF(AE21&lt;0,0,IF(AE21&gt;10,5,AE21/2)))+AF21/10+IF(AG21&gt;100000,3,IF(AG21&gt;10000,2,IF(AG21&gt;1000,1,0)))+IF(AL21&gt;10,5,AL21/2)+IF(AM21="n/a",0,IF(AM21&gt;10,5,AM21/2))+IF(AN21="n/a",0,IF(AN21&gt;10,5,AN21/2))+IF(AO21="n/a",0,IF(AO21&lt;0,0,IF(AO21&gt;10,5,AO21/2)))+IF(CB21&gt;10,5,CB21/2)</f>
        <v>63.06290322580645</v>
      </c>
      <c r="CH21" s="302">
        <f>IF(AB21="n/a",1.03*AP21,IF(AB21&lt;0,1.01*AP21,IF(AB21&gt;10,1.1*AP21,(1+AB21/100)*AP21)))</f>
        <v>0.6820000000000001</v>
      </c>
      <c r="CI21" s="303">
        <f>IF($AC21="n/a",1.03*CH21,IF($AC21&lt;0,1.01*CH21,IF($AC21&gt;10,1.1*CH21,(1+$AC21/100)*CH21)))</f>
        <v>0.7502000000000001</v>
      </c>
      <c r="CJ21" s="304">
        <f>IF($AE21="n/a",1.03*CI21,IF($AE21&lt;0,1.01*CI21,IF($AE21&gt;10,1.1*CI21,(1+$AE21/100)*CI21)))</f>
        <v>0.8102160000000002</v>
      </c>
      <c r="CK21" s="304">
        <f>IF($AE21="n/a",1.03*CJ21,IF($AE21&lt;0,1.01*CJ21,IF($AE21&gt;10,1.1*CJ21,(1+$AE21/100)*CJ21)))</f>
        <v>0.8750332800000002</v>
      </c>
      <c r="CL21" s="305">
        <f>IF($AE21="n/a",1.03*CK21,IF($AE21&lt;0,1.01*CK21,IF($AE21&gt;10,1.1*CK21,(1+$AE21/100)*CK21)))</f>
        <v>0.9450359424000003</v>
      </c>
      <c r="CM21" s="303">
        <f>SUM(CH21:CL21)</f>
        <v>4.062485222400001</v>
      </c>
      <c r="CN21" s="300">
        <f>(CM21/H21)*100</f>
        <v>10.84775760320428</v>
      </c>
      <c r="CO21" s="306">
        <v>1.35</v>
      </c>
      <c r="CP21" s="307">
        <v>21.6</v>
      </c>
      <c r="CQ21" s="308">
        <v>-16.6</v>
      </c>
      <c r="CR21" s="309">
        <v>10.6</v>
      </c>
      <c r="CS21" s="310">
        <v>5.2</v>
      </c>
    </row>
    <row r="22" ht="11.25" customHeight="1">
      <c r="A22" t="s" s="110">
        <v>530</v>
      </c>
      <c r="B22" t="s" s="110">
        <v>531</v>
      </c>
      <c r="C22" t="s" s="110">
        <v>191</v>
      </c>
      <c r="D22" s="174">
        <v>24</v>
      </c>
      <c r="E22" s="219">
        <v>113</v>
      </c>
      <c r="F22" t="s" s="118">
        <v>129</v>
      </c>
      <c r="G22" t="s" s="113">
        <v>129</v>
      </c>
      <c r="H22" s="176">
        <v>87.06999999999999</v>
      </c>
      <c r="I22" s="177">
        <f>(R22/H22)*100</f>
        <v>1.470081543585621</v>
      </c>
      <c r="J22" s="178">
        <v>0.3</v>
      </c>
      <c r="K22" s="178">
        <v>0.32</v>
      </c>
      <c r="L22" s="177">
        <f>((K22/J22)-1)*100</f>
        <v>6.666666666666665</v>
      </c>
      <c r="M22" s="389">
        <v>42674</v>
      </c>
      <c r="N22" s="389">
        <v>42676</v>
      </c>
      <c r="O22" s="389">
        <v>42697</v>
      </c>
      <c r="P22" t="s" s="173">
        <v>532</v>
      </c>
      <c r="Q22" t="s" s="503">
        <v>533</v>
      </c>
      <c r="R22" s="180">
        <f>K22*4</f>
        <v>1.28</v>
      </c>
      <c r="S22" s="181">
        <f>IF(OR(W22&lt;0.01,W22="n/a"),"n/a",R22/W22*100)</f>
        <v>37.64705882352941</v>
      </c>
      <c r="T22" s="182">
        <f>IF(OR(W22&lt;0.01,Z22="n/a"),"n/a",(H22/SQRT(22.5*W22*(H22/Z22))-1)*100)</f>
        <v>117.8570317306967</v>
      </c>
      <c r="U22" s="177">
        <f>IF(OR(W22&lt;0.01,W22="n/a"),"n/a",H22/W22)</f>
        <v>25.60882352941176</v>
      </c>
      <c r="V22" s="183">
        <v>12</v>
      </c>
      <c r="W22" s="176">
        <v>3.4</v>
      </c>
      <c r="X22" s="176">
        <v>2.81</v>
      </c>
      <c r="Y22" s="184">
        <v>2.35</v>
      </c>
      <c r="Z22" s="185">
        <v>4.17</v>
      </c>
      <c r="AA22" s="186">
        <v>17.1</v>
      </c>
      <c r="AB22" s="187">
        <v>2.6</v>
      </c>
      <c r="AC22" s="188">
        <v>8.42</v>
      </c>
      <c r="AD22" s="189">
        <v>3.6</v>
      </c>
      <c r="AE22" s="189">
        <v>9.109999999999999</v>
      </c>
      <c r="AF22" s="190">
        <v>13</v>
      </c>
      <c r="AG22" s="191">
        <v>5524</v>
      </c>
      <c r="AH22" s="192">
        <v>0.8</v>
      </c>
      <c r="AI22" s="193">
        <v>0.59</v>
      </c>
      <c r="AJ22" s="194">
        <f>IF(OR(AD22&lt;0,AD22="n/a",AD22=0),"n/a",AN22/AD22)</f>
        <v>2.446189331841005</v>
      </c>
      <c r="AK22" s="195">
        <f>IF(OR(AO22&lt;0,AO22="n/a"),"n/a",AN22/AO22)</f>
        <v>0.782583957279044</v>
      </c>
      <c r="AL22" s="196">
        <f>((AP22/AQ22)^(1/1)-1)*100</f>
        <v>7.017543859649122</v>
      </c>
      <c r="AM22" s="196">
        <f>IF(AS22=0,"n/a",((AP22/AS22)^(1/3)-1)*100)</f>
        <v>6.852973014887653</v>
      </c>
      <c r="AN22" s="196">
        <f>IF(AV22=0,"n/a",((AP22/AV22)^(1/5)-1)*100)</f>
        <v>8.806281594627619</v>
      </c>
      <c r="AO22" s="197">
        <f>IF(BB22=0,"n/a",((AP22/BB22)^(1/10)-1)*100)</f>
        <v>11.25282662993254</v>
      </c>
      <c r="AP22" s="194">
        <v>1.22</v>
      </c>
      <c r="AQ22" s="194">
        <v>1.14</v>
      </c>
      <c r="AR22" s="194">
        <v>1.09</v>
      </c>
      <c r="AS22" s="194">
        <v>1</v>
      </c>
      <c r="AT22" s="199"/>
      <c r="AU22" s="198">
        <v>0.88</v>
      </c>
      <c r="AV22" s="194">
        <v>0.8</v>
      </c>
      <c r="AW22" s="199"/>
      <c r="AX22" s="200">
        <v>0.66</v>
      </c>
      <c r="AY22" s="370">
        <v>0.6</v>
      </c>
      <c r="AZ22" s="202">
        <v>0.5600000000000001</v>
      </c>
      <c r="BA22" s="202">
        <v>0.5</v>
      </c>
      <c r="BB22" s="202">
        <v>0.42</v>
      </c>
      <c r="BC22" s="202">
        <v>0.35</v>
      </c>
      <c r="BD22" s="202">
        <v>0.22</v>
      </c>
      <c r="BE22" s="202">
        <v>0.125</v>
      </c>
      <c r="BF22" s="203">
        <v>0.12</v>
      </c>
      <c r="BG22" s="202">
        <v>0.11</v>
      </c>
      <c r="BH22" s="203">
        <v>0.1</v>
      </c>
      <c r="BI22" s="314">
        <v>0.09</v>
      </c>
      <c r="BJ22" s="200">
        <f>SUM(AP22:BI22)</f>
        <v>9.984999999999998</v>
      </c>
      <c r="BK22" s="205">
        <f>((AP22/AQ22)-1)*100</f>
        <v>7.017543859649122</v>
      </c>
      <c r="BL22" s="205">
        <f>((AQ22/AR22)-1)*100</f>
        <v>4.587155963302725</v>
      </c>
      <c r="BM22" s="205">
        <f>((AR22/AS22)-1)*100</f>
        <v>9.000000000000007</v>
      </c>
      <c r="BN22" s="205">
        <f>IF(AU22=0,0,IF(AU22&gt;AS22,0,((AS22/AU22)-1)*100))</f>
        <v>13.63636363636365</v>
      </c>
      <c r="BO22" s="205">
        <f>IF(AV22=0,0,IF(AV22&gt;AU22,0,((AU22/AV22)-1)*100))</f>
        <v>9.999999999999986</v>
      </c>
      <c r="BP22" s="205">
        <f>IF(AX22=0,0,IF(AX22&gt;AV22,0,((AV22/AX22)-1)*100))</f>
        <v>21.21212121212121</v>
      </c>
      <c r="BQ22" s="206">
        <f>IF(AY22=0,0,IF(AY22&gt;AX22,0,((AX22/AY22)-1)*100))</f>
        <v>10.00000000000001</v>
      </c>
      <c r="BR22" s="207">
        <f>IF(AZ22=0,0,IF(AZ22&gt;AY22,0,((AY22/AZ22)-1)*100))</f>
        <v>7.14285714285714</v>
      </c>
      <c r="BS22" s="207">
        <f>IF(BA22=0,0,IF(BA22&gt;AZ22,0,((AZ22/BA22)-1)*100))</f>
        <v>12.00000000000001</v>
      </c>
      <c r="BT22" s="207">
        <f>IF(BB22=0,0,IF(BB22&gt;BA22,0,((BA22/BB22)-1)*100))</f>
        <v>19.04761904761905</v>
      </c>
      <c r="BU22" s="207">
        <f>IF(BC22=0,0,IF(BC22&gt;BB22,0,((BB22/BC22)-1)*100))</f>
        <v>20</v>
      </c>
      <c r="BV22" s="207">
        <f>IF(BD22=0,0,IF(BD22&gt;BC22,0,((BC22/BD22)-1)*100))</f>
        <v>59.09090909090908</v>
      </c>
      <c r="BW22" s="207">
        <f>IF(BE22=0,0,IF(BE22&gt;BD22,0,((BD22/BE22)-1)*100))</f>
        <v>76</v>
      </c>
      <c r="BX22" s="207">
        <f>IF(BF22=0,0,IF(BF22&gt;BE22,0,((BE22/BF22)-1)*100))</f>
        <v>4.166666666666674</v>
      </c>
      <c r="BY22" s="207">
        <f>IF(BG22=0,0,IF(BG22&gt;BF22,0,((BF22/BG22)-1)*100))</f>
        <v>9.090909090909083</v>
      </c>
      <c r="BZ22" s="207">
        <f>IF(BH22=0,0,IF(BH22&gt;BG22,0,((BG22/BH22)-1)*100))</f>
        <v>9.999999999999986</v>
      </c>
      <c r="CA22" s="208">
        <f>IF(BI22=0,0,IF(BI22&gt;BH22,0,((BH22/BI22)-1)*100))</f>
        <v>11.11111111111112</v>
      </c>
      <c r="CB22" s="205">
        <f>AVERAGE(BK22:CA22)</f>
        <v>17.8296033424417</v>
      </c>
      <c r="CC22" s="205">
        <f>SQRT(AVERAGE((BK22-$CB22)^2,(BL22-$CB22)^2,(BM22-$CB22)^2,(BN22-$CB22)^2,(BO22-$CB22)^2,(BP22-$CB22)^2,(BQ22-$CB22)^2,(BR22-$CB22)^2,(BS22-$CB22)^2,(BT22-$CB22)^2,(BU22-$CB22)^2,(BV22-$CB22)^2,(BW22-$CB22)^2,(BX22-$CB22)^2,(BY22-$CB22)^2,(BZ22-$CB22)^2,(CA22-$CB22)^2))</f>
        <v>18.99227683023254</v>
      </c>
      <c r="CD22" t="s" s="110">
        <v>152</v>
      </c>
      <c r="CE22" s="209">
        <f>IF(AN22="n/a","n/a",IF(U22&lt;0,"n/a",IF(U22="n/a","n/a",I22+AN22-U22)))</f>
        <v>-15.33246039119852</v>
      </c>
      <c r="CF22" s="209">
        <f>IF(AN22="n/a","n/a",I22+AN22)</f>
        <v>10.27636313821324</v>
      </c>
      <c r="CG22" s="205">
        <f>D22/10+(1000-E22)/100+IF(F22="N",2,IF(F22="Y",1,0))+IF(G22="N",2,IF(G22="Y",1,0))+IF(L22&gt;10,5,L22/2)+IF(S22&gt;100,0,IF(S22&lt;0,0,(100-S22)/10))+IF(U22&gt;100,0,IF(U22&lt;0,0,(100-U22)/10))+IF(X22="-",0,IF(X22="N/A",0,IF(X22&gt;5,0,5-X22)))+IF(Y22&gt;5,0,5-Y22)+IF(Z22="N/A",0,IF(Z22&gt;5,0,5-Z22))+IF(AB22&lt;0,0,IF(AB22="-",0,IF(AB22="N/A",0,IF(AB22&gt;10,5,AB22/2))))+IF(AC22="n/a",0,IF(AC22&lt;0,0,IF(AC22&gt;10,5,AC22/2)))+IF(AE22="n/a",0,IF(AE22&lt;0,0,IF(AE22&gt;10,5,AE22/2)))+AF22/10+IF(AG22&gt;100000,3,IF(AG22&gt;10000,2,IF(AG22&gt;1000,1,0)))+IF(AL22&gt;10,5,AL22/2)+IF(AM22="n/a",0,IF(AM22&gt;10,5,AM22/2))+IF(AN22="n/a",0,IF(AN22&gt;10,5,AN22/2))+IF(AO22="n/a",0,IF(AO22&lt;0,0,IF(AO22&gt;10,5,AO22/2)))+IF(CB22&gt;10,5,CB22/2)</f>
        <v>67.65114433262141</v>
      </c>
      <c r="CH22" s="315">
        <f>IF(AB22="n/a",1.03*AP22,IF(AB22&lt;0,1.01*AP22,IF(AB22&gt;10,1.1*AP22,(1+AB22/100)*AP22)))</f>
        <v>1.25172</v>
      </c>
      <c r="CI22" s="211">
        <f>IF($AC22="n/a",1.03*CH22,IF($AC22&lt;0,1.01*CH22,IF($AC22&gt;10,1.1*CH22,(1+$AC22/100)*CH22)))</f>
        <v>1.357114824</v>
      </c>
      <c r="CJ22" s="212">
        <f>IF($AE22="n/a",1.03*CI22,IF($AE22&lt;0,1.01*CI22,IF($AE22&gt;10,1.1*CI22,(1+$AE22/100)*CI22)))</f>
        <v>1.4807479844664</v>
      </c>
      <c r="CK22" s="212">
        <f>IF($AE22="n/a",1.03*CJ22,IF($AE22&lt;0,1.01*CJ22,IF($AE22&gt;10,1.1*CJ22,(1+$AE22/100)*CJ22)))</f>
        <v>1.615644125851289</v>
      </c>
      <c r="CL22" s="210">
        <f>IF($AE22="n/a",1.03*CK22,IF($AE22&lt;0,1.01*CK22,IF($AE22&gt;10,1.1*CK22,(1+$AE22/100)*CK22)))</f>
        <v>1.762829305716341</v>
      </c>
      <c r="CM22" s="211">
        <f>SUM(CH22:CL22)</f>
        <v>7.46805624003403</v>
      </c>
      <c r="CN22" s="208">
        <f>(CM22/H22)*100</f>
        <v>8.577071597604261</v>
      </c>
      <c r="CO22" s="213">
        <v>0.97</v>
      </c>
      <c r="CP22" s="214">
        <v>23.8</v>
      </c>
      <c r="CQ22" s="215">
        <v>-4.1</v>
      </c>
      <c r="CR22" s="216">
        <v>1.2</v>
      </c>
      <c r="CS22" s="217">
        <v>6.4</v>
      </c>
    </row>
    <row r="23" ht="11.25" customHeight="1">
      <c r="A23" t="s" s="227">
        <v>534</v>
      </c>
      <c r="B23" t="s" s="116">
        <v>535</v>
      </c>
      <c r="C23" t="s" s="116">
        <v>313</v>
      </c>
      <c r="D23" s="218">
        <v>12</v>
      </c>
      <c r="E23" s="219">
        <v>293</v>
      </c>
      <c r="F23" t="s" s="220">
        <v>129</v>
      </c>
      <c r="G23" t="s" s="221">
        <v>129</v>
      </c>
      <c r="H23" s="343">
        <v>2.28</v>
      </c>
      <c r="I23" s="223">
        <f>(R23/H23)*100</f>
        <v>3.508771929824562</v>
      </c>
      <c r="J23" s="224">
        <v>0.019</v>
      </c>
      <c r="K23" s="224">
        <v>0.02</v>
      </c>
      <c r="L23" s="223">
        <f>((K23/J23)-1)*100</f>
        <v>5.263157894736836</v>
      </c>
      <c r="M23" s="327">
        <v>42550</v>
      </c>
      <c r="N23" s="327">
        <v>42552</v>
      </c>
      <c r="O23" s="327">
        <v>42580</v>
      </c>
      <c r="P23" t="s" s="227">
        <v>205</v>
      </c>
      <c r="Q23" t="s" s="353">
        <v>522</v>
      </c>
      <c r="R23" s="225">
        <f>K23*4</f>
        <v>0.08</v>
      </c>
      <c r="S23" s="228">
        <f>IF(OR(W23&lt;0.01,W23="n/a"),"n/a",R23/W23*100)</f>
        <v>57.14285714285714</v>
      </c>
      <c r="T23" s="229">
        <f>IF(OR(W23&lt;0.01,Z23="n/a"),"n/a",(H23/SQRT(22.5*W23*(H23/Z23))-1)*100)</f>
        <v>98.61424683949298</v>
      </c>
      <c r="U23" s="223">
        <f>IF(OR(W23&lt;0.01,W23="n/a"),"n/a",H23/W23)</f>
        <v>16.28571428571428</v>
      </c>
      <c r="V23" s="230">
        <v>12</v>
      </c>
      <c r="W23" s="344">
        <v>0.14</v>
      </c>
      <c r="X23" t="s" s="348">
        <v>143</v>
      </c>
      <c r="Y23" s="504">
        <v>1.94</v>
      </c>
      <c r="Z23" s="346">
        <v>5.45</v>
      </c>
      <c r="AA23" t="s" s="349">
        <v>143</v>
      </c>
      <c r="AB23" t="s" s="345">
        <v>143</v>
      </c>
      <c r="AC23" t="s" s="349">
        <v>143</v>
      </c>
      <c r="AD23" t="s" s="348">
        <v>143</v>
      </c>
      <c r="AE23" t="s" s="348">
        <v>143</v>
      </c>
      <c r="AF23" s="237">
        <v>0</v>
      </c>
      <c r="AG23" s="350">
        <v>74</v>
      </c>
      <c r="AH23" t="s" s="348">
        <v>143</v>
      </c>
      <c r="AI23" t="s" s="348">
        <v>143</v>
      </c>
      <c r="AJ23" t="s" s="265">
        <f>IF(OR(AD23&lt;0,AD23="n/a",AD23=0,AN23="n/a"),"n/a",AN23/AD23)</f>
        <v>143</v>
      </c>
      <c r="AK23" s="242">
        <f>IF(OR(AN23&lt;0,AN23="n/a",AO23&lt;0,AO23="n/a"),"n/a",AN23/AO23)</f>
        <v>1.07349247396121</v>
      </c>
      <c r="AL23" s="243">
        <f>((AP23/AQ23)^(1/1)-1)*100</f>
        <v>6.849315068493156</v>
      </c>
      <c r="AM23" s="243">
        <f>IF(AS23=0,"n/a",((AP23/AS23)^(1/3)-1)*100)</f>
        <v>14.47142425533319</v>
      </c>
      <c r="AN23" s="243">
        <f>IF(AV23=0,"n/a",((AP23/AV23)^(1/5)-1)*100)</f>
        <v>13.17983656310018</v>
      </c>
      <c r="AO23" s="244">
        <f>IF(BB23=0,"n/a",((AP23/BB23)^(1/10)-1)*100)</f>
        <v>12.27753047440221</v>
      </c>
      <c r="AP23" s="241">
        <v>0.078</v>
      </c>
      <c r="AQ23" s="241">
        <v>0.073</v>
      </c>
      <c r="AR23" s="241">
        <v>0.066</v>
      </c>
      <c r="AS23" s="241">
        <v>0.052</v>
      </c>
      <c r="AT23" s="245"/>
      <c r="AU23" s="241">
        <v>0.048</v>
      </c>
      <c r="AV23" s="241">
        <v>0.042</v>
      </c>
      <c r="AW23" s="245"/>
      <c r="AX23" s="246">
        <v>0.033</v>
      </c>
      <c r="AY23" s="247">
        <v>0.03</v>
      </c>
      <c r="AZ23" s="248">
        <v>0.02875</v>
      </c>
      <c r="BA23" s="248">
        <v>0.026</v>
      </c>
      <c r="BB23" s="248">
        <v>0.0245</v>
      </c>
      <c r="BC23" s="317">
        <v>0.02</v>
      </c>
      <c r="BD23" s="317">
        <v>0.02</v>
      </c>
      <c r="BE23" s="317">
        <v>0.02</v>
      </c>
      <c r="BF23" s="248">
        <v>0.02</v>
      </c>
      <c r="BG23" s="317">
        <v>0.018</v>
      </c>
      <c r="BH23" s="248">
        <v>0.005</v>
      </c>
      <c r="BI23" s="401">
        <v>0</v>
      </c>
      <c r="BJ23" s="246">
        <f>SUM(AP23:BI23)</f>
        <v>0.6042500000000002</v>
      </c>
      <c r="BK23" s="250">
        <f>((AP23/AQ23)-1)*100</f>
        <v>6.849315068493156</v>
      </c>
      <c r="BL23" s="250">
        <f>((AQ23/AR23)-1)*100</f>
        <v>10.6060606060606</v>
      </c>
      <c r="BM23" s="250">
        <f>((AR23/AS23)-1)*100</f>
        <v>26.92307692307694</v>
      </c>
      <c r="BN23" s="250">
        <f>IF(AU23=0,0,IF(AU23&gt;AS23,0,((AS23/AU23)-1)*100))</f>
        <v>8.333333333333325</v>
      </c>
      <c r="BO23" s="250">
        <f>IF(AV23=0,0,IF(AV23&gt;AU23,0,((AU23/AV23)-1)*100))</f>
        <v>14.28571428571428</v>
      </c>
      <c r="BP23" s="250">
        <f>IF(AX23=0,0,IF(AX23&gt;AV23,0,((AV23/AX23)-1)*100))</f>
        <v>27.27272727272727</v>
      </c>
      <c r="BQ23" s="251">
        <f>IF(AY23=0,0,IF(AY23&gt;AX23,0,((AX23/AY23)-1)*100))</f>
        <v>10.00000000000001</v>
      </c>
      <c r="BR23" s="252">
        <f>IF(AZ23=0,0,IF(AZ23&gt;AY23,0,((AY23/AZ23)-1)*100))</f>
        <v>4.347826086956519</v>
      </c>
      <c r="BS23" s="252">
        <f>IF(BA23=0,0,IF(BA23&gt;AZ23,0,((AZ23/BA23)-1)*100))</f>
        <v>10.57692307692308</v>
      </c>
      <c r="BT23" s="252">
        <f>IF(BB23=0,0,IF(BB23&gt;BA23,0,((BA23/BB23)-1)*100))</f>
        <v>6.122448979591821</v>
      </c>
      <c r="BU23" s="252">
        <f>IF(BC23=0,0,IF(BC23&gt;BB23,0,((BB23/BC23)-1)*100))</f>
        <v>22.50000000000001</v>
      </c>
      <c r="BV23" s="252">
        <f>IF(BD23=0,0,IF(BD23&gt;BC23,0,((BC23/BD23)-1)*100))</f>
        <v>0</v>
      </c>
      <c r="BW23" s="252">
        <f>IF(BE23=0,0,IF(BE23&gt;BD23,0,((BD23/BE23)-1)*100))</f>
        <v>0</v>
      </c>
      <c r="BX23" s="252">
        <f>IF(BF23=0,0,IF(BF23&gt;BE23,0,((BE23/BF23)-1)*100))</f>
        <v>0</v>
      </c>
      <c r="BY23" s="252">
        <f>IF(BG23=0,0,IF(BG23&gt;BF23,0,((BF23/BG23)-1)*100))</f>
        <v>11.11111111111112</v>
      </c>
      <c r="BZ23" s="252">
        <f>IF(BH23=0,0,IF(BH23&gt;BG23,0,((BG23/BH23)-1)*100))</f>
        <v>259.9999999999999</v>
      </c>
      <c r="CA23" s="253">
        <f>IF(BI23=0,0,IF(BI23&gt;BH23,0,((BH23/BI23)-1)*100))</f>
        <v>0</v>
      </c>
      <c r="CB23" s="250">
        <f>AVERAGE(BK23:CA23)</f>
        <v>24.64285510258753</v>
      </c>
      <c r="CC23" s="250">
        <f>SQRT(AVERAGE((BK23-$CB23)^2,(BL23-$CB23)^2,(BM23-$CB23)^2,(BN23-$CB23)^2,(BO23-$CB23)^2,(BP23-$CB23)^2,(BQ23-$CB23)^2,(BR23-$CB23)^2,(BS23-$CB23)^2,(BT23-$CB23)^2,(BU23-$CB23)^2,(BV23-$CB23)^2,(BW23-$CB23)^2,(BX23-$CB23)^2,(BY23-$CB23)^2,(BZ23-$CB23)^2,(CA23-$CB23)^2))</f>
        <v>59.44644266567151</v>
      </c>
      <c r="CD23" t="s" s="116">
        <v>157</v>
      </c>
      <c r="CE23" s="254">
        <f>IF(AN23="n/a","n/a",IF(U23&lt;0,"n/a",IF(U23="n/a","n/a",I23+AN23-U23)))</f>
        <v>0.4028942072104584</v>
      </c>
      <c r="CF23" s="254">
        <f>IF(AN23="n/a","n/a",I23+AN23)</f>
        <v>16.68860849292474</v>
      </c>
      <c r="CG23" s="250">
        <f>D23/10+(1000-E23)/100+IF(F23="N",2,IF(F23="Y",1,0))+IF(G23="N",2,IF(G23="Y",1,0))+IF(L23&gt;10,5,L23/2)+IF(S23&gt;100,0,IF(S23&lt;0,0,(100-S23)/10))+IF(U23&gt;100,0,IF(U23&lt;0,0,(100-U23)/10))+IF(X23="-",0,IF(X23="N/A",0,IF(X23&gt;5,0,5-X23)))+IF(Y23&gt;5,0,5-Y23)+IF(Z23="N/A",0,IF(Z23&gt;5,0,5-Z23))+IF(AB23&lt;0,0,IF(AB23="-",0,IF(AB23="N/A",0,IF(AB23&gt;10,5,AB23/2))))+IF(AC23="n/a",0,IF(AC23&lt;0,0,IF(AC23&gt;10,5,AC23/2)))+IF(AE23="n/a",0,IF(AE23&lt;0,0,IF(AE23&gt;10,5,AE23/2)))+AF23/10+IF(AG23&gt;100000,3,IF(AG23&gt;10000,2,IF(AG23&gt;1000,1,0)))+IF(AL23&gt;10,5,AL23/2)+IF(AM23="n/a",0,IF(AM23&gt;10,5,AM23/2))+IF(AN23="n/a",0,IF(AN23&gt;10,5,AN23/2))+IF(AO23="n/a",0,IF(AO23&lt;0,0,IF(AO23&gt;10,5,AO23/2)))+IF(CB23&gt;10,5,CB23/2)</f>
        <v>50.04337933875785</v>
      </c>
      <c r="CH23" s="255">
        <f>IF(AB23="n/a",1.03*AP23,IF(AB23&lt;0,1.01*AP23,IF(AB23&gt;10,1.1*AP23,(1+AB23/100)*AP23)))</f>
        <v>0.08034000000000001</v>
      </c>
      <c r="CI23" s="256">
        <f>IF($AC23="n/a",1.03*CH23,IF($AC23&lt;0,1.01*CH23,IF($AC23&gt;10,1.1*CH23,(1+$AC23/100)*CH23)))</f>
        <v>0.08275020000000001</v>
      </c>
      <c r="CJ23" s="257">
        <f>IF($AE23="n/a",1.03*CI23,IF($AE23&lt;0,1.01*CI23,IF($AE23&gt;10,1.1*CI23,(1+$AE23/100)*CI23)))</f>
        <v>0.08523270600000002</v>
      </c>
      <c r="CK23" s="257">
        <f>IF($AE23="n/a",1.03*CJ23,IF($AE23&lt;0,1.01*CJ23,IF($AE23&gt;10,1.1*CJ23,(1+$AE23/100)*CJ23)))</f>
        <v>0.08778968718000002</v>
      </c>
      <c r="CL23" s="258">
        <f>IF($AE23="n/a",1.03*CK23,IF($AE23&lt;0,1.01*CK23,IF($AE23&gt;10,1.1*CK23,(1+$AE23/100)*CK23)))</f>
        <v>0.09042337779540002</v>
      </c>
      <c r="CM23" s="256">
        <f>SUM(CH23:CL23)</f>
        <v>0.4265359709754001</v>
      </c>
      <c r="CN23" s="253">
        <f>(CM23/H23)*100</f>
        <v>18.70771802523685</v>
      </c>
      <c r="CO23" t="s" s="348">
        <v>143</v>
      </c>
      <c r="CP23" s="351">
        <v>8.1</v>
      </c>
      <c r="CQ23" s="352">
        <v>-5.8</v>
      </c>
      <c r="CR23" s="351">
        <v>1.5</v>
      </c>
      <c r="CS23" s="352">
        <v>3.3</v>
      </c>
    </row>
    <row r="24" ht="11.25" customHeight="1">
      <c r="A24" t="s" s="116">
        <v>536</v>
      </c>
      <c r="B24" t="s" s="116">
        <v>537</v>
      </c>
      <c r="C24" t="s" s="116">
        <v>128</v>
      </c>
      <c r="D24" s="218">
        <v>24</v>
      </c>
      <c r="E24" s="219">
        <v>130</v>
      </c>
      <c r="F24" t="s" s="220">
        <v>55</v>
      </c>
      <c r="G24" t="s" s="221">
        <v>55</v>
      </c>
      <c r="H24" s="222">
        <v>35.3</v>
      </c>
      <c r="I24" s="223">
        <f>(R24/H24)*100</f>
        <v>2.8328611898017</v>
      </c>
      <c r="J24" s="505">
        <v>0.2427184466019418</v>
      </c>
      <c r="K24" s="318">
        <v>0.25</v>
      </c>
      <c r="L24" s="223">
        <f>((K24/J24)-1)*100</f>
        <v>3.000000000000003</v>
      </c>
      <c r="M24" s="226">
        <v>43069</v>
      </c>
      <c r="N24" s="226">
        <v>43070</v>
      </c>
      <c r="O24" s="226">
        <v>43084</v>
      </c>
      <c r="P24" t="s" s="227">
        <v>182</v>
      </c>
      <c r="Q24" t="s" s="440">
        <v>538</v>
      </c>
      <c r="R24" s="225">
        <f>K24*4</f>
        <v>1</v>
      </c>
      <c r="S24" s="228">
        <f>IF(OR(W24&lt;0.01,W24="n/a"),"n/a",R24/W24*100)</f>
        <v>50.25125628140703</v>
      </c>
      <c r="T24" s="229">
        <f>IF(OR(W24&lt;0.01,Z24="n/a"),"n/a",(H24/SQRT(22.5*W24*(H24/Z24))-1)*100)</f>
        <v>26.81909192646008</v>
      </c>
      <c r="U24" s="223">
        <f>IF(OR(W24&lt;0.01,W24="n/a"),"n/a",H24/W24)</f>
        <v>17.73869346733668</v>
      </c>
      <c r="V24" s="230">
        <v>12</v>
      </c>
      <c r="W24" s="222">
        <v>1.99</v>
      </c>
      <c r="X24" s="222">
        <v>2.57</v>
      </c>
      <c r="Y24" s="231">
        <v>5.83</v>
      </c>
      <c r="Z24" s="232">
        <v>2.04</v>
      </c>
      <c r="AA24" s="233">
        <v>11.3</v>
      </c>
      <c r="AB24" s="234">
        <v>6.4</v>
      </c>
      <c r="AC24" s="235">
        <v>16.83</v>
      </c>
      <c r="AD24" s="236">
        <v>3.3</v>
      </c>
      <c r="AE24" s="236">
        <v>6.9</v>
      </c>
      <c r="AF24" s="237">
        <v>2</v>
      </c>
      <c r="AG24" s="372">
        <v>480</v>
      </c>
      <c r="AH24" s="239">
        <v>3</v>
      </c>
      <c r="AI24" s="240">
        <v>0.08</v>
      </c>
      <c r="AJ24" s="241">
        <f>IF(OR(AD24&lt;0,AD24="n/a",AD24=0),"n/a",AN24/AD24)</f>
        <v>0.6664303843808158</v>
      </c>
      <c r="AK24" s="242">
        <f>IF(OR(AO24&lt;0,AO24="n/a"),"n/a",AN24/AO24)</f>
        <v>0.7285350056074646</v>
      </c>
      <c r="AL24" s="243">
        <f>((AP24/AQ24)^(1/1)-1)*100</f>
        <v>2.253731343283594</v>
      </c>
      <c r="AM24" s="243">
        <f>IF(AS24=0,"n/a",((AP24/AS24)^(1/3)-1)*100)</f>
        <v>1.581619579917715</v>
      </c>
      <c r="AN24" s="243">
        <f>IF(AV24=0,"n/a",((AP24/AV24)^(1/5)-1)*100)</f>
        <v>2.199220268456692</v>
      </c>
      <c r="AO24" s="244">
        <f>IF(BB24=0,"n/a",((AP24/BB24)^(1/10)-1)*100)</f>
        <v>3.018688534565261</v>
      </c>
      <c r="AP24" s="241">
        <v>0.9496653784522575</v>
      </c>
      <c r="AQ24" s="241">
        <v>0.9287342045876696</v>
      </c>
      <c r="AR24" s="241">
        <v>0.9105237299879114</v>
      </c>
      <c r="AS24" s="241">
        <v>0.9059937611820014</v>
      </c>
      <c r="AT24" s="245"/>
      <c r="AU24" s="241">
        <v>0.8751669838407451</v>
      </c>
      <c r="AV24" s="241">
        <v>0.8517903069309294</v>
      </c>
      <c r="AW24" s="245"/>
      <c r="AX24" s="246">
        <v>0.8028978839553419</v>
      </c>
      <c r="AY24" s="247">
        <v>0.7795125086945067</v>
      </c>
      <c r="AZ24" s="248">
        <v>0.7659728858079444</v>
      </c>
      <c r="BA24" s="248">
        <v>0.7265254854027163</v>
      </c>
      <c r="BB24" s="248">
        <v>0.7053593651044767</v>
      </c>
      <c r="BC24" s="248">
        <v>0.6706695602632727</v>
      </c>
      <c r="BD24" s="248">
        <v>0.6303296126165525</v>
      </c>
      <c r="BE24" s="248">
        <v>0.574696824287482</v>
      </c>
      <c r="BF24" s="248">
        <v>0.5198131381075212</v>
      </c>
      <c r="BG24" s="248">
        <v>0.4546890661657986</v>
      </c>
      <c r="BH24" s="248">
        <v>0.3990562778367284</v>
      </c>
      <c r="BI24" s="249">
        <v>0.3525641295611523</v>
      </c>
      <c r="BJ24" s="246">
        <f>SUM(AP24:BI24)</f>
        <v>12.803961102785</v>
      </c>
      <c r="BK24" s="250">
        <f>((AP24/AQ24)-1)*100</f>
        <v>2.253731343283594</v>
      </c>
      <c r="BL24" s="250">
        <f>((AQ24/AR24)-1)*100</f>
        <v>2.000000000000002</v>
      </c>
      <c r="BM24" s="250">
        <f>((AR24/AS24)-1)*100</f>
        <v>0.5000000000000115</v>
      </c>
      <c r="BN24" s="250">
        <f>IF(AU24=0,0,IF(AU24&gt;AS24,0,((AS24/AU24)-1)*100))</f>
        <v>3.522388059701509</v>
      </c>
      <c r="BO24" s="250">
        <f>IF(AV24=0,0,IF(AV24&gt;AU24,0,((AU24/AV24)-1)*100))</f>
        <v>2.74441687344904</v>
      </c>
      <c r="BP24" s="250">
        <f>IF(AX24=0,0,IF(AX24&gt;AV24,0,((AV24/AX24)-1)*100))</f>
        <v>6.089494561217079</v>
      </c>
      <c r="BQ24" s="251">
        <f>IF(AY24=0,0,IF(AY24&gt;AX24,0,((AX24/AY24)-1)*100))</f>
        <v>3.000000000000003</v>
      </c>
      <c r="BR24" s="252">
        <f>IF(AZ24=0,0,IF(AZ24&gt;AY24,0,((AY24/AZ24)-1)*100))</f>
        <v>1.767637358635854</v>
      </c>
      <c r="BS24" s="252">
        <f>IF(BA24=0,0,IF(BA24&gt;AZ24,0,((AZ24/BA24)-1)*100))</f>
        <v>5.429596235479917</v>
      </c>
      <c r="BT24" s="252">
        <f>IF(BB24=0,0,IF(BB24&gt;BA24,0,((BA24/BB24)-1)*100))</f>
        <v>3.000756968060458</v>
      </c>
      <c r="BU24" s="252">
        <f>IF(BC24=0,0,IF(BC24&gt;BB24,0,((BB24/BC24)-1)*100))</f>
        <v>5.172413793103492</v>
      </c>
      <c r="BV24" s="252">
        <f>IF(BD24=0,0,IF(BD24&gt;BC24,0,((BC24/BD24)-1)*100))</f>
        <v>6.399817942753105</v>
      </c>
      <c r="BW24" s="252">
        <f>IF(BE24=0,0,IF(BE24&gt;BD24,0,((BD24/BE24)-1)*100))</f>
        <v>9.680371628648698</v>
      </c>
      <c r="BX24" s="252">
        <f>IF(BF24=0,0,IF(BF24&gt;BE24,0,((BE24/BF24)-1)*100))</f>
        <v>10.5583491752008</v>
      </c>
      <c r="BY24" s="252">
        <f>IF(BG24=0,0,IF(BG24&gt;BF24,0,((BF24/BG24)-1)*100))</f>
        <v>14.32277061132927</v>
      </c>
      <c r="BZ24" s="252">
        <f>IF(BH24=0,0,IF(BH24&gt;BG24,0,((BG24/BH24)-1)*100))</f>
        <v>13.94108836744878</v>
      </c>
      <c r="CA24" s="253">
        <f>IF(BI24=0,0,IF(BI24&gt;BH24,0,((BH24/BI24)-1)*100))</f>
        <v>13.18686286476347</v>
      </c>
      <c r="CB24" s="250">
        <f>AVERAGE(BK24:CA24)</f>
        <v>6.092335046063241</v>
      </c>
      <c r="CC24" s="250">
        <f>SQRT(AVERAGE((BK24-$CB24)^2,(BL24-$CB24)^2,(BM24-$CB24)^2,(BN24-$CB24)^2,(BO24-$CB24)^2,(BP24-$CB24)^2,(BQ24-$CB24)^2,(BR24-$CB24)^2,(BS24-$CB24)^2,(BT24-$CB24)^2,(BU24-$CB24)^2,(BV24-$CB24)^2,(BW24-$CB24)^2,(BX24-$CB24)^2,(BY24-$CB24)^2,(BZ24-$CB24)^2,(CA24-$CB24)^2))</f>
        <v>4.420989536229974</v>
      </c>
      <c r="CD24" t="s" s="116">
        <v>132</v>
      </c>
      <c r="CE24" s="254">
        <f>IF(AN24="n/a","n/a",IF(U24&lt;0,"n/a",IF(U24="n/a","n/a",I24+AN24-U24)))</f>
        <v>-12.70661200907829</v>
      </c>
      <c r="CF24" s="254">
        <f>IF(AN24="n/a","n/a",I24+AN24)</f>
        <v>5.032081458258392</v>
      </c>
      <c r="CG24" s="250">
        <f>D24/10+(1000-E24)/100+IF(F24="N",2,IF(F24="Y",1,0))+IF(G24="N",2,IF(G24="Y",1,0))+IF(L24&gt;10,5,L24/2)+IF(S24&gt;100,0,IF(S24&lt;0,0,(100-S24)/10))+IF(U24&gt;100,0,IF(U24&lt;0,0,(100-U24)/10))+IF(X24="-",0,IF(X24="N/A",0,IF(X24&gt;5,0,5-X24)))+IF(Y24&gt;5,0,5-Y24)+IF(Z24="N/A",0,IF(Z24&gt;5,0,5-Z24))+IF(AB24&lt;0,0,IF(AB24="-",0,IF(AB24="N/A",0,IF(AB24&gt;10,5,AB24/2))))+IF(AC24="n/a",0,IF(AC24&lt;0,0,IF(AC24&gt;10,5,AC24/2)))+IF(AE24="n/a",0,IF(AE24&lt;0,0,IF(AE24&gt;10,5,AE24/2)))+AF24/10+IF(AG24&gt;100000,3,IF(AG24&gt;10000,2,IF(AG24&gt;1000,1,0)))+IF(AL24&gt;10,5,AL24/2)+IF(AM24="n/a",0,IF(AM24&gt;10,5,AM24/2))+IF(AN24="n/a",0,IF(AN24&gt;10,5,AN24/2))+IF(AO24="n/a",0,IF(AO24&lt;0,0,IF(AO24&gt;10,5,AO24/2)))+IF(CB24&gt;10,5,CB24/2)</f>
        <v>54.61380241126889</v>
      </c>
      <c r="CH24" s="255">
        <f>IF(AB24="n/a",1.03*AP24,IF(AB24&lt;0,1.01*AP24,IF(AB24&gt;10,1.1*AP24,(1+AB24/100)*AP24)))</f>
        <v>1.010443962673202</v>
      </c>
      <c r="CI24" s="256">
        <f>IF($AC24="n/a",1.03*CH24,IF($AC24&lt;0,1.01*CH24,IF($AC24&gt;10,1.1*CH24,(1+$AC24/100)*CH24)))</f>
        <v>1.111488358940522</v>
      </c>
      <c r="CJ24" s="257">
        <f>IF($AE24="n/a",1.03*CI24,IF($AE24&lt;0,1.01*CI24,IF($AE24&gt;10,1.1*CI24,(1+$AE24/100)*CI24)))</f>
        <v>1.188181055707418</v>
      </c>
      <c r="CK24" s="257">
        <f>IF($AE24="n/a",1.03*CJ24,IF($AE24&lt;0,1.01*CJ24,IF($AE24&gt;10,1.1*CJ24,(1+$AE24/100)*CJ24)))</f>
        <v>1.27016554855123</v>
      </c>
      <c r="CL24" s="258">
        <f>IF($AE24="n/a",1.03*CK24,IF($AE24&lt;0,1.01*CK24,IF($AE24&gt;10,1.1*CK24,(1+$AE24/100)*CK24)))</f>
        <v>1.357806971401265</v>
      </c>
      <c r="CM24" s="256">
        <f>SUM(CH24:CL24)</f>
        <v>5.938085897273638</v>
      </c>
      <c r="CN24" s="253">
        <f>(CM24/H24)*100</f>
        <v>16.82177308009529</v>
      </c>
      <c r="CO24" s="259">
        <v>0.61</v>
      </c>
      <c r="CP24" s="260">
        <v>19</v>
      </c>
      <c r="CQ24" s="261">
        <v>-12.8</v>
      </c>
      <c r="CR24" s="262">
        <v>6.1</v>
      </c>
      <c r="CS24" s="263">
        <v>7.8</v>
      </c>
    </row>
    <row r="25" ht="11.25" customHeight="1">
      <c r="A25" t="s" s="116">
        <v>539</v>
      </c>
      <c r="B25" t="s" s="116">
        <v>540</v>
      </c>
      <c r="C25" t="s" s="116">
        <v>160</v>
      </c>
      <c r="D25" s="218">
        <v>20</v>
      </c>
      <c r="E25" s="219">
        <v>156</v>
      </c>
      <c r="F25" t="s" s="220">
        <v>55</v>
      </c>
      <c r="G25" t="s" s="221">
        <v>55</v>
      </c>
      <c r="H25" s="493">
        <v>40.62</v>
      </c>
      <c r="I25" s="223">
        <f>(R25/H25)*100</f>
        <v>2.28163466272772</v>
      </c>
      <c r="J25" s="318">
        <v>0.2283</v>
      </c>
      <c r="K25" s="318">
        <v>0.2317</v>
      </c>
      <c r="L25" s="223">
        <f>((K25/J25)-1)*100</f>
        <v>1.489268506351293</v>
      </c>
      <c r="M25" s="226">
        <v>42866</v>
      </c>
      <c r="N25" s="226">
        <v>42870</v>
      </c>
      <c r="O25" s="226">
        <v>42881</v>
      </c>
      <c r="P25" t="s" s="227">
        <v>541</v>
      </c>
      <c r="Q25" s="319"/>
      <c r="R25" s="225">
        <f>K25*4</f>
        <v>0.9268</v>
      </c>
      <c r="S25" s="228">
        <f>IF(OR(W25&lt;0.01,W25="n/a"),"n/a",R25/W25*100)</f>
        <v>63.47945205479451</v>
      </c>
      <c r="T25" s="229">
        <f>IF(OR(W25&lt;0.01,Z25="n/a"),"n/a",(H25/SQRT(22.5*W25*(H25/Z25))-1)*100)</f>
        <v>79.64805776165306</v>
      </c>
      <c r="U25" s="223">
        <f>IF(OR(W25&lt;0.01,W25="n/a"),"n/a",H25/W25)</f>
        <v>27.82191780821918</v>
      </c>
      <c r="V25" s="230">
        <v>12</v>
      </c>
      <c r="W25" s="222">
        <v>1.46</v>
      </c>
      <c r="X25" s="222">
        <v>6.96</v>
      </c>
      <c r="Y25" s="231">
        <v>4.5</v>
      </c>
      <c r="Z25" s="232">
        <v>2.61</v>
      </c>
      <c r="AA25" s="233">
        <v>9.6</v>
      </c>
      <c r="AB25" s="234">
        <v>12.6</v>
      </c>
      <c r="AC25" s="235">
        <v>6.16</v>
      </c>
      <c r="AD25" s="236">
        <v>11.3</v>
      </c>
      <c r="AE25" s="236">
        <v>4</v>
      </c>
      <c r="AF25" s="237">
        <v>4</v>
      </c>
      <c r="AG25" s="372">
        <v>364</v>
      </c>
      <c r="AH25" s="239">
        <v>3.9</v>
      </c>
      <c r="AI25" s="240">
        <v>0.8</v>
      </c>
      <c r="AJ25" s="241">
        <f>IF(OR(AD25&lt;0,AD25="n/a",AD25=0),"n/a",AN25/AD25)</f>
        <v>0.2979868138595803</v>
      </c>
      <c r="AK25" s="242">
        <f>IF(OR(AO25&lt;0,AO25="n/a"),"n/a",AN25/AO25)</f>
        <v>0.8623477598615982</v>
      </c>
      <c r="AL25" s="243">
        <f>((AP25/AQ25)^(1/1)-1)*100</f>
        <v>3.034814475492431</v>
      </c>
      <c r="AM25" s="243">
        <f>IF(AS25=0,"n/a",((AP25/AS25)^(1/3)-1)*100)</f>
        <v>3.027242072915715</v>
      </c>
      <c r="AN25" s="243">
        <f>IF(AV25=0,"n/a",((AP25/AV25)^(1/5)-1)*100)</f>
        <v>3.367250996613258</v>
      </c>
      <c r="AO25" s="244">
        <f>IF(BB25=0,"n/a",((AP25/BB25)^(1/10)-1)*100)</f>
        <v>3.904748354832721</v>
      </c>
      <c r="AP25" s="241">
        <v>0.8996999999999999</v>
      </c>
      <c r="AQ25" s="241">
        <v>0.8732</v>
      </c>
      <c r="AR25" s="241">
        <v>0.8479</v>
      </c>
      <c r="AS25" s="241">
        <v>0.8227</v>
      </c>
      <c r="AT25" s="245"/>
      <c r="AU25" s="241">
        <v>0.7961</v>
      </c>
      <c r="AV25" s="241">
        <v>0.7624</v>
      </c>
      <c r="AW25" s="245"/>
      <c r="AX25" s="246">
        <v>0.7529</v>
      </c>
      <c r="AY25" s="247">
        <v>0.7225</v>
      </c>
      <c r="AZ25" s="248">
        <v>0.7072000000000001</v>
      </c>
      <c r="BA25" s="248">
        <v>0.664</v>
      </c>
      <c r="BB25" s="248">
        <v>0.6133999999999999</v>
      </c>
      <c r="BC25" s="248">
        <v>0.5805</v>
      </c>
      <c r="BD25" s="248">
        <v>0.5533</v>
      </c>
      <c r="BE25" s="248">
        <v>0.53268</v>
      </c>
      <c r="BF25" s="248">
        <v>0.51556</v>
      </c>
      <c r="BG25" s="248">
        <v>0.49334</v>
      </c>
      <c r="BH25" s="248">
        <v>0.48666</v>
      </c>
      <c r="BI25" s="249">
        <v>0.4711</v>
      </c>
      <c r="BJ25" s="246">
        <f>SUM(AP25:BI25)</f>
        <v>12.09514</v>
      </c>
      <c r="BK25" s="250">
        <f>((AP25/AQ25)-1)*100</f>
        <v>3.034814475492431</v>
      </c>
      <c r="BL25" s="250">
        <f>((AQ25/AR25)-1)*100</f>
        <v>2.983842434249317</v>
      </c>
      <c r="BM25" s="250">
        <f>((AR25/AS25)-1)*100</f>
        <v>3.063084964142448</v>
      </c>
      <c r="BN25" s="250">
        <f>IF(AU25=0,0,IF(AU25&gt;AS25,0,((AS25/AU25)-1)*100))</f>
        <v>3.341288782816232</v>
      </c>
      <c r="BO25" s="250">
        <f>IF(AV25=0,0,IF(AV25&gt;AU25,0,((AU25/AV25)-1)*100))</f>
        <v>4.42025183630641</v>
      </c>
      <c r="BP25" s="250">
        <f>IF(AX25=0,0,IF(AX25&gt;AV25,0,((AV25/AX25)-1)*100))</f>
        <v>1.261787754017796</v>
      </c>
      <c r="BQ25" s="251">
        <f>IF(AY25=0,0,IF(AY25&gt;AX25,0,((AX25/AY25)-1)*100))</f>
        <v>4.207612456747412</v>
      </c>
      <c r="BR25" s="252">
        <f>IF(AZ25=0,0,IF(AZ25&gt;AY25,0,((AY25/AZ25)-1)*100))</f>
        <v>2.163461538461542</v>
      </c>
      <c r="BS25" s="252">
        <f>IF(BA25=0,0,IF(BA25&gt;AZ25,0,((AZ25/BA25)-1)*100))</f>
        <v>6.506024096385543</v>
      </c>
      <c r="BT25" s="252">
        <f>IF(BB25=0,0,IF(BB25&gt;BA25,0,((BA25/BB25)-1)*100))</f>
        <v>8.249103358330622</v>
      </c>
      <c r="BU25" s="252">
        <f>IF(BC25=0,0,IF(BC25&gt;BB25,0,((BB25/BC25)-1)*100))</f>
        <v>5.667527993109367</v>
      </c>
      <c r="BV25" s="252">
        <f>IF(BD25=0,0,IF(BD25&gt;BC25,0,((BC25/BD25)-1)*100))</f>
        <v>4.915958792698349</v>
      </c>
      <c r="BW25" s="252">
        <f>IF(BE25=0,0,IF(BE25&gt;BD25,0,((BD25/BE25)-1)*100))</f>
        <v>3.870991965157322</v>
      </c>
      <c r="BX25" s="252">
        <f>IF(BF25=0,0,IF(BF25&gt;BE25,0,((BE25/BF25)-1)*100))</f>
        <v>3.320661028784233</v>
      </c>
      <c r="BY25" s="252">
        <f>IF(BG25=0,0,IF(BG25&gt;BF25,0,((BF25/BG25)-1)*100))</f>
        <v>4.50399318928123</v>
      </c>
      <c r="BZ25" s="252">
        <f>IF(BH25=0,0,IF(BH25&gt;BG25,0,((BG25/BH25)-1)*100))</f>
        <v>1.372621542760855</v>
      </c>
      <c r="CA25" s="253">
        <f>IF(BI25=0,0,IF(BI25&gt;BH25,0,((BH25/BI25)-1)*100))</f>
        <v>3.302908087454903</v>
      </c>
      <c r="CB25" s="250">
        <f>AVERAGE(BK25:CA25)</f>
        <v>3.893290252717413</v>
      </c>
      <c r="CC25" s="250">
        <f>SQRT(AVERAGE((BK25-$CB25)^2,(BL25-$CB25)^2,(BM25-$CB25)^2,(BN25-$CB25)^2,(BO25-$CB25)^2,(BP25-$CB25)^2,(BQ25-$CB25)^2,(BR25-$CB25)^2,(BS25-$CB25)^2,(BT25-$CB25)^2,(BU25-$CB25)^2,(BV25-$CB25)^2,(BW25-$CB25)^2,(BX25-$CB25)^2,(BY25-$CB25)^2,(BZ25-$CB25)^2,(CA25-$CB25)^2))</f>
        <v>1.719243335517305</v>
      </c>
      <c r="CD25" t="s" s="116">
        <v>161</v>
      </c>
      <c r="CE25" s="254">
        <f>IF(AN25="n/a","n/a",IF(U25&lt;0,"n/a",IF(U25="n/a","n/a",I25+AN25-U25)))</f>
        <v>-22.1730321488782</v>
      </c>
      <c r="CF25" s="254">
        <f>IF(AN25="n/a","n/a",I25+AN25)</f>
        <v>5.648885659340978</v>
      </c>
      <c r="CG25" s="250">
        <f>D25/10+(1000-E25)/100+IF(F25="N",2,IF(F25="Y",1,0))+IF(G25="N",2,IF(G25="Y",1,0))+IF(L25&gt;10,5,L25/2)+IF(S25&gt;100,0,IF(S25&lt;0,0,(100-S25)/10))+IF(U25&gt;100,0,IF(U25&lt;0,0,(100-U25)/10))+IF(X25="-",0,IF(X25="N/A",0,IF(X25&gt;5,0,5-X25)))+IF(Y25&gt;5,0,5-Y25)+IF(Z25="N/A",0,IF(Z25&gt;5,0,5-Z25))+IF(AB25&lt;0,0,IF(AB25="-",0,IF(AB25="N/A",0,IF(AB25&gt;10,5,AB25/2))))+IF(AC25="n/a",0,IF(AC25&lt;0,0,IF(AC25&gt;10,5,AC25/2)))+IF(AE25="n/a",0,IF(AE25&lt;0,0,IF(AE25&gt;10,5,AE25/2)))+AF25/10+IF(AG25&gt;100000,3,IF(AG25&gt;10000,2,IF(AG25&gt;1000,1,0)))+IF(AL25&gt;10,5,AL25/2)+IF(AM25="n/a",0,IF(AM25&gt;10,5,AM25/2))+IF(AN25="n/a",0,IF(AN25&gt;10,5,AN25/2))+IF(AO25="n/a",0,IF(AO25&lt;0,0,IF(AO25&gt;10,5,AO25/2)))+IF(CB25&gt;10,5,CB25/2)</f>
        <v>48.03817034316003</v>
      </c>
      <c r="CH25" s="255">
        <f>IF(AB25="n/a",1.03*AP25,IF(AB25&lt;0,1.01*AP25,IF(AB25&gt;10,1.1*AP25,(1+AB25/100)*AP25)))</f>
        <v>0.98967</v>
      </c>
      <c r="CI25" s="256">
        <f>IF($AC25="n/a",1.03*CH25,IF($AC25&lt;0,1.01*CH25,IF($AC25&gt;10,1.1*CH25,(1+$AC25/100)*CH25)))</f>
        <v>1.050633672</v>
      </c>
      <c r="CJ25" s="257">
        <f>IF($AE25="n/a",1.03*CI25,IF($AE25&lt;0,1.01*CI25,IF($AE25&gt;10,1.1*CI25,(1+$AE25/100)*CI25)))</f>
        <v>1.092659018880</v>
      </c>
      <c r="CK25" s="257">
        <f>IF($AE25="n/a",1.03*CJ25,IF($AE25&lt;0,1.01*CJ25,IF($AE25&gt;10,1.1*CJ25,(1+$AE25/100)*CJ25)))</f>
        <v>1.1363653796352</v>
      </c>
      <c r="CL25" s="258">
        <f>IF($AE25="n/a",1.03*CK25,IF($AE25&lt;0,1.01*CK25,IF($AE25&gt;10,1.1*CK25,(1+$AE25/100)*CK25)))</f>
        <v>1.181819994820608</v>
      </c>
      <c r="CM25" s="256">
        <f>SUM(CH25:CL25)</f>
        <v>5.451148065335809</v>
      </c>
      <c r="CN25" s="253">
        <f>(CM25/H25)*100</f>
        <v>13.41986229772479</v>
      </c>
      <c r="CO25" s="259">
        <v>0.09</v>
      </c>
      <c r="CP25" s="260">
        <v>49.9</v>
      </c>
      <c r="CQ25" s="261">
        <v>-6</v>
      </c>
      <c r="CR25" s="262">
        <v>4.5</v>
      </c>
      <c r="CS25" s="263">
        <v>11.4</v>
      </c>
    </row>
    <row r="26" ht="11.25" customHeight="1">
      <c r="A26" t="s" s="273">
        <v>542</v>
      </c>
      <c r="B26" t="s" s="146">
        <v>543</v>
      </c>
      <c r="C26" t="s" s="146">
        <v>146</v>
      </c>
      <c r="D26" s="267">
        <v>13</v>
      </c>
      <c r="E26" s="219">
        <v>262</v>
      </c>
      <c r="F26" t="s" s="151">
        <v>129</v>
      </c>
      <c r="G26" t="s" s="152">
        <v>129</v>
      </c>
      <c r="H26" s="496">
        <v>100.65</v>
      </c>
      <c r="I26" s="269">
        <f>(R26/H26)*100</f>
        <v>2.106308991554893</v>
      </c>
      <c r="J26" s="270">
        <v>0.5</v>
      </c>
      <c r="K26" s="270">
        <v>0.53</v>
      </c>
      <c r="L26" s="269">
        <f>((K26/J26)-1)*100</f>
        <v>6.000000000000005</v>
      </c>
      <c r="M26" s="380">
        <v>42697</v>
      </c>
      <c r="N26" s="380">
        <v>42702</v>
      </c>
      <c r="O26" s="380">
        <v>42716</v>
      </c>
      <c r="P26" t="s" s="273">
        <v>136</v>
      </c>
      <c r="Q26" s="441"/>
      <c r="R26" s="271">
        <f>K26*4</f>
        <v>2.12</v>
      </c>
      <c r="S26" s="275">
        <f>IF(OR(W26&lt;0.01,W26="n/a"),"n/a",R26/W26*100)</f>
        <v>27.8580814717477</v>
      </c>
      <c r="T26" s="276">
        <f>IF(OR(W26&lt;0.01,Z26="n/a"),"n/a",(H26/SQRT(22.5*W26*(H26/Z26))-1)*100)</f>
        <v>-11.9133147056276</v>
      </c>
      <c r="U26" s="269">
        <f>IF(OR(W26&lt;0.01,W26="n/a"),"n/a",H26/W26)</f>
        <v>13.22601839684626</v>
      </c>
      <c r="V26" s="277">
        <v>12</v>
      </c>
      <c r="W26" s="268">
        <v>7.61</v>
      </c>
      <c r="X26" s="268">
        <v>0.68</v>
      </c>
      <c r="Y26" s="278">
        <v>0.8100000000000001</v>
      </c>
      <c r="Z26" s="279">
        <v>1.32</v>
      </c>
      <c r="AA26" s="280">
        <v>10.4</v>
      </c>
      <c r="AB26" s="281">
        <v>345.1</v>
      </c>
      <c r="AC26" s="282">
        <v>100.85</v>
      </c>
      <c r="AD26" s="283">
        <v>10.6</v>
      </c>
      <c r="AE26" s="283">
        <v>19.4</v>
      </c>
      <c r="AF26" s="284">
        <v>12</v>
      </c>
      <c r="AG26" s="285">
        <v>5444</v>
      </c>
      <c r="AH26" s="286">
        <v>0.8</v>
      </c>
      <c r="AI26" s="287">
        <v>0.27</v>
      </c>
      <c r="AJ26" s="288">
        <f>IF(OR(AD26&lt;0,AD26="n/a",AD26=0),"n/a",AN26/AD26)</f>
        <v>2.238802522576682</v>
      </c>
      <c r="AK26" s="289">
        <f>IF(OR(AO26&lt;0,AO26="n/a"),"n/a",AN26/AO26)</f>
        <v>1.300925990900377</v>
      </c>
      <c r="AL26" s="290">
        <f>((AP26/AQ26)^(1/1)-1)*100</f>
        <v>48.17518248175179</v>
      </c>
      <c r="AM26" s="290">
        <f>IF(AS26=0,"n/a",((AP26/AS26)^(1/3)-1)*100)</f>
        <v>28.3536633147317</v>
      </c>
      <c r="AN26" s="290">
        <f>IF(AV26=0,"n/a",((AP26/AV26)^(1/5)-1)*100)</f>
        <v>23.73130673931283</v>
      </c>
      <c r="AO26" s="291">
        <f>IF(BB26=0,"n/a",((AP26/BB26)^(1/10)-1)*100)</f>
        <v>18.24185765009452</v>
      </c>
      <c r="AP26" s="288">
        <v>2.03</v>
      </c>
      <c r="AQ26" s="288">
        <v>1.37</v>
      </c>
      <c r="AR26" s="288">
        <v>1.06</v>
      </c>
      <c r="AS26" s="288">
        <v>0.96</v>
      </c>
      <c r="AT26" s="292"/>
      <c r="AU26" s="288">
        <v>0.8100000000000001</v>
      </c>
      <c r="AV26" s="288">
        <v>0.7</v>
      </c>
      <c r="AW26" s="292"/>
      <c r="AX26" s="293">
        <v>0.63</v>
      </c>
      <c r="AY26" s="294">
        <v>0.59</v>
      </c>
      <c r="AZ26" s="295">
        <v>0.54</v>
      </c>
      <c r="BA26" s="295">
        <v>0.46</v>
      </c>
      <c r="BB26" s="295">
        <v>0.38</v>
      </c>
      <c r="BC26" s="295">
        <v>0.31</v>
      </c>
      <c r="BD26" s="295">
        <v>0.21</v>
      </c>
      <c r="BE26" s="426">
        <v>0</v>
      </c>
      <c r="BF26" s="426">
        <v>0</v>
      </c>
      <c r="BG26" s="426">
        <v>0</v>
      </c>
      <c r="BH26" s="426">
        <v>0</v>
      </c>
      <c r="BI26" s="494">
        <v>0</v>
      </c>
      <c r="BJ26" s="293">
        <f>SUM(AP26:BI26)</f>
        <v>10.05</v>
      </c>
      <c r="BK26" s="297">
        <f>((AP26/AQ26)-1)*100</f>
        <v>48.17518248175179</v>
      </c>
      <c r="BL26" s="297">
        <f>((AQ26/AR26)-1)*100</f>
        <v>29.24528301886793</v>
      </c>
      <c r="BM26" s="297">
        <f>((AR26/AS26)-1)*100</f>
        <v>10.41666666666667</v>
      </c>
      <c r="BN26" s="297">
        <f>IF(AU26=0,0,IF(AU26&gt;AS26,0,((AS26/AU26)-1)*100))</f>
        <v>18.51851851851851</v>
      </c>
      <c r="BO26" s="297">
        <f>IF(AV26=0,0,IF(AV26&gt;AU26,0,((AU26/AV26)-1)*100))</f>
        <v>15.71428571428573</v>
      </c>
      <c r="BP26" s="297">
        <f>IF(AX26=0,0,IF(AX26&gt;AV26,0,((AV26/AX26)-1)*100))</f>
        <v>11.11111111111109</v>
      </c>
      <c r="BQ26" s="298">
        <f>IF(AY26=0,0,IF(AY26&gt;AX26,0,((AX26/AY26)-1)*100))</f>
        <v>6.779661016949157</v>
      </c>
      <c r="BR26" s="299">
        <f>IF(AZ26=0,0,IF(AZ26&gt;AY26,0,((AY26/AZ26)-1)*100))</f>
        <v>9.259259259259256</v>
      </c>
      <c r="BS26" s="299">
        <f>IF(BA26=0,0,IF(BA26&gt;AZ26,0,((AZ26/BA26)-1)*100))</f>
        <v>17.3913043478261</v>
      </c>
      <c r="BT26" s="299">
        <f>IF(BB26=0,0,IF(BB26&gt;BA26,0,((BA26/BB26)-1)*100))</f>
        <v>21.05263157894737</v>
      </c>
      <c r="BU26" s="299">
        <f>IF(BC26=0,0,IF(BC26&gt;BB26,0,((BB26/BC26)-1)*100))</f>
        <v>22.58064516129032</v>
      </c>
      <c r="BV26" s="299">
        <f>IF(BD26=0,0,IF(BD26&gt;BC26,0,((BC26/BD26)-1)*100))</f>
        <v>47.61904761904763</v>
      </c>
      <c r="BW26" s="299">
        <f>IF(BE26=0,0,IF(BE26&gt;BD26,0,((BD26/BE26)-1)*100))</f>
        <v>0</v>
      </c>
      <c r="BX26" s="299">
        <f>IF(BF26=0,0,IF(BF26&gt;BE26,0,((BE26/BF26)-1)*100))</f>
        <v>0</v>
      </c>
      <c r="BY26" s="299">
        <f>IF(BG26=0,0,IF(BG26&gt;BF26,0,((BF26/BG26)-1)*100))</f>
        <v>0</v>
      </c>
      <c r="BZ26" s="299">
        <f>IF(BH26=0,0,IF(BH26&gt;BG26,0,((BG26/BH26)-1)*100))</f>
        <v>0</v>
      </c>
      <c r="CA26" s="300">
        <f>IF(BI26=0,0,IF(BI26&gt;BH26,0,((BH26/BI26)-1)*100))</f>
        <v>0</v>
      </c>
      <c r="CB26" s="297">
        <f>AVERAGE(BK26:CA26)</f>
        <v>15.16844685261892</v>
      </c>
      <c r="CC26" s="297">
        <f>SQRT(AVERAGE((BK26-$CB26)^2,(BL26-$CB26)^2,(BM26-$CB26)^2,(BN26-$CB26)^2,(BO26-$CB26)^2,(BP26-$CB26)^2,(BQ26-$CB26)^2,(BR26-$CB26)^2,(BS26-$CB26)^2,(BT26-$CB26)^2,(BU26-$CB26)^2,(BV26-$CB26)^2,(BW26-$CB26)^2,(BX26-$CB26)^2,(BY26-$CB26)^2,(BZ26-$CB26)^2,(CA26-$CB26)^2))</f>
        <v>14.83519314580748</v>
      </c>
      <c r="CD26" t="s" s="146">
        <v>132</v>
      </c>
      <c r="CE26" s="301">
        <f>IF(AN26="n/a","n/a",IF(U26&lt;0,"n/a",IF(U26="n/a","n/a",I26+AN26-U26)))</f>
        <v>12.61159733402147</v>
      </c>
      <c r="CF26" s="301">
        <f>IF(AN26="n/a","n/a",I26+AN26)</f>
        <v>25.83761573086772</v>
      </c>
      <c r="CG26" s="297">
        <f>D26/10+(1000-E26)/100+IF(F26="N",2,IF(F26="Y",1,0))+IF(G26="N",2,IF(G26="Y",1,0))+IF(L26&gt;10,5,L26/2)+IF(S26&gt;100,0,IF(S26&lt;0,0,(100-S26)/10))+IF(U26&gt;100,0,IF(U26&lt;0,0,(100-U26)/10))+IF(X26="-",0,IF(X26="N/A",0,IF(X26&gt;5,0,5-X26)))+IF(Y26&gt;5,0,5-Y26)+IF(Z26="N/A",0,IF(Z26&gt;5,0,5-Z26))+IF(AB26&lt;0,0,IF(AB26="-",0,IF(AB26="N/A",0,IF(AB26&gt;10,5,AB26/2))))+IF(AC26="n/a",0,IF(AC26&lt;0,0,IF(AC26&gt;10,5,AC26/2)))+IF(AE26="n/a",0,IF(AE26&lt;0,0,IF(AE26&gt;10,5,AE26/2)))+AF26/10+IF(AG26&gt;100000,3,IF(AG26&gt;10000,2,IF(AG26&gt;1000,1,0)))+IF(AL26&gt;10,5,AL26/2)+IF(AM26="n/a",0,IF(AM26&gt;10,5,AM26/2))+IF(AN26="n/a",0,IF(AN26&gt;10,5,AN26/2))+IF(AO26="n/a",0,IF(AO26&lt;0,0,IF(AO26&gt;10,5,AO26/2)))+IF(CB26&gt;10,5,CB26/2)</f>
        <v>81.96159001314061</v>
      </c>
      <c r="CH26" s="302">
        <f>IF(AB26="n/a",1.03*AP26,IF(AB26&lt;0,1.01*AP26,IF(AB26&gt;10,1.1*AP26,(1+AB26/100)*AP26)))</f>
        <v>2.233</v>
      </c>
      <c r="CI26" s="303">
        <f>IF($AC26="n/a",1.03*CH26,IF($AC26&lt;0,1.01*CH26,IF($AC26&gt;10,1.1*CH26,(1+$AC26/100)*CH26)))</f>
        <v>2.4563</v>
      </c>
      <c r="CJ26" s="304">
        <f>IF($AE26="n/a",1.03*CI26,IF($AE26&lt;0,1.01*CI26,IF($AE26&gt;10,1.1*CI26,(1+$AE26/100)*CI26)))</f>
        <v>2.70193</v>
      </c>
      <c r="CK26" s="304">
        <f>IF($AE26="n/a",1.03*CJ26,IF($AE26&lt;0,1.01*CJ26,IF($AE26&gt;10,1.1*CJ26,(1+$AE26/100)*CJ26)))</f>
        <v>2.972123000000001</v>
      </c>
      <c r="CL26" s="305">
        <f>IF($AE26="n/a",1.03*CK26,IF($AE26&lt;0,1.01*CK26,IF($AE26&gt;10,1.1*CK26,(1+$AE26/100)*CK26)))</f>
        <v>3.269335300000001</v>
      </c>
      <c r="CM26" s="303">
        <f>SUM(CH26:CL26)</f>
        <v>13.6326883</v>
      </c>
      <c r="CN26" s="300">
        <f>(CM26/H26)*100</f>
        <v>13.5446480874317</v>
      </c>
      <c r="CO26" s="306">
        <v>0.8</v>
      </c>
      <c r="CP26" s="307">
        <v>28.2</v>
      </c>
      <c r="CQ26" s="308">
        <v>-5.9</v>
      </c>
      <c r="CR26" s="309">
        <v>5</v>
      </c>
      <c r="CS26" s="310">
        <v>1.9</v>
      </c>
    </row>
    <row r="27" ht="11.25" customHeight="1">
      <c r="A27" t="s" s="173">
        <v>544</v>
      </c>
      <c r="B27" t="s" s="110">
        <v>545</v>
      </c>
      <c r="C27" t="s" s="110">
        <v>185</v>
      </c>
      <c r="D27" s="174">
        <v>15</v>
      </c>
      <c r="E27" s="219">
        <v>221</v>
      </c>
      <c r="F27" t="s" s="118">
        <v>129</v>
      </c>
      <c r="G27" t="s" s="113">
        <v>129</v>
      </c>
      <c r="H27" s="495">
        <v>657.65</v>
      </c>
      <c r="I27" s="177">
        <f>(R27/H27)*100</f>
        <v>0.7298715122025393</v>
      </c>
      <c r="J27" s="311">
        <v>1.05</v>
      </c>
      <c r="K27" s="311">
        <v>1.2</v>
      </c>
      <c r="L27" s="177">
        <f>((K27/J27)-1)*100</f>
        <v>14.28571428571428</v>
      </c>
      <c r="M27" s="179">
        <v>42992</v>
      </c>
      <c r="N27" s="179">
        <v>42993</v>
      </c>
      <c r="O27" s="179">
        <v>43007</v>
      </c>
      <c r="P27" t="s" s="173">
        <v>546</v>
      </c>
      <c r="Q27" s="397"/>
      <c r="R27" s="180">
        <f>K27*4</f>
        <v>4.8</v>
      </c>
      <c r="S27" s="181">
        <f>IF(OR(W27&lt;0.01,W27="n/a"),"n/a",R27/W27*100)</f>
        <v>26.89075630252101</v>
      </c>
      <c r="T27" s="182">
        <f>IF(OR(W27&lt;0.01,Z27="n/a"),"n/a",(H27/SQRT(22.5*W27*(H27/Z27))-1)*100)</f>
        <v>239.5262622959688</v>
      </c>
      <c r="U27" s="177">
        <f>IF(OR(W27&lt;0.01,W27="n/a"),"n/a",H27/W27)</f>
        <v>36.84313725490195</v>
      </c>
      <c r="V27" s="183">
        <v>12</v>
      </c>
      <c r="W27" s="176">
        <v>17.85</v>
      </c>
      <c r="X27" t="s" s="369">
        <v>143</v>
      </c>
      <c r="Y27" s="184">
        <v>8.210000000000001</v>
      </c>
      <c r="Z27" s="185">
        <v>7.04</v>
      </c>
      <c r="AA27" s="186">
        <v>20</v>
      </c>
      <c r="AB27" s="187">
        <v>-4</v>
      </c>
      <c r="AC27" t="s" s="425">
        <v>143</v>
      </c>
      <c r="AD27" s="189">
        <v>3</v>
      </c>
      <c r="AE27" t="s" s="392">
        <v>143</v>
      </c>
      <c r="AF27" s="190">
        <v>0</v>
      </c>
      <c r="AG27" s="191">
        <v>1197</v>
      </c>
      <c r="AH27" s="192">
        <v>11.8</v>
      </c>
      <c r="AI27" s="193">
        <v>0</v>
      </c>
      <c r="AJ27" s="194">
        <f>IF(OR(AD27&lt;0,AD27="n/a",AD27=0),"n/a",AN27/AD27)</f>
        <v>5.488620525988559</v>
      </c>
      <c r="AK27" s="195">
        <f>IF(OR(AO27&lt;0,AO27="n/a"),"n/a",AN27/AO27)</f>
        <v>0.9106273362132142</v>
      </c>
      <c r="AL27" s="196">
        <f>((AP27/AQ27)^(1/1)-1)*100</f>
        <v>18.18181818181819</v>
      </c>
      <c r="AM27" s="196">
        <f>IF(AS27=0,"n/a",((AP27/AS27)^(1/3)-1)*100)</f>
        <v>17.56673438603787</v>
      </c>
      <c r="AN27" s="196">
        <f>IF(AV27=0,"n/a",((AP27/AV27)^(1/5)-1)*100)</f>
        <v>16.46586157796568</v>
      </c>
      <c r="AO27" s="197">
        <f>IF(BB27=0,"n/a",((AP27/BB27)^(1/10)-1)*100)</f>
        <v>18.08188808216313</v>
      </c>
      <c r="AP27" s="194">
        <v>3.9</v>
      </c>
      <c r="AQ27" s="194">
        <v>3.3</v>
      </c>
      <c r="AR27" s="194">
        <v>2.78</v>
      </c>
      <c r="AS27" s="194">
        <v>2.4</v>
      </c>
      <c r="AT27" s="199"/>
      <c r="AU27" s="194">
        <v>2.1</v>
      </c>
      <c r="AV27" s="194">
        <v>1.82</v>
      </c>
      <c r="AW27" s="199"/>
      <c r="AX27" s="200">
        <v>1.56</v>
      </c>
      <c r="AY27" s="201">
        <v>1.32</v>
      </c>
      <c r="AZ27" s="202">
        <v>1.08</v>
      </c>
      <c r="BA27" s="202">
        <v>0.88</v>
      </c>
      <c r="BB27" s="202">
        <v>0.74</v>
      </c>
      <c r="BC27" s="202">
        <v>0.62</v>
      </c>
      <c r="BD27" s="202">
        <v>0.52</v>
      </c>
      <c r="BE27" s="202">
        <v>0.24</v>
      </c>
      <c r="BF27" s="203">
        <v>0</v>
      </c>
      <c r="BG27" s="203">
        <v>0</v>
      </c>
      <c r="BH27" s="203">
        <v>0</v>
      </c>
      <c r="BI27" s="204">
        <v>0</v>
      </c>
      <c r="BJ27" s="200">
        <f>SUM(AP27:BI27)</f>
        <v>23.25999999999999</v>
      </c>
      <c r="BK27" s="205">
        <f>((AP27/AQ27)-1)*100</f>
        <v>18.18181818181819</v>
      </c>
      <c r="BL27" s="205">
        <f>((AQ27/AR27)-1)*100</f>
        <v>18.70503597122302</v>
      </c>
      <c r="BM27" s="205">
        <f>((AR27/AS27)-1)*100</f>
        <v>15.83333333333332</v>
      </c>
      <c r="BN27" s="205">
        <f>IF(AU27=0,0,IF(AU27&gt;AS27,0,((AS27/AU27)-1)*100))</f>
        <v>14.28571428571428</v>
      </c>
      <c r="BO27" s="205">
        <f>IF(AV27=0,0,IF(AV27&gt;AU27,0,((AU27/AV27)-1)*100))</f>
        <v>15.3846153846154</v>
      </c>
      <c r="BP27" s="205">
        <f>IF(AX27=0,0,IF(AX27&gt;AV27,0,((AV27/AX27)-1)*100))</f>
        <v>16.66666666666667</v>
      </c>
      <c r="BQ27" s="206">
        <f>IF(AY27=0,0,IF(AY27&gt;AX27,0,((AX27/AY27)-1)*100))</f>
        <v>18.18181818181819</v>
      </c>
      <c r="BR27" s="207">
        <f>IF(AZ27=0,0,IF(AZ27&gt;AY27,0,((AY27/AZ27)-1)*100))</f>
        <v>22.22222222222221</v>
      </c>
      <c r="BS27" s="207">
        <f>IF(BA27=0,0,IF(BA27&gt;AZ27,0,((AZ27/BA27)-1)*100))</f>
        <v>22.72727272727273</v>
      </c>
      <c r="BT27" s="207">
        <f>IF(BB27=0,0,IF(BB27&gt;BA27,0,((BA27/BB27)-1)*100))</f>
        <v>18.91891891891893</v>
      </c>
      <c r="BU27" s="207">
        <f>IF(BC27=0,0,IF(BC27&gt;BB27,0,((BB27/BC27)-1)*100))</f>
        <v>19.35483870967742</v>
      </c>
      <c r="BV27" s="207">
        <f>IF(BD27=0,0,IF(BD27&gt;BC27,0,((BC27/BD27)-1)*100))</f>
        <v>19.23076923076923</v>
      </c>
      <c r="BW27" s="207">
        <f>IF(BE27=0,0,IF(BE27&gt;BD27,0,((BD27/BE27)-1)*100))</f>
        <v>116.6666666666667</v>
      </c>
      <c r="BX27" s="207">
        <f>IF(BF27=0,0,IF(BF27&gt;BE27,0,((BE27/BF27)-1)*100))</f>
        <v>0</v>
      </c>
      <c r="BY27" s="207">
        <f>IF(BG27=0,0,IF(BG27&gt;BF27,0,((BF27/BG27)-1)*100))</f>
        <v>0</v>
      </c>
      <c r="BZ27" s="207">
        <f>IF(BH27=0,0,IF(BH27&gt;BG27,0,((BG27/BH27)-1)*100))</f>
        <v>0</v>
      </c>
      <c r="CA27" s="208">
        <f>IF(BI27=0,0,IF(BI27&gt;BH27,0,((BH27/BI27)-1)*100))</f>
        <v>0</v>
      </c>
      <c r="CB27" s="205">
        <f>AVERAGE(BK27:CA27)</f>
        <v>19.78586414592449</v>
      </c>
      <c r="CC27" s="205">
        <f>SQRT(AVERAGE((BK27-$CB27)^2,(BL27-$CB27)^2,(BM27-$CB27)^2,(BN27-$CB27)^2,(BO27-$CB27)^2,(BP27-$CB27)^2,(BQ27-$CB27)^2,(BR27-$CB27)^2,(BS27-$CB27)^2,(BT27-$CB27)^2,(BU27-$CB27)^2,(BV27-$CB27)^2,(BW27-$CB27)^2,(BX27-$CB27)^2,(BY27-$CB27)^2,(BZ27-$CB27)^2,(CA27-$CB27)^2))</f>
        <v>25.49386714929395</v>
      </c>
      <c r="CD27" t="s" s="110">
        <v>188</v>
      </c>
      <c r="CE27" s="209">
        <f>IF(AN27="n/a","n/a",IF(U27&lt;0,"n/a",IF(U27="n/a","n/a",I27+AN27-U27)))</f>
        <v>-19.64740416473374</v>
      </c>
      <c r="CF27" s="209">
        <f>IF(AN27="n/a","n/a",I27+AN27)</f>
        <v>17.19573309016822</v>
      </c>
      <c r="CG27" s="205">
        <f>D27/10+(1000-E27)/100+IF(F27="N",2,IF(F27="Y",1,0))+IF(G27="N",2,IF(G27="Y",1,0))+IF(L27&gt;10,5,L27/2)+IF(S27&gt;100,0,IF(S27&lt;0,0,(100-S27)/10))+IF(U27&gt;100,0,IF(U27&lt;0,0,(100-U27)/10))+IF(X27="-",0,IF(X27="N/A",0,IF(X27&gt;5,0,5-X27)))+IF(Y27&gt;5,0,5-Y27)+IF(Z27="N/A",0,IF(Z27&gt;5,0,5-Z27))+IF(AB27&lt;0,0,IF(AB27="-",0,IF(AB27="N/A",0,IF(AB27&gt;10,5,AB27/2))))+IF(AC27="n/a",0,IF(AC27&lt;0,0,IF(AC27&gt;10,5,AC27/2)))+IF(AE27="n/a",0,IF(AE27&lt;0,0,IF(AE27&gt;10,5,AE27/2)))+AF27/10+IF(AG27&gt;100000,3,IF(AG27&gt;10000,2,IF(AG27&gt;1000,1,0)))+IF(AL27&gt;10,5,AL27/2)+IF(AM27="n/a",0,IF(AM27&gt;10,5,AM27/2))+IF(AN27="n/a",0,IF(AN27&gt;10,5,AN27/2))+IF(AO27="n/a",0,IF(AO27&lt;0,0,IF(AO27&gt;10,5,AO27/2)))+IF(CB27&gt;10,5,CB27/2)</f>
        <v>53.9166106442577</v>
      </c>
      <c r="CH27" s="315">
        <f>IF(AB27="n/a",1.03*AP27,IF(AB27&lt;0,1.01*AP27,IF(AB27&gt;10,1.1*AP27,(1+AB27/100)*AP27)))</f>
        <v>3.939</v>
      </c>
      <c r="CI27" s="211">
        <f>IF($AC27="n/a",1.03*CH27,IF($AC27&lt;0,1.01*CH27,IF($AC27&gt;10,1.1*CH27,(1+$AC27/100)*CH27)))</f>
        <v>4.05717</v>
      </c>
      <c r="CJ27" s="212">
        <f>IF($AE27="n/a",1.03*CI27,IF($AE27&lt;0,1.01*CI27,IF($AE27&gt;10,1.1*CI27,(1+$AE27/100)*CI27)))</f>
        <v>4.1788851</v>
      </c>
      <c r="CK27" s="212">
        <f>IF($AE27="n/a",1.03*CJ27,IF($AE27&lt;0,1.01*CJ27,IF($AE27&gt;10,1.1*CJ27,(1+$AE27/100)*CJ27)))</f>
        <v>4.304251653000001</v>
      </c>
      <c r="CL27" s="210">
        <f>IF($AE27="n/a",1.03*CK27,IF($AE27&lt;0,1.01*CK27,IF($AE27&gt;10,1.1*CK27,(1+$AE27/100)*CK27)))</f>
        <v>4.433379202590</v>
      </c>
      <c r="CM27" s="211">
        <f>SUM(CH27:CL27)</f>
        <v>20.912685955590</v>
      </c>
      <c r="CN27" s="208">
        <f>(CM27/H27)*100</f>
        <v>3.179911192213184</v>
      </c>
      <c r="CO27" s="213">
        <v>0.87</v>
      </c>
      <c r="CP27" s="214">
        <v>52.8</v>
      </c>
      <c r="CQ27" s="215">
        <v>-5.2</v>
      </c>
      <c r="CR27" s="216">
        <v>0.5</v>
      </c>
      <c r="CS27" s="217">
        <v>15.9</v>
      </c>
    </row>
    <row r="28" ht="11.25" customHeight="1">
      <c r="A28" t="s" s="116">
        <v>547</v>
      </c>
      <c r="B28" t="s" s="116">
        <v>548</v>
      </c>
      <c r="C28" t="s" s="116">
        <v>128</v>
      </c>
      <c r="D28" s="218">
        <v>16</v>
      </c>
      <c r="E28" s="219">
        <v>188</v>
      </c>
      <c r="F28" t="s" s="220">
        <v>55</v>
      </c>
      <c r="G28" t="s" s="221">
        <v>55</v>
      </c>
      <c r="H28" s="493">
        <v>34.2</v>
      </c>
      <c r="I28" s="223">
        <f>(R28/H28)*100</f>
        <v>2.690058479532164</v>
      </c>
      <c r="J28" s="224">
        <v>0.225</v>
      </c>
      <c r="K28" s="224">
        <v>0.23</v>
      </c>
      <c r="L28" s="223">
        <f>((K28/J28)-1)*100</f>
        <v>2.222222222222214</v>
      </c>
      <c r="M28" s="226">
        <v>42802</v>
      </c>
      <c r="N28" s="226">
        <v>42804</v>
      </c>
      <c r="O28" s="226">
        <v>42821</v>
      </c>
      <c r="P28" t="s" s="227">
        <v>240</v>
      </c>
      <c r="Q28" s="85"/>
      <c r="R28" s="225">
        <f>K28*4</f>
        <v>0.92</v>
      </c>
      <c r="S28" s="228">
        <f>IF(OR(W28&lt;0.01,W28="n/a"),"n/a",R28/W28*100)</f>
        <v>41.44144144144144</v>
      </c>
      <c r="T28" s="229">
        <f>IF(OR(W28&lt;0.01,Z28="n/a"),"n/a",(H28/SQRT(22.5*W28*(H28/Z28))-1)*100)</f>
        <v>-0.01801964155543345</v>
      </c>
      <c r="U28" s="223">
        <f>IF(OR(W28&lt;0.01,W28="n/a"),"n/a",H28/W28)</f>
        <v>15.40540540540541</v>
      </c>
      <c r="V28" s="230">
        <v>12</v>
      </c>
      <c r="W28" s="222">
        <v>2.22</v>
      </c>
      <c r="X28" t="s" s="399">
        <v>143</v>
      </c>
      <c r="Y28" s="231">
        <v>4.68</v>
      </c>
      <c r="Z28" s="232">
        <v>1.46</v>
      </c>
      <c r="AA28" s="233">
        <v>9.4</v>
      </c>
      <c r="AB28" s="234">
        <v>3.7</v>
      </c>
      <c r="AC28" t="s" s="422">
        <v>143</v>
      </c>
      <c r="AD28" s="236">
        <v>8</v>
      </c>
      <c r="AE28" t="s" s="416">
        <v>143</v>
      </c>
      <c r="AF28" s="237">
        <v>0</v>
      </c>
      <c r="AG28" s="372">
        <v>125</v>
      </c>
      <c r="AH28" s="239">
        <v>9.199999999999999</v>
      </c>
      <c r="AI28" s="240">
        <v>0.04</v>
      </c>
      <c r="AJ28" s="241">
        <f>IF(OR(AD28&lt;0,AD28="n/a",AD28=0),"n/a",AN28/AD28)</f>
        <v>0.2979531942451208</v>
      </c>
      <c r="AK28" s="242">
        <f>IF(OR(AO28&lt;0,AO28="n/a"),"n/a",AN28/AO28)</f>
        <v>0.687310538006057</v>
      </c>
      <c r="AL28" s="243">
        <f>((AP28/AQ28)^(1/1)-1)*100</f>
        <v>2.272727272727271</v>
      </c>
      <c r="AM28" s="243">
        <f>IF(AS28=0,"n/a",((AP28/AS28)^(1/3)-1)*100)</f>
        <v>2.326410809381319</v>
      </c>
      <c r="AN28" s="243">
        <f>IF(AV28=0,"n/a",((AP28/AV28)^(1/5)-1)*100)</f>
        <v>2.383625553960966</v>
      </c>
      <c r="AO28" s="244">
        <f>IF(BB28=0,"n/a",((AP28/BB28)^(1/10)-1)*100)</f>
        <v>3.46804744311946</v>
      </c>
      <c r="AP28" s="241">
        <v>0.9</v>
      </c>
      <c r="AQ28" s="241">
        <v>0.88</v>
      </c>
      <c r="AR28" s="241">
        <v>0.86</v>
      </c>
      <c r="AS28" s="241">
        <v>0.84</v>
      </c>
      <c r="AT28" s="245"/>
      <c r="AU28" s="241">
        <v>0.82</v>
      </c>
      <c r="AV28" s="241">
        <v>0.8</v>
      </c>
      <c r="AW28" s="245"/>
      <c r="AX28" s="246">
        <v>0.78</v>
      </c>
      <c r="AY28" s="247">
        <v>0.76</v>
      </c>
      <c r="AZ28" s="248">
        <v>0.74</v>
      </c>
      <c r="BA28" s="248">
        <v>0.7</v>
      </c>
      <c r="BB28" s="248">
        <v>0.64</v>
      </c>
      <c r="BC28" s="248">
        <v>0.58</v>
      </c>
      <c r="BD28" s="248">
        <v>0.5</v>
      </c>
      <c r="BE28" s="248">
        <v>0.48</v>
      </c>
      <c r="BF28" s="248">
        <v>0.44</v>
      </c>
      <c r="BG28" s="317">
        <v>0.4</v>
      </c>
      <c r="BH28" s="317">
        <v>0.4</v>
      </c>
      <c r="BI28" s="249">
        <v>0.32</v>
      </c>
      <c r="BJ28" s="246">
        <f>SUM(AP28:BI28)</f>
        <v>11.84</v>
      </c>
      <c r="BK28" s="250">
        <f>((AP28/AQ28)-1)*100</f>
        <v>2.272727272727271</v>
      </c>
      <c r="BL28" s="250">
        <f>((AQ28/AR28)-1)*100</f>
        <v>2.325581395348841</v>
      </c>
      <c r="BM28" s="250">
        <f>((AR28/AS28)-1)*100</f>
        <v>2.380952380952372</v>
      </c>
      <c r="BN28" s="250">
        <f>IF(AU28=0,0,IF(AU28&gt;AS28,0,((AS28/AU28)-1)*100))</f>
        <v>2.439024390243905</v>
      </c>
      <c r="BO28" s="250">
        <f>IF(AV28=0,0,IF(AV28&gt;AU28,0,((AU28/AV28)-1)*100))</f>
        <v>2.499999999999991</v>
      </c>
      <c r="BP28" s="250">
        <f>IF(AX28=0,0,IF(AX28&gt;AV28,0,((AV28/AX28)-1)*100))</f>
        <v>2.564102564102577</v>
      </c>
      <c r="BQ28" s="251">
        <f>IF(AY28=0,0,IF(AY28&gt;AX28,0,((AX28/AY28)-1)*100))</f>
        <v>2.631578947368429</v>
      </c>
      <c r="BR28" s="252">
        <f>IF(AZ28=0,0,IF(AZ28&gt;AY28,0,((AY28/AZ28)-1)*100))</f>
        <v>2.702702702702697</v>
      </c>
      <c r="BS28" s="252">
        <f>IF(BA28=0,0,IF(BA28&gt;AZ28,0,((AZ28/BA28)-1)*100))</f>
        <v>5.714285714285716</v>
      </c>
      <c r="BT28" s="252">
        <f>IF(BB28=0,0,IF(BB28&gt;BA28,0,((BA28/BB28)-1)*100))</f>
        <v>9.375</v>
      </c>
      <c r="BU28" s="252">
        <f>IF(BC28=0,0,IF(BC28&gt;BB28,0,((BB28/BC28)-1)*100))</f>
        <v>10.34482758620692</v>
      </c>
      <c r="BV28" s="252">
        <f>IF(BD28=0,0,IF(BD28&gt;BC28,0,((BC28/BD28)-1)*100))</f>
        <v>15.99999999999999</v>
      </c>
      <c r="BW28" s="252">
        <f>IF(BE28=0,0,IF(BE28&gt;BD28,0,((BD28/BE28)-1)*100))</f>
        <v>4.166666666666674</v>
      </c>
      <c r="BX28" s="252">
        <f>IF(BF28=0,0,IF(BF28&gt;BE28,0,((BE28/BF28)-1)*100))</f>
        <v>9.090909090909083</v>
      </c>
      <c r="BY28" s="252">
        <f>IF(BG28=0,0,IF(BG28&gt;BF28,0,((BF28/BG28)-1)*100))</f>
        <v>9.999999999999986</v>
      </c>
      <c r="BZ28" s="252">
        <f>IF(BH28=0,0,IF(BH28&gt;BG28,0,((BG28/BH28)-1)*100))</f>
        <v>0</v>
      </c>
      <c r="CA28" s="253">
        <f>IF(BI28=0,0,IF(BI28&gt;BH28,0,((BH28/BI28)-1)*100))</f>
        <v>25</v>
      </c>
      <c r="CB28" s="250">
        <f>AVERAGE(BK28:CA28)</f>
        <v>6.44166815950085</v>
      </c>
      <c r="CC28" s="250">
        <f>SQRT(AVERAGE((BK28-$CB28)^2,(BL28-$CB28)^2,(BM28-$CB28)^2,(BN28-$CB28)^2,(BO28-$CB28)^2,(BP28-$CB28)^2,(BQ28-$CB28)^2,(BR28-$CB28)^2,(BS28-$CB28)^2,(BT28-$CB28)^2,(BU28-$CB28)^2,(BV28-$CB28)^2,(BW28-$CB28)^2,(BX28-$CB28)^2,(BY28-$CB28)^2,(BZ28-$CB28)^2,(CA28-$CB28)^2))</f>
        <v>6.194847002933336</v>
      </c>
      <c r="CD28" t="s" s="116">
        <v>132</v>
      </c>
      <c r="CE28" s="254">
        <f>IF(AN28="n/a","n/a",IF(U28&lt;0,"n/a",IF(U28="n/a","n/a",I28+AN28-U28)))</f>
        <v>-10.33172137191228</v>
      </c>
      <c r="CF28" s="254">
        <f>IF(AN28="n/a","n/a",I28+AN28)</f>
        <v>5.07368403349313</v>
      </c>
      <c r="CG28" s="250">
        <f>D28/10+(1000-E28)/100+IF(F28="N",2,IF(F28="Y",1,0))+IF(G28="N",2,IF(G28="Y",1,0))+IF(L28&gt;10,5,L28/2)+IF(S28&gt;100,0,IF(S28&lt;0,0,(100-S28)/10))+IF(U28&gt;100,0,IF(U28&lt;0,0,(100-U28)/10))+IF(X28="-",0,IF(X28="N/A",0,IF(X28&gt;5,0,5-X28)))+IF(Y28&gt;5,0,5-Y28)+IF(Z28="N/A",0,IF(Z28&gt;5,0,5-Z28))+IF(AB28&lt;0,0,IF(AB28="-",0,IF(AB28="N/A",0,IF(AB28&gt;10,5,AB28/2))))+IF(AC28="n/a",0,IF(AC28&lt;0,0,IF(AC28&gt;10,5,AC28/2)))+IF(AE28="n/a",0,IF(AE28&lt;0,0,IF(AE28&gt;10,5,AE28/2)))+AF28/10+IF(AG28&gt;100000,3,IF(AG28&gt;10000,2,IF(AG28&gt;1000,1,0)))+IF(AL28&gt;10,5,AL28/2)+IF(AM28="n/a",0,IF(AM28&gt;10,5,AM28/2))+IF(AN28="n/a",0,IF(AN28&gt;10,5,AN28/2))+IF(AO28="n/a",0,IF(AO28&lt;0,0,IF(AO28&gt;10,5,AO28/2)))+IF(CB28&gt;10,5,CB28/2)</f>
        <v>43.30266604577135</v>
      </c>
      <c r="CH28" s="255">
        <f>IF(AB28="n/a",1.03*AP28,IF(AB28&lt;0,1.01*AP28,IF(AB28&gt;10,1.1*AP28,(1+AB28/100)*AP28)))</f>
        <v>0.9332999999999999</v>
      </c>
      <c r="CI28" s="256">
        <f>IF($AC28="n/a",1.03*CH28,IF($AC28&lt;0,1.01*CH28,IF($AC28&gt;10,1.1*CH28,(1+$AC28/100)*CH28)))</f>
        <v>0.9612989999999999</v>
      </c>
      <c r="CJ28" s="257">
        <f>IF($AE28="n/a",1.03*CI28,IF($AE28&lt;0,1.01*CI28,IF($AE28&gt;10,1.1*CI28,(1+$AE28/100)*CI28)))</f>
        <v>0.9901379699999999</v>
      </c>
      <c r="CK28" s="257">
        <f>IF($AE28="n/a",1.03*CJ28,IF($AE28&lt;0,1.01*CJ28,IF($AE28&gt;10,1.1*CJ28,(1+$AE28/100)*CJ28)))</f>
        <v>1.0198421091</v>
      </c>
      <c r="CL28" s="258">
        <f>IF($AE28="n/a",1.03*CK28,IF($AE28&lt;0,1.01*CK28,IF($AE28&gt;10,1.1*CK28,(1+$AE28/100)*CK28)))</f>
        <v>1.050437372373</v>
      </c>
      <c r="CM28" s="256">
        <f>SUM(CH28:CL28)</f>
        <v>4.955016451472999</v>
      </c>
      <c r="CN28" s="253">
        <f>(CM28/H28)*100</f>
        <v>14.48835219728947</v>
      </c>
      <c r="CO28" s="259">
        <v>0.27</v>
      </c>
      <c r="CP28" s="260">
        <v>25.5</v>
      </c>
      <c r="CQ28" s="261">
        <v>-9.6</v>
      </c>
      <c r="CR28" s="262">
        <v>-4.3</v>
      </c>
      <c r="CS28" s="263">
        <v>2.1</v>
      </c>
    </row>
    <row r="29" ht="11.25" customHeight="1">
      <c r="A29" t="s" s="227">
        <v>549</v>
      </c>
      <c r="B29" t="s" s="116">
        <v>550</v>
      </c>
      <c r="C29" t="s" s="116">
        <v>357</v>
      </c>
      <c r="D29" s="218">
        <v>15</v>
      </c>
      <c r="E29" s="219">
        <v>208</v>
      </c>
      <c r="F29" t="s" s="220">
        <v>55</v>
      </c>
      <c r="G29" t="s" s="221">
        <v>55</v>
      </c>
      <c r="H29" s="493">
        <v>52.24</v>
      </c>
      <c r="I29" s="223">
        <f>(R29/H29)*100</f>
        <v>2.737366003062787</v>
      </c>
      <c r="J29" s="224">
        <v>0.3425</v>
      </c>
      <c r="K29" s="224">
        <v>0.3575</v>
      </c>
      <c r="L29" s="223">
        <f>((K29/J29)-1)*100</f>
        <v>4.379562043795615</v>
      </c>
      <c r="M29" s="226">
        <v>42788</v>
      </c>
      <c r="N29" s="226">
        <v>42790</v>
      </c>
      <c r="O29" s="226">
        <v>42809</v>
      </c>
      <c r="P29" t="s" s="227">
        <v>182</v>
      </c>
      <c r="Q29" s="85"/>
      <c r="R29" s="225">
        <f>K29*4</f>
        <v>1.43</v>
      </c>
      <c r="S29" s="228">
        <f>IF(OR(W29&lt;0.01,W29="n/a"),"n/a",R29/W29*100)</f>
        <v>67.77251184834124</v>
      </c>
      <c r="T29" s="229">
        <f>IF(OR(W29&lt;0.01,Z29="n/a"),"n/a",(H29/SQRT(22.5*W29*(H29/Z29))-1)*100)</f>
        <v>47.9774828806907</v>
      </c>
      <c r="U29" s="223">
        <f>IF(OR(W29&lt;0.01,W29="n/a"),"n/a",H29/W29)</f>
        <v>24.75829383886256</v>
      </c>
      <c r="V29" s="230">
        <v>12</v>
      </c>
      <c r="W29" s="222">
        <v>2.11</v>
      </c>
      <c r="X29" s="222">
        <v>4.37</v>
      </c>
      <c r="Y29" s="231">
        <v>2.3</v>
      </c>
      <c r="Z29" s="232">
        <v>1.99</v>
      </c>
      <c r="AA29" s="233">
        <v>8.199999999999999</v>
      </c>
      <c r="AB29" s="234">
        <v>14.2</v>
      </c>
      <c r="AC29" s="235">
        <v>6.07</v>
      </c>
      <c r="AD29" s="236">
        <v>4.6</v>
      </c>
      <c r="AE29" s="236">
        <v>5.65</v>
      </c>
      <c r="AF29" s="237">
        <v>7</v>
      </c>
      <c r="AG29" s="238">
        <v>3356</v>
      </c>
      <c r="AH29" s="239">
        <v>0.2</v>
      </c>
      <c r="AI29" s="240">
        <v>1.11</v>
      </c>
      <c r="AJ29" s="241">
        <f>IF(OR(AD29&lt;0,AD29="n/a",AD29=0),"n/a",AN29/AD29)</f>
        <v>0.975608237206129</v>
      </c>
      <c r="AK29" s="242">
        <f>IF(OR(AO29&lt;0,AO29="n/a"),"n/a",AN29/AO29)</f>
        <v>0.4896515109847714</v>
      </c>
      <c r="AL29" s="243">
        <f>((AP29/AQ29)^(1/1)-1)*100</f>
        <v>3.787878787878785</v>
      </c>
      <c r="AM29" s="243">
        <f>IF(AS29=0,"n/a",((AP29/AS29)^(1/3)-1)*100)</f>
        <v>3.941005115686247</v>
      </c>
      <c r="AN29" s="243">
        <f>IF(AV29=0,"n/a",((AP29/AV29)^(1/5)-1)*100)</f>
        <v>4.487797891148193</v>
      </c>
      <c r="AO29" s="244">
        <f>IF(BB29=0,"n/a",((AP29/BB29)^(1/10)-1)*100)</f>
        <v>9.165289579363245</v>
      </c>
      <c r="AP29" s="241">
        <v>1.37</v>
      </c>
      <c r="AQ29" s="241">
        <v>1.32</v>
      </c>
      <c r="AR29" s="241">
        <v>1.27</v>
      </c>
      <c r="AS29" s="241">
        <v>1.22</v>
      </c>
      <c r="AT29" s="245"/>
      <c r="AU29" s="241">
        <v>1.16</v>
      </c>
      <c r="AV29" s="241">
        <v>1.1</v>
      </c>
      <c r="AW29" s="245"/>
      <c r="AX29" s="246">
        <v>1</v>
      </c>
      <c r="AY29" s="247">
        <v>0.8100000000000001</v>
      </c>
      <c r="AZ29" s="248">
        <v>0.6899999999999999</v>
      </c>
      <c r="BA29" s="248">
        <v>0.595</v>
      </c>
      <c r="BB29" s="248">
        <v>0.57</v>
      </c>
      <c r="BC29" s="248">
        <v>0.545</v>
      </c>
      <c r="BD29" s="248">
        <v>0.515</v>
      </c>
      <c r="BE29" s="248">
        <v>0.49</v>
      </c>
      <c r="BF29" s="317">
        <v>0.48</v>
      </c>
      <c r="BG29" s="317">
        <v>0.48</v>
      </c>
      <c r="BH29" s="317">
        <v>0.48</v>
      </c>
      <c r="BI29" s="401">
        <v>0.48</v>
      </c>
      <c r="BJ29" s="246">
        <f>SUM(AP29:BI29)</f>
        <v>14.575</v>
      </c>
      <c r="BK29" s="250">
        <f>((AP29/AQ29)-1)*100</f>
        <v>3.787878787878785</v>
      </c>
      <c r="BL29" s="250">
        <f>((AQ29/AR29)-1)*100</f>
        <v>3.937007874015741</v>
      </c>
      <c r="BM29" s="250">
        <f>((AR29/AS29)-1)*100</f>
        <v>4.098360655737698</v>
      </c>
      <c r="BN29" s="250">
        <f>IF(AU29=0,0,IF(AU29&gt;AS29,0,((AS29/AU29)-1)*100))</f>
        <v>5.172413793103448</v>
      </c>
      <c r="BO29" s="250">
        <f>IF(AV29=0,0,IF(AV29&gt;AU29,0,((AU29/AV29)-1)*100))</f>
        <v>5.454545454545445</v>
      </c>
      <c r="BP29" s="250">
        <f>IF(AX29=0,0,IF(AX29&gt;AV29,0,((AV29/AX29)-1)*100))</f>
        <v>10.00000000000001</v>
      </c>
      <c r="BQ29" s="251">
        <f>IF(AY29=0,0,IF(AY29&gt;AX29,0,((AX29/AY29)-1)*100))</f>
        <v>23.45679012345678</v>
      </c>
      <c r="BR29" s="252">
        <f>IF(AZ29=0,0,IF(AZ29&gt;AY29,0,((AY29/AZ29)-1)*100))</f>
        <v>17.3913043478261</v>
      </c>
      <c r="BS29" s="252">
        <f>IF(BA29=0,0,IF(BA29&gt;AZ29,0,((AZ29/BA29)-1)*100))</f>
        <v>15.96638655462184</v>
      </c>
      <c r="BT29" s="252">
        <f>IF(BB29=0,0,IF(BB29&gt;BA29,0,((BA29/BB29)-1)*100))</f>
        <v>4.385964912280715</v>
      </c>
      <c r="BU29" s="252">
        <f>IF(BC29=0,0,IF(BC29&gt;BB29,0,((BB29/BC29)-1)*100))</f>
        <v>4.587155963302725</v>
      </c>
      <c r="BV29" s="252">
        <f>IF(BD29=0,0,IF(BD29&gt;BC29,0,((BC29/BD29)-1)*100))</f>
        <v>5.825242718446599</v>
      </c>
      <c r="BW29" s="252">
        <f>IF(BE29=0,0,IF(BE29&gt;BD29,0,((BD29/BE29)-1)*100))</f>
        <v>5.102040816326525</v>
      </c>
      <c r="BX29" s="252">
        <f>IF(BF29=0,0,IF(BF29&gt;BE29,0,((BE29/BF29)-1)*100))</f>
        <v>2.083333333333326</v>
      </c>
      <c r="BY29" s="252">
        <f>IF(BG29=0,0,IF(BG29&gt;BF29,0,((BF29/BG29)-1)*100))</f>
        <v>0</v>
      </c>
      <c r="BZ29" s="252">
        <f>IF(BH29=0,0,IF(BH29&gt;BG29,0,((BG29/BH29)-1)*100))</f>
        <v>0</v>
      </c>
      <c r="CA29" s="253">
        <f>IF(BI29=0,0,IF(BI29&gt;BH29,0,((BH29/BI29)-1)*100))</f>
        <v>0</v>
      </c>
      <c r="CB29" s="250">
        <f>AVERAGE(BK29:CA29)</f>
        <v>6.544025019698573</v>
      </c>
      <c r="CC29" s="250">
        <f>SQRT(AVERAGE((BK29-$CB29)^2,(BL29-$CB29)^2,(BM29-$CB29)^2,(BN29-$CB29)^2,(BO29-$CB29)^2,(BP29-$CB29)^2,(BQ29-$CB29)^2,(BR29-$CB29)^2,(BS29-$CB29)^2,(BT29-$CB29)^2,(BU29-$CB29)^2,(BV29-$CB29)^2,(BW29-$CB29)^2,(BX29-$CB29)^2,(BY29-$CB29)^2,(BZ29-$CB29)^2,(CA29-$CB29)^2))</f>
        <v>6.358529597936638</v>
      </c>
      <c r="CD29" t="s" s="116">
        <v>161</v>
      </c>
      <c r="CE29" s="254">
        <f>IF(AN29="n/a","n/a",IF(U29&lt;0,"n/a",IF(U29="n/a","n/a",I29+AN29-U29)))</f>
        <v>-17.53312994465158</v>
      </c>
      <c r="CF29" s="254">
        <f>IF(AN29="n/a","n/a",I29+AN29)</f>
        <v>7.22516389421098</v>
      </c>
      <c r="CG29" s="250">
        <f>D29/10+(1000-E29)/100+IF(F29="N",2,IF(F29="Y",1,0))+IF(G29="N",2,IF(G29="Y",1,0))+IF(L29&gt;10,5,L29/2)+IF(S29&gt;100,0,IF(S29&lt;0,0,(100-S29)/10))+IF(U29&gt;100,0,IF(U29&lt;0,0,(100-U29)/10))+IF(X29="-",0,IF(X29="N/A",0,IF(X29&gt;5,0,5-X29)))+IF(Y29&gt;5,0,5-Y29)+IF(Z29="N/A",0,IF(Z29&gt;5,0,5-Z29))+IF(AB29&lt;0,0,IF(AB29="-",0,IF(AB29="N/A",0,IF(AB29&gt;10,5,AB29/2))))+IF(AC29="n/a",0,IF(AC29&lt;0,0,IF(AC29&gt;10,5,AC29/2)))+IF(AE29="n/a",0,IF(AE29&lt;0,0,IF(AE29&gt;10,5,AE29/2)))+AF29/10+IF(AG29&gt;100000,3,IF(AG29&gt;10000,2,IF(AG29&gt;1000,1,0)))+IF(AL29&gt;10,5,AL29/2)+IF(AM29="n/a",0,IF(AM29&gt;10,5,AM29/2))+IF(AN29="n/a",0,IF(AN29&gt;10,5,AN29/2))+IF(AO29="n/a",0,IF(AO29&lt;0,0,IF(AO29&gt;10,5,AO29/2)))+IF(CB29&gt;10,5,CB29/2)</f>
        <v>59.21969865006496</v>
      </c>
      <c r="CH29" s="255">
        <f>IF(AB29="n/a",1.03*AP29,IF(AB29&lt;0,1.01*AP29,IF(AB29&gt;10,1.1*AP29,(1+AB29/100)*AP29)))</f>
        <v>1.507</v>
      </c>
      <c r="CI29" s="256">
        <f>IF($AC29="n/a",1.03*CH29,IF($AC29&lt;0,1.01*CH29,IF($AC29&gt;10,1.1*CH29,(1+$AC29/100)*CH29)))</f>
        <v>1.5984749</v>
      </c>
      <c r="CJ29" s="257">
        <f>IF($AE29="n/a",1.03*CI29,IF($AE29&lt;0,1.01*CI29,IF($AE29&gt;10,1.1*CI29,(1+$AE29/100)*CI29)))</f>
        <v>1.688788731850</v>
      </c>
      <c r="CK29" s="257">
        <f>IF($AE29="n/a",1.03*CJ29,IF($AE29&lt;0,1.01*CJ29,IF($AE29&gt;10,1.1*CJ29,(1+$AE29/100)*CJ29)))</f>
        <v>1.784205295199525</v>
      </c>
      <c r="CL29" s="258">
        <f>IF($AE29="n/a",1.03*CK29,IF($AE29&lt;0,1.01*CK29,IF($AE29&gt;10,1.1*CK29,(1+$AE29/100)*CK29)))</f>
        <v>1.885012894378298</v>
      </c>
      <c r="CM29" s="256">
        <f>SUM(CH29:CL29)</f>
        <v>8.463481821427825</v>
      </c>
      <c r="CN29" s="253">
        <f>(CM29/H29)*100</f>
        <v>16.20115203182968</v>
      </c>
      <c r="CO29" s="259">
        <v>0.44</v>
      </c>
      <c r="CP29" s="260">
        <v>38.3</v>
      </c>
      <c r="CQ29" s="261">
        <v>-1.1</v>
      </c>
      <c r="CR29" s="262">
        <v>0.9</v>
      </c>
      <c r="CS29" s="263">
        <v>16.8</v>
      </c>
    </row>
    <row r="30" ht="11.25" customHeight="1">
      <c r="A30" t="s" s="227">
        <v>551</v>
      </c>
      <c r="B30" t="s" s="116">
        <v>552</v>
      </c>
      <c r="C30" t="s" s="116">
        <v>146</v>
      </c>
      <c r="D30" s="218">
        <v>15</v>
      </c>
      <c r="E30" s="219">
        <v>203</v>
      </c>
      <c r="F30" t="s" s="220">
        <v>129</v>
      </c>
      <c r="G30" t="s" s="221">
        <v>129</v>
      </c>
      <c r="H30" s="493">
        <v>54.39</v>
      </c>
      <c r="I30" s="223">
        <f>(R30/H30)*100</f>
        <v>2.794631366059937</v>
      </c>
      <c r="J30" s="224">
        <v>0.35</v>
      </c>
      <c r="K30" s="224">
        <v>0.38</v>
      </c>
      <c r="L30" s="223">
        <f>((K30/J30)-1)*100</f>
        <v>8.571428571428585</v>
      </c>
      <c r="M30" s="323">
        <v>42732</v>
      </c>
      <c r="N30" s="323">
        <v>42734</v>
      </c>
      <c r="O30" s="323">
        <v>42752</v>
      </c>
      <c r="P30" t="s" s="227">
        <v>268</v>
      </c>
      <c r="Q30" s="506"/>
      <c r="R30" s="225">
        <f>K30*4</f>
        <v>1.52</v>
      </c>
      <c r="S30" s="228">
        <f>IF(OR(W30&lt;0.01,W30="n/a"),"n/a",R30/W30*100)</f>
        <v>33.77777777777778</v>
      </c>
      <c r="T30" s="357">
        <f>IF(OR(W30&lt;0.01,Z30="n/a"),"n/a",(H30/SQRT(22.5*W30*(H30/Z30))-1)*100)</f>
        <v>1943.019551763734</v>
      </c>
      <c r="U30" s="223">
        <f>IF(OR(W30&lt;0.01,W30="n/a"),"n/a",H30/W30)</f>
        <v>12.08666666666667</v>
      </c>
      <c r="V30" s="230">
        <v>12</v>
      </c>
      <c r="W30" s="222">
        <v>4.5</v>
      </c>
      <c r="X30" s="222">
        <v>2.65</v>
      </c>
      <c r="Y30" s="231">
        <v>1.09</v>
      </c>
      <c r="Z30" s="507">
        <v>777</v>
      </c>
      <c r="AA30" t="s" s="362">
        <v>143</v>
      </c>
      <c r="AB30" s="234">
        <v>-15.8</v>
      </c>
      <c r="AC30" s="235">
        <v>309.4</v>
      </c>
      <c r="AD30" s="236">
        <v>133.3</v>
      </c>
      <c r="AE30" s="236">
        <v>4.56</v>
      </c>
      <c r="AF30" s="237">
        <v>15</v>
      </c>
      <c r="AG30" s="238">
        <v>4575</v>
      </c>
      <c r="AH30" s="239">
        <v>0.4</v>
      </c>
      <c r="AI30" s="240">
        <v>0</v>
      </c>
      <c r="AJ30" s="241">
        <f>IF(OR(AD30&lt;0,AD30="n/a",AD30=0),"n/a",AN30/AD30)</f>
        <v>0.06571425500011853</v>
      </c>
      <c r="AK30" s="242">
        <f>IF(OR(AO30&lt;0,AO30="n/a"),"n/a",AN30/AO30)</f>
        <v>0.9906605891771274</v>
      </c>
      <c r="AL30" s="243">
        <f>((AP30/AQ30)^(1/1)-1)*100</f>
        <v>20.68965517241379</v>
      </c>
      <c r="AM30" s="243">
        <f>IF(AS30=0,"n/a",((AP30/AS30)^(1/3)-1)*100)</f>
        <v>11.86889420813968</v>
      </c>
      <c r="AN30" s="243">
        <f>IF(AV30=0,"n/a",((AP30/AV30)^(1/5)-1)*100)</f>
        <v>8.759710191515801</v>
      </c>
      <c r="AO30" s="244">
        <f>IF(BB30=0,"n/a",((AP30/BB30)^(1/10)-1)*100)</f>
        <v>8.842291989017026</v>
      </c>
      <c r="AP30" s="241">
        <v>1.4</v>
      </c>
      <c r="AQ30" s="241">
        <v>1.16</v>
      </c>
      <c r="AR30" s="241">
        <v>1.08</v>
      </c>
      <c r="AS30" s="241">
        <v>1</v>
      </c>
      <c r="AT30" s="245"/>
      <c r="AU30" s="241">
        <v>0.96</v>
      </c>
      <c r="AV30" s="241">
        <v>0.92</v>
      </c>
      <c r="AW30" s="245"/>
      <c r="AX30" s="246">
        <v>0.84</v>
      </c>
      <c r="AY30" s="247">
        <v>0.8</v>
      </c>
      <c r="AZ30" s="248">
        <v>0.74</v>
      </c>
      <c r="BA30" s="248">
        <v>0.66</v>
      </c>
      <c r="BB30" s="317">
        <v>0.6</v>
      </c>
      <c r="BC30" s="248">
        <v>0.575</v>
      </c>
      <c r="BD30" s="248">
        <v>0.445</v>
      </c>
      <c r="BE30" s="248">
        <v>0.07000000000000001</v>
      </c>
      <c r="BF30" s="317">
        <v>0</v>
      </c>
      <c r="BG30" s="317">
        <v>0</v>
      </c>
      <c r="BH30" s="317">
        <v>0</v>
      </c>
      <c r="BI30" s="401">
        <v>0</v>
      </c>
      <c r="BJ30" s="246">
        <f>SUM(AP30:BI30)</f>
        <v>11.25</v>
      </c>
      <c r="BK30" s="250">
        <f>((AP30/AQ30)-1)*100</f>
        <v>20.68965517241379</v>
      </c>
      <c r="BL30" s="250">
        <f>((AQ30/AR30)-1)*100</f>
        <v>7.407407407407396</v>
      </c>
      <c r="BM30" s="250">
        <f>((AR30/AS30)-1)*100</f>
        <v>8.000000000000007</v>
      </c>
      <c r="BN30" s="250">
        <f>IF(AU30=0,0,IF(AU30&gt;AS30,0,((AS30/AU30)-1)*100))</f>
        <v>4.166666666666674</v>
      </c>
      <c r="BO30" s="250">
        <f>IF(AV30=0,0,IF(AV30&gt;AU30,0,((AU30/AV30)-1)*100))</f>
        <v>4.347826086956519</v>
      </c>
      <c r="BP30" s="250">
        <f>IF(AX30=0,0,IF(AX30&gt;AV30,0,((AV30/AX30)-1)*100))</f>
        <v>9.523809523809534</v>
      </c>
      <c r="BQ30" s="251">
        <f>IF(AY30=0,0,IF(AY30&gt;AX30,0,((AX30/AY30)-1)*100))</f>
        <v>4.999999999999982</v>
      </c>
      <c r="BR30" s="252">
        <f>IF(AZ30=0,0,IF(AZ30&gt;AY30,0,((AY30/AZ30)-1)*100))</f>
        <v>8.108108108108114</v>
      </c>
      <c r="BS30" s="252">
        <f>IF(BA30=0,0,IF(BA30&gt;AZ30,0,((AZ30/BA30)-1)*100))</f>
        <v>12.12121212121211</v>
      </c>
      <c r="BT30" s="252">
        <f>IF(BB30=0,0,IF(BB30&gt;BA30,0,((BA30/BB30)-1)*100))</f>
        <v>10.00000000000001</v>
      </c>
      <c r="BU30" s="252">
        <f>IF(BC30=0,0,IF(BC30&gt;BB30,0,((BB30/BC30)-1)*100))</f>
        <v>4.347826086956519</v>
      </c>
      <c r="BV30" s="252">
        <f>IF(BD30=0,0,IF(BD30&gt;BC30,0,((BC30/BD30)-1)*100))</f>
        <v>29.2134831460674</v>
      </c>
      <c r="BW30" s="252">
        <f>IF(BE30=0,0,IF(BE30&gt;BD30,0,((BD30/BE30)-1)*100))</f>
        <v>535.7142857142857</v>
      </c>
      <c r="BX30" s="252">
        <f>IF(BF30=0,0,IF(BF30&gt;BE30,0,((BE30/BF30)-1)*100))</f>
        <v>0</v>
      </c>
      <c r="BY30" s="252">
        <f>IF(BG30=0,0,IF(BG30&gt;BF30,0,((BF30/BG30)-1)*100))</f>
        <v>0</v>
      </c>
      <c r="BZ30" s="252">
        <f>IF(BH30=0,0,IF(BH30&gt;BG30,0,((BG30/BH30)-1)*100))</f>
        <v>0</v>
      </c>
      <c r="CA30" s="253">
        <f>IF(BI30=0,0,IF(BI30&gt;BH30,0,((BH30/BI30)-1)*100))</f>
        <v>0</v>
      </c>
      <c r="CB30" s="250">
        <f>AVERAGE(BK30:CA30)</f>
        <v>38.7435458843461</v>
      </c>
      <c r="CC30" s="250">
        <f>SQRT(AVERAGE((BK30-$CB30)^2,(BL30-$CB30)^2,(BM30-$CB30)^2,(BN30-$CB30)^2,(BO30-$CB30)^2,(BP30-$CB30)^2,(BQ30-$CB30)^2,(BR30-$CB30)^2,(BS30-$CB30)^2,(BT30-$CB30)^2,(BU30-$CB30)^2,(BV30-$CB30)^2,(BW30-$CB30)^2,(BX30-$CB30)^2,(BY30-$CB30)^2,(BZ30-$CB30)^2,(CA30-$CB30)^2))</f>
        <v>124.4648855662834</v>
      </c>
      <c r="CD30" t="s" s="116">
        <v>132</v>
      </c>
      <c r="CE30" s="254">
        <f>IF(AN30="n/a","n/a",IF(U30&lt;0,"n/a",IF(U30="n/a","n/a",I30+AN30-U30)))</f>
        <v>-0.5323251090909284</v>
      </c>
      <c r="CF30" s="254">
        <f>IF(AN30="n/a","n/a",I30+AN30)</f>
        <v>11.55434155757574</v>
      </c>
      <c r="CG30" s="250">
        <f>D30/10+(1000-E30)/100+IF(F30="N",2,IF(F30="Y",1,0))+IF(G30="N",2,IF(G30="Y",1,0))+IF(L30&gt;10,5,L30/2)+IF(S30&gt;100,0,IF(S30&lt;0,0,(100-S30)/10))+IF(U30&gt;100,0,IF(U30&lt;0,0,(100-U30)/10))+IF(X30="-",0,IF(X30="N/A",0,IF(X30&gt;5,0,5-X30)))+IF(Y30&gt;5,0,5-Y30)+IF(Z30="N/A",0,IF(Z30&gt;5,0,5-Z30))+IF(AB30&lt;0,0,IF(AB30="-",0,IF(AB30="N/A",0,IF(AB30&gt;10,5,AB30/2))))+IF(AC30="n/a",0,IF(AC30&lt;0,0,IF(AC30&gt;10,5,AC30/2)))+IF(AE30="n/a",0,IF(AE30&lt;0,0,IF(AE30&gt;10,5,AE30/2)))+AF30/10+IF(AG30&gt;100000,3,IF(AG30&gt;10000,2,IF(AG30&gt;1000,1,0)))+IF(AL30&gt;10,5,AL30/2)+IF(AM30="n/a",0,IF(AM30&gt;10,5,AM30/2))+IF(AN30="n/a",0,IF(AN30&gt;10,5,AN30/2))+IF(AO30="n/a",0,IF(AO30&lt;0,0,IF(AO30&gt;10,5,AO30/2)))+IF(CB30&gt;10,5,CB30/2)</f>
        <v>69.01027093153625</v>
      </c>
      <c r="CH30" s="255">
        <f>IF(AB30="n/a",1.03*AP30,IF(AB30&lt;0,1.01*AP30,IF(AB30&gt;10,1.1*AP30,(1+AB30/100)*AP30)))</f>
        <v>1.414</v>
      </c>
      <c r="CI30" s="256">
        <f>IF($AC30="n/a",1.03*CH30,IF($AC30&lt;0,1.01*CH30,IF($AC30&gt;10,1.1*CH30,(1+$AC30/100)*CH30)))</f>
        <v>1.5554</v>
      </c>
      <c r="CJ30" s="257">
        <f>IF($AE30="n/a",1.03*CI30,IF($AE30&lt;0,1.01*CI30,IF($AE30&gt;10,1.1*CI30,(1+$AE30/100)*CI30)))</f>
        <v>1.62632624</v>
      </c>
      <c r="CK30" s="257">
        <f>IF($AE30="n/a",1.03*CJ30,IF($AE30&lt;0,1.01*CJ30,IF($AE30&gt;10,1.1*CJ30,(1+$AE30/100)*CJ30)))</f>
        <v>1.700486716544</v>
      </c>
      <c r="CL30" s="258">
        <f>IF($AE30="n/a",1.03*CK30,IF($AE30&lt;0,1.01*CK30,IF($AE30&gt;10,1.1*CK30,(1+$AE30/100)*CK30)))</f>
        <v>1.778028910818407</v>
      </c>
      <c r="CM30" s="256">
        <f>SUM(CH30:CL30)</f>
        <v>8.074241867362407</v>
      </c>
      <c r="CN30" s="253">
        <f>(CM30/H30)*100</f>
        <v>14.84508524979299</v>
      </c>
      <c r="CO30" s="259">
        <v>0.62</v>
      </c>
      <c r="CP30" s="260">
        <v>4.3</v>
      </c>
      <c r="CQ30" s="261">
        <v>-23.5</v>
      </c>
      <c r="CR30" s="262">
        <v>-5.7</v>
      </c>
      <c r="CS30" s="263">
        <v>-14.7</v>
      </c>
    </row>
    <row r="31" ht="11.25" customHeight="1">
      <c r="A31" t="s" s="146">
        <v>553</v>
      </c>
      <c r="B31" t="s" s="146">
        <v>554</v>
      </c>
      <c r="C31" t="s" s="146">
        <v>128</v>
      </c>
      <c r="D31" s="267">
        <v>24</v>
      </c>
      <c r="E31" s="219">
        <v>127</v>
      </c>
      <c r="F31" t="s" s="151">
        <v>129</v>
      </c>
      <c r="G31" t="s" s="152">
        <v>129</v>
      </c>
      <c r="H31" s="268">
        <v>54.65</v>
      </c>
      <c r="I31" s="269">
        <f>(R31/H31)*100</f>
        <v>1.537053979871912</v>
      </c>
      <c r="J31" s="379">
        <v>0.19</v>
      </c>
      <c r="K31" s="379">
        <v>0.21</v>
      </c>
      <c r="L31" s="269">
        <f>((K31/J31)-1)*100</f>
        <v>10.52631578947367</v>
      </c>
      <c r="M31" s="272">
        <v>43006</v>
      </c>
      <c r="N31" s="272">
        <v>43007</v>
      </c>
      <c r="O31" s="272">
        <v>43021</v>
      </c>
      <c r="P31" t="s" s="273">
        <v>294</v>
      </c>
      <c r="Q31" s="508"/>
      <c r="R31" s="271">
        <f>K31*4</f>
        <v>0.84</v>
      </c>
      <c r="S31" s="275">
        <f>IF(OR(W31&lt;0.01,W31="n/a"),"n/a",R31/W31*100)</f>
        <v>31.81818181818182</v>
      </c>
      <c r="T31" s="276">
        <f>IF(OR(W31&lt;0.01,Z31="n/a"),"n/a",(H31/SQRT(22.5*W31*(H31/Z31))-1)*100)</f>
        <v>46.09853231562986</v>
      </c>
      <c r="U31" s="269">
        <f>IF(OR(W31&lt;0.01,W31="n/a"),"n/a",H31/W31)</f>
        <v>20.70075757575757</v>
      </c>
      <c r="V31" s="277">
        <v>12</v>
      </c>
      <c r="W31" s="268">
        <v>2.64</v>
      </c>
      <c r="X31" s="268">
        <v>2.07</v>
      </c>
      <c r="Y31" s="278">
        <v>7.39</v>
      </c>
      <c r="Z31" s="279">
        <v>2.32</v>
      </c>
      <c r="AA31" s="280">
        <v>10.6</v>
      </c>
      <c r="AB31" s="281">
        <v>6.6</v>
      </c>
      <c r="AC31" s="282">
        <v>3.68</v>
      </c>
      <c r="AD31" s="283">
        <v>8.6</v>
      </c>
      <c r="AE31" s="283">
        <v>10</v>
      </c>
      <c r="AF31" s="284">
        <v>3</v>
      </c>
      <c r="AG31" s="285">
        <v>1721</v>
      </c>
      <c r="AH31" s="286">
        <v>0.1</v>
      </c>
      <c r="AI31" s="287">
        <v>0.04</v>
      </c>
      <c r="AJ31" s="288">
        <f>IF(OR(AD31&lt;0,AD31="n/a",AD31=0),"n/a",AN31/AD31)</f>
        <v>0.8646714786160838</v>
      </c>
      <c r="AK31" s="289">
        <f>IF(OR(AO31&lt;0,AO31="n/a"),"n/a",AN31/AO31)</f>
        <v>0.8999137685751685</v>
      </c>
      <c r="AL31" s="290">
        <f>((AP31/AQ31)^(1/1)-1)*100</f>
        <v>5.797101449275366</v>
      </c>
      <c r="AM31" s="290">
        <f>IF(AS31=0,"n/a",((AP31/AS31)^(1/3)-1)*100)</f>
        <v>7.355331213263905</v>
      </c>
      <c r="AN31" s="290">
        <f>IF(AV31=0,"n/a",((AP31/AV31)^(1/5)-1)*100)</f>
        <v>7.43617471609832</v>
      </c>
      <c r="AO31" s="291">
        <f>IF(BB31=0,"n/a",((AP31/BB31)^(1/10)-1)*100)</f>
        <v>8.26320807144889</v>
      </c>
      <c r="AP31" s="288">
        <v>0.73</v>
      </c>
      <c r="AQ31" s="288">
        <v>0.6899999999999999</v>
      </c>
      <c r="AR31" s="288">
        <v>0.635</v>
      </c>
      <c r="AS31" s="288">
        <v>0.59</v>
      </c>
      <c r="AT31" s="292"/>
      <c r="AU31" s="288">
        <v>0.55</v>
      </c>
      <c r="AV31" s="288">
        <v>0.51</v>
      </c>
      <c r="AW31" s="292"/>
      <c r="AX31" s="293">
        <v>0.47</v>
      </c>
      <c r="AY31" s="294">
        <v>0.445</v>
      </c>
      <c r="AZ31" s="295">
        <v>0.41</v>
      </c>
      <c r="BA31" s="295">
        <v>0.37</v>
      </c>
      <c r="BB31" s="295">
        <v>0.33</v>
      </c>
      <c r="BC31" s="295">
        <v>0.29</v>
      </c>
      <c r="BD31" s="295">
        <v>0.2575</v>
      </c>
      <c r="BE31" s="295">
        <v>0.2275</v>
      </c>
      <c r="BF31" s="295">
        <v>0.19</v>
      </c>
      <c r="BG31" s="295">
        <v>0.18</v>
      </c>
      <c r="BH31" s="295">
        <v>0.16</v>
      </c>
      <c r="BI31" s="296">
        <v>0.125</v>
      </c>
      <c r="BJ31" s="293">
        <f>SUM(AP31:BI31)</f>
        <v>7.16</v>
      </c>
      <c r="BK31" s="297">
        <f>((AP31/AQ31)-1)*100</f>
        <v>5.797101449275366</v>
      </c>
      <c r="BL31" s="297">
        <f>((AQ31/AR31)-1)*100</f>
        <v>8.66141732283463</v>
      </c>
      <c r="BM31" s="297">
        <f>((AR31/AS31)-1)*100</f>
        <v>7.627118644067798</v>
      </c>
      <c r="BN31" s="297">
        <f>IF(AU31=0,0,IF(AU31&gt;AS31,0,((AS31/AU31)-1)*100))</f>
        <v>7.272727272727253</v>
      </c>
      <c r="BO31" s="297">
        <f>IF(AV31=0,0,IF(AV31&gt;AU31,0,((AU31/AV31)-1)*100))</f>
        <v>7.843137254901977</v>
      </c>
      <c r="BP31" s="297">
        <f>IF(AX31=0,0,IF(AX31&gt;AV31,0,((AV31/AX31)-1)*100))</f>
        <v>8.510638297872353</v>
      </c>
      <c r="BQ31" s="298">
        <f>IF(AY31=0,0,IF(AY31&gt;AX31,0,((AX31/AY31)-1)*100))</f>
        <v>5.617977528089879</v>
      </c>
      <c r="BR31" s="299">
        <f>IF(AZ31=0,0,IF(AZ31&gt;AY31,0,((AY31/AZ31)-1)*100))</f>
        <v>8.536585365853666</v>
      </c>
      <c r="BS31" s="299">
        <f>IF(BA31=0,0,IF(BA31&gt;AZ31,0,((AZ31/BA31)-1)*100))</f>
        <v>10.81081081081081</v>
      </c>
      <c r="BT31" s="299">
        <f>IF(BB31=0,0,IF(BB31&gt;BA31,0,((BA31/BB31)-1)*100))</f>
        <v>12.12121212121211</v>
      </c>
      <c r="BU31" s="299">
        <f>IF(BC31=0,0,IF(BC31&gt;BB31,0,((BB31/BC31)-1)*100))</f>
        <v>13.79310344827587</v>
      </c>
      <c r="BV31" s="299">
        <f>IF(BD31=0,0,IF(BD31&gt;BC31,0,((BC31/BD31)-1)*100))</f>
        <v>12.62135922330097</v>
      </c>
      <c r="BW31" s="299">
        <f>IF(BE31=0,0,IF(BE31&gt;BD31,0,((BD31/BE31)-1)*100))</f>
        <v>13.18681318681318</v>
      </c>
      <c r="BX31" s="299">
        <f>IF(BF31=0,0,IF(BF31&gt;BE31,0,((BE31/BF31)-1)*100))</f>
        <v>19.73684210526316</v>
      </c>
      <c r="BY31" s="299">
        <f>IF(BG31=0,0,IF(BG31&gt;BF31,0,((BF31/BG31)-1)*100))</f>
        <v>5.555555555555558</v>
      </c>
      <c r="BZ31" s="299">
        <f>IF(BH31=0,0,IF(BH31&gt;BG31,0,((BG31/BH31)-1)*100))</f>
        <v>12.5</v>
      </c>
      <c r="CA31" s="300">
        <f>IF(BI31=0,0,IF(BI31&gt;BH31,0,((BH31/BI31)-1)*100))</f>
        <v>28</v>
      </c>
      <c r="CB31" s="297">
        <f>AVERAGE(BK31:CA31)</f>
        <v>11.07014115216792</v>
      </c>
      <c r="CC31" s="297">
        <f>SQRT(AVERAGE((BK31-$CB31)^2,(BL31-$CB31)^2,(BM31-$CB31)^2,(BN31-$CB31)^2,(BO31-$CB31)^2,(BP31-$CB31)^2,(BQ31-$CB31)^2,(BR31-$CB31)^2,(BS31-$CB31)^2,(BT31-$CB31)^2,(BU31-$CB31)^2,(BV31-$CB31)^2,(BW31-$CB31)^2,(BX31-$CB31)^2,(BY31-$CB31)^2,(BZ31-$CB31)^2,(CA31-$CB31)^2))</f>
        <v>5.544744927050688</v>
      </c>
      <c r="CD31" t="s" s="146">
        <v>132</v>
      </c>
      <c r="CE31" s="301">
        <f>IF(AN31="n/a","n/a",IF(U31&lt;0,"n/a",IF(U31="n/a","n/a",I31+AN31-U31)))</f>
        <v>-11.72752887978734</v>
      </c>
      <c r="CF31" s="301">
        <f>IF(AN31="n/a","n/a",I31+AN31)</f>
        <v>8.973228695970233</v>
      </c>
      <c r="CG31" s="297">
        <f>D31/10+(1000-E31)/100+IF(F31="N",2,IF(F31="Y",1,0))+IF(G31="N",2,IF(G31="Y",1,0))+IF(L31&gt;10,5,L31/2)+IF(S31&gt;100,0,IF(S31&lt;0,0,(100-S31)/10))+IF(U31&gt;100,0,IF(U31&lt;0,0,(100-U31)/10))+IF(X31="-",0,IF(X31="N/A",0,IF(X31&gt;5,0,5-X31)))+IF(Y31&gt;5,0,5-Y31)+IF(Z31="N/A",0,IF(Z31&gt;5,0,5-Z31))+IF(AB31&lt;0,0,IF(AB31="-",0,IF(AB31="N/A",0,IF(AB31&gt;10,5,AB31/2))))+IF(AC31="n/a",0,IF(AC31&lt;0,0,IF(AC31&gt;10,5,AC31/2)))+IF(AE31="n/a",0,IF(AE31&lt;0,0,IF(AE31&gt;10,5,AE31/2)))+AF31/10+IF(AG31&gt;100000,3,IF(AG31&gt;10000,2,IF(AG31&gt;1000,1,0)))+IF(AL31&gt;10,5,AL31/2)+IF(AM31="n/a",0,IF(AM31&gt;10,5,AM31/2))+IF(AN31="n/a",0,IF(AN31&gt;10,5,AN31/2))+IF(AO31="n/a",0,IF(AO31&lt;0,0,IF(AO31&gt;10,5,AO31/2)))+IF(CB31&gt;10,5,CB31/2)</f>
        <v>67.3540137856493</v>
      </c>
      <c r="CH31" s="302">
        <f>IF(AB31="n/a",1.03*AP31,IF(AB31&lt;0,1.01*AP31,IF(AB31&gt;10,1.1*AP31,(1+AB31/100)*AP31)))</f>
        <v>0.77818</v>
      </c>
      <c r="CI31" s="303">
        <f>IF($AC31="n/a",1.03*CH31,IF($AC31&lt;0,1.01*CH31,IF($AC31&gt;10,1.1*CH31,(1+$AC31/100)*CH31)))</f>
        <v>0.806817024</v>
      </c>
      <c r="CJ31" s="304">
        <f>IF($AE31="n/a",1.03*CI31,IF($AE31&lt;0,1.01*CI31,IF($AE31&gt;10,1.1*CI31,(1+$AE31/100)*CI31)))</f>
        <v>0.8874987264</v>
      </c>
      <c r="CK31" s="304">
        <f>IF($AE31="n/a",1.03*CJ31,IF($AE31&lt;0,1.01*CJ31,IF($AE31&gt;10,1.1*CJ31,(1+$AE31/100)*CJ31)))</f>
        <v>0.9762485990400002</v>
      </c>
      <c r="CL31" s="305">
        <f>IF($AE31="n/a",1.03*CK31,IF($AE31&lt;0,1.01*CK31,IF($AE31&gt;10,1.1*CK31,(1+$AE31/100)*CK31)))</f>
        <v>1.073873458944</v>
      </c>
      <c r="CM31" s="303">
        <f>SUM(CH31:CL31)</f>
        <v>4.522617808384001</v>
      </c>
      <c r="CN31" s="300">
        <f>(CM31/H31)*100</f>
        <v>8.275604406924064</v>
      </c>
      <c r="CO31" s="306">
        <v>0.59</v>
      </c>
      <c r="CP31" s="307">
        <v>57.8</v>
      </c>
      <c r="CQ31" s="308">
        <v>-10.5</v>
      </c>
      <c r="CR31" s="309">
        <v>1.3</v>
      </c>
      <c r="CS31" s="310">
        <v>10.4</v>
      </c>
    </row>
    <row r="32" ht="11.25" customHeight="1">
      <c r="A32" t="s" s="173">
        <v>555</v>
      </c>
      <c r="B32" t="s" s="110">
        <v>556</v>
      </c>
      <c r="C32" t="s" s="110">
        <v>128</v>
      </c>
      <c r="D32" s="174">
        <v>13</v>
      </c>
      <c r="E32" s="219">
        <v>278</v>
      </c>
      <c r="F32" t="s" s="118">
        <v>129</v>
      </c>
      <c r="G32" t="s" s="113">
        <v>129</v>
      </c>
      <c r="H32" s="495">
        <v>67.75</v>
      </c>
      <c r="I32" s="177">
        <f>(R32/H32)*100</f>
        <v>1.712177121771218</v>
      </c>
      <c r="J32" s="311">
        <v>0.27</v>
      </c>
      <c r="K32" s="311">
        <v>0.29</v>
      </c>
      <c r="L32" s="177">
        <f>((K32/J32)-1)*100</f>
        <v>7.407407407407396</v>
      </c>
      <c r="M32" s="179">
        <v>42949</v>
      </c>
      <c r="N32" s="179">
        <v>42951</v>
      </c>
      <c r="O32" s="179">
        <v>42958</v>
      </c>
      <c r="P32" t="s" s="173">
        <v>557</v>
      </c>
      <c r="Q32" s="375"/>
      <c r="R32" s="180">
        <f>K32*4</f>
        <v>1.16</v>
      </c>
      <c r="S32" s="181">
        <f>IF(OR(W32&lt;0.01,W32="n/a"),"n/a",R32/W32*100)</f>
        <v>34.83483483483483</v>
      </c>
      <c r="T32" s="182">
        <f>IF(OR(W32&lt;0.01,Z32="n/a"),"n/a",(H32/SQRT(22.5*W32*(H32/Z32))-1)*100)</f>
        <v>24.71121128251816</v>
      </c>
      <c r="U32" s="177">
        <f>IF(OR(W32&lt;0.01,W32="n/a"),"n/a",H32/W32)</f>
        <v>20.34534534534534</v>
      </c>
      <c r="V32" s="183">
        <v>12</v>
      </c>
      <c r="W32" s="176">
        <v>3.33</v>
      </c>
      <c r="X32" s="176">
        <v>1.85</v>
      </c>
      <c r="Y32" s="184">
        <v>5.59</v>
      </c>
      <c r="Z32" s="185">
        <v>1.72</v>
      </c>
      <c r="AA32" s="186">
        <v>9.4</v>
      </c>
      <c r="AB32" s="187">
        <v>24.4</v>
      </c>
      <c r="AC32" s="188">
        <v>8.99</v>
      </c>
      <c r="AD32" s="189">
        <v>5.5</v>
      </c>
      <c r="AE32" s="189">
        <v>11</v>
      </c>
      <c r="AF32" s="190">
        <v>5</v>
      </c>
      <c r="AG32" s="393">
        <v>416</v>
      </c>
      <c r="AH32" s="192">
        <v>1.5</v>
      </c>
      <c r="AI32" s="193">
        <v>0.02</v>
      </c>
      <c r="AJ32" s="194">
        <f>IF(OR(AD32&lt;0,AD32="n/a",AD32=0,AN32="n/a"),"n/a",AN32/AD32)</f>
        <v>1.714589609310286</v>
      </c>
      <c r="AK32" s="195">
        <f>IF(OR(AN32&lt;0,AN32="n/a",AO32&lt;0,AO32="n/a"),"n/a",AN32/AO32)</f>
        <v>1.122424714391279</v>
      </c>
      <c r="AL32" s="196">
        <f>((AP32/AQ32)^(1/1)-1)*100</f>
        <v>13.33333333333333</v>
      </c>
      <c r="AM32" s="196">
        <f>IF(AS32=0,"n/a",((AP32/AS32)^(1/3)-1)*100)</f>
        <v>11.79587271597608</v>
      </c>
      <c r="AN32" s="196">
        <f>IF(AV32=0,"n/a",((AP32/AV32)^(1/5)-1)*100)</f>
        <v>9.430242851206572</v>
      </c>
      <c r="AO32" s="197">
        <f>IF(BB32=0,"n/a",((AP32/BB32)^(1/10)-1)*100)</f>
        <v>8.401670713675301</v>
      </c>
      <c r="AP32" s="194">
        <v>1.02</v>
      </c>
      <c r="AQ32" s="194">
        <v>0.9</v>
      </c>
      <c r="AR32" s="194">
        <v>0.8</v>
      </c>
      <c r="AS32" s="194">
        <v>0.73</v>
      </c>
      <c r="AT32" s="199"/>
      <c r="AU32" s="194">
        <v>0.7</v>
      </c>
      <c r="AV32" s="194">
        <v>0.65</v>
      </c>
      <c r="AW32" s="199"/>
      <c r="AX32" s="200">
        <v>0.61</v>
      </c>
      <c r="AY32" s="201">
        <v>0.57</v>
      </c>
      <c r="AZ32" s="202">
        <v>0.5600000000000001</v>
      </c>
      <c r="BA32" s="202">
        <v>0.51</v>
      </c>
      <c r="BB32" s="202">
        <v>0.45524</v>
      </c>
      <c r="BC32" s="202">
        <v>0.19048</v>
      </c>
      <c r="BD32" s="203">
        <v>0</v>
      </c>
      <c r="BE32" s="203">
        <v>0</v>
      </c>
      <c r="BF32" s="203">
        <v>0</v>
      </c>
      <c r="BG32" s="203">
        <v>0</v>
      </c>
      <c r="BH32" s="203">
        <v>0</v>
      </c>
      <c r="BI32" s="204">
        <v>0</v>
      </c>
      <c r="BJ32" s="200">
        <f>SUM(AP32:BI32)</f>
        <v>7.695720000000001</v>
      </c>
      <c r="BK32" s="205">
        <f>((AP32/AQ32)-1)*100</f>
        <v>13.33333333333333</v>
      </c>
      <c r="BL32" s="205">
        <f>((AQ32/AR32)-1)*100</f>
        <v>12.5</v>
      </c>
      <c r="BM32" s="205">
        <f>((AR32/AS32)-1)*100</f>
        <v>9.589041095890426</v>
      </c>
      <c r="BN32" s="205">
        <f>IF(AU32=0,0,IF(AU32&gt;AS32,0,((AS32/AU32)-1)*100))</f>
        <v>4.285714285714293</v>
      </c>
      <c r="BO32" s="205">
        <f>IF(AV32=0,0,IF(AV32&gt;AU32,0,((AU32/AV32)-1)*100))</f>
        <v>7.692307692307687</v>
      </c>
      <c r="BP32" s="205">
        <f>IF(AX32=0,0,IF(AX32&gt;AV32,0,((AV32/AX32)-1)*100))</f>
        <v>6.557377049180335</v>
      </c>
      <c r="BQ32" s="206">
        <f>IF(AY32=0,0,IF(AY32&gt;AX32,0,((AX32/AY32)-1)*100))</f>
        <v>7.017543859649122</v>
      </c>
      <c r="BR32" s="207">
        <f>IF(AZ32=0,0,IF(AZ32&gt;AY32,0,((AY32/AZ32)-1)*100))</f>
        <v>1.785714285714257</v>
      </c>
      <c r="BS32" s="207">
        <f>IF(BA32=0,0,IF(BA32&gt;AZ32,0,((AZ32/BA32)-1)*100))</f>
        <v>9.803921568627461</v>
      </c>
      <c r="BT32" s="207">
        <f>IF(BB32=0,0,IF(BB32&gt;BA32,0,((BA32/BB32)-1)*100))</f>
        <v>12.02881996309639</v>
      </c>
      <c r="BU32" s="207">
        <f>IF(BC32=0,0,IF(BC32&gt;BB32,0,((BB32/BC32)-1)*100))</f>
        <v>138.9962200755984</v>
      </c>
      <c r="BV32" s="207">
        <f>IF(BD32=0,0,IF(BD32&gt;BC32,0,((BC32/BD32)-1)*100))</f>
        <v>0</v>
      </c>
      <c r="BW32" s="207">
        <f>IF(BE32=0,0,IF(BE32&gt;BD32,0,((BD32/BE32)-1)*100))</f>
        <v>0</v>
      </c>
      <c r="BX32" s="207">
        <f>IF(BF32=0,0,IF(BF32&gt;BE32,0,((BE32/BF32)-1)*100))</f>
        <v>0</v>
      </c>
      <c r="BY32" s="207">
        <f>IF(BG32=0,0,IF(BG32&gt;BF32,0,((BF32/BG32)-1)*100))</f>
        <v>0</v>
      </c>
      <c r="BZ32" s="207">
        <f>IF(BH32=0,0,IF(BH32&gt;BG32,0,((BG32/BH32)-1)*100))</f>
        <v>0</v>
      </c>
      <c r="CA32" s="208">
        <f>IF(BI32=0,0,IF(BI32&gt;BH32,0,((BH32/BI32)-1)*100))</f>
        <v>0</v>
      </c>
      <c r="CB32" s="205">
        <f>AVERAGE(BK32:CA32)</f>
        <v>13.15235254171246</v>
      </c>
      <c r="CC32" s="205">
        <f>SQRT(AVERAGE((BK32-$CB32)^2,(BL32-$CB32)^2,(BM32-$CB32)^2,(BN32-$CB32)^2,(BO32-$CB32)^2,(BP32-$CB32)^2,(BQ32-$CB32)^2,(BR32-$CB32)^2,(BS32-$CB32)^2,(BT32-$CB32)^2,(BU32-$CB32)^2,(BV32-$CB32)^2,(BW32-$CB32)^2,(BX32-$CB32)^2,(BY32-$CB32)^2,(BZ32-$CB32)^2,(CA32-$CB32)^2))</f>
        <v>31.8257891083104</v>
      </c>
      <c r="CD32" t="s" s="110">
        <v>132</v>
      </c>
      <c r="CE32" s="209">
        <f>IF(AN32="n/a","n/a",IF(U32&lt;0,"n/a",IF(U32="n/a","n/a",I32+AN32-U32)))</f>
        <v>-9.202925372367554</v>
      </c>
      <c r="CF32" s="209">
        <f>IF(AN32="n/a","n/a",I32+AN32)</f>
        <v>11.14241997297779</v>
      </c>
      <c r="CG32" s="205">
        <f>D32/10+(1000-E32)/100+IF(F32="N",2,IF(F32="Y",1,0))+IF(G32="N",2,IF(G32="Y",1,0))+IF(L32&gt;10,5,L32/2)+IF(S32&gt;100,0,IF(S32&lt;0,0,(100-S32)/10))+IF(U32&gt;100,0,IF(U32&lt;0,0,(100-U32)/10))+IF(X32="-",0,IF(X32="N/A",0,IF(X32&gt;5,0,5-X32)))+IF(Y32&gt;5,0,5-Y32)+IF(Z32="N/A",0,IF(Z32&gt;5,0,5-Z32))+IF(AB32&lt;0,0,IF(AB32="-",0,IF(AB32="N/A",0,IF(AB32&gt;10,5,AB32/2))))+IF(AC32="n/a",0,IF(AC32&lt;0,0,IF(AC32&gt;10,5,AC32/2)))+IF(AE32="n/a",0,IF(AE32&lt;0,0,IF(AE32&gt;10,5,AE32/2)))+AF32/10+IF(AG32&gt;100000,3,IF(AG32&gt;10000,2,IF(AG32&gt;1000,1,0)))+IF(AL32&gt;10,5,AL32/2)+IF(AM32="n/a",0,IF(AM32&gt;10,5,AM32/2))+IF(AN32="n/a",0,IF(AN32&gt;10,5,AN32/2))+IF(AO32="n/a",0,IF(AO32&lt;0,0,IF(AO32&gt;10,5,AO32/2)))+IF(CB32&gt;10,5,CB32/2)</f>
        <v>72.04664246812661</v>
      </c>
      <c r="CH32" s="315">
        <f>IF(AB32="n/a",1.03*AP32,IF(AB32&lt;0,1.01*AP32,IF(AB32&gt;10,1.1*AP32,(1+AB32/100)*AP32)))</f>
        <v>1.122</v>
      </c>
      <c r="CI32" s="211">
        <f>IF($AC32="n/a",1.03*CH32,IF($AC32&lt;0,1.01*CH32,IF($AC32&gt;10,1.1*CH32,(1+$AC32/100)*CH32)))</f>
        <v>1.2228678</v>
      </c>
      <c r="CJ32" s="212">
        <f>IF($AE32="n/a",1.03*CI32,IF($AE32&lt;0,1.01*CI32,IF($AE32&gt;10,1.1*CI32,(1+$AE32/100)*CI32)))</f>
        <v>1.34515458</v>
      </c>
      <c r="CK32" s="212">
        <f>IF($AE32="n/a",1.03*CJ32,IF($AE32&lt;0,1.01*CJ32,IF($AE32&gt;10,1.1*CJ32,(1+$AE32/100)*CJ32)))</f>
        <v>1.479670038</v>
      </c>
      <c r="CL32" s="210">
        <f>IF($AE32="n/a",1.03*CK32,IF($AE32&lt;0,1.01*CK32,IF($AE32&gt;10,1.1*CK32,(1+$AE32/100)*CK32)))</f>
        <v>1.6276370418</v>
      </c>
      <c r="CM32" s="211">
        <f>SUM(CH32:CL32)</f>
        <v>6.7973294598</v>
      </c>
      <c r="CN32" s="208">
        <f>(CM32/H32)*100</f>
        <v>10.03295861225092</v>
      </c>
      <c r="CO32" s="213">
        <v>0.79</v>
      </c>
      <c r="CP32" s="214">
        <v>36.3</v>
      </c>
      <c r="CQ32" s="215">
        <v>-9.699999999999999</v>
      </c>
      <c r="CR32" s="216">
        <v>0.7</v>
      </c>
      <c r="CS32" s="217">
        <v>3</v>
      </c>
    </row>
    <row r="33" ht="11.25" customHeight="1">
      <c r="A33" t="s" s="116">
        <v>558</v>
      </c>
      <c r="B33" t="s" s="116">
        <v>559</v>
      </c>
      <c r="C33" t="s" s="116">
        <v>128</v>
      </c>
      <c r="D33" s="218">
        <v>19</v>
      </c>
      <c r="E33" s="219">
        <v>168</v>
      </c>
      <c r="F33" t="s" s="220">
        <v>129</v>
      </c>
      <c r="G33" t="s" s="221">
        <v>129</v>
      </c>
      <c r="H33" s="493">
        <v>46.62</v>
      </c>
      <c r="I33" s="223">
        <f>(R33/H33)*100</f>
        <v>1.587301587301587</v>
      </c>
      <c r="J33" s="318">
        <v>0.18</v>
      </c>
      <c r="K33" s="318">
        <v>0.185</v>
      </c>
      <c r="L33" s="223">
        <f>((K33/J33)-1)*100</f>
        <v>2.77777777777779</v>
      </c>
      <c r="M33" s="226">
        <v>43020</v>
      </c>
      <c r="N33" s="226">
        <v>43021</v>
      </c>
      <c r="O33" s="226">
        <v>43028</v>
      </c>
      <c r="P33" t="s" s="227">
        <v>274</v>
      </c>
      <c r="Q33" t="s" s="227">
        <v>131</v>
      </c>
      <c r="R33" s="225">
        <f>K33*4</f>
        <v>0.74</v>
      </c>
      <c r="S33" s="228">
        <f>IF(OR(W33&lt;0.01,W33="n/a"),"n/a",R33/W33*100)</f>
        <v>27.30627306273063</v>
      </c>
      <c r="T33" s="229">
        <f>IF(OR(W33&lt;0.01,Z33="n/a"),"n/a",(H33/SQRT(22.5*W33*(H33/Z33))-1)*100)</f>
        <v>22.72791133805794</v>
      </c>
      <c r="U33" s="223">
        <f>IF(OR(W33&lt;0.01,W33="n/a"),"n/a",H33/W33)</f>
        <v>17.20295202952029</v>
      </c>
      <c r="V33" s="230">
        <v>12</v>
      </c>
      <c r="W33" s="222">
        <v>2.71</v>
      </c>
      <c r="X33" s="222">
        <v>1.43</v>
      </c>
      <c r="Y33" s="231">
        <v>7.9</v>
      </c>
      <c r="Z33" s="232">
        <v>1.97</v>
      </c>
      <c r="AA33" s="233">
        <v>12.3</v>
      </c>
      <c r="AB33" s="234">
        <v>23.6</v>
      </c>
      <c r="AC33" s="235">
        <v>12.61</v>
      </c>
      <c r="AD33" s="236">
        <v>11.9</v>
      </c>
      <c r="AE33" s="236">
        <v>12</v>
      </c>
      <c r="AF33" s="237">
        <v>9</v>
      </c>
      <c r="AG33" s="238">
        <v>5962</v>
      </c>
      <c r="AH33" s="239">
        <v>1.4</v>
      </c>
      <c r="AI33" s="240">
        <v>0.13</v>
      </c>
      <c r="AJ33" s="241">
        <f>IF(OR(AD33&lt;0,AD33="n/a",AD33=0),"n/a",AN33/AD33)</f>
        <v>2.333733831659021</v>
      </c>
      <c r="AK33" s="242">
        <f>IF(OR(AO33&lt;0,AO33="n/a"),"n/a",AN33/AO33)</f>
        <v>1.374266262103659</v>
      </c>
      <c r="AL33" s="243">
        <f>((AP33/AQ33)^(1/1)-1)*100</f>
        <v>14.54545454545453</v>
      </c>
      <c r="AM33" s="243">
        <f>IF(AS33=0,"n/a",((AP33/AS33)^(1/3)-1)*100)</f>
        <v>20.50711320876151</v>
      </c>
      <c r="AN33" s="243">
        <f>IF(AV33=0,"n/a",((AP33/AV33)^(1/5)-1)*100)</f>
        <v>27.77143259674235</v>
      </c>
      <c r="AO33" s="244">
        <f>IF(BB33=0,"n/a",((AP33/BB33)^(1/10)-1)*100)</f>
        <v>20.2081891716029</v>
      </c>
      <c r="AP33" s="241">
        <v>0.63</v>
      </c>
      <c r="AQ33" s="241">
        <v>0.55</v>
      </c>
      <c r="AR33" s="241">
        <v>0.47</v>
      </c>
      <c r="AS33" s="241">
        <v>0.36</v>
      </c>
      <c r="AT33" s="245"/>
      <c r="AU33" s="241">
        <v>0.25</v>
      </c>
      <c r="AV33" s="241">
        <v>0.185</v>
      </c>
      <c r="AW33" s="245"/>
      <c r="AX33" s="246">
        <v>0.15</v>
      </c>
      <c r="AY33" s="247">
        <v>0.13</v>
      </c>
      <c r="AZ33" s="248">
        <v>0.125</v>
      </c>
      <c r="BA33" s="248">
        <v>0.1075</v>
      </c>
      <c r="BB33" s="317">
        <v>0.1</v>
      </c>
      <c r="BC33" s="248">
        <v>0.0925</v>
      </c>
      <c r="BD33" s="248">
        <v>0.075</v>
      </c>
      <c r="BE33" s="248">
        <v>0.0575</v>
      </c>
      <c r="BF33" s="248">
        <v>0.03875</v>
      </c>
      <c r="BG33" s="248">
        <v>0.02875</v>
      </c>
      <c r="BH33" s="248">
        <v>0.02625</v>
      </c>
      <c r="BI33" s="249">
        <v>0.025</v>
      </c>
      <c r="BJ33" s="246">
        <f>SUM(AP33:BI33)</f>
        <v>3.40125</v>
      </c>
      <c r="BK33" s="250">
        <f>((AP33/AQ33)-1)*100</f>
        <v>14.54545454545453</v>
      </c>
      <c r="BL33" s="250">
        <f>((AQ33/AR33)-1)*100</f>
        <v>17.02127659574471</v>
      </c>
      <c r="BM33" s="250">
        <f>((AR33/AS33)-1)*100</f>
        <v>30.55555555555556</v>
      </c>
      <c r="BN33" s="250">
        <f>IF(AU33=0,0,IF(AU33&gt;AS33,0,((AS33/AU33)-1)*100))</f>
        <v>43.99999999999999</v>
      </c>
      <c r="BO33" s="250">
        <f>IF(AV33=0,0,IF(AV33&gt;AU33,0,((AU33/AV33)-1)*100))</f>
        <v>35.13513513513513</v>
      </c>
      <c r="BP33" s="250">
        <f>IF(AX33=0,0,IF(AX33&gt;AV33,0,((AV33/AX33)-1)*100))</f>
        <v>23.33333333333334</v>
      </c>
      <c r="BQ33" s="251">
        <f>IF(AY33=0,0,IF(AY33&gt;AX33,0,((AX33/AY33)-1)*100))</f>
        <v>15.38461538461537</v>
      </c>
      <c r="BR33" s="252">
        <f>IF(AZ33=0,0,IF(AZ33&gt;AY33,0,((AY33/AZ33)-1)*100))</f>
        <v>4.000000000000004</v>
      </c>
      <c r="BS33" s="252">
        <f>IF(BA33=0,0,IF(BA33&gt;AZ33,0,((AZ33/BA33)-1)*100))</f>
        <v>16.27906976744187</v>
      </c>
      <c r="BT33" s="252">
        <f>IF(BB33=0,0,IF(BB33&gt;BA33,0,((BA33/BB33)-1)*100))</f>
        <v>7.499999999999996</v>
      </c>
      <c r="BU33" s="252">
        <f>IF(BC33=0,0,IF(BC33&gt;BB33,0,((BB33/BC33)-1)*100))</f>
        <v>8.108108108108114</v>
      </c>
      <c r="BV33" s="252">
        <f>IF(BD33=0,0,IF(BD33&gt;BC33,0,((BC33/BD33)-1)*100))</f>
        <v>23.33333333333334</v>
      </c>
      <c r="BW33" s="252">
        <f>IF(BE33=0,0,IF(BE33&gt;BD33,0,((BD33/BE33)-1)*100))</f>
        <v>30.43478260869563</v>
      </c>
      <c r="BX33" s="252">
        <f>IF(BF33=0,0,IF(BF33&gt;BE33,0,((BE33/BF33)-1)*100))</f>
        <v>48.38709677419355</v>
      </c>
      <c r="BY33" s="252">
        <f>IF(BG33=0,0,IF(BG33&gt;BF33,0,((BF33/BG33)-1)*100))</f>
        <v>34.78260869565217</v>
      </c>
      <c r="BZ33" s="252">
        <f>IF(BH33=0,0,IF(BH33&gt;BG33,0,((BG33/BH33)-1)*100))</f>
        <v>9.523809523809534</v>
      </c>
      <c r="CA33" s="253">
        <f>IF(BI33=0,0,IF(BI33&gt;BH33,0,((BH33/BI33)-1)*100))</f>
        <v>4.999999999999982</v>
      </c>
      <c r="CB33" s="250">
        <f>AVERAGE(BK33:CA33)</f>
        <v>21.6073046682984</v>
      </c>
      <c r="CC33" s="250">
        <f>SQRT(AVERAGE((BK33-$CB33)^2,(BL33-$CB33)^2,(BM33-$CB33)^2,(BN33-$CB33)^2,(BO33-$CB33)^2,(BP33-$CB33)^2,(BQ33-$CB33)^2,(BR33-$CB33)^2,(BS33-$CB33)^2,(BT33-$CB33)^2,(BU33-$CB33)^2,(BV33-$CB33)^2,(BW33-$CB33)^2,(BX33-$CB33)^2,(BY33-$CB33)^2,(BZ33-$CB33)^2,(CA33-$CB33)^2))</f>
        <v>13.26255919068685</v>
      </c>
      <c r="CD33" t="s" s="116">
        <v>132</v>
      </c>
      <c r="CE33" s="254">
        <f>IF(AN33="n/a","n/a",IF(U33&lt;0,"n/a",IF(U33="n/a","n/a",I33+AN33-U33)))</f>
        <v>12.15578215452365</v>
      </c>
      <c r="CF33" s="254">
        <f>IF(AN33="n/a","n/a",I33+AN33)</f>
        <v>29.35873418404394</v>
      </c>
      <c r="CG33" s="250">
        <f>D33/10+(1000-E33)/100+IF(F33="N",2,IF(F33="Y",1,0))+IF(G33="N",2,IF(G33="Y",1,0))+IF(L33&gt;10,5,L33/2)+IF(S33&gt;100,0,IF(S33&lt;0,0,(100-S33)/10))+IF(U33&gt;100,0,IF(U33&lt;0,0,(100-U33)/10))+IF(X33="-",0,IF(X33="N/A",0,IF(X33&gt;5,0,5-X33)))+IF(Y33&gt;5,0,5-Y33)+IF(Z33="N/A",0,IF(Z33&gt;5,0,5-Z33))+IF(AB33&lt;0,0,IF(AB33="-",0,IF(AB33="N/A",0,IF(AB33&gt;10,5,AB33/2))))+IF(AC33="n/a",0,IF(AC33&lt;0,0,IF(AC33&gt;10,5,AC33/2)))+IF(AE33="n/a",0,IF(AE33&lt;0,0,IF(AE33&gt;10,5,AE33/2)))+AF33/10+IF(AG33&gt;100000,3,IF(AG33&gt;10000,2,IF(AG33&gt;1000,1,0)))+IF(AL33&gt;10,5,AL33/2)+IF(AM33="n/a",0,IF(AM33&gt;10,5,AM33/2))+IF(AN33="n/a",0,IF(AN33&gt;10,5,AN33/2))+IF(AO33="n/a",0,IF(AO33&lt;0,0,IF(AO33&gt;10,5,AO33/2)))+IF(CB33&gt;10,5,CB33/2)</f>
        <v>75.6579663796638</v>
      </c>
      <c r="CH33" s="255">
        <f>IF(AB33="n/a",1.03*AP33,IF(AB33&lt;0,1.01*AP33,IF(AB33&gt;10,1.1*AP33,(1+AB33/100)*AP33)))</f>
        <v>0.6930000000000001</v>
      </c>
      <c r="CI33" s="256">
        <f>IF($AC33="n/a",1.03*CH33,IF($AC33&lt;0,1.01*CH33,IF($AC33&gt;10,1.1*CH33,(1+$AC33/100)*CH33)))</f>
        <v>0.7623000000000001</v>
      </c>
      <c r="CJ33" s="257">
        <f>IF($AE33="n/a",1.03*CI33,IF($AE33&lt;0,1.01*CI33,IF($AE33&gt;10,1.1*CI33,(1+$AE33/100)*CI33)))</f>
        <v>0.8385300000000002</v>
      </c>
      <c r="CK33" s="257">
        <f>IF($AE33="n/a",1.03*CJ33,IF($AE33&lt;0,1.01*CJ33,IF($AE33&gt;10,1.1*CJ33,(1+$AE33/100)*CJ33)))</f>
        <v>0.9223830000000003</v>
      </c>
      <c r="CL33" s="258">
        <f>IF($AE33="n/a",1.03*CK33,IF($AE33&lt;0,1.01*CK33,IF($AE33&gt;10,1.1*CK33,(1+$AE33/100)*CK33)))</f>
        <v>1.0146213</v>
      </c>
      <c r="CM33" s="256">
        <f>SUM(CH33:CL33)</f>
        <v>4.230834300000001</v>
      </c>
      <c r="CN33" s="253">
        <f>(CM33/H33)*100</f>
        <v>9.075148648648652</v>
      </c>
      <c r="CO33" s="259">
        <v>1.5</v>
      </c>
      <c r="CP33" s="260">
        <v>31.2</v>
      </c>
      <c r="CQ33" s="261">
        <v>-18</v>
      </c>
      <c r="CR33" s="260">
        <v>3.7</v>
      </c>
      <c r="CS33" s="261">
        <v>-3.3</v>
      </c>
    </row>
    <row r="34" ht="11.25" customHeight="1">
      <c r="A34" t="s" s="116">
        <v>560</v>
      </c>
      <c r="B34" t="s" s="227">
        <v>561</v>
      </c>
      <c r="C34" t="s" s="116">
        <v>128</v>
      </c>
      <c r="D34" s="218">
        <v>17</v>
      </c>
      <c r="E34" s="219">
        <v>177</v>
      </c>
      <c r="F34" t="s" s="220">
        <v>129</v>
      </c>
      <c r="G34" t="s" s="221">
        <v>129</v>
      </c>
      <c r="H34" s="343">
        <v>468.75</v>
      </c>
      <c r="I34" s="223">
        <f>(R34/H34)*100</f>
        <v>2.922666666666666</v>
      </c>
      <c r="J34" s="318">
        <v>6.4</v>
      </c>
      <c r="K34" s="318">
        <v>6.85</v>
      </c>
      <c r="L34" s="223">
        <f>((K34/J34)-1)*100</f>
        <v>7.031249999999978</v>
      </c>
      <c r="M34" s="323">
        <v>42732</v>
      </c>
      <c r="N34" s="323">
        <v>42735</v>
      </c>
      <c r="O34" s="323">
        <v>42745</v>
      </c>
      <c r="P34" t="s" s="227">
        <v>279</v>
      </c>
      <c r="Q34" t="s" s="227">
        <v>562</v>
      </c>
      <c r="R34" s="225">
        <f>K34*2</f>
        <v>13.7</v>
      </c>
      <c r="S34" t="s" s="400">
        <f>IF(OR(W34&lt;0.01,W34="n/a"),"n/a",R34/W34*100)</f>
        <v>143</v>
      </c>
      <c r="T34" t="s" s="361">
        <f>IF(OR(W34&lt;0.01,Z34="n/a"),"n/a",(H34/SQRT(22.5*W34*(H34/Z34))-1)*100)</f>
        <v>143</v>
      </c>
      <c r="U34" t="s" s="265">
        <f>IF(OR(W34&lt;0.01,W34="n/a"),"n/a",H34/W34)</f>
        <v>143</v>
      </c>
      <c r="V34" s="230">
        <v>12</v>
      </c>
      <c r="W34" t="s" s="348">
        <v>143</v>
      </c>
      <c r="X34" t="s" s="348">
        <v>143</v>
      </c>
      <c r="Y34" t="s" s="345">
        <v>143</v>
      </c>
      <c r="Z34" t="s" s="509">
        <v>143</v>
      </c>
      <c r="AA34" t="s" s="349">
        <v>143</v>
      </c>
      <c r="AB34" t="s" s="345">
        <v>143</v>
      </c>
      <c r="AC34" t="s" s="349">
        <v>143</v>
      </c>
      <c r="AD34" t="s" s="348">
        <v>143</v>
      </c>
      <c r="AE34" t="s" s="348">
        <v>143</v>
      </c>
      <c r="AF34" s="237">
        <v>0</v>
      </c>
      <c r="AG34" t="s" s="348">
        <v>143</v>
      </c>
      <c r="AH34" t="s" s="348">
        <v>143</v>
      </c>
      <c r="AI34" t="s" s="348">
        <v>143</v>
      </c>
      <c r="AJ34" t="s" s="265">
        <f>IF(OR(AD34&lt;0,AD34="n/a",AD34=0),"n/a",AN34/AD34)</f>
        <v>143</v>
      </c>
      <c r="AK34" s="242">
        <f>IF(OR(AO34&lt;0,AO34="n/a"),"n/a",AN34/AO34)</f>
        <v>1.07519274005061</v>
      </c>
      <c r="AL34" s="243">
        <f>((AP34/AQ34)^(1/1)-1)*100</f>
        <v>4.918032786885251</v>
      </c>
      <c r="AM34" s="243">
        <f>IF(AS34=0,"n/a",((AP34/AS34)^(1/3)-1)*100)</f>
        <v>6.155393369914508</v>
      </c>
      <c r="AN34" s="243">
        <f>IF(AV34=0,"n/a",((AP34/AV34)^(1/5)-1)*100)</f>
        <v>7.5385044993723</v>
      </c>
      <c r="AO34" s="244">
        <f>IF(BB34=0,"n/a",((AP34/BB34)^(1/10)-1)*100)</f>
        <v>7.011305246552779</v>
      </c>
      <c r="AP34" s="384">
        <v>12.8</v>
      </c>
      <c r="AQ34" s="384">
        <v>12.2</v>
      </c>
      <c r="AR34" s="384">
        <v>11.6</v>
      </c>
      <c r="AS34" s="384">
        <v>10.7</v>
      </c>
      <c r="AT34" t="s" s="266">
        <v>112</v>
      </c>
      <c r="AU34" s="241">
        <v>9.699999999999999</v>
      </c>
      <c r="AV34" s="241">
        <v>8.9</v>
      </c>
      <c r="AW34" s="245"/>
      <c r="AX34" s="246">
        <v>7.9</v>
      </c>
      <c r="AY34" s="247">
        <v>7.5</v>
      </c>
      <c r="AZ34" s="248">
        <v>7.3</v>
      </c>
      <c r="BA34" s="248">
        <v>6.8</v>
      </c>
      <c r="BB34" s="248">
        <v>6.5</v>
      </c>
      <c r="BC34" s="248">
        <v>6.3</v>
      </c>
      <c r="BD34" s="248">
        <v>6</v>
      </c>
      <c r="BE34" s="248">
        <v>5.5</v>
      </c>
      <c r="BF34" s="248">
        <v>5</v>
      </c>
      <c r="BG34" s="248">
        <v>4.5</v>
      </c>
      <c r="BH34" s="248">
        <v>4</v>
      </c>
      <c r="BI34" s="249">
        <v>3.5</v>
      </c>
      <c r="BJ34" s="385">
        <f>SUM(AP34:BI34)</f>
        <v>136.7</v>
      </c>
      <c r="BK34" s="250">
        <f>((AP34/AQ34)-1)*100</f>
        <v>4.918032786885251</v>
      </c>
      <c r="BL34" s="250">
        <f>((AQ34/AR34)-1)*100</f>
        <v>5.172413793103448</v>
      </c>
      <c r="BM34" s="250">
        <f>((AR34/AS34)-1)*100</f>
        <v>8.41121495327104</v>
      </c>
      <c r="BN34" s="250">
        <f>IF(AU34=0,0,IF(AU34&gt;AS34,0,((AS34/AU34)-1)*100))</f>
        <v>10.30927835051547</v>
      </c>
      <c r="BO34" s="250">
        <f>IF(AV34=0,0,IF(AV34&gt;AU34,0,((AU34/AV34)-1)*100))</f>
        <v>8.988764044943798</v>
      </c>
      <c r="BP34" s="250">
        <f>IF(AX34=0,0,IF(AX34&gt;AV34,0,((AV34/AX34)-1)*100))</f>
        <v>12.65822784810127</v>
      </c>
      <c r="BQ34" s="251">
        <f>IF(AY34=0,0,IF(AY34&gt;AX34,0,((AX34/AY34)-1)*100))</f>
        <v>5.333333333333345</v>
      </c>
      <c r="BR34" s="252">
        <f>IF(AZ34=0,0,IF(AZ34&gt;AY34,0,((AY34/AZ34)-1)*100))</f>
        <v>2.739726027397271</v>
      </c>
      <c r="BS34" s="252">
        <f>IF(BA34=0,0,IF(BA34&gt;AZ34,0,((AZ34/BA34)-1)*100))</f>
        <v>7.352941176470584</v>
      </c>
      <c r="BT34" s="252">
        <f>IF(BB34=0,0,IF(BB34&gt;BA34,0,((BA34/BB34)-1)*100))</f>
        <v>4.615384615384621</v>
      </c>
      <c r="BU34" s="252">
        <f>IF(BC34=0,0,IF(BC34&gt;BB34,0,((BB34/BC34)-1)*100))</f>
        <v>3.174603174603186</v>
      </c>
      <c r="BV34" s="252">
        <f>IF(BD34=0,0,IF(BD34&gt;BC34,0,((BC34/BD34)-1)*100))</f>
        <v>5.000000000000004</v>
      </c>
      <c r="BW34" s="252">
        <f>IF(BE34=0,0,IF(BE34&gt;BD34,0,((BD34/BE34)-1)*100))</f>
        <v>9.090909090909083</v>
      </c>
      <c r="BX34" s="252">
        <f>IF(BF34=0,0,IF(BF34&gt;BE34,0,((BE34/BF34)-1)*100))</f>
        <v>10.00000000000001</v>
      </c>
      <c r="BY34" s="252">
        <f>IF(BG34=0,0,IF(BG34&gt;BF34,0,((BF34/BG34)-1)*100))</f>
        <v>11.11111111111112</v>
      </c>
      <c r="BZ34" s="252">
        <f>IF(BH34=0,0,IF(BH34&gt;BG34,0,((BG34/BH34)-1)*100))</f>
        <v>12.5</v>
      </c>
      <c r="CA34" s="253">
        <f>IF(BI34=0,0,IF(BI34&gt;BH34,0,((BH34/BI34)-1)*100))</f>
        <v>14.28571428571428</v>
      </c>
      <c r="CB34" s="250">
        <f>AVERAGE(BK34:CA34)</f>
        <v>7.980097328926104</v>
      </c>
      <c r="CC34" s="250">
        <f>SQRT(AVERAGE((BK34-$CB34)^2,(BL34-$CB34)^2,(BM34-$CB34)^2,(BN34-$CB34)^2,(BO34-$CB34)^2,(BP34-$CB34)^2,(BQ34-$CB34)^2,(BR34-$CB34)^2,(BS34-$CB34)^2,(BT34-$CB34)^2,(BU34-$CB34)^2,(BV34-$CB34)^2,(BW34-$CB34)^2,(BX34-$CB34)^2,(BY34-$CB34)^2,(BZ34-$CB34)^2,(CA34-$CB34)^2))</f>
        <v>3.423408091511539</v>
      </c>
      <c r="CD34" t="s" s="116">
        <v>132</v>
      </c>
      <c r="CE34" t="s" s="402">
        <f>IF(AN34="n/a","n/a",IF(U34&lt;0,"n/a",IF(U34="n/a","n/a",I34+AN34-U34)))</f>
        <v>143</v>
      </c>
      <c r="CF34" s="254">
        <f>IF(AN34="n/a","n/a",I34+AN34)</f>
        <v>10.46117116603897</v>
      </c>
      <c r="CG34" s="250">
        <f>D34/10+(1000-E34)/100+IF(F34="N",2,IF(F34="Y",1,0))+IF(G34="N",2,IF(G34="Y",1,0))+IF(L34&gt;10,5,L34/2)+IF(S34&gt;100,0,IF(S34&lt;0,0,(100-S34)/10))+IF(U34&gt;100,0,IF(U34&lt;0,0,(100-U34)/10))+IF(X34="-",0,IF(X34="N/A",0,IF(X34&gt;5,0,5-X34)))+IF(Y34&gt;5,0,5-Y34)+IF(Z34="N/A",0,IF(Z34&gt;5,0,5-Z34))+IF(AB34&lt;0,0,IF(AB34="-",0,IF(AB34="N/A",0,IF(AB34&gt;10,5,AB34/2))))+IF(AC34="n/a",0,IF(AC34&lt;0,0,IF(AC34&gt;10,5,AC34/2)))+IF(AE34="n/a",0,IF(AE34&lt;0,0,IF(AE34&gt;10,5,AE34/2)))+AF34/10+IF(AG34&gt;100000,3,IF(AG34&gt;10000,2,IF(AG34&gt;1000,1,0)))+IF(AL34&gt;10,5,AL34/2)+IF(AM34="n/a",0,IF(AM34&gt;10,5,AM34/2))+IF(AN34="n/a",0,IF(AN34&gt;10,5,AN34/2))+IF(AO34="n/a",0,IF(AO34&lt;0,0,IF(AO34&gt;10,5,AO34/2)))+IF(CB34&gt;10,5,CB34/2)</f>
        <v>33.24729161582546</v>
      </c>
      <c r="CH34" s="255">
        <f>IF(AB34="n/a",1.03*AP34,IF(AB34&lt;0,1.01*AP34,IF(AB34&gt;10,1.1*AP34,(1+AB34/100)*AP34)))</f>
        <v>13.184</v>
      </c>
      <c r="CI34" s="256">
        <f>IF($AC34="n/a",1.03*CH34,IF($AC34&lt;0,1.01*CH34,IF($AC34&gt;10,1.1*CH34,(1+$AC34/100)*CH34)))</f>
        <v>13.57952</v>
      </c>
      <c r="CJ34" s="257">
        <f>IF($AE34="n/a",1.03*CI34,IF($AE34&lt;0,1.01*CI34,IF($AE34&gt;10,1.1*CI34,(1+$AE34/100)*CI34)))</f>
        <v>13.9869056</v>
      </c>
      <c r="CK34" s="257">
        <f>IF($AE34="n/a",1.03*CJ34,IF($AE34&lt;0,1.01*CJ34,IF($AE34&gt;10,1.1*CJ34,(1+$AE34/100)*CJ34)))</f>
        <v>14.406512768</v>
      </c>
      <c r="CL34" s="258">
        <f>IF($AE34="n/a",1.03*CK34,IF($AE34&lt;0,1.01*CK34,IF($AE34&gt;10,1.1*CK34,(1+$AE34/100)*CK34)))</f>
        <v>14.838708151040</v>
      </c>
      <c r="CM34" s="256">
        <f>SUM(CH34:CL34)</f>
        <v>69.99564651904001</v>
      </c>
      <c r="CN34" s="253">
        <f>(CM34/H34)*100</f>
        <v>14.93240459072853</v>
      </c>
      <c r="CO34" t="s" s="348">
        <v>143</v>
      </c>
      <c r="CP34" t="s" s="388">
        <v>143</v>
      </c>
      <c r="CQ34" s="352">
        <v>-5.3</v>
      </c>
      <c r="CR34" s="351">
        <v>-1</v>
      </c>
      <c r="CS34" s="352">
        <v>-0.9</v>
      </c>
    </row>
    <row r="35" ht="11.25" customHeight="1">
      <c r="A35" t="s" s="227">
        <v>563</v>
      </c>
      <c r="B35" t="s" s="116">
        <v>564</v>
      </c>
      <c r="C35" t="s" s="116">
        <v>128</v>
      </c>
      <c r="D35" s="218">
        <v>14</v>
      </c>
      <c r="E35" s="219">
        <v>229</v>
      </c>
      <c r="F35" t="s" s="220">
        <v>141</v>
      </c>
      <c r="G35" t="s" s="221">
        <v>141</v>
      </c>
      <c r="H35" s="493">
        <v>30.23</v>
      </c>
      <c r="I35" s="223">
        <f>(R35/H35)*100</f>
        <v>2.469952585731613</v>
      </c>
      <c r="J35" s="224">
        <v>0.1833333333333333</v>
      </c>
      <c r="K35" s="224">
        <v>0.1866666666666667</v>
      </c>
      <c r="L35" s="223">
        <f>((K35/J35)-1)*100</f>
        <v>1.818181818181808</v>
      </c>
      <c r="M35" s="327">
        <v>42683</v>
      </c>
      <c r="N35" s="327">
        <v>42688</v>
      </c>
      <c r="O35" s="327">
        <v>42719</v>
      </c>
      <c r="P35" t="s" s="227">
        <v>182</v>
      </c>
      <c r="Q35" t="s" s="353">
        <v>565</v>
      </c>
      <c r="R35" s="225">
        <f>K35*4</f>
        <v>0.7466666666666667</v>
      </c>
      <c r="S35" s="228">
        <f>IF(OR(W35&lt;0.01,W35="n/a"),"n/a",R35/W35*100)</f>
        <v>53.71702637889689</v>
      </c>
      <c r="T35" s="229">
        <f>IF(OR(W35&lt;0.01,Z35="n/a"),"n/a",(H35/SQRT(22.5*W35*(H35/Z35))-1)*100)</f>
        <v>13.80800582668955</v>
      </c>
      <c r="U35" s="223">
        <f>IF(OR(W35&lt;0.01,W35="n/a"),"n/a",H35/W35)</f>
        <v>21.74820143884892</v>
      </c>
      <c r="V35" s="230">
        <v>12</v>
      </c>
      <c r="W35" s="222">
        <v>1.39</v>
      </c>
      <c r="X35" t="s" s="399">
        <v>143</v>
      </c>
      <c r="Y35" s="231">
        <v>5.44</v>
      </c>
      <c r="Z35" s="232">
        <v>1.34</v>
      </c>
      <c r="AA35" t="s" s="362">
        <v>143</v>
      </c>
      <c r="AB35" s="234">
        <v>-2</v>
      </c>
      <c r="AC35" t="s" s="422">
        <v>143</v>
      </c>
      <c r="AD35" s="236">
        <v>5.2</v>
      </c>
      <c r="AE35" t="s" s="416">
        <v>143</v>
      </c>
      <c r="AF35" s="237">
        <v>1</v>
      </c>
      <c r="AG35" s="372">
        <v>462</v>
      </c>
      <c r="AH35" s="239">
        <v>0.6</v>
      </c>
      <c r="AI35" t="s" s="416">
        <v>143</v>
      </c>
      <c r="AJ35" s="241">
        <f>IF(OR(AD35&lt;0,AD35="n/a",AD35=0),"n/a",AN35/AD35)</f>
        <v>1.605376386999467</v>
      </c>
      <c r="AK35" s="242">
        <f>IF(OR(AO35&lt;0,AO35="n/a"),"n/a",AN35/AO35)</f>
        <v>1.370079504067292</v>
      </c>
      <c r="AL35" s="243">
        <f>((AP35/AQ35)^(1/1)-1)*100</f>
        <v>7.920792079207928</v>
      </c>
      <c r="AM35" s="243">
        <f>IF(AS35=0,"n/a",((AP35/AS35)^(1/3)-1)*100)</f>
        <v>9.362706101194028</v>
      </c>
      <c r="AN35" s="243">
        <f>IF(AV35=0,"n/a",((AP35/AV35)^(1/5)-1)*100)</f>
        <v>8.347957212397228</v>
      </c>
      <c r="AO35" s="244">
        <f>IF(BB35=0,"n/a",((AP35/BB35)^(1/10)-1)*100)</f>
        <v>6.093045832460842</v>
      </c>
      <c r="AP35" s="241">
        <v>0.7266666666666667</v>
      </c>
      <c r="AQ35" s="241">
        <v>0.6733333333333333</v>
      </c>
      <c r="AR35" s="241">
        <v>0.60278</v>
      </c>
      <c r="AS35" s="241">
        <v>0.5555555555555556</v>
      </c>
      <c r="AT35" s="245"/>
      <c r="AU35" s="241">
        <v>0.52</v>
      </c>
      <c r="AV35" s="241">
        <v>0.4866666666666666</v>
      </c>
      <c r="AW35" s="245"/>
      <c r="AX35" s="246">
        <v>0.4644444444444444</v>
      </c>
      <c r="AY35" s="394">
        <v>0.4622222222222223</v>
      </c>
      <c r="AZ35" s="248">
        <v>0.4533333333333334</v>
      </c>
      <c r="BA35" s="248">
        <v>0.4244444444444444</v>
      </c>
      <c r="BB35" s="248">
        <v>0.4022222222222223</v>
      </c>
      <c r="BC35" s="248">
        <v>0.3733333333333334</v>
      </c>
      <c r="BD35" s="248">
        <v>0.3555555555555556</v>
      </c>
      <c r="BE35" s="317">
        <v>0.3377777777777778</v>
      </c>
      <c r="BF35" s="317">
        <v>0.3377777777777778</v>
      </c>
      <c r="BG35" s="317">
        <v>0.3377777777777778</v>
      </c>
      <c r="BH35" s="248">
        <v>0.3377777777777778</v>
      </c>
      <c r="BI35" s="249">
        <v>0.32</v>
      </c>
      <c r="BJ35" s="246">
        <f>SUM(AP35:BI35)</f>
        <v>8.17166888888889</v>
      </c>
      <c r="BK35" s="250">
        <f>((AP35/AQ35)-1)*100</f>
        <v>7.920792079207928</v>
      </c>
      <c r="BL35" s="250">
        <f>((AQ35/AR35)-1)*100</f>
        <v>11.70465731001913</v>
      </c>
      <c r="BM35" s="250">
        <f>((AR35/AS35)-1)*100</f>
        <v>8.500399999999985</v>
      </c>
      <c r="BN35" s="250">
        <f>IF(AU35=0,0,IF(AU35&gt;AS35,0,((AS35/AU35)-1)*100))</f>
        <v>6.837606837606836</v>
      </c>
      <c r="BO35" s="250">
        <f>IF(AV35=0,0,IF(AV35&gt;AU35,0,((AU35/AV35)-1)*100))</f>
        <v>6.849315068493156</v>
      </c>
      <c r="BP35" s="250">
        <f>IF(AX35=0,0,IF(AX35&gt;AV35,0,((AV35/AX35)-1)*100))</f>
        <v>4.784688995215314</v>
      </c>
      <c r="BQ35" s="251">
        <f>IF(AY35=0,0,IF(AY35&gt;AX35,0,((AX35/AY35)-1)*100))</f>
        <v>0.4807692307692291</v>
      </c>
      <c r="BR35" s="252">
        <f>IF(AZ35=0,0,IF(AZ35&gt;AY35,0,((AY35/AZ35)-1)*100))</f>
        <v>1.960784313725483</v>
      </c>
      <c r="BS35" s="252">
        <f>IF(BA35=0,0,IF(BA35&gt;AZ35,0,((AZ35/BA35)-1)*100))</f>
        <v>6.806282722513113</v>
      </c>
      <c r="BT35" s="252">
        <f>IF(BB35=0,0,IF(BB35&gt;BA35,0,((BA35/BB35)-1)*100))</f>
        <v>5.524861878453025</v>
      </c>
      <c r="BU35" s="252">
        <f>IF(BC35=0,0,IF(BC35&gt;BB35,0,((BB35/BC35)-1)*100))</f>
        <v>7.738095238095233</v>
      </c>
      <c r="BV35" s="252">
        <f>IF(BD35=0,0,IF(BD35&gt;BC35,0,((BC35/BD35)-1)*100))</f>
        <v>5.000000000000004</v>
      </c>
      <c r="BW35" s="252">
        <f>IF(BE35=0,0,IF(BE35&gt;BD35,0,((BD35/BE35)-1)*100))</f>
        <v>5.263157894736836</v>
      </c>
      <c r="BX35" s="252">
        <f>IF(BF35=0,0,IF(BF35&gt;BE35,0,((BE35/BF35)-1)*100))</f>
        <v>0</v>
      </c>
      <c r="BY35" s="252">
        <f>IF(BG35=0,0,IF(BG35&gt;BF35,0,((BF35/BG35)-1)*100))</f>
        <v>0</v>
      </c>
      <c r="BZ35" s="252">
        <f>IF(BH35=0,0,IF(BH35&gt;BG35,0,((BG35/BH35)-1)*100))</f>
        <v>0</v>
      </c>
      <c r="CA35" s="253">
        <f>IF(BI35=0,0,IF(BI35&gt;BH35,0,((BH35/BI35)-1)*100))</f>
        <v>5.555555555555558</v>
      </c>
      <c r="CB35" s="250">
        <f>AVERAGE(BK35:CA35)</f>
        <v>4.995703948493578</v>
      </c>
      <c r="CC35" s="250">
        <f>SQRT(AVERAGE((BK35-$CB35)^2,(BL35-$CB35)^2,(BM35-$CB35)^2,(BN35-$CB35)^2,(BO35-$CB35)^2,(BP35-$CB35)^2,(BQ35-$CB35)^2,(BR35-$CB35)^2,(BS35-$CB35)^2,(BT35-$CB35)^2,(BU35-$CB35)^2,(BV35-$CB35)^2,(BW35-$CB35)^2,(BX35-$CB35)^2,(BY35-$CB35)^2,(BZ35-$CB35)^2,(CA35-$CB35)^2))</f>
        <v>3.331247266387406</v>
      </c>
      <c r="CD35" t="s" s="116">
        <v>132</v>
      </c>
      <c r="CE35" s="254">
        <f>IF(AN35="n/a","n/a",IF(U35&lt;0,"n/a",IF(U35="n/a","n/a",I35+AN35-U35)))</f>
        <v>-10.93029164072008</v>
      </c>
      <c r="CF35" s="254">
        <f>IF(AN35="n/a","n/a",I35+AN35)</f>
        <v>10.81790979812884</v>
      </c>
      <c r="CG35" s="250">
        <f>D35/10+(1000-E35)/100+IF(F35="N",2,IF(F35="Y",1,0))+IF(G35="N",2,IF(G35="Y",1,0))+IF(L35&gt;10,5,L35/2)+IF(S35&gt;100,0,IF(S35&lt;0,0,(100-S35)/10))+IF(U35&gt;100,0,IF(U35&lt;0,0,(100-U35)/10))+IF(X35="-",0,IF(X35="N/A",0,IF(X35&gt;5,0,5-X35)))+IF(Y35&gt;5,0,5-Y35)+IF(Z35="N/A",0,IF(Z35&gt;5,0,5-Z35))+IF(AB35&lt;0,0,IF(AB35="-",0,IF(AB35="N/A",0,IF(AB35&gt;10,5,AB35/2))))+IF(AC35="n/a",0,IF(AC35&lt;0,0,IF(AC35&gt;10,5,AC35/2)))+IF(AE35="n/a",0,IF(AE35&lt;0,0,IF(AE35&gt;10,5,AE35/2)))+AF35/10+IF(AG35&gt;100000,3,IF(AG35&gt;10000,2,IF(AG35&gt;1000,1,0)))+IF(AL35&gt;10,5,AL35/2)+IF(AM35="n/a",0,IF(AM35&gt;10,5,AM35/2))+IF(AN35="n/a",0,IF(AN35&gt;10,5,AN35/2))+IF(AO35="n/a",0,IF(AO35&lt;0,0,IF(AO35&gt;10,5,AO35/2)))+IF(CB35&gt;10,5,CB35/2)</f>
        <v>46.59267071419313</v>
      </c>
      <c r="CH35" s="255">
        <f>IF(AB35="n/a",1.03*AP35,IF(AB35&lt;0,1.01*AP35,IF(AB35&gt;10,1.1*AP35,(1+AB35/100)*AP35)))</f>
        <v>0.7339333333333333</v>
      </c>
      <c r="CI35" s="256">
        <f>IF($AC35="n/a",1.03*CH35,IF($AC35&lt;0,1.01*CH35,IF($AC35&gt;10,1.1*CH35,(1+$AC35/100)*CH35)))</f>
        <v>0.7559513333333333</v>
      </c>
      <c r="CJ35" s="257">
        <f>IF($AE35="n/a",1.03*CI35,IF($AE35&lt;0,1.01*CI35,IF($AE35&gt;10,1.1*CI35,(1+$AE35/100)*CI35)))</f>
        <v>0.7786298733333333</v>
      </c>
      <c r="CK35" s="257">
        <f>IF($AE35="n/a",1.03*CJ35,IF($AE35&lt;0,1.01*CJ35,IF($AE35&gt;10,1.1*CJ35,(1+$AE35/100)*CJ35)))</f>
        <v>0.8019887695333333</v>
      </c>
      <c r="CL35" s="258">
        <f>IF($AE35="n/a",1.03*CK35,IF($AE35&lt;0,1.01*CK35,IF($AE35&gt;10,1.1*CK35,(1+$AE35/100)*CK35)))</f>
        <v>0.8260484326193334</v>
      </c>
      <c r="CM35" s="256">
        <f>SUM(CH35:CL35)</f>
        <v>3.896551742152667</v>
      </c>
      <c r="CN35" s="253">
        <f>(CM35/H35)*100</f>
        <v>12.88968488968795</v>
      </c>
      <c r="CO35" s="259">
        <v>0.83</v>
      </c>
      <c r="CP35" s="260">
        <v>25</v>
      </c>
      <c r="CQ35" s="261">
        <v>-9.5</v>
      </c>
      <c r="CR35" s="262">
        <v>3.5</v>
      </c>
      <c r="CS35" s="263">
        <v>3.1</v>
      </c>
    </row>
    <row r="36" ht="11.25" customHeight="1">
      <c r="A36" t="s" s="273">
        <v>566</v>
      </c>
      <c r="B36" t="s" s="146">
        <v>567</v>
      </c>
      <c r="C36" t="s" s="273">
        <v>568</v>
      </c>
      <c r="D36" s="267">
        <v>14</v>
      </c>
      <c r="E36" s="219">
        <v>245</v>
      </c>
      <c r="F36" t="s" s="151">
        <v>141</v>
      </c>
      <c r="G36" t="s" s="152">
        <v>141</v>
      </c>
      <c r="H36" s="496">
        <v>55.98</v>
      </c>
      <c r="I36" s="269">
        <f>(R36/H36)*100</f>
        <v>2.429439085387639</v>
      </c>
      <c r="J36" s="270">
        <v>0.28</v>
      </c>
      <c r="K36" s="270">
        <v>0.34</v>
      </c>
      <c r="L36" s="269">
        <f>((K36/J36)-1)*100</f>
        <v>21.42857142857142</v>
      </c>
      <c r="M36" s="272">
        <v>42814</v>
      </c>
      <c r="N36" s="272">
        <v>42816</v>
      </c>
      <c r="O36" s="272">
        <v>42837</v>
      </c>
      <c r="P36" t="s" s="273">
        <v>569</v>
      </c>
      <c r="Q36" s="508"/>
      <c r="R36" s="271">
        <f>K36*4</f>
        <v>1.36</v>
      </c>
      <c r="S36" s="275">
        <f>IF(OR(W36&lt;0.01,W36="n/a"),"n/a",R36/W36*100)</f>
        <v>36.07427055702918</v>
      </c>
      <c r="T36" s="276">
        <f>IF(OR(W36&lt;0.01,Z36="n/a"),"n/a",(H36/SQRT(22.5*W36*(H36/Z36))-1)*100)</f>
        <v>60.8412895509209</v>
      </c>
      <c r="U36" s="269">
        <f>IF(OR(W36&lt;0.01,W36="n/a"),"n/a",H36/W36)</f>
        <v>14.84880636604774</v>
      </c>
      <c r="V36" s="277">
        <v>2</v>
      </c>
      <c r="W36" s="268">
        <v>3.77</v>
      </c>
      <c r="X36" s="268">
        <v>1.2</v>
      </c>
      <c r="Y36" s="278">
        <v>0.43</v>
      </c>
      <c r="Z36" s="279">
        <v>3.92</v>
      </c>
      <c r="AA36" s="280">
        <v>26.9</v>
      </c>
      <c r="AB36" s="418">
        <v>62.6</v>
      </c>
      <c r="AC36" s="282">
        <v>4.9</v>
      </c>
      <c r="AD36" s="283">
        <v>-0.7</v>
      </c>
      <c r="AE36" s="283">
        <v>12.35</v>
      </c>
      <c r="AF36" s="284">
        <v>29</v>
      </c>
      <c r="AG36" s="285">
        <v>16976</v>
      </c>
      <c r="AH36" s="286">
        <v>0.4</v>
      </c>
      <c r="AI36" s="287">
        <v>0.31</v>
      </c>
      <c r="AJ36" t="s" s="368">
        <f>IF(OR(AD36&lt;0,AD36="n/a",AD36=0),"n/a",AN36/AD36)</f>
        <v>143</v>
      </c>
      <c r="AK36" s="289">
        <f>IF(OR(AO36&lt;0,AO36="n/a"),"n/a",AN36/AO36)</f>
        <v>0.9791976062467317</v>
      </c>
      <c r="AL36" s="290">
        <f>((AP36/AQ36)^(1/1)-1)*100</f>
        <v>21.5909090909091</v>
      </c>
      <c r="AM36" s="290">
        <f>IF(AS36=0,"n/a",((AP36/AS36)^(1/3)-1)*100)</f>
        <v>16.3121155507062</v>
      </c>
      <c r="AN36" s="290">
        <f>IF(AV36=0,"n/a",((AP36/AV36)^(1/5)-1)*100)</f>
        <v>11.89502780352674</v>
      </c>
      <c r="AO36" s="291">
        <f>IF(BB36=0,"n/a",((AP36/BB36)^(1/10)-1)*100)</f>
        <v>12.14772965910367</v>
      </c>
      <c r="AP36" s="288">
        <v>1.07</v>
      </c>
      <c r="AQ36" s="288">
        <v>0.88</v>
      </c>
      <c r="AR36" s="288">
        <v>0.7</v>
      </c>
      <c r="AS36" s="510">
        <v>0.68</v>
      </c>
      <c r="AT36" s="292"/>
      <c r="AU36" s="288">
        <v>0.65</v>
      </c>
      <c r="AV36" s="288">
        <v>0.61</v>
      </c>
      <c r="AW36" s="292"/>
      <c r="AX36" s="293">
        <v>0.57</v>
      </c>
      <c r="AY36" s="403">
        <v>0.5600000000000001</v>
      </c>
      <c r="AZ36" s="295">
        <v>0.53</v>
      </c>
      <c r="BA36" s="295">
        <v>0.43</v>
      </c>
      <c r="BB36" s="295">
        <v>0.34</v>
      </c>
      <c r="BC36" s="295">
        <v>0.29999</v>
      </c>
      <c r="BD36" s="295">
        <v>0.27334</v>
      </c>
      <c r="BE36" s="426">
        <v>0</v>
      </c>
      <c r="BF36" s="426">
        <v>0</v>
      </c>
      <c r="BG36" s="426">
        <v>0</v>
      </c>
      <c r="BH36" s="426">
        <v>0</v>
      </c>
      <c r="BI36" s="494">
        <v>0</v>
      </c>
      <c r="BJ36" s="293">
        <f>SUM(AP36:BI36)</f>
        <v>7.593330000000001</v>
      </c>
      <c r="BK36" s="297">
        <f>((AP36/AQ36)-1)*100</f>
        <v>21.5909090909091</v>
      </c>
      <c r="BL36" s="297">
        <f>((AQ36/AR36)-1)*100</f>
        <v>25.71428571428573</v>
      </c>
      <c r="BM36" s="297">
        <f>((AR36/AS36)-1)*100</f>
        <v>2.941176470588225</v>
      </c>
      <c r="BN36" s="297">
        <f>IF(AU36=0,0,IF(AU36&gt;AS36,0,((AS36/AU36)-1)*100))</f>
        <v>4.615384615384621</v>
      </c>
      <c r="BO36" s="297">
        <f>IF(AV36=0,0,IF(AV36&gt;AU36,0,((AU36/AV36)-1)*100))</f>
        <v>6.557377049180335</v>
      </c>
      <c r="BP36" s="297">
        <f>IF(AX36=0,0,IF(AX36&gt;AV36,0,((AV36/AX36)-1)*100))</f>
        <v>7.017543859649122</v>
      </c>
      <c r="BQ36" s="298">
        <f>IF(AY36=0,0,IF(AY36&gt;AX36,0,((AX36/AY36)-1)*100))</f>
        <v>1.785714285714257</v>
      </c>
      <c r="BR36" s="299">
        <f>IF(AZ36=0,0,IF(AZ36&gt;AY36,0,((AY36/AZ36)-1)*100))</f>
        <v>5.660377358490565</v>
      </c>
      <c r="BS36" s="299">
        <f>IF(BA36=0,0,IF(BA36&gt;AZ36,0,((AZ36/BA36)-1)*100))</f>
        <v>23.25581395348839</v>
      </c>
      <c r="BT36" s="299">
        <f>IF(BB36=0,0,IF(BB36&gt;BA36,0,((BA36/BB36)-1)*100))</f>
        <v>26.47058823529411</v>
      </c>
      <c r="BU36" s="299">
        <f>IF(BC36=0,0,IF(BC36&gt;BB36,0,((BB36/BC36)-1)*100))</f>
        <v>13.33711123704122</v>
      </c>
      <c r="BV36" s="299">
        <f>IF(BD36=0,0,IF(BD36&gt;BC36,0,((BC36/BD36)-1)*100))</f>
        <v>9.749762200921941</v>
      </c>
      <c r="BW36" s="299">
        <f>IF(BE36=0,0,IF(BE36&gt;BD36,0,((BD36/BE36)-1)*100))</f>
        <v>0</v>
      </c>
      <c r="BX36" s="299">
        <f>IF(BF36=0,0,IF(BF36&gt;BE36,0,((BE36/BF36)-1)*100))</f>
        <v>0</v>
      </c>
      <c r="BY36" s="299">
        <f>IF(BG36=0,0,IF(BG36&gt;BF36,0,((BF36/BG36)-1)*100))</f>
        <v>0</v>
      </c>
      <c r="BZ36" s="299">
        <f>IF(BH36=0,0,IF(BH36&gt;BG36,0,((BG36/BH36)-1)*100))</f>
        <v>0</v>
      </c>
      <c r="CA36" s="300">
        <f>IF(BI36=0,0,IF(BI36&gt;BH36,0,((BH36/BI36)-1)*100))</f>
        <v>0</v>
      </c>
      <c r="CB36" s="297">
        <f>AVERAGE(BK36:CA36)</f>
        <v>8.746826121820449</v>
      </c>
      <c r="CC36" s="297">
        <f>SQRT(AVERAGE((BK36-$CB36)^2,(BL36-$CB36)^2,(BM36-$CB36)^2,(BN36-$CB36)^2,(BO36-$CB36)^2,(BP36-$CB36)^2,(BQ36-$CB36)^2,(BR36-$CB36)^2,(BS36-$CB36)^2,(BT36-$CB36)^2,(BU36-$CB36)^2,(BV36-$CB36)^2,(BW36-$CB36)^2,(BX36-$CB36)^2,(BY36-$CB36)^2,(BZ36-$CB36)^2,(CA36-$CB36)^2))</f>
        <v>9.389170179079564</v>
      </c>
      <c r="CD36" t="s" s="146">
        <v>302</v>
      </c>
      <c r="CE36" s="301">
        <f>IF(AN36="n/a","n/a",IF(U36&lt;0,"n/a",IF(U36="n/a","n/a",I36+AN36-U36)))</f>
        <v>-0.5243394771333687</v>
      </c>
      <c r="CF36" s="301">
        <f>IF(AN36="n/a","n/a",I36+AN36)</f>
        <v>14.32446688891438</v>
      </c>
      <c r="CG36" s="297">
        <f>D36/10+(1000-E36)/100+IF(F36="N",2,IF(F36="Y",1,0))+IF(G36="N",2,IF(G36="Y",1,0))+IF(L36&gt;10,5,L36/2)+IF(S36&gt;100,0,IF(S36&lt;0,0,(100-S36)/10))+IF(U36&gt;100,0,IF(U36&lt;0,0,(100-U36)/10))+IF(X36="-",0,IF(X36="N/A",0,IF(X36&gt;5,0,5-X36)))+IF(Y36&gt;5,0,5-Y36)+IF(Z36="N/A",0,IF(Z36&gt;5,0,5-Z36))+IF(AB36&lt;0,0,IF(AB36="-",0,IF(AB36="N/A",0,IF(AB36&gt;10,5,AB36/2))))+IF(AC36="n/a",0,IF(AC36&lt;0,0,IF(AC36&gt;10,5,AC36/2)))+IF(AE36="n/a",0,IF(AE36&lt;0,0,IF(AE36&gt;10,5,AE36/2)))+AF36/10+IF(AG36&gt;100000,3,IF(AG36&gt;10000,2,IF(AG36&gt;1000,1,0)))+IF(AL36&gt;10,5,AL36/2)+IF(AM36="n/a",0,IF(AM36&gt;10,5,AM36/2))+IF(AN36="n/a",0,IF(AN36&gt;10,5,AN36/2))+IF(AO36="n/a",0,IF(AO36&lt;0,0,IF(AO36&gt;10,5,AO36/2)))+IF(CB36&gt;10,5,CB36/2)</f>
        <v>82.03110536860254</v>
      </c>
      <c r="CH36" s="302">
        <f>IF(AB36="n/a",1.03*AP36,IF(AB36&lt;0,1.01*AP36,IF(AB36&gt;10,1.1*AP36,(1+AB36/100)*AP36)))</f>
        <v>1.177</v>
      </c>
      <c r="CI36" s="303">
        <f>IF($AC36="n/a",1.03*CH36,IF($AC36&lt;0,1.01*CH36,IF($AC36&gt;10,1.1*CH36,(1+$AC36/100)*CH36)))</f>
        <v>1.234673</v>
      </c>
      <c r="CJ36" s="304">
        <f>IF($AE36="n/a",1.03*CI36,IF($AE36&lt;0,1.01*CI36,IF($AE36&gt;10,1.1*CI36,(1+$AE36/100)*CI36)))</f>
        <v>1.3581403</v>
      </c>
      <c r="CK36" s="304">
        <f>IF($AE36="n/a",1.03*CJ36,IF($AE36&lt;0,1.01*CJ36,IF($AE36&gt;10,1.1*CJ36,(1+$AE36/100)*CJ36)))</f>
        <v>1.49395433</v>
      </c>
      <c r="CL36" s="305">
        <f>IF($AE36="n/a",1.03*CK36,IF($AE36&lt;0,1.01*CK36,IF($AE36&gt;10,1.1*CK36,(1+$AE36/100)*CK36)))</f>
        <v>1.643349763000001</v>
      </c>
      <c r="CM36" s="303">
        <f>SUM(CH36:CL36)</f>
        <v>6.907117393000002</v>
      </c>
      <c r="CN36" s="300">
        <f>(CM36/H36)*100</f>
        <v>12.33854482493748</v>
      </c>
      <c r="CO36" s="306">
        <v>1.43</v>
      </c>
      <c r="CP36" s="307">
        <v>50.9</v>
      </c>
      <c r="CQ36" s="308">
        <v>-11.6</v>
      </c>
      <c r="CR36" s="309">
        <v>-1.1</v>
      </c>
      <c r="CS36" s="310">
        <v>6.3</v>
      </c>
    </row>
    <row r="37" ht="11.25" customHeight="1">
      <c r="A37" t="s" s="173">
        <v>570</v>
      </c>
      <c r="B37" t="s" s="110">
        <v>571</v>
      </c>
      <c r="C37" t="s" s="110">
        <v>341</v>
      </c>
      <c r="D37" s="511">
        <v>11</v>
      </c>
      <c r="E37" s="219">
        <v>309</v>
      </c>
      <c r="F37" t="s" s="118">
        <v>141</v>
      </c>
      <c r="G37" t="s" s="113">
        <v>141</v>
      </c>
      <c r="H37" s="495">
        <v>77.19</v>
      </c>
      <c r="I37" s="177">
        <f>(R37/H37)*100</f>
        <v>1.761886254696204</v>
      </c>
      <c r="J37" s="311">
        <v>0.31</v>
      </c>
      <c r="K37" s="311">
        <v>0.34</v>
      </c>
      <c r="L37" s="177">
        <f>((K37/J37)-1)*100</f>
        <v>9.677419354838722</v>
      </c>
      <c r="M37" s="389">
        <v>42333</v>
      </c>
      <c r="N37" s="389">
        <v>42338</v>
      </c>
      <c r="O37" s="389">
        <v>42352</v>
      </c>
      <c r="P37" t="s" s="173">
        <v>167</v>
      </c>
      <c r="Q37" t="s" s="512">
        <v>572</v>
      </c>
      <c r="R37" s="180">
        <f>K37*4</f>
        <v>1.36</v>
      </c>
      <c r="S37" s="181">
        <f>IF(OR(W37&lt;0.01,W37="n/a"),"n/a",R37/W37*100)</f>
        <v>141.6666666666667</v>
      </c>
      <c r="T37" s="182">
        <f>IF(OR(W37&lt;0.01,Z37="n/a"),"n/a",(H37/SQRT(22.5*W37*(H37/Z37))-1)*100)</f>
        <v>460.1455663981958</v>
      </c>
      <c r="U37" s="177">
        <f>IF(OR(W37&lt;0.01,W37="n/a"),"n/a",H37/W37)</f>
        <v>80.40625</v>
      </c>
      <c r="V37" s="183">
        <v>4</v>
      </c>
      <c r="W37" s="176">
        <v>0.96</v>
      </c>
      <c r="X37" s="176">
        <v>5.34</v>
      </c>
      <c r="Y37" s="184">
        <v>3.68</v>
      </c>
      <c r="Z37" s="185">
        <v>8.779999999999999</v>
      </c>
      <c r="AA37" t="s" s="513">
        <v>143</v>
      </c>
      <c r="AB37" s="187">
        <v>12.2</v>
      </c>
      <c r="AC37" s="188">
        <v>18.19</v>
      </c>
      <c r="AD37" s="189">
        <v>-18.4</v>
      </c>
      <c r="AE37" s="189">
        <v>15</v>
      </c>
      <c r="AF37" s="190">
        <v>5</v>
      </c>
      <c r="AG37" s="191">
        <v>1540</v>
      </c>
      <c r="AH37" s="192">
        <v>0.8</v>
      </c>
      <c r="AI37" s="193">
        <v>0.52</v>
      </c>
      <c r="AJ37" t="s" s="338">
        <f>IF(OR(AD37&lt;0,AD37="n/a",AD37=0,AN37="n/a"),"n/a",AN37/AD37)</f>
        <v>143</v>
      </c>
      <c r="AK37" s="195">
        <f>IF(OR(AN37&lt;0,AN37="n/a",AO37&lt;0,AO37="n/a"),"n/a",AN37/AO37)</f>
        <v>0.8529372200776685</v>
      </c>
      <c r="AL37" s="196">
        <f>((AP37/AQ37)^(1/1)-1)*100</f>
        <v>7.086614173228356</v>
      </c>
      <c r="AM37" s="196">
        <f>IF(AS37=0,"n/a",((AP37/AS37)^(1/3)-1)*100)</f>
        <v>5.143964649312105</v>
      </c>
      <c r="AN37" s="196">
        <f>IF(AV37=0,"n/a",((AP37/AV37)^(1/5)-1)*100)</f>
        <v>8.60736567221123</v>
      </c>
      <c r="AO37" s="197">
        <f>IF(BB37=0,"n/a",((AP37/BB37)^(1/10)-1)*100)</f>
        <v>10.09144104583388</v>
      </c>
      <c r="AP37" s="198">
        <v>1.36</v>
      </c>
      <c r="AQ37" s="194">
        <v>1.27</v>
      </c>
      <c r="AR37" s="198">
        <v>1.24</v>
      </c>
      <c r="AS37" s="194">
        <v>1.17</v>
      </c>
      <c r="AT37" s="199"/>
      <c r="AU37" s="194">
        <v>1.05</v>
      </c>
      <c r="AV37" s="194">
        <v>0.9</v>
      </c>
      <c r="AW37" s="199"/>
      <c r="AX37" s="200">
        <v>0.76</v>
      </c>
      <c r="AY37" s="201">
        <v>0.66</v>
      </c>
      <c r="AZ37" s="202">
        <v>0.58</v>
      </c>
      <c r="BA37" s="203">
        <v>0.5600000000000001</v>
      </c>
      <c r="BB37" s="202">
        <v>0.52</v>
      </c>
      <c r="BC37" s="203">
        <v>0.48</v>
      </c>
      <c r="BD37" s="202">
        <v>0.48</v>
      </c>
      <c r="BE37" s="202">
        <v>0.46</v>
      </c>
      <c r="BF37" s="202">
        <v>0.42</v>
      </c>
      <c r="BG37" s="202">
        <v>0.37</v>
      </c>
      <c r="BH37" s="203">
        <v>0.36</v>
      </c>
      <c r="BI37" s="204">
        <v>0.36</v>
      </c>
      <c r="BJ37" s="200">
        <f>SUM(AP37:BI37)</f>
        <v>13</v>
      </c>
      <c r="BK37" s="205">
        <f>((AP37/AQ37)-1)*100</f>
        <v>7.086614173228356</v>
      </c>
      <c r="BL37" s="205">
        <f>((AQ37/AR37)-1)*100</f>
        <v>2.419354838709675</v>
      </c>
      <c r="BM37" s="205">
        <f>((AR37/AS37)-1)*100</f>
        <v>5.982905982905984</v>
      </c>
      <c r="BN37" s="205">
        <f>IF(AU37=0,0,IF(AU37&gt;AS37,0,((AS37/AU37)-1)*100))</f>
        <v>11.42857142857141</v>
      </c>
      <c r="BO37" s="205">
        <f>IF(AV37=0,0,IF(AV37&gt;AU37,0,((AU37/AV37)-1)*100))</f>
        <v>16.66666666666667</v>
      </c>
      <c r="BP37" s="205">
        <f>IF(AX37=0,0,IF(AX37&gt;AV37,0,((AV37/AX37)-1)*100))</f>
        <v>18.42105263157894</v>
      </c>
      <c r="BQ37" s="206">
        <f>IF(AY37=0,0,IF(AY37&gt;AX37,0,((AX37/AY37)-1)*100))</f>
        <v>15.15151515151514</v>
      </c>
      <c r="BR37" s="207">
        <f>IF(AZ37=0,0,IF(AZ37&gt;AY37,0,((AY37/AZ37)-1)*100))</f>
        <v>13.79310344827587</v>
      </c>
      <c r="BS37" s="207">
        <f>IF(BA37=0,0,IF(BA37&gt;AZ37,0,((AZ37/BA37)-1)*100))</f>
        <v>3.571428571428559</v>
      </c>
      <c r="BT37" s="207">
        <f>IF(BB37=0,0,IF(BB37&gt;BA37,0,((BA37/BB37)-1)*100))</f>
        <v>7.692307692307709</v>
      </c>
      <c r="BU37" s="207">
        <f>IF(BC37=0,0,IF(BC37&gt;BB37,0,((BB37/BC37)-1)*100))</f>
        <v>8.333333333333348</v>
      </c>
      <c r="BV37" s="207">
        <f>IF(BD37=0,0,IF(BD37&gt;BC37,0,((BC37/BD37)-1)*100))</f>
        <v>0</v>
      </c>
      <c r="BW37" s="207">
        <f>IF(BE37=0,0,IF(BE37&gt;BD37,0,((BD37/BE37)-1)*100))</f>
        <v>4.347826086956519</v>
      </c>
      <c r="BX37" s="207">
        <f>IF(BF37=0,0,IF(BF37&gt;BE37,0,((BE37/BF37)-1)*100))</f>
        <v>9.523809523809534</v>
      </c>
      <c r="BY37" s="207">
        <f>IF(BG37=0,0,IF(BG37&gt;BF37,0,((BF37/BG37)-1)*100))</f>
        <v>13.51351351351351</v>
      </c>
      <c r="BZ37" s="207">
        <f>IF(BH37=0,0,IF(BH37&gt;BG37,0,((BG37/BH37)-1)*100))</f>
        <v>2.77777777777779</v>
      </c>
      <c r="CA37" s="208">
        <f>IF(BI37=0,0,IF(BI37&gt;BH37,0,((BH37/BI37)-1)*100))</f>
        <v>0</v>
      </c>
      <c r="CB37" s="205">
        <f>AVERAGE(BK37:CA37)</f>
        <v>8.277045930622293</v>
      </c>
      <c r="CC37" s="205">
        <f>SQRT(AVERAGE((BK37-$CB37)^2,(BL37-$CB37)^2,(BM37-$CB37)^2,(BN37-$CB37)^2,(BO37-$CB37)^2,(BP37-$CB37)^2,(BQ37-$CB37)^2,(BR37-$CB37)^2,(BS37-$CB37)^2,(BT37-$CB37)^2,(BU37-$CB37)^2,(BV37-$CB37)^2,(BW37-$CB37)^2,(BX37-$CB37)^2,(BY37-$CB37)^2,(BZ37-$CB37)^2,(CA37-$CB37)^2))</f>
        <v>5.615416389663756</v>
      </c>
      <c r="CD37" t="s" s="110">
        <v>302</v>
      </c>
      <c r="CE37" s="209">
        <f>IF(AN37="n/a","n/a",IF(U37&lt;0,"n/a",IF(U37="n/a","n/a",I37+AN37-U37)))</f>
        <v>-70.03699807309256</v>
      </c>
      <c r="CF37" s="209">
        <f>IF(AN37="n/a","n/a",I37+AN37)</f>
        <v>10.36925192690743</v>
      </c>
      <c r="CG37" s="205">
        <f>D37/10+(1000-E37)/100+IF(F37="N",2,IF(F37="Y",1,0))+IF(G37="N",2,IF(G37="Y",1,0))+IF(L37&gt;10,5,L37/2)+IF(S37&gt;100,0,IF(S37&lt;0,0,(100-S37)/10))+IF(U37&gt;100,0,IF(U37&lt;0,0,(100-U37)/10))+IF(X37="-",0,IF(X37="N/A",0,IF(X37&gt;5,0,5-X37)))+IF(Y37&gt;5,0,5-Y37)+IF(Z37="N/A",0,IF(Z37&gt;5,0,5-Z37))+IF(AB37&lt;0,0,IF(AB37="-",0,IF(AB37="N/A",0,IF(AB37&gt;10,5,AB37/2))))+IF(AC37="n/a",0,IF(AC37&lt;0,0,IF(AC37&gt;10,5,AC37/2)))+IF(AE37="n/a",0,IF(AE37&lt;0,0,IF(AE37&gt;10,5,AE37/2)))+AF37/10+IF(AG37&gt;100000,3,IF(AG37&gt;10000,2,IF(AG37&gt;1000,1,0)))+IF(AL37&gt;10,5,AL37/2)+IF(AM37="n/a",0,IF(AM37&gt;10,5,AM37/2))+IF(AN37="n/a",0,IF(AN37&gt;10,5,AN37/2))+IF(AO37="n/a",0,IF(AO37&lt;0,0,IF(AO37&gt;10,5,AO37/2)))+IF(CB37&gt;10,5,CB37/2)</f>
        <v>54.18557989010636</v>
      </c>
      <c r="CH37" s="315">
        <f>IF(AB37="n/a",1.03*AP37,IF(AB37&lt;0,1.01*AP37,IF(AB37&gt;10,1.1*AP37,(1+AB37/100)*AP37)))</f>
        <v>1.496</v>
      </c>
      <c r="CI37" s="211">
        <f>IF($AC37="n/a",1.03*CH37,IF($AC37&lt;0,1.01*CH37,IF($AC37&gt;10,1.1*CH37,(1+$AC37/100)*CH37)))</f>
        <v>1.6456</v>
      </c>
      <c r="CJ37" s="212">
        <f>IF($AE37="n/a",1.03*CI37,IF($AE37&lt;0,1.01*CI37,IF($AE37&gt;10,1.1*CI37,(1+$AE37/100)*CI37)))</f>
        <v>1.810160000000001</v>
      </c>
      <c r="CK37" s="212">
        <f>IF($AE37="n/a",1.03*CJ37,IF($AE37&lt;0,1.01*CJ37,IF($AE37&gt;10,1.1*CJ37,(1+$AE37/100)*CJ37)))</f>
        <v>1.991176000000001</v>
      </c>
      <c r="CL37" s="210">
        <f>IF($AE37="n/a",1.03*CK37,IF($AE37&lt;0,1.01*CK37,IF($AE37&gt;10,1.1*CK37,(1+$AE37/100)*CK37)))</f>
        <v>2.190293600000001</v>
      </c>
      <c r="CM37" s="211">
        <f>SUM(CH37:CL37)</f>
        <v>9.133229600000004</v>
      </c>
      <c r="CN37" s="208">
        <f>(CM37/H37)*100</f>
        <v>11.83214095090038</v>
      </c>
      <c r="CO37" s="213">
        <v>0.57</v>
      </c>
      <c r="CP37" s="214">
        <v>115</v>
      </c>
      <c r="CQ37" s="215">
        <v>-1.3</v>
      </c>
      <c r="CR37" s="216">
        <v>5.4</v>
      </c>
      <c r="CS37" s="217">
        <v>20.8</v>
      </c>
    </row>
    <row r="38" ht="11.25" customHeight="1">
      <c r="A38" t="s" s="227">
        <v>573</v>
      </c>
      <c r="B38" t="s" s="116">
        <v>574</v>
      </c>
      <c r="C38" t="s" s="116">
        <v>128</v>
      </c>
      <c r="D38" s="218">
        <v>13</v>
      </c>
      <c r="E38" s="219">
        <v>292</v>
      </c>
      <c r="F38" t="s" s="220">
        <v>55</v>
      </c>
      <c r="G38" t="s" s="221">
        <v>55</v>
      </c>
      <c r="H38" s="493">
        <v>86.47</v>
      </c>
      <c r="I38" s="223">
        <f>(R38/H38)*100</f>
        <v>2.081646813923904</v>
      </c>
      <c r="J38" s="224">
        <v>0.44</v>
      </c>
      <c r="K38" s="224">
        <v>0.45</v>
      </c>
      <c r="L38" s="223">
        <f>((K38/J38)-1)*100</f>
        <v>2.272727272727271</v>
      </c>
      <c r="M38" s="226">
        <v>43049</v>
      </c>
      <c r="N38" s="226">
        <v>43052</v>
      </c>
      <c r="O38" s="226">
        <v>43066</v>
      </c>
      <c r="P38" t="s" s="227">
        <v>575</v>
      </c>
      <c r="Q38" s="319"/>
      <c r="R38" s="225">
        <f>K38*4</f>
        <v>1.8</v>
      </c>
      <c r="S38" s="228">
        <f>IF(OR(W38&lt;0.01,W38="n/a"),"n/a",R38/W38*100)</f>
        <v>39.30131004366812</v>
      </c>
      <c r="T38" s="229">
        <f>IF(OR(W38&lt;0.01,Z38="n/a"),"n/a",(H38/SQRT(22.5*W38*(H38/Z38))-1)*100)</f>
        <v>15.86939057405923</v>
      </c>
      <c r="U38" s="223">
        <f>IF(OR(W38&lt;0.01,W38="n/a"),"n/a",H38/W38)</f>
        <v>18.87991266375546</v>
      </c>
      <c r="V38" s="230">
        <v>12</v>
      </c>
      <c r="W38" s="222">
        <v>4.58</v>
      </c>
      <c r="X38" s="222">
        <v>2.36</v>
      </c>
      <c r="Y38" s="231">
        <v>3.83</v>
      </c>
      <c r="Z38" s="232">
        <v>1.6</v>
      </c>
      <c r="AA38" t="s" s="362">
        <v>143</v>
      </c>
      <c r="AB38" s="234">
        <v>-16.3</v>
      </c>
      <c r="AC38" s="235">
        <v>1.45</v>
      </c>
      <c r="AD38" s="236">
        <v>-3.3</v>
      </c>
      <c r="AE38" s="236">
        <v>8</v>
      </c>
      <c r="AF38" s="237">
        <v>11</v>
      </c>
      <c r="AG38" s="238">
        <v>5599</v>
      </c>
      <c r="AH38" s="239">
        <v>0.4</v>
      </c>
      <c r="AI38" s="240">
        <v>1.83</v>
      </c>
      <c r="AJ38" t="s" s="265">
        <f>IF(OR(AD38&lt;0,AD38="n/a",AD38=0,AN38="n/a"),"n/a",AN38/AD38)</f>
        <v>143</v>
      </c>
      <c r="AK38" s="242">
        <f>IF(OR(AN38&lt;0,AN38="n/a",AO38&lt;0,AO38="n/a"),"n/a",AN38/AO38)</f>
        <v>0.7322829215470813</v>
      </c>
      <c r="AL38" s="243">
        <f>((AP38/AQ38)^(1/1)-1)*100</f>
        <v>2.366863905325456</v>
      </c>
      <c r="AM38" s="243">
        <f>IF(AS38=0,"n/a",((AP38/AS38)^(1/3)-1)*100)</f>
        <v>3.954141004754197</v>
      </c>
      <c r="AN38" s="243">
        <f>IF(AV38=0,"n/a",((AP38/AV38)^(1/5)-1)*100)</f>
        <v>8.89138757093999</v>
      </c>
      <c r="AO38" s="244">
        <f>IF(BB38=0,"n/a",((AP38/BB38)^(1/10)-1)*100)</f>
        <v>12.14201138564766</v>
      </c>
      <c r="AP38" s="241">
        <v>1.73</v>
      </c>
      <c r="AQ38" s="241">
        <v>1.69</v>
      </c>
      <c r="AR38" s="241">
        <v>1.62</v>
      </c>
      <c r="AS38" s="241">
        <v>1.54</v>
      </c>
      <c r="AT38" s="245"/>
      <c r="AU38" s="241">
        <v>1.47</v>
      </c>
      <c r="AV38" s="241">
        <v>1.13</v>
      </c>
      <c r="AW38" s="245"/>
      <c r="AX38" s="246">
        <v>0.99</v>
      </c>
      <c r="AY38" s="247">
        <v>0.945</v>
      </c>
      <c r="AZ38" s="248">
        <v>0.875</v>
      </c>
      <c r="BA38" s="248">
        <v>0.75</v>
      </c>
      <c r="BB38" s="248">
        <v>0.55</v>
      </c>
      <c r="BC38" s="248">
        <v>0.3</v>
      </c>
      <c r="BD38" s="317">
        <v>0</v>
      </c>
      <c r="BE38" s="317">
        <v>0</v>
      </c>
      <c r="BF38" s="317">
        <v>0</v>
      </c>
      <c r="BG38" s="317">
        <v>0</v>
      </c>
      <c r="BH38" s="317">
        <v>0</v>
      </c>
      <c r="BI38" s="401">
        <v>0</v>
      </c>
      <c r="BJ38" s="246">
        <f>SUM(AP38:BI38)</f>
        <v>13.59</v>
      </c>
      <c r="BK38" s="250">
        <f>((AP38/AQ38)-1)*100</f>
        <v>2.366863905325456</v>
      </c>
      <c r="BL38" s="250">
        <f>((AQ38/AR38)-1)*100</f>
        <v>4.320987654320985</v>
      </c>
      <c r="BM38" s="250">
        <f>((AR38/AS38)-1)*100</f>
        <v>5.194805194805197</v>
      </c>
      <c r="BN38" s="250">
        <f>IF(AU38=0,0,IF(AU38&gt;AS38,0,((AS38/AU38)-1)*100))</f>
        <v>4.761904761904767</v>
      </c>
      <c r="BO38" s="250">
        <f>IF(AV38=0,0,IF(AV38&gt;AU38,0,((AU38/AV38)-1)*100))</f>
        <v>30.08849557522124</v>
      </c>
      <c r="BP38" s="250">
        <f>IF(AX38=0,0,IF(AX38&gt;AV38,0,((AV38/AX38)-1)*100))</f>
        <v>14.14141414141412</v>
      </c>
      <c r="BQ38" s="251">
        <f>IF(AY38=0,0,IF(AY38&gt;AX38,0,((AX38/AY38)-1)*100))</f>
        <v>4.761904761904767</v>
      </c>
      <c r="BR38" s="252">
        <f>IF(AZ38=0,0,IF(AZ38&gt;AY38,0,((AY38/AZ38)-1)*100))</f>
        <v>7.999999999999985</v>
      </c>
      <c r="BS38" s="252">
        <f>IF(BA38=0,0,IF(BA38&gt;AZ38,0,((AZ38/BA38)-1)*100))</f>
        <v>16.66666666666667</v>
      </c>
      <c r="BT38" s="252">
        <f>IF(BB38=0,0,IF(BB38&gt;BA38,0,((BA38/BB38)-1)*100))</f>
        <v>36.36363636363635</v>
      </c>
      <c r="BU38" s="252">
        <f>IF(BC38=0,0,IF(BC38&gt;BB38,0,((BB38/BC38)-1)*100))</f>
        <v>83.33333333333334</v>
      </c>
      <c r="BV38" s="252">
        <f>IF(BD38=0,0,IF(BD38&gt;BC38,0,((BC38/BD38)-1)*100))</f>
        <v>0</v>
      </c>
      <c r="BW38" s="252">
        <f>IF(BE38=0,0,IF(BE38&gt;BD38,0,((BD38/BE38)-1)*100))</f>
        <v>0</v>
      </c>
      <c r="BX38" s="252">
        <f>IF(BF38=0,0,IF(BF38&gt;BE38,0,((BE38/BF38)-1)*100))</f>
        <v>0</v>
      </c>
      <c r="BY38" s="252">
        <f>IF(BG38=0,0,IF(BG38&gt;BF38,0,((BF38/BG38)-1)*100))</f>
        <v>0</v>
      </c>
      <c r="BZ38" s="252">
        <f>IF(BH38=0,0,IF(BH38&gt;BG38,0,((BG38/BH38)-1)*100))</f>
        <v>0</v>
      </c>
      <c r="CA38" s="253">
        <f>IF(BI38=0,0,IF(BI38&gt;BH38,0,((BH38/BI38)-1)*100))</f>
        <v>0</v>
      </c>
      <c r="CB38" s="250">
        <f>AVERAGE(BK38:CA38)</f>
        <v>12.35294190344311</v>
      </c>
      <c r="CC38" s="250">
        <f>SQRT(AVERAGE((BK38-$CB38)^2,(BL38-$CB38)^2,(BM38-$CB38)^2,(BN38-$CB38)^2,(BO38-$CB38)^2,(BP38-$CB38)^2,(BQ38-$CB38)^2,(BR38-$CB38)^2,(BS38-$CB38)^2,(BT38-$CB38)^2,(BU38-$CB38)^2,(BV38-$CB38)^2,(BW38-$CB38)^2,(BX38-$CB38)^2,(BY38-$CB38)^2,(BZ38-$CB38)^2,(CA38-$CB38)^2))</f>
        <v>20.60314929283843</v>
      </c>
      <c r="CD38" t="s" s="116">
        <v>132</v>
      </c>
      <c r="CE38" s="254">
        <f>IF(AN38="n/a","n/a",IF(U38&lt;0,"n/a",IF(U38="n/a","n/a",I38+AN38-U38)))</f>
        <v>-7.906878278891565</v>
      </c>
      <c r="CF38" s="254">
        <f>IF(AN38="n/a","n/a",I38+AN38)</f>
        <v>10.97303438486389</v>
      </c>
      <c r="CG38" s="250">
        <f>D38/10+(1000-E38)/100+IF(F38="N",2,IF(F38="Y",1,0))+IF(G38="N",2,IF(G38="Y",1,0))+IF(L38&gt;10,5,L38/2)+IF(S38&gt;100,0,IF(S38&lt;0,0,(100-S38)/10))+IF(U38&gt;100,0,IF(U38&lt;0,0,(100-U38)/10))+IF(X38="-",0,IF(X38="N/A",0,IF(X38&gt;5,0,5-X38)))+IF(Y38&gt;5,0,5-Y38)+IF(Z38="N/A",0,IF(Z38&gt;5,0,5-Z38))+IF(AB38&lt;0,0,IF(AB38="-",0,IF(AB38="N/A",0,IF(AB38&gt;10,5,AB38/2))))+IF(AC38="n/a",0,IF(AC38&lt;0,0,IF(AC38&gt;10,5,AC38/2)))+IF(AE38="n/a",0,IF(AE38&lt;0,0,IF(AE38&gt;10,5,AE38/2)))+AF38/10+IF(AG38&gt;100000,3,IF(AG38&gt;10000,2,IF(AG38&gt;1000,1,0)))+IF(AL38&gt;10,5,AL38/2)+IF(AM38="n/a",0,IF(AM38&gt;10,5,AM38/2))+IF(AN38="n/a",0,IF(AN38&gt;10,5,AN38/2))+IF(AO38="n/a",0,IF(AO38&lt;0,0,IF(AO38&gt;10,5,AO38/2)))+IF(CB38&gt;10,5,CB38/2)</f>
        <v>59.3394376061311</v>
      </c>
      <c r="CH38" s="255">
        <f>IF(AB38="n/a",1.03*AP38,IF(AB38&lt;0,1.01*AP38,IF(AB38&gt;10,1.1*AP38,(1+AB38/100)*AP38)))</f>
        <v>1.7473</v>
      </c>
      <c r="CI38" s="256">
        <f>IF($AC38="n/a",1.03*CH38,IF($AC38&lt;0,1.01*CH38,IF($AC38&gt;10,1.1*CH38,(1+$AC38/100)*CH38)))</f>
        <v>1.77263585</v>
      </c>
      <c r="CJ38" s="257">
        <f>IF($AE38="n/a",1.03*CI38,IF($AE38&lt;0,1.01*CI38,IF($AE38&gt;10,1.1*CI38,(1+$AE38/100)*CI38)))</f>
        <v>1.914446718</v>
      </c>
      <c r="CK38" s="257">
        <f>IF($AE38="n/a",1.03*CJ38,IF($AE38&lt;0,1.01*CJ38,IF($AE38&gt;10,1.1*CJ38,(1+$AE38/100)*CJ38)))</f>
        <v>2.067602455440</v>
      </c>
      <c r="CL38" s="258">
        <f>IF($AE38="n/a",1.03*CK38,IF($AE38&lt;0,1.01*CK38,IF($AE38&gt;10,1.1*CK38,(1+$AE38/100)*CK38)))</f>
        <v>2.233010651875201</v>
      </c>
      <c r="CM38" s="256">
        <f>SUM(CH38:CL38)</f>
        <v>9.734995675315201</v>
      </c>
      <c r="CN38" s="253">
        <f>(CM38/H38)*100</f>
        <v>11.2582348506016</v>
      </c>
      <c r="CO38" s="259">
        <v>1.01</v>
      </c>
      <c r="CP38" s="260">
        <v>25.8</v>
      </c>
      <c r="CQ38" s="261">
        <v>-6.1</v>
      </c>
      <c r="CR38" s="262">
        <v>1.5</v>
      </c>
      <c r="CS38" s="263">
        <v>4.4</v>
      </c>
    </row>
    <row r="39" ht="11.25" customHeight="1">
      <c r="A39" t="s" s="227">
        <v>576</v>
      </c>
      <c r="B39" t="s" s="116">
        <v>577</v>
      </c>
      <c r="C39" t="s" s="227">
        <v>341</v>
      </c>
      <c r="D39" s="218">
        <v>13</v>
      </c>
      <c r="E39" s="219">
        <v>284</v>
      </c>
      <c r="F39" t="s" s="220">
        <v>129</v>
      </c>
      <c r="G39" t="s" s="221">
        <v>129</v>
      </c>
      <c r="H39" s="493">
        <v>30.72</v>
      </c>
      <c r="I39" s="223">
        <f>(R39/H39)*100</f>
        <v>4.947916666666667</v>
      </c>
      <c r="J39" s="224">
        <v>0.34</v>
      </c>
      <c r="K39" s="224">
        <v>0.38</v>
      </c>
      <c r="L39" s="223">
        <f>((K39/J39)-1)*100</f>
        <v>11.76470588235294</v>
      </c>
      <c r="M39" s="226">
        <v>42985</v>
      </c>
      <c r="N39" s="226">
        <v>42986</v>
      </c>
      <c r="O39" s="226">
        <v>43006</v>
      </c>
      <c r="P39" t="s" s="227">
        <v>354</v>
      </c>
      <c r="Q39" t="s" s="116">
        <v>187</v>
      </c>
      <c r="R39" s="225">
        <f>K39*4</f>
        <v>1.52</v>
      </c>
      <c r="S39" s="228">
        <f>IF(OR(W39&lt;0.01,W39="n/a"),"n/a",R39/W39*100)</f>
        <v>51.00671140939598</v>
      </c>
      <c r="T39" t="s" s="361">
        <f>IF(OR(W39&lt;0.01,Z39="n/a"),"n/a",(H39/SQRT(22.5*W39*(H39/Z39))-1)*100)</f>
        <v>143</v>
      </c>
      <c r="U39" s="223">
        <f>IF(OR(W39&lt;0.01,W39="n/a"),"n/a",H39/W39)</f>
        <v>10.30872483221476</v>
      </c>
      <c r="V39" s="230">
        <v>6</v>
      </c>
      <c r="W39" s="222">
        <v>2.98</v>
      </c>
      <c r="X39" s="222">
        <v>1.12</v>
      </c>
      <c r="Y39" s="231">
        <v>0.47</v>
      </c>
      <c r="Z39" t="s" s="514">
        <v>143</v>
      </c>
      <c r="AA39" s="358">
        <v>-29.1</v>
      </c>
      <c r="AB39" s="234">
        <v>-13.9</v>
      </c>
      <c r="AC39" s="235">
        <v>6.27</v>
      </c>
      <c r="AD39" s="236">
        <v>9.4</v>
      </c>
      <c r="AE39" s="236">
        <v>9.199999999999999</v>
      </c>
      <c r="AF39" s="237">
        <v>21</v>
      </c>
      <c r="AG39" s="238">
        <v>1493</v>
      </c>
      <c r="AH39" s="239">
        <v>0.7</v>
      </c>
      <c r="AI39" t="s" s="416">
        <v>143</v>
      </c>
      <c r="AJ39" s="241">
        <f>IF(OR(AD39&lt;0,AD39="n/a",AD39=0,AN39="n/a"),"n/a",AN39/AD39)</f>
        <v>1.817073542179706</v>
      </c>
      <c r="AK39" s="242">
        <f>IF(OR(AN39&lt;0,AN39="n/a",AO39&lt;0,AO39="n/a"),"n/a",AN39/AO39)</f>
        <v>1.043802522999049</v>
      </c>
      <c r="AL39" s="243">
        <f>((AP39/AQ39)^(1/1)-1)*100</f>
        <v>10.00000000000001</v>
      </c>
      <c r="AM39" s="243">
        <f>IF(AS39=0,"n/a",((AP39/AS39)^(1/3)-1)*100)</f>
        <v>14.47142425533319</v>
      </c>
      <c r="AN39" s="243">
        <f>IF(AV39=0,"n/a",((AP39/AV39)^(1/5)-1)*100)</f>
        <v>17.08049129648923</v>
      </c>
      <c r="AO39" s="244">
        <f>IF(BB39=0,"n/a",((AP39/BB39)^(1/10)-1)*100)</f>
        <v>16.36371911366303</v>
      </c>
      <c r="AP39" s="241">
        <v>1.32</v>
      </c>
      <c r="AQ39" s="241">
        <v>1.2</v>
      </c>
      <c r="AR39" s="241">
        <v>1.04</v>
      </c>
      <c r="AS39" s="241">
        <v>0.88</v>
      </c>
      <c r="AT39" s="245"/>
      <c r="AU39" s="241">
        <v>0.72</v>
      </c>
      <c r="AV39" s="241">
        <v>0.6</v>
      </c>
      <c r="AW39" s="245"/>
      <c r="AX39" s="246">
        <v>0.53</v>
      </c>
      <c r="AY39" s="394">
        <v>0.44</v>
      </c>
      <c r="AZ39" s="248">
        <v>0.44</v>
      </c>
      <c r="BA39" s="248">
        <v>0.38</v>
      </c>
      <c r="BB39" s="248">
        <v>0.29</v>
      </c>
      <c r="BC39" s="248">
        <v>0.06666999999999999</v>
      </c>
      <c r="BD39" s="317">
        <v>0</v>
      </c>
      <c r="BE39" s="317">
        <v>0</v>
      </c>
      <c r="BF39" s="317">
        <v>0</v>
      </c>
      <c r="BG39" s="317">
        <v>0</v>
      </c>
      <c r="BH39" s="317">
        <v>0</v>
      </c>
      <c r="BI39" s="401">
        <v>0</v>
      </c>
      <c r="BJ39" s="246">
        <f>SUM(AP39:BI39)</f>
        <v>7.906670000000001</v>
      </c>
      <c r="BK39" s="250">
        <f>((AP39/AQ39)-1)*100</f>
        <v>10.00000000000001</v>
      </c>
      <c r="BL39" s="250">
        <f>((AQ39/AR39)-1)*100</f>
        <v>15.38461538461537</v>
      </c>
      <c r="BM39" s="250">
        <f>((AR39/AS39)-1)*100</f>
        <v>18.18181818181819</v>
      </c>
      <c r="BN39" s="250">
        <f>IF(AU39=0,0,IF(AU39&gt;AS39,0,((AS39/AU39)-1)*100))</f>
        <v>22.22222222222223</v>
      </c>
      <c r="BO39" s="250">
        <f>IF(AV39=0,0,IF(AV39&gt;AU39,0,((AU39/AV39)-1)*100))</f>
        <v>20</v>
      </c>
      <c r="BP39" s="250">
        <f>IF(AX39=0,0,IF(AX39&gt;AV39,0,((AV39/AX39)-1)*100))</f>
        <v>13.20754716981132</v>
      </c>
      <c r="BQ39" s="251">
        <f>IF(AY39=0,0,IF(AY39&gt;AX39,0,((AX39/AY39)-1)*100))</f>
        <v>20.45454545454546</v>
      </c>
      <c r="BR39" s="252">
        <f>IF(AZ39=0,0,IF(AZ39&gt;AY39,0,((AY39/AZ39)-1)*100))</f>
        <v>0</v>
      </c>
      <c r="BS39" s="252">
        <f>IF(BA39=0,0,IF(BA39&gt;AZ39,0,((AZ39/BA39)-1)*100))</f>
        <v>15.78947368421053</v>
      </c>
      <c r="BT39" s="252">
        <f>IF(BB39=0,0,IF(BB39&gt;BA39,0,((BA39/BB39)-1)*100))</f>
        <v>31.03448275862071</v>
      </c>
      <c r="BU39" s="252">
        <f>IF(BC39=0,0,IF(BC39&gt;BB39,0,((BB39/BC39)-1)*100))</f>
        <v>334.9782510874457</v>
      </c>
      <c r="BV39" s="252">
        <f>IF(BD39=0,0,IF(BD39&gt;BC39,0,((BC39/BD39)-1)*100))</f>
        <v>0</v>
      </c>
      <c r="BW39" s="252">
        <f>IF(BE39=0,0,IF(BE39&gt;BD39,0,((BD39/BE39)-1)*100))</f>
        <v>0</v>
      </c>
      <c r="BX39" s="252">
        <f>IF(BF39=0,0,IF(BF39&gt;BE39,0,((BE39/BF39)-1)*100))</f>
        <v>0</v>
      </c>
      <c r="BY39" s="252">
        <f>IF(BG39=0,0,IF(BG39&gt;BF39,0,((BF39/BG39)-1)*100))</f>
        <v>0</v>
      </c>
      <c r="BZ39" s="252">
        <f>IF(BH39=0,0,IF(BH39&gt;BG39,0,((BG39/BH39)-1)*100))</f>
        <v>0</v>
      </c>
      <c r="CA39" s="253">
        <f>IF(BI39=0,0,IF(BI39&gt;BH39,0,((BH39/BI39)-1)*100))</f>
        <v>0</v>
      </c>
      <c r="CB39" s="250">
        <f>AVERAGE(BK39:CA39)</f>
        <v>29.48546799666409</v>
      </c>
      <c r="CC39" s="250">
        <f>SQRT(AVERAGE((BK39-$CB39)^2,(BL39-$CB39)^2,(BM39-$CB39)^2,(BN39-$CB39)^2,(BO39-$CB39)^2,(BP39-$CB39)^2,(BQ39-$CB39)^2,(BR39-$CB39)^2,(BS39-$CB39)^2,(BT39-$CB39)^2,(BU39-$CB39)^2,(BV39-$CB39)^2,(BW39-$CB39)^2,(BX39-$CB39)^2,(BY39-$CB39)^2,(BZ39-$CB39)^2,(CA39-$CB39)^2))</f>
        <v>77.00157259877768</v>
      </c>
      <c r="CD39" t="s" s="116">
        <v>302</v>
      </c>
      <c r="CE39" s="254">
        <f>IF(AN39="n/a","n/a",IF(U39&lt;0,"n/a",IF(U39="n/a","n/a",I39+AN39-U39)))</f>
        <v>11.71968313094114</v>
      </c>
      <c r="CF39" s="254">
        <f>IF(AN39="n/a","n/a",I39+AN39)</f>
        <v>22.0284079631559</v>
      </c>
      <c r="CG39" s="250">
        <f>D39/10+(1000-E39)/100+IF(F39="N",2,IF(F39="Y",1,0))+IF(G39="N",2,IF(G39="Y",1,0))+IF(L39&gt;10,5,L39/2)+IF(S39&gt;100,0,IF(S39&lt;0,0,(100-S39)/10))+IF(U39&gt;100,0,IF(U39&lt;0,0,(100-U39)/10))+IF(X39="-",0,IF(X39="N/A",0,IF(X39&gt;5,0,5-X39)))+IF(Y39&gt;5,0,5-Y39)+IF(Z39="N/A",0,IF(Z39&gt;5,0,5-Z39))+IF(AB39&lt;0,0,IF(AB39="-",0,IF(AB39="N/A",0,IF(AB39&gt;10,5,AB39/2))))+IF(AC39="n/a",0,IF(AC39&lt;0,0,IF(AC39&gt;10,5,AC39/2)))+IF(AE39="n/a",0,IF(AE39&lt;0,0,IF(AE39&gt;10,5,AE39/2)))+AF39/10+IF(AG39&gt;100000,3,IF(AG39&gt;10000,2,IF(AG39&gt;1000,1,0)))+IF(AL39&gt;10,5,AL39/2)+IF(AM39="n/a",0,IF(AM39&gt;10,5,AM39/2))+IF(AN39="n/a",0,IF(AN39&gt;10,5,AN39/2))+IF(AO39="n/a",0,IF(AO39&lt;0,0,IF(AO39&gt;10,5,AO39/2)))+IF(CB39&gt;10,5,CB39/2)</f>
        <v>71.57345637583893</v>
      </c>
      <c r="CH39" s="255">
        <f>IF(AB39="n/a",1.03*AP39,IF(AB39&lt;0,1.01*AP39,IF(AB39&gt;10,1.1*AP39,(1+AB39/100)*AP39)))</f>
        <v>1.3332</v>
      </c>
      <c r="CI39" s="256">
        <f>IF($AC39="n/a",1.03*CH39,IF($AC39&lt;0,1.01*CH39,IF($AC39&gt;10,1.1*CH39,(1+$AC39/100)*CH39)))</f>
        <v>1.41679164</v>
      </c>
      <c r="CJ39" s="257">
        <f>IF($AE39="n/a",1.03*CI39,IF($AE39&lt;0,1.01*CI39,IF($AE39&gt;10,1.1*CI39,(1+$AE39/100)*CI39)))</f>
        <v>1.547136470880</v>
      </c>
      <c r="CK39" s="257">
        <f>IF($AE39="n/a",1.03*CJ39,IF($AE39&lt;0,1.01*CJ39,IF($AE39&gt;10,1.1*CJ39,(1+$AE39/100)*CJ39)))</f>
        <v>1.689473026200961</v>
      </c>
      <c r="CL39" s="258">
        <f>IF($AE39="n/a",1.03*CK39,IF($AE39&lt;0,1.01*CK39,IF($AE39&gt;10,1.1*CK39,(1+$AE39/100)*CK39)))</f>
        <v>1.844904544611449</v>
      </c>
      <c r="CM39" s="256">
        <f>SUM(CH39:CL39)</f>
        <v>7.831505681692411</v>
      </c>
      <c r="CN39" s="253">
        <f>(CM39/H39)*100</f>
        <v>25.49318255759249</v>
      </c>
      <c r="CO39" s="259">
        <v>0.18</v>
      </c>
      <c r="CP39" s="260">
        <v>4.1</v>
      </c>
      <c r="CQ39" s="261">
        <v>-45</v>
      </c>
      <c r="CR39" s="262">
        <v>-3.4</v>
      </c>
      <c r="CS39" s="263">
        <v>-20.7</v>
      </c>
    </row>
    <row r="40" ht="11.25" customHeight="1">
      <c r="A40" t="s" s="227">
        <v>578</v>
      </c>
      <c r="B40" t="s" s="116">
        <v>579</v>
      </c>
      <c r="C40" t="s" s="116">
        <v>265</v>
      </c>
      <c r="D40" s="218">
        <v>11</v>
      </c>
      <c r="E40" s="219">
        <v>315</v>
      </c>
      <c r="F40" t="s" s="220">
        <v>129</v>
      </c>
      <c r="G40" t="s" s="221">
        <v>129</v>
      </c>
      <c r="H40" s="493">
        <v>85.92</v>
      </c>
      <c r="I40" s="223">
        <f>(R40/H40)*100</f>
        <v>1.69925512104283</v>
      </c>
      <c r="J40" s="224">
        <v>0.33</v>
      </c>
      <c r="K40" s="224">
        <v>0.365</v>
      </c>
      <c r="L40" s="223">
        <f>((K40/J40)-1)*100</f>
        <v>10.6060606060606</v>
      </c>
      <c r="M40" s="226">
        <v>42992</v>
      </c>
      <c r="N40" s="226">
        <v>42993</v>
      </c>
      <c r="O40" s="226">
        <v>43011</v>
      </c>
      <c r="P40" t="s" s="227">
        <v>201</v>
      </c>
      <c r="Q40" s="85"/>
      <c r="R40" s="225">
        <f>K40*4</f>
        <v>1.46</v>
      </c>
      <c r="S40" s="228">
        <f>IF(OR(W40&lt;0.01,W40="n/a"),"n/a",R40/W40*100)</f>
        <v>53.67647058823529</v>
      </c>
      <c r="T40" s="229">
        <f>IF(OR(W40&lt;0.01,Z40="n/a"),"n/a",(H40/SQRT(22.5*W40*(H40/Z40))-1)*100)</f>
        <v>275.2510270916434</v>
      </c>
      <c r="U40" s="223">
        <f>IF(OR(W40&lt;0.01,W40="n/a"),"n/a",H40/W40)</f>
        <v>31.58823529411764</v>
      </c>
      <c r="V40" s="230">
        <v>12</v>
      </c>
      <c r="W40" s="222">
        <v>2.72</v>
      </c>
      <c r="X40" s="222">
        <v>2.66</v>
      </c>
      <c r="Y40" s="231">
        <v>2.43</v>
      </c>
      <c r="Z40" s="232">
        <v>10.03</v>
      </c>
      <c r="AA40" s="233">
        <v>32.8</v>
      </c>
      <c r="AB40" s="234">
        <v>7</v>
      </c>
      <c r="AC40" s="235">
        <v>9.85</v>
      </c>
      <c r="AD40" s="236">
        <v>22.5</v>
      </c>
      <c r="AE40" s="236">
        <v>11.85</v>
      </c>
      <c r="AF40" s="237">
        <v>5</v>
      </c>
      <c r="AG40" s="238">
        <v>10061</v>
      </c>
      <c r="AH40" s="239">
        <v>0.7</v>
      </c>
      <c r="AI40" s="240">
        <v>1.1</v>
      </c>
      <c r="AJ40" s="241">
        <f>IF(OR(AD40&lt;0,AD40="n/a",AD40=0,AN40="n/a"),"n/a",AN40/AD40)</f>
        <v>0.669223658257697</v>
      </c>
      <c r="AK40" t="s" s="265">
        <f>IF(OR(AN40&lt;0,AN40="n/a",AO40&lt;0,AO40="n/a"),"n/a",AN40/AO40)</f>
        <v>143</v>
      </c>
      <c r="AL40" s="243">
        <f>((AP40/AQ40)^(1/1)-1)*100</f>
        <v>10.81081081081079</v>
      </c>
      <c r="AM40" s="243">
        <f>IF(AS40=0,"n/a",((AP40/AS40)^(1/3)-1)*100)</f>
        <v>17.92737079940734</v>
      </c>
      <c r="AN40" s="243">
        <f>IF(AV40=0,"n/a",((AP40/AV40)^(1/5)-1)*100)</f>
        <v>15.05753231079818</v>
      </c>
      <c r="AO40" t="s" s="265">
        <f>IF(BB40=0,"n/a",((AP40/BB40)^(1/10)-1)*100)</f>
        <v>143</v>
      </c>
      <c r="AP40" s="241">
        <v>1.23</v>
      </c>
      <c r="AQ40" s="241">
        <v>1.11</v>
      </c>
      <c r="AR40" s="241">
        <v>0.9</v>
      </c>
      <c r="AS40" s="241">
        <v>0.75</v>
      </c>
      <c r="AT40" s="245"/>
      <c r="AU40" s="241">
        <v>0.66</v>
      </c>
      <c r="AV40" s="241">
        <v>0.61</v>
      </c>
      <c r="AW40" s="245"/>
      <c r="AX40" s="246">
        <v>0.57</v>
      </c>
      <c r="AY40" s="247">
        <v>0.35</v>
      </c>
      <c r="AZ40" s="248">
        <v>0.25</v>
      </c>
      <c r="BA40" s="248">
        <v>0.12</v>
      </c>
      <c r="BB40" s="317">
        <v>0</v>
      </c>
      <c r="BC40" s="317">
        <v>0</v>
      </c>
      <c r="BD40" s="317">
        <v>0</v>
      </c>
      <c r="BE40" s="317">
        <v>0</v>
      </c>
      <c r="BF40" s="317">
        <v>0</v>
      </c>
      <c r="BG40" s="317">
        <v>0</v>
      </c>
      <c r="BH40" s="317">
        <v>0</v>
      </c>
      <c r="BI40" s="401">
        <v>0</v>
      </c>
      <c r="BJ40" s="246">
        <f>SUM(AP40:BI40)</f>
        <v>6.55</v>
      </c>
      <c r="BK40" s="250">
        <f>((AP40/AQ40)-1)*100</f>
        <v>10.81081081081079</v>
      </c>
      <c r="BL40" s="250">
        <f>((AQ40/AR40)-1)*100</f>
        <v>23.33333333333334</v>
      </c>
      <c r="BM40" s="250">
        <f>((AR40/AS40)-1)*100</f>
        <v>20</v>
      </c>
      <c r="BN40" s="250">
        <f>IF(AU40=0,0,IF(AU40&gt;AS40,0,((AS40/AU40)-1)*100))</f>
        <v>13.63636363636362</v>
      </c>
      <c r="BO40" s="250">
        <f>IF(AV40=0,0,IF(AV40&gt;AU40,0,((AU40/AV40)-1)*100))</f>
        <v>8.196721311475418</v>
      </c>
      <c r="BP40" s="250">
        <f>IF(AX40=0,0,IF(AX40&gt;AV40,0,((AV40/AX40)-1)*100))</f>
        <v>7.017543859649122</v>
      </c>
      <c r="BQ40" s="251">
        <f>IF(AY40=0,0,IF(AY40&gt;AX40,0,((AX40/AY40)-1)*100))</f>
        <v>62.85714285714285</v>
      </c>
      <c r="BR40" s="252">
        <f>IF(AZ40=0,0,IF(AZ40&gt;AY40,0,((AY40/AZ40)-1)*100))</f>
        <v>39.99999999999999</v>
      </c>
      <c r="BS40" s="252">
        <f>IF(BA40=0,0,IF(BA40&gt;AZ40,0,((AZ40/BA40)-1)*100))</f>
        <v>108.3333333333333</v>
      </c>
      <c r="BT40" s="252">
        <f>IF(BB40=0,0,IF(BB40&gt;BA40,0,((BA40/BB40)-1)*100))</f>
        <v>0</v>
      </c>
      <c r="BU40" s="252">
        <f>IF(BC40=0,0,IF(BC40&gt;BB40,0,((BB40/BC40)-1)*100))</f>
        <v>0</v>
      </c>
      <c r="BV40" s="252">
        <f>IF(BD40=0,0,IF(BD40&gt;BC40,0,((BC40/BD40)-1)*100))</f>
        <v>0</v>
      </c>
      <c r="BW40" s="252">
        <f>IF(BE40=0,0,IF(BE40&gt;BD40,0,((BD40/BE40)-1)*100))</f>
        <v>0</v>
      </c>
      <c r="BX40" s="252">
        <f>IF(BF40=0,0,IF(BF40&gt;BE40,0,((BE40/BF40)-1)*100))</f>
        <v>0</v>
      </c>
      <c r="BY40" s="252">
        <f>IF(BG40=0,0,IF(BG40&gt;BF40,0,((BF40/BG40)-1)*100))</f>
        <v>0</v>
      </c>
      <c r="BZ40" s="252">
        <f>IF(BH40=0,0,IF(BH40&gt;BG40,0,((BG40/BH40)-1)*100))</f>
        <v>0</v>
      </c>
      <c r="CA40" s="253">
        <f>IF(BI40=0,0,IF(BI40&gt;BH40,0,((BH40/BI40)-1)*100))</f>
        <v>0</v>
      </c>
      <c r="CB40" s="250">
        <f>AVERAGE(BK40:CA40)</f>
        <v>17.30501465541815</v>
      </c>
      <c r="CC40" s="250">
        <f>SQRT(AVERAGE((BK40-$CB40)^2,(BL40-$CB40)^2,(BM40-$CB40)^2,(BN40-$CB40)^2,(BO40-$CB40)^2,(BP40-$CB40)^2,(BQ40-$CB40)^2,(BR40-$CB40)^2,(BS40-$CB40)^2,(BT40-$CB40)^2,(BU40-$CB40)^2,(BV40-$CB40)^2,(BW40-$CB40)^2,(BX40-$CB40)^2,(BY40-$CB40)^2,(BZ40-$CB40)^2,(CA40-$CB40)^2))</f>
        <v>28.24259624126105</v>
      </c>
      <c r="CD40" t="s" s="116">
        <v>178</v>
      </c>
      <c r="CE40" s="254">
        <f>IF(AN40="n/a","n/a",IF(U40&lt;0,"n/a",IF(U40="n/a","n/a",I40+AN40-U40)))</f>
        <v>-14.83144786227663</v>
      </c>
      <c r="CF40" s="254">
        <f>IF(AN40="n/a","n/a",I40+AN40)</f>
        <v>16.75678743184102</v>
      </c>
      <c r="CG40" s="250">
        <f>D40/10+(1000-E40)/100+IF(F40="N",2,IF(F40="Y",1,0))+IF(G40="N",2,IF(G40="Y",1,0))+IF(L40&gt;10,5,L40/2)+IF(S40&gt;100,0,IF(S40&lt;0,0,(100-S40)/10))+IF(U40&gt;100,0,IF(U40&lt;0,0,(100-U40)/10))+IF(X40="-",0,IF(X40="N/A",0,IF(X40&gt;5,0,5-X40)))+IF(Y40&gt;5,0,5-Y40)+IF(Z40="N/A",0,IF(Z40&gt;5,0,5-Z40))+IF(AB40&lt;0,0,IF(AB40="-",0,IF(AB40="N/A",0,IF(AB40&gt;10,5,AB40/2))))+IF(AC40="n/a",0,IF(AC40&lt;0,0,IF(AC40&gt;10,5,AC40/2)))+IF(AE40="n/a",0,IF(AE40&lt;0,0,IF(AE40&gt;10,5,AE40/2)))+AF40/10+IF(AG40&gt;100000,3,IF(AG40&gt;10000,2,IF(AG40&gt;1000,1,0)))+IF(AL40&gt;10,5,AL40/2)+IF(AM40="n/a",0,IF(AM40&gt;10,5,AM40/2))+IF(AN40="n/a",0,IF(AN40&gt;10,5,AN40/2))+IF(AO40="n/a",0,IF(AO40&lt;0,0,IF(AO40&gt;10,5,AO40/2)))+IF(CB40&gt;10,5,CB40/2)</f>
        <v>65.2585294117647</v>
      </c>
      <c r="CH40" s="255">
        <f>IF(AB40="n/a",1.03*AP40,IF(AB40&lt;0,1.01*AP40,IF(AB40&gt;10,1.1*AP40,(1+AB40/100)*AP40)))</f>
        <v>1.3161</v>
      </c>
      <c r="CI40" s="256">
        <f>IF($AC40="n/a",1.03*CH40,IF($AC40&lt;0,1.01*CH40,IF($AC40&gt;10,1.1*CH40,(1+$AC40/100)*CH40)))</f>
        <v>1.44573585</v>
      </c>
      <c r="CJ40" s="257">
        <f>IF($AE40="n/a",1.03*CI40,IF($AE40&lt;0,1.01*CI40,IF($AE40&gt;10,1.1*CI40,(1+$AE40/100)*CI40)))</f>
        <v>1.590309435</v>
      </c>
      <c r="CK40" s="257">
        <f>IF($AE40="n/a",1.03*CJ40,IF($AE40&lt;0,1.01*CJ40,IF($AE40&gt;10,1.1*CJ40,(1+$AE40/100)*CJ40)))</f>
        <v>1.7493403785</v>
      </c>
      <c r="CL40" s="258">
        <f>IF($AE40="n/a",1.03*CK40,IF($AE40&lt;0,1.01*CK40,IF($AE40&gt;10,1.1*CK40,(1+$AE40/100)*CK40)))</f>
        <v>1.924274416350001</v>
      </c>
      <c r="CM40" s="256">
        <f>SUM(CH40:CL40)</f>
        <v>8.025760079850002</v>
      </c>
      <c r="CN40" s="253">
        <f>(CM40/H40)*100</f>
        <v>9.340968435579612</v>
      </c>
      <c r="CO40" s="259">
        <v>0.99</v>
      </c>
      <c r="CP40" s="260">
        <v>43.5</v>
      </c>
      <c r="CQ40" s="261">
        <v>-0.1</v>
      </c>
      <c r="CR40" s="262">
        <v>6.5</v>
      </c>
      <c r="CS40" s="263">
        <v>16.5</v>
      </c>
    </row>
    <row r="41" ht="11.25" customHeight="1">
      <c r="A41" t="s" s="273">
        <v>580</v>
      </c>
      <c r="B41" t="s" s="146">
        <v>581</v>
      </c>
      <c r="C41" t="s" s="273">
        <v>582</v>
      </c>
      <c r="D41" s="267">
        <v>10</v>
      </c>
      <c r="E41" s="219">
        <v>322</v>
      </c>
      <c r="F41" t="s" s="151">
        <v>129</v>
      </c>
      <c r="G41" t="s" s="152">
        <v>129</v>
      </c>
      <c r="H41" s="496">
        <v>42.37</v>
      </c>
      <c r="I41" s="269">
        <f>(R41/H41)*100</f>
        <v>4.106679254189284</v>
      </c>
      <c r="J41" s="270">
        <v>0.3933333333333333</v>
      </c>
      <c r="K41" s="270">
        <v>0.435</v>
      </c>
      <c r="L41" s="269">
        <f>((K41/J41)-1)*100</f>
        <v>10.59322033898307</v>
      </c>
      <c r="M41" s="272">
        <v>42790</v>
      </c>
      <c r="N41" s="272">
        <v>42794</v>
      </c>
      <c r="O41" s="272">
        <v>42825</v>
      </c>
      <c r="P41" t="s" s="273">
        <v>434</v>
      </c>
      <c r="Q41" t="s" s="146">
        <v>583</v>
      </c>
      <c r="R41" s="271">
        <f>K41*4</f>
        <v>1.74</v>
      </c>
      <c r="S41" s="275">
        <f>IF(OR(W41&lt;0.01,W41="n/a"),"n/a",R41/W41*100)</f>
        <v>370.2127659574468</v>
      </c>
      <c r="T41" s="276">
        <f>IF(OR(W41&lt;0.01,Z41="n/a"),"n/a",(H41/SQRT(22.5*W41*(H41/Z41))-1)*100)</f>
        <v>201.579608142330</v>
      </c>
      <c r="U41" s="269">
        <f>IF(OR(W41&lt;0.01,W41="n/a"),"n/a",H41/W41)</f>
        <v>90.14893617021276</v>
      </c>
      <c r="V41" s="277">
        <v>12</v>
      </c>
      <c r="W41" s="268">
        <v>0.47</v>
      </c>
      <c r="X41" s="515">
        <v>2.64</v>
      </c>
      <c r="Y41" s="278">
        <v>5.58</v>
      </c>
      <c r="Z41" s="279">
        <v>2.27</v>
      </c>
      <c r="AA41" s="280">
        <v>2.4</v>
      </c>
      <c r="AB41" s="281">
        <v>62.4</v>
      </c>
      <c r="AC41" s="282">
        <v>167.8</v>
      </c>
      <c r="AD41" s="283">
        <v>26.5</v>
      </c>
      <c r="AE41" s="283">
        <v>34.21</v>
      </c>
      <c r="AF41" s="284">
        <v>3</v>
      </c>
      <c r="AG41" s="285">
        <v>15554</v>
      </c>
      <c r="AH41" s="286">
        <v>42.3</v>
      </c>
      <c r="AI41" s="287">
        <v>2.37</v>
      </c>
      <c r="AJ41" s="288">
        <f>IF(OR(AD41&lt;0,AD41="n/a",AD41=0,AN41="n/a"),"n/a",AN41/AD41)</f>
        <v>0.4487176612659712</v>
      </c>
      <c r="AK41" t="s" s="368">
        <f>IF(OR(AN41&lt;0,AN41="n/a",AO41&lt;0,AO41="n/a"),"n/a",AN41/AO41)</f>
        <v>143</v>
      </c>
      <c r="AL41" s="290">
        <f>((AP41/AQ41)^(1/1)-1)*100</f>
        <v>9.19787735849058</v>
      </c>
      <c r="AM41" s="290">
        <f>IF(AS41=0,"n/a",((AP41/AS41)^(1/3)-1)*100)</f>
        <v>10.40969329964252</v>
      </c>
      <c r="AN41" s="290">
        <f>IF(AV41=0,"n/a",((AP41/AV41)^(1/5)-1)*100)</f>
        <v>11.89101802354824</v>
      </c>
      <c r="AO41" t="s" s="368">
        <f>IF(BB41=0,"n/a",((AP41/BB41)^(1/10)-1)*100)</f>
        <v>143</v>
      </c>
      <c r="AP41" s="288">
        <v>1.54333</v>
      </c>
      <c r="AQ41" s="288">
        <v>1.413333333333333</v>
      </c>
      <c r="AR41" s="288">
        <v>1.28</v>
      </c>
      <c r="AS41" s="288">
        <v>1.146666666666667</v>
      </c>
      <c r="AT41" s="292"/>
      <c r="AU41" s="288">
        <v>1</v>
      </c>
      <c r="AV41" s="288">
        <v>0.88</v>
      </c>
      <c r="AW41" s="292"/>
      <c r="AX41" s="293">
        <v>0.7333333333333334</v>
      </c>
      <c r="AY41" s="294">
        <v>0.7066666666666667</v>
      </c>
      <c r="AZ41" s="295">
        <v>0.5886666666666667</v>
      </c>
      <c r="BA41" s="426">
        <v>0</v>
      </c>
      <c r="BB41" s="426">
        <v>0</v>
      </c>
      <c r="BC41" s="426">
        <v>0</v>
      </c>
      <c r="BD41" s="426">
        <v>0</v>
      </c>
      <c r="BE41" s="426">
        <v>0</v>
      </c>
      <c r="BF41" s="426">
        <v>0</v>
      </c>
      <c r="BG41" s="426">
        <v>0</v>
      </c>
      <c r="BH41" s="426">
        <v>0</v>
      </c>
      <c r="BI41" s="494">
        <v>0</v>
      </c>
      <c r="BJ41" s="293">
        <f>SUM(AP41:BI41)</f>
        <v>9.291996666666666</v>
      </c>
      <c r="BK41" s="297">
        <f>((AP41/AQ41)-1)*100</f>
        <v>9.19787735849058</v>
      </c>
      <c r="BL41" s="297">
        <f>((AQ41/AR41)-1)*100</f>
        <v>10.41666666666667</v>
      </c>
      <c r="BM41" s="297">
        <f>((AR41/AS41)-1)*100</f>
        <v>11.62790697674419</v>
      </c>
      <c r="BN41" s="297">
        <f>IF(AU41=0,0,IF(AU41&gt;AS41,0,((AS41/AU41)-1)*100))</f>
        <v>14.66666666666667</v>
      </c>
      <c r="BO41" s="297">
        <f>IF(AV41=0,0,IF(AV41&gt;AU41,0,((AU41/AV41)-1)*100))</f>
        <v>13.63636363636365</v>
      </c>
      <c r="BP41" s="297">
        <f>IF(AX41=0,0,IF(AX41&gt;AV41,0,((AV41/AX41)-1)*100))</f>
        <v>20</v>
      </c>
      <c r="BQ41" s="298">
        <f>IF(AY41=0,0,IF(AY41&gt;AX41,0,((AX41/AY41)-1)*100))</f>
        <v>3.773584905660377</v>
      </c>
      <c r="BR41" s="299">
        <f>IF(AZ41=0,0,IF(AZ41&gt;AY41,0,((AY41/AZ41)-1)*100))</f>
        <v>20.04530011325027</v>
      </c>
      <c r="BS41" s="299">
        <f>IF(BA41=0,0,IF(BA41&gt;AZ41,0,((AZ41/BA41)-1)*100))</f>
        <v>0</v>
      </c>
      <c r="BT41" s="299">
        <f>IF(BB41=0,0,IF(BB41&gt;BA41,0,((BA41/BB41)-1)*100))</f>
        <v>0</v>
      </c>
      <c r="BU41" s="299">
        <f>IF(BC41=0,0,IF(BC41&gt;BB41,0,((BB41/BC41)-1)*100))</f>
        <v>0</v>
      </c>
      <c r="BV41" s="299">
        <f>IF(BD41=0,0,IF(BD41&gt;BC41,0,((BC41/BD41)-1)*100))</f>
        <v>0</v>
      </c>
      <c r="BW41" s="299">
        <f>IF(BE41=0,0,IF(BE41&gt;BD41,0,((BD41/BE41)-1)*100))</f>
        <v>0</v>
      </c>
      <c r="BX41" s="299">
        <f>IF(BF41=0,0,IF(BF41&gt;BE41,0,((BE41/BF41)-1)*100))</f>
        <v>0</v>
      </c>
      <c r="BY41" s="299">
        <f>IF(BG41=0,0,IF(BG41&gt;BF41,0,((BF41/BG41)-1)*100))</f>
        <v>0</v>
      </c>
      <c r="BZ41" s="299">
        <f>IF(BH41=0,0,IF(BH41&gt;BG41,0,((BG41/BH41)-1)*100))</f>
        <v>0</v>
      </c>
      <c r="CA41" s="300">
        <f>IF(BI41=0,0,IF(BI41&gt;BH41,0,((BH41/BI41)-1)*100))</f>
        <v>0</v>
      </c>
      <c r="CB41" s="297">
        <f>AVERAGE(BK41:CA41)</f>
        <v>6.080256842578965</v>
      </c>
      <c r="CC41" s="297">
        <f>SQRT(AVERAGE((BK41-$CB41)^2,(BL41-$CB41)^2,(BM41-$CB41)^2,(BN41-$CB41)^2,(BO41-$CB41)^2,(BP41-$CB41)^2,(BQ41-$CB41)^2,(BR41-$CB41)^2,(BS41-$CB41)^2,(BT41-$CB41)^2,(BU41-$CB41)^2,(BV41-$CB41)^2,(BW41-$CB41)^2,(BX41-$CB41)^2,(BY41-$CB41)^2,(BZ41-$CB41)^2,(CA41-$CB41)^2))</f>
        <v>7.344264434363106</v>
      </c>
      <c r="CD41" t="s" s="146">
        <v>161</v>
      </c>
      <c r="CE41" s="301">
        <f>IF(AN41="n/a","n/a",IF(U41&lt;0,"n/a",IF(U41="n/a","n/a",I41+AN41-U41)))</f>
        <v>-74.15123889247525</v>
      </c>
      <c r="CF41" s="301">
        <f>IF(AN41="n/a","n/a",I41+AN41)</f>
        <v>15.99769727773752</v>
      </c>
      <c r="CG41" s="297">
        <f>D41/10+(1000-E41)/100+IF(F41="N",2,IF(F41="Y",1,0))+IF(G41="N",2,IF(G41="Y",1,0))+IF(L41&gt;10,5,L41/2)+IF(S41&gt;100,0,IF(S41&lt;0,0,(100-S41)/10))+IF(U41&gt;100,0,IF(U41&lt;0,0,(100-U41)/10))+IF(X41="-",0,IF(X41="N/A",0,IF(X41&gt;5,0,5-X41)))+IF(Y41&gt;5,0,5-Y41)+IF(Z41="N/A",0,IF(Z41&gt;5,0,5-Z41))+IF(AB41&lt;0,0,IF(AB41="-",0,IF(AB41="N/A",0,IF(AB41&gt;10,5,AB41/2))))+IF(AC41="n/a",0,IF(AC41&lt;0,0,IF(AC41&gt;10,5,AC41/2)))+IF(AE41="n/a",0,IF(AE41&lt;0,0,IF(AE41&gt;10,5,AE41/2)))+AF41/10+IF(AG41&gt;100000,3,IF(AG41&gt;10000,2,IF(AG41&gt;1000,1,0)))+IF(AL41&gt;10,5,AL41/2)+IF(AM41="n/a",0,IF(AM41&gt;10,5,AM41/2))+IF(AN41="n/a",0,IF(AN41&gt;10,5,AN41/2))+IF(AO41="n/a",0,IF(AO41&lt;0,0,IF(AO41&gt;10,5,AO41/2)))+IF(CB41&gt;10,5,CB41/2)</f>
        <v>53.79417348351349</v>
      </c>
      <c r="CH41" s="302">
        <f>IF(AB41="n/a",1.03*AP41,IF(AB41&lt;0,1.01*AP41,IF(AB41&gt;10,1.1*AP41,(1+AB41/100)*AP41)))</f>
        <v>1.697663</v>
      </c>
      <c r="CI41" s="303">
        <f>IF($AC41="n/a",1.03*CH41,IF($AC41&lt;0,1.01*CH41,IF($AC41&gt;10,1.1*CH41,(1+$AC41/100)*CH41)))</f>
        <v>1.8674293</v>
      </c>
      <c r="CJ41" s="304">
        <f>IF($AE41="n/a",1.03*CI41,IF($AE41&lt;0,1.01*CI41,IF($AE41&gt;10,1.1*CI41,(1+$AE41/100)*CI41)))</f>
        <v>2.054172230000001</v>
      </c>
      <c r="CK41" s="304">
        <f>IF($AE41="n/a",1.03*CJ41,IF($AE41&lt;0,1.01*CJ41,IF($AE41&gt;10,1.1*CJ41,(1+$AE41/100)*CJ41)))</f>
        <v>2.259589453000001</v>
      </c>
      <c r="CL41" s="305">
        <f>IF($AE41="n/a",1.03*CK41,IF($AE41&lt;0,1.01*CK41,IF($AE41&gt;10,1.1*CK41,(1+$AE41/100)*CK41)))</f>
        <v>2.485548398300002</v>
      </c>
      <c r="CM41" s="303">
        <f>SUM(CH41:CL41)</f>
        <v>10.3644023813</v>
      </c>
      <c r="CN41" s="300">
        <f>(CM41/H41)*100</f>
        <v>24.46165301227284</v>
      </c>
      <c r="CO41" s="306">
        <v>1.05</v>
      </c>
      <c r="CP41" s="307">
        <v>37.7</v>
      </c>
      <c r="CQ41" s="308">
        <v>-5.7</v>
      </c>
      <c r="CR41" s="309">
        <v>-1.8</v>
      </c>
      <c r="CS41" s="310">
        <v>6.1</v>
      </c>
    </row>
    <row r="42" ht="11.25" customHeight="1">
      <c r="A42" t="s" s="110">
        <v>584</v>
      </c>
      <c r="B42" t="s" s="110">
        <v>585</v>
      </c>
      <c r="C42" t="s" s="110">
        <v>146</v>
      </c>
      <c r="D42" s="174">
        <v>24</v>
      </c>
      <c r="E42" s="219">
        <v>129</v>
      </c>
      <c r="F42" t="s" s="118">
        <v>129</v>
      </c>
      <c r="G42" t="s" s="113">
        <v>129</v>
      </c>
      <c r="H42" s="176">
        <v>49.84</v>
      </c>
      <c r="I42" s="177">
        <f>(R42/H42)*100</f>
        <v>1.203852327447833</v>
      </c>
      <c r="J42" s="178">
        <v>0.135</v>
      </c>
      <c r="K42" s="178">
        <v>0.15</v>
      </c>
      <c r="L42" s="177">
        <f>((K42/J42)-1)*100</f>
        <v>11.11111111111109</v>
      </c>
      <c r="M42" s="179">
        <v>43034</v>
      </c>
      <c r="N42" s="179">
        <v>43035</v>
      </c>
      <c r="O42" s="179">
        <v>43047</v>
      </c>
      <c r="P42" t="s" s="173">
        <v>151</v>
      </c>
      <c r="Q42" s="84"/>
      <c r="R42" s="180">
        <f>K42*4</f>
        <v>0.6</v>
      </c>
      <c r="S42" s="181">
        <f>IF(OR(W42&lt;0.01,W42="n/a"),"n/a",R42/W42*100)</f>
        <v>31.74603174603174</v>
      </c>
      <c r="T42" s="182">
        <f>IF(OR(W42&lt;0.01,Z42="n/a"),"n/a",(H42/SQRT(22.5*W42*(H42/Z42))-1)*100)</f>
        <v>80.18006539869553</v>
      </c>
      <c r="U42" s="177">
        <f>IF(OR(W42&lt;0.01,W42="n/a"),"n/a",H42/W42)</f>
        <v>26.37037037037037</v>
      </c>
      <c r="V42" s="183">
        <v>12</v>
      </c>
      <c r="W42" s="176">
        <v>1.89</v>
      </c>
      <c r="X42" s="176">
        <v>4.47</v>
      </c>
      <c r="Y42" s="184">
        <v>3.79</v>
      </c>
      <c r="Z42" s="185">
        <v>2.77</v>
      </c>
      <c r="AA42" s="186">
        <v>10.8</v>
      </c>
      <c r="AB42" s="187">
        <v>7.3</v>
      </c>
      <c r="AC42" s="188">
        <v>7.04</v>
      </c>
      <c r="AD42" s="189">
        <v>9.9</v>
      </c>
      <c r="AE42" s="189">
        <v>5.89</v>
      </c>
      <c r="AF42" s="190">
        <v>15</v>
      </c>
      <c r="AG42" s="191">
        <v>6979</v>
      </c>
      <c r="AH42" s="192">
        <v>1.3</v>
      </c>
      <c r="AI42" s="193">
        <v>0.4</v>
      </c>
      <c r="AJ42" s="194">
        <f>IF(OR(AD42&lt;0,AD42="n/a",AD42=0),"n/a",AN42/AD42)</f>
        <v>0.9198463696816009</v>
      </c>
      <c r="AK42" s="195">
        <f>IF(OR(AO42&lt;0,AO42="n/a"),"n/a",AN42/AO42)</f>
        <v>0.9988663814215744</v>
      </c>
      <c r="AL42" s="196">
        <f>((AP42/AQ42)^(1/1)-1)*100</f>
        <v>11.04972375690607</v>
      </c>
      <c r="AM42" s="196">
        <f>IF(AS42=0,"n/a",((AP42/AS42)^(1/3)-1)*100)</f>
        <v>10.74176661515782</v>
      </c>
      <c r="AN42" s="196">
        <f>IF(AV42=0,"n/a",((AP42/AV42)^(1/5)-1)*100)</f>
        <v>9.10647905984785</v>
      </c>
      <c r="AO42" s="197">
        <f>IF(BB42=0,"n/a",((AP42/BB42)^(1/10)-1)*100)</f>
        <v>9.116814049630563</v>
      </c>
      <c r="AP42" s="194">
        <v>0.5024999999999999</v>
      </c>
      <c r="AQ42" s="194">
        <v>0.4525</v>
      </c>
      <c r="AR42" s="194">
        <v>0.41</v>
      </c>
      <c r="AS42" s="194">
        <v>0.37</v>
      </c>
      <c r="AT42" s="199"/>
      <c r="AU42" s="194">
        <v>0.345</v>
      </c>
      <c r="AV42" s="194">
        <v>0.325</v>
      </c>
      <c r="AW42" s="199"/>
      <c r="AX42" s="200">
        <v>0.3125</v>
      </c>
      <c r="AY42" s="201">
        <v>0.3025</v>
      </c>
      <c r="AZ42" s="202">
        <v>0.285</v>
      </c>
      <c r="BA42" s="202">
        <v>0.25</v>
      </c>
      <c r="BB42" s="202">
        <v>0.21</v>
      </c>
      <c r="BC42" s="202">
        <v>0.17</v>
      </c>
      <c r="BD42" s="202">
        <v>0.145</v>
      </c>
      <c r="BE42" s="202">
        <v>0.115</v>
      </c>
      <c r="BF42" s="202">
        <v>0.09</v>
      </c>
      <c r="BG42" s="202">
        <v>0.08</v>
      </c>
      <c r="BH42" s="202">
        <v>0.0675</v>
      </c>
      <c r="BI42" s="314">
        <v>0.0575</v>
      </c>
      <c r="BJ42" s="200">
        <f>SUM(AP42:BI42)</f>
        <v>4.49</v>
      </c>
      <c r="BK42" s="205">
        <f>((AP42/AQ42)-1)*100</f>
        <v>11.04972375690607</v>
      </c>
      <c r="BL42" s="205">
        <f>((AQ42/AR42)-1)*100</f>
        <v>10.36585365853659</v>
      </c>
      <c r="BM42" s="205">
        <f>((AR42/AS42)-1)*100</f>
        <v>10.81081081081081</v>
      </c>
      <c r="BN42" s="205">
        <f>IF(AU42=0,0,IF(AU42&gt;AS42,0,((AS42/AU42)-1)*100))</f>
        <v>7.246376811594213</v>
      </c>
      <c r="BO42" s="205">
        <f>IF(AV42=0,0,IF(AV42&gt;AU42,0,((AU42/AV42)-1)*100))</f>
        <v>6.153846153846132</v>
      </c>
      <c r="BP42" s="205">
        <f>IF(AX42=0,0,IF(AX42&gt;AV42,0,((AV42/AX42)-1)*100))</f>
        <v>4.000000000000004</v>
      </c>
      <c r="BQ42" s="206">
        <f>IF(AY42=0,0,IF(AY42&gt;AX42,0,((AX42/AY42)-1)*100))</f>
        <v>3.305785123966953</v>
      </c>
      <c r="BR42" s="207">
        <f>IF(AZ42=0,0,IF(AZ42&gt;AY42,0,((AY42/AZ42)-1)*100))</f>
        <v>6.140350877192979</v>
      </c>
      <c r="BS42" s="207">
        <f>IF(BA42=0,0,IF(BA42&gt;AZ42,0,((AZ42/BA42)-1)*100))</f>
        <v>13.99999999999999</v>
      </c>
      <c r="BT42" s="207">
        <f>IF(BB42=0,0,IF(BB42&gt;BA42,0,((BA42/BB42)-1)*100))</f>
        <v>19.04761904761905</v>
      </c>
      <c r="BU42" s="207">
        <f>IF(BC42=0,0,IF(BC42&gt;BB42,0,((BB42/BC42)-1)*100))</f>
        <v>23.52941176470587</v>
      </c>
      <c r="BV42" s="207">
        <f>IF(BD42=0,0,IF(BD42&gt;BC42,0,((BC42/BD42)-1)*100))</f>
        <v>17.24137931034484</v>
      </c>
      <c r="BW42" s="207">
        <f>IF(BE42=0,0,IF(BE42&gt;BD42,0,((BD42/BE42)-1)*100))</f>
        <v>26.08695652173911</v>
      </c>
      <c r="BX42" s="207">
        <f>IF(BF42=0,0,IF(BF42&gt;BE42,0,((BE42/BF42)-1)*100))</f>
        <v>27.77777777777779</v>
      </c>
      <c r="BY42" s="207">
        <f>IF(BG42=0,0,IF(BG42&gt;BF42,0,((BF42/BG42)-1)*100))</f>
        <v>12.5</v>
      </c>
      <c r="BZ42" s="207">
        <f>IF(BH42=0,0,IF(BH42&gt;BG42,0,((BG42/BH42)-1)*100))</f>
        <v>18.51851851851851</v>
      </c>
      <c r="CA42" s="208">
        <f>IF(BI42=0,0,IF(BI42&gt;BH42,0,((BH42/BI42)-1)*100))</f>
        <v>17.3913043478261</v>
      </c>
      <c r="CB42" s="205">
        <f>AVERAGE(BK42:CA42)</f>
        <v>13.83327732243441</v>
      </c>
      <c r="CC42" s="205">
        <f>SQRT(AVERAGE((BK42-$CB42)^2,(BL42-$CB42)^2,(BM42-$CB42)^2,(BN42-$CB42)^2,(BO42-$CB42)^2,(BP42-$CB42)^2,(BQ42-$CB42)^2,(BR42-$CB42)^2,(BS42-$CB42)^2,(BT42-$CB42)^2,(BU42-$CB42)^2,(BV42-$CB42)^2,(BW42-$CB42)^2,(BX42-$CB42)^2,(BY42-$CB42)^2,(BZ42-$CB42)^2,(CA42-$CB42)^2))</f>
        <v>7.323643137734978</v>
      </c>
      <c r="CD42" t="s" s="110">
        <v>132</v>
      </c>
      <c r="CE42" s="209">
        <f>IF(AN42="n/a","n/a",IF(U42&lt;0,"n/a",IF(U42="n/a","n/a",I42+AN42-U42)))</f>
        <v>-16.06003898307469</v>
      </c>
      <c r="CF42" s="209">
        <f>IF(AN42="n/a","n/a",I42+AN42)</f>
        <v>10.31033138729568</v>
      </c>
      <c r="CG42" s="205">
        <f>D42/10+(1000-E42)/100+IF(F42="N",2,IF(F42="Y",1,0))+IF(G42="N",2,IF(G42="Y",1,0))+IF(L42&gt;10,5,L42/2)+IF(S42&gt;100,0,IF(S42&lt;0,0,(100-S42)/10))+IF(U42&gt;100,0,IF(U42&lt;0,0,(100-U42)/10))+IF(X42="-",0,IF(X42="N/A",0,IF(X42&gt;5,0,5-X42)))+IF(Y42&gt;5,0,5-Y42)+IF(Z42="N/A",0,IF(Z42&gt;5,0,5-Z42))+IF(AB42&lt;0,0,IF(AB42="-",0,IF(AB42="N/A",0,IF(AB42&gt;10,5,AB42/2))))+IF(AC42="n/a",0,IF(AC42&lt;0,0,IF(AC42&gt;10,5,AC42/2)))+IF(AE42="n/a",0,IF(AE42&lt;0,0,IF(AE42&gt;10,5,AE42/2)))+AF42/10+IF(AG42&gt;100000,3,IF(AG42&gt;10000,2,IF(AG42&gt;1000,1,0)))+IF(AL42&gt;10,5,AL42/2)+IF(AM42="n/a",0,IF(AM42&gt;10,5,AM42/2))+IF(AN42="n/a",0,IF(AN42&gt;10,5,AN42/2))+IF(AO42="n/a",0,IF(AO42&lt;0,0,IF(AO42&gt;10,5,AO42/2)))+IF(CB42&gt;10,5,CB42/2)</f>
        <v>70.99500634309899</v>
      </c>
      <c r="CH42" s="315">
        <f>IF(AB42="n/a",1.03*AP42,IF(AB42&lt;0,1.01*AP42,IF(AB42&gt;10,1.1*AP42,(1+AB42/100)*AP42)))</f>
        <v>0.5391824999999999</v>
      </c>
      <c r="CI42" s="211">
        <f>IF($AC42="n/a",1.03*CH42,IF($AC42&lt;0,1.01*CH42,IF($AC42&gt;10,1.1*CH42,(1+$AC42/100)*CH42)))</f>
        <v>0.5771409479999999</v>
      </c>
      <c r="CJ42" s="212">
        <f>IF($AE42="n/a",1.03*CI42,IF($AE42&lt;0,1.01*CI42,IF($AE42&gt;10,1.1*CI42,(1+$AE42/100)*CI42)))</f>
        <v>0.6111345498371999</v>
      </c>
      <c r="CK42" s="212">
        <f>IF($AE42="n/a",1.03*CJ42,IF($AE42&lt;0,1.01*CJ42,IF($AE42&gt;10,1.1*CJ42,(1+$AE42/100)*CJ42)))</f>
        <v>0.647130374822611</v>
      </c>
      <c r="CL42" s="210">
        <f>IF($AE42="n/a",1.03*CK42,IF($AE42&lt;0,1.01*CK42,IF($AE42&gt;10,1.1*CK42,(1+$AE42/100)*CK42)))</f>
        <v>0.6852463538996628</v>
      </c>
      <c r="CM42" s="211">
        <f>SUM(CH42:CL42)</f>
        <v>3.059834726559473</v>
      </c>
      <c r="CN42" s="208">
        <f>(CM42/H42)*100</f>
        <v>6.13931526195721</v>
      </c>
      <c r="CO42" s="213">
        <v>0.77</v>
      </c>
      <c r="CP42" s="214">
        <v>38.3</v>
      </c>
      <c r="CQ42" s="215">
        <v>-0.8</v>
      </c>
      <c r="CR42" s="216">
        <v>5.1</v>
      </c>
      <c r="CS42" s="217">
        <v>12.8</v>
      </c>
    </row>
    <row r="43" ht="11.25" customHeight="1">
      <c r="A43" t="s" s="116">
        <v>586</v>
      </c>
      <c r="B43" t="s" s="116">
        <v>587</v>
      </c>
      <c r="C43" t="s" s="227">
        <v>588</v>
      </c>
      <c r="D43" s="218">
        <v>22</v>
      </c>
      <c r="E43" s="219">
        <v>145</v>
      </c>
      <c r="F43" t="s" s="220">
        <v>141</v>
      </c>
      <c r="G43" t="s" s="221">
        <v>141</v>
      </c>
      <c r="H43" s="222">
        <v>53.11</v>
      </c>
      <c r="I43" s="223">
        <f>(R43/H43)*100</f>
        <v>9.508567124835247</v>
      </c>
      <c r="J43" s="318">
        <v>1.25</v>
      </c>
      <c r="K43" s="318">
        <v>1.2625</v>
      </c>
      <c r="L43" s="223">
        <f>((K43/J43)-1)*100</f>
        <v>1.000000000000001</v>
      </c>
      <c r="M43" s="226">
        <v>42957</v>
      </c>
      <c r="N43" s="226">
        <v>42961</v>
      </c>
      <c r="O43" s="226">
        <v>42968</v>
      </c>
      <c r="P43" t="s" s="227">
        <v>589</v>
      </c>
      <c r="Q43" t="s" s="227">
        <v>131</v>
      </c>
      <c r="R43" s="225">
        <f>K43*4</f>
        <v>5.05</v>
      </c>
      <c r="S43" s="228">
        <f>IF(OR(W43&lt;0.01,W43="n/a"),"n/a",R43/W43*100)</f>
        <v>138.7362637362637</v>
      </c>
      <c r="T43" s="229">
        <f>IF(OR(W43&lt;0.01,Z43="n/a"),"n/a",(H43/SQRT(22.5*W43*(H43/Z43))-1)*100)</f>
        <v>5.303851301370255</v>
      </c>
      <c r="U43" s="223">
        <f>IF(OR(W43&lt;0.01,W43="n/a"),"n/a",H43/W43)</f>
        <v>14.59065934065934</v>
      </c>
      <c r="V43" s="230">
        <v>12</v>
      </c>
      <c r="W43" s="222">
        <v>3.64</v>
      </c>
      <c r="X43" s="222">
        <v>10.43</v>
      </c>
      <c r="Y43" s="231">
        <v>2.16</v>
      </c>
      <c r="Z43" s="232">
        <v>1.71</v>
      </c>
      <c r="AA43" s="233">
        <v>11.8</v>
      </c>
      <c r="AB43" s="234">
        <v>18.3</v>
      </c>
      <c r="AC43" s="235">
        <v>12.23</v>
      </c>
      <c r="AD43" s="236">
        <v>5.1</v>
      </c>
      <c r="AE43" s="236">
        <v>1.4</v>
      </c>
      <c r="AF43" s="237">
        <v>13</v>
      </c>
      <c r="AG43" s="238">
        <v>7479</v>
      </c>
      <c r="AH43" s="239">
        <v>0.4</v>
      </c>
      <c r="AI43" s="240">
        <v>1.1</v>
      </c>
      <c r="AJ43" s="241">
        <f>IF(OR(AD43&lt;0,AD43="n/a",AD43=0),"n/a",AN43/AD43)</f>
        <v>0.7239700421520017</v>
      </c>
      <c r="AK43" s="242">
        <f>IF(OR(AO43&lt;0,AO43="n/a"),"n/a",AN43/AO43)</f>
        <v>0.7724834534847043</v>
      </c>
      <c r="AL43" s="243">
        <f>((AP43/AQ43)^(1/1)-1)*100</f>
        <v>4.324324324324325</v>
      </c>
      <c r="AM43" s="243">
        <f>IF(AS43=0,"n/a",((AP43/AS43)^(1/3)-1)*100)</f>
        <v>4.52580833739471</v>
      </c>
      <c r="AN43" s="243">
        <f>IF(AV43=0,"n/a",((AP43/AV43)^(1/5)-1)*100)</f>
        <v>3.692247214975208</v>
      </c>
      <c r="AO43" s="244">
        <f>IF(BB43=0,"n/a",((AP43/BB43)^(1/10)-1)*100)</f>
        <v>4.779710423982975</v>
      </c>
      <c r="AP43" s="241">
        <v>4.825</v>
      </c>
      <c r="AQ43" s="241">
        <v>4.625</v>
      </c>
      <c r="AR43" s="241">
        <v>4.425</v>
      </c>
      <c r="AS43" s="241">
        <v>4.225</v>
      </c>
      <c r="AT43" s="245"/>
      <c r="AU43" s="241">
        <v>4.15</v>
      </c>
      <c r="AV43" s="241">
        <v>4.025</v>
      </c>
      <c r="AW43" s="245"/>
      <c r="AX43" s="246">
        <v>3.825</v>
      </c>
      <c r="AY43" s="247">
        <v>3.625</v>
      </c>
      <c r="AZ43" s="248">
        <v>3.425</v>
      </c>
      <c r="BA43" s="248">
        <v>3.225</v>
      </c>
      <c r="BB43" s="248">
        <v>3.025</v>
      </c>
      <c r="BC43" s="248">
        <v>2.825</v>
      </c>
      <c r="BD43" s="248">
        <v>2.6375</v>
      </c>
      <c r="BE43" s="248">
        <v>2.5375</v>
      </c>
      <c r="BF43" s="248">
        <v>2.5</v>
      </c>
      <c r="BG43" s="248">
        <v>2.45</v>
      </c>
      <c r="BH43" s="248">
        <v>2.4</v>
      </c>
      <c r="BI43" s="249">
        <v>2.175</v>
      </c>
      <c r="BJ43" s="246">
        <f>SUM(AP43:BI43)</f>
        <v>60.925</v>
      </c>
      <c r="BK43" s="250">
        <f>((AP43/AQ43)-1)*100</f>
        <v>4.324324324324325</v>
      </c>
      <c r="BL43" s="250">
        <f>((AQ43/AR43)-1)*100</f>
        <v>4.519774011299438</v>
      </c>
      <c r="BM43" s="250">
        <f>((AR43/AS43)-1)*100</f>
        <v>4.73372781065089</v>
      </c>
      <c r="BN43" s="250">
        <f>IF(AU43=0,0,IF(AU43&gt;AS43,0,((AS43/AU43)-1)*100))</f>
        <v>1.807228915662629</v>
      </c>
      <c r="BO43" s="250">
        <f>IF(AV43=0,0,IF(AV43&gt;AU43,0,((AU43/AV43)-1)*100))</f>
        <v>3.105590062111796</v>
      </c>
      <c r="BP43" s="250">
        <f>IF(AX43=0,0,IF(AX43&gt;AV43,0,((AV43/AX43)-1)*100))</f>
        <v>5.228758169934644</v>
      </c>
      <c r="BQ43" s="251">
        <f>IF(AY43=0,0,IF(AY43&gt;AX43,0,((AX43/AY43)-1)*100))</f>
        <v>5.517241379310356</v>
      </c>
      <c r="BR43" s="252">
        <f>IF(AZ43=0,0,IF(AZ43&gt;AY43,0,((AY43/AZ43)-1)*100))</f>
        <v>5.839416058394176</v>
      </c>
      <c r="BS43" s="252">
        <f>IF(BA43=0,0,IF(BA43&gt;AZ43,0,((AZ43/BA43)-1)*100))</f>
        <v>6.201550387596888</v>
      </c>
      <c r="BT43" s="252">
        <f>IF(BB43=0,0,IF(BB43&gt;BA43,0,((BA43/BB43)-1)*100))</f>
        <v>6.611570247933884</v>
      </c>
      <c r="BU43" s="252">
        <f>IF(BC43=0,0,IF(BC43&gt;BB43,0,((BB43/BC43)-1)*100))</f>
        <v>7.079646017699104</v>
      </c>
      <c r="BV43" s="252">
        <f>IF(BD43=0,0,IF(BD43&gt;BC43,0,((BC43/BD43)-1)*100))</f>
        <v>7.109004739336489</v>
      </c>
      <c r="BW43" s="252">
        <f>IF(BE43=0,0,IF(BE43&gt;BD43,0,((BD43/BE43)-1)*100))</f>
        <v>3.940886699507384</v>
      </c>
      <c r="BX43" s="252">
        <f>IF(BF43=0,0,IF(BF43&gt;BE43,0,((BE43/BF43)-1)*100))</f>
        <v>1.500000000000012</v>
      </c>
      <c r="BY43" s="252">
        <f>IF(BG43=0,0,IF(BG43&gt;BF43,0,((BF43/BG43)-1)*100))</f>
        <v>2.040816326530615</v>
      </c>
      <c r="BZ43" s="252">
        <f>IF(BH43=0,0,IF(BH43&gt;BG43,0,((BG43/BH43)-1)*100))</f>
        <v>2.083333333333348</v>
      </c>
      <c r="CA43" s="253">
        <f>IF(BI43=0,0,IF(BI43&gt;BH43,0,((BH43/BI43)-1)*100))</f>
        <v>10.3448275862069</v>
      </c>
      <c r="CB43" s="250">
        <f>AVERAGE(BK43:CA43)</f>
        <v>4.82280565116664</v>
      </c>
      <c r="CC43" s="250">
        <f>SQRT(AVERAGE((BK43-$CB43)^2,(BL43-$CB43)^2,(BM43-$CB43)^2,(BN43-$CB43)^2,(BO43-$CB43)^2,(BP43-$CB43)^2,(BQ43-$CB43)^2,(BR43-$CB43)^2,(BS43-$CB43)^2,(BT43-$CB43)^2,(BU43-$CB43)^2,(BV43-$CB43)^2,(BW43-$CB43)^2,(BX43-$CB43)^2,(BY43-$CB43)^2,(BZ43-$CB43)^2,(CA43-$CB43)^2))</f>
        <v>2.262841558914224</v>
      </c>
      <c r="CD43" t="s" s="116">
        <v>222</v>
      </c>
      <c r="CE43" s="254">
        <f>IF(AN43="n/a","n/a",IF(U43&lt;0,"n/a",IF(U43="n/a","n/a",I43+AN43-U43)))</f>
        <v>-1.389845000848883</v>
      </c>
      <c r="CF43" s="254">
        <f>IF(AN43="n/a","n/a",I43+AN43)</f>
        <v>13.20081433981046</v>
      </c>
      <c r="CG43" s="250">
        <f>D43/10+(1000-E43)/100+IF(F43="N",2,IF(F43="Y",1,0))+IF(G43="N",2,IF(G43="Y",1,0))+IF(L43&gt;10,5,L43/2)+IF(S43&gt;100,0,IF(S43&lt;0,0,(100-S43)/10))+IF(U43&gt;100,0,IF(U43&lt;0,0,(100-U43)/10))+IF(X43="-",0,IF(X43="N/A",0,IF(X43&gt;5,0,5-X43)))+IF(Y43&gt;5,0,5-Y43)+IF(Z43="N/A",0,IF(Z43&gt;5,0,5-Z43))+IF(AB43&lt;0,0,IF(AB43="-",0,IF(AB43="N/A",0,IF(AB43&gt;10,5,AB43/2))))+IF(AC43="n/a",0,IF(AC43&lt;0,0,IF(AC43&gt;10,5,AC43/2)))+IF(AE43="n/a",0,IF(AE43&lt;0,0,IF(AE43&gt;10,5,AE43/2)))+AF43/10+IF(AG43&gt;100000,3,IF(AG43&gt;10000,2,IF(AG43&gt;1000,1,0)))+IF(AL43&gt;10,5,AL43/2)+IF(AM43="n/a",0,IF(AM43&gt;10,5,AM43/2))+IF(AN43="n/a",0,IF(AN43&gt;10,5,AN43/2))+IF(AO43="n/a",0,IF(AO43&lt;0,0,IF(AO43&gt;10,5,AO43/2)))+IF(CB43&gt;10,5,CB43/2)</f>
        <v>51.99338204185599</v>
      </c>
      <c r="CH43" s="255">
        <f>IF(AB43="n/a",1.03*AP43,IF(AB43&lt;0,1.01*AP43,IF(AB43&gt;10,1.1*AP43,(1+AB43/100)*AP43)))</f>
        <v>5.307500000000001</v>
      </c>
      <c r="CI43" s="256">
        <f>IF($AC43="n/a",1.03*CH43,IF($AC43&lt;0,1.01*CH43,IF($AC43&gt;10,1.1*CH43,(1+$AC43/100)*CH43)))</f>
        <v>5.838250000000001</v>
      </c>
      <c r="CJ43" s="257">
        <f>IF($AE43="n/a",1.03*CI43,IF($AE43&lt;0,1.01*CI43,IF($AE43&gt;10,1.1*CI43,(1+$AE43/100)*CI43)))</f>
        <v>5.919985500000001</v>
      </c>
      <c r="CK43" s="257">
        <f>IF($AE43="n/a",1.03*CJ43,IF($AE43&lt;0,1.01*CJ43,IF($AE43&gt;10,1.1*CJ43,(1+$AE43/100)*CJ43)))</f>
        <v>6.002865297000001</v>
      </c>
      <c r="CL43" s="258">
        <f>IF($AE43="n/a",1.03*CK43,IF($AE43&lt;0,1.01*CK43,IF($AE43&gt;10,1.1*CK43,(1+$AE43/100)*CK43)))</f>
        <v>6.086905411158002</v>
      </c>
      <c r="CM43" s="256">
        <f>SUM(CH43:CL43)</f>
        <v>29.155506208158</v>
      </c>
      <c r="CN43" s="253">
        <f>(CM43/H43)*100</f>
        <v>54.89645303739032</v>
      </c>
      <c r="CO43" s="259">
        <v>1.15</v>
      </c>
      <c r="CP43" s="260">
        <v>5.9</v>
      </c>
      <c r="CQ43" s="261">
        <v>-27.3</v>
      </c>
      <c r="CR43" s="262">
        <v>-4.8</v>
      </c>
      <c r="CS43" s="263">
        <v>-16.2</v>
      </c>
    </row>
    <row r="44" ht="11.25" customHeight="1">
      <c r="A44" t="s" s="227">
        <v>590</v>
      </c>
      <c r="B44" t="s" s="116">
        <v>591</v>
      </c>
      <c r="C44" t="s" s="116">
        <v>166</v>
      </c>
      <c r="D44" s="218">
        <v>17</v>
      </c>
      <c r="E44" s="219">
        <v>182</v>
      </c>
      <c r="F44" t="s" s="220">
        <v>129</v>
      </c>
      <c r="G44" t="s" s="221">
        <v>129</v>
      </c>
      <c r="H44" s="493">
        <v>68.78</v>
      </c>
      <c r="I44" s="223">
        <f>(R44/H44)*100</f>
        <v>2.675196277987787</v>
      </c>
      <c r="J44" s="224">
        <v>0.42</v>
      </c>
      <c r="K44" s="224">
        <v>0.46</v>
      </c>
      <c r="L44" s="223">
        <f>((K44/J44)-1)*100</f>
        <v>9.523809523809534</v>
      </c>
      <c r="M44" s="226">
        <v>42965</v>
      </c>
      <c r="N44" s="226">
        <v>42969</v>
      </c>
      <c r="O44" s="226">
        <v>42983</v>
      </c>
      <c r="P44" t="s" s="227">
        <v>375</v>
      </c>
      <c r="Q44" s="85"/>
      <c r="R44" s="225">
        <f>K44*4</f>
        <v>1.84</v>
      </c>
      <c r="S44" s="228">
        <f>IF(OR(W44&lt;0.01,W44="n/a"),"n/a",R44/W44*100)</f>
        <v>53.02593659942363</v>
      </c>
      <c r="T44" s="229">
        <f>IF(OR(W44&lt;0.01,Z44="n/a"),"n/a",(H44/SQRT(22.5*W44*(H44/Z44))-1)*100)</f>
        <v>14.18418251940188</v>
      </c>
      <c r="U44" s="223">
        <f>IF(OR(W44&lt;0.01,W44="n/a"),"n/a",H44/W44)</f>
        <v>19.82132564841498</v>
      </c>
      <c r="V44" s="230">
        <v>12</v>
      </c>
      <c r="W44" s="222">
        <v>3.47</v>
      </c>
      <c r="X44" s="222">
        <v>1.97</v>
      </c>
      <c r="Y44" s="231">
        <v>0.21</v>
      </c>
      <c r="Z44" s="232">
        <v>1.48</v>
      </c>
      <c r="AA44" s="233">
        <v>7.5</v>
      </c>
      <c r="AB44" s="234">
        <v>4.9</v>
      </c>
      <c r="AC44" s="235">
        <v>60.46</v>
      </c>
      <c r="AD44" s="236">
        <v>-4.2</v>
      </c>
      <c r="AE44" s="236">
        <v>10.1</v>
      </c>
      <c r="AF44" s="237">
        <v>13</v>
      </c>
      <c r="AG44" s="238">
        <v>9689</v>
      </c>
      <c r="AH44" s="239">
        <v>0.2</v>
      </c>
      <c r="AI44" s="240">
        <v>0.89</v>
      </c>
      <c r="AJ44" t="s" s="265">
        <f>IF(OR(AD44&lt;0,AD44="n/a",AD44=0),"n/a",AN44/AD44)</f>
        <v>143</v>
      </c>
      <c r="AK44" s="242">
        <f>IF(OR(AO44&lt;0,AO44="n/a"),"n/a",AN44/AO44)</f>
        <v>1.081685386348412</v>
      </c>
      <c r="AL44" s="243">
        <f>((AP44/AQ44)^(1/1)-1)*100</f>
        <v>11.11111111111112</v>
      </c>
      <c r="AM44" s="243">
        <f>IF(AS44=0,"n/a",((AP44/AS44)^(1/3)-1)*100)</f>
        <v>11.96227396285647</v>
      </c>
      <c r="AN44" s="243">
        <f>IF(AV44=0,"n/a",((AP44/AV44)^(1/5)-1)*100)</f>
        <v>10.75663432482901</v>
      </c>
      <c r="AO44" s="244">
        <f>IF(BB44=0,"n/a",((AP44/BB44)^(1/10)-1)*100)</f>
        <v>9.944328046384721</v>
      </c>
      <c r="AP44" s="241">
        <v>1.6</v>
      </c>
      <c r="AQ44" s="241">
        <v>1.44</v>
      </c>
      <c r="AR44" s="241">
        <v>1.28</v>
      </c>
      <c r="AS44" s="241">
        <v>1.14</v>
      </c>
      <c r="AT44" s="245"/>
      <c r="AU44" s="241">
        <v>1.04</v>
      </c>
      <c r="AV44" s="241">
        <v>0.96</v>
      </c>
      <c r="AW44" s="245"/>
      <c r="AX44" s="246">
        <v>0.88</v>
      </c>
      <c r="AY44" s="247">
        <v>0.8</v>
      </c>
      <c r="AZ44" s="248">
        <v>0.72</v>
      </c>
      <c r="BA44" s="248">
        <v>0.66</v>
      </c>
      <c r="BB44" s="248">
        <v>0.62</v>
      </c>
      <c r="BC44" s="248">
        <v>0.5600000000000001</v>
      </c>
      <c r="BD44" s="248">
        <v>0.48</v>
      </c>
      <c r="BE44" s="248">
        <v>0.42</v>
      </c>
      <c r="BF44" s="248">
        <v>0.385</v>
      </c>
      <c r="BG44" s="317">
        <v>0</v>
      </c>
      <c r="BH44" s="317">
        <v>0</v>
      </c>
      <c r="BI44" s="401">
        <v>0</v>
      </c>
      <c r="BJ44" s="246">
        <f>SUM(AP44:BI44)</f>
        <v>12.985</v>
      </c>
      <c r="BK44" s="250">
        <f>((AP44/AQ44)-1)*100</f>
        <v>11.11111111111112</v>
      </c>
      <c r="BL44" s="250">
        <f>((AQ44/AR44)-1)*100</f>
        <v>12.5</v>
      </c>
      <c r="BM44" s="250">
        <f>((AR44/AS44)-1)*100</f>
        <v>12.28070175438598</v>
      </c>
      <c r="BN44" s="250">
        <f>IF(AU44=0,0,IF(AU44&gt;AS44,0,((AS44/AU44)-1)*100))</f>
        <v>9.615384615384603</v>
      </c>
      <c r="BO44" s="250">
        <f>IF(AV44=0,0,IF(AV44&gt;AU44,0,((AU44/AV44)-1)*100))</f>
        <v>8.333333333333348</v>
      </c>
      <c r="BP44" s="250">
        <f>IF(AX44=0,0,IF(AX44&gt;AV44,0,((AV44/AX44)-1)*100))</f>
        <v>9.090909090909083</v>
      </c>
      <c r="BQ44" s="251">
        <f>IF(AY44=0,0,IF(AY44&gt;AX44,0,((AX44/AY44)-1)*100))</f>
        <v>9.999999999999986</v>
      </c>
      <c r="BR44" s="252">
        <f>IF(AZ44=0,0,IF(AZ44&gt;AY44,0,((AY44/AZ44)-1)*100))</f>
        <v>11.11111111111112</v>
      </c>
      <c r="BS44" s="252">
        <f>IF(BA44=0,0,IF(BA44&gt;AZ44,0,((AZ44/BA44)-1)*100))</f>
        <v>9.090909090909083</v>
      </c>
      <c r="BT44" s="252">
        <f>IF(BB44=0,0,IF(BB44&gt;BA44,0,((BA44/BB44)-1)*100))</f>
        <v>6.451612903225823</v>
      </c>
      <c r="BU44" s="252">
        <f>IF(BC44=0,0,IF(BC44&gt;BB44,0,((BB44/BC44)-1)*100))</f>
        <v>10.7142857142857</v>
      </c>
      <c r="BV44" s="252">
        <f>IF(BD44=0,0,IF(BD44&gt;BC44,0,((BC44/BD44)-1)*100))</f>
        <v>16.66666666666667</v>
      </c>
      <c r="BW44" s="252">
        <f>IF(BE44=0,0,IF(BE44&gt;BD44,0,((BD44/BE44)-1)*100))</f>
        <v>14.28571428571428</v>
      </c>
      <c r="BX44" s="252">
        <f>IF(BF44=0,0,IF(BF44&gt;BE44,0,((BE44/BF44)-1)*100))</f>
        <v>9.090909090909083</v>
      </c>
      <c r="BY44" s="252">
        <f>IF(BG44=0,0,IF(BG44&gt;BF44,0,((BF44/BG44)-1)*100))</f>
        <v>0</v>
      </c>
      <c r="BZ44" s="252">
        <f>IF(BH44=0,0,IF(BH44&gt;BG44,0,((BG44/BH44)-1)*100))</f>
        <v>0</v>
      </c>
      <c r="CA44" s="253">
        <f>IF(BI44=0,0,IF(BI44&gt;BH44,0,((BH44/BI44)-1)*100))</f>
        <v>0</v>
      </c>
      <c r="CB44" s="250">
        <f>AVERAGE(BK44:CA44)</f>
        <v>8.843685221643875</v>
      </c>
      <c r="CC44" s="250">
        <f>SQRT(AVERAGE((BK44-$CB44)^2,(BL44-$CB44)^2,(BM44-$CB44)^2,(BN44-$CB44)^2,(BO44-$CB44)^2,(BP44-$CB44)^2,(BQ44-$CB44)^2,(BR44-$CB44)^2,(BS44-$CB44)^2,(BT44-$CB44)^2,(BU44-$CB44)^2,(BV44-$CB44)^2,(BW44-$CB44)^2,(BX44-$CB44)^2,(BY44-$CB44)^2,(BZ44-$CB44)^2,(CA44-$CB44)^2))</f>
        <v>4.681055327407229</v>
      </c>
      <c r="CD44" t="s" s="116">
        <v>157</v>
      </c>
      <c r="CE44" s="254">
        <f>IF(AN44="n/a","n/a",IF(U44&lt;0,"n/a",IF(U44="n/a","n/a",I44+AN44-U44)))</f>
        <v>-6.38949504559819</v>
      </c>
      <c r="CF44" s="254">
        <f>IF(AN44="n/a","n/a",I44+AN44)</f>
        <v>13.43183060281679</v>
      </c>
      <c r="CG44" s="250">
        <f>D44/10+(1000-E44)/100+IF(F44="N",2,IF(F44="Y",1,0))+IF(G44="N",2,IF(G44="Y",1,0))+IF(L44&gt;10,5,L44/2)+IF(S44&gt;100,0,IF(S44&lt;0,0,(100-S44)/10))+IF(U44&gt;100,0,IF(U44&lt;0,0,(100-U44)/10))+IF(X44="-",0,IF(X44="N/A",0,IF(X44&gt;5,0,5-X44)))+IF(Y44&gt;5,0,5-Y44)+IF(Z44="N/A",0,IF(Z44&gt;5,0,5-Z44))+IF(AB44&lt;0,0,IF(AB44="-",0,IF(AB44="N/A",0,IF(AB44&gt;10,5,AB44/2))))+IF(AC44="n/a",0,IF(AC44&lt;0,0,IF(AC44&gt;10,5,AC44/2)))+IF(AE44="n/a",0,IF(AE44&lt;0,0,IF(AE44&gt;10,5,AE44/2)))+AF44/10+IF(AG44&gt;100000,3,IF(AG44&gt;10000,2,IF(AG44&gt;1000,1,0)))+IF(AL44&gt;10,5,AL44/2)+IF(AM44="n/a",0,IF(AM44&gt;10,5,AM44/2))+IF(AN44="n/a",0,IF(AN44&gt;10,5,AN44/2))+IF(AO44="n/a",0,IF(AO44&lt;0,0,IF(AO44&gt;10,5,AO44/2)))+IF(CB44&gt;10,5,CB44/2)</f>
        <v>77.84118517113521</v>
      </c>
      <c r="CH44" s="255">
        <f>IF(AB44="n/a",1.03*AP44,IF(AB44&lt;0,1.01*AP44,IF(AB44&gt;10,1.1*AP44,(1+AB44/100)*AP44)))</f>
        <v>1.6784</v>
      </c>
      <c r="CI44" s="256">
        <f>IF($AC44="n/a",1.03*CH44,IF($AC44&lt;0,1.01*CH44,IF($AC44&gt;10,1.1*CH44,(1+$AC44/100)*CH44)))</f>
        <v>1.84624</v>
      </c>
      <c r="CJ44" s="257">
        <f>IF($AE44="n/a",1.03*CI44,IF($AE44&lt;0,1.01*CI44,IF($AE44&gt;10,1.1*CI44,(1+$AE44/100)*CI44)))</f>
        <v>2.030864</v>
      </c>
      <c r="CK44" s="257">
        <f>IF($AE44="n/a",1.03*CJ44,IF($AE44&lt;0,1.01*CJ44,IF($AE44&gt;10,1.1*CJ44,(1+$AE44/100)*CJ44)))</f>
        <v>2.2339504</v>
      </c>
      <c r="CL44" s="258">
        <f>IF($AE44="n/a",1.03*CK44,IF($AE44&lt;0,1.01*CK44,IF($AE44&gt;10,1.1*CK44,(1+$AE44/100)*CK44)))</f>
        <v>2.457345440000001</v>
      </c>
      <c r="CM44" s="256">
        <f>SUM(CH44:CL44)</f>
        <v>10.24679984</v>
      </c>
      <c r="CN44" s="253">
        <f>(CM44/H44)*100</f>
        <v>14.89793521372492</v>
      </c>
      <c r="CO44" s="259">
        <v>1.07</v>
      </c>
      <c r="CP44" s="260">
        <v>12</v>
      </c>
      <c r="CQ44" s="261">
        <v>-17.9</v>
      </c>
      <c r="CR44" s="262">
        <v>-4.4</v>
      </c>
      <c r="CS44" s="263">
        <v>-8.5</v>
      </c>
    </row>
    <row r="45" ht="11.25" customHeight="1">
      <c r="A45" t="s" s="116">
        <v>592</v>
      </c>
      <c r="B45" t="s" s="116">
        <v>593</v>
      </c>
      <c r="C45" t="s" s="116">
        <v>594</v>
      </c>
      <c r="D45" s="218">
        <v>19</v>
      </c>
      <c r="E45" s="219">
        <v>162</v>
      </c>
      <c r="F45" t="s" s="220">
        <v>129</v>
      </c>
      <c r="G45" t="s" s="221">
        <v>129</v>
      </c>
      <c r="H45" s="493">
        <v>78.53</v>
      </c>
      <c r="I45" s="223">
        <f>(R45/H45)*100</f>
        <v>2.292117662039985</v>
      </c>
      <c r="J45" s="318">
        <v>0.43</v>
      </c>
      <c r="K45" s="318">
        <v>0.45</v>
      </c>
      <c r="L45" s="223">
        <f>((K45/J45)-1)*100</f>
        <v>4.651162790697683</v>
      </c>
      <c r="M45" s="323">
        <v>42719</v>
      </c>
      <c r="N45" s="323">
        <v>42723</v>
      </c>
      <c r="O45" s="323">
        <v>42734</v>
      </c>
      <c r="P45" t="s" s="227">
        <v>186</v>
      </c>
      <c r="Q45" s="316"/>
      <c r="R45" s="225">
        <f>K45*4</f>
        <v>1.8</v>
      </c>
      <c r="S45" s="228">
        <f>IF(OR(W45&lt;0.01,W45="n/a"),"n/a",R45/W45*100)</f>
        <v>52.78592375366568</v>
      </c>
      <c r="T45" s="229">
        <f>IF(OR(W45&lt;0.01,Z45="n/a"),"n/a",(H45/SQRT(22.5*W45*(H45/Z45))-1)*100)</f>
        <v>191.114956483797</v>
      </c>
      <c r="U45" s="223">
        <f>IF(OR(W45&lt;0.01,W45="n/a"),"n/a",H45/W45)</f>
        <v>23.02932551319648</v>
      </c>
      <c r="V45" s="230">
        <v>12</v>
      </c>
      <c r="W45" s="222">
        <v>3.41</v>
      </c>
      <c r="X45" s="222">
        <v>3.88</v>
      </c>
      <c r="Y45" s="231">
        <v>0.79</v>
      </c>
      <c r="Z45" s="232">
        <v>8.279999999999999</v>
      </c>
      <c r="AA45" s="233">
        <v>37.4</v>
      </c>
      <c r="AB45" s="234">
        <v>2.4</v>
      </c>
      <c r="AC45" s="235">
        <v>11.34</v>
      </c>
      <c r="AD45" s="236">
        <v>6.5</v>
      </c>
      <c r="AE45" s="236">
        <v>5.94</v>
      </c>
      <c r="AF45" s="237">
        <v>31</v>
      </c>
      <c r="AG45" s="238">
        <v>10993</v>
      </c>
      <c r="AH45" s="239">
        <v>0.6</v>
      </c>
      <c r="AI45" s="240">
        <v>1.06</v>
      </c>
      <c r="AJ45" s="241">
        <f>IF(OR(AD45&lt;0,AD45="n/a",AD45=0),"n/a",AN45/AD45)</f>
        <v>1.186824427580663</v>
      </c>
      <c r="AK45" s="242">
        <f>IF(OR(AO45&lt;0,AO45="n/a"),"n/a",AN45/AO45)</f>
        <v>0.6009099571686844</v>
      </c>
      <c r="AL45" s="243">
        <f>((AP45/AQ45)^(1/1)-1)*100</f>
        <v>10.828025477707</v>
      </c>
      <c r="AM45" s="243">
        <f>IF(AS45=0,"n/a",((AP45/AS45)^(1/3)-1)*100)</f>
        <v>7.516158172778442</v>
      </c>
      <c r="AN45" s="243">
        <f>IF(AV45=0,"n/a",((AP45/AV45)^(1/5)-1)*100)</f>
        <v>7.714358779274311</v>
      </c>
      <c r="AO45" s="244">
        <f>IF(BB45=0,"n/a",((AP45/BB45)^(1/10)-1)*100)</f>
        <v>12.83779489296892</v>
      </c>
      <c r="AP45" s="241">
        <v>1.74</v>
      </c>
      <c r="AQ45" s="241">
        <v>1.57</v>
      </c>
      <c r="AR45" s="241">
        <v>1.43</v>
      </c>
      <c r="AS45" s="321">
        <v>1.4</v>
      </c>
      <c r="AT45" s="245"/>
      <c r="AU45" s="241">
        <v>1.34</v>
      </c>
      <c r="AV45" s="241">
        <v>1.2</v>
      </c>
      <c r="AW45" t="s" s="266">
        <v>112</v>
      </c>
      <c r="AX45" s="246">
        <v>1.04</v>
      </c>
      <c r="AY45" s="247">
        <v>0.96</v>
      </c>
      <c r="AZ45" s="248">
        <v>0.88</v>
      </c>
      <c r="BA45" s="248">
        <v>0.72</v>
      </c>
      <c r="BB45" s="248">
        <v>0.52</v>
      </c>
      <c r="BC45" s="248">
        <v>0.3</v>
      </c>
      <c r="BD45" s="248">
        <v>0.24</v>
      </c>
      <c r="BE45" s="248">
        <v>0.16</v>
      </c>
      <c r="BF45" s="248">
        <v>0.12</v>
      </c>
      <c r="BG45" s="248">
        <v>0.1</v>
      </c>
      <c r="BH45" s="248">
        <v>0.08</v>
      </c>
      <c r="BI45" s="249">
        <v>0.07000000000000001</v>
      </c>
      <c r="BJ45" s="246">
        <f>SUM(AP45:BI45)</f>
        <v>13.87</v>
      </c>
      <c r="BK45" s="250">
        <f>((AP45/AQ45)-1)*100</f>
        <v>10.828025477707</v>
      </c>
      <c r="BL45" s="250">
        <f>((AQ45/AR45)-1)*100</f>
        <v>9.790209790209792</v>
      </c>
      <c r="BM45" s="250">
        <f>((AR45/AS45)-1)*100</f>
        <v>2.142857142857135</v>
      </c>
      <c r="BN45" s="250">
        <f>IF(AU45=0,0,IF(AU45&gt;AS45,0,((AS45/AU45)-1)*100))</f>
        <v>4.477611940298498</v>
      </c>
      <c r="BO45" s="250">
        <f>IF(AV45=0,0,IF(AV45&gt;AU45,0,((AU45/AV45)-1)*100))</f>
        <v>11.66666666666667</v>
      </c>
      <c r="BP45" s="250">
        <f>IF(AX45=0,0,IF(AX45&gt;AV45,0,((AV45/AX45)-1)*100))</f>
        <v>15.38461538461537</v>
      </c>
      <c r="BQ45" s="251">
        <f>IF(AY45=0,0,IF(AY45&gt;AX45,0,((AX45/AY45)-1)*100))</f>
        <v>8.333333333333348</v>
      </c>
      <c r="BR45" s="252">
        <f>IF(AZ45=0,0,IF(AZ45&gt;AY45,0,((AY45/AZ45)-1)*100))</f>
        <v>9.090909090909083</v>
      </c>
      <c r="BS45" s="252">
        <f>IF(BA45=0,0,IF(BA45&gt;AZ45,0,((AZ45/BA45)-1)*100))</f>
        <v>22.22222222222223</v>
      </c>
      <c r="BT45" s="252">
        <f>IF(BB45=0,0,IF(BB45&gt;BA45,0,((BA45/BB45)-1)*100))</f>
        <v>38.46153846153846</v>
      </c>
      <c r="BU45" s="252">
        <f>IF(BC45=0,0,IF(BC45&gt;BB45,0,((BB45/BC45)-1)*100))</f>
        <v>73.33333333333334</v>
      </c>
      <c r="BV45" s="252">
        <f>IF(BD45=0,0,IF(BD45&gt;BC45,0,((BC45/BD45)-1)*100))</f>
        <v>25</v>
      </c>
      <c r="BW45" s="252">
        <f>IF(BE45=0,0,IF(BE45&gt;BD45,0,((BD45/BE45)-1)*100))</f>
        <v>50</v>
      </c>
      <c r="BX45" s="252">
        <f>IF(BF45=0,0,IF(BF45&gt;BE45,0,((BE45/BF45)-1)*100))</f>
        <v>33.33333333333335</v>
      </c>
      <c r="BY45" s="252">
        <f>IF(BG45=0,0,IF(BG45&gt;BF45,0,((BF45/BG45)-1)*100))</f>
        <v>20</v>
      </c>
      <c r="BZ45" s="252">
        <f>IF(BH45=0,0,IF(BH45&gt;BG45,0,((BG45/BH45)-1)*100))</f>
        <v>25</v>
      </c>
      <c r="CA45" s="253">
        <f>IF(BI45=0,0,IF(BI45&gt;BH45,0,((BH45/BI45)-1)*100))</f>
        <v>14.28571428571428</v>
      </c>
      <c r="CB45" s="250">
        <f>AVERAGE(BK45:CA45)</f>
        <v>21.96178649780815</v>
      </c>
      <c r="CC45" s="250">
        <f>SQRT(AVERAGE((BK45-$CB45)^2,(BL45-$CB45)^2,(BM45-$CB45)^2,(BN45-$CB45)^2,(BO45-$CB45)^2,(BP45-$CB45)^2,(BQ45-$CB45)^2,(BR45-$CB45)^2,(BS45-$CB45)^2,(BT45-$CB45)^2,(BU45-$CB45)^2,(BV45-$CB45)^2,(BW45-$CB45)^2,(BX45-$CB45)^2,(BY45-$CB45)^2,(BZ45-$CB45)^2,(CA45-$CB45)^2))</f>
        <v>17.78841040574717</v>
      </c>
      <c r="CD45" t="s" s="116">
        <v>137</v>
      </c>
      <c r="CE45" s="254">
        <f>IF(AN45="n/a","n/a",IF(U45&lt;0,"n/a",IF(U45="n/a","n/a",I45+AN45-U45)))</f>
        <v>-13.02284907188218</v>
      </c>
      <c r="CF45" s="254">
        <f>IF(AN45="n/a","n/a",I45+AN45)</f>
        <v>10.00647644131429</v>
      </c>
      <c r="CG45" s="250">
        <f>D45/10+(1000-E45)/100+IF(F45="N",2,IF(F45="Y",1,0))+IF(G45="N",2,IF(G45="Y",1,0))+IF(L45&gt;10,5,L45/2)+IF(S45&gt;100,0,IF(S45&lt;0,0,(100-S45)/10))+IF(U45&gt;100,0,IF(U45&lt;0,0,(100-U45)/10))+IF(X45="-",0,IF(X45="N/A",0,IF(X45&gt;5,0,5-X45)))+IF(Y45&gt;5,0,5-Y45)+IF(Z45="N/A",0,IF(Z45&gt;5,0,5-Z45))+IF(AB45&lt;0,0,IF(AB45="-",0,IF(AB45="N/A",0,IF(AB45&gt;10,5,AB45/2))))+IF(AC45="n/a",0,IF(AC45&lt;0,0,IF(AC45&gt;10,5,AC45/2)))+IF(AE45="n/a",0,IF(AE45&lt;0,0,IF(AE45&gt;10,5,AE45/2)))+AF45/10+IF(AG45&gt;100000,3,IF(AG45&gt;10000,2,IF(AG45&gt;1000,1,0)))+IF(AL45&gt;10,5,AL45/2)+IF(AM45="n/a",0,IF(AM45&gt;10,5,AM45/2))+IF(AN45="n/a",0,IF(AN45&gt;10,5,AN45/2))+IF(AO45="n/a",0,IF(AO45&lt;0,0,IF(AO45&gt;10,5,AO45/2)))+IF(CB45&gt;10,5,CB45/2)</f>
        <v>67.239314944689</v>
      </c>
      <c r="CH45" s="255">
        <f>IF(AB45="n/a",1.03*AP45,IF(AB45&lt;0,1.01*AP45,IF(AB45&gt;10,1.1*AP45,(1+AB45/100)*AP45)))</f>
        <v>1.78176</v>
      </c>
      <c r="CI45" s="256">
        <f>IF($AC45="n/a",1.03*CH45,IF($AC45&lt;0,1.01*CH45,IF($AC45&gt;10,1.1*CH45,(1+$AC45/100)*CH45)))</f>
        <v>1.959936</v>
      </c>
      <c r="CJ45" s="257">
        <f>IF($AE45="n/a",1.03*CI45,IF($AE45&lt;0,1.01*CI45,IF($AE45&gt;10,1.1*CI45,(1+$AE45/100)*CI45)))</f>
        <v>2.0763561984</v>
      </c>
      <c r="CK45" s="257">
        <f>IF($AE45="n/a",1.03*CJ45,IF($AE45&lt;0,1.01*CJ45,IF($AE45&gt;10,1.1*CJ45,(1+$AE45/100)*CJ45)))</f>
        <v>2.19969175658496</v>
      </c>
      <c r="CL45" s="258">
        <f>IF($AE45="n/a",1.03*CK45,IF($AE45&lt;0,1.01*CK45,IF($AE45&gt;10,1.1*CK45,(1+$AE45/100)*CK45)))</f>
        <v>2.330353446926106</v>
      </c>
      <c r="CM45" s="256">
        <f>SUM(CH45:CL45)</f>
        <v>10.34809740191107</v>
      </c>
      <c r="CN45" s="253">
        <f>(CM45/H45)*100</f>
        <v>13.17725379079469</v>
      </c>
      <c r="CO45" s="259">
        <v>0.46</v>
      </c>
      <c r="CP45" s="260">
        <v>23.8</v>
      </c>
      <c r="CQ45" s="261">
        <v>-3.2</v>
      </c>
      <c r="CR45" s="262">
        <v>5.8</v>
      </c>
      <c r="CS45" s="263">
        <v>7.9</v>
      </c>
    </row>
    <row r="46" ht="11.25" customHeight="1">
      <c r="A46" t="s" s="146">
        <v>595</v>
      </c>
      <c r="B46" t="s" s="146">
        <v>596</v>
      </c>
      <c r="C46" t="s" s="273">
        <v>128</v>
      </c>
      <c r="D46" s="267">
        <v>19</v>
      </c>
      <c r="E46" s="219">
        <v>167</v>
      </c>
      <c r="F46" t="s" s="151">
        <v>129</v>
      </c>
      <c r="G46" t="s" s="152">
        <v>129</v>
      </c>
      <c r="H46" s="516">
        <v>74</v>
      </c>
      <c r="I46" s="269">
        <f>(R46/H46)*100</f>
        <v>2.54054054054054</v>
      </c>
      <c r="J46" s="270">
        <v>0.46</v>
      </c>
      <c r="K46" s="270">
        <v>0.47</v>
      </c>
      <c r="L46" s="269">
        <f>((K46/J46)-1)*100</f>
        <v>2.173913043478248</v>
      </c>
      <c r="M46" s="272">
        <v>42948</v>
      </c>
      <c r="N46" s="272">
        <v>42950</v>
      </c>
      <c r="O46" s="272">
        <v>42964</v>
      </c>
      <c r="P46" t="s" s="273">
        <v>209</v>
      </c>
      <c r="Q46" s="329"/>
      <c r="R46" s="271">
        <f>K46*4</f>
        <v>1.88</v>
      </c>
      <c r="S46" s="275">
        <f>IF(OR(W46&lt;0.01,W46="n/a"),"n/a",R46/W46*100)</f>
        <v>43.2183908045977</v>
      </c>
      <c r="T46" s="276">
        <f>IF(OR(W46&lt;0.01,Z46="n/a"),"n/a",(H46/SQRT(22.5*W46*(H46/Z46))-1)*100)</f>
        <v>26.6041386300744</v>
      </c>
      <c r="U46" s="269">
        <f>IF(OR(W46&lt;0.01,W46="n/a"),"n/a",H46/W46)</f>
        <v>17.01149425287356</v>
      </c>
      <c r="V46" s="277">
        <v>12</v>
      </c>
      <c r="W46" s="517">
        <v>4.35</v>
      </c>
      <c r="X46" t="s" s="518">
        <v>143</v>
      </c>
      <c r="Y46" s="519">
        <v>3.53</v>
      </c>
      <c r="Z46" s="520">
        <v>2.12</v>
      </c>
      <c r="AA46" t="s" s="521">
        <v>143</v>
      </c>
      <c r="AB46" t="s" s="522">
        <v>143</v>
      </c>
      <c r="AC46" t="s" s="521">
        <v>143</v>
      </c>
      <c r="AD46" t="s" s="518">
        <v>143</v>
      </c>
      <c r="AE46" t="s" s="518">
        <v>143</v>
      </c>
      <c r="AF46" s="284">
        <v>0</v>
      </c>
      <c r="AG46" s="523">
        <v>301</v>
      </c>
      <c r="AH46" t="s" s="518">
        <v>143</v>
      </c>
      <c r="AI46" t="s" s="518">
        <v>143</v>
      </c>
      <c r="AJ46" t="s" s="368">
        <f>IF(OR(AD46&lt;0,AD46="n/a",AD46=0),"n/a",AN46/AD46)</f>
        <v>143</v>
      </c>
      <c r="AK46" s="289">
        <f>IF(OR(AO46&lt;0,AO46="n/a"),"n/a",AN46/AO46)</f>
        <v>0.9380802878194862</v>
      </c>
      <c r="AL46" s="290">
        <f>((AP46/AQ46)^(1/1)-1)*100</f>
        <v>2.222222222222214</v>
      </c>
      <c r="AM46" s="290">
        <f>IF(AS46=0,"n/a",((AP46/AS46)^(1/3)-1)*100)</f>
        <v>4.988137870914633</v>
      </c>
      <c r="AN46" s="290">
        <f>IF(AV46=0,"n/a",((AP46/AV46)^(1/5)-1)*100)</f>
        <v>5.318798449050144</v>
      </c>
      <c r="AO46" s="291">
        <f>IF(BB46=0,"n/a",((AP46/BB46)^(1/10)-1)*100)</f>
        <v>5.669875508644773</v>
      </c>
      <c r="AP46" s="288">
        <v>1.84</v>
      </c>
      <c r="AQ46" s="288">
        <v>1.8</v>
      </c>
      <c r="AR46" s="510">
        <v>1.68</v>
      </c>
      <c r="AS46" s="288">
        <v>1.59</v>
      </c>
      <c r="AT46" s="292"/>
      <c r="AU46" s="288">
        <v>1.5</v>
      </c>
      <c r="AV46" s="288">
        <v>1.42</v>
      </c>
      <c r="AW46" s="292"/>
      <c r="AX46" s="524">
        <v>1.4</v>
      </c>
      <c r="AY46" s="294">
        <v>1.34</v>
      </c>
      <c r="AZ46" s="295">
        <v>1.28</v>
      </c>
      <c r="BA46" s="295">
        <v>1.18</v>
      </c>
      <c r="BB46" s="295">
        <v>1.06</v>
      </c>
      <c r="BC46" s="295">
        <v>1.01</v>
      </c>
      <c r="BD46" s="295">
        <v>0.9399999999999999</v>
      </c>
      <c r="BE46" s="426">
        <v>0.88</v>
      </c>
      <c r="BF46" s="295">
        <v>0.84</v>
      </c>
      <c r="BG46" s="295">
        <v>0.76667</v>
      </c>
      <c r="BH46" s="295">
        <v>0.61333</v>
      </c>
      <c r="BI46" s="296">
        <v>0.46667</v>
      </c>
      <c r="BJ46" s="293">
        <f>SUM(AP46:BI46)</f>
        <v>21.60667</v>
      </c>
      <c r="BK46" s="297">
        <f>((AP46/AQ46)-1)*100</f>
        <v>2.222222222222214</v>
      </c>
      <c r="BL46" s="297">
        <f>((AQ46/AR46)-1)*100</f>
        <v>7.14285714285714</v>
      </c>
      <c r="BM46" s="297">
        <f>((AR46/AS46)-1)*100</f>
        <v>5.660377358490565</v>
      </c>
      <c r="BN46" s="297">
        <f>IF(AU46=0,0,IF(AU46&gt;AS46,0,((AS46/AU46)-1)*100))</f>
        <v>6.000000000000005</v>
      </c>
      <c r="BO46" s="297">
        <f>IF(AV46=0,0,IF(AV46&gt;AU46,0,((AU46/AV46)-1)*100))</f>
        <v>5.633802816901423</v>
      </c>
      <c r="BP46" s="297">
        <f>IF(AX46=0,0,IF(AX46&gt;AV46,0,((AV46/AX46)-1)*100))</f>
        <v>1.428571428571423</v>
      </c>
      <c r="BQ46" s="298">
        <f>IF(AY46=0,0,IF(AY46&gt;AX46,0,((AX46/AY46)-1)*100))</f>
        <v>4.477611940298498</v>
      </c>
      <c r="BR46" s="299">
        <f>IF(AZ46=0,0,IF(AZ46&gt;AY46,0,((AY46/AZ46)-1)*100))</f>
        <v>4.6875</v>
      </c>
      <c r="BS46" s="299">
        <f>IF(BA46=0,0,IF(BA46&gt;AZ46,0,((AZ46/BA46)-1)*100))</f>
        <v>8.474576271186439</v>
      </c>
      <c r="BT46" s="299">
        <f>IF(BB46=0,0,IF(BB46&gt;BA46,0,((BA46/BB46)-1)*100))</f>
        <v>11.32075471698113</v>
      </c>
      <c r="BU46" s="299">
        <f>IF(BC46=0,0,IF(BC46&gt;BB46,0,((BB46/BC46)-1)*100))</f>
        <v>4.950495049504955</v>
      </c>
      <c r="BV46" s="299">
        <f>IF(BD46=0,0,IF(BD46&gt;BC46,0,((BC46/BD46)-1)*100))</f>
        <v>7.446808510638303</v>
      </c>
      <c r="BW46" s="299">
        <f>IF(BE46=0,0,IF(BE46&gt;BD46,0,((BD46/BE46)-1)*100))</f>
        <v>6.818181818181812</v>
      </c>
      <c r="BX46" s="299">
        <f>IF(BF46=0,0,IF(BF46&gt;BE46,0,((BE46/BF46)-1)*100))</f>
        <v>4.761904761904767</v>
      </c>
      <c r="BY46" s="299">
        <f>IF(BG46=0,0,IF(BG46&gt;BF46,0,((BF46/BG46)-1)*100))</f>
        <v>9.564741022865109</v>
      </c>
      <c r="BZ46" s="299">
        <f>IF(BH46=0,0,IF(BH46&gt;BG46,0,((BG46/BH46)-1)*100))</f>
        <v>25.00122283273276</v>
      </c>
      <c r="CA46" s="300">
        <f>IF(BI46=0,0,IF(BI46&gt;BH46,0,((BH46/BI46)-1)*100))</f>
        <v>31.42691837915446</v>
      </c>
      <c r="CB46" s="297">
        <f>AVERAGE(BK46:CA46)</f>
        <v>8.648149780734764</v>
      </c>
      <c r="CC46" s="297">
        <f>SQRT(AVERAGE((BK46-$CB46)^2,(BL46-$CB46)^2,(BM46-$CB46)^2,(BN46-$CB46)^2,(BO46-$CB46)^2,(BP46-$CB46)^2,(BQ46-$CB46)^2,(BR46-$CB46)^2,(BS46-$CB46)^2,(BT46-$CB46)^2,(BU46-$CB46)^2,(BV46-$CB46)^2,(BW46-$CB46)^2,(BX46-$CB46)^2,(BY46-$CB46)^2,(BZ46-$CB46)^2,(CA46-$CB46)^2))</f>
        <v>7.599003804500004</v>
      </c>
      <c r="CD46" t="s" s="146">
        <v>132</v>
      </c>
      <c r="CE46" s="301">
        <f>IF(AN46="n/a","n/a",IF(U46&lt;0,"n/a",IF(U46="n/a","n/a",I46+AN46-U46)))</f>
        <v>-9.15215526328288</v>
      </c>
      <c r="CF46" s="301">
        <f>IF(AN46="n/a","n/a",I46+AN46)</f>
        <v>7.859338989590684</v>
      </c>
      <c r="CG46" s="297">
        <f>D46/10+(1000-E46)/100+IF(F46="N",2,IF(F46="Y",1,0))+IF(G46="N",2,IF(G46="Y",1,0))+IF(L46&gt;10,5,L46/2)+IF(S46&gt;100,0,IF(S46&lt;0,0,(100-S46)/10))+IF(U46&gt;100,0,IF(U46&lt;0,0,(100-U46)/10))+IF(X46="-",0,IF(X46="N/A",0,IF(X46&gt;5,0,5-X46)))+IF(Y46&gt;5,0,5-Y46)+IF(Z46="N/A",0,IF(Z46&gt;5,0,5-Z46))+IF(AB46&lt;0,0,IF(AB46="-",0,IF(AB46="N/A",0,IF(AB46&gt;10,5,AB46/2))))+IF(AC46="n/a",0,IF(AC46&lt;0,0,IF(AC46&gt;10,5,AC46/2)))+IF(AE46="n/a",0,IF(AE46&lt;0,0,IF(AE46&gt;10,5,AE46/2)))+AF46/10+IF(AG46&gt;100000,3,IF(AG46&gt;10000,2,IF(AG46&gt;1000,1,0)))+IF(AL46&gt;10,5,AL46/2)+IF(AM46="n/a",0,IF(AM46&gt;10,5,AM46/2))+IF(AN46="n/a",0,IF(AN46&gt;10,5,AN46/2))+IF(AO46="n/a",0,IF(AO46&lt;0,0,IF(AO46&gt;10,5,AO46/2)))+IF(CB46&gt;10,5,CB46/2)</f>
        <v>43.06755993177527</v>
      </c>
      <c r="CH46" s="302">
        <f>IF(AB46="n/a",1.03*AP46,IF(AB46&lt;0,1.01*AP46,IF(AB46&gt;10,1.1*AP46,(1+AB46/100)*AP46)))</f>
        <v>1.8952</v>
      </c>
      <c r="CI46" s="303">
        <f>IF($AC46="n/a",1.03*CH46,IF($AC46&lt;0,1.01*CH46,IF($AC46&gt;10,1.1*CH46,(1+$AC46/100)*CH46)))</f>
        <v>1.952056</v>
      </c>
      <c r="CJ46" s="304">
        <f>IF($AE46="n/a",1.03*CI46,IF($AE46&lt;0,1.01*CI46,IF($AE46&gt;10,1.1*CI46,(1+$AE46/100)*CI46)))</f>
        <v>2.01061768</v>
      </c>
      <c r="CK46" s="304">
        <f>IF($AE46="n/a",1.03*CJ46,IF($AE46&lt;0,1.01*CJ46,IF($AE46&gt;10,1.1*CJ46,(1+$AE46/100)*CJ46)))</f>
        <v>2.0709362104</v>
      </c>
      <c r="CL46" s="305">
        <f>IF($AE46="n/a",1.03*CK46,IF($AE46&lt;0,1.01*CK46,IF($AE46&gt;10,1.1*CK46,(1+$AE46/100)*CK46)))</f>
        <v>2.133064296712</v>
      </c>
      <c r="CM46" s="303">
        <f>SUM(CH46:CL46)</f>
        <v>10.061874187112</v>
      </c>
      <c r="CN46" s="300">
        <f>(CM46/H46)*100</f>
        <v>13.59712727988108</v>
      </c>
      <c r="CO46" t="s" s="518">
        <v>143</v>
      </c>
      <c r="CP46" s="525">
        <v>42.3</v>
      </c>
      <c r="CQ46" s="526">
        <v>0</v>
      </c>
      <c r="CR46" s="525">
        <v>5.2</v>
      </c>
      <c r="CS46" s="526">
        <v>8</v>
      </c>
    </row>
    <row r="47" ht="11.25" customHeight="1">
      <c r="A47" t="s" s="110">
        <v>597</v>
      </c>
      <c r="B47" t="s" s="110">
        <v>598</v>
      </c>
      <c r="C47" t="s" s="110">
        <v>599</v>
      </c>
      <c r="D47" s="174">
        <v>21</v>
      </c>
      <c r="E47" s="219">
        <v>152</v>
      </c>
      <c r="F47" t="s" s="118">
        <v>129</v>
      </c>
      <c r="G47" t="s" s="113">
        <v>129</v>
      </c>
      <c r="H47" s="495">
        <v>80.48999999999999</v>
      </c>
      <c r="I47" s="177">
        <f>(R47/H47)*100</f>
        <v>1.585799478196049</v>
      </c>
      <c r="J47" s="178">
        <v>0.284185</v>
      </c>
      <c r="K47" s="178">
        <v>0.3191025</v>
      </c>
      <c r="L47" s="177">
        <f>((K47/J47)-1)*100</f>
        <v>12.28689058183927</v>
      </c>
      <c r="M47" s="179">
        <v>43076</v>
      </c>
      <c r="N47" s="179">
        <v>43077</v>
      </c>
      <c r="O47" s="179">
        <v>43098</v>
      </c>
      <c r="P47" t="s" s="173">
        <v>546</v>
      </c>
      <c r="Q47" t="s" s="173">
        <v>600</v>
      </c>
      <c r="R47" s="180">
        <f>K47*4</f>
        <v>1.27641</v>
      </c>
      <c r="S47" s="181">
        <f>IF(OR(W47&lt;0.01,W47="n/a"),"n/a",R47/W47*100)</f>
        <v>32.07060301507537</v>
      </c>
      <c r="T47" s="182">
        <f>IF(OR(W47&lt;0.01,Z47="n/a"),"n/a",(H47/SQRT(22.5*W47*(H47/Z47))-1)*100)</f>
        <v>115.1502143628226</v>
      </c>
      <c r="U47" s="177">
        <f>IF(OR(W47&lt;0.01,W47="n/a"),"n/a",H47/W47)</f>
        <v>20.22361809045226</v>
      </c>
      <c r="V47" s="183">
        <v>12</v>
      </c>
      <c r="W47" s="176">
        <v>3.98</v>
      </c>
      <c r="X47" s="176">
        <v>2.89</v>
      </c>
      <c r="Y47" s="184">
        <v>5.98</v>
      </c>
      <c r="Z47" s="185">
        <v>5.15</v>
      </c>
      <c r="AA47" s="186">
        <v>26</v>
      </c>
      <c r="AB47" s="187">
        <v>6.3</v>
      </c>
      <c r="AC47" s="188">
        <v>9.17</v>
      </c>
      <c r="AD47" s="189">
        <v>11.6</v>
      </c>
      <c r="AE47" s="189">
        <v>7.01</v>
      </c>
      <c r="AF47" s="190">
        <v>26</v>
      </c>
      <c r="AG47" s="191">
        <v>60352</v>
      </c>
      <c r="AH47" s="192">
        <v>0.2</v>
      </c>
      <c r="AI47" s="193">
        <v>0.6899999999999999</v>
      </c>
      <c r="AJ47" s="194">
        <f>IF(OR(AD47&lt;0,AD47="n/a",AD47=0),"n/a",AN47/AD47)</f>
        <v>1.000467157625734</v>
      </c>
      <c r="AK47" s="195">
        <f>IF(OR(AO47&lt;0,AO47="n/a"),"n/a",AN47/AO47)</f>
        <v>0.7875185298753155</v>
      </c>
      <c r="AL47" s="196">
        <f>((AP47/AQ47)^(1/1)-1)*100</f>
        <v>15.32780066148571</v>
      </c>
      <c r="AM47" s="196">
        <f>IF(AS47=0,"n/a",((AP47/AS47)^(1/3)-1)*100)</f>
        <v>11.03449813890065</v>
      </c>
      <c r="AN47" s="196">
        <f>IF(AV47=0,"n/a",((AP47/AV47)^(1/5)-1)*100)</f>
        <v>11.60541902845851</v>
      </c>
      <c r="AO47" s="197">
        <f>IF(BB47=0,"n/a",((AP47/BB47)^(1/10)-1)*100)</f>
        <v>14.73669328173897</v>
      </c>
      <c r="AP47" s="194">
        <v>1.13674</v>
      </c>
      <c r="AQ47" s="194">
        <v>0.98566</v>
      </c>
      <c r="AR47" s="194">
        <v>0.905</v>
      </c>
      <c r="AS47" s="194">
        <v>0.8304</v>
      </c>
      <c r="AT47" s="199"/>
      <c r="AU47" s="194">
        <v>0.75023</v>
      </c>
      <c r="AV47" s="194">
        <v>0.6565</v>
      </c>
      <c r="AW47" s="199"/>
      <c r="AX47" s="200">
        <v>0.5235000000000001</v>
      </c>
      <c r="AY47" s="201">
        <v>0.4455</v>
      </c>
      <c r="AZ47" s="202">
        <v>0.4335</v>
      </c>
      <c r="BA47" s="202">
        <v>0.3925</v>
      </c>
      <c r="BB47" s="202">
        <v>0.2875</v>
      </c>
      <c r="BC47" s="202">
        <v>0.2405</v>
      </c>
      <c r="BD47" s="202">
        <v>0.18125</v>
      </c>
      <c r="BE47" s="202">
        <v>0.16668</v>
      </c>
      <c r="BF47" s="202">
        <v>0.14334</v>
      </c>
      <c r="BG47" s="202">
        <v>0.13</v>
      </c>
      <c r="BH47" s="202">
        <v>0.11666</v>
      </c>
      <c r="BI47" s="314">
        <v>0.1</v>
      </c>
      <c r="BJ47" s="200">
        <f>SUM(AP47:BI47)</f>
        <v>8.425460000000001</v>
      </c>
      <c r="BK47" s="205">
        <f>((AP47/AQ47)-1)*100</f>
        <v>15.32780066148571</v>
      </c>
      <c r="BL47" s="205">
        <f>((AQ47/AR47)-1)*100</f>
        <v>8.912707182320446</v>
      </c>
      <c r="BM47" s="205">
        <f>((AR47/AS47)-1)*100</f>
        <v>8.983622350674381</v>
      </c>
      <c r="BN47" s="205">
        <f>IF(AU47=0,0,IF(AU47&gt;AS47,0,((AS47/AU47)-1)*100))</f>
        <v>10.68605627607535</v>
      </c>
      <c r="BO47" s="205">
        <f>IF(AV47=0,0,IF(AV47&gt;AU47,0,((AU47/AV47)-1)*100))</f>
        <v>14.27722772277227</v>
      </c>
      <c r="BP47" s="205">
        <f>IF(AX47=0,0,IF(AX47&gt;AV47,0,((AV47/AX47)-1)*100))</f>
        <v>25.40592168099329</v>
      </c>
      <c r="BQ47" s="206">
        <f>IF(AY47=0,0,IF(AY47&gt;AX47,0,((AX47/AY47)-1)*100))</f>
        <v>17.50841750841752</v>
      </c>
      <c r="BR47" s="207">
        <f>IF(AZ47=0,0,IF(AZ47&gt;AY47,0,((AY47/AZ47)-1)*100))</f>
        <v>2.768166089965396</v>
      </c>
      <c r="BS47" s="207">
        <f>IF(BA47=0,0,IF(BA47&gt;AZ47,0,((AZ47/BA47)-1)*100))</f>
        <v>10.44585987261146</v>
      </c>
      <c r="BT47" s="207">
        <f>IF(BB47=0,0,IF(BB47&gt;BA47,0,((BA47/BB47)-1)*100))</f>
        <v>36.5217391304348</v>
      </c>
      <c r="BU47" s="207">
        <f>IF(BC47=0,0,IF(BC47&gt;BB47,0,((BB47/BC47)-1)*100))</f>
        <v>19.54261954261953</v>
      </c>
      <c r="BV47" s="207">
        <f>IF(BD47=0,0,IF(BD47&gt;BC47,0,((BC47/BD47)-1)*100))</f>
        <v>32.6896551724138</v>
      </c>
      <c r="BW47" s="207">
        <f>IF(BE47=0,0,IF(BE47&gt;BD47,0,((BD47/BE47)-1)*100))</f>
        <v>8.741300695944322</v>
      </c>
      <c r="BX47" s="207">
        <f>IF(BF47=0,0,IF(BF47&gt;BE47,0,((BE47/BF47)-1)*100))</f>
        <v>16.28296358308916</v>
      </c>
      <c r="BY47" s="207">
        <f>IF(BG47=0,0,IF(BG47&gt;BF47,0,((BF47/BG47)-1)*100))</f>
        <v>10.26153846153846</v>
      </c>
      <c r="BZ47" s="207">
        <f>IF(BH47=0,0,IF(BH47&gt;BG47,0,((BG47/BH47)-1)*100))</f>
        <v>11.43493913937941</v>
      </c>
      <c r="CA47" s="208">
        <f>IF(BI47=0,0,IF(BI47&gt;BH47,0,((BH47/BI47)-1)*100))</f>
        <v>16.65999999999999</v>
      </c>
      <c r="CB47" s="205">
        <f>AVERAGE(BK47:CA47)</f>
        <v>15.67356088651384</v>
      </c>
      <c r="CC47" s="205">
        <f>SQRT(AVERAGE((BK47-$CB47)^2,(BL47-$CB47)^2,(BM47-$CB47)^2,(BN47-$CB47)^2,(BO47-$CB47)^2,(BP47-$CB47)^2,(BQ47-$CB47)^2,(BR47-$CB47)^2,(BS47-$CB47)^2,(BT47-$CB47)^2,(BU47-$CB47)^2,(BV47-$CB47)^2,(BW47-$CB47)^2,(BX47-$CB47)^2,(BY47-$CB47)^2,(BZ47-$CB47)^2,(CA47-$CB47)^2))</f>
        <v>8.558424536119677</v>
      </c>
      <c r="CD47" t="s" s="110">
        <v>137</v>
      </c>
      <c r="CE47" s="209">
        <f>IF(AN47="n/a","n/a",IF(U47&lt;0,"n/a",IF(U47="n/a","n/a",I47+AN47-U47)))</f>
        <v>-7.032399583797702</v>
      </c>
      <c r="CF47" s="209">
        <f>IF(AN47="n/a","n/a",I47+AN47)</f>
        <v>13.19121850665456</v>
      </c>
      <c r="CG47" s="205">
        <f>D47/10+(1000-E47)/100+IF(F47="N",2,IF(F47="Y",1,0))+IF(G47="N",2,IF(G47="Y",1,0))+IF(L47&gt;10,5,L47/2)+IF(S47&gt;100,0,IF(S47&lt;0,0,(100-S47)/10))+IF(U47&gt;100,0,IF(U47&lt;0,0,(100-U47)/10))+IF(X47="-",0,IF(X47="N/A",0,IF(X47&gt;5,0,5-X47)))+IF(Y47&gt;5,0,5-Y47)+IF(Z47="N/A",0,IF(Z47&gt;5,0,5-Z47))+IF(AB47&lt;0,0,IF(AB47="-",0,IF(AB47="N/A",0,IF(AB47&gt;10,5,AB47/2))))+IF(AC47="n/a",0,IF(AC47&lt;0,0,IF(AC47&gt;10,5,AC47/2)))+IF(AE47="n/a",0,IF(AE47&lt;0,0,IF(AE47&gt;10,5,AE47/2)))+AF47/10+IF(AG47&gt;100000,3,IF(AG47&gt;10000,2,IF(AG47&gt;1000,1,0)))+IF(AL47&gt;10,5,AL47/2)+IF(AM47="n/a",0,IF(AM47&gt;10,5,AM47/2))+IF(AN47="n/a",0,IF(AN47&gt;10,5,AN47/2))+IF(AO47="n/a",0,IF(AO47&lt;0,0,IF(AO47&gt;10,5,AO47/2)))+IF(CB47&gt;10,5,CB47/2)</f>
        <v>73.30057788944724</v>
      </c>
      <c r="CH47" s="315">
        <f>IF(AB47="n/a",1.03*AP47,IF(AB47&lt;0,1.01*AP47,IF(AB47&gt;10,1.1*AP47,(1+AB47/100)*AP47)))</f>
        <v>1.20835462</v>
      </c>
      <c r="CI47" s="211">
        <f>IF($AC47="n/a",1.03*CH47,IF($AC47&lt;0,1.01*CH47,IF($AC47&gt;10,1.1*CH47,(1+$AC47/100)*CH47)))</f>
        <v>1.319160738654</v>
      </c>
      <c r="CJ47" s="212">
        <f>IF($AE47="n/a",1.03*CI47,IF($AE47&lt;0,1.01*CI47,IF($AE47&gt;10,1.1*CI47,(1+$AE47/100)*CI47)))</f>
        <v>1.411633906433645</v>
      </c>
      <c r="CK47" s="212">
        <f>IF($AE47="n/a",1.03*CJ47,IF($AE47&lt;0,1.01*CJ47,IF($AE47&gt;10,1.1*CJ47,(1+$AE47/100)*CJ47)))</f>
        <v>1.510589443274644</v>
      </c>
      <c r="CL47" s="210">
        <f>IF($AE47="n/a",1.03*CK47,IF($AE47&lt;0,1.01*CK47,IF($AE47&gt;10,1.1*CK47,(1+$AE47/100)*CK47)))</f>
        <v>1.616481763248197</v>
      </c>
      <c r="CM47" s="211">
        <f>SUM(CH47:CL47)</f>
        <v>7.066220471610486</v>
      </c>
      <c r="CN47" s="208">
        <f>(CM47/H47)*100</f>
        <v>8.779004188856362</v>
      </c>
      <c r="CO47" s="213">
        <v>1.13</v>
      </c>
      <c r="CP47" s="214">
        <v>30.4</v>
      </c>
      <c r="CQ47" s="215">
        <v>-4.7</v>
      </c>
      <c r="CR47" s="216">
        <v>-0.8</v>
      </c>
      <c r="CS47" s="217">
        <v>4.6</v>
      </c>
    </row>
    <row r="48" ht="11.25" customHeight="1">
      <c r="A48" t="s" s="116">
        <v>601</v>
      </c>
      <c r="B48" t="s" s="116">
        <v>602</v>
      </c>
      <c r="C48" t="s" s="116">
        <v>518</v>
      </c>
      <c r="D48" s="218">
        <v>21</v>
      </c>
      <c r="E48" s="219">
        <v>151</v>
      </c>
      <c r="F48" t="s" s="220">
        <v>129</v>
      </c>
      <c r="G48" t="s" s="221">
        <v>129</v>
      </c>
      <c r="H48" s="222">
        <v>61.9</v>
      </c>
      <c r="I48" s="223">
        <f>(R48/H48)*100</f>
        <v>2.988045234248788</v>
      </c>
      <c r="J48" s="318">
        <v>0.4489</v>
      </c>
      <c r="K48" s="318">
        <v>0.4624</v>
      </c>
      <c r="L48" s="223">
        <f>((K48/J48)-1)*100</f>
        <v>3.007351303185546</v>
      </c>
      <c r="M48" s="226">
        <v>42915</v>
      </c>
      <c r="N48" s="226">
        <v>42919</v>
      </c>
      <c r="O48" s="226">
        <v>42931</v>
      </c>
      <c r="P48" t="s" s="227">
        <v>603</v>
      </c>
      <c r="Q48" s="319"/>
      <c r="R48" s="225">
        <f>K48*4</f>
        <v>1.8496</v>
      </c>
      <c r="S48" s="228">
        <f>IF(OR(W48&lt;0.01,W48="n/a"),"n/a",R48/W48*100)</f>
        <v>45.89578163771711</v>
      </c>
      <c r="T48" s="229">
        <f>IF(OR(W48&lt;0.01,Z48="n/a"),"n/a",(H48/SQRT(22.5*W48*(H48/Z48))-1)*100)</f>
        <v>39.72835910049741</v>
      </c>
      <c r="U48" s="223">
        <f>IF(OR(W48&lt;0.01,W48="n/a"),"n/a",H48/W48)</f>
        <v>15.35980148883375</v>
      </c>
      <c r="V48" s="230">
        <v>6</v>
      </c>
      <c r="W48" s="222">
        <v>4.03</v>
      </c>
      <c r="X48" s="222">
        <v>2.41</v>
      </c>
      <c r="Y48" s="231">
        <v>0.16</v>
      </c>
      <c r="Z48" s="232">
        <v>2.86</v>
      </c>
      <c r="AA48" s="233">
        <v>19.6</v>
      </c>
      <c r="AB48" s="234">
        <v>-6.9</v>
      </c>
      <c r="AC48" s="235">
        <v>11.78</v>
      </c>
      <c r="AD48" s="236">
        <v>5.6</v>
      </c>
      <c r="AE48" s="236">
        <v>6.36</v>
      </c>
      <c r="AF48" s="237">
        <v>17</v>
      </c>
      <c r="AG48" s="238">
        <v>20374</v>
      </c>
      <c r="AH48" s="239">
        <v>0.4</v>
      </c>
      <c r="AI48" s="240">
        <v>1.53</v>
      </c>
      <c r="AJ48" s="241">
        <f>IF(OR(AD48&lt;0,AD48="n/a",AD48=0),"n/a",AN48/AD48)</f>
        <v>2.734266226718439</v>
      </c>
      <c r="AK48" s="242">
        <f>IF(OR(AO48&lt;0,AO48="n/a"),"n/a",AN48/AO48)</f>
        <v>0.6732813304304199</v>
      </c>
      <c r="AL48" s="243">
        <f>((AP48/AQ48)^(1/1)-1)*100</f>
        <v>14.5853324194654</v>
      </c>
      <c r="AM48" s="243">
        <f>IF(AS48=0,"n/a",((AP48/AS48)^(1/3)-1)*100)</f>
        <v>13.11862363316563</v>
      </c>
      <c r="AN48" s="243">
        <f>IF(AV48=0,"n/a",((AP48/AV48)^(1/5)-1)*100)</f>
        <v>15.31189086962326</v>
      </c>
      <c r="AO48" s="244">
        <f>IF(BB48=0,"n/a",((AP48/BB48)^(1/10)-1)*100)</f>
        <v>22.74218841005819</v>
      </c>
      <c r="AP48" s="241">
        <v>1.6718</v>
      </c>
      <c r="AQ48" s="241">
        <v>1.459</v>
      </c>
      <c r="AR48" s="241">
        <v>1.29</v>
      </c>
      <c r="AS48" s="241">
        <v>1.155</v>
      </c>
      <c r="AT48" s="245"/>
      <c r="AU48" s="241">
        <v>0.905</v>
      </c>
      <c r="AV48" s="241">
        <v>0.82</v>
      </c>
      <c r="AW48" s="245"/>
      <c r="AX48" s="246">
        <v>0.74</v>
      </c>
      <c r="AY48" s="247">
        <v>0.5017</v>
      </c>
      <c r="AZ48" s="248">
        <v>0.3734</v>
      </c>
      <c r="BA48" s="248">
        <v>0.3016</v>
      </c>
      <c r="BB48" s="248">
        <v>0.2154</v>
      </c>
      <c r="BC48" s="248">
        <v>0.1292</v>
      </c>
      <c r="BD48" s="248">
        <v>0.08599999999999999</v>
      </c>
      <c r="BE48" s="248">
        <v>0.079</v>
      </c>
      <c r="BF48" s="248">
        <v>0.07199999999999999</v>
      </c>
      <c r="BG48" s="248">
        <v>0.0648</v>
      </c>
      <c r="BH48" s="248">
        <v>0.0532</v>
      </c>
      <c r="BI48" s="249">
        <v>0.048</v>
      </c>
      <c r="BJ48" s="246">
        <f>SUM(AP48:BI48)</f>
        <v>9.965100000000003</v>
      </c>
      <c r="BK48" s="250">
        <f>((AP48/AQ48)-1)*100</f>
        <v>14.5853324194654</v>
      </c>
      <c r="BL48" s="250">
        <f>((AQ48/AR48)-1)*100</f>
        <v>13.10077519379844</v>
      </c>
      <c r="BM48" s="250">
        <f>((AR48/AS48)-1)*100</f>
        <v>11.68831168831168</v>
      </c>
      <c r="BN48" s="250">
        <f>IF(AU48=0,0,IF(AU48&gt;AS48,0,((AS48/AU48)-1)*100))</f>
        <v>27.62430939226519</v>
      </c>
      <c r="BO48" s="250">
        <f>IF(AV48=0,0,IF(AV48&gt;AU48,0,((AU48/AV48)-1)*100))</f>
        <v>10.36585365853659</v>
      </c>
      <c r="BP48" s="250">
        <f>IF(AX48=0,0,IF(AX48&gt;AV48,0,((AV48/AX48)-1)*100))</f>
        <v>10.81081081081081</v>
      </c>
      <c r="BQ48" s="251">
        <f>IF(AY48=0,0,IF(AY48&gt;AX48,0,((AX48/AY48)-1)*100))</f>
        <v>47.49850508271874</v>
      </c>
      <c r="BR48" s="252">
        <f>IF(AZ48=0,0,IF(AZ48&gt;AY48,0,((AY48/AZ48)-1)*100))</f>
        <v>34.35993572576326</v>
      </c>
      <c r="BS48" s="252">
        <f>IF(BA48=0,0,IF(BA48&gt;AZ48,0,((AZ48/BA48)-1)*100))</f>
        <v>23.80636604774537</v>
      </c>
      <c r="BT48" s="252">
        <f>IF(BB48=0,0,IF(BB48&gt;BA48,0,((BA48/BB48)-1)*100))</f>
        <v>40.01857010213554</v>
      </c>
      <c r="BU48" s="252">
        <f>IF(BC48=0,0,IF(BC48&gt;BB48,0,((BB48/BC48)-1)*100))</f>
        <v>66.71826625386996</v>
      </c>
      <c r="BV48" s="252">
        <f>IF(BD48=0,0,IF(BD48&gt;BC48,0,((BC48/BD48)-1)*100))</f>
        <v>50.23255813953491</v>
      </c>
      <c r="BW48" s="252">
        <f>IF(BE48=0,0,IF(BE48&gt;BD48,0,((BD48/BE48)-1)*100))</f>
        <v>8.860759493670866</v>
      </c>
      <c r="BX48" s="252">
        <f>IF(BF48=0,0,IF(BF48&gt;BE48,0,((BE48/BF48)-1)*100))</f>
        <v>9.722222222222232</v>
      </c>
      <c r="BY48" s="252">
        <f>IF(BG48=0,0,IF(BG48&gt;BF48,0,((BF48/BG48)-1)*100))</f>
        <v>11.11111111111112</v>
      </c>
      <c r="BZ48" s="252">
        <f>IF(BH48=0,0,IF(BH48&gt;BG48,0,((BG48/BH48)-1)*100))</f>
        <v>21.80451127819549</v>
      </c>
      <c r="CA48" s="253">
        <f>IF(BI48=0,0,IF(BI48&gt;BH48,0,((BH48/BI48)-1)*100))</f>
        <v>10.83333333333332</v>
      </c>
      <c r="CB48" s="250">
        <f>AVERAGE(BK48:CA48)</f>
        <v>24.30244305608758</v>
      </c>
      <c r="CC48" s="250">
        <f>SQRT(AVERAGE((BK48-$CB48)^2,(BL48-$CB48)^2,(BM48-$CB48)^2,(BN48-$CB48)^2,(BO48-$CB48)^2,(BP48-$CB48)^2,(BQ48-$CB48)^2,(BR48-$CB48)^2,(BS48-$CB48)^2,(BT48-$CB48)^2,(BU48-$CB48)^2,(BV48-$CB48)^2,(BW48-$CB48)^2,(BX48-$CB48)^2,(BY48-$CB48)^2,(BZ48-$CB48)^2,(CA48-$CB48)^2))</f>
        <v>17.04134374336734</v>
      </c>
      <c r="CD48" t="s" s="116">
        <v>188</v>
      </c>
      <c r="CE48" s="254">
        <f>IF(AN48="n/a","n/a",IF(U48&lt;0,"n/a",IF(U48="n/a","n/a",I48+AN48-U48)))</f>
        <v>2.9401346150383</v>
      </c>
      <c r="CF48" s="254">
        <f>IF(AN48="n/a","n/a",I48+AN48)</f>
        <v>18.29993610387205</v>
      </c>
      <c r="CG48" s="250">
        <f>D48/10+(1000-E48)/100+IF(F48="N",2,IF(F48="Y",1,0))+IF(G48="N",2,IF(G48="Y",1,0))+IF(L48&gt;10,5,L48/2)+IF(S48&gt;100,0,IF(S48&lt;0,0,(100-S48)/10))+IF(U48&gt;100,0,IF(U48&lt;0,0,(100-U48)/10))+IF(X48="-",0,IF(X48="N/A",0,IF(X48&gt;5,0,5-X48)))+IF(Y48&gt;5,0,5-Y48)+IF(Z48="N/A",0,IF(Z48&gt;5,0,5-Z48))+IF(AB48&lt;0,0,IF(AB48="-",0,IF(AB48="N/A",0,IF(AB48&gt;10,5,AB48/2))))+IF(AC48="n/a",0,IF(AC48&lt;0,0,IF(AC48&gt;10,5,AC48/2)))+IF(AE48="n/a",0,IF(AE48&lt;0,0,IF(AE48&gt;10,5,AE48/2)))+AF48/10+IF(AG48&gt;100000,3,IF(AG48&gt;10000,2,IF(AG48&gt;1000,1,0)))+IF(AL48&gt;10,5,AL48/2)+IF(AM48="n/a",0,IF(AM48&gt;10,5,AM48/2))+IF(AN48="n/a",0,IF(AN48&gt;10,5,AN48/2))+IF(AO48="n/a",0,IF(AO48&lt;0,0,IF(AO48&gt;10,5,AO48/2)))+IF(CB48&gt;10,5,CB48/2)</f>
        <v>72.41811733893769</v>
      </c>
      <c r="CH48" s="255">
        <f>IF(AB48="n/a",1.03*AP48,IF(AB48&lt;0,1.01*AP48,IF(AB48&gt;10,1.1*AP48,(1+AB48/100)*AP48)))</f>
        <v>1.688518</v>
      </c>
      <c r="CI48" s="256">
        <f>IF($AC48="n/a",1.03*CH48,IF($AC48&lt;0,1.01*CH48,IF($AC48&gt;10,1.1*CH48,(1+$AC48/100)*CH48)))</f>
        <v>1.8573698</v>
      </c>
      <c r="CJ48" s="257">
        <f>IF($AE48="n/a",1.03*CI48,IF($AE48&lt;0,1.01*CI48,IF($AE48&gt;10,1.1*CI48,(1+$AE48/100)*CI48)))</f>
        <v>1.975498519280001</v>
      </c>
      <c r="CK48" s="257">
        <f>IF($AE48="n/a",1.03*CJ48,IF($AE48&lt;0,1.01*CJ48,IF($AE48&gt;10,1.1*CJ48,(1+$AE48/100)*CJ48)))</f>
        <v>2.101140225106209</v>
      </c>
      <c r="CL48" s="258">
        <f>IF($AE48="n/a",1.03*CK48,IF($AE48&lt;0,1.01*CK48,IF($AE48&gt;10,1.1*CK48,(1+$AE48/100)*CK48)))</f>
        <v>2.234772743422964</v>
      </c>
      <c r="CM48" s="256">
        <f>SUM(CH48:CL48)</f>
        <v>9.857299287809173</v>
      </c>
      <c r="CN48" s="253">
        <f>(CM48/H48)*100</f>
        <v>15.92455458450593</v>
      </c>
      <c r="CO48" s="259">
        <v>0.91</v>
      </c>
      <c r="CP48" s="260">
        <v>0.6</v>
      </c>
      <c r="CQ48" s="261">
        <v>-27.1</v>
      </c>
      <c r="CR48" s="262">
        <v>-7.1</v>
      </c>
      <c r="CS48" s="263">
        <v>-16.3</v>
      </c>
    </row>
    <row r="49" ht="11.25" customHeight="1">
      <c r="A49" t="s" s="116">
        <v>604</v>
      </c>
      <c r="B49" t="s" s="116">
        <v>605</v>
      </c>
      <c r="C49" t="s" s="227">
        <v>606</v>
      </c>
      <c r="D49" s="218">
        <v>18</v>
      </c>
      <c r="E49" s="219">
        <v>174</v>
      </c>
      <c r="F49" t="s" s="220">
        <v>55</v>
      </c>
      <c r="G49" t="s" s="221">
        <v>55</v>
      </c>
      <c r="H49" s="493">
        <v>114.57</v>
      </c>
      <c r="I49" s="223">
        <f>(R49/H49)*100</f>
        <v>0.9077419917954089</v>
      </c>
      <c r="J49" s="318">
        <v>0.24</v>
      </c>
      <c r="K49" s="318">
        <v>0.26</v>
      </c>
      <c r="L49" s="223">
        <f>((K49/J49)-1)*100</f>
        <v>8.333333333333348</v>
      </c>
      <c r="M49" s="226">
        <v>42944</v>
      </c>
      <c r="N49" s="226">
        <v>42948</v>
      </c>
      <c r="O49" s="226">
        <v>42962</v>
      </c>
      <c r="P49" t="s" s="227">
        <v>130</v>
      </c>
      <c r="Q49" s="85"/>
      <c r="R49" s="225">
        <f>K49*4</f>
        <v>1.04</v>
      </c>
      <c r="S49" s="228">
        <f>IF(OR(W49&lt;0.01,W49="n/a"),"n/a",R49/W49*100)</f>
        <v>24.52830188679245</v>
      </c>
      <c r="T49" s="229">
        <f>IF(OR(W49&lt;0.01,Z49="n/a"),"n/a",(H49/SQRT(22.5*W49*(H49/Z49))-1)*100)</f>
        <v>112.7805584110913</v>
      </c>
      <c r="U49" s="223">
        <f>IF(OR(W49&lt;0.01,W49="n/a"),"n/a",H49/W49)</f>
        <v>27.02122641509434</v>
      </c>
      <c r="V49" s="230">
        <v>12</v>
      </c>
      <c r="W49" s="222">
        <v>4.24</v>
      </c>
      <c r="X49" s="222">
        <v>4.36</v>
      </c>
      <c r="Y49" s="231">
        <v>0.57</v>
      </c>
      <c r="Z49" s="232">
        <v>3.77</v>
      </c>
      <c r="AA49" s="233">
        <v>14</v>
      </c>
      <c r="AB49" s="234">
        <v>-21.8</v>
      </c>
      <c r="AC49" s="235">
        <v>11.37</v>
      </c>
      <c r="AD49" s="236">
        <v>8.5</v>
      </c>
      <c r="AE49" s="236">
        <v>6.2</v>
      </c>
      <c r="AF49" s="237">
        <v>10</v>
      </c>
      <c r="AG49" s="238">
        <v>4330</v>
      </c>
      <c r="AH49" s="239">
        <v>0.7</v>
      </c>
      <c r="AI49" s="240">
        <v>0.92</v>
      </c>
      <c r="AJ49" s="241">
        <f>IF(OR(AD49&lt;0,AD49="n/a",AD49=0),"n/a",AN49/AD49)</f>
        <v>1.182130769721546</v>
      </c>
      <c r="AK49" s="242">
        <f>IF(OR(AO49&lt;0,AO49="n/a"),"n/a",AN49/AO49)</f>
        <v>0.5881046938877061</v>
      </c>
      <c r="AL49" s="243">
        <f>((AP49/AQ49)^(1/1)-1)*100</f>
        <v>9.523809523809534</v>
      </c>
      <c r="AM49" s="243">
        <f>IF(AS49=0,"n/a",((AP49/AS49)^(1/3)-1)*100)</f>
        <v>10.06424162982089</v>
      </c>
      <c r="AN49" s="243">
        <f>IF(AV49=0,"n/a",((AP49/AV49)^(1/5)-1)*100)</f>
        <v>10.04811154263314</v>
      </c>
      <c r="AO49" s="244">
        <f>IF(BB49=0,"n/a",((AP49/BB49)^(1/10)-1)*100)</f>
        <v>17.08558297028615</v>
      </c>
      <c r="AP49" s="241">
        <v>0.92</v>
      </c>
      <c r="AQ49" s="241">
        <v>0.84</v>
      </c>
      <c r="AR49" s="241">
        <v>0.76</v>
      </c>
      <c r="AS49" s="241">
        <v>0.6899999999999999</v>
      </c>
      <c r="AT49" s="245"/>
      <c r="AU49" s="241">
        <v>0.63</v>
      </c>
      <c r="AV49" s="241">
        <v>0.57</v>
      </c>
      <c r="AW49" s="245"/>
      <c r="AX49" s="246">
        <v>0.405</v>
      </c>
      <c r="AY49" s="247">
        <v>0.32</v>
      </c>
      <c r="AZ49" s="248">
        <v>0.28</v>
      </c>
      <c r="BA49" s="248">
        <v>0.23</v>
      </c>
      <c r="BB49" s="248">
        <v>0.19</v>
      </c>
      <c r="BC49" s="248">
        <v>0.17</v>
      </c>
      <c r="BD49" s="248">
        <v>0.15</v>
      </c>
      <c r="BE49" s="248">
        <v>0.12</v>
      </c>
      <c r="BF49" s="248">
        <v>0.1</v>
      </c>
      <c r="BG49" s="248">
        <v>0.08</v>
      </c>
      <c r="BH49" s="248">
        <v>0.07000000000000001</v>
      </c>
      <c r="BI49" s="401">
        <v>0.06</v>
      </c>
      <c r="BJ49" s="246">
        <f>SUM(AP49:BI49)</f>
        <v>6.585000000000002</v>
      </c>
      <c r="BK49" s="250">
        <f>((AP49/AQ49)-1)*100</f>
        <v>9.523809523809534</v>
      </c>
      <c r="BL49" s="250">
        <f>((AQ49/AR49)-1)*100</f>
        <v>10.52631578947367</v>
      </c>
      <c r="BM49" s="250">
        <f>((AR49/AS49)-1)*100</f>
        <v>10.14492753623188</v>
      </c>
      <c r="BN49" s="250">
        <f>IF(AU49=0,0,IF(AU49&gt;AS49,0,((AS49/AU49)-1)*100))</f>
        <v>9.523809523809511</v>
      </c>
      <c r="BO49" s="250">
        <f>IF(AV49=0,0,IF(AV49&gt;AU49,0,((AU49/AV49)-1)*100))</f>
        <v>10.5263157894737</v>
      </c>
      <c r="BP49" s="250">
        <f>IF(AX49=0,0,IF(AX49&gt;AV49,0,((AV49/AX49)-1)*100))</f>
        <v>40.74074074074072</v>
      </c>
      <c r="BQ49" s="251">
        <f>IF(AY49=0,0,IF(AY49&gt;AX49,0,((AX49/AY49)-1)*100))</f>
        <v>26.5625</v>
      </c>
      <c r="BR49" s="252">
        <f>IF(AZ49=0,0,IF(AZ49&gt;AY49,0,((AY49/AZ49)-1)*100))</f>
        <v>14.28571428571428</v>
      </c>
      <c r="BS49" s="252">
        <f>IF(BA49=0,0,IF(BA49&gt;AZ49,0,((AZ49/BA49)-1)*100))</f>
        <v>21.73913043478262</v>
      </c>
      <c r="BT49" s="252">
        <f>IF(BB49=0,0,IF(BB49&gt;BA49,0,((BA49/BB49)-1)*100))</f>
        <v>21.05263157894737</v>
      </c>
      <c r="BU49" s="252">
        <f>IF(BC49=0,0,IF(BC49&gt;BB49,0,((BB49/BC49)-1)*100))</f>
        <v>11.76470588235294</v>
      </c>
      <c r="BV49" s="252">
        <f>IF(BD49=0,0,IF(BD49&gt;BC49,0,((BC49/BD49)-1)*100))</f>
        <v>13.33333333333335</v>
      </c>
      <c r="BW49" s="252">
        <f>IF(BE49=0,0,IF(BE49&gt;BD49,0,((BD49/BE49)-1)*100))</f>
        <v>25</v>
      </c>
      <c r="BX49" s="252">
        <f>IF(BF49=0,0,IF(BF49&gt;BE49,0,((BE49/BF49)-1)*100))</f>
        <v>20</v>
      </c>
      <c r="BY49" s="252">
        <f>IF(BG49=0,0,IF(BG49&gt;BF49,0,((BF49/BG49)-1)*100))</f>
        <v>25</v>
      </c>
      <c r="BZ49" s="252">
        <f>IF(BH49=0,0,IF(BH49&gt;BG49,0,((BG49/BH49)-1)*100))</f>
        <v>14.28571428571428</v>
      </c>
      <c r="CA49" s="253">
        <f>IF(BI49=0,0,IF(BI49&gt;BH49,0,((BH49/BI49)-1)*100))</f>
        <v>16.66666666666667</v>
      </c>
      <c r="CB49" s="250">
        <f>AVERAGE(BK49:CA49)</f>
        <v>17.68684208065003</v>
      </c>
      <c r="CC49" s="250">
        <f>SQRT(AVERAGE((BK49-$CB49)^2,(BL49-$CB49)^2,(BM49-$CB49)^2,(BN49-$CB49)^2,(BO49-$CB49)^2,(BP49-$CB49)^2,(BQ49-$CB49)^2,(BR49-$CB49)^2,(BS49-$CB49)^2,(BT49-$CB49)^2,(BU49-$CB49)^2,(BV49-$CB49)^2,(BW49-$CB49)^2,(BX49-$CB49)^2,(BY49-$CB49)^2,(BZ49-$CB49)^2,(CA49-$CB49)^2))</f>
        <v>8.121221899590269</v>
      </c>
      <c r="CD49" t="s" s="116">
        <v>157</v>
      </c>
      <c r="CE49" s="254">
        <f>IF(AN49="n/a","n/a",IF(U49&lt;0,"n/a",IF(U49="n/a","n/a",I49+AN49-U49)))</f>
        <v>-16.06537288066578</v>
      </c>
      <c r="CF49" s="254">
        <f>IF(AN49="n/a","n/a",I49+AN49)</f>
        <v>10.95585353442855</v>
      </c>
      <c r="CG49" s="250">
        <f>D49/10+(1000-E49)/100+IF(F49="N",2,IF(F49="Y",1,0))+IF(G49="N",2,IF(G49="Y",1,0))+IF(L49&gt;10,5,L49/2)+IF(S49&gt;100,0,IF(S49&lt;0,0,(100-S49)/10))+IF(U49&gt;100,0,IF(U49&lt;0,0,(100-U49)/10))+IF(X49="-",0,IF(X49="N/A",0,IF(X49&gt;5,0,5-X49)))+IF(Y49&gt;5,0,5-Y49)+IF(Z49="N/A",0,IF(Z49&gt;5,0,5-Z49))+IF(AB49&lt;0,0,IF(AB49="-",0,IF(AB49="N/A",0,IF(AB49&gt;10,5,AB49/2))))+IF(AC49="n/a",0,IF(AC49&lt;0,0,IF(AC49&gt;10,5,AC49/2)))+IF(AE49="n/a",0,IF(AE49&lt;0,0,IF(AE49&gt;10,5,AE49/2)))+AF49/10+IF(AG49&gt;100000,3,IF(AG49&gt;10000,2,IF(AG49&gt;1000,1,0)))+IF(AL49&gt;10,5,AL49/2)+IF(AM49="n/a",0,IF(AM49&gt;10,5,AM49/2))+IF(AN49="n/a",0,IF(AN49&gt;10,5,AN49/2))+IF(AO49="n/a",0,IF(AO49&lt;0,0,IF(AO49&gt;10,5,AO49/2)))+IF(CB49&gt;10,5,CB49/2)</f>
        <v>74.23361859838276</v>
      </c>
      <c r="CH49" s="255">
        <f>IF(AB49="n/a",1.03*AP49,IF(AB49&lt;0,1.01*AP49,IF(AB49&gt;10,1.1*AP49,(1+AB49/100)*AP49)))</f>
        <v>0.9292</v>
      </c>
      <c r="CI49" s="256">
        <f>IF($AC49="n/a",1.03*CH49,IF($AC49&lt;0,1.01*CH49,IF($AC49&gt;10,1.1*CH49,(1+$AC49/100)*CH49)))</f>
        <v>1.02212</v>
      </c>
      <c r="CJ49" s="257">
        <f>IF($AE49="n/a",1.03*CI49,IF($AE49&lt;0,1.01*CI49,IF($AE49&gt;10,1.1*CI49,(1+$AE49/100)*CI49)))</f>
        <v>1.08549144</v>
      </c>
      <c r="CK49" s="257">
        <f>IF($AE49="n/a",1.03*CJ49,IF($AE49&lt;0,1.01*CJ49,IF($AE49&gt;10,1.1*CJ49,(1+$AE49/100)*CJ49)))</f>
        <v>1.152791909280</v>
      </c>
      <c r="CL49" s="258">
        <f>IF($AE49="n/a",1.03*CK49,IF($AE49&lt;0,1.01*CK49,IF($AE49&gt;10,1.1*CK49,(1+$AE49/100)*CK49)))</f>
        <v>1.22426500765536</v>
      </c>
      <c r="CM49" s="256">
        <f>SUM(CH49:CL49)</f>
        <v>5.41386835693536</v>
      </c>
      <c r="CN49" s="253">
        <f>(CM49/H49)*100</f>
        <v>4.72538042850254</v>
      </c>
      <c r="CO49" s="259">
        <v>0.44</v>
      </c>
      <c r="CP49" s="260">
        <v>14.9</v>
      </c>
      <c r="CQ49" s="261">
        <v>-9.4</v>
      </c>
      <c r="CR49" s="262">
        <v>5.1</v>
      </c>
      <c r="CS49" s="263">
        <v>3.5</v>
      </c>
    </row>
    <row r="50" ht="11.25" customHeight="1">
      <c r="A50" t="s" s="227">
        <v>607</v>
      </c>
      <c r="B50" t="s" s="116">
        <v>608</v>
      </c>
      <c r="C50" t="s" s="116">
        <v>140</v>
      </c>
      <c r="D50" s="218">
        <v>16</v>
      </c>
      <c r="E50" s="219">
        <v>199</v>
      </c>
      <c r="F50" t="s" s="220">
        <v>141</v>
      </c>
      <c r="G50" t="s" s="221">
        <v>141</v>
      </c>
      <c r="H50" s="493">
        <v>64.5</v>
      </c>
      <c r="I50" s="223">
        <f>(R50/H50)*100</f>
        <v>1.488372093023256</v>
      </c>
      <c r="J50" s="224">
        <v>0.23</v>
      </c>
      <c r="K50" s="224">
        <v>0.24</v>
      </c>
      <c r="L50" s="223">
        <f>((K50/J50)-1)*100</f>
        <v>4.347826086956519</v>
      </c>
      <c r="M50" s="226">
        <v>43073</v>
      </c>
      <c r="N50" s="226">
        <v>43074</v>
      </c>
      <c r="O50" s="226">
        <v>43084</v>
      </c>
      <c r="P50" t="s" s="227">
        <v>182</v>
      </c>
      <c r="Q50" t="s" s="527">
        <v>609</v>
      </c>
      <c r="R50" s="225">
        <f>K50*4</f>
        <v>0.96</v>
      </c>
      <c r="S50" s="228">
        <f>IF(OR(W50&lt;0.01,W50="n/a"),"n/a",R50/W50*100)</f>
        <v>42.47787610619469</v>
      </c>
      <c r="T50" s="229">
        <f>IF(OR(W50&lt;0.01,Z50="n/a"),"n/a",(H50/SQRT(22.5*W50*(H50/Z50))-1)*100)</f>
        <v>103.0374073676092</v>
      </c>
      <c r="U50" s="223">
        <f>IF(OR(W50&lt;0.01,W50="n/a"),"n/a",H50/W50)</f>
        <v>28.53982300884956</v>
      </c>
      <c r="V50" s="230">
        <v>12</v>
      </c>
      <c r="W50" s="222">
        <v>2.26</v>
      </c>
      <c r="X50" t="s" s="399">
        <v>143</v>
      </c>
      <c r="Y50" s="231">
        <v>5.46</v>
      </c>
      <c r="Z50" s="232">
        <v>3.25</v>
      </c>
      <c r="AA50" s="233">
        <v>11.6</v>
      </c>
      <c r="AB50" s="234">
        <v>7.6</v>
      </c>
      <c r="AC50" t="s" s="422">
        <v>143</v>
      </c>
      <c r="AD50" s="236">
        <v>1.4</v>
      </c>
      <c r="AE50" t="s" s="416">
        <v>143</v>
      </c>
      <c r="AF50" s="237">
        <v>0</v>
      </c>
      <c r="AG50" s="372">
        <v>716</v>
      </c>
      <c r="AH50" s="239">
        <v>2</v>
      </c>
      <c r="AI50" s="240">
        <v>1.82</v>
      </c>
      <c r="AJ50" s="241">
        <f>IF(OR(AD50&lt;0,AD50="n/a",AD50=0),"n/a",AN50/AD50)</f>
        <v>7.182166474781728</v>
      </c>
      <c r="AK50" s="242">
        <f>IF(OR(AO50&lt;0,AO50="n/a"),"n/a",AN50/AO50)</f>
        <v>0.9658275545113855</v>
      </c>
      <c r="AL50" s="243">
        <f>((AP50/AQ50)^(1/1)-1)*100</f>
        <v>4.705882352941182</v>
      </c>
      <c r="AM50" s="243">
        <f>IF(AS50=0,"n/a",((AP50/AS50)^(1/3)-1)*100)</f>
        <v>6.345576270678932</v>
      </c>
      <c r="AN50" s="243">
        <f>IF(AV50=0,"n/a",((AP50/AV50)^(1/5)-1)*100)</f>
        <v>10.05503306469442</v>
      </c>
      <c r="AO50" s="244">
        <f>IF(BB50=0,"n/a",((AP50/BB50)^(1/10)-1)*100)</f>
        <v>10.41079540309997</v>
      </c>
      <c r="AP50" s="241">
        <v>0.89</v>
      </c>
      <c r="AQ50" s="241">
        <v>0.85</v>
      </c>
      <c r="AR50" s="241">
        <v>0.8100000000000001</v>
      </c>
      <c r="AS50" s="241">
        <v>0.74</v>
      </c>
      <c r="AT50" s="245"/>
      <c r="AU50" s="241">
        <v>0.6272727272727272</v>
      </c>
      <c r="AV50" s="246">
        <v>0.5512396694214863</v>
      </c>
      <c r="AW50" s="245"/>
      <c r="AX50" s="246">
        <v>0.4793388429752065</v>
      </c>
      <c r="AY50" s="247">
        <v>0.4380165289256198</v>
      </c>
      <c r="AZ50" s="248">
        <v>0.4049586776859503</v>
      </c>
      <c r="BA50" s="248">
        <v>0.3606280991735537</v>
      </c>
      <c r="BB50" s="248">
        <v>0.3305785123966942</v>
      </c>
      <c r="BC50" s="248">
        <v>0.2905123966942147</v>
      </c>
      <c r="BD50" s="248">
        <v>0.280495867768595</v>
      </c>
      <c r="BE50" s="317">
        <v>0.2550082644628099</v>
      </c>
      <c r="BF50" s="248">
        <v>0.2372066115702479</v>
      </c>
      <c r="BG50" s="248">
        <v>0.2312727272727272</v>
      </c>
      <c r="BH50" s="248">
        <v>0.2312727272727272</v>
      </c>
      <c r="BI50" s="249">
        <v>0.2110495867768594</v>
      </c>
      <c r="BJ50" s="246">
        <f>SUM(AP50:BI50)</f>
        <v>8.218851239669419</v>
      </c>
      <c r="BK50" s="250">
        <f>((AP50/AQ50)-1)*100</f>
        <v>4.705882352941182</v>
      </c>
      <c r="BL50" s="250">
        <f>((AQ50/AR50)-1)*100</f>
        <v>4.938271604938271</v>
      </c>
      <c r="BM50" s="250">
        <f>((AR50/AS50)-1)*100</f>
        <v>9.459459459459474</v>
      </c>
      <c r="BN50" s="250">
        <f>IF(AU50=0,0,IF(AU50&gt;AS50,0,((AS50/AU50)-1)*100))</f>
        <v>17.97101449275365</v>
      </c>
      <c r="BO50" s="250">
        <f>IF(AV50=0,0,IF(AV50&gt;AU50,0,((AU50/AV50)-1)*100))</f>
        <v>13.79310344827613</v>
      </c>
      <c r="BP50" s="250">
        <f>IF(AX50=0,0,IF(AX50&gt;AV50,0,((AV50/AX50)-1)*100))</f>
        <v>14.99999999999975</v>
      </c>
      <c r="BQ50" s="251">
        <f>IF(AY50=0,0,IF(AY50&gt;AX50,0,((AX50/AY50)-1)*100))</f>
        <v>9.433962264150919</v>
      </c>
      <c r="BR50" s="252">
        <f>IF(AZ50=0,0,IF(AZ50&gt;AY50,0,((AY50/AZ50)-1)*100))</f>
        <v>8.163265306122458</v>
      </c>
      <c r="BS50" s="252">
        <f>IF(BA50=0,0,IF(BA50&gt;AZ50,0,((AZ50/BA50)-1)*100))</f>
        <v>12.29260243835364</v>
      </c>
      <c r="BT50" s="252">
        <f>IF(BB50=0,0,IF(BB50&gt;BA50,0,((BA50/BB50)-1)*100))</f>
        <v>9.089999999999998</v>
      </c>
      <c r="BU50" s="252">
        <f>IF(BC50=0,0,IF(BC50&gt;BB50,0,((BB50/BC50)-1)*100))</f>
        <v>13.79153390987715</v>
      </c>
      <c r="BV50" s="252">
        <f>IF(BD50=0,0,IF(BD50&gt;BC50,0,((BC50/BD50)-1)*100))</f>
        <v>3.571007660577474</v>
      </c>
      <c r="BW50" s="252">
        <f>IF(BE50=0,0,IF(BE50&gt;BD50,0,((BD50/BE50)-1)*100))</f>
        <v>9.994814622763792</v>
      </c>
      <c r="BX50" s="252">
        <f>IF(BF50=0,0,IF(BF50&gt;BE50,0,((BE50/BF50)-1)*100))</f>
        <v>7.504703504982224</v>
      </c>
      <c r="BY50" s="252">
        <f>IF(BG50=0,0,IF(BG50&gt;BF50,0,((BF50/BG50)-1)*100))</f>
        <v>2.565751858204712</v>
      </c>
      <c r="BZ50" s="252">
        <f>IF(BH50=0,0,IF(BH50&gt;BG50,0,((BG50/BH50)-1)*100))</f>
        <v>0</v>
      </c>
      <c r="CA50" s="253">
        <f>IF(BI50=0,0,IF(BI50&gt;BH50,0,((BH50/BI50)-1)*100))</f>
        <v>9.58217488350237</v>
      </c>
      <c r="CB50" s="250">
        <f>AVERAGE(BK50:CA50)</f>
        <v>8.932796929817837</v>
      </c>
      <c r="CC50" s="250">
        <f>SQRT(AVERAGE((BK50-$CB50)^2,(BL50-$CB50)^2,(BM50-$CB50)^2,(BN50-$CB50)^2,(BO50-$CB50)^2,(BP50-$CB50)^2,(BQ50-$CB50)^2,(BR50-$CB50)^2,(BS50-$CB50)^2,(BT50-$CB50)^2,(BU50-$CB50)^2,(BV50-$CB50)^2,(BW50-$CB50)^2,(BX50-$CB50)^2,(BY50-$CB50)^2,(BZ50-$CB50)^2,(CA50-$CB50)^2))</f>
        <v>4.631471185694668</v>
      </c>
      <c r="CD50" t="s" s="116">
        <v>178</v>
      </c>
      <c r="CE50" s="254">
        <f>IF(AN50="n/a","n/a",IF(U50&lt;0,"n/a",IF(U50="n/a","n/a",I50+AN50-U50)))</f>
        <v>-16.99641785113188</v>
      </c>
      <c r="CF50" s="254">
        <f>IF(AN50="n/a","n/a",I50+AN50)</f>
        <v>11.54340515771768</v>
      </c>
      <c r="CG50" s="250">
        <f>D50/10+(1000-E50)/100+IF(F50="N",2,IF(F50="Y",1,0))+IF(G50="N",2,IF(G50="Y",1,0))+IF(L50&gt;10,5,L50/2)+IF(S50&gt;100,0,IF(S50&lt;0,0,(100-S50)/10))+IF(U50&gt;100,0,IF(U50&lt;0,0,(100-U50)/10))+IF(X50="-",0,IF(X50="N/A",0,IF(X50&gt;5,0,5-X50)))+IF(Y50&gt;5,0,5-Y50)+IF(Z50="N/A",0,IF(Z50&gt;5,0,5-Z50))+IF(AB50&lt;0,0,IF(AB50="-",0,IF(AB50="N/A",0,IF(AB50&gt;10,5,AB50/2))))+IF(AC50="n/a",0,IF(AC50&lt;0,0,IF(AC50&gt;10,5,AC50/2)))+IF(AE50="n/a",0,IF(AE50&lt;0,0,IF(AE50&gt;10,5,AE50/2)))+AF50/10+IF(AG50&gt;100000,3,IF(AG50&gt;10000,2,IF(AG50&gt;1000,1,0)))+IF(AL50&gt;10,5,AL50/2)+IF(AM50="n/a",0,IF(AM50&gt;10,5,AM50/2))+IF(AN50="n/a",0,IF(AN50&gt;10,5,AN50/2))+IF(AO50="n/a",0,IF(AO50&lt;0,0,IF(AO50&gt;10,5,AO50/2)))+IF(CB50&gt;10,5,CB50/2)</f>
        <v>52.22427090869281</v>
      </c>
      <c r="CH50" s="255">
        <f>IF(AB50="n/a",1.03*AP50,IF(AB50&lt;0,1.01*AP50,IF(AB50&gt;10,1.1*AP50,(1+AB50/100)*AP50)))</f>
        <v>0.95764</v>
      </c>
      <c r="CI50" s="256">
        <f>IF($AC50="n/a",1.03*CH50,IF($AC50&lt;0,1.01*CH50,IF($AC50&gt;10,1.1*CH50,(1+$AC50/100)*CH50)))</f>
        <v>0.9863692000000001</v>
      </c>
      <c r="CJ50" s="257">
        <f>IF($AE50="n/a",1.03*CI50,IF($AE50&lt;0,1.01*CI50,IF($AE50&gt;10,1.1*CI50,(1+$AE50/100)*CI50)))</f>
        <v>1.015960276</v>
      </c>
      <c r="CK50" s="257">
        <f>IF($AE50="n/a",1.03*CJ50,IF($AE50&lt;0,1.01*CJ50,IF($AE50&gt;10,1.1*CJ50,(1+$AE50/100)*CJ50)))</f>
        <v>1.046439084280</v>
      </c>
      <c r="CL50" s="258">
        <f>IF($AE50="n/a",1.03*CK50,IF($AE50&lt;0,1.01*CK50,IF($AE50&gt;10,1.1*CK50,(1+$AE50/100)*CK50)))</f>
        <v>1.0778322568084</v>
      </c>
      <c r="CM50" s="256">
        <f>SUM(CH50:CL50)</f>
        <v>5.084240817088401</v>
      </c>
      <c r="CN50" s="253">
        <f>(CM50/H50)*100</f>
        <v>7.882543902462637</v>
      </c>
      <c r="CO50" s="259">
        <v>1.18</v>
      </c>
      <c r="CP50" s="260">
        <v>21.4</v>
      </c>
      <c r="CQ50" s="261">
        <v>-13.8</v>
      </c>
      <c r="CR50" s="262">
        <v>2.5</v>
      </c>
      <c r="CS50" s="263">
        <v>0.4</v>
      </c>
    </row>
    <row r="51" ht="11.25" customHeight="1">
      <c r="A51" t="s" s="146">
        <v>610</v>
      </c>
      <c r="B51" t="s" s="146">
        <v>611</v>
      </c>
      <c r="C51" t="s" s="146">
        <v>181</v>
      </c>
      <c r="D51" s="267">
        <v>24</v>
      </c>
      <c r="E51" s="219">
        <v>125</v>
      </c>
      <c r="F51" t="s" s="151">
        <v>55</v>
      </c>
      <c r="G51" t="s" s="152">
        <v>141</v>
      </c>
      <c r="H51" s="268">
        <v>135.8</v>
      </c>
      <c r="I51" s="269">
        <f>(R51/H51)*100</f>
        <v>2.297496318114875</v>
      </c>
      <c r="J51" s="379">
        <v>0.77</v>
      </c>
      <c r="K51" s="379">
        <v>0.78</v>
      </c>
      <c r="L51" s="269">
        <f>((K51/J51)-1)*100</f>
        <v>1.29870129870131</v>
      </c>
      <c r="M51" s="272">
        <v>42934</v>
      </c>
      <c r="N51" s="272">
        <v>42936</v>
      </c>
      <c r="O51" s="272">
        <v>42966</v>
      </c>
      <c r="P51" t="s" s="273">
        <v>515</v>
      </c>
      <c r="Q51" s="329"/>
      <c r="R51" s="271">
        <f>K51*4</f>
        <v>3.12</v>
      </c>
      <c r="S51" s="528">
        <f>IF(OR(W51&lt;0.01,W51="n/a"),"n/a",R51/W51*100)</f>
        <v>216.6666666666667</v>
      </c>
      <c r="T51" s="529">
        <f>IF(OR(W51&lt;0.01,Z51="n/a"),"n/a",(H51/SQRT(22.5*W51*(H51/Z51))-1)*100)</f>
        <v>389.6383144856474</v>
      </c>
      <c r="U51" s="269">
        <f>IF(OR(W51&lt;0.01,W51="n/a"),"n/a",H51/W51)</f>
        <v>94.30555555555557</v>
      </c>
      <c r="V51" s="277">
        <v>12</v>
      </c>
      <c r="W51" s="268">
        <v>1.44</v>
      </c>
      <c r="X51" s="268">
        <v>2.39</v>
      </c>
      <c r="Y51" s="278">
        <v>1.9</v>
      </c>
      <c r="Z51" s="279">
        <v>5.72</v>
      </c>
      <c r="AA51" s="280">
        <v>-1</v>
      </c>
      <c r="AB51" s="418">
        <v>-102.7</v>
      </c>
      <c r="AC51" s="282">
        <v>22.17</v>
      </c>
      <c r="AD51" s="283">
        <v>-15</v>
      </c>
      <c r="AE51" s="283">
        <v>39.64</v>
      </c>
      <c r="AF51" s="284">
        <v>24</v>
      </c>
      <c r="AG51" s="285">
        <v>80149</v>
      </c>
      <c r="AH51" s="286">
        <v>0.2</v>
      </c>
      <c r="AI51" s="287">
        <v>2.65</v>
      </c>
      <c r="AJ51" t="s" s="368">
        <f>IF(OR(AD51&lt;0,AD51="n/a",AD51=0),"n/a",AN51/AD51)</f>
        <v>143</v>
      </c>
      <c r="AK51" s="289">
        <f>IF(OR(AO51&lt;0,AO51="n/a"),"n/a",AN51/AO51)</f>
        <v>1.04575526217891</v>
      </c>
      <c r="AL51" s="290">
        <f>((AP51/AQ51)^(1/1)-1)*100</f>
        <v>4.761904761904767</v>
      </c>
      <c r="AM51" s="290">
        <f>IF(AS51=0,"n/a",((AP51/AS51)^(1/3)-1)*100)</f>
        <v>9.591857096979449</v>
      </c>
      <c r="AN51" s="290">
        <f>IF(AV51=0,"n/a",((AP51/AV51)^(1/5)-1)*100)</f>
        <v>11.34113452134464</v>
      </c>
      <c r="AO51" s="291">
        <f>IF(BB51=0,"n/a",((AP51/BB51)^(1/10)-1)*100)</f>
        <v>10.8449222600272</v>
      </c>
      <c r="AP51" s="510">
        <v>3.08</v>
      </c>
      <c r="AQ51" s="288">
        <v>2.94</v>
      </c>
      <c r="AR51" s="288">
        <v>2.6</v>
      </c>
      <c r="AS51" s="288">
        <v>2.34</v>
      </c>
      <c r="AT51" t="s" s="382">
        <v>112</v>
      </c>
      <c r="AU51" s="288">
        <v>1.96</v>
      </c>
      <c r="AV51" s="288">
        <v>1.8</v>
      </c>
      <c r="AW51" s="292"/>
      <c r="AX51" s="293">
        <v>1.72</v>
      </c>
      <c r="AY51" s="403">
        <v>1.68</v>
      </c>
      <c r="AZ51" s="295">
        <v>1.56</v>
      </c>
      <c r="BA51" s="295">
        <v>1.32</v>
      </c>
      <c r="BB51" s="295">
        <v>1.1</v>
      </c>
      <c r="BC51" s="295">
        <v>0.91</v>
      </c>
      <c r="BD51" s="295">
        <v>0.78</v>
      </c>
      <c r="BE51" s="295">
        <v>0.71</v>
      </c>
      <c r="BF51" s="426">
        <v>0.7</v>
      </c>
      <c r="BG51" s="295">
        <v>0.6899999999999999</v>
      </c>
      <c r="BH51" s="295">
        <v>0.665</v>
      </c>
      <c r="BI51" s="296">
        <v>0.625</v>
      </c>
      <c r="BJ51" s="293">
        <f>SUM(AP51:BI51)</f>
        <v>27.18</v>
      </c>
      <c r="BK51" s="297">
        <f>((AP51/AQ51)-1)*100</f>
        <v>4.761904761904767</v>
      </c>
      <c r="BL51" s="297">
        <f>((AQ51/AR51)-1)*100</f>
        <v>13.07692307692307</v>
      </c>
      <c r="BM51" s="297">
        <f>((AR51/AS51)-1)*100</f>
        <v>11.11111111111112</v>
      </c>
      <c r="BN51" s="297">
        <f>IF(AU51=0,0,IF(AU51&gt;AS51,0,((AS51/AU51)-1)*100))</f>
        <v>19.38775510204081</v>
      </c>
      <c r="BO51" s="297">
        <f>IF(AV51=0,0,IF(AV51&gt;AU51,0,((AU51/AV51)-1)*100))</f>
        <v>8.888888888888879</v>
      </c>
      <c r="BP51" s="297">
        <f>IF(AX51=0,0,IF(AX51&gt;AV51,0,((AV51/AX51)-1)*100))</f>
        <v>4.651162790697683</v>
      </c>
      <c r="BQ51" s="298">
        <f>IF(AY51=0,0,IF(AY51&gt;AX51,0,((AX51/AY51)-1)*100))</f>
        <v>2.380952380952372</v>
      </c>
      <c r="BR51" s="299">
        <f>IF(AZ51=0,0,IF(AZ51&gt;AY51,0,((AY51/AZ51)-1)*100))</f>
        <v>7.692307692307687</v>
      </c>
      <c r="BS51" s="299">
        <f>IF(BA51=0,0,IF(BA51&gt;AZ51,0,((AZ51/BA51)-1)*100))</f>
        <v>18.18181818181819</v>
      </c>
      <c r="BT51" s="299">
        <f>IF(BB51=0,0,IF(BB51&gt;BA51,0,((BA51/BB51)-1)*100))</f>
        <v>20</v>
      </c>
      <c r="BU51" s="299">
        <f>IF(BC51=0,0,IF(BC51&gt;BB51,0,((BB51/BC51)-1)*100))</f>
        <v>20.87912087912089</v>
      </c>
      <c r="BV51" s="299">
        <f>IF(BD51=0,0,IF(BD51&gt;BC51,0,((BC51/BD51)-1)*100))</f>
        <v>16.66666666666667</v>
      </c>
      <c r="BW51" s="299">
        <f>IF(BE51=0,0,IF(BE51&gt;BD51,0,((BD51/BE51)-1)*100))</f>
        <v>9.859154929577475</v>
      </c>
      <c r="BX51" s="299">
        <f>IF(BF51=0,0,IF(BF51&gt;BE51,0,((BE51/BF51)-1)*100))</f>
        <v>1.428571428571423</v>
      </c>
      <c r="BY51" s="299">
        <f>IF(BG51=0,0,IF(BG51&gt;BF51,0,((BF51/BG51)-1)*100))</f>
        <v>1.449275362318847</v>
      </c>
      <c r="BZ51" s="299">
        <f>IF(BH51=0,0,IF(BH51&gt;BG51,0,((BG51/BH51)-1)*100))</f>
        <v>3.759398496240585</v>
      </c>
      <c r="CA51" s="300">
        <f>IF(BI51=0,0,IF(BI51&gt;BH51,0,((BH51/BI51)-1)*100))</f>
        <v>6.400000000000006</v>
      </c>
      <c r="CB51" s="297">
        <f>AVERAGE(BK51:CA51)</f>
        <v>10.03382422053768</v>
      </c>
      <c r="CC51" s="297">
        <f>SQRT(AVERAGE((BK51-$CB51)^2,(BL51-$CB51)^2,(BM51-$CB51)^2,(BN51-$CB51)^2,(BO51-$CB51)^2,(BP51-$CB51)^2,(BQ51-$CB51)^2,(BR51-$CB51)^2,(BS51-$CB51)^2,(BT51-$CB51)^2,(BU51-$CB51)^2,(BV51-$CB51)^2,(BW51-$CB51)^2,(BX51-$CB51)^2,(BY51-$CB51)^2,(BZ51-$CB51)^2,(CA51-$CB51)^2))</f>
        <v>6.632013304167612</v>
      </c>
      <c r="CD51" t="s" s="146">
        <v>137</v>
      </c>
      <c r="CE51" s="301">
        <f>IF(AN51="n/a","n/a",IF(U51&lt;0,"n/a",IF(U51="n/a","n/a",I51+AN51-U51)))</f>
        <v>-80.66692471609605</v>
      </c>
      <c r="CF51" s="301">
        <f>IF(AN51="n/a","n/a",I51+AN51)</f>
        <v>13.63863083945952</v>
      </c>
      <c r="CG51" s="297">
        <f>D51/10+(1000-E51)/100+IF(F51="N",2,IF(F51="Y",1,0))+IF(G51="N",2,IF(G51="Y",1,0))+IF(L51&gt;10,5,L51/2)+IF(S51&gt;100,0,IF(S51&lt;0,0,(100-S51)/10))+IF(U51&gt;100,0,IF(U51&lt;0,0,(100-U51)/10))+IF(X51="-",0,IF(X51="N/A",0,IF(X51&gt;5,0,5-X51)))+IF(Y51&gt;5,0,5-Y51)+IF(Z51="N/A",0,IF(Z51&gt;5,0,5-Z51))+IF(AB51&lt;0,0,IF(AB51="-",0,IF(AB51="N/A",0,IF(AB51&gt;10,5,AB51/2))))+IF(AC51="n/a",0,IF(AC51&lt;0,0,IF(AC51&gt;10,5,AC51/2)))+IF(AE51="n/a",0,IF(AE51&lt;0,0,IF(AE51&gt;10,5,AE51/2)))+AF51/10+IF(AG51&gt;100000,3,IF(AG51&gt;10000,2,IF(AG51&gt;1000,1,0)))+IF(AL51&gt;10,5,AL51/2)+IF(AM51="n/a",0,IF(AM51&gt;10,5,AM51/2))+IF(AN51="n/a",0,IF(AN51&gt;10,5,AN51/2))+IF(AO51="n/a",0,IF(AO51&lt;0,0,IF(AO51&gt;10,5,AO51/2)))+IF(CB51&gt;10,5,CB51/2)</f>
        <v>57.65567602323721</v>
      </c>
      <c r="CH51" s="302">
        <f>IF(AB51="n/a",1.03*AP51,IF(AB51&lt;0,1.01*AP51,IF(AB51&gt;10,1.1*AP51,(1+AB51/100)*AP51)))</f>
        <v>3.1108</v>
      </c>
      <c r="CI51" s="303">
        <f>IF($AC51="n/a",1.03*CH51,IF($AC51&lt;0,1.01*CH51,IF($AC51&gt;10,1.1*CH51,(1+$AC51/100)*CH51)))</f>
        <v>3.421880000000001</v>
      </c>
      <c r="CJ51" s="304">
        <f>IF($AE51="n/a",1.03*CI51,IF($AE51&lt;0,1.01*CI51,IF($AE51&gt;10,1.1*CI51,(1+$AE51/100)*CI51)))</f>
        <v>3.764068000000001</v>
      </c>
      <c r="CK51" s="304">
        <f>IF($AE51="n/a",1.03*CJ51,IF($AE51&lt;0,1.01*CJ51,IF($AE51&gt;10,1.1*CJ51,(1+$AE51/100)*CJ51)))</f>
        <v>4.140474800000002</v>
      </c>
      <c r="CL51" s="305">
        <f>IF($AE51="n/a",1.03*CK51,IF($AE51&lt;0,1.01*CK51,IF($AE51&gt;10,1.1*CK51,(1+$AE51/100)*CK51)))</f>
        <v>4.554522280000002</v>
      </c>
      <c r="CM51" s="303">
        <f>SUM(CH51:CL51)</f>
        <v>18.99174508</v>
      </c>
      <c r="CN51" s="300">
        <f>(CM51/H51)*100</f>
        <v>13.98508474226804</v>
      </c>
      <c r="CO51" s="306">
        <v>1.28</v>
      </c>
      <c r="CP51" s="307">
        <v>69.09999999999999</v>
      </c>
      <c r="CQ51" s="308">
        <v>-3.3</v>
      </c>
      <c r="CR51" s="309">
        <v>9.1</v>
      </c>
      <c r="CS51" s="310">
        <v>26.7</v>
      </c>
    </row>
    <row r="52" ht="11.25" customHeight="1">
      <c r="A52" t="s" s="110">
        <v>612</v>
      </c>
      <c r="B52" t="s" s="110">
        <v>613</v>
      </c>
      <c r="C52" t="s" s="110">
        <v>128</v>
      </c>
      <c r="D52" s="174">
        <v>20</v>
      </c>
      <c r="E52" s="219">
        <v>157</v>
      </c>
      <c r="F52" t="s" s="118">
        <v>141</v>
      </c>
      <c r="G52" t="s" s="113">
        <v>141</v>
      </c>
      <c r="H52" s="331">
        <v>48</v>
      </c>
      <c r="I52" s="177">
        <f>(R52/H52)*100</f>
        <v>3.083333333333333</v>
      </c>
      <c r="J52" s="178">
        <v>0.36</v>
      </c>
      <c r="K52" s="178">
        <v>0.37</v>
      </c>
      <c r="L52" s="177">
        <f>((K52/J52)-1)*100</f>
        <v>2.77777777777779</v>
      </c>
      <c r="M52" s="179">
        <v>42880</v>
      </c>
      <c r="N52" s="179">
        <v>42885</v>
      </c>
      <c r="O52" s="179">
        <v>42901</v>
      </c>
      <c r="P52" t="s" s="173">
        <v>182</v>
      </c>
      <c r="Q52" s="84"/>
      <c r="R52" s="180">
        <f>K52*4</f>
        <v>1.48</v>
      </c>
      <c r="S52" s="181">
        <f>IF(OR(W52&lt;0.01,W52="n/a"),"n/a",R52/W52*100)</f>
        <v>42.16524216524217</v>
      </c>
      <c r="T52" s="182">
        <f>IF(OR(W52&lt;0.01,Z52="n/a"),"n/a",(H52/SQRT(22.5*W52*(H52/Z52))-1)*100)</f>
        <v>-16.39644949991465</v>
      </c>
      <c r="U52" s="177">
        <f>IF(OR(W52&lt;0.01,W52="n/a"),"n/a",H52/W52)</f>
        <v>13.67521367521368</v>
      </c>
      <c r="V52" s="183">
        <v>12</v>
      </c>
      <c r="W52" s="331">
        <v>3.51</v>
      </c>
      <c r="X52" t="s" s="335">
        <v>143</v>
      </c>
      <c r="Y52" s="530">
        <v>4.09</v>
      </c>
      <c r="Z52" s="333">
        <v>1.15</v>
      </c>
      <c r="AA52" t="s" s="336">
        <v>143</v>
      </c>
      <c r="AB52" t="s" s="332">
        <v>143</v>
      </c>
      <c r="AC52" t="s" s="336">
        <v>143</v>
      </c>
      <c r="AD52" t="s" s="335">
        <v>143</v>
      </c>
      <c r="AE52" t="s" s="335">
        <v>143</v>
      </c>
      <c r="AF52" s="190">
        <v>0</v>
      </c>
      <c r="AG52" s="337">
        <v>105</v>
      </c>
      <c r="AH52" t="s" s="335">
        <v>143</v>
      </c>
      <c r="AI52" t="s" s="335">
        <v>143</v>
      </c>
      <c r="AJ52" t="s" s="338">
        <f>IF(OR(AD52&lt;0,AD52="n/a",AD52=0),"n/a",AN52/AD52)</f>
        <v>143</v>
      </c>
      <c r="AK52" s="195">
        <f>IF(OR(AO52&lt;0,AO52="n/a"),"n/a",AN52/AO52)</f>
        <v>0.4715541727454074</v>
      </c>
      <c r="AL52" s="196">
        <f>((AP52/AQ52)^(1/1)-1)*100</f>
        <v>1.77304964539009</v>
      </c>
      <c r="AM52" s="196">
        <f>IF(AS52=0,"n/a",((AP52/AS52)^(1/3)-1)*100)</f>
        <v>2.05619622045512</v>
      </c>
      <c r="AN52" s="196">
        <f>IF(AV52=0,"n/a",((AP52/AV52)^(1/5)-1)*100)</f>
        <v>2.964151082785715</v>
      </c>
      <c r="AO52" s="197">
        <f>IF(BB52=0,"n/a",((AP52/BB52)^(1/10)-1)*100)</f>
        <v>6.285918467285123</v>
      </c>
      <c r="AP52" s="194">
        <v>1.435</v>
      </c>
      <c r="AQ52" s="194">
        <v>1.41</v>
      </c>
      <c r="AR52" s="194">
        <v>1.375</v>
      </c>
      <c r="AS52" s="194">
        <v>1.35</v>
      </c>
      <c r="AT52" s="199"/>
      <c r="AU52" s="194">
        <v>1.3</v>
      </c>
      <c r="AV52" s="194">
        <v>1.24</v>
      </c>
      <c r="AW52" s="199"/>
      <c r="AX52" s="200">
        <v>1.18</v>
      </c>
      <c r="AY52" s="201">
        <v>1.03</v>
      </c>
      <c r="AZ52" s="202">
        <v>0.9</v>
      </c>
      <c r="BA52" s="202">
        <v>0.82</v>
      </c>
      <c r="BB52" s="202">
        <v>0.78</v>
      </c>
      <c r="BC52" s="202">
        <v>0.74</v>
      </c>
      <c r="BD52" s="202">
        <v>0.7</v>
      </c>
      <c r="BE52" s="202">
        <v>0.66</v>
      </c>
      <c r="BF52" s="202">
        <v>0.63</v>
      </c>
      <c r="BG52" s="202">
        <v>0.59</v>
      </c>
      <c r="BH52" s="202">
        <v>0.5600000000000001</v>
      </c>
      <c r="BI52" s="314">
        <v>0.506</v>
      </c>
      <c r="BJ52" s="200">
        <f>SUM(AP52:BI52)</f>
        <v>17.206</v>
      </c>
      <c r="BK52" s="205">
        <f>((AP52/AQ52)-1)*100</f>
        <v>1.77304964539009</v>
      </c>
      <c r="BL52" s="205">
        <f>((AQ52/AR52)-1)*100</f>
        <v>2.54545454545454</v>
      </c>
      <c r="BM52" s="205">
        <f>((AR52/AS52)-1)*100</f>
        <v>1.851851851851838</v>
      </c>
      <c r="BN52" s="205">
        <f>IF(AU52=0,0,IF(AU52&gt;AS52,0,((AS52/AU52)-1)*100))</f>
        <v>3.846153846153855</v>
      </c>
      <c r="BO52" s="205">
        <f>IF(AV52=0,0,IF(AV52&gt;AU52,0,((AU52/AV52)-1)*100))</f>
        <v>4.838709677419351</v>
      </c>
      <c r="BP52" s="205">
        <f>IF(AX52=0,0,IF(AX52&gt;AV52,0,((AV52/AX52)-1)*100))</f>
        <v>5.084745762711873</v>
      </c>
      <c r="BQ52" s="206">
        <f>IF(AY52=0,0,IF(AY52&gt;AX52,0,((AX52/AY52)-1)*100))</f>
        <v>14.5631067961165</v>
      </c>
      <c r="BR52" s="207">
        <f>IF(AZ52=0,0,IF(AZ52&gt;AY52,0,((AY52/AZ52)-1)*100))</f>
        <v>14.44444444444444</v>
      </c>
      <c r="BS52" s="207">
        <f>IF(BA52=0,0,IF(BA52&gt;AZ52,0,((AZ52/BA52)-1)*100))</f>
        <v>9.756097560975618</v>
      </c>
      <c r="BT52" s="207">
        <f>IF(BB52=0,0,IF(BB52&gt;BA52,0,((BA52/BB52)-1)*100))</f>
        <v>5.12820512820511</v>
      </c>
      <c r="BU52" s="207">
        <f>IF(BC52=0,0,IF(BC52&gt;BB52,0,((BB52/BC52)-1)*100))</f>
        <v>5.405405405405417</v>
      </c>
      <c r="BV52" s="207">
        <f>IF(BD52=0,0,IF(BD52&gt;BC52,0,((BC52/BD52)-1)*100))</f>
        <v>5.714285714285716</v>
      </c>
      <c r="BW52" s="207">
        <f>IF(BE52=0,0,IF(BE52&gt;BD52,0,((BD52/BE52)-1)*100))</f>
        <v>6.060606060606055</v>
      </c>
      <c r="BX52" s="207">
        <f>IF(BF52=0,0,IF(BF52&gt;BE52,0,((BE52/BF52)-1)*100))</f>
        <v>4.761904761904767</v>
      </c>
      <c r="BY52" s="207">
        <f>IF(BG52=0,0,IF(BG52&gt;BF52,0,((BF52/BG52)-1)*100))</f>
        <v>6.779661016949157</v>
      </c>
      <c r="BZ52" s="207">
        <f>IF(BH52=0,0,IF(BH52&gt;BG52,0,((BG52/BH52)-1)*100))</f>
        <v>5.357142857142838</v>
      </c>
      <c r="CA52" s="208">
        <f>IF(BI52=0,0,IF(BI52&gt;BH52,0,((BH52/BI52)-1)*100))</f>
        <v>10.67193675889328</v>
      </c>
      <c r="CB52" s="205">
        <f>AVERAGE(BK52:CA52)</f>
        <v>6.387221284347673</v>
      </c>
      <c r="CC52" s="205">
        <f>SQRT(AVERAGE((BK52-$CB52)^2,(BL52-$CB52)^2,(BM52-$CB52)^2,(BN52-$CB52)^2,(BO52-$CB52)^2,(BP52-$CB52)^2,(BQ52-$CB52)^2,(BR52-$CB52)^2,(BS52-$CB52)^2,(BT52-$CB52)^2,(BU52-$CB52)^2,(BV52-$CB52)^2,(BW52-$CB52)^2,(BX52-$CB52)^2,(BY52-$CB52)^2,(BZ52-$CB52)^2,(CA52-$CB52)^2))</f>
        <v>3.722807867404747</v>
      </c>
      <c r="CD52" t="s" s="110">
        <v>132</v>
      </c>
      <c r="CE52" s="209">
        <f>IF(AN52="n/a","n/a",IF(U52&lt;0,"n/a",IF(U52="n/a","n/a",I52+AN52-U52)))</f>
        <v>-7.627729259094627</v>
      </c>
      <c r="CF52" s="209">
        <f>IF(AN52="n/a","n/a",I52+AN52)</f>
        <v>6.047484416119049</v>
      </c>
      <c r="CG52" s="205">
        <f>D52/10+(1000-E52)/100+IF(F52="N",2,IF(F52="Y",1,0))+IF(G52="N",2,IF(G52="Y",1,0))+IF(L52&gt;10,5,L52/2)+IF(S52&gt;100,0,IF(S52&lt;0,0,(100-S52)/10))+IF(U52&gt;100,0,IF(U52&lt;0,0,(100-U52)/10))+IF(X52="-",0,IF(X52="N/A",0,IF(X52&gt;5,0,5-X52)))+IF(Y52&gt;5,0,5-Y52)+IF(Z52="N/A",0,IF(Z52&gt;5,0,5-Z52))+IF(AB52&lt;0,0,IF(AB52="-",0,IF(AB52="N/A",0,IF(AB52&gt;10,5,AB52/2))))+IF(AC52="n/a",0,IF(AC52&lt;0,0,IF(AC52&gt;10,5,AC52/2)))+IF(AE52="n/a",0,IF(AE52&lt;0,0,IF(AE52&gt;10,5,AE52/2)))+AF52/10+IF(AG52&gt;100000,3,IF(AG52&gt;10000,2,IF(AG52&gt;1000,1,0)))+IF(AL52&gt;10,5,AL52/2)+IF(AM52="n/a",0,IF(AM52&gt;10,5,AM52/2))+IF(AN52="n/a",0,IF(AN52&gt;10,5,AN52/2))+IF(AO52="n/a",0,IF(AO52&lt;0,0,IF(AO52&gt;10,5,AO52/2)))+IF(CB52&gt;10,5,CB52/2)</f>
        <v>42.72811165497517</v>
      </c>
      <c r="CH52" s="315">
        <f>IF(AB52="n/a",1.03*AP52,IF(AB52&lt;0,1.01*AP52,IF(AB52&gt;10,1.1*AP52,(1+AB52/100)*AP52)))</f>
        <v>1.47805</v>
      </c>
      <c r="CI52" s="211">
        <f>IF($AC52="n/a",1.03*CH52,IF($AC52&lt;0,1.01*CH52,IF($AC52&gt;10,1.1*CH52,(1+$AC52/100)*CH52)))</f>
        <v>1.5223915</v>
      </c>
      <c r="CJ52" s="212">
        <f>IF($AE52="n/a",1.03*CI52,IF($AE52&lt;0,1.01*CI52,IF($AE52&gt;10,1.1*CI52,(1+$AE52/100)*CI52)))</f>
        <v>1.568063245</v>
      </c>
      <c r="CK52" s="212">
        <f>IF($AE52="n/a",1.03*CJ52,IF($AE52&lt;0,1.01*CJ52,IF($AE52&gt;10,1.1*CJ52,(1+$AE52/100)*CJ52)))</f>
        <v>1.615105142350</v>
      </c>
      <c r="CL52" s="210">
        <f>IF($AE52="n/a",1.03*CK52,IF($AE52&lt;0,1.01*CK52,IF($AE52&gt;10,1.1*CK52,(1+$AE52/100)*CK52)))</f>
        <v>1.6635582966205</v>
      </c>
      <c r="CM52" s="211">
        <f>SUM(CH52:CL52)</f>
        <v>7.847168183970501</v>
      </c>
      <c r="CN52" s="208">
        <f>(CM52/H52)*100</f>
        <v>16.34826704993855</v>
      </c>
      <c r="CO52" t="s" s="335">
        <v>143</v>
      </c>
      <c r="CP52" t="s" s="531">
        <v>143</v>
      </c>
      <c r="CQ52" s="342">
        <v>-23.5</v>
      </c>
      <c r="CR52" s="532">
        <v>1.3</v>
      </c>
      <c r="CS52" s="533">
        <v>1.7</v>
      </c>
    </row>
    <row r="53" ht="11.25" customHeight="1">
      <c r="A53" t="s" s="227">
        <v>614</v>
      </c>
      <c r="B53" t="s" s="116">
        <v>615</v>
      </c>
      <c r="C53" t="s" s="116">
        <v>357</v>
      </c>
      <c r="D53" s="218">
        <v>12</v>
      </c>
      <c r="E53" s="219">
        <v>297</v>
      </c>
      <c r="F53" t="s" s="220">
        <v>141</v>
      </c>
      <c r="G53" t="s" s="221">
        <v>141</v>
      </c>
      <c r="H53" s="493">
        <v>29.58</v>
      </c>
      <c r="I53" s="223">
        <f>(R53/H53)*100</f>
        <v>3.617308992562543</v>
      </c>
      <c r="J53" s="224">
        <v>0.2575</v>
      </c>
      <c r="K53" s="224">
        <v>0.2675</v>
      </c>
      <c r="L53" s="223">
        <f>((K53/J53)-1)*100</f>
        <v>3.883495145631066</v>
      </c>
      <c r="M53" s="226">
        <v>42780</v>
      </c>
      <c r="N53" s="226">
        <v>42782</v>
      </c>
      <c r="O53" s="226">
        <v>42804</v>
      </c>
      <c r="P53" t="s" s="227">
        <v>363</v>
      </c>
      <c r="Q53" s="85"/>
      <c r="R53" s="225">
        <f>K53*4</f>
        <v>1.07</v>
      </c>
      <c r="S53" s="228">
        <f>IF(OR(W53&lt;0.01,W53="n/a"),"n/a",R53/W53*100)</f>
        <v>76.42857142857143</v>
      </c>
      <c r="T53" s="229">
        <f>IF(OR(W53&lt;0.01,Z53="n/a"),"n/a",(H53/SQRT(22.5*W53*(H53/Z53))-1)*100)</f>
        <v>83.3518605357054</v>
      </c>
      <c r="U53" s="223">
        <f>IF(OR(W53&lt;0.01,W53="n/a"),"n/a",H53/W53)</f>
        <v>21.12857142857143</v>
      </c>
      <c r="V53" s="230">
        <v>12</v>
      </c>
      <c r="W53" s="222">
        <v>1.4</v>
      </c>
      <c r="X53" s="222">
        <v>2.88</v>
      </c>
      <c r="Y53" s="231">
        <v>1.44</v>
      </c>
      <c r="Z53" s="232">
        <v>3.58</v>
      </c>
      <c r="AA53" s="233">
        <v>17.3</v>
      </c>
      <c r="AB53" s="396">
        <v>161.9</v>
      </c>
      <c r="AC53" s="235">
        <v>7.09</v>
      </c>
      <c r="AD53" s="236">
        <v>-11.1</v>
      </c>
      <c r="AE53" s="236">
        <v>7.33</v>
      </c>
      <c r="AF53" s="237">
        <v>17</v>
      </c>
      <c r="AG53" s="238">
        <v>12749</v>
      </c>
      <c r="AH53" s="239">
        <v>0.2</v>
      </c>
      <c r="AI53" s="240">
        <v>2.65</v>
      </c>
      <c r="AJ53" t="s" s="265">
        <f>IF(OR(AD53&lt;0,AD53="n/a",AD53=0,AN53="n/a"),"n/a",AN53/AD53)</f>
        <v>143</v>
      </c>
      <c r="AK53" s="242">
        <f>IF(OR(AN53&lt;0,AN53="n/a",AO53&lt;0,AO53="n/a"),"n/a",AN53/AO53)</f>
        <v>0.9813374009169337</v>
      </c>
      <c r="AL53" s="243">
        <f>((AP53/AQ53)^(1/1)-1)*100</f>
        <v>4.040404040404044</v>
      </c>
      <c r="AM53" s="243">
        <f>IF(AS53=0,"n/a",((AP53/AS53)^(1/3)-1)*100)</f>
        <v>7.461536061959473</v>
      </c>
      <c r="AN53" s="243">
        <f>IF(AV53=0,"n/a",((AP53/AV53)^(1/5)-1)*100)</f>
        <v>5.448893436265378</v>
      </c>
      <c r="AO53" s="244">
        <f>IF(BB53=0,"n/a",((AP53/BB53)^(1/10)-1)*100)</f>
        <v>5.552517850816741</v>
      </c>
      <c r="AP53" s="241">
        <v>1.03</v>
      </c>
      <c r="AQ53" s="241">
        <v>0.99</v>
      </c>
      <c r="AR53" s="241">
        <v>0.95</v>
      </c>
      <c r="AS53" s="241">
        <v>0.83</v>
      </c>
      <c r="AT53" s="245"/>
      <c r="AU53" s="241">
        <v>0.8100000000000001</v>
      </c>
      <c r="AV53" s="241">
        <v>0.79</v>
      </c>
      <c r="AW53" s="245"/>
      <c r="AX53" s="246">
        <v>0.78</v>
      </c>
      <c r="AY53" s="247">
        <v>0.76</v>
      </c>
      <c r="AZ53" s="248">
        <v>0.73</v>
      </c>
      <c r="BA53" s="248">
        <v>0.68</v>
      </c>
      <c r="BB53" s="248">
        <v>0.6</v>
      </c>
      <c r="BC53" s="317">
        <v>0.3</v>
      </c>
      <c r="BD53" s="317">
        <v>0.4</v>
      </c>
      <c r="BE53" s="317">
        <v>0.7925</v>
      </c>
      <c r="BF53" s="317">
        <v>1.07</v>
      </c>
      <c r="BG53" s="317">
        <v>1.5</v>
      </c>
      <c r="BH53" s="317">
        <v>1.5</v>
      </c>
      <c r="BI53" s="401">
        <v>1.5</v>
      </c>
      <c r="BJ53" s="246">
        <f>SUM(AP53:BI53)</f>
        <v>16.0125</v>
      </c>
      <c r="BK53" s="250">
        <f>((AP53/AQ53)-1)*100</f>
        <v>4.040404040404044</v>
      </c>
      <c r="BL53" s="250">
        <f>((AQ53/AR53)-1)*100</f>
        <v>4.210526315789487</v>
      </c>
      <c r="BM53" s="250">
        <f>((AR53/AS53)-1)*100</f>
        <v>14.45783132530121</v>
      </c>
      <c r="BN53" s="250">
        <f>IF(AU53=0,0,IF(AU53&gt;AS53,0,((AS53/AU53)-1)*100))</f>
        <v>2.469135802469125</v>
      </c>
      <c r="BO53" s="250">
        <f>IF(AV53=0,0,IF(AV53&gt;AU53,0,((AU53/AV53)-1)*100))</f>
        <v>2.531645569620244</v>
      </c>
      <c r="BP53" s="250">
        <f>IF(AX53=0,0,IF(AX53&gt;AV53,0,((AV53/AX53)-1)*100))</f>
        <v>1.282051282051277</v>
      </c>
      <c r="BQ53" s="251">
        <f>IF(AY53=0,0,IF(AY53&gt;AX53,0,((AX53/AY53)-1)*100))</f>
        <v>2.631578947368429</v>
      </c>
      <c r="BR53" s="252">
        <f>IF(AZ53=0,0,IF(AZ53&gt;AY53,0,((AY53/AZ53)-1)*100))</f>
        <v>4.109589041095885</v>
      </c>
      <c r="BS53" s="252">
        <f>IF(BA53=0,0,IF(BA53&gt;AZ53,0,((AZ53/BA53)-1)*100))</f>
        <v>7.352941176470584</v>
      </c>
      <c r="BT53" s="252">
        <f>IF(BB53=0,0,IF(BB53&gt;BA53,0,((BA53/BB53)-1)*100))</f>
        <v>13.33333333333335</v>
      </c>
      <c r="BU53" s="252">
        <f>IF(BC53=0,0,IF(BC53&gt;BB53,0,((BB53/BC53)-1)*100))</f>
        <v>100</v>
      </c>
      <c r="BV53" s="252">
        <f>IF(BD53=0,0,IF(BD53&gt;BC53,0,((BC53/BD53)-1)*100))</f>
        <v>0</v>
      </c>
      <c r="BW53" s="252">
        <f>IF(BE53=0,0,IF(BE53&gt;BD53,0,((BD53/BE53)-1)*100))</f>
        <v>0</v>
      </c>
      <c r="BX53" s="252">
        <f>IF(BF53=0,0,IF(BF53&gt;BE53,0,((BE53/BF53)-1)*100))</f>
        <v>0</v>
      </c>
      <c r="BY53" s="252">
        <f>IF(BG53=0,0,IF(BG53&gt;BF53,0,((BF53/BG53)-1)*100))</f>
        <v>0</v>
      </c>
      <c r="BZ53" s="252">
        <f>IF(BH53=0,0,IF(BH53&gt;BG53,0,((BG53/BH53)-1)*100))</f>
        <v>0</v>
      </c>
      <c r="CA53" s="253">
        <f>IF(BI53=0,0,IF(BI53&gt;BH53,0,((BH53/BI53)-1)*100))</f>
        <v>0</v>
      </c>
      <c r="CB53" s="250">
        <f>AVERAGE(BK53:CA53)</f>
        <v>9.201119813759037</v>
      </c>
      <c r="CC53" s="250">
        <f>SQRT(AVERAGE((BK53-$CB53)^2,(BL53-$CB53)^2,(BM53-$CB53)^2,(BN53-$CB53)^2,(BO53-$CB53)^2,(BP53-$CB53)^2,(BQ53-$CB53)^2,(BR53-$CB53)^2,(BS53-$CB53)^2,(BT53-$CB53)^2,(BU53-$CB53)^2,(BV53-$CB53)^2,(BW53-$CB53)^2,(BX53-$CB53)^2,(BY53-$CB53)^2,(BZ53-$CB53)^2,(CA53-$CB53)^2))</f>
        <v>23.10291419381007</v>
      </c>
      <c r="CD53" t="s" s="116">
        <v>161</v>
      </c>
      <c r="CE53" s="254">
        <f>IF(AN53="n/a","n/a",IF(U53&lt;0,"n/a",IF(U53="n/a","n/a",I53+AN53-U53)))</f>
        <v>-12.06236899974351</v>
      </c>
      <c r="CF53" s="254">
        <f>IF(AN53="n/a","n/a",I53+AN53)</f>
        <v>9.066202428827921</v>
      </c>
      <c r="CG53" s="250">
        <f>D53/10+(1000-E53)/100+IF(F53="N",2,IF(F53="Y",1,0))+IF(G53="N",2,IF(G53="Y",1,0))+IF(L53&gt;10,5,L53/2)+IF(S53&gt;100,0,IF(S53&lt;0,0,(100-S53)/10))+IF(U53&gt;100,0,IF(U53&lt;0,0,(100-U53)/10))+IF(X53="-",0,IF(X53="N/A",0,IF(X53&gt;5,0,5-X53)))+IF(Y53&gt;5,0,5-Y53)+IF(Z53="N/A",0,IF(Z53&gt;5,0,5-Z53))+IF(AB53&lt;0,0,IF(AB53="-",0,IF(AB53="N/A",0,IF(AB53&gt;10,5,AB53/2))))+IF(AC53="n/a",0,IF(AC53&lt;0,0,IF(AC53&gt;10,5,AC53/2)))+IF(AE53="n/a",0,IF(AE53&lt;0,0,IF(AE53&gt;10,5,AE53/2)))+AF53/10+IF(AG53&gt;100000,3,IF(AG53&gt;10000,2,IF(AG53&gt;1000,1,0)))+IF(AL53&gt;10,5,AL53/2)+IF(AM53="n/a",0,IF(AM53&gt;10,5,AM53/2))+IF(AN53="n/a",0,IF(AN53&gt;10,5,AN53/2))+IF(AO53="n/a",0,IF(AO53&lt;0,0,IF(AO53&gt;10,5,AO53/2)))+IF(CB53&gt;10,5,CB53/2)</f>
        <v>61.27826888870359</v>
      </c>
      <c r="CH53" s="255">
        <f>IF(AB53="n/a",1.03*AP53,IF(AB53&lt;0,1.01*AP53,IF(AB53&gt;10,1.1*AP53,(1+AB53/100)*AP53)))</f>
        <v>1.133</v>
      </c>
      <c r="CI53" s="256">
        <f>IF($AC53="n/a",1.03*CH53,IF($AC53&lt;0,1.01*CH53,IF($AC53&gt;10,1.1*CH53,(1+$AC53/100)*CH53)))</f>
        <v>1.2133297</v>
      </c>
      <c r="CJ53" s="257">
        <f>IF($AE53="n/a",1.03*CI53,IF($AE53&lt;0,1.01*CI53,IF($AE53&gt;10,1.1*CI53,(1+$AE53/100)*CI53)))</f>
        <v>1.302266767010</v>
      </c>
      <c r="CK53" s="257">
        <f>IF($AE53="n/a",1.03*CJ53,IF($AE53&lt;0,1.01*CJ53,IF($AE53&gt;10,1.1*CJ53,(1+$AE53/100)*CJ53)))</f>
        <v>1.397722921031833</v>
      </c>
      <c r="CL53" s="258">
        <f>IF($AE53="n/a",1.03*CK53,IF($AE53&lt;0,1.01*CK53,IF($AE53&gt;10,1.1*CK53,(1+$AE53/100)*CK53)))</f>
        <v>1.500176011143466</v>
      </c>
      <c r="CM53" s="256">
        <f>SUM(CH53:CL53)</f>
        <v>6.5464953991853</v>
      </c>
      <c r="CN53" s="253">
        <f>(CM53/H53)*100</f>
        <v>22.13149222172177</v>
      </c>
      <c r="CO53" s="259">
        <v>0.64</v>
      </c>
      <c r="CP53" s="260">
        <v>35</v>
      </c>
      <c r="CQ53" s="261">
        <v>-2.9</v>
      </c>
      <c r="CR53" s="262">
        <v>0.1</v>
      </c>
      <c r="CS53" s="263">
        <v>5.2</v>
      </c>
    </row>
    <row r="54" ht="11.25" customHeight="1">
      <c r="A54" t="s" s="227">
        <v>616</v>
      </c>
      <c r="B54" t="s" s="116">
        <v>617</v>
      </c>
      <c r="C54" t="s" s="116">
        <v>174</v>
      </c>
      <c r="D54" s="218">
        <v>14</v>
      </c>
      <c r="E54" s="219">
        <v>251</v>
      </c>
      <c r="F54" t="s" s="220">
        <v>55</v>
      </c>
      <c r="G54" t="s" s="221">
        <v>55</v>
      </c>
      <c r="H54" s="493">
        <v>80.55</v>
      </c>
      <c r="I54" s="223">
        <f>(R54/H54)*100</f>
        <v>1.613904407200497</v>
      </c>
      <c r="J54" s="224">
        <v>0.305</v>
      </c>
      <c r="K54" s="224">
        <v>0.325</v>
      </c>
      <c r="L54" s="223">
        <f>((K54/J54)-1)*100</f>
        <v>6.557377049180335</v>
      </c>
      <c r="M54" s="226">
        <v>42899</v>
      </c>
      <c r="N54" s="226">
        <v>42901</v>
      </c>
      <c r="O54" s="226">
        <v>42921</v>
      </c>
      <c r="P54" t="s" s="227">
        <v>618</v>
      </c>
      <c r="Q54" s="316"/>
      <c r="R54" s="225">
        <f>K54*4</f>
        <v>1.3</v>
      </c>
      <c r="S54" s="228">
        <f>IF(OR(W54&lt;0.01,W54="n/a"),"n/a",R54/W54*100)</f>
        <v>50.98039215686276</v>
      </c>
      <c r="T54" s="229">
        <f>IF(OR(W54&lt;0.01,Z54="n/a"),"n/a",(H54/SQRT(22.5*W54*(H54/Z54))-1)*100)</f>
        <v>100.0294096023941</v>
      </c>
      <c r="U54" s="223">
        <f>IF(OR(W54&lt;0.01,W54="n/a"),"n/a",H54/W54)</f>
        <v>31.58823529411765</v>
      </c>
      <c r="V54" s="230">
        <v>12</v>
      </c>
      <c r="W54" s="222">
        <v>2.55</v>
      </c>
      <c r="X54" s="222">
        <v>3.9</v>
      </c>
      <c r="Y54" s="231">
        <v>2.31</v>
      </c>
      <c r="Z54" s="232">
        <v>2.85</v>
      </c>
      <c r="AA54" s="233">
        <v>9.199999999999999</v>
      </c>
      <c r="AB54" s="234">
        <v>5.3</v>
      </c>
      <c r="AC54" s="235">
        <v>19.91</v>
      </c>
      <c r="AD54" s="236">
        <v>8.4</v>
      </c>
      <c r="AE54" s="236">
        <v>8.1</v>
      </c>
      <c r="AF54" s="237">
        <v>4</v>
      </c>
      <c r="AG54" s="238">
        <v>1294</v>
      </c>
      <c r="AH54" s="239">
        <v>2.7</v>
      </c>
      <c r="AI54" s="240">
        <v>0.78</v>
      </c>
      <c r="AJ54" s="241">
        <f>IF(OR(AD54&lt;0,AD54="n/a",AD54=0),"n/a",AN54/AD54)</f>
        <v>0.6733623924846375</v>
      </c>
      <c r="AK54" s="242">
        <f>IF(OR(AO54&lt;0,AO54="n/a"),"n/a",AN54/AO54)</f>
        <v>1.27087839806654</v>
      </c>
      <c r="AL54" s="243">
        <f>((AP54/AQ54)^(1/1)-1)*100</f>
        <v>6.278026905829592</v>
      </c>
      <c r="AM54" s="243">
        <f>IF(AS54=0,"n/a",((AP54/AS54)^(1/3)-1)*100)</f>
        <v>5.355045860867125</v>
      </c>
      <c r="AN54" s="243">
        <f>IF(AV54=0,"n/a",((AP54/AV54)^(1/5)-1)*100)</f>
        <v>5.656244096870955</v>
      </c>
      <c r="AO54" s="244">
        <f>IF(BB54=0,"n/a",((AP54/BB54)^(1/10)-1)*100)</f>
        <v>4.450657203298225</v>
      </c>
      <c r="AP54" s="241">
        <v>1.185</v>
      </c>
      <c r="AQ54" s="241">
        <v>1.115</v>
      </c>
      <c r="AR54" s="241">
        <v>1.053333333333333</v>
      </c>
      <c r="AS54" s="241">
        <v>1.013333333333333</v>
      </c>
      <c r="AT54" s="245"/>
      <c r="AU54" s="241">
        <v>0.9466666666666667</v>
      </c>
      <c r="AV54" s="241">
        <v>0.9</v>
      </c>
      <c r="AW54" s="245"/>
      <c r="AX54" s="246">
        <v>0.86</v>
      </c>
      <c r="AY54" s="247">
        <v>0.8266666666666667</v>
      </c>
      <c r="AZ54" s="248">
        <v>0.8</v>
      </c>
      <c r="BA54" s="248">
        <v>0.78</v>
      </c>
      <c r="BB54" s="248">
        <v>0.7666666666666666</v>
      </c>
      <c r="BC54" s="248">
        <v>0.7533333333333333</v>
      </c>
      <c r="BD54" s="248">
        <v>0.74</v>
      </c>
      <c r="BE54" s="317">
        <v>0.7333333333333334</v>
      </c>
      <c r="BF54" s="317">
        <v>0.7333333333333334</v>
      </c>
      <c r="BG54" s="248">
        <v>0.7266666666666667</v>
      </c>
      <c r="BH54" s="248">
        <v>0.7066666666666667</v>
      </c>
      <c r="BI54" s="249">
        <v>0.68</v>
      </c>
      <c r="BJ54" s="246">
        <f>SUM(AP54:BI54)</f>
        <v>15.32</v>
      </c>
      <c r="BK54" s="250">
        <f>((AP54/AQ54)-1)*100</f>
        <v>6.278026905829592</v>
      </c>
      <c r="BL54" s="250">
        <f>((AQ54/AR54)-1)*100</f>
        <v>5.854430379746844</v>
      </c>
      <c r="BM54" s="250">
        <f>((AR54/AS54)-1)*100</f>
        <v>3.947368421052611</v>
      </c>
      <c r="BN54" s="250">
        <f>IF(AU54=0,0,IF(AU54&gt;AS54,0,((AS54/AU54)-1)*100))</f>
        <v>7.042253521126773</v>
      </c>
      <c r="BO54" s="250">
        <f>IF(AV54=0,0,IF(AV54&gt;AU54,0,((AU54/AV54)-1)*100))</f>
        <v>5.185185185185182</v>
      </c>
      <c r="BP54" s="250">
        <f>IF(AX54=0,0,IF(AX54&gt;AV54,0,((AV54/AX54)-1)*100))</f>
        <v>4.651162790697683</v>
      </c>
      <c r="BQ54" s="251">
        <f>IF(AY54=0,0,IF(AY54&gt;AX54,0,((AX54/AY54)-1)*100))</f>
        <v>4.032258064516125</v>
      </c>
      <c r="BR54" s="252">
        <f>IF(AZ54=0,0,IF(AZ54&gt;AY54,0,((AY54/AZ54)-1)*100))</f>
        <v>3.333333333333321</v>
      </c>
      <c r="BS54" s="252">
        <f>IF(BA54=0,0,IF(BA54&gt;AZ54,0,((AZ54/BA54)-1)*100))</f>
        <v>2.564102564102577</v>
      </c>
      <c r="BT54" s="252">
        <f>IF(BB54=0,0,IF(BB54&gt;BA54,0,((BA54/BB54)-1)*100))</f>
        <v>1.739130434782621</v>
      </c>
      <c r="BU54" s="252">
        <f>IF(BC54=0,0,IF(BC54&gt;BB54,0,((BB54/BC54)-1)*100))</f>
        <v>1.769911504424782</v>
      </c>
      <c r="BV54" s="252">
        <f>IF(BD54=0,0,IF(BD54&gt;BC54,0,((BC54/BD54)-1)*100))</f>
        <v>1.801801801801806</v>
      </c>
      <c r="BW54" s="252">
        <f>IF(BE54=0,0,IF(BE54&gt;BD54,0,((BD54/BE54)-1)*100))</f>
        <v>0.9090909090909038</v>
      </c>
      <c r="BX54" s="252">
        <f>IF(BF54=0,0,IF(BF54&gt;BE54,0,((BE54/BF54)-1)*100))</f>
        <v>0</v>
      </c>
      <c r="BY54" s="252">
        <f>IF(BG54=0,0,IF(BG54&gt;BF54,0,((BF54/BG54)-1)*100))</f>
        <v>0.9174311926605672</v>
      </c>
      <c r="BZ54" s="252">
        <f>IF(BH54=0,0,IF(BH54&gt;BG54,0,((BG54/BH54)-1)*100))</f>
        <v>2.830188679245293</v>
      </c>
      <c r="CA54" s="253">
        <f>IF(BI54=0,0,IF(BI54&gt;BH54,0,((BH54/BI54)-1)*100))</f>
        <v>3.921568627450966</v>
      </c>
      <c r="CB54" s="250">
        <f>AVERAGE(BK54:CA54)</f>
        <v>3.339837900885156</v>
      </c>
      <c r="CC54" s="250">
        <f>SQRT(AVERAGE((BK54-$CB54)^2,(BL54-$CB54)^2,(BM54-$CB54)^2,(BN54-$CB54)^2,(BO54-$CB54)^2,(BP54-$CB54)^2,(BQ54-$CB54)^2,(BR54-$CB54)^2,(BS54-$CB54)^2,(BT54-$CB54)^2,(BU54-$CB54)^2,(BV54-$CB54)^2,(BW54-$CB54)^2,(BX54-$CB54)^2,(BY54-$CB54)^2,(BZ54-$CB54)^2,(CA54-$CB54)^2))</f>
        <v>1.972770242235486</v>
      </c>
      <c r="CD54" t="s" s="116">
        <v>161</v>
      </c>
      <c r="CE54" s="254">
        <f>IF(AN54="n/a","n/a",IF(U54&lt;0,"n/a",IF(U54="n/a","n/a",I54+AN54-U54)))</f>
        <v>-24.31808679004619</v>
      </c>
      <c r="CF54" s="254">
        <f>IF(AN54="n/a","n/a",I54+AN54)</f>
        <v>7.270148504071452</v>
      </c>
      <c r="CG54" s="250">
        <f>D54/10+(1000-E54)/100+IF(F54="N",2,IF(F54="Y",1,0))+IF(G54="N",2,IF(G54="Y",1,0))+IF(L54&gt;10,5,L54/2)+IF(S54&gt;100,0,IF(S54&lt;0,0,(100-S54)/10))+IF(U54&gt;100,0,IF(U54&lt;0,0,(100-U54)/10))+IF(X54="-",0,IF(X54="N/A",0,IF(X54&gt;5,0,5-X54)))+IF(Y54&gt;5,0,5-Y54)+IF(Z54="N/A",0,IF(Z54&gt;5,0,5-Z54))+IF(AB54&lt;0,0,IF(AB54="-",0,IF(AB54="N/A",0,IF(AB54&gt;10,5,AB54/2))))+IF(AC54="n/a",0,IF(AC54&lt;0,0,IF(AC54&gt;10,5,AC54/2)))+IF(AE54="n/a",0,IF(AE54&lt;0,0,IF(AE54&gt;10,5,AE54/2)))+AF54/10+IF(AG54&gt;100000,3,IF(AG54&gt;10000,2,IF(AG54&gt;1000,1,0)))+IF(AL54&gt;10,5,AL54/2)+IF(AM54="n/a",0,IF(AM54&gt;10,5,AM54/2))+IF(AN54="n/a",0,IF(AN54&gt;10,5,AN54/2))+IF(AO54="n/a",0,IF(AO54&lt;0,0,IF(AO54&gt;10,5,AO54/2)))+IF(CB54&gt;10,5,CB54/2)</f>
        <v>59.49173176336764</v>
      </c>
      <c r="CH54" s="255">
        <f>IF(AB54="n/a",1.03*AP54,IF(AB54&lt;0,1.01*AP54,IF(AB54&gt;10,1.1*AP54,(1+AB54/100)*AP54)))</f>
        <v>1.247805</v>
      </c>
      <c r="CI54" s="256">
        <f>IF($AC54="n/a",1.03*CH54,IF($AC54&lt;0,1.01*CH54,IF($AC54&gt;10,1.1*CH54,(1+$AC54/100)*CH54)))</f>
        <v>1.3725855</v>
      </c>
      <c r="CJ54" s="257">
        <f>IF($AE54="n/a",1.03*CI54,IF($AE54&lt;0,1.01*CI54,IF($AE54&gt;10,1.1*CI54,(1+$AE54/100)*CI54)))</f>
        <v>1.4837649255</v>
      </c>
      <c r="CK54" s="257">
        <f>IF($AE54="n/a",1.03*CJ54,IF($AE54&lt;0,1.01*CJ54,IF($AE54&gt;10,1.1*CJ54,(1+$AE54/100)*CJ54)))</f>
        <v>1.6039498844655</v>
      </c>
      <c r="CL54" s="258">
        <f>IF($AE54="n/a",1.03*CK54,IF($AE54&lt;0,1.01*CK54,IF($AE54&gt;10,1.1*CK54,(1+$AE54/100)*CK54)))</f>
        <v>1.733869825107206</v>
      </c>
      <c r="CM54" s="256">
        <f>SUM(CH54:CL54)</f>
        <v>7.441975135072706</v>
      </c>
      <c r="CN54" s="253">
        <f>(CM54/H54)*100</f>
        <v>9.238951129823347</v>
      </c>
      <c r="CO54" s="259">
        <v>0.27</v>
      </c>
      <c r="CP54" s="260">
        <v>38.9</v>
      </c>
      <c r="CQ54" s="261">
        <v>-2</v>
      </c>
      <c r="CR54" s="262">
        <v>1.1</v>
      </c>
      <c r="CS54" s="263">
        <v>9.1</v>
      </c>
    </row>
    <row r="55" ht="11.25" customHeight="1">
      <c r="A55" t="s" s="227">
        <v>619</v>
      </c>
      <c r="B55" t="s" s="116">
        <v>620</v>
      </c>
      <c r="C55" t="s" s="116">
        <v>146</v>
      </c>
      <c r="D55" s="218">
        <v>24</v>
      </c>
      <c r="E55" s="219">
        <v>123</v>
      </c>
      <c r="F55" t="s" s="220">
        <v>55</v>
      </c>
      <c r="G55" t="s" s="221">
        <v>55</v>
      </c>
      <c r="H55" s="222">
        <v>150.82</v>
      </c>
      <c r="I55" s="223">
        <f>(R55/H55)*100</f>
        <v>1.88303938469699</v>
      </c>
      <c r="J55" s="318">
        <v>0.6899999999999999</v>
      </c>
      <c r="K55" s="318">
        <v>0.71</v>
      </c>
      <c r="L55" s="223">
        <f>((K55/J55)-1)*100</f>
        <v>2.898550724637694</v>
      </c>
      <c r="M55" s="226">
        <v>42914</v>
      </c>
      <c r="N55" s="226">
        <v>42916</v>
      </c>
      <c r="O55" s="226">
        <v>42937</v>
      </c>
      <c r="P55" t="s" s="227">
        <v>621</v>
      </c>
      <c r="Q55" t="s" s="227">
        <v>622</v>
      </c>
      <c r="R55" s="225">
        <f>K55*4</f>
        <v>2.84</v>
      </c>
      <c r="S55" s="228">
        <f>IF(OR(W55&lt;0.01,W55="n/a"),"n/a",R55/W55*100)</f>
        <v>24.95606326889279</v>
      </c>
      <c r="T55" s="229">
        <f>IF(OR(W55&lt;0.01,Z55="n/a"),"n/a",(H55/SQRT(22.5*W55*(H55/Z55))-1)*100)</f>
        <v>-9.515440128809882</v>
      </c>
      <c r="U55" s="223">
        <f>IF(OR(W55&lt;0.01,W55="n/a"),"n/a",H55/W55)</f>
        <v>13.2530755711775</v>
      </c>
      <c r="V55" s="230">
        <v>12</v>
      </c>
      <c r="W55" s="222">
        <v>11.38</v>
      </c>
      <c r="X55" s="222">
        <v>4.1</v>
      </c>
      <c r="Y55" s="231">
        <v>2.2</v>
      </c>
      <c r="Z55" s="232">
        <v>1.39</v>
      </c>
      <c r="AA55" t="s" s="362">
        <v>143</v>
      </c>
      <c r="AB55" s="234">
        <v>3</v>
      </c>
      <c r="AC55" s="235">
        <v>44.76</v>
      </c>
      <c r="AD55" s="236">
        <v>14.5</v>
      </c>
      <c r="AE55" s="236">
        <v>3.23</v>
      </c>
      <c r="AF55" s="237">
        <v>25</v>
      </c>
      <c r="AG55" s="238">
        <v>71113</v>
      </c>
      <c r="AH55" s="239">
        <v>0.6</v>
      </c>
      <c r="AI55" s="240">
        <v>0.26</v>
      </c>
      <c r="AJ55" s="241">
        <f>IF(OR(AD55&lt;0,AD55="n/a",AD55=0),"n/a",AN55/AD55)</f>
        <v>1.025505896531276</v>
      </c>
      <c r="AK55" s="242">
        <f>IF(OR(AO55&lt;0,AO55="n/a"),"n/a",AN55/AO55)</f>
        <v>1.354736988272004</v>
      </c>
      <c r="AL55" s="243">
        <f>((AP55/AQ55)^(1/1)-1)*100</f>
        <v>3.030303030303028</v>
      </c>
      <c r="AM55" s="243">
        <f>IF(AS55=0,"n/a",((AP55/AS55)^(1/3)-1)*100)</f>
        <v>10.79316513508928</v>
      </c>
      <c r="AN55" s="243">
        <f>IF(AV55=0,"n/a",((AP55/AV55)^(1/5)-1)*100)</f>
        <v>14.86983549970351</v>
      </c>
      <c r="AO55" s="244">
        <f>IF(BB55=0,"n/a",((AP55/BB55)^(1/10)-1)*100)</f>
        <v>10.97617886603237</v>
      </c>
      <c r="AP55" s="241">
        <v>2.72</v>
      </c>
      <c r="AQ55" s="241">
        <v>2.64</v>
      </c>
      <c r="AR55" s="241">
        <v>2.56</v>
      </c>
      <c r="AS55" s="241">
        <v>2</v>
      </c>
      <c r="AT55" s="245"/>
      <c r="AU55" s="241">
        <v>1.92</v>
      </c>
      <c r="AV55" s="241">
        <v>1.36</v>
      </c>
      <c r="AW55" s="245"/>
      <c r="AX55" s="246">
        <v>1.28</v>
      </c>
      <c r="AY55" s="247">
        <v>1.15</v>
      </c>
      <c r="AZ55" s="248">
        <v>1.09</v>
      </c>
      <c r="BA55" s="248">
        <v>1.04</v>
      </c>
      <c r="BB55" s="248">
        <v>0.96</v>
      </c>
      <c r="BC55" s="248">
        <v>0.88</v>
      </c>
      <c r="BD55" s="248">
        <v>0.8</v>
      </c>
      <c r="BE55" s="248">
        <v>0.74</v>
      </c>
      <c r="BF55" s="248">
        <v>0.68</v>
      </c>
      <c r="BG55" s="248">
        <v>0.5600000000000001</v>
      </c>
      <c r="BH55" s="248">
        <v>0.48</v>
      </c>
      <c r="BI55" s="249">
        <v>0.4</v>
      </c>
      <c r="BJ55" s="246">
        <f>SUM(AP55:BI55)</f>
        <v>23.25999999999999</v>
      </c>
      <c r="BK55" s="250">
        <f>((AP55/AQ55)-1)*100</f>
        <v>3.030303030303028</v>
      </c>
      <c r="BL55" s="250">
        <f>((AQ55/AR55)-1)*100</f>
        <v>3.125</v>
      </c>
      <c r="BM55" s="250">
        <f>((AR55/AS55)-1)*100</f>
        <v>28</v>
      </c>
      <c r="BN55" s="250">
        <f>IF(AU55=0,0,IF(AU55&gt;AS55,0,((AS55/AU55)-1)*100))</f>
        <v>4.166666666666674</v>
      </c>
      <c r="BO55" s="250">
        <f>IF(AV55=0,0,IF(AV55&gt;AU55,0,((AU55/AV55)-1)*100))</f>
        <v>41.17647058823528</v>
      </c>
      <c r="BP55" s="250">
        <f>IF(AX55=0,0,IF(AX55&gt;AV55,0,((AV55/AX55)-1)*100))</f>
        <v>6.25</v>
      </c>
      <c r="BQ55" s="251">
        <f>IF(AY55=0,0,IF(AY55&gt;AX55,0,((AX55/AY55)-1)*100))</f>
        <v>11.30434782608696</v>
      </c>
      <c r="BR55" s="252">
        <f>IF(AZ55=0,0,IF(AZ55&gt;AY55,0,((AY55/AZ55)-1)*100))</f>
        <v>5.504587155963292</v>
      </c>
      <c r="BS55" s="252">
        <f>IF(BA55=0,0,IF(BA55&gt;AZ55,0,((AZ55/BA55)-1)*100))</f>
        <v>4.807692307692313</v>
      </c>
      <c r="BT55" s="252">
        <f>IF(BB55=0,0,IF(BB55&gt;BA55,0,((BA55/BB55)-1)*100))</f>
        <v>8.333333333333348</v>
      </c>
      <c r="BU55" s="252">
        <f>IF(BC55=0,0,IF(BC55&gt;BB55,0,((BB55/BC55)-1)*100))</f>
        <v>9.090909090909083</v>
      </c>
      <c r="BV55" s="252">
        <f>IF(BD55=0,0,IF(BD55&gt;BC55,0,((BC55/BD55)-1)*100))</f>
        <v>9.999999999999986</v>
      </c>
      <c r="BW55" s="252">
        <f>IF(BE55=0,0,IF(BE55&gt;BD55,0,((BD55/BE55)-1)*100))</f>
        <v>8.108108108108114</v>
      </c>
      <c r="BX55" s="252">
        <f>IF(BF55=0,0,IF(BF55&gt;BE55,0,((BE55/BF55)-1)*100))</f>
        <v>8.823529411764696</v>
      </c>
      <c r="BY55" s="252">
        <f>IF(BG55=0,0,IF(BG55&gt;BF55,0,((BF55/BG55)-1)*100))</f>
        <v>21.42857142857142</v>
      </c>
      <c r="BZ55" s="252">
        <f>IF(BH55=0,0,IF(BH55&gt;BG55,0,((BG55/BH55)-1)*100))</f>
        <v>16.66666666666667</v>
      </c>
      <c r="CA55" s="253">
        <f>IF(BI55=0,0,IF(BI55&gt;BH55,0,((BH55/BI55)-1)*100))</f>
        <v>20</v>
      </c>
      <c r="CB55" s="250">
        <f>AVERAGE(BK55:CA55)</f>
        <v>12.34212856554711</v>
      </c>
      <c r="CC55" s="250">
        <f>SQRT(AVERAGE((BK55-$CB55)^2,(BL55-$CB55)^2,(BM55-$CB55)^2,(BN55-$CB55)^2,(BO55-$CB55)^2,(BP55-$CB55)^2,(BQ55-$CB55)^2,(BR55-$CB55)^2,(BS55-$CB55)^2,(BT55-$CB55)^2,(BU55-$CB55)^2,(BV55-$CB55)^2,(BW55-$CB55)^2,(BX55-$CB55)^2,(BY55-$CB55)^2,(BZ55-$CB55)^2,(CA55-$CB55)^2))</f>
        <v>9.938471422608231</v>
      </c>
      <c r="CD55" t="s" s="116">
        <v>132</v>
      </c>
      <c r="CE55" s="254">
        <f>IF(AN55="n/a","n/a",IF(U55&lt;0,"n/a",IF(U55="n/a","n/a",I55+AN55-U55)))</f>
        <v>3.499799313222995</v>
      </c>
      <c r="CF55" s="254">
        <f>IF(AN55="n/a","n/a",I55+AN55)</f>
        <v>16.7528748844005</v>
      </c>
      <c r="CG55" s="250">
        <f>D55/10+(1000-E55)/100+IF(F55="N",2,IF(F55="Y",1,0))+IF(G55="N",2,IF(G55="Y",1,0))+IF(L55&gt;10,5,L55/2)+IF(S55&gt;100,0,IF(S55&lt;0,0,(100-S55)/10))+IF(U55&gt;100,0,IF(U55&lt;0,0,(100-U55)/10))+IF(X55="-",0,IF(X55="N/A",0,IF(X55&gt;5,0,5-X55)))+IF(Y55&gt;5,0,5-Y55)+IF(Z55="N/A",0,IF(Z55&gt;5,0,5-Z55))+IF(AB55&lt;0,0,IF(AB55="-",0,IF(AB55="N/A",0,IF(AB55&gt;10,5,AB55/2))))+IF(AC55="n/a",0,IF(AC55&lt;0,0,IF(AC55&gt;10,5,AC55/2)))+IF(AE55="n/a",0,IF(AE55&lt;0,0,IF(AE55&gt;10,5,AE55/2)))+AF55/10+IF(AG55&gt;100000,3,IF(AG55&gt;10000,2,IF(AG55&gt;1000,1,0)))+IF(AL55&gt;10,5,AL55/2)+IF(AM55="n/a",0,IF(AM55&gt;10,5,AM55/2))+IF(AN55="n/a",0,IF(AN55&gt;10,5,AN55/2))+IF(AO55="n/a",0,IF(AO55&lt;0,0,IF(AO55&gt;10,5,AO55/2)))+IF(CB55&gt;10,5,CB55/2)</f>
        <v>74.23851299346333</v>
      </c>
      <c r="CH55" s="255">
        <f>IF(AB55="n/a",1.03*AP55,IF(AB55&lt;0,1.01*AP55,IF(AB55&gt;10,1.1*AP55,(1+AB55/100)*AP55)))</f>
        <v>2.8016</v>
      </c>
      <c r="CI55" s="256">
        <f>IF($AC55="n/a",1.03*CH55,IF($AC55&lt;0,1.01*CH55,IF($AC55&gt;10,1.1*CH55,(1+$AC55/100)*CH55)))</f>
        <v>3.08176</v>
      </c>
      <c r="CJ55" s="257">
        <f>IF($AE55="n/a",1.03*CI55,IF($AE55&lt;0,1.01*CI55,IF($AE55&gt;10,1.1*CI55,(1+$AE55/100)*CI55)))</f>
        <v>3.181300848000001</v>
      </c>
      <c r="CK55" s="257">
        <f>IF($AE55="n/a",1.03*CJ55,IF($AE55&lt;0,1.01*CJ55,IF($AE55&gt;10,1.1*CJ55,(1+$AE55/100)*CJ55)))</f>
        <v>3.284056865390401</v>
      </c>
      <c r="CL55" s="258">
        <f>IF($AE55="n/a",1.03*CK55,IF($AE55&lt;0,1.01*CK55,IF($AE55&gt;10,1.1*CK55,(1+$AE55/100)*CK55)))</f>
        <v>3.390131902142511</v>
      </c>
      <c r="CM55" s="256">
        <f>SUM(CH55:CL55)</f>
        <v>15.73884961553291</v>
      </c>
      <c r="CN55" s="253">
        <f>(CM55/H55)*100</f>
        <v>10.43551890699703</v>
      </c>
      <c r="CO55" s="259">
        <v>0.98</v>
      </c>
      <c r="CP55" s="260">
        <v>22.5</v>
      </c>
      <c r="CQ55" s="261">
        <v>-3.3</v>
      </c>
      <c r="CR55" s="262">
        <v>3.6</v>
      </c>
      <c r="CS55" s="263">
        <v>6.6</v>
      </c>
    </row>
    <row r="56" ht="11.25" customHeight="1">
      <c r="A56" t="s" s="146">
        <v>623</v>
      </c>
      <c r="B56" t="s" s="146">
        <v>624</v>
      </c>
      <c r="C56" t="s" s="146">
        <v>398</v>
      </c>
      <c r="D56" s="267">
        <v>21</v>
      </c>
      <c r="E56" s="219">
        <v>149</v>
      </c>
      <c r="F56" t="s" s="151">
        <v>141</v>
      </c>
      <c r="G56" t="s" s="152">
        <v>141</v>
      </c>
      <c r="H56" s="496">
        <v>45.17</v>
      </c>
      <c r="I56" s="269">
        <f>(R56/H56)*100</f>
        <v>1.682532654416648</v>
      </c>
      <c r="J56" s="379">
        <v>0.1775</v>
      </c>
      <c r="K56" s="379">
        <v>0.19</v>
      </c>
      <c r="L56" s="269">
        <f>((K56/J56)-1)*100</f>
        <v>7.042253521126773</v>
      </c>
      <c r="M56" s="272">
        <v>42782</v>
      </c>
      <c r="N56" s="272">
        <v>42787</v>
      </c>
      <c r="O56" s="272">
        <v>42795</v>
      </c>
      <c r="P56" t="s" s="273">
        <v>147</v>
      </c>
      <c r="Q56" s="508"/>
      <c r="R56" s="271">
        <f>K56*4</f>
        <v>0.76</v>
      </c>
      <c r="S56" s="275">
        <f>IF(OR(W56&lt;0.01,W56="n/a"),"n/a",R56/W56*100)</f>
        <v>44.97041420118343</v>
      </c>
      <c r="T56" s="276">
        <f>IF(OR(W56&lt;0.01,Z56="n/a"),"n/a",(H56/SQRT(22.5*W56*(H56/Z56))-1)*100)</f>
        <v>169.1877865566995</v>
      </c>
      <c r="U56" s="269">
        <f>IF(OR(W56&lt;0.01,W56="n/a"),"n/a",H56/W56)</f>
        <v>26.72781065088758</v>
      </c>
      <c r="V56" s="277">
        <v>12</v>
      </c>
      <c r="W56" s="268">
        <v>1.69</v>
      </c>
      <c r="X56" s="268">
        <v>3.16</v>
      </c>
      <c r="Y56" s="278">
        <v>3.21</v>
      </c>
      <c r="Z56" s="279">
        <v>6.1</v>
      </c>
      <c r="AA56" s="280">
        <v>22.3</v>
      </c>
      <c r="AB56" s="281">
        <v>14</v>
      </c>
      <c r="AC56" s="282">
        <v>9.07</v>
      </c>
      <c r="AD56" s="283">
        <v>10.5</v>
      </c>
      <c r="AE56" s="283">
        <v>8.48</v>
      </c>
      <c r="AF56" s="284">
        <v>21</v>
      </c>
      <c r="AG56" s="285">
        <v>11380</v>
      </c>
      <c r="AH56" s="286">
        <v>0.1</v>
      </c>
      <c r="AI56" s="287">
        <v>0.82</v>
      </c>
      <c r="AJ56" s="288">
        <f>IF(OR(AD56&lt;0,AD56="n/a",AD56=0),"n/a",AN56/AD56)</f>
        <v>1.511044369354161</v>
      </c>
      <c r="AK56" s="289">
        <f>IF(OR(AO56&lt;0,AO56="n/a"),"n/a",AN56/AO56)</f>
        <v>0.5874325386753391</v>
      </c>
      <c r="AL56" s="290">
        <f>((AP56/AQ56)^(1/1)-1)*100</f>
        <v>5.970149253731338</v>
      </c>
      <c r="AM56" s="290">
        <f>IF(AS56=0,"n/a",((AP56/AS56)^(1/3)-1)*100)</f>
        <v>8.23227167591083</v>
      </c>
      <c r="AN56" s="290">
        <f>IF(AV56=0,"n/a",((AP56/AV56)^(1/5)-1)*100)</f>
        <v>15.86596587821869</v>
      </c>
      <c r="AO56" s="291">
        <f>IF(BB56=0,"n/a",((AP56/BB56)^(1/10)-1)*100)</f>
        <v>27.0090007509568</v>
      </c>
      <c r="AP56" s="288">
        <v>0.71</v>
      </c>
      <c r="AQ56" s="288">
        <v>0.67</v>
      </c>
      <c r="AR56" s="288">
        <v>0.62</v>
      </c>
      <c r="AS56" s="288">
        <v>0.5600000000000001</v>
      </c>
      <c r="AT56" s="292"/>
      <c r="AU56" s="288">
        <v>0.48</v>
      </c>
      <c r="AV56" s="288">
        <v>0.34</v>
      </c>
      <c r="AW56" s="292"/>
      <c r="AX56" s="293">
        <v>0.155</v>
      </c>
      <c r="AY56" s="294">
        <v>0.115</v>
      </c>
      <c r="AZ56" s="295">
        <v>0.08500000000000001</v>
      </c>
      <c r="BA56" s="295">
        <v>0.075</v>
      </c>
      <c r="BB56" s="295">
        <v>0.065</v>
      </c>
      <c r="BC56" s="426">
        <v>0.06</v>
      </c>
      <c r="BD56" s="295">
        <v>0.0566675</v>
      </c>
      <c r="BE56" s="295">
        <v>0.0516675</v>
      </c>
      <c r="BF56" s="426">
        <v>0.05</v>
      </c>
      <c r="BG56" s="295">
        <v>0.0475</v>
      </c>
      <c r="BH56" s="295">
        <v>0.0466675</v>
      </c>
      <c r="BI56" s="296">
        <v>0.0416675</v>
      </c>
      <c r="BJ56" s="293">
        <f>SUM(AP56:BI56)</f>
        <v>4.22917</v>
      </c>
      <c r="BK56" s="297">
        <f>((AP56/AQ56)-1)*100</f>
        <v>5.970149253731338</v>
      </c>
      <c r="BL56" s="297">
        <f>((AQ56/AR56)-1)*100</f>
        <v>8.064516129032274</v>
      </c>
      <c r="BM56" s="297">
        <f>((AR56/AS56)-1)*100</f>
        <v>10.7142857142857</v>
      </c>
      <c r="BN56" s="297">
        <f>IF(AU56=0,0,IF(AU56&gt;AS56,0,((AS56/AU56)-1)*100))</f>
        <v>16.66666666666667</v>
      </c>
      <c r="BO56" s="297">
        <f>IF(AV56=0,0,IF(AV56&gt;AU56,0,((AU56/AV56)-1)*100))</f>
        <v>41.17647058823528</v>
      </c>
      <c r="BP56" s="297">
        <f>IF(AX56=0,0,IF(AX56&gt;AV56,0,((AV56/AX56)-1)*100))</f>
        <v>119.3548387096775</v>
      </c>
      <c r="BQ56" s="298">
        <f>IF(AY56=0,0,IF(AY56&gt;AX56,0,((AX56/AY56)-1)*100))</f>
        <v>34.78260869565217</v>
      </c>
      <c r="BR56" s="299">
        <f>IF(AZ56=0,0,IF(AZ56&gt;AY56,0,((AY56/AZ56)-1)*100))</f>
        <v>35.29411764705881</v>
      </c>
      <c r="BS56" s="299">
        <f>IF(BA56=0,0,IF(BA56&gt;AZ56,0,((AZ56/BA56)-1)*100))</f>
        <v>13.33333333333335</v>
      </c>
      <c r="BT56" s="299">
        <f>IF(BB56=0,0,IF(BB56&gt;BA56,0,((BA56/BB56)-1)*100))</f>
        <v>15.38461538461537</v>
      </c>
      <c r="BU56" s="299">
        <f>IF(BC56=0,0,IF(BC56&gt;BB56,0,((BB56/BC56)-1)*100))</f>
        <v>8.333333333333348</v>
      </c>
      <c r="BV56" s="299">
        <f>IF(BD56=0,0,IF(BD56&gt;BC56,0,((BC56/BD56)-1)*100))</f>
        <v>5.880795870648958</v>
      </c>
      <c r="BW56" s="299">
        <f>IF(BE56=0,0,IF(BE56&gt;BD56,0,((BD56/BE56)-1)*100))</f>
        <v>9.677263269947268</v>
      </c>
      <c r="BX56" s="299">
        <f>IF(BF56=0,0,IF(BF56&gt;BE56,0,((BE56/BF56)-1)*100))</f>
        <v>3.334999999999999</v>
      </c>
      <c r="BY56" s="299">
        <f>IF(BG56=0,0,IF(BG56&gt;BF56,0,((BF56/BG56)-1)*100))</f>
        <v>5.263157894736836</v>
      </c>
      <c r="BZ56" s="299">
        <f>IF(BH56=0,0,IF(BH56&gt;BG56,0,((BG56/BH56)-1)*100))</f>
        <v>1.783896716130062</v>
      </c>
      <c r="CA56" s="300">
        <f>IF(BI56=0,0,IF(BI56&gt;BH56,0,((BH56/BI56)-1)*100))</f>
        <v>11.9997600047999</v>
      </c>
      <c r="CB56" s="297">
        <f>AVERAGE(BK56:CA56)</f>
        <v>20.41263583599322</v>
      </c>
      <c r="CC56" s="297">
        <f>SQRT(AVERAGE((BK56-$CB56)^2,(BL56-$CB56)^2,(BM56-$CB56)^2,(BN56-$CB56)^2,(BO56-$CB56)^2,(BP56-$CB56)^2,(BQ56-$CB56)^2,(BR56-$CB56)^2,(BS56-$CB56)^2,(BT56-$CB56)^2,(BU56-$CB56)^2,(BV56-$CB56)^2,(BW56-$CB56)^2,(BX56-$CB56)^2,(BY56-$CB56)^2,(BZ56-$CB56)^2,(CA56-$CB56)^2))</f>
        <v>27.22940788181706</v>
      </c>
      <c r="CD56" t="s" s="146">
        <v>157</v>
      </c>
      <c r="CE56" s="301">
        <f>IF(AN56="n/a","n/a",IF(U56&lt;0,"n/a",IF(U56="n/a","n/a",I56+AN56-U56)))</f>
        <v>-9.179312118252238</v>
      </c>
      <c r="CF56" s="301">
        <f>IF(AN56="n/a","n/a",I56+AN56)</f>
        <v>17.54849853263534</v>
      </c>
      <c r="CG56" s="297">
        <f>D56/10+(1000-E56)/100+IF(F56="N",2,IF(F56="Y",1,0))+IF(G56="N",2,IF(G56="Y",1,0))+IF(L56&gt;10,5,L56/2)+IF(S56&gt;100,0,IF(S56&lt;0,0,(100-S56)/10))+IF(U56&gt;100,0,IF(U56&lt;0,0,(100-U56)/10))+IF(X56="-",0,IF(X56="N/A",0,IF(X56&gt;5,0,5-X56)))+IF(Y56&gt;5,0,5-Y56)+IF(Z56="N/A",0,IF(Z56&gt;5,0,5-Z56))+IF(AB56&lt;0,0,IF(AB56="-",0,IF(AB56="N/A",0,IF(AB56&gt;10,5,AB56/2))))+IF(AC56="n/a",0,IF(AC56&lt;0,0,IF(AC56&gt;10,5,AC56/2)))+IF(AE56="n/a",0,IF(AE56&lt;0,0,IF(AE56&gt;10,5,AE56/2)))+AF56/10+IF(AG56&gt;100000,3,IF(AG56&gt;10000,2,IF(AG56&gt;1000,1,0)))+IF(AL56&gt;10,5,AL56/2)+IF(AM56="n/a",0,IF(AM56&gt;10,5,AM56/2))+IF(AN56="n/a",0,IF(AN56&gt;10,5,AN56/2))+IF(AO56="n/a",0,IF(AO56&lt;0,0,IF(AO56&gt;10,5,AO56/2)))+IF(CB56&gt;10,5,CB56/2)</f>
        <v>72.56751474017737</v>
      </c>
      <c r="CH56" s="302">
        <f>IF(AB56="n/a",1.03*AP56,IF(AB56&lt;0,1.01*AP56,IF(AB56&gt;10,1.1*AP56,(1+AB56/100)*AP56)))</f>
        <v>0.781</v>
      </c>
      <c r="CI56" s="303">
        <f>IF($AC56="n/a",1.03*CH56,IF($AC56&lt;0,1.01*CH56,IF($AC56&gt;10,1.1*CH56,(1+$AC56/100)*CH56)))</f>
        <v>0.8518367</v>
      </c>
      <c r="CJ56" s="304">
        <f>IF($AE56="n/a",1.03*CI56,IF($AE56&lt;0,1.01*CI56,IF($AE56&gt;10,1.1*CI56,(1+$AE56/100)*CI56)))</f>
        <v>0.924072452160</v>
      </c>
      <c r="CK56" s="304">
        <f>IF($AE56="n/a",1.03*CJ56,IF($AE56&lt;0,1.01*CJ56,IF($AE56&gt;10,1.1*CJ56,(1+$AE56/100)*CJ56)))</f>
        <v>1.002433796103168</v>
      </c>
      <c r="CL56" s="305">
        <f>IF($AE56="n/a",1.03*CK56,IF($AE56&lt;0,1.01*CK56,IF($AE56&gt;10,1.1*CK56,(1+$AE56/100)*CK56)))</f>
        <v>1.087440182012717</v>
      </c>
      <c r="CM56" s="303">
        <f>SUM(CH56:CL56)</f>
        <v>4.646783130275884</v>
      </c>
      <c r="CN56" s="300">
        <f>(CM56/H56)*100</f>
        <v>10.28732151931788</v>
      </c>
      <c r="CO56" s="306">
        <v>0.54</v>
      </c>
      <c r="CP56" s="307">
        <v>6.1</v>
      </c>
      <c r="CQ56" s="308">
        <v>-16.6</v>
      </c>
      <c r="CR56" s="309">
        <v>-6.8</v>
      </c>
      <c r="CS56" s="310">
        <v>-9.4</v>
      </c>
    </row>
    <row r="57" ht="11.25" customHeight="1">
      <c r="A57" t="s" s="110">
        <v>625</v>
      </c>
      <c r="B57" t="s" s="110">
        <v>626</v>
      </c>
      <c r="C57" t="s" s="110">
        <v>128</v>
      </c>
      <c r="D57" s="174">
        <v>19</v>
      </c>
      <c r="E57" s="219">
        <v>164</v>
      </c>
      <c r="F57" t="s" s="118">
        <v>129</v>
      </c>
      <c r="G57" t="s" s="113">
        <v>129</v>
      </c>
      <c r="H57" s="330">
        <v>60.5</v>
      </c>
      <c r="I57" s="177">
        <f>(R57/H57)*100</f>
        <v>2.809917355371901</v>
      </c>
      <c r="J57" s="178">
        <v>0.42</v>
      </c>
      <c r="K57" s="178">
        <v>0.425</v>
      </c>
      <c r="L57" s="177">
        <f>((K57/J57)-1)*100</f>
        <v>1.190476190476186</v>
      </c>
      <c r="M57" s="179">
        <v>42809</v>
      </c>
      <c r="N57" s="179">
        <v>42811</v>
      </c>
      <c r="O57" s="179">
        <v>42825</v>
      </c>
      <c r="P57" t="s" s="173">
        <v>434</v>
      </c>
      <c r="Q57" s="375"/>
      <c r="R57" s="180">
        <f>K57*4</f>
        <v>1.7</v>
      </c>
      <c r="S57" s="181">
        <f>IF(OR(W57&lt;0.01,W57="n/a"),"n/a",R57/W57*100)</f>
        <v>45.33333333333333</v>
      </c>
      <c r="T57" s="182">
        <f>IF(OR(W57&lt;0.01,Z57="n/a"),"n/a",(H57/SQRT(22.5*W57*(H57/Z57))-1)*100)</f>
        <v>8.770911144069714</v>
      </c>
      <c r="U57" s="177">
        <f>IF(OR(W57&lt;0.01,W57="n/a"),"n/a",H57/W57)</f>
        <v>16.13333333333333</v>
      </c>
      <c r="V57" s="183">
        <v>12</v>
      </c>
      <c r="W57" s="331">
        <v>3.75</v>
      </c>
      <c r="X57" t="s" s="335">
        <v>143</v>
      </c>
      <c r="Y57" s="530">
        <v>4.65</v>
      </c>
      <c r="Z57" s="333">
        <v>1.65</v>
      </c>
      <c r="AA57" t="s" s="336">
        <v>143</v>
      </c>
      <c r="AB57" t="s" s="332">
        <v>143</v>
      </c>
      <c r="AC57" t="s" s="336">
        <v>143</v>
      </c>
      <c r="AD57" t="s" s="335">
        <v>143</v>
      </c>
      <c r="AE57" t="s" s="335">
        <v>143</v>
      </c>
      <c r="AF57" s="190">
        <v>0</v>
      </c>
      <c r="AG57" s="337">
        <v>211</v>
      </c>
      <c r="AH57" t="s" s="335">
        <v>143</v>
      </c>
      <c r="AI57" t="s" s="335">
        <v>143</v>
      </c>
      <c r="AJ57" t="s" s="338">
        <f>IF(OR(AD57&lt;0,AD57="n/a",AD57=0),"n/a",AN57/AD57)</f>
        <v>143</v>
      </c>
      <c r="AK57" s="195">
        <f>IF(OR(AO57&lt;0,AO57="n/a"),"n/a",AN57/AO57)</f>
        <v>1.358178305390144</v>
      </c>
      <c r="AL57" s="196">
        <f>((AP57/AQ57)^(1/1)-1)*100</f>
        <v>2.201901840490783</v>
      </c>
      <c r="AM57" s="196">
        <f>IF(AS57=0,"n/a",((AP57/AS57)^(1/3)-1)*100)</f>
        <v>11.31047644457686</v>
      </c>
      <c r="AN57" s="196">
        <f>IF(AV57=0,"n/a",((AP57/AV57)^(1/5)-1)*100)</f>
        <v>10.75676897322273</v>
      </c>
      <c r="AO57" s="197">
        <f>IF(BB57=0,"n/a",((AP57/BB57)^(1/10)-1)*100)</f>
        <v>7.919997639877474</v>
      </c>
      <c r="AP57" s="194">
        <v>1.665891</v>
      </c>
      <c r="AQ57" s="194">
        <v>1.63</v>
      </c>
      <c r="AR57" s="194">
        <v>1.562376237623762</v>
      </c>
      <c r="AS57" s="194">
        <v>1.207920792079208</v>
      </c>
      <c r="AT57" s="199"/>
      <c r="AU57" s="194">
        <v>1.123158887317303</v>
      </c>
      <c r="AV57" s="194">
        <v>0.9995285242809995</v>
      </c>
      <c r="AW57" s="199"/>
      <c r="AX57" s="200">
        <v>0.957095709570957</v>
      </c>
      <c r="AY57" s="201">
        <v>0.9105139085337104</v>
      </c>
      <c r="AZ57" s="202">
        <v>0.8646864686468646</v>
      </c>
      <c r="BA57" s="202">
        <v>0.8196133899104195</v>
      </c>
      <c r="BB57" s="202">
        <v>0.7773691654879774</v>
      </c>
      <c r="BC57" s="202">
        <v>0.7321074964639321</v>
      </c>
      <c r="BD57" s="202">
        <v>0.6894860914662896</v>
      </c>
      <c r="BE57" s="202">
        <v>0.6476190476190475</v>
      </c>
      <c r="BF57" s="202">
        <v>0.5907590759075908</v>
      </c>
      <c r="BG57" s="202">
        <v>0.5476661951909477</v>
      </c>
      <c r="BH57" s="202">
        <v>0.5096652522395096</v>
      </c>
      <c r="BI57" s="314">
        <v>0.4710042432814711</v>
      </c>
      <c r="BJ57" s="200">
        <f>SUM(AP57:BI57)</f>
        <v>16.70646148561999</v>
      </c>
      <c r="BK57" s="205">
        <f>((AP57/AQ57)-1)*100</f>
        <v>2.201901840490783</v>
      </c>
      <c r="BL57" s="205">
        <f>((AQ57/AR57)-1)*100</f>
        <v>4.328263624841555</v>
      </c>
      <c r="BM57" s="205">
        <f>((AR57/AS57)-1)*100</f>
        <v>29.34426229508198</v>
      </c>
      <c r="BN57" s="205">
        <f>IF(AU57=0,0,IF(AU57&gt;AS57,0,((AS57/AU57)-1)*100))</f>
        <v>7.546742114498262</v>
      </c>
      <c r="BO57" s="205">
        <f>IF(AV57=0,0,IF(AV57&gt;AU57,0,((AU57/AV57)-1)*100))</f>
        <v>12.36886792452827</v>
      </c>
      <c r="BP57" s="205">
        <f>IF(AX57=0,0,IF(AX57&gt;AV57,0,((AV57/AX57)-1)*100))</f>
        <v>4.433497536945818</v>
      </c>
      <c r="BQ57" s="206">
        <f>IF(AY57=0,0,IF(AY57&gt;AX57,0,((AX57/AY57)-1)*100))</f>
        <v>5.115990057995035</v>
      </c>
      <c r="BR57" s="207">
        <f>IF(AZ57=0,0,IF(AZ57&gt;AY57,0,((AY57/AZ57)-1)*100))</f>
        <v>5.2998909487459</v>
      </c>
      <c r="BS57" s="207">
        <f>IF(BA57=0,0,IF(BA57&gt;AZ57,0,((AZ57/BA57)-1)*100))</f>
        <v>5.499309710078237</v>
      </c>
      <c r="BT57" s="207">
        <f>IF(BB57=0,0,IF(BB57&gt;BA57,0,((BA57/BB57)-1)*100))</f>
        <v>5.434255215914585</v>
      </c>
      <c r="BU57" s="207">
        <f>IF(BC57=0,0,IF(BC57&gt;BB57,0,((BB57/BC57)-1)*100))</f>
        <v>6.18238021638331</v>
      </c>
      <c r="BV57" s="207">
        <f>IF(BD57=0,0,IF(BD57&gt;BC57,0,((BC57/BD57)-1)*100))</f>
        <v>6.181619256017501</v>
      </c>
      <c r="BW57" s="207">
        <f>IF(BE57=0,0,IF(BE57&gt;BD57,0,((BD57/BE57)-1)*100))</f>
        <v>6.464764123471189</v>
      </c>
      <c r="BX57" s="207">
        <f>IF(BF57=0,0,IF(BF57&gt;BE57,0,((BE57/BF57)-1)*100))</f>
        <v>9.624900239425349</v>
      </c>
      <c r="BY57" s="207">
        <f>IF(BG57=0,0,IF(BG57&gt;BF57,0,((BF57/BG57)-1)*100))</f>
        <v>7.868457300275478</v>
      </c>
      <c r="BZ57" s="207">
        <f>IF(BH57=0,0,IF(BH57&gt;BG57,0,((BG57/BH57)-1)*100))</f>
        <v>7.456059204440346</v>
      </c>
      <c r="CA57" s="208">
        <f>IF(BI57=0,0,IF(BI57&gt;BH57,0,((BH57/BI57)-1)*100))</f>
        <v>8.208208208208202</v>
      </c>
      <c r="CB57" s="205">
        <f>AVERAGE(BK57:CA57)</f>
        <v>7.856433518667165</v>
      </c>
      <c r="CC57" s="205">
        <f>SQRT(AVERAGE((BK57-$CB57)^2,(BL57-$CB57)^2,(BM57-$CB57)^2,(BN57-$CB57)^2,(BO57-$CB57)^2,(BP57-$CB57)^2,(BQ57-$CB57)^2,(BR57-$CB57)^2,(BS57-$CB57)^2,(BT57-$CB57)^2,(BU57-$CB57)^2,(BV57-$CB57)^2,(BW57-$CB57)^2,(BX57-$CB57)^2,(BY57-$CB57)^2,(BZ57-$CB57)^2,(CA57-$CB57)^2))</f>
        <v>5.814524138944362</v>
      </c>
      <c r="CD57" t="s" s="110">
        <v>132</v>
      </c>
      <c r="CE57" s="209">
        <f>IF(AN57="n/a","n/a",IF(U57&lt;0,"n/a",IF(U57="n/a","n/a",I57+AN57-U57)))</f>
        <v>-2.566647004738702</v>
      </c>
      <c r="CF57" s="209">
        <f>IF(AN57="n/a","n/a",I57+AN57)</f>
        <v>13.56668632859463</v>
      </c>
      <c r="CG57" s="205">
        <f>D57/10+(1000-E57)/100+IF(F57="N",2,IF(F57="Y",1,0))+IF(G57="N",2,IF(G57="Y",1,0))+IF(L57&gt;10,5,L57/2)+IF(S57&gt;100,0,IF(S57&lt;0,0,(100-S57)/10))+IF(U57&gt;100,0,IF(U57&lt;0,0,(100-U57)/10))+IF(X57="-",0,IF(X57="N/A",0,IF(X57&gt;5,0,5-X57)))+IF(Y57&gt;5,0,5-Y57)+IF(Z57="N/A",0,IF(Z57&gt;5,0,5-Z57))+IF(AB57&lt;0,0,IF(AB57="-",0,IF(AB57="N/A",0,IF(AB57&gt;10,5,AB57/2))))+IF(AC57="n/a",0,IF(AC57&lt;0,0,IF(AC57&gt;10,5,AC57/2)))+IF(AE57="n/a",0,IF(AE57&lt;0,0,IF(AE57&gt;10,5,AE57/2)))+AF57/10+IF(AG57&gt;100000,3,IF(AG57&gt;10000,2,IF(AG57&gt;1000,1,0)))+IF(AL57&gt;10,5,AL57/2)+IF(AM57="n/a",0,IF(AM57&gt;10,5,AM57/2))+IF(AN57="n/a",0,IF(AN57&gt;10,5,AN57/2))+IF(AO57="n/a",0,IF(AO57&lt;0,0,IF(AO57&gt;10,5,AO57/2)))+IF(CB57&gt;10,5,CB57/2)</f>
        <v>47.39773792808914</v>
      </c>
      <c r="CH57" s="315">
        <f>IF(AB57="n/a",1.03*AP57,IF(AB57&lt;0,1.01*AP57,IF(AB57&gt;10,1.1*AP57,(1+AB57/100)*AP57)))</f>
        <v>1.71586773</v>
      </c>
      <c r="CI57" s="211">
        <f>IF($AC57="n/a",1.03*CH57,IF($AC57&lt;0,1.01*CH57,IF($AC57&gt;10,1.1*CH57,(1+$AC57/100)*CH57)))</f>
        <v>1.7673437619</v>
      </c>
      <c r="CJ57" s="212">
        <f>IF($AE57="n/a",1.03*CI57,IF($AE57&lt;0,1.01*CI57,IF($AE57&gt;10,1.1*CI57,(1+$AE57/100)*CI57)))</f>
        <v>1.820364074757</v>
      </c>
      <c r="CK57" s="212">
        <f>IF($AE57="n/a",1.03*CJ57,IF($AE57&lt;0,1.01*CJ57,IF($AE57&gt;10,1.1*CJ57,(1+$AE57/100)*CJ57)))</f>
        <v>1.87497499699971</v>
      </c>
      <c r="CL57" s="210">
        <f>IF($AE57="n/a",1.03*CK57,IF($AE57&lt;0,1.01*CK57,IF($AE57&gt;10,1.1*CK57,(1+$AE57/100)*CK57)))</f>
        <v>1.931224246909701</v>
      </c>
      <c r="CM57" s="211">
        <f>SUM(CH57:CL57)</f>
        <v>9.109774810566412</v>
      </c>
      <c r="CN57" s="208">
        <f>(CM57/H57)*100</f>
        <v>15.05747902572961</v>
      </c>
      <c r="CO57" t="s" s="335">
        <v>143</v>
      </c>
      <c r="CP57" s="341">
        <v>22.6</v>
      </c>
      <c r="CQ57" s="342">
        <v>-6.9</v>
      </c>
      <c r="CR57" s="341">
        <v>3.5</v>
      </c>
      <c r="CS57" s="342">
        <v>9.6</v>
      </c>
    </row>
    <row r="58" ht="11.25" customHeight="1">
      <c r="A58" t="s" s="227">
        <v>627</v>
      </c>
      <c r="B58" t="s" s="116">
        <v>628</v>
      </c>
      <c r="C58" t="s" s="227">
        <v>357</v>
      </c>
      <c r="D58" s="218">
        <v>11</v>
      </c>
      <c r="E58" s="219">
        <v>311</v>
      </c>
      <c r="F58" t="s" s="220">
        <v>55</v>
      </c>
      <c r="G58" t="s" s="221">
        <v>55</v>
      </c>
      <c r="H58" s="493">
        <v>48.37</v>
      </c>
      <c r="I58" s="223">
        <f>(R58/H58)*100</f>
        <v>2.749638205499277</v>
      </c>
      <c r="J58" s="224">
        <v>0.31</v>
      </c>
      <c r="K58" s="224">
        <v>0.3325</v>
      </c>
      <c r="L58" s="223">
        <f>((K58/J58)-1)*100</f>
        <v>7.258064516129048</v>
      </c>
      <c r="M58" s="226">
        <v>42767</v>
      </c>
      <c r="N58" s="226">
        <v>42769</v>
      </c>
      <c r="O58" s="226">
        <v>42794</v>
      </c>
      <c r="P58" t="s" s="227">
        <v>629</v>
      </c>
      <c r="Q58" s="85"/>
      <c r="R58" s="225">
        <f>K58*4</f>
        <v>1.33</v>
      </c>
      <c r="S58" s="228">
        <f>IF(OR(W58&lt;0.01,W58="n/a"),"n/a",R58/W58*100)</f>
        <v>68.9119170984456</v>
      </c>
      <c r="T58" s="229">
        <f>IF(OR(W58&lt;0.01,Z58="n/a"),"n/a",(H58/SQRT(22.5*W58*(H58/Z58))-1)*100)</f>
        <v>82.80108010550013</v>
      </c>
      <c r="U58" s="223">
        <f>IF(OR(W58&lt;0.01,W58="n/a"),"n/a",H58/W58)</f>
        <v>25.06217616580311</v>
      </c>
      <c r="V58" s="230">
        <v>12</v>
      </c>
      <c r="W58" s="222">
        <v>1.93</v>
      </c>
      <c r="X58" s="222">
        <v>3.38</v>
      </c>
      <c r="Y58" s="231">
        <v>2.11</v>
      </c>
      <c r="Z58" s="232">
        <v>3</v>
      </c>
      <c r="AA58" s="233">
        <v>12.3</v>
      </c>
      <c r="AB58" s="234">
        <v>4.4</v>
      </c>
      <c r="AC58" s="235">
        <v>7.47</v>
      </c>
      <c r="AD58" s="236">
        <v>4.7</v>
      </c>
      <c r="AE58" s="236">
        <v>7.44</v>
      </c>
      <c r="AF58" s="237">
        <v>15</v>
      </c>
      <c r="AG58" s="238">
        <v>13582</v>
      </c>
      <c r="AH58" s="239">
        <v>0.4</v>
      </c>
      <c r="AI58" s="240">
        <v>2.28</v>
      </c>
      <c r="AJ58" s="241">
        <f>IF(OR(AD58&lt;0,AD58="n/a",AD58=0,AN58="n/a"),"n/a",AN58/AD58)</f>
        <v>1.723551793783644</v>
      </c>
      <c r="AK58" t="s" s="265">
        <f>IF(OR(AN58&lt;0,AN58="n/a",AO58&lt;0,AO58="n/a"),"n/a",AN58/AO58)</f>
        <v>143</v>
      </c>
      <c r="AL58" s="243">
        <f>((AP58/AQ58)^(1/1)-1)*100</f>
        <v>6.896551724137945</v>
      </c>
      <c r="AM58" s="243">
        <f>IF(AS58=0,"n/a",((AP58/AS58)^(1/3)-1)*100)</f>
        <v>6.726885931119542</v>
      </c>
      <c r="AN58" s="243">
        <f>IF(AV58=0,"n/a",((AP58/AV58)^(1/5)-1)*100)</f>
        <v>8.100693430783124</v>
      </c>
      <c r="AO58" t="s" s="265">
        <f>IF(BB58=0,"n/a",((AP58/BB58)^(1/10)-1)*100)</f>
        <v>143</v>
      </c>
      <c r="AP58" s="241">
        <v>1.24</v>
      </c>
      <c r="AQ58" s="241">
        <v>1.16</v>
      </c>
      <c r="AR58" s="241">
        <v>1.08</v>
      </c>
      <c r="AS58" s="241">
        <v>1.02</v>
      </c>
      <c r="AT58" s="245"/>
      <c r="AU58" s="241">
        <v>0.96</v>
      </c>
      <c r="AV58" s="321">
        <v>0.84</v>
      </c>
      <c r="AW58" s="245"/>
      <c r="AX58" s="246">
        <v>0.66</v>
      </c>
      <c r="AY58" s="247">
        <v>0.5</v>
      </c>
      <c r="AZ58" s="248">
        <v>0.36</v>
      </c>
      <c r="BA58" s="248">
        <v>0.2</v>
      </c>
      <c r="BB58" s="317">
        <v>0</v>
      </c>
      <c r="BC58" s="317">
        <v>0</v>
      </c>
      <c r="BD58" s="317">
        <v>0</v>
      </c>
      <c r="BE58" s="317">
        <v>0</v>
      </c>
      <c r="BF58" s="317">
        <v>1.09</v>
      </c>
      <c r="BG58" s="317">
        <v>1.46</v>
      </c>
      <c r="BH58" s="317">
        <v>1.46</v>
      </c>
      <c r="BI58" s="401">
        <v>1.39</v>
      </c>
      <c r="BJ58" s="246">
        <f>SUM(AP58:BI58)</f>
        <v>13.42</v>
      </c>
      <c r="BK58" s="250">
        <f>((AP58/AQ58)-1)*100</f>
        <v>6.896551724137945</v>
      </c>
      <c r="BL58" s="250">
        <f>((AQ58/AR58)-1)*100</f>
        <v>7.407407407407396</v>
      </c>
      <c r="BM58" s="250">
        <f>((AR58/AS58)-1)*100</f>
        <v>5.882352941176472</v>
      </c>
      <c r="BN58" s="250">
        <f>IF(AU58=0,0,IF(AU58&gt;AS58,0,((AS58/AU58)-1)*100))</f>
        <v>6.25</v>
      </c>
      <c r="BO58" s="250">
        <f>IF(AV58=0,0,IF(AV58&gt;AU58,0,((AU58/AV58)-1)*100))</f>
        <v>14.28571428571428</v>
      </c>
      <c r="BP58" s="250">
        <f>IF(AX58=0,0,IF(AX58&gt;AV58,0,((AV58/AX58)-1)*100))</f>
        <v>27.27272727272727</v>
      </c>
      <c r="BQ58" s="251">
        <f>IF(AY58=0,0,IF(AY58&gt;AX58,0,((AX58/AY58)-1)*100))</f>
        <v>32.00000000000001</v>
      </c>
      <c r="BR58" s="252">
        <f>IF(AZ58=0,0,IF(AZ58&gt;AY58,0,((AY58/AZ58)-1)*100))</f>
        <v>38.88888888888889</v>
      </c>
      <c r="BS58" s="252">
        <f>IF(BA58=0,0,IF(BA58&gt;AZ58,0,((AZ58/BA58)-1)*100))</f>
        <v>79.99999999999999</v>
      </c>
      <c r="BT58" s="252">
        <f>IF(BB58=0,0,IF(BB58&gt;BA58,0,((BA58/BB58)-1)*100))</f>
        <v>0</v>
      </c>
      <c r="BU58" s="252">
        <f>IF(BC58=0,0,IF(BC58&gt;BB58,0,((BB58/BC58)-1)*100))</f>
        <v>0</v>
      </c>
      <c r="BV58" s="252">
        <f>IF(BD58=0,0,IF(BD58&gt;BC58,0,((BC58/BD58)-1)*100))</f>
        <v>0</v>
      </c>
      <c r="BW58" s="252">
        <f>IF(BE58=0,0,IF(BE58&gt;BD58,0,((BD58/BE58)-1)*100))</f>
        <v>0</v>
      </c>
      <c r="BX58" s="252">
        <f>IF(BF58=0,0,IF(BF58&gt;BE58,0,((BE58/BF58)-1)*100))</f>
        <v>0</v>
      </c>
      <c r="BY58" s="252">
        <f>IF(BG58=0,0,IF(BG58&gt;BF58,0,((BF58/BG58)-1)*100))</f>
        <v>0</v>
      </c>
      <c r="BZ58" s="252">
        <f>IF(BH58=0,0,IF(BH58&gt;BG58,0,((BG58/BH58)-1)*100))</f>
        <v>0</v>
      </c>
      <c r="CA58" s="253">
        <f>IF(BI58=0,0,IF(BI58&gt;BH58,0,((BH58/BI58)-1)*100))</f>
        <v>5.035971223021596</v>
      </c>
      <c r="CB58" s="250">
        <f>AVERAGE(BK58:CA58)</f>
        <v>13.1717419848867</v>
      </c>
      <c r="CC58" s="250">
        <f>SQRT(AVERAGE((BK58-$CB58)^2,(BL58-$CB58)^2,(BM58-$CB58)^2,(BN58-$CB58)^2,(BO58-$CB58)^2,(BP58-$CB58)^2,(BQ58-$CB58)^2,(BR58-$CB58)^2,(BS58-$CB58)^2,(BT58-$CB58)^2,(BU58-$CB58)^2,(BV58-$CB58)^2,(BW58-$CB58)^2,(BX58-$CB58)^2,(BY58-$CB58)^2,(BZ58-$CB58)^2,(CA58-$CB58)^2))</f>
        <v>20.48855531243982</v>
      </c>
      <c r="CD58" t="s" s="116">
        <v>161</v>
      </c>
      <c r="CE58" s="254">
        <f>IF(AN58="n/a","n/a",IF(U58&lt;0,"n/a",IF(U58="n/a","n/a",I58+AN58-U58)))</f>
        <v>-14.21184452952071</v>
      </c>
      <c r="CF58" s="254">
        <f>IF(AN58="n/a","n/a",I58+AN58)</f>
        <v>10.8503316362824</v>
      </c>
      <c r="CG58" s="250">
        <f>D58/10+(1000-E58)/100+IF(F58="N",2,IF(F58="Y",1,0))+IF(G58="N",2,IF(G58="Y",1,0))+IF(L58&gt;10,5,L58/2)+IF(S58&gt;100,0,IF(S58&lt;0,0,(100-S58)/10))+IF(U58&gt;100,0,IF(U58&lt;0,0,(100-U58)/10))+IF(X58="-",0,IF(X58="N/A",0,IF(X58&gt;5,0,5-X58)))+IF(Y58&gt;5,0,5-Y58)+IF(Z58="N/A",0,IF(Z58&gt;5,0,5-Z58))+IF(AB58&lt;0,0,IF(AB58="-",0,IF(AB58="N/A",0,IF(AB58&gt;10,5,AB58/2))))+IF(AC58="n/a",0,IF(AC58&lt;0,0,IF(AC58&gt;10,5,AC58/2)))+IF(AE58="n/a",0,IF(AE58&lt;0,0,IF(AE58&gt;10,5,AE58/2)))+AF58/10+IF(AG58&gt;100000,3,IF(AG58&gt;10000,2,IF(AG58&gt;1000,1,0)))+IF(AL58&gt;10,5,AL58/2)+IF(AM58="n/a",0,IF(AM58&gt;10,5,AM58/2))+IF(AN58="n/a",0,IF(AN58&gt;10,5,AN58/2))+IF(AO58="n/a",0,IF(AO58&lt;0,0,IF(AO58&gt;10,5,AO58/2)))+IF(CB58&gt;10,5,CB58/2)</f>
        <v>61.74868847465996</v>
      </c>
      <c r="CH58" s="255">
        <f>IF(AB58="n/a",1.03*AP58,IF(AB58&lt;0,1.01*AP58,IF(AB58&gt;10,1.1*AP58,(1+AB58/100)*AP58)))</f>
        <v>1.29456</v>
      </c>
      <c r="CI58" s="256">
        <f>IF($AC58="n/a",1.03*CH58,IF($AC58&lt;0,1.01*CH58,IF($AC58&gt;10,1.1*CH58,(1+$AC58/100)*CH58)))</f>
        <v>1.391263632</v>
      </c>
      <c r="CJ58" s="257">
        <f>IF($AE58="n/a",1.03*CI58,IF($AE58&lt;0,1.01*CI58,IF($AE58&gt;10,1.1*CI58,(1+$AE58/100)*CI58)))</f>
        <v>1.4947736462208</v>
      </c>
      <c r="CK58" s="257">
        <f>IF($AE58="n/a",1.03*CJ58,IF($AE58&lt;0,1.01*CJ58,IF($AE58&gt;10,1.1*CJ58,(1+$AE58/100)*CJ58)))</f>
        <v>1.605984805499628</v>
      </c>
      <c r="CL58" s="258">
        <f>IF($AE58="n/a",1.03*CK58,IF($AE58&lt;0,1.01*CK58,IF($AE58&gt;10,1.1*CK58,(1+$AE58/100)*CK58)))</f>
        <v>1.7254700750288</v>
      </c>
      <c r="CM58" s="256">
        <f>SUM(CH58:CL58)</f>
        <v>7.512052158749227</v>
      </c>
      <c r="CN58" s="253">
        <f>(CM58/H58)*100</f>
        <v>15.53039520105277</v>
      </c>
      <c r="CO58" s="259">
        <v>0.17</v>
      </c>
      <c r="CP58" s="260">
        <v>24.7</v>
      </c>
      <c r="CQ58" s="261">
        <v>-1.5</v>
      </c>
      <c r="CR58" s="262">
        <v>1.5</v>
      </c>
      <c r="CS58" s="263">
        <v>5.3</v>
      </c>
    </row>
    <row r="59" ht="11.25" customHeight="1">
      <c r="A59" t="s" s="227">
        <v>630</v>
      </c>
      <c r="B59" t="s" s="116">
        <v>631</v>
      </c>
      <c r="C59" t="s" s="116">
        <v>461</v>
      </c>
      <c r="D59" s="218">
        <v>12</v>
      </c>
      <c r="E59" s="219">
        <v>307</v>
      </c>
      <c r="F59" t="s" s="220">
        <v>129</v>
      </c>
      <c r="G59" t="s" s="221">
        <v>129</v>
      </c>
      <c r="H59" s="493">
        <v>62.38</v>
      </c>
      <c r="I59" s="223">
        <f>(R59/H59)*100</f>
        <v>1.218339211285669</v>
      </c>
      <c r="J59" s="224">
        <v>0.18</v>
      </c>
      <c r="K59" s="224">
        <v>0.19</v>
      </c>
      <c r="L59" s="223">
        <f>((K59/J59)-1)*100</f>
        <v>5.555555555555558</v>
      </c>
      <c r="M59" s="226">
        <v>43054</v>
      </c>
      <c r="N59" s="226">
        <v>43055</v>
      </c>
      <c r="O59" s="226">
        <v>43069</v>
      </c>
      <c r="P59" t="s" s="227">
        <v>632</v>
      </c>
      <c r="Q59" s="319"/>
      <c r="R59" s="225">
        <f>K59*4</f>
        <v>0.76</v>
      </c>
      <c r="S59" s="228">
        <f>IF(OR(W59&lt;0.01,W59="n/a"),"n/a",R59/W59*100)</f>
        <v>27.24014336917563</v>
      </c>
      <c r="T59" s="229">
        <f>IF(OR(W59&lt;0.01,Z59="n/a"),"n/a",(H59/SQRT(22.5*W59*(H59/Z59))-1)*100)</f>
        <v>67.1023218919492</v>
      </c>
      <c r="U59" s="223">
        <f>IF(OR(W59&lt;0.01,W59="n/a"),"n/a",H59/W59)</f>
        <v>22.3584229390681</v>
      </c>
      <c r="V59" s="230">
        <v>12</v>
      </c>
      <c r="W59" s="222">
        <v>2.79</v>
      </c>
      <c r="X59" s="222">
        <v>3.15</v>
      </c>
      <c r="Y59" s="231">
        <v>1.78</v>
      </c>
      <c r="Z59" s="232">
        <v>2.81</v>
      </c>
      <c r="AA59" s="233">
        <v>12.7</v>
      </c>
      <c r="AB59" s="234">
        <v>10.7</v>
      </c>
      <c r="AC59" s="235">
        <v>9.98</v>
      </c>
      <c r="AD59" s="236">
        <v>12.4</v>
      </c>
      <c r="AE59" s="236">
        <v>7.1</v>
      </c>
      <c r="AF59" s="237">
        <v>16</v>
      </c>
      <c r="AG59" s="238">
        <v>4296</v>
      </c>
      <c r="AH59" s="239">
        <v>0.9</v>
      </c>
      <c r="AI59" s="240">
        <v>0</v>
      </c>
      <c r="AJ59" s="241">
        <f>IF(OR(AD59&lt;0,AD59="n/a",AD59=0,AN59="n/a"),"n/a",AN59/AD59)</f>
        <v>0.7999879025569235</v>
      </c>
      <c r="AK59" s="242">
        <f>IF(OR(AN59&lt;0,AN59="n/a",AO59&lt;0,AO59="n/a"),"n/a",AN59/AO59)</f>
        <v>0.3858133209671983</v>
      </c>
      <c r="AL59" s="243">
        <f>((AP59/AQ59)^(1/1)-1)*100</f>
        <v>11.29032258064515</v>
      </c>
      <c r="AM59" s="243">
        <f>IF(AS59=0,"n/a",((AP59/AS59)^(1/3)-1)*100)</f>
        <v>14.88920687910826</v>
      </c>
      <c r="AN59" s="243">
        <f>IF(AV59=0,"n/a",((AP59/AV59)^(1/5)-1)*100)</f>
        <v>9.919849991705853</v>
      </c>
      <c r="AO59" s="244">
        <f>IF(BB59=0,"n/a",((AP59/BB59)^(1/10)-1)*100)</f>
        <v>25.71152796600622</v>
      </c>
      <c r="AP59" s="241">
        <v>0.6899999999999999</v>
      </c>
      <c r="AQ59" s="241">
        <v>0.62</v>
      </c>
      <c r="AR59" s="241">
        <v>0.57</v>
      </c>
      <c r="AS59" s="241">
        <v>0.455</v>
      </c>
      <c r="AT59" s="245"/>
      <c r="AU59" s="321">
        <v>0.44</v>
      </c>
      <c r="AV59" s="241">
        <v>0.43</v>
      </c>
      <c r="AW59" s="245"/>
      <c r="AX59" s="246">
        <v>0.37</v>
      </c>
      <c r="AY59" s="247">
        <v>0.33</v>
      </c>
      <c r="AZ59" s="317">
        <v>0.32</v>
      </c>
      <c r="BA59" s="248">
        <v>0.29</v>
      </c>
      <c r="BB59" s="248">
        <v>0.07000000000000001</v>
      </c>
      <c r="BC59" s="317">
        <v>0</v>
      </c>
      <c r="BD59" s="317">
        <v>0</v>
      </c>
      <c r="BE59" s="317">
        <v>0</v>
      </c>
      <c r="BF59" s="317">
        <v>0</v>
      </c>
      <c r="BG59" s="317">
        <v>0</v>
      </c>
      <c r="BH59" s="317">
        <v>0</v>
      </c>
      <c r="BI59" s="401">
        <v>0</v>
      </c>
      <c r="BJ59" s="246">
        <f>SUM(AP59:BI59)</f>
        <v>4.585000000000001</v>
      </c>
      <c r="BK59" s="250">
        <f>((AP59/AQ59)-1)*100</f>
        <v>11.29032258064515</v>
      </c>
      <c r="BL59" s="250">
        <f>((AQ59/AR59)-1)*100</f>
        <v>8.771929824561408</v>
      </c>
      <c r="BM59" s="250">
        <f>((AR59/AS59)-1)*100</f>
        <v>25.27472527472525</v>
      </c>
      <c r="BN59" s="250">
        <f>IF(AU59=0,0,IF(AU59&gt;AS59,0,((AS59/AU59)-1)*100))</f>
        <v>3.409090909090917</v>
      </c>
      <c r="BO59" s="250">
        <f>IF(AV59=0,0,IF(AV59&gt;AU59,0,((AU59/AV59)-1)*100))</f>
        <v>2.325581395348841</v>
      </c>
      <c r="BP59" s="250">
        <f>IF(AX59=0,0,IF(AX59&gt;AV59,0,((AV59/AX59)-1)*100))</f>
        <v>16.21621621621621</v>
      </c>
      <c r="BQ59" s="251">
        <f>IF(AY59=0,0,IF(AY59&gt;AX59,0,((AX59/AY59)-1)*100))</f>
        <v>12.12121212121211</v>
      </c>
      <c r="BR59" s="252">
        <f>IF(AZ59=0,0,IF(AZ59&gt;AY59,0,((AY59/AZ59)-1)*100))</f>
        <v>3.125</v>
      </c>
      <c r="BS59" s="252">
        <f>IF(BA59=0,0,IF(BA59&gt;AZ59,0,((AZ59/BA59)-1)*100))</f>
        <v>10.34482758620692</v>
      </c>
      <c r="BT59" s="252">
        <f>IF(BB59=0,0,IF(BB59&gt;BA59,0,((BA59/BB59)-1)*100))</f>
        <v>314.2857142857142</v>
      </c>
      <c r="BU59" s="252">
        <f>IF(BC59=0,0,IF(BC59&gt;BB59,0,((BB59/BC59)-1)*100))</f>
        <v>0</v>
      </c>
      <c r="BV59" s="252">
        <f>IF(BD59=0,0,IF(BD59&gt;BC59,0,((BC59/BD59)-1)*100))</f>
        <v>0</v>
      </c>
      <c r="BW59" s="252">
        <f>IF(BE59=0,0,IF(BE59&gt;BD59,0,((BD59/BE59)-1)*100))</f>
        <v>0</v>
      </c>
      <c r="BX59" s="252">
        <f>IF(BF59=0,0,IF(BF59&gt;BE59,0,((BE59/BF59)-1)*100))</f>
        <v>0</v>
      </c>
      <c r="BY59" s="252">
        <f>IF(BG59=0,0,IF(BG59&gt;BF59,0,((BF59/BG59)-1)*100))</f>
        <v>0</v>
      </c>
      <c r="BZ59" s="252">
        <f>IF(BH59=0,0,IF(BH59&gt;BG59,0,((BG59/BH59)-1)*100))</f>
        <v>0</v>
      </c>
      <c r="CA59" s="253">
        <f>IF(BI59=0,0,IF(BI59&gt;BH59,0,((BH59/BI59)-1)*100))</f>
        <v>0</v>
      </c>
      <c r="CB59" s="250">
        <f>AVERAGE(BK59:CA59)</f>
        <v>23.95086001139535</v>
      </c>
      <c r="CC59" s="250">
        <f>SQRT(AVERAGE((BK59-$CB59)^2,(BL59-$CB59)^2,(BM59-$CB59)^2,(BN59-$CB59)^2,(BO59-$CB59)^2,(BP59-$CB59)^2,(BQ59-$CB59)^2,(BR59-$CB59)^2,(BS59-$CB59)^2,(BT59-$CB59)^2,(BU59-$CB59)^2,(BV59-$CB59)^2,(BW59-$CB59)^2,(BX59-$CB59)^2,(BY59-$CB59)^2,(BZ59-$CB59)^2,(CA59-$CB59)^2))</f>
        <v>72.92643272216321</v>
      </c>
      <c r="CD59" t="s" s="116">
        <v>302</v>
      </c>
      <c r="CE59" s="254">
        <f>IF(AN59="n/a","n/a",IF(U59&lt;0,"n/a",IF(U59="n/a","n/a",I59+AN59-U59)))</f>
        <v>-11.22023373607658</v>
      </c>
      <c r="CF59" s="254">
        <f>IF(AN59="n/a","n/a",I59+AN59)</f>
        <v>11.13818920299152</v>
      </c>
      <c r="CG59" s="250">
        <f>D59/10+(1000-E59)/100+IF(F59="N",2,IF(F59="Y",1,0))+IF(G59="N",2,IF(G59="Y",1,0))+IF(L59&gt;10,5,L59/2)+IF(S59&gt;100,0,IF(S59&lt;0,0,(100-S59)/10))+IF(U59&gt;100,0,IF(U59&lt;0,0,(100-U59)/10))+IF(X59="-",0,IF(X59="N/A",0,IF(X59&gt;5,0,5-X59)))+IF(Y59&gt;5,0,5-Y59)+IF(Z59="N/A",0,IF(Z59&gt;5,0,5-Z59))+IF(AB59&lt;0,0,IF(AB59="-",0,IF(AB59="N/A",0,IF(AB59&gt;10,5,AB59/2))))+IF(AC59="n/a",0,IF(AC59&lt;0,0,IF(AC59&gt;10,5,AC59/2)))+IF(AE59="n/a",0,IF(AE59&lt;0,0,IF(AE59&gt;10,5,AE59/2)))+AF59/10+IF(AG59&gt;100000,3,IF(AG59&gt;10000,2,IF(AG59&gt;1000,1,0)))+IF(AL59&gt;10,5,AL59/2)+IF(AM59="n/a",0,IF(AM59&gt;10,5,AM59/2))+IF(AN59="n/a",0,IF(AN59&gt;10,5,AN59/2))+IF(AO59="n/a",0,IF(AO59&lt;0,0,IF(AO59&gt;10,5,AO59/2)))+IF(CB59&gt;10,5,CB59/2)</f>
        <v>74.30784614280633</v>
      </c>
      <c r="CH59" s="255">
        <f>IF(AB59="n/a",1.03*AP59,IF(AB59&lt;0,1.01*AP59,IF(AB59&gt;10,1.1*AP59,(1+AB59/100)*AP59)))</f>
        <v>0.759</v>
      </c>
      <c r="CI59" s="256">
        <f>IF($AC59="n/a",1.03*CH59,IF($AC59&lt;0,1.01*CH59,IF($AC59&gt;10,1.1*CH59,(1+$AC59/100)*CH59)))</f>
        <v>0.8347482000000001</v>
      </c>
      <c r="CJ59" s="257">
        <f>IF($AE59="n/a",1.03*CI59,IF($AE59&lt;0,1.01*CI59,IF($AE59&gt;10,1.1*CI59,(1+$AE59/100)*CI59)))</f>
        <v>0.8940153222</v>
      </c>
      <c r="CK59" s="257">
        <f>IF($AE59="n/a",1.03*CJ59,IF($AE59&lt;0,1.01*CJ59,IF($AE59&gt;10,1.1*CJ59,(1+$AE59/100)*CJ59)))</f>
        <v>0.9574904100761999</v>
      </c>
      <c r="CL59" s="258">
        <f>IF($AE59="n/a",1.03*CK59,IF($AE59&lt;0,1.01*CK59,IF($AE59&gt;10,1.1*CK59,(1+$AE59/100)*CK59)))</f>
        <v>1.02547222919161</v>
      </c>
      <c r="CM59" s="256">
        <f>SUM(CH59:CL59)</f>
        <v>4.47072616146781</v>
      </c>
      <c r="CN59" s="253">
        <f>(CM59/H59)*100</f>
        <v>7.166922349259072</v>
      </c>
      <c r="CO59" s="259">
        <v>0.86</v>
      </c>
      <c r="CP59" s="260">
        <v>21</v>
      </c>
      <c r="CQ59" s="261">
        <v>-7.7</v>
      </c>
      <c r="CR59" s="262">
        <v>4.5</v>
      </c>
      <c r="CS59" s="263">
        <v>8.6</v>
      </c>
    </row>
    <row r="60" ht="11.25" customHeight="1">
      <c r="A60" t="s" s="227">
        <v>633</v>
      </c>
      <c r="B60" t="s" s="116">
        <v>634</v>
      </c>
      <c r="C60" t="s" s="116">
        <v>635</v>
      </c>
      <c r="D60" s="218">
        <v>10</v>
      </c>
      <c r="E60" s="219">
        <v>323</v>
      </c>
      <c r="F60" t="s" s="220">
        <v>129</v>
      </c>
      <c r="G60" t="s" s="221">
        <v>129</v>
      </c>
      <c r="H60" s="493">
        <v>36.03</v>
      </c>
      <c r="I60" s="223">
        <f>(R60/H60)*100</f>
        <v>1.748542880932556</v>
      </c>
      <c r="J60" s="224">
        <v>0.1375</v>
      </c>
      <c r="K60" s="224">
        <v>0.1575</v>
      </c>
      <c r="L60" s="223">
        <f>((K60/J60)-1)*100</f>
        <v>14.54545454545453</v>
      </c>
      <c r="M60" s="226">
        <v>42828</v>
      </c>
      <c r="N60" s="226">
        <v>42830</v>
      </c>
      <c r="O60" s="226">
        <v>42851</v>
      </c>
      <c r="P60" t="s" s="227">
        <v>350</v>
      </c>
      <c r="Q60" s="325"/>
      <c r="R60" s="225">
        <f>K60*4</f>
        <v>0.63</v>
      </c>
      <c r="S60" s="228">
        <f>IF(OR(W60&lt;0.01,W60="n/a"),"n/a",R60/W60*100)</f>
        <v>29.71698113207547</v>
      </c>
      <c r="T60" s="229">
        <f>IF(OR(W60&lt;0.01,Z60="n/a"),"n/a",(H60/SQRT(22.5*W60*(H60/Z60))-1)*100)</f>
        <v>51.78290521157316</v>
      </c>
      <c r="U60" s="223">
        <f>IF(OR(W60&lt;0.01,W60="n/a"),"n/a",H60/W60)</f>
        <v>16.99528301886792</v>
      </c>
      <c r="V60" s="230">
        <v>12</v>
      </c>
      <c r="W60" s="222">
        <v>2.12</v>
      </c>
      <c r="X60" s="222">
        <v>1.86</v>
      </c>
      <c r="Y60" s="231">
        <v>2</v>
      </c>
      <c r="Z60" s="232">
        <v>3.05</v>
      </c>
      <c r="AA60" s="233">
        <v>18.3</v>
      </c>
      <c r="AB60" s="234">
        <v>10</v>
      </c>
      <c r="AC60" s="235">
        <v>8.06</v>
      </c>
      <c r="AD60" s="236">
        <v>18.9</v>
      </c>
      <c r="AE60" s="236">
        <v>9.130000000000001</v>
      </c>
      <c r="AF60" s="237">
        <v>29</v>
      </c>
      <c r="AG60" s="238">
        <v>167422</v>
      </c>
      <c r="AH60" s="239">
        <v>0.1</v>
      </c>
      <c r="AI60" s="240">
        <v>1.17</v>
      </c>
      <c r="AJ60" s="241">
        <f>IF(OR(AD60&lt;0,AD60="n/a",AD60=0,AN60="n/a"),"n/a",AN60/AD60)</f>
        <v>1.056786397055998</v>
      </c>
      <c r="AK60" t="s" s="265">
        <f>IF(OR(AN60&lt;0,AN60="n/a",AO60&lt;0,AO60="n/a"),"n/a",AN60/AO60)</f>
        <v>143</v>
      </c>
      <c r="AL60" s="243">
        <f>((AP60/AQ60)^(1/1)-1)*100</f>
        <v>10.25641025641026</v>
      </c>
      <c r="AM60" s="243">
        <f>IF(AS60=0,"n/a",((AP60/AS60)^(1/3)-1)*100)</f>
        <v>12.87534457214767</v>
      </c>
      <c r="AN60" s="243">
        <f>IF(AV60=0,"n/a",((AP60/AV60)^(1/5)-1)*100)</f>
        <v>19.97326290435837</v>
      </c>
      <c r="AO60" t="s" s="265">
        <f>IF(BB60=0,"n/a",((AP60/BB60)^(1/10)-1)*100)</f>
        <v>143</v>
      </c>
      <c r="AP60" s="241">
        <v>0.5375</v>
      </c>
      <c r="AQ60" s="241">
        <v>0.4875</v>
      </c>
      <c r="AR60" s="241">
        <v>0.435</v>
      </c>
      <c r="AS60" s="241">
        <v>0.37375</v>
      </c>
      <c r="AT60" s="245"/>
      <c r="AU60" s="241">
        <v>0.305</v>
      </c>
      <c r="AV60" s="241">
        <v>0.21625</v>
      </c>
      <c r="AW60" s="245"/>
      <c r="AX60" s="246">
        <v>0.19</v>
      </c>
      <c r="AY60" s="247">
        <v>0.1325</v>
      </c>
      <c r="AZ60" s="248">
        <v>0.09375</v>
      </c>
      <c r="BA60" s="317">
        <v>0</v>
      </c>
      <c r="BB60" s="317">
        <v>0</v>
      </c>
      <c r="BC60" s="317">
        <v>0</v>
      </c>
      <c r="BD60" s="317">
        <v>0</v>
      </c>
      <c r="BE60" s="317">
        <v>0</v>
      </c>
      <c r="BF60" s="317">
        <v>0</v>
      </c>
      <c r="BG60" s="317">
        <v>0</v>
      </c>
      <c r="BH60" s="317">
        <v>0</v>
      </c>
      <c r="BI60" s="401">
        <v>0.003665</v>
      </c>
      <c r="BJ60" s="246">
        <f>SUM(AP60:BI60)</f>
        <v>2.774915</v>
      </c>
      <c r="BK60" s="250">
        <f>((AP60/AQ60)-1)*100</f>
        <v>10.25641025641026</v>
      </c>
      <c r="BL60" s="250">
        <f>((AQ60/AR60)-1)*100</f>
        <v>12.06896551724137</v>
      </c>
      <c r="BM60" s="250">
        <f>((AR60/AS60)-1)*100</f>
        <v>16.38795986622073</v>
      </c>
      <c r="BN60" s="250">
        <f>IF(AU60=0,0,IF(AU60&gt;AS60,0,((AS60/AU60)-1)*100))</f>
        <v>22.54098360655739</v>
      </c>
      <c r="BO60" s="250">
        <f>IF(AV60=0,0,IF(AV60&gt;AU60,0,((AU60/AV60)-1)*100))</f>
        <v>41.04046242774566</v>
      </c>
      <c r="BP60" s="250">
        <f>IF(AX60=0,0,IF(AX60&gt;AV60,0,((AV60/AX60)-1)*100))</f>
        <v>13.8157894736842</v>
      </c>
      <c r="BQ60" s="251">
        <f>IF(AY60=0,0,IF(AY60&gt;AX60,0,((AX60/AY60)-1)*100))</f>
        <v>43.39622641509433</v>
      </c>
      <c r="BR60" s="252">
        <f>IF(AZ60=0,0,IF(AZ60&gt;AY60,0,((AY60/AZ60)-1)*100))</f>
        <v>41.33333333333334</v>
      </c>
      <c r="BS60" s="252">
        <f>IF(BA60=0,0,IF(BA60&gt;AZ60,0,((AZ60/BA60)-1)*100))</f>
        <v>0</v>
      </c>
      <c r="BT60" s="252">
        <f>IF(BB60=0,0,IF(BB60&gt;BA60,0,((BA60/BB60)-1)*100))</f>
        <v>0</v>
      </c>
      <c r="BU60" s="252">
        <f>IF(BC60=0,0,IF(BC60&gt;BB60,0,((BB60/BC60)-1)*100))</f>
        <v>0</v>
      </c>
      <c r="BV60" s="252">
        <f>IF(BD60=0,0,IF(BD60&gt;BC60,0,((BC60/BD60)-1)*100))</f>
        <v>0</v>
      </c>
      <c r="BW60" s="252">
        <f>IF(BE60=0,0,IF(BE60&gt;BD60,0,((BD60/BE60)-1)*100))</f>
        <v>0</v>
      </c>
      <c r="BX60" s="252">
        <f>IF(BF60=0,0,IF(BF60&gt;BE60,0,((BE60/BF60)-1)*100))</f>
        <v>0</v>
      </c>
      <c r="BY60" s="252">
        <f>IF(BG60=0,0,IF(BG60&gt;BF60,0,((BF60/BG60)-1)*100))</f>
        <v>0</v>
      </c>
      <c r="BZ60" s="252">
        <f>IF(BH60=0,0,IF(BH60&gt;BG60,0,((BG60/BH60)-1)*100))</f>
        <v>0</v>
      </c>
      <c r="CA60" s="253">
        <f>IF(BI60=0,0,IF(BI60&gt;BH60,0,((BH60/BI60)-1)*100))</f>
        <v>0</v>
      </c>
      <c r="CB60" s="250">
        <f>AVERAGE(BK60:CA60)</f>
        <v>11.81412534684043</v>
      </c>
      <c r="CC60" s="250">
        <f>SQRT(AVERAGE((BK60-$CB60)^2,(BL60-$CB60)^2,(BM60-$CB60)^2,(BN60-$CB60)^2,(BO60-$CB60)^2,(BP60-$CB60)^2,(BQ60-$CB60)^2,(BR60-$CB60)^2,(BS60-$CB60)^2,(BT60-$CB60)^2,(BU60-$CB60)^2,(BV60-$CB60)^2,(BW60-$CB60)^2,(BX60-$CB60)^2,(BY60-$CB60)^2,(BZ60-$CB60)^2,(CA60-$CB60)^2))</f>
        <v>15.57078160421831</v>
      </c>
      <c r="CD60" t="s" s="116">
        <v>302</v>
      </c>
      <c r="CE60" s="254">
        <f>IF(AN60="n/a","n/a",IF(U60&lt;0,"n/a",IF(U60="n/a","n/a",I60+AN60-U60)))</f>
        <v>4.726522766423003</v>
      </c>
      <c r="CF60" s="254">
        <f>IF(AN60="n/a","n/a",I60+AN60)</f>
        <v>21.72180578529093</v>
      </c>
      <c r="CG60" s="250">
        <f>D60/10+(1000-E60)/100+IF(F60="N",2,IF(F60="Y",1,0))+IF(G60="N",2,IF(G60="Y",1,0))+IF(L60&gt;10,5,L60/2)+IF(S60&gt;100,0,IF(S60&lt;0,0,(100-S60)/10))+IF(U60&gt;100,0,IF(U60&lt;0,0,(100-U60)/10))+IF(X60="-",0,IF(X60="N/A",0,IF(X60&gt;5,0,5-X60)))+IF(Y60&gt;5,0,5-Y60)+IF(Z60="N/A",0,IF(Z60&gt;5,0,5-Z60))+IF(AB60&lt;0,0,IF(AB60="-",0,IF(AB60="N/A",0,IF(AB60&gt;10,5,AB60/2))))+IF(AC60="n/a",0,IF(AC60&lt;0,0,IF(AC60&gt;10,5,AC60/2)))+IF(AE60="n/a",0,IF(AE60&lt;0,0,IF(AE60&gt;10,5,AE60/2)))+AF60/10+IF(AG60&gt;100000,3,IF(AG60&gt;10000,2,IF(AG60&gt;1000,1,0)))+IF(AL60&gt;10,5,AL60/2)+IF(AM60="n/a",0,IF(AM60&gt;10,5,AM60/2))+IF(AN60="n/a",0,IF(AN60&gt;10,5,AN60/2))+IF(AO60="n/a",0,IF(AO60&lt;0,0,IF(AO60&gt;10,5,AO60/2)))+IF(CB60&gt;10,5,CB60/2)</f>
        <v>75.68377358490565</v>
      </c>
      <c r="CH60" s="255">
        <f>IF(AB60="n/a",1.03*AP60,IF(AB60&lt;0,1.01*AP60,IF(AB60&gt;10,1.1*AP60,(1+AB60/100)*AP60)))</f>
        <v>0.5912500000000001</v>
      </c>
      <c r="CI60" s="256">
        <f>IF($AC60="n/a",1.03*CH60,IF($AC60&lt;0,1.01*CH60,IF($AC60&gt;10,1.1*CH60,(1+$AC60/100)*CH60)))</f>
        <v>0.63890475</v>
      </c>
      <c r="CJ60" s="257">
        <f>IF($AE60="n/a",1.03*CI60,IF($AE60&lt;0,1.01*CI60,IF($AE60&gt;10,1.1*CI60,(1+$AE60/100)*CI60)))</f>
        <v>0.6972367536749999</v>
      </c>
      <c r="CK60" s="257">
        <f>IF($AE60="n/a",1.03*CJ60,IF($AE60&lt;0,1.01*CJ60,IF($AE60&gt;10,1.1*CJ60,(1+$AE60/100)*CJ60)))</f>
        <v>0.7608944692855274</v>
      </c>
      <c r="CL60" s="258">
        <f>IF($AE60="n/a",1.03*CK60,IF($AE60&lt;0,1.01*CK60,IF($AE60&gt;10,1.1*CK60,(1+$AE60/100)*CK60)))</f>
        <v>0.830364134331296</v>
      </c>
      <c r="CM60" s="256">
        <f>SUM(CH60:CL60)</f>
        <v>3.518650107291823</v>
      </c>
      <c r="CN60" s="253">
        <f>(CM60/H60)*100</f>
        <v>9.765889834282051</v>
      </c>
      <c r="CO60" s="259">
        <v>1.03</v>
      </c>
      <c r="CP60" s="260">
        <v>20</v>
      </c>
      <c r="CQ60" s="261">
        <v>-14.6</v>
      </c>
      <c r="CR60" s="262">
        <v>-5.7</v>
      </c>
      <c r="CS60" s="263">
        <v>-6.7</v>
      </c>
    </row>
    <row r="61" ht="11.25" customHeight="1">
      <c r="A61" t="s" s="273">
        <v>636</v>
      </c>
      <c r="B61" t="s" s="146">
        <v>637</v>
      </c>
      <c r="C61" t="s" s="146">
        <v>638</v>
      </c>
      <c r="D61" s="267">
        <v>14</v>
      </c>
      <c r="E61" s="219">
        <v>240</v>
      </c>
      <c r="F61" t="s" s="151">
        <v>129</v>
      </c>
      <c r="G61" t="s" s="152">
        <v>129</v>
      </c>
      <c r="H61" s="496">
        <v>65.59999999999999</v>
      </c>
      <c r="I61" s="269">
        <f>(R61/H61)*100</f>
        <v>4.390243902439025</v>
      </c>
      <c r="J61" s="270">
        <v>0.695</v>
      </c>
      <c r="K61" s="270">
        <v>0.72</v>
      </c>
      <c r="L61" s="269">
        <f>((K61/J61)-1)*100</f>
        <v>3.597122302158273</v>
      </c>
      <c r="M61" s="272">
        <v>42793</v>
      </c>
      <c r="N61" s="272">
        <v>42795</v>
      </c>
      <c r="O61" s="272">
        <v>42809</v>
      </c>
      <c r="P61" t="s" s="273">
        <v>182</v>
      </c>
      <c r="Q61" s="274"/>
      <c r="R61" s="271">
        <f>K61*4</f>
        <v>2.88</v>
      </c>
      <c r="S61" s="275">
        <f>IF(OR(W61&lt;0.01,W61="n/a"),"n/a",R61/W61*100)</f>
        <v>80.44692737430167</v>
      </c>
      <c r="T61" s="276">
        <f>IF(OR(W61&lt;0.01,Z61="n/a"),"n/a",(H61/SQRT(22.5*W61*(H61/Z61))-1)*100)</f>
        <v>61.43367610725519</v>
      </c>
      <c r="U61" s="269">
        <f>IF(OR(W61&lt;0.01,W61="n/a"),"n/a",H61/W61)</f>
        <v>18.32402234636871</v>
      </c>
      <c r="V61" s="277">
        <v>12</v>
      </c>
      <c r="W61" s="268">
        <v>3.58</v>
      </c>
      <c r="X61" s="268">
        <v>4.37</v>
      </c>
      <c r="Y61" s="278">
        <v>1.81</v>
      </c>
      <c r="Z61" s="279">
        <v>3.2</v>
      </c>
      <c r="AA61" s="280">
        <v>17.2</v>
      </c>
      <c r="AB61" s="281">
        <v>2.1</v>
      </c>
      <c r="AC61" s="282">
        <v>50.62</v>
      </c>
      <c r="AD61" s="283">
        <v>1.5</v>
      </c>
      <c r="AE61" s="283">
        <v>4.2</v>
      </c>
      <c r="AF61" s="284">
        <v>10</v>
      </c>
      <c r="AG61" s="285">
        <v>2239</v>
      </c>
      <c r="AH61" s="286">
        <v>0.4</v>
      </c>
      <c r="AI61" s="287">
        <v>1.81</v>
      </c>
      <c r="AJ61" s="288">
        <f>IF(OR(AD61&lt;0,AD61="n/a",AD61=0),"n/a",AN61/AD61)</f>
        <v>6.054895417218272</v>
      </c>
      <c r="AK61" s="289">
        <f>IF(OR(AO61&lt;0,AO61="n/a"),"n/a",AN61/AO61)</f>
        <v>1.057972901700472</v>
      </c>
      <c r="AL61" s="290">
        <f>((AP61/AQ61)^(1/1)-1)*100</f>
        <v>5.303030303030298</v>
      </c>
      <c r="AM61" s="290">
        <f>IF(AS61=0,"n/a",((AP61/AS61)^(1/3)-1)*100)</f>
        <v>8.441645950033671</v>
      </c>
      <c r="AN61" s="290">
        <f>IF(AV61=0,"n/a",((AP61/AV61)^(1/5)-1)*100)</f>
        <v>9.082343125827407</v>
      </c>
      <c r="AO61" s="291">
        <f>IF(BB61=0,"n/a",((AP61/BB61)^(1/10)-1)*100)</f>
        <v>8.584665175477957</v>
      </c>
      <c r="AP61" s="288">
        <v>2.78</v>
      </c>
      <c r="AQ61" s="288">
        <v>2.64</v>
      </c>
      <c r="AR61" s="288">
        <v>2.4</v>
      </c>
      <c r="AS61" s="288">
        <v>2.18</v>
      </c>
      <c r="AT61" s="292"/>
      <c r="AU61" s="288">
        <v>1.98</v>
      </c>
      <c r="AV61" s="288">
        <v>1.8</v>
      </c>
      <c r="AW61" s="292"/>
      <c r="AX61" s="293">
        <v>1.56</v>
      </c>
      <c r="AY61" s="294">
        <v>1.42</v>
      </c>
      <c r="AZ61" s="295">
        <v>1.34</v>
      </c>
      <c r="BA61" s="295">
        <v>1.28</v>
      </c>
      <c r="BB61" s="295">
        <v>1.22</v>
      </c>
      <c r="BC61" s="295">
        <v>1.1</v>
      </c>
      <c r="BD61" s="295">
        <v>0.9375</v>
      </c>
      <c r="BE61" s="426">
        <v>0</v>
      </c>
      <c r="BF61" s="426">
        <v>0</v>
      </c>
      <c r="BG61" s="426">
        <v>0</v>
      </c>
      <c r="BH61" s="426">
        <v>0</v>
      </c>
      <c r="BI61" s="494">
        <v>0</v>
      </c>
      <c r="BJ61" s="293">
        <f>SUM(AP61:BI61)</f>
        <v>22.6375</v>
      </c>
      <c r="BK61" s="297">
        <f>((AP61/AQ61)-1)*100</f>
        <v>5.303030303030298</v>
      </c>
      <c r="BL61" s="297">
        <f>((AQ61/AR61)-1)*100</f>
        <v>10.00000000000001</v>
      </c>
      <c r="BM61" s="297">
        <f>((AR61/AS61)-1)*100</f>
        <v>10.09174311926604</v>
      </c>
      <c r="BN61" s="297">
        <f>IF(AU61=0,0,IF(AU61&gt;AS61,0,((AS61/AU61)-1)*100))</f>
        <v>10.1010101010101</v>
      </c>
      <c r="BO61" s="297">
        <f>IF(AV61=0,0,IF(AV61&gt;AU61,0,((AU61/AV61)-1)*100))</f>
        <v>9.999999999999986</v>
      </c>
      <c r="BP61" s="297">
        <f>IF(AX61=0,0,IF(AX61&gt;AV61,0,((AV61/AX61)-1)*100))</f>
        <v>15.38461538461537</v>
      </c>
      <c r="BQ61" s="298">
        <f>IF(AY61=0,0,IF(AY61&gt;AX61,0,((AX61/AY61)-1)*100))</f>
        <v>9.859154929577475</v>
      </c>
      <c r="BR61" s="299">
        <f>IF(AZ61=0,0,IF(AZ61&gt;AY61,0,((AY61/AZ61)-1)*100))</f>
        <v>5.970149253731338</v>
      </c>
      <c r="BS61" s="299">
        <f>IF(BA61=0,0,IF(BA61&gt;AZ61,0,((AZ61/BA61)-1)*100))</f>
        <v>4.6875</v>
      </c>
      <c r="BT61" s="299">
        <f>IF(BB61=0,0,IF(BB61&gt;BA61,0,((BA61/BB61)-1)*100))</f>
        <v>4.918032786885251</v>
      </c>
      <c r="BU61" s="299">
        <f>IF(BC61=0,0,IF(BC61&gt;BB61,0,((BB61/BC61)-1)*100))</f>
        <v>10.90909090909089</v>
      </c>
      <c r="BV61" s="299">
        <f>IF(BD61=0,0,IF(BD61&gt;BC61,0,((BC61/BD61)-1)*100))</f>
        <v>17.33333333333334</v>
      </c>
      <c r="BW61" s="299">
        <f>IF(BE61=0,0,IF(BE61&gt;BD61,0,((BD61/BE61)-1)*100))</f>
        <v>0</v>
      </c>
      <c r="BX61" s="299">
        <f>IF(BF61=0,0,IF(BF61&gt;BE61,0,((BE61/BF61)-1)*100))</f>
        <v>0</v>
      </c>
      <c r="BY61" s="299">
        <f>IF(BG61=0,0,IF(BG61&gt;BF61,0,((BF61/BG61)-1)*100))</f>
        <v>0</v>
      </c>
      <c r="BZ61" s="299">
        <f>IF(BH61=0,0,IF(BH61&gt;BG61,0,((BG61/BH61)-1)*100))</f>
        <v>0</v>
      </c>
      <c r="CA61" s="300">
        <f>IF(BI61=0,0,IF(BI61&gt;BH61,0,((BH61/BI61)-1)*100))</f>
        <v>0</v>
      </c>
      <c r="CB61" s="297">
        <f>AVERAGE(BK61:CA61)</f>
        <v>6.738685889443534</v>
      </c>
      <c r="CC61" s="297">
        <f>SQRT(AVERAGE((BK61-$CB61)^2,(BL61-$CB61)^2,(BM61-$CB61)^2,(BN61-$CB61)^2,(BO61-$CB61)^2,(BP61-$CB61)^2,(BQ61-$CB61)^2,(BR61-$CB61)^2,(BS61-$CB61)^2,(BT61-$CB61)^2,(BU61-$CB61)^2,(BV61-$CB61)^2,(BW61-$CB61)^2,(BX61-$CB61)^2,(BY61-$CB61)^2,(BZ61-$CB61)^2,(CA61-$CB61)^2))</f>
        <v>5.397015226731859</v>
      </c>
      <c r="CD61" t="s" s="146">
        <v>152</v>
      </c>
      <c r="CE61" s="301">
        <f>IF(AN61="n/a","n/a",IF(U61&lt;0,"n/a",IF(U61="n/a","n/a",I61+AN61-U61)))</f>
        <v>-4.851435318102283</v>
      </c>
      <c r="CF61" s="301">
        <f>IF(AN61="n/a","n/a",I61+AN61)</f>
        <v>13.47258702826643</v>
      </c>
      <c r="CG61" s="297">
        <f>D61/10+(1000-E61)/100+IF(F61="N",2,IF(F61="Y",1,0))+IF(G61="N",2,IF(G61="Y",1,0))+IF(L61&gt;10,5,L61/2)+IF(S61&gt;100,0,IF(S61&lt;0,0,(100-S61)/10))+IF(U61&gt;100,0,IF(U61&lt;0,0,(100-U61)/10))+IF(X61="-",0,IF(X61="N/A",0,IF(X61&gt;5,0,5-X61)))+IF(Y61&gt;5,0,5-Y61)+IF(Z61="N/A",0,IF(Z61&gt;5,0,5-Z61))+IF(AB61&lt;0,0,IF(AB61="-",0,IF(AB61="N/A",0,IF(AB61&gt;10,5,AB61/2))))+IF(AC61="n/a",0,IF(AC61&lt;0,0,IF(AC61&gt;10,5,AC61/2)))+IF(AE61="n/a",0,IF(AE61&lt;0,0,IF(AE61&gt;10,5,AE61/2)))+AF61/10+IF(AG61&gt;100000,3,IF(AG61&gt;10000,2,IF(AG61&gt;1000,1,0)))+IF(AL61&gt;10,5,AL61/2)+IF(AM61="n/a",0,IF(AM61&gt;10,5,AM61/2))+IF(AN61="n/a",0,IF(AN61&gt;10,5,AN61/2))+IF(AO61="n/a",0,IF(AO61&lt;0,0,IF(AO61&gt;10,5,AO61/2)))+IF(CB61&gt;10,5,CB61/2)</f>
        <v>55.76665140091853</v>
      </c>
      <c r="CH61" s="302">
        <f>IF(AB61="n/a",1.03*AP61,IF(AB61&lt;0,1.01*AP61,IF(AB61&gt;10,1.1*AP61,(1+AB61/100)*AP61)))</f>
        <v>2.838379999999999</v>
      </c>
      <c r="CI61" s="303">
        <f>IF($AC61="n/a",1.03*CH61,IF($AC61&lt;0,1.01*CH61,IF($AC61&gt;10,1.1*CH61,(1+$AC61/100)*CH61)))</f>
        <v>3.122218</v>
      </c>
      <c r="CJ61" s="304">
        <f>IF($AE61="n/a",1.03*CI61,IF($AE61&lt;0,1.01*CI61,IF($AE61&gt;10,1.1*CI61,(1+$AE61/100)*CI61)))</f>
        <v>3.253351156</v>
      </c>
      <c r="CK61" s="304">
        <f>IF($AE61="n/a",1.03*CJ61,IF($AE61&lt;0,1.01*CJ61,IF($AE61&gt;10,1.1*CJ61,(1+$AE61/100)*CJ61)))</f>
        <v>3.389991904552</v>
      </c>
      <c r="CL61" s="305">
        <f>IF($AE61="n/a",1.03*CK61,IF($AE61&lt;0,1.01*CK61,IF($AE61&gt;10,1.1*CK61,(1+$AE61/100)*CK61)))</f>
        <v>3.532371564543184</v>
      </c>
      <c r="CM61" s="303">
        <f>SUM(CH61:CL61)</f>
        <v>16.13631262509518</v>
      </c>
      <c r="CN61" s="300">
        <f>(CM61/H61)*100</f>
        <v>24.59803753825485</v>
      </c>
      <c r="CO61" s="306">
        <v>0.48</v>
      </c>
      <c r="CP61" s="307">
        <v>9.9</v>
      </c>
      <c r="CQ61" s="308">
        <v>-22.3</v>
      </c>
      <c r="CR61" s="309">
        <v>-1.6</v>
      </c>
      <c r="CS61" s="310">
        <v>-4.9</v>
      </c>
    </row>
    <row r="62" ht="11.25" customHeight="1">
      <c r="A62" t="s" s="173">
        <v>639</v>
      </c>
      <c r="B62" t="s" s="110">
        <v>640</v>
      </c>
      <c r="C62" t="s" s="173">
        <v>641</v>
      </c>
      <c r="D62" s="174">
        <v>14</v>
      </c>
      <c r="E62" s="219">
        <v>249</v>
      </c>
      <c r="F62" t="s" s="118">
        <v>141</v>
      </c>
      <c r="G62" t="s" s="113">
        <v>141</v>
      </c>
      <c r="H62" s="495">
        <v>161.08</v>
      </c>
      <c r="I62" s="177">
        <f>(R62/H62)*100</f>
        <v>1.241619071268935</v>
      </c>
      <c r="J62" s="311">
        <v>0.45</v>
      </c>
      <c r="K62" s="311">
        <v>0.5</v>
      </c>
      <c r="L62" s="177">
        <f>((K62/J62)-1)*100</f>
        <v>11.11111111111112</v>
      </c>
      <c r="M62" s="179">
        <v>42865</v>
      </c>
      <c r="N62" s="179">
        <v>42867</v>
      </c>
      <c r="O62" s="179">
        <v>42881</v>
      </c>
      <c r="P62" t="s" s="173">
        <v>541</v>
      </c>
      <c r="Q62" s="492"/>
      <c r="R62" s="180">
        <f>K62*4</f>
        <v>2</v>
      </c>
      <c r="S62" s="181">
        <f>IF(OR(W62&lt;0.01,W62="n/a"),"n/a",R62/W62*100)</f>
        <v>32.89473684210527</v>
      </c>
      <c r="T62" s="182">
        <f>IF(OR(W62&lt;0.01,Z62="n/a"),"n/a",(H62/SQRT(22.5*W62*(H62/Z62))-1)*100)</f>
        <v>177.5023312688546</v>
      </c>
      <c r="U62" s="177">
        <f>IF(OR(W62&lt;0.01,W62="n/a"),"n/a",H62/W62)</f>
        <v>26.49342105263158</v>
      </c>
      <c r="V62" s="183">
        <v>8</v>
      </c>
      <c r="W62" s="176">
        <v>6.08</v>
      </c>
      <c r="X62" s="176">
        <v>2.68</v>
      </c>
      <c r="Y62" s="184">
        <v>0.55</v>
      </c>
      <c r="Z62" s="185">
        <v>6.54</v>
      </c>
      <c r="AA62" s="186">
        <v>23.8</v>
      </c>
      <c r="AB62" s="187">
        <v>14.1</v>
      </c>
      <c r="AC62" s="188">
        <v>9.48</v>
      </c>
      <c r="AD62" s="189">
        <v>9.300000000000001</v>
      </c>
      <c r="AE62" s="189">
        <v>9.890000000000001</v>
      </c>
      <c r="AF62" s="190">
        <v>26</v>
      </c>
      <c r="AG62" s="191">
        <v>70424</v>
      </c>
      <c r="AH62" s="192">
        <v>0.4</v>
      </c>
      <c r="AI62" s="193">
        <v>0.62</v>
      </c>
      <c r="AJ62" s="194">
        <f>IF(OR(AD62&lt;0,AD62="n/a",AD62=0),"n/a",AN62/AD62)</f>
        <v>1.462391799826272</v>
      </c>
      <c r="AK62" s="195">
        <f>IF(OR(AO62&lt;0,AO62="n/a"),"n/a",AN62/AO62)</f>
        <v>1.027718635749687</v>
      </c>
      <c r="AL62" s="196">
        <f>((AP62/AQ62)^(1/1)-1)*100</f>
        <v>12.54019292604502</v>
      </c>
      <c r="AM62" s="196">
        <f>IF(AS62=0,"n/a",((AP62/AS62)^(1/3)-1)*100)</f>
        <v>13.24446922656091</v>
      </c>
      <c r="AN62" s="196">
        <f>IF(AV62=0,"n/a",((AP62/AV62)^(1/5)-1)*100)</f>
        <v>13.60024373838433</v>
      </c>
      <c r="AO62" s="197">
        <f>IF(BB62=0,"n/a",((AP62/BB62)^(1/10)-1)*100)</f>
        <v>13.2334310824902</v>
      </c>
      <c r="AP62" s="194">
        <v>1.75</v>
      </c>
      <c r="AQ62" s="194">
        <v>1.555</v>
      </c>
      <c r="AR62" s="194">
        <v>1.375</v>
      </c>
      <c r="AS62" s="194">
        <v>1.205</v>
      </c>
      <c r="AT62" s="199"/>
      <c r="AU62" s="194">
        <v>1.065</v>
      </c>
      <c r="AV62" s="194">
        <v>0.925</v>
      </c>
      <c r="AW62" s="199"/>
      <c r="AX62" s="200">
        <v>0.795</v>
      </c>
      <c r="AY62" s="201">
        <v>0.7</v>
      </c>
      <c r="AZ62" s="202">
        <v>0.625</v>
      </c>
      <c r="BA62" s="202">
        <v>0.5649999999999999</v>
      </c>
      <c r="BB62" s="202">
        <v>0.505</v>
      </c>
      <c r="BC62" s="202">
        <v>0.445</v>
      </c>
      <c r="BD62" s="202">
        <v>0.3</v>
      </c>
      <c r="BE62" s="203">
        <v>0</v>
      </c>
      <c r="BF62" s="203">
        <v>0</v>
      </c>
      <c r="BG62" s="203">
        <v>0</v>
      </c>
      <c r="BH62" s="203">
        <v>0</v>
      </c>
      <c r="BI62" s="204">
        <v>0</v>
      </c>
      <c r="BJ62" s="200">
        <f>SUM(AP62:BI62)</f>
        <v>11.81</v>
      </c>
      <c r="BK62" s="205">
        <f>((AP62/AQ62)-1)*100</f>
        <v>12.54019292604502</v>
      </c>
      <c r="BL62" s="205">
        <f>((AQ62/AR62)-1)*100</f>
        <v>13.09090909090909</v>
      </c>
      <c r="BM62" s="205">
        <f>((AR62/AS62)-1)*100</f>
        <v>14.10788381742738</v>
      </c>
      <c r="BN62" s="205">
        <f>IF(AU62=0,0,IF(AU62&gt;AS62,0,((AS62/AU62)-1)*100))</f>
        <v>13.1455399061033</v>
      </c>
      <c r="BO62" s="205">
        <f>IF(AV62=0,0,IF(AV62&gt;AU62,0,((AU62/AV62)-1)*100))</f>
        <v>15.13513513513511</v>
      </c>
      <c r="BP62" s="205">
        <f>IF(AX62=0,0,IF(AX62&gt;AV62,0,((AV62/AX62)-1)*100))</f>
        <v>16.35220125786163</v>
      </c>
      <c r="BQ62" s="206">
        <f>IF(AY62=0,0,IF(AY62&gt;AX62,0,((AX62/AY62)-1)*100))</f>
        <v>13.57142857142859</v>
      </c>
      <c r="BR62" s="207">
        <f>IF(AZ62=0,0,IF(AZ62&gt;AY62,0,((AY62/AZ62)-1)*100))</f>
        <v>11.99999999999999</v>
      </c>
      <c r="BS62" s="207">
        <f>IF(BA62=0,0,IF(BA62&gt;AZ62,0,((AZ62/BA62)-1)*100))</f>
        <v>10.61946902654869</v>
      </c>
      <c r="BT62" s="207">
        <f>IF(BB62=0,0,IF(BB62&gt;BA62,0,((BA62/BB62)-1)*100))</f>
        <v>11.88118811881187</v>
      </c>
      <c r="BU62" s="207">
        <f>IF(BC62=0,0,IF(BC62&gt;BB62,0,((BB62/BC62)-1)*100))</f>
        <v>13.48314606741572</v>
      </c>
      <c r="BV62" s="207">
        <f>IF(BD62=0,0,IF(BD62&gt;BC62,0,((BC62/BD62)-1)*100))</f>
        <v>48.33333333333334</v>
      </c>
      <c r="BW62" s="207">
        <f>IF(BE62=0,0,IF(BE62&gt;BD62,0,((BD62/BE62)-1)*100))</f>
        <v>0</v>
      </c>
      <c r="BX62" s="207">
        <f>IF(BF62=0,0,IF(BF62&gt;BE62,0,((BE62/BF62)-1)*100))</f>
        <v>0</v>
      </c>
      <c r="BY62" s="207">
        <f>IF(BG62=0,0,IF(BG62&gt;BF62,0,((BF62/BG62)-1)*100))</f>
        <v>0</v>
      </c>
      <c r="BZ62" s="207">
        <f>IF(BH62=0,0,IF(BH62&gt;BG62,0,((BG62/BH62)-1)*100))</f>
        <v>0</v>
      </c>
      <c r="CA62" s="208">
        <f>IF(BI62=0,0,IF(BI62&gt;BH62,0,((BH62/BI62)-1)*100))</f>
        <v>0</v>
      </c>
      <c r="CB62" s="205">
        <f>AVERAGE(BK62:CA62)</f>
        <v>11.42708395594234</v>
      </c>
      <c r="CC62" s="205">
        <f>SQRT(AVERAGE((BK62-$CB62)^2,(BL62-$CB62)^2,(BM62-$CB62)^2,(BN62-$CB62)^2,(BO62-$CB62)^2,(BP62-$CB62)^2,(BQ62-$CB62)^2,(BR62-$CB62)^2,(BS62-$CB62)^2,(BT62-$CB62)^2,(BU62-$CB62)^2,(BV62-$CB62)^2,(BW62-$CB62)^2,(BX62-$CB62)^2,(BY62-$CB62)^2,(BZ62-$CB62)^2,(CA62-$CB62)^2))</f>
        <v>11.0536879676791</v>
      </c>
      <c r="CD62" t="s" s="110">
        <v>157</v>
      </c>
      <c r="CE62" s="209">
        <f>IF(AN62="n/a","n/a",IF(U62&lt;0,"n/a",IF(U62="n/a","n/a",I62+AN62-U62)))</f>
        <v>-11.65155824297832</v>
      </c>
      <c r="CF62" s="209">
        <f>IF(AN62="n/a","n/a",I62+AN62)</f>
        <v>14.84186280965327</v>
      </c>
      <c r="CG62" s="205">
        <f>D62/10+(1000-E62)/100+IF(F62="N",2,IF(F62="Y",1,0))+IF(G62="N",2,IF(G62="Y",1,0))+IF(L62&gt;10,5,L62/2)+IF(S62&gt;100,0,IF(S62&lt;0,0,(100-S62)/10))+IF(U62&gt;100,0,IF(U62&lt;0,0,(100-U62)/10))+IF(X62="-",0,IF(X62="N/A",0,IF(X62&gt;5,0,5-X62)))+IF(Y62&gt;5,0,5-Y62)+IF(Z62="N/A",0,IF(Z62&gt;5,0,5-Z62))+IF(AB62&lt;0,0,IF(AB62="-",0,IF(AB62="N/A",0,IF(AB62&gt;10,5,AB62/2))))+IF(AC62="n/a",0,IF(AC62&lt;0,0,IF(AC62&gt;10,5,AC62/2)))+IF(AE62="n/a",0,IF(AE62&lt;0,0,IF(AE62&gt;10,5,AE62/2)))+AF62/10+IF(AG62&gt;100000,3,IF(AG62&gt;10000,2,IF(AG62&gt;1000,1,0)))+IF(AL62&gt;10,5,AL62/2)+IF(AM62="n/a",0,IF(AM62&gt;10,5,AM62/2))+IF(AN62="n/a",0,IF(AN62&gt;10,5,AN62/2))+IF(AO62="n/a",0,IF(AO62&lt;0,0,IF(AO62&gt;10,5,AO62/2)))+IF(CB62&gt;10,5,CB62/2)</f>
        <v>81.02618421052632</v>
      </c>
      <c r="CH62" s="315">
        <f>IF(AB62="n/a",1.03*AP62,IF(AB62&lt;0,1.01*AP62,IF(AB62&gt;10,1.1*AP62,(1+AB62/100)*AP62)))</f>
        <v>1.925</v>
      </c>
      <c r="CI62" s="211">
        <f>IF($AC62="n/a",1.03*CH62,IF($AC62&lt;0,1.01*CH62,IF($AC62&gt;10,1.1*CH62,(1+$AC62/100)*CH62)))</f>
        <v>2.10749</v>
      </c>
      <c r="CJ62" s="212">
        <f>IF($AE62="n/a",1.03*CI62,IF($AE62&lt;0,1.01*CI62,IF($AE62&gt;10,1.1*CI62,(1+$AE62/100)*CI62)))</f>
        <v>2.315920761</v>
      </c>
      <c r="CK62" s="212">
        <f>IF($AE62="n/a",1.03*CJ62,IF($AE62&lt;0,1.01*CJ62,IF($AE62&gt;10,1.1*CJ62,(1+$AE62/100)*CJ62)))</f>
        <v>2.5449653242629</v>
      </c>
      <c r="CL62" s="210">
        <f>IF($AE62="n/a",1.03*CK62,IF($AE62&lt;0,1.01*CK62,IF($AE62&gt;10,1.1*CK62,(1+$AE62/100)*CK62)))</f>
        <v>2.796662394832501</v>
      </c>
      <c r="CM62" s="211">
        <f>SUM(CH62:CL62)</f>
        <v>11.6900384800954</v>
      </c>
      <c r="CN62" s="208">
        <f>(CM62/H62)*100</f>
        <v>7.257287360377079</v>
      </c>
      <c r="CO62" s="213">
        <v>0.9399999999999999</v>
      </c>
      <c r="CP62" s="214">
        <v>17.9</v>
      </c>
      <c r="CQ62" s="215">
        <v>-11.8</v>
      </c>
      <c r="CR62" s="216">
        <v>0.8</v>
      </c>
      <c r="CS62" s="217">
        <v>-1</v>
      </c>
    </row>
    <row r="63" ht="11.25" customHeight="1">
      <c r="A63" t="s" s="227">
        <v>642</v>
      </c>
      <c r="B63" t="s" s="116">
        <v>643</v>
      </c>
      <c r="C63" t="s" s="116">
        <v>341</v>
      </c>
      <c r="D63" s="218">
        <v>15</v>
      </c>
      <c r="E63" s="219">
        <v>217</v>
      </c>
      <c r="F63" t="s" s="220">
        <v>55</v>
      </c>
      <c r="G63" t="s" s="221">
        <v>55</v>
      </c>
      <c r="H63" s="493">
        <v>156.13</v>
      </c>
      <c r="I63" s="223">
        <f>(R63/H63)*100</f>
        <v>3.074361109331967</v>
      </c>
      <c r="J63" s="224">
        <v>1.15</v>
      </c>
      <c r="K63" s="224">
        <v>1.2</v>
      </c>
      <c r="L63" s="223">
        <f>((K63/J63)-1)*100</f>
        <v>4.347826086956519</v>
      </c>
      <c r="M63" s="226">
        <v>42928</v>
      </c>
      <c r="N63" s="226">
        <v>42930</v>
      </c>
      <c r="O63" s="226">
        <v>42951</v>
      </c>
      <c r="P63" t="s" s="227">
        <v>231</v>
      </c>
      <c r="Q63" s="395"/>
      <c r="R63" s="225">
        <f>K63*4</f>
        <v>4.8</v>
      </c>
      <c r="S63" s="228">
        <f>IF(OR(W63&lt;0.01,W63="n/a"),"n/a",R63/W63*100)</f>
        <v>57.34767025089607</v>
      </c>
      <c r="T63" s="229">
        <f>IF(OR(W63&lt;0.01,Z63="n/a"),"n/a",(H63/SQRT(22.5*W63*(H63/Z63))-1)*100)</f>
        <v>139.000496281673</v>
      </c>
      <c r="U63" s="223">
        <f>IF(OR(W63&lt;0.01,W63="n/a"),"n/a",H63/W63)</f>
        <v>18.65352449223417</v>
      </c>
      <c r="V63" s="230">
        <v>7</v>
      </c>
      <c r="W63" s="222">
        <v>8.369999999999999</v>
      </c>
      <c r="X63" s="222">
        <v>2.74</v>
      </c>
      <c r="Y63" s="231">
        <v>1.28</v>
      </c>
      <c r="Z63" s="232">
        <v>6.89</v>
      </c>
      <c r="AA63" s="233">
        <v>35.5</v>
      </c>
      <c r="AB63" s="234">
        <v>6.5</v>
      </c>
      <c r="AC63" s="235">
        <v>4.24</v>
      </c>
      <c r="AD63" s="236">
        <v>13.7</v>
      </c>
      <c r="AE63" s="236">
        <v>6.8</v>
      </c>
      <c r="AF63" s="237">
        <v>10</v>
      </c>
      <c r="AG63" s="238">
        <v>3733</v>
      </c>
      <c r="AH63" s="239">
        <v>0.7</v>
      </c>
      <c r="AI63" s="240">
        <v>0.73</v>
      </c>
      <c r="AJ63" s="241">
        <f>IF(OR(AD63&lt;0,AD63="n/a",AD63=0),"n/a",AN63/AD63)</f>
        <v>2.749517305849131</v>
      </c>
      <c r="AK63" s="242">
        <f>IF(OR(AO63&lt;0,AO63="n/a"),"n/a",AN63/AO63)</f>
        <v>1.579431613722469</v>
      </c>
      <c r="AL63" s="243">
        <f>((AP63/AQ63)^(1/1)-1)*100</f>
        <v>7.14285714285714</v>
      </c>
      <c r="AM63" s="243">
        <f>IF(AS63=0,"n/a",((AP63/AS63)^(1/3)-1)*100)</f>
        <v>21.64403991146799</v>
      </c>
      <c r="AN63" s="243">
        <f>IF(AV63=0,"n/a",((AP63/AV63)^(1/5)-1)*100)</f>
        <v>37.66838709013309</v>
      </c>
      <c r="AO63" s="244">
        <f>IF(BB63=0,"n/a",((AP63/BB63)^(1/10)-1)*100)</f>
        <v>23.84933083703111</v>
      </c>
      <c r="AP63" s="241">
        <v>4.5</v>
      </c>
      <c r="AQ63" s="241">
        <v>4.2</v>
      </c>
      <c r="AR63" s="241">
        <v>3.5</v>
      </c>
      <c r="AS63" s="241">
        <v>2.5</v>
      </c>
      <c r="AT63" s="245"/>
      <c r="AU63" s="241">
        <v>1.4</v>
      </c>
      <c r="AV63" s="241">
        <v>0.91</v>
      </c>
      <c r="AW63" s="245"/>
      <c r="AX63" s="246">
        <v>0.82</v>
      </c>
      <c r="AY63" s="394">
        <v>0.8</v>
      </c>
      <c r="AZ63" s="248">
        <v>0.74</v>
      </c>
      <c r="BA63" s="248">
        <v>0.6</v>
      </c>
      <c r="BB63" s="248">
        <v>0.53</v>
      </c>
      <c r="BC63" s="248">
        <v>0.49</v>
      </c>
      <c r="BD63" s="248">
        <v>0.45</v>
      </c>
      <c r="BE63" s="248">
        <v>0.11</v>
      </c>
      <c r="BF63" s="317">
        <v>0.02</v>
      </c>
      <c r="BG63" s="317">
        <v>0.02</v>
      </c>
      <c r="BH63" s="317">
        <v>0.02</v>
      </c>
      <c r="BI63" s="401">
        <v>0.02</v>
      </c>
      <c r="BJ63" s="246">
        <f>SUM(AP63:BI63)</f>
        <v>21.63</v>
      </c>
      <c r="BK63" s="250">
        <f>((AP63/AQ63)-1)*100</f>
        <v>7.14285714285714</v>
      </c>
      <c r="BL63" s="250">
        <f>((AQ63/AR63)-1)*100</f>
        <v>20</v>
      </c>
      <c r="BM63" s="250">
        <f>((AR63/AS63)-1)*100</f>
        <v>39.99999999999999</v>
      </c>
      <c r="BN63" s="250">
        <f>IF(AU63=0,0,IF(AU63&gt;AS63,0,((AS63/AU63)-1)*100))</f>
        <v>78.57142857142858</v>
      </c>
      <c r="BO63" s="250">
        <f>IF(AV63=0,0,IF(AV63&gt;AU63,0,((AU63/AV63)-1)*100))</f>
        <v>53.84615384615383</v>
      </c>
      <c r="BP63" s="250">
        <f>IF(AX63=0,0,IF(AX63&gt;AV63,0,((AV63/AX63)-1)*100))</f>
        <v>10.97560975609757</v>
      </c>
      <c r="BQ63" s="251">
        <f>IF(AY63=0,0,IF(AY63&gt;AX63,0,((AX63/AY63)-1)*100))</f>
        <v>2.499999999999991</v>
      </c>
      <c r="BR63" s="252">
        <f>IF(AZ63=0,0,IF(AZ63&gt;AY63,0,((AY63/AZ63)-1)*100))</f>
        <v>8.108108108108114</v>
      </c>
      <c r="BS63" s="252">
        <f>IF(BA63=0,0,IF(BA63&gt;AZ63,0,((AZ63/BA63)-1)*100))</f>
        <v>23.33333333333334</v>
      </c>
      <c r="BT63" s="252">
        <f>IF(BB63=0,0,IF(BB63&gt;BA63,0,((BA63/BB63)-1)*100))</f>
        <v>13.20754716981132</v>
      </c>
      <c r="BU63" s="252">
        <f>IF(BC63=0,0,IF(BC63&gt;BB63,0,((BB63/BC63)-1)*100))</f>
        <v>8.163265306122458</v>
      </c>
      <c r="BV63" s="252">
        <f>IF(BD63=0,0,IF(BD63&gt;BC63,0,((BC63/BD63)-1)*100))</f>
        <v>8.888888888888879</v>
      </c>
      <c r="BW63" s="252">
        <f>IF(BE63=0,0,IF(BE63&gt;BD63,0,((BD63/BE63)-1)*100))</f>
        <v>309.0909090909091</v>
      </c>
      <c r="BX63" s="252">
        <f>IF(BF63=0,0,IF(BF63&gt;BE63,0,((BE63/BF63)-1)*100))</f>
        <v>450</v>
      </c>
      <c r="BY63" s="252">
        <f>IF(BG63=0,0,IF(BG63&gt;BF63,0,((BF63/BG63)-1)*100))</f>
        <v>0</v>
      </c>
      <c r="BZ63" s="252">
        <f>IF(BH63=0,0,IF(BH63&gt;BG63,0,((BG63/BH63)-1)*100))</f>
        <v>0</v>
      </c>
      <c r="CA63" s="253">
        <f>IF(BI63=0,0,IF(BI63&gt;BH63,0,((BH63/BI63)-1)*100))</f>
        <v>0</v>
      </c>
      <c r="CB63" s="250">
        <f>AVERAGE(BK63:CA63)</f>
        <v>60.81341771845355</v>
      </c>
      <c r="CC63" s="250">
        <f>SQRT(AVERAGE((BK63-$CB63)^2,(BL63-$CB63)^2,(BM63-$CB63)^2,(BN63-$CB63)^2,(BO63-$CB63)^2,(BP63-$CB63)^2,(BQ63-$CB63)^2,(BR63-$CB63)^2,(BS63-$CB63)^2,(BT63-$CB63)^2,(BU63-$CB63)^2,(BV63-$CB63)^2,(BW63-$CB63)^2,(BX63-$CB63)^2,(BY63-$CB63)^2,(BZ63-$CB63)^2,(CA63-$CB63)^2))</f>
        <v>120.6227610981094</v>
      </c>
      <c r="CD63" t="s" s="116">
        <v>302</v>
      </c>
      <c r="CE63" s="254">
        <f>IF(AN63="n/a","n/a",IF(U63&lt;0,"n/a",IF(U63="n/a","n/a",I63+AN63-U63)))</f>
        <v>22.08922370723089</v>
      </c>
      <c r="CF63" s="254">
        <f>IF(AN63="n/a","n/a",I63+AN63)</f>
        <v>40.74274819946506</v>
      </c>
      <c r="CG63" s="250">
        <f>D63/10+(1000-E63)/100+IF(F63="N",2,IF(F63="Y",1,0))+IF(G63="N",2,IF(G63="Y",1,0))+IF(L63&gt;10,5,L63/2)+IF(S63&gt;100,0,IF(S63&lt;0,0,(100-S63)/10))+IF(U63&gt;100,0,IF(U63&lt;0,0,(100-U63)/10))+IF(X63="-",0,IF(X63="N/A",0,IF(X63&gt;5,0,5-X63)))+IF(Y63&gt;5,0,5-Y63)+IF(Z63="N/A",0,IF(Z63&gt;5,0,5-Z63))+IF(AB63&lt;0,0,IF(AB63="-",0,IF(AB63="N/A",0,IF(AB63&gt;10,5,AB63/2))))+IF(AC63="n/a",0,IF(AC63&lt;0,0,IF(AC63&gt;10,5,AC63/2)))+IF(AE63="n/a",0,IF(AE63&lt;0,0,IF(AE63&gt;10,5,AE63/2)))+AF63/10+IF(AG63&gt;100000,3,IF(AG63&gt;10000,2,IF(AG63&gt;1000,1,0)))+IF(AL63&gt;10,5,AL63/2)+IF(AM63="n/a",0,IF(AM63&gt;10,5,AM63/2))+IF(AN63="n/a",0,IF(AN63&gt;10,5,AN63/2))+IF(AO63="n/a",0,IF(AO63&lt;0,0,IF(AO63&gt;10,5,AO63/2)))+IF(CB63&gt;10,5,CB63/2)</f>
        <v>68.2252221405938</v>
      </c>
      <c r="CH63" s="255">
        <f>IF(AB63="n/a",1.03*AP63,IF(AB63&lt;0,1.01*AP63,IF(AB63&gt;10,1.1*AP63,(1+AB63/100)*AP63)))</f>
        <v>4.7925</v>
      </c>
      <c r="CI63" s="256">
        <f>IF($AC63="n/a",1.03*CH63,IF($AC63&lt;0,1.01*CH63,IF($AC63&gt;10,1.1*CH63,(1+$AC63/100)*CH63)))</f>
        <v>4.995702</v>
      </c>
      <c r="CJ63" s="257">
        <f>IF($AE63="n/a",1.03*CI63,IF($AE63&lt;0,1.01*CI63,IF($AE63&gt;10,1.1*CI63,(1+$AE63/100)*CI63)))</f>
        <v>5.335409736</v>
      </c>
      <c r="CK63" s="257">
        <f>IF($AE63="n/a",1.03*CJ63,IF($AE63&lt;0,1.01*CJ63,IF($AE63&gt;10,1.1*CJ63,(1+$AE63/100)*CJ63)))</f>
        <v>5.698217598048</v>
      </c>
      <c r="CL63" s="258">
        <f>IF($AE63="n/a",1.03*CK63,IF($AE63&lt;0,1.01*CK63,IF($AE63&gt;10,1.1*CK63,(1+$AE63/100)*CK63)))</f>
        <v>6.085696394715264</v>
      </c>
      <c r="CM63" s="256">
        <f>SUM(CH63:CL63)</f>
        <v>26.90752572876326</v>
      </c>
      <c r="CN63" s="253">
        <f>(CM63/H63)*100</f>
        <v>17.2340522185123</v>
      </c>
      <c r="CO63" s="259">
        <v>0.46</v>
      </c>
      <c r="CP63" s="260">
        <v>21.1</v>
      </c>
      <c r="CQ63" s="261">
        <v>-8.9</v>
      </c>
      <c r="CR63" s="262">
        <v>3.8</v>
      </c>
      <c r="CS63" s="263">
        <v>0.1</v>
      </c>
    </row>
    <row r="64" ht="11.25" customHeight="1">
      <c r="A64" t="s" s="227">
        <v>644</v>
      </c>
      <c r="B64" t="s" s="116">
        <v>645</v>
      </c>
      <c r="C64" t="s" s="116">
        <v>599</v>
      </c>
      <c r="D64" s="218">
        <v>13</v>
      </c>
      <c r="E64" s="219">
        <v>275</v>
      </c>
      <c r="F64" t="s" s="220">
        <v>55</v>
      </c>
      <c r="G64" t="s" s="221">
        <v>55</v>
      </c>
      <c r="H64" s="493">
        <v>50.43</v>
      </c>
      <c r="I64" s="223">
        <f>(R64/H64)*100</f>
        <v>1.586357326987904</v>
      </c>
      <c r="J64" s="224">
        <v>0.18</v>
      </c>
      <c r="K64" s="224">
        <v>0.2</v>
      </c>
      <c r="L64" s="223">
        <f>((K64/J64)-1)*100</f>
        <v>11.11111111111112</v>
      </c>
      <c r="M64" s="226">
        <v>42881</v>
      </c>
      <c r="N64" s="226">
        <v>42886</v>
      </c>
      <c r="O64" s="226">
        <v>42901</v>
      </c>
      <c r="P64" t="s" s="227">
        <v>182</v>
      </c>
      <c r="Q64" s="316"/>
      <c r="R64" s="225">
        <f>K64*4</f>
        <v>0.8</v>
      </c>
      <c r="S64" s="228">
        <f>IF(OR(W64&lt;0.01,W64="n/a"),"n/a",R64/W64*100)</f>
        <v>41.23711340206186</v>
      </c>
      <c r="T64" s="229">
        <f>IF(OR(W64&lt;0.01,Z64="n/a"),"n/a",(H64/SQRT(22.5*W64*(H64/Z64))-1)*100)</f>
        <v>119.7558783016053</v>
      </c>
      <c r="U64" s="223">
        <f>IF(OR(W64&lt;0.01,W64="n/a"),"n/a",H64/W64)</f>
        <v>25.99484536082474</v>
      </c>
      <c r="V64" s="230">
        <v>12</v>
      </c>
      <c r="W64" s="222">
        <v>1.94</v>
      </c>
      <c r="X64" s="222">
        <v>1.64</v>
      </c>
      <c r="Y64" s="231">
        <v>3.88</v>
      </c>
      <c r="Z64" s="232">
        <v>4.18</v>
      </c>
      <c r="AA64" s="233">
        <v>15.6</v>
      </c>
      <c r="AB64" s="234">
        <v>-9.6</v>
      </c>
      <c r="AC64" s="235">
        <v>21.74</v>
      </c>
      <c r="AD64" s="236">
        <v>1.2</v>
      </c>
      <c r="AE64" s="236">
        <v>15.81</v>
      </c>
      <c r="AF64" s="237">
        <v>29</v>
      </c>
      <c r="AG64" s="238">
        <v>44907</v>
      </c>
      <c r="AH64" s="239">
        <v>0.1</v>
      </c>
      <c r="AI64" s="240">
        <v>1.08</v>
      </c>
      <c r="AJ64" s="241">
        <f>IF(OR(AD64&lt;0,AD64="n/a",AD64=0,AN64="n/a"),"n/a",AN64/AD64)</f>
        <v>8.349472598247383</v>
      </c>
      <c r="AK64" s="242">
        <f>IF(OR(AN64&lt;0,AN64="n/a",AO64&lt;0,AO64="n/a"),"n/a",AN64/AO64)</f>
        <v>0.4847646465872906</v>
      </c>
      <c r="AL64" s="243">
        <f>((AP64/AQ64)^(1/1)-1)*100</f>
        <v>2.857142857142869</v>
      </c>
      <c r="AM64" s="243">
        <f>IF(AS64=0,"n/a",((AP64/AS64)^(1/3)-1)*100)</f>
        <v>6.862868641265285</v>
      </c>
      <c r="AN64" s="243">
        <f>IF(AV64=0,"n/a",((AP64/AV64)^(1/5)-1)*100)</f>
        <v>10.01936711789686</v>
      </c>
      <c r="AO64" s="244">
        <f>IF(BB64=0,"n/a",((AP64/BB64)^(1/10)-1)*100)</f>
        <v>20.66851860677652</v>
      </c>
      <c r="AP64" s="321">
        <v>0.72</v>
      </c>
      <c r="AQ64" s="241">
        <v>0.7</v>
      </c>
      <c r="AR64" s="241">
        <v>0.63</v>
      </c>
      <c r="AS64" s="241">
        <v>0.59</v>
      </c>
      <c r="AT64" s="245"/>
      <c r="AU64" s="241">
        <v>0.54</v>
      </c>
      <c r="AV64" s="241">
        <v>0.44667</v>
      </c>
      <c r="AW64" s="245"/>
      <c r="AX64" s="246">
        <v>0.3266666666666667</v>
      </c>
      <c r="AY64" s="394">
        <v>0.2933333333333333</v>
      </c>
      <c r="AZ64" s="248">
        <v>0.2566666666666667</v>
      </c>
      <c r="BA64" s="248">
        <v>0.18</v>
      </c>
      <c r="BB64" s="248">
        <v>0.11</v>
      </c>
      <c r="BC64" s="248">
        <v>0.07166666666666667</v>
      </c>
      <c r="BD64" s="317">
        <v>0.06666666666666667</v>
      </c>
      <c r="BE64" s="317">
        <v>0.06666666666666667</v>
      </c>
      <c r="BF64" s="317">
        <v>0.06666666666666667</v>
      </c>
      <c r="BG64" s="317">
        <v>0.1333333333333333</v>
      </c>
      <c r="BH64" s="317">
        <v>0.2</v>
      </c>
      <c r="BI64" s="401">
        <v>0.2</v>
      </c>
      <c r="BJ64" s="246">
        <f>SUM(AP64:BI64)</f>
        <v>5.598336666666667</v>
      </c>
      <c r="BK64" s="250">
        <f>((AP64/AQ64)-1)*100</f>
        <v>2.857142857142869</v>
      </c>
      <c r="BL64" s="250">
        <f>((AQ64/AR64)-1)*100</f>
        <v>11.11111111111109</v>
      </c>
      <c r="BM64" s="250">
        <f>((AR64/AS64)-1)*100</f>
        <v>6.779661016949157</v>
      </c>
      <c r="BN64" s="250">
        <f>IF(AU64=0,0,IF(AU64&gt;AS64,0,((AS64/AU64)-1)*100))</f>
        <v>9.259259259259256</v>
      </c>
      <c r="BO64" s="250">
        <f>IF(AV64=0,0,IF(AV64&gt;AU64,0,((AU64/AV64)-1)*100))</f>
        <v>20.89462018940158</v>
      </c>
      <c r="BP64" s="250">
        <f>IF(AX64=0,0,IF(AX64&gt;AV64,0,((AV64/AX64)-1)*100))</f>
        <v>36.73571428571429</v>
      </c>
      <c r="BQ64" s="251">
        <f>IF(AY64=0,0,IF(AY64&gt;AX64,0,((AX64/AY64)-1)*100))</f>
        <v>11.36363636363635</v>
      </c>
      <c r="BR64" s="252">
        <f>IF(AZ64=0,0,IF(AZ64&gt;AY64,0,((AY64/AZ64)-1)*100))</f>
        <v>14.2857142857143</v>
      </c>
      <c r="BS64" s="252">
        <f>IF(BA64=0,0,IF(BA64&gt;AZ64,0,((AZ64/BA64)-1)*100))</f>
        <v>42.59259259259258</v>
      </c>
      <c r="BT64" s="252">
        <f>IF(BB64=0,0,IF(BB64&gt;BA64,0,((BA64/BB64)-1)*100))</f>
        <v>63.63636363636363</v>
      </c>
      <c r="BU64" s="252">
        <f>IF(BC64=0,0,IF(BC64&gt;BB64,0,((BB64/BC64)-1)*100))</f>
        <v>53.48837209302324</v>
      </c>
      <c r="BV64" s="252">
        <f>IF(BD64=0,0,IF(BD64&gt;BC64,0,((BC64/BD64)-1)*100))</f>
        <v>7.500000000000018</v>
      </c>
      <c r="BW64" s="252">
        <f>IF(BE64=0,0,IF(BE64&gt;BD64,0,((BD64/BE64)-1)*100))</f>
        <v>0</v>
      </c>
      <c r="BX64" s="252">
        <f>IF(BF64=0,0,IF(BF64&gt;BE64,0,((BE64/BF64)-1)*100))</f>
        <v>0</v>
      </c>
      <c r="BY64" s="252">
        <f>IF(BG64=0,0,IF(BG64&gt;BF64,0,((BF64/BG64)-1)*100))</f>
        <v>0</v>
      </c>
      <c r="BZ64" s="252">
        <f>IF(BH64=0,0,IF(BH64&gt;BG64,0,((BG64/BH64)-1)*100))</f>
        <v>0</v>
      </c>
      <c r="CA64" s="253">
        <f>IF(BI64=0,0,IF(BI64&gt;BH64,0,((BH64/BI64)-1)*100))</f>
        <v>0</v>
      </c>
      <c r="CB64" s="250">
        <f>AVERAGE(BK64:CA64)</f>
        <v>16.50024633475931</v>
      </c>
      <c r="CC64" s="250">
        <f>SQRT(AVERAGE((BK64-$CB64)^2,(BL64-$CB64)^2,(BM64-$CB64)^2,(BN64-$CB64)^2,(BO64-$CB64)^2,(BP64-$CB64)^2,(BQ64-$CB64)^2,(BR64-$CB64)^2,(BS64-$CB64)^2,(BT64-$CB64)^2,(BU64-$CB64)^2,(BV64-$CB64)^2,(BW64-$CB64)^2,(BX64-$CB64)^2,(BY64-$CB64)^2,(BZ64-$CB64)^2,(CA64-$CB64)^2))</f>
        <v>19.60674094301683</v>
      </c>
      <c r="CD64" t="s" s="116">
        <v>137</v>
      </c>
      <c r="CE64" s="254">
        <f>IF(AN64="n/a","n/a",IF(U64&lt;0,"n/a",IF(U64="n/a","n/a",I64+AN64-U64)))</f>
        <v>-14.38912091593998</v>
      </c>
      <c r="CF64" s="254">
        <f>IF(AN64="n/a","n/a",I64+AN64)</f>
        <v>11.60572444488476</v>
      </c>
      <c r="CG64" s="250">
        <f>D64/10+(1000-E64)/100+IF(F64="N",2,IF(F64="Y",1,0))+IF(G64="N",2,IF(G64="Y",1,0))+IF(L64&gt;10,5,L64/2)+IF(S64&gt;100,0,IF(S64&lt;0,0,(100-S64)/10))+IF(U64&gt;100,0,IF(U64&lt;0,0,(100-U64)/10))+IF(X64="-",0,IF(X64="N/A",0,IF(X64&gt;5,0,5-X64)))+IF(Y64&gt;5,0,5-Y64)+IF(Z64="N/A",0,IF(Z64&gt;5,0,5-Z64))+IF(AB64&lt;0,0,IF(AB64="-",0,IF(AB64="N/A",0,IF(AB64&gt;10,5,AB64/2))))+IF(AC64="n/a",0,IF(AC64&lt;0,0,IF(AC64&gt;10,5,AC64/2)))+IF(AE64="n/a",0,IF(AE64&lt;0,0,IF(AE64&gt;10,5,AE64/2)))+AF64/10+IF(AG64&gt;100000,3,IF(AG64&gt;10000,2,IF(AG64&gt;1000,1,0)))+IF(AL64&gt;10,5,AL64/2)+IF(AM64="n/a",0,IF(AM64&gt;10,5,AM64/2))+IF(AN64="n/a",0,IF(AN64&gt;10,5,AN64/2))+IF(AO64="n/a",0,IF(AO64&lt;0,0,IF(AO64&gt;10,5,AO64/2)))+IF(CB64&gt;10,5,CB64/2)</f>
        <v>70.88680987291542</v>
      </c>
      <c r="CH64" s="255">
        <f>IF(AB64="n/a",1.03*AP64,IF(AB64&lt;0,1.01*AP64,IF(AB64&gt;10,1.1*AP64,(1+AB64/100)*AP64)))</f>
        <v>0.7272</v>
      </c>
      <c r="CI64" s="256">
        <f>IF($AC64="n/a",1.03*CH64,IF($AC64&lt;0,1.01*CH64,IF($AC64&gt;10,1.1*CH64,(1+$AC64/100)*CH64)))</f>
        <v>0.79992</v>
      </c>
      <c r="CJ64" s="257">
        <f>IF($AE64="n/a",1.03*CI64,IF($AE64&lt;0,1.01*CI64,IF($AE64&gt;10,1.1*CI64,(1+$AE64/100)*CI64)))</f>
        <v>0.879912</v>
      </c>
      <c r="CK64" s="257">
        <f>IF($AE64="n/a",1.03*CJ64,IF($AE64&lt;0,1.01*CJ64,IF($AE64&gt;10,1.1*CJ64,(1+$AE64/100)*CJ64)))</f>
        <v>0.9679032000000001</v>
      </c>
      <c r="CL64" s="258">
        <f>IF($AE64="n/a",1.03*CK64,IF($AE64&lt;0,1.01*CK64,IF($AE64&gt;10,1.1*CK64,(1+$AE64/100)*CK64)))</f>
        <v>1.06469352</v>
      </c>
      <c r="CM64" s="256">
        <f>SUM(CH64:CL64)</f>
        <v>4.43962872</v>
      </c>
      <c r="CN64" s="253">
        <f>(CM64/H64)*100</f>
        <v>8.803546936347411</v>
      </c>
      <c r="CO64" s="259">
        <v>1.35</v>
      </c>
      <c r="CP64" s="260">
        <v>67.3</v>
      </c>
      <c r="CQ64" s="261">
        <v>-9.1</v>
      </c>
      <c r="CR64" s="262">
        <v>-3.1</v>
      </c>
      <c r="CS64" s="263">
        <v>-0.1</v>
      </c>
    </row>
    <row r="65" ht="11.25" customHeight="1">
      <c r="A65" t="s" s="116">
        <v>646</v>
      </c>
      <c r="B65" t="s" s="116">
        <v>647</v>
      </c>
      <c r="C65" t="s" s="116">
        <v>128</v>
      </c>
      <c r="D65" s="218">
        <v>24</v>
      </c>
      <c r="E65" s="219">
        <v>121</v>
      </c>
      <c r="F65" t="s" s="220">
        <v>129</v>
      </c>
      <c r="G65" t="s" s="221">
        <v>129</v>
      </c>
      <c r="H65" s="222">
        <v>98.5</v>
      </c>
      <c r="I65" s="223">
        <f>(R65/H65)*100</f>
        <v>2.314720812182741</v>
      </c>
      <c r="J65" s="318">
        <v>0.54</v>
      </c>
      <c r="K65" s="318">
        <v>0.57</v>
      </c>
      <c r="L65" s="223">
        <f>((K65/J65)-1)*100</f>
        <v>5.555555555555536</v>
      </c>
      <c r="M65" s="226">
        <v>42881</v>
      </c>
      <c r="N65" s="226">
        <v>42886</v>
      </c>
      <c r="O65" s="226">
        <v>42901</v>
      </c>
      <c r="P65" t="s" s="227">
        <v>182</v>
      </c>
      <c r="Q65" s="85"/>
      <c r="R65" s="225">
        <f>K65*4</f>
        <v>2.28</v>
      </c>
      <c r="S65" s="228">
        <f>IF(OR(W65&lt;0.01,W65="n/a"),"n/a",R65/W65*100)</f>
        <v>45.14851485148515</v>
      </c>
      <c r="T65" s="229">
        <f>IF(OR(W65&lt;0.01,Z65="n/a"),"n/a",(H65/SQRT(22.5*W65*(H65/Z65))-1)*100)</f>
        <v>33.63332588309944</v>
      </c>
      <c r="U65" s="223">
        <f>IF(OR(W65&lt;0.01,W65="n/a"),"n/a",H65/W65)</f>
        <v>19.50495049504951</v>
      </c>
      <c r="V65" s="230">
        <v>12</v>
      </c>
      <c r="W65" s="222">
        <v>5.05</v>
      </c>
      <c r="X65" s="222">
        <v>1.81</v>
      </c>
      <c r="Y65" s="231">
        <v>7.52</v>
      </c>
      <c r="Z65" s="232">
        <v>2.06</v>
      </c>
      <c r="AA65" s="233">
        <v>11.3</v>
      </c>
      <c r="AB65" s="234">
        <v>10</v>
      </c>
      <c r="AC65" s="235">
        <v>8.550000000000001</v>
      </c>
      <c r="AD65" s="236">
        <v>5.8</v>
      </c>
      <c r="AE65" s="236">
        <v>10.77</v>
      </c>
      <c r="AF65" s="237">
        <v>19</v>
      </c>
      <c r="AG65" s="238">
        <v>6269</v>
      </c>
      <c r="AH65" s="239">
        <v>11.8</v>
      </c>
      <c r="AI65" s="240">
        <v>0.08</v>
      </c>
      <c r="AJ65" s="241">
        <f>IF(OR(AD65&lt;0,AD65="n/a",AD65=0),"n/a",AN65/AD65)</f>
        <v>0.5647482583766553</v>
      </c>
      <c r="AK65" s="242">
        <f>IF(OR(AO65&lt;0,AO65="n/a"),"n/a",AN65/AO65)</f>
        <v>0.6551981516707411</v>
      </c>
      <c r="AL65" s="243">
        <f>((AP65/AQ65)^(1/1)-1)*100</f>
        <v>2.380952380952372</v>
      </c>
      <c r="AM65" s="243">
        <f>IF(AS65=0,"n/a",((AP65/AS65)^(1/3)-1)*100)</f>
        <v>2.783741626862346</v>
      </c>
      <c r="AN65" s="243">
        <f>IF(AV65=0,"n/a",((AP65/AV65)^(1/5)-1)*100)</f>
        <v>3.275539898584601</v>
      </c>
      <c r="AO65" s="244">
        <f>IF(BB65=0,"n/a",((AP65/BB65)^(1/10)-1)*100)</f>
        <v>4.99931187264806</v>
      </c>
      <c r="AP65" s="241">
        <v>2.15</v>
      </c>
      <c r="AQ65" s="241">
        <v>2.1</v>
      </c>
      <c r="AR65" s="241">
        <v>2.03</v>
      </c>
      <c r="AS65" s="241">
        <v>1.98</v>
      </c>
      <c r="AT65" s="245"/>
      <c r="AU65" s="241">
        <v>1.9</v>
      </c>
      <c r="AV65" s="241">
        <v>1.83</v>
      </c>
      <c r="AW65" s="245"/>
      <c r="AX65" s="246">
        <v>1.78</v>
      </c>
      <c r="AY65" s="247">
        <v>1.71</v>
      </c>
      <c r="AZ65" s="248">
        <v>1.66</v>
      </c>
      <c r="BA65" s="248">
        <v>1.54</v>
      </c>
      <c r="BB65" s="248">
        <v>1.32</v>
      </c>
      <c r="BC65" s="248">
        <v>1.165</v>
      </c>
      <c r="BD65" s="248">
        <v>1.035</v>
      </c>
      <c r="BE65" s="248">
        <v>0.9399999999999999</v>
      </c>
      <c r="BF65" s="248">
        <v>0.875</v>
      </c>
      <c r="BG65" s="248">
        <v>0.84</v>
      </c>
      <c r="BH65" s="248">
        <v>0.76</v>
      </c>
      <c r="BI65" s="249">
        <v>0.675</v>
      </c>
      <c r="BJ65" s="246">
        <f>SUM(AP65:BI65)</f>
        <v>26.29</v>
      </c>
      <c r="BK65" s="250">
        <f>((AP65/AQ65)-1)*100</f>
        <v>2.380952380952372</v>
      </c>
      <c r="BL65" s="250">
        <f>((AQ65/AR65)-1)*100</f>
        <v>3.448275862068972</v>
      </c>
      <c r="BM65" s="250">
        <f>((AR65/AS65)-1)*100</f>
        <v>2.525252525252508</v>
      </c>
      <c r="BN65" s="250">
        <f>IF(AU65=0,0,IF(AU65&gt;AS65,0,((AS65/AU65)-1)*100))</f>
        <v>4.210526315789487</v>
      </c>
      <c r="BO65" s="250">
        <f>IF(AV65=0,0,IF(AV65&gt;AU65,0,((AU65/AV65)-1)*100))</f>
        <v>3.82513661202184</v>
      </c>
      <c r="BP65" s="250">
        <f>IF(AX65=0,0,IF(AX65&gt;AV65,0,((AV65/AX65)-1)*100))</f>
        <v>2.80898876404494</v>
      </c>
      <c r="BQ65" s="251">
        <f>IF(AY65=0,0,IF(AY65&gt;AX65,0,((AX65/AY65)-1)*100))</f>
        <v>4.093567251461994</v>
      </c>
      <c r="BR65" s="252">
        <f>IF(AZ65=0,0,IF(AZ65&gt;AY65,0,((AY65/AZ65)-1)*100))</f>
        <v>3.012048192771077</v>
      </c>
      <c r="BS65" s="252">
        <f>IF(BA65=0,0,IF(BA65&gt;AZ65,0,((AZ65/BA65)-1)*100))</f>
        <v>7.792207792207795</v>
      </c>
      <c r="BT65" s="252">
        <f>IF(BB65=0,0,IF(BB65&gt;BA65,0,((BA65/BB65)-1)*100))</f>
        <v>16.66666666666667</v>
      </c>
      <c r="BU65" s="252">
        <f>IF(BC65=0,0,IF(BC65&gt;BB65,0,((BB65/BC65)-1)*100))</f>
        <v>13.30472103004292</v>
      </c>
      <c r="BV65" s="252">
        <f>IF(BD65=0,0,IF(BD65&gt;BC65,0,((BC65/BD65)-1)*100))</f>
        <v>12.56038647342996</v>
      </c>
      <c r="BW65" s="252">
        <f>IF(BE65=0,0,IF(BE65&gt;BD65,0,((BD65/BE65)-1)*100))</f>
        <v>10.10638297872339</v>
      </c>
      <c r="BX65" s="252">
        <f>IF(BF65=0,0,IF(BF65&gt;BE65,0,((BE65/BF65)-1)*100))</f>
        <v>7.428571428571429</v>
      </c>
      <c r="BY65" s="252">
        <f>IF(BG65=0,0,IF(BG65&gt;BF65,0,((BF65/BG65)-1)*100))</f>
        <v>4.166666666666674</v>
      </c>
      <c r="BZ65" s="252">
        <f>IF(BH65=0,0,IF(BH65&gt;BG65,0,((BG65/BH65)-1)*100))</f>
        <v>10.52631578947367</v>
      </c>
      <c r="CA65" s="253">
        <f>IF(BI65=0,0,IF(BI65&gt;BH65,0,((BH65/BI65)-1)*100))</f>
        <v>12.59259259259258</v>
      </c>
      <c r="CB65" s="250">
        <f>AVERAGE(BK65:CA65)</f>
        <v>7.144074077808134</v>
      </c>
      <c r="CC65" s="250">
        <f>SQRT(AVERAGE((BK65-$CB65)^2,(BL65-$CB65)^2,(BM65-$CB65)^2,(BN65-$CB65)^2,(BO65-$CB65)^2,(BP65-$CB65)^2,(BQ65-$CB65)^2,(BR65-$CB65)^2,(BS65-$CB65)^2,(BT65-$CB65)^2,(BU65-$CB65)^2,(BV65-$CB65)^2,(BW65-$CB65)^2,(BX65-$CB65)^2,(BY65-$CB65)^2,(BZ65-$CB65)^2,(CA65-$CB65)^2))</f>
        <v>4.47022796215483</v>
      </c>
      <c r="CD65" t="s" s="116">
        <v>132</v>
      </c>
      <c r="CE65" s="254">
        <f>IF(AN65="n/a","n/a",IF(U65&lt;0,"n/a",IF(U65="n/a","n/a",I65+AN65-U65)))</f>
        <v>-13.91468978428216</v>
      </c>
      <c r="CF65" s="254">
        <f>IF(AN65="n/a","n/a",I65+AN65)</f>
        <v>5.590260710767342</v>
      </c>
      <c r="CG65" s="250">
        <f>D65/10+(1000-E65)/100+IF(F65="N",2,IF(F65="Y",1,0))+IF(G65="N",2,IF(G65="Y",1,0))+IF(L65&gt;10,5,L65/2)+IF(S65&gt;100,0,IF(S65&lt;0,0,(100-S65)/10))+IF(U65&gt;100,0,IF(U65&lt;0,0,(100-U65)/10))+IF(X65="-",0,IF(X65="N/A",0,IF(X65&gt;5,0,5-X65)))+IF(Y65&gt;5,0,5-Y65)+IF(Z65="N/A",0,IF(Z65&gt;5,0,5-Z65))+IF(AB65&lt;0,0,IF(AB65="-",0,IF(AB65="N/A",0,IF(AB65&gt;10,5,AB65/2))))+IF(AC65="n/a",0,IF(AC65&lt;0,0,IF(AC65&gt;10,5,AC65/2)))+IF(AE65="n/a",0,IF(AE65&lt;0,0,IF(AE65&gt;10,5,AE65/2)))+AF65/10+IF(AG65&gt;100000,3,IF(AG65&gt;10000,2,IF(AG65&gt;1000,1,0)))+IF(AL65&gt;10,5,AL65/2)+IF(AM65="n/a",0,IF(AM65&gt;10,5,AM65/2))+IF(AN65="n/a",0,IF(AN65&gt;10,5,AN65/2))+IF(AO65="n/a",0,IF(AO65&lt;0,0,IF(AO65&gt;10,5,AO65/2)))+IF(CB65&gt;10,5,CB65/2)</f>
        <v>61.09924117155206</v>
      </c>
      <c r="CH65" s="255">
        <f>IF(AB65="n/a",1.03*AP65,IF(AB65&lt;0,1.01*AP65,IF(AB65&gt;10,1.1*AP65,(1+AB65/100)*AP65)))</f>
        <v>2.365</v>
      </c>
      <c r="CI65" s="256">
        <f>IF($AC65="n/a",1.03*CH65,IF($AC65&lt;0,1.01*CH65,IF($AC65&gt;10,1.1*CH65,(1+$AC65/100)*CH65)))</f>
        <v>2.5672075</v>
      </c>
      <c r="CJ65" s="257">
        <f>IF($AE65="n/a",1.03*CI65,IF($AE65&lt;0,1.01*CI65,IF($AE65&gt;10,1.1*CI65,(1+$AE65/100)*CI65)))</f>
        <v>2.82392825</v>
      </c>
      <c r="CK65" s="257">
        <f>IF($AE65="n/a",1.03*CJ65,IF($AE65&lt;0,1.01*CJ65,IF($AE65&gt;10,1.1*CJ65,(1+$AE65/100)*CJ65)))</f>
        <v>3.106321075</v>
      </c>
      <c r="CL65" s="258">
        <f>IF($AE65="n/a",1.03*CK65,IF($AE65&lt;0,1.01*CK65,IF($AE65&gt;10,1.1*CK65,(1+$AE65/100)*CK65)))</f>
        <v>3.416953182500001</v>
      </c>
      <c r="CM65" s="256">
        <f>SUM(CH65:CL65)</f>
        <v>14.2794100075</v>
      </c>
      <c r="CN65" s="253">
        <f>(CM65/H65)*100</f>
        <v>14.49686295177665</v>
      </c>
      <c r="CO65" s="259">
        <v>1.35</v>
      </c>
      <c r="CP65" s="260">
        <v>35</v>
      </c>
      <c r="CQ65" s="261">
        <v>-4.7</v>
      </c>
      <c r="CR65" s="262">
        <v>7.4</v>
      </c>
      <c r="CS65" s="263">
        <v>7.4</v>
      </c>
    </row>
    <row r="66" ht="11.25" customHeight="1">
      <c r="A66" t="s" s="273">
        <v>648</v>
      </c>
      <c r="B66" t="s" s="146">
        <v>649</v>
      </c>
      <c r="C66" t="s" s="273">
        <v>259</v>
      </c>
      <c r="D66" s="267">
        <v>12</v>
      </c>
      <c r="E66" s="219">
        <v>303</v>
      </c>
      <c r="F66" t="s" s="151">
        <v>55</v>
      </c>
      <c r="G66" t="s" s="152">
        <v>55</v>
      </c>
      <c r="H66" s="496">
        <v>176.88</v>
      </c>
      <c r="I66" s="269">
        <f>(R66/H66)*100</f>
        <v>2.442333785617368</v>
      </c>
      <c r="J66" s="270">
        <v>1.025</v>
      </c>
      <c r="K66" s="270">
        <v>1.08</v>
      </c>
      <c r="L66" s="269">
        <f>((K66/J66)-1)*100</f>
        <v>5.365853658536612</v>
      </c>
      <c r="M66" s="272">
        <v>42963</v>
      </c>
      <c r="N66" s="272">
        <v>42965</v>
      </c>
      <c r="O66" s="272">
        <v>42979</v>
      </c>
      <c r="P66" t="s" s="273">
        <v>147</v>
      </c>
      <c r="Q66" s="274"/>
      <c r="R66" s="271">
        <f>K66*4</f>
        <v>4.32</v>
      </c>
      <c r="S66" s="275">
        <f>IF(OR(W66&lt;0.01,W66="n/a"),"n/a",R66/W66*100)</f>
        <v>48.8135593220339</v>
      </c>
      <c r="T66" s="276">
        <f>IF(OR(W66&lt;0.01,Z66="n/a"),"n/a",(H66/SQRT(22.5*W66*(H66/Z66))-1)*100)</f>
        <v>87.31606169249058</v>
      </c>
      <c r="U66" s="269">
        <f>IF(OR(W66&lt;0.01,W66="n/a"),"n/a",H66/W66)</f>
        <v>19.9864406779661</v>
      </c>
      <c r="V66" s="277">
        <v>12</v>
      </c>
      <c r="W66" s="268">
        <v>8.85</v>
      </c>
      <c r="X66" s="515">
        <v>1.37</v>
      </c>
      <c r="Y66" s="278">
        <v>1.61</v>
      </c>
      <c r="Z66" s="279">
        <v>3.95</v>
      </c>
      <c r="AA66" s="280">
        <v>20.9</v>
      </c>
      <c r="AB66" s="281">
        <v>5</v>
      </c>
      <c r="AC66" s="282">
        <v>10.74</v>
      </c>
      <c r="AD66" s="283">
        <v>-3.1</v>
      </c>
      <c r="AE66" s="283">
        <v>14.56</v>
      </c>
      <c r="AF66" s="284">
        <v>21</v>
      </c>
      <c r="AG66" s="285">
        <v>29592</v>
      </c>
      <c r="AH66" s="286">
        <v>0.2</v>
      </c>
      <c r="AI66" s="287">
        <v>0.24</v>
      </c>
      <c r="AJ66" t="s" s="368">
        <f>IF(OR(AD66&lt;0,AD66="n/a",AD66=0,AN66="n/a"),"n/a",AN66/AD66)</f>
        <v>143</v>
      </c>
      <c r="AK66" s="289">
        <f>IF(OR(AN66&lt;0,AN66="n/a",AO66&lt;0,AO66="n/a"),"n/a",AN66/AO66)</f>
        <v>0.8726645367278167</v>
      </c>
      <c r="AL66" s="290">
        <f>((AP66/AQ66)^(1/1)-1)*100</f>
        <v>13.96011396011396</v>
      </c>
      <c r="AM66" s="290">
        <f>IF(AS66=0,"n/a",((AP66/AS66)^(1/3)-1)*100)</f>
        <v>21.14137285547597</v>
      </c>
      <c r="AN66" s="290">
        <f>IF(AV66=0,"n/a",((AP66/AV66)^(1/5)-1)*100)</f>
        <v>24.72939695520919</v>
      </c>
      <c r="AO66" s="291">
        <f>IF(BB66=0,"n/a",((AP66/BB66)^(1/10)-1)*100)</f>
        <v>28.33780440756271</v>
      </c>
      <c r="AP66" s="288">
        <v>4</v>
      </c>
      <c r="AQ66" s="288">
        <v>3.51</v>
      </c>
      <c r="AR66" s="288">
        <v>2.81</v>
      </c>
      <c r="AS66" s="288">
        <v>2.25</v>
      </c>
      <c r="AT66" s="292"/>
      <c r="AU66" s="288">
        <v>1.8</v>
      </c>
      <c r="AV66" s="288">
        <v>1.325</v>
      </c>
      <c r="AW66" s="292"/>
      <c r="AX66" s="293">
        <v>0.875</v>
      </c>
      <c r="AY66" s="403">
        <v>0.7</v>
      </c>
      <c r="AZ66" s="295">
        <v>0.6</v>
      </c>
      <c r="BA66" s="295">
        <v>0.43</v>
      </c>
      <c r="BB66" s="295">
        <v>0.33</v>
      </c>
      <c r="BC66" s="426">
        <v>0.3</v>
      </c>
      <c r="BD66" s="426">
        <v>0.3</v>
      </c>
      <c r="BE66" s="426">
        <v>0.3</v>
      </c>
      <c r="BF66" s="426">
        <v>0.3</v>
      </c>
      <c r="BG66" s="426">
        <v>0.3</v>
      </c>
      <c r="BH66" s="426">
        <v>0.3</v>
      </c>
      <c r="BI66" s="296">
        <v>0.28125</v>
      </c>
      <c r="BJ66" s="293">
        <f>SUM(AP66:BI66)</f>
        <v>20.71125</v>
      </c>
      <c r="BK66" s="297">
        <f>((AP66/AQ66)-1)*100</f>
        <v>13.96011396011396</v>
      </c>
      <c r="BL66" s="297">
        <f>((AQ66/AR66)-1)*100</f>
        <v>24.91103202846974</v>
      </c>
      <c r="BM66" s="297">
        <f>((AR66/AS66)-1)*100</f>
        <v>24.88888888888889</v>
      </c>
      <c r="BN66" s="297">
        <f>IF(AU66=0,0,IF(AU66&gt;AS66,0,((AS66/AU66)-1)*100))</f>
        <v>25</v>
      </c>
      <c r="BO66" s="297">
        <f>IF(AV66=0,0,IF(AV66&gt;AU66,0,((AU66/AV66)-1)*100))</f>
        <v>35.8490566037736</v>
      </c>
      <c r="BP66" s="297">
        <f>IF(AX66=0,0,IF(AX66&gt;AV66,0,((AV66/AX66)-1)*100))</f>
        <v>51.42857142857142</v>
      </c>
      <c r="BQ66" s="298">
        <f>IF(AY66=0,0,IF(AY66&gt;AX66,0,((AX66/AY66)-1)*100))</f>
        <v>25</v>
      </c>
      <c r="BR66" s="299">
        <f>IF(AZ66=0,0,IF(AZ66&gt;AY66,0,((AY66/AZ66)-1)*100))</f>
        <v>16.66666666666667</v>
      </c>
      <c r="BS66" s="299">
        <f>IF(BA66=0,0,IF(BA66&gt;AZ66,0,((AZ66/BA66)-1)*100))</f>
        <v>39.53488372093024</v>
      </c>
      <c r="BT66" s="299">
        <f>IF(BB66=0,0,IF(BB66&gt;BA66,0,((BA66/BB66)-1)*100))</f>
        <v>30.3030303030303</v>
      </c>
      <c r="BU66" s="299">
        <f>IF(BC66=0,0,IF(BC66&gt;BB66,0,((BB66/BC66)-1)*100))</f>
        <v>10.00000000000001</v>
      </c>
      <c r="BV66" s="299">
        <f>IF(BD66=0,0,IF(BD66&gt;BC66,0,((BC66/BD66)-1)*100))</f>
        <v>0</v>
      </c>
      <c r="BW66" s="299">
        <f>IF(BE66=0,0,IF(BE66&gt;BD66,0,((BD66/BE66)-1)*100))</f>
        <v>0</v>
      </c>
      <c r="BX66" s="299">
        <f>IF(BF66=0,0,IF(BF66&gt;BE66,0,((BE66/BF66)-1)*100))</f>
        <v>0</v>
      </c>
      <c r="BY66" s="299">
        <f>IF(BG66=0,0,IF(BG66&gt;BF66,0,((BF66/BG66)-1)*100))</f>
        <v>0</v>
      </c>
      <c r="BZ66" s="299">
        <f>IF(BH66=0,0,IF(BH66&gt;BG66,0,((BG66/BH66)-1)*100))</f>
        <v>0</v>
      </c>
      <c r="CA66" s="300">
        <f>IF(BI66=0,0,IF(BI66&gt;BH66,0,((BH66/BI66)-1)*100))</f>
        <v>6.666666666666665</v>
      </c>
      <c r="CB66" s="297">
        <f>AVERAGE(BK66:CA66)</f>
        <v>17.89464178041833</v>
      </c>
      <c r="CC66" s="297">
        <f>SQRT(AVERAGE((BK66-$CB66)^2,(BL66-$CB66)^2,(BM66-$CB66)^2,(BN66-$CB66)^2,(BO66-$CB66)^2,(BP66-$CB66)^2,(BQ66-$CB66)^2,(BR66-$CB66)^2,(BS66-$CB66)^2,(BT66-$CB66)^2,(BU66-$CB66)^2,(BV66-$CB66)^2,(BW66-$CB66)^2,(BX66-$CB66)^2,(BY66-$CB66)^2,(BZ66-$CB66)^2,(CA66-$CB66)^2))</f>
        <v>15.48195786779907</v>
      </c>
      <c r="CD66" t="s" s="146">
        <v>137</v>
      </c>
      <c r="CE66" s="301">
        <f>IF(AN66="n/a","n/a",IF(U66&lt;0,"n/a",IF(U66="n/a","n/a",I66+AN66-U66)))</f>
        <v>7.18529006286046</v>
      </c>
      <c r="CF66" s="301">
        <f>IF(AN66="n/a","n/a",I66+AN66)</f>
        <v>27.17173074082656</v>
      </c>
      <c r="CG66" s="297">
        <f>D66/10+(1000-E66)/100+IF(F66="N",2,IF(F66="Y",1,0))+IF(G66="N",2,IF(G66="Y",1,0))+IF(L66&gt;10,5,L66/2)+IF(S66&gt;100,0,IF(S66&lt;0,0,(100-S66)/10))+IF(U66&gt;100,0,IF(U66&lt;0,0,(100-U66)/10))+IF(X66="-",0,IF(X66="N/A",0,IF(X66&gt;5,0,5-X66)))+IF(Y66&gt;5,0,5-Y66)+IF(Z66="N/A",0,IF(Z66&gt;5,0,5-Z66))+IF(AB66&lt;0,0,IF(AB66="-",0,IF(AB66="N/A",0,IF(AB66&gt;10,5,AB66/2))))+IF(AC66="n/a",0,IF(AC66&lt;0,0,IF(AC66&gt;10,5,AC66/2)))+IF(AE66="n/a",0,IF(AE66&lt;0,0,IF(AE66&gt;10,5,AE66/2)))+AF66/10+IF(AG66&gt;100000,3,IF(AG66&gt;10000,2,IF(AG66&gt;1000,1,0)))+IF(AL66&gt;10,5,AL66/2)+IF(AM66="n/a",0,IF(AM66&gt;10,5,AM66/2))+IF(AN66="n/a",0,IF(AN66&gt;10,5,AN66/2))+IF(AO66="n/a",0,IF(AO66&lt;0,0,IF(AO66&gt;10,5,AO66/2)))+IF(CB66&gt;10,5,CB66/2)</f>
        <v>77.6429268292683</v>
      </c>
      <c r="CH66" s="302">
        <f>IF(AB66="n/a",1.03*AP66,IF(AB66&lt;0,1.01*AP66,IF(AB66&gt;10,1.1*AP66,(1+AB66/100)*AP66)))</f>
        <v>4.2</v>
      </c>
      <c r="CI66" s="303">
        <f>IF($AC66="n/a",1.03*CH66,IF($AC66&lt;0,1.01*CH66,IF($AC66&gt;10,1.1*CH66,(1+$AC66/100)*CH66)))</f>
        <v>4.620000000000001</v>
      </c>
      <c r="CJ66" s="304">
        <f>IF($AE66="n/a",1.03*CI66,IF($AE66&lt;0,1.01*CI66,IF($AE66&gt;10,1.1*CI66,(1+$AE66/100)*CI66)))</f>
        <v>5.082000000000002</v>
      </c>
      <c r="CK66" s="304">
        <f>IF($AE66="n/a",1.03*CJ66,IF($AE66&lt;0,1.01*CJ66,IF($AE66&gt;10,1.1*CJ66,(1+$AE66/100)*CJ66)))</f>
        <v>5.590200000000002</v>
      </c>
      <c r="CL66" s="305">
        <f>IF($AE66="n/a",1.03*CK66,IF($AE66&lt;0,1.01*CK66,IF($AE66&gt;10,1.1*CK66,(1+$AE66/100)*CK66)))</f>
        <v>6.149220000000002</v>
      </c>
      <c r="CM66" s="303">
        <f>SUM(CH66:CL66)</f>
        <v>25.64142000000001</v>
      </c>
      <c r="CN66" s="300">
        <f>(CM66/H66)*100</f>
        <v>14.49650610583447</v>
      </c>
      <c r="CO66" s="306">
        <v>1.15</v>
      </c>
      <c r="CP66" s="307">
        <v>45.9</v>
      </c>
      <c r="CQ66" s="308">
        <v>-2.2</v>
      </c>
      <c r="CR66" s="309">
        <v>5.8</v>
      </c>
      <c r="CS66" s="310">
        <v>12.1</v>
      </c>
    </row>
    <row r="67" ht="11.25" customHeight="1">
      <c r="A67" t="s" s="173">
        <v>650</v>
      </c>
      <c r="B67" t="s" s="110">
        <v>651</v>
      </c>
      <c r="C67" t="s" s="173">
        <v>468</v>
      </c>
      <c r="D67" s="174">
        <v>14</v>
      </c>
      <c r="E67" s="219">
        <v>234</v>
      </c>
      <c r="F67" t="s" s="118">
        <v>55</v>
      </c>
      <c r="G67" t="s" s="113">
        <v>141</v>
      </c>
      <c r="H67" s="495">
        <v>68.53</v>
      </c>
      <c r="I67" s="177">
        <f>(R67/H67)*100</f>
        <v>2.918429884722019</v>
      </c>
      <c r="J67" s="311">
        <v>0.425</v>
      </c>
      <c r="K67" s="311">
        <v>0.5</v>
      </c>
      <c r="L67" s="177">
        <f>((K67/J67)-1)*100</f>
        <v>17.64705882352942</v>
      </c>
      <c r="M67" s="179">
        <v>42755</v>
      </c>
      <c r="N67" s="179">
        <v>42759</v>
      </c>
      <c r="O67" s="179">
        <v>42768</v>
      </c>
      <c r="P67" t="s" s="173">
        <v>652</v>
      </c>
      <c r="Q67" s="84"/>
      <c r="R67" s="180">
        <f>K67*4</f>
        <v>2</v>
      </c>
      <c r="S67" s="181">
        <f>IF(OR(W67&lt;0.01,W67="n/a"),"n/a",R67/W67*100)</f>
        <v>39.8406374501992</v>
      </c>
      <c r="T67" s="182">
        <f>IF(OR(W67&lt;0.01,Z67="n/a"),"n/a",(H67/SQRT(22.5*W67*(H67/Z67))-1)*100)</f>
        <v>11.52549995551502</v>
      </c>
      <c r="U67" s="177">
        <f>IF(OR(W67&lt;0.01,W67="n/a"),"n/a",H67/W67)</f>
        <v>13.65139442231076</v>
      </c>
      <c r="V67" s="183">
        <v>12</v>
      </c>
      <c r="W67" s="176">
        <v>5.02</v>
      </c>
      <c r="X67" s="176">
        <v>1.62</v>
      </c>
      <c r="Y67" s="184">
        <v>0.41</v>
      </c>
      <c r="Z67" s="185">
        <v>2.05</v>
      </c>
      <c r="AA67" s="186">
        <v>15</v>
      </c>
      <c r="AB67" s="187">
        <v>5.6</v>
      </c>
      <c r="AC67" s="188">
        <v>8.1</v>
      </c>
      <c r="AD67" s="189">
        <v>13.6</v>
      </c>
      <c r="AE67" s="189">
        <v>8.42</v>
      </c>
      <c r="AF67" s="190">
        <v>20</v>
      </c>
      <c r="AG67" s="191">
        <v>74027</v>
      </c>
      <c r="AH67" s="192">
        <v>0.1</v>
      </c>
      <c r="AI67" s="193">
        <v>0.78</v>
      </c>
      <c r="AJ67" s="194">
        <f>IF(OR(AD67&lt;0,AD67="n/a",AD67=0),"n/a",AN67/AD67)</f>
        <v>2.039032680790734</v>
      </c>
      <c r="AK67" s="195">
        <f>IF(OR(AO67&lt;0,AO67="n/a"),"n/a",AN67/AO67)</f>
        <v>1.027861864879416</v>
      </c>
      <c r="AL67" s="196">
        <f>((AP67/AQ67)^(1/1)-1)*100</f>
        <v>21.42857142857144</v>
      </c>
      <c r="AM67" s="196">
        <f>IF(AS67=0,"n/a",((AP67/AS67)^(1/3)-1)*100)</f>
        <v>23.61432564220631</v>
      </c>
      <c r="AN67" s="196">
        <f>IF(AV67=0,"n/a",((AP67/AV67)^(1/5)-1)*100)</f>
        <v>27.73084445875398</v>
      </c>
      <c r="AO67" s="197">
        <f>IF(BB67=0,"n/a",((AP67/BB67)^(1/10)-1)*100)</f>
        <v>26.97915489063041</v>
      </c>
      <c r="AP67" s="194">
        <v>1.7</v>
      </c>
      <c r="AQ67" s="194">
        <v>1.4</v>
      </c>
      <c r="AR67" s="194">
        <v>1.1</v>
      </c>
      <c r="AS67" s="194">
        <v>0.9</v>
      </c>
      <c r="AT67" s="199"/>
      <c r="AU67" s="194">
        <v>0.65</v>
      </c>
      <c r="AV67" s="194">
        <v>0.5</v>
      </c>
      <c r="AW67" s="199"/>
      <c r="AX67" s="200">
        <v>0.35</v>
      </c>
      <c r="AY67" s="201">
        <v>0.304</v>
      </c>
      <c r="AZ67" s="202">
        <v>0.258</v>
      </c>
      <c r="BA67" s="202">
        <v>0.229</v>
      </c>
      <c r="BB67" s="202">
        <v>0.156</v>
      </c>
      <c r="BC67" s="202">
        <v>0.146</v>
      </c>
      <c r="BD67" s="202">
        <v>0.134</v>
      </c>
      <c r="BE67" s="203">
        <v>0.116</v>
      </c>
      <c r="BF67" s="203">
        <v>0.116</v>
      </c>
      <c r="BG67" s="203">
        <v>0.116</v>
      </c>
      <c r="BH67" s="203">
        <v>0.116</v>
      </c>
      <c r="BI67" s="204">
        <v>0.116</v>
      </c>
      <c r="BJ67" s="200">
        <f>SUM(AP67:BI67)</f>
        <v>8.406999999999998</v>
      </c>
      <c r="BK67" s="205">
        <f>((AP67/AQ67)-1)*100</f>
        <v>21.42857142857144</v>
      </c>
      <c r="BL67" s="205">
        <f>((AQ67/AR67)-1)*100</f>
        <v>27.27272727272725</v>
      </c>
      <c r="BM67" s="205">
        <f>((AR67/AS67)-1)*100</f>
        <v>22.22222222222223</v>
      </c>
      <c r="BN67" s="205">
        <f>IF(AU67=0,0,IF(AU67&gt;AS67,0,((AS67/AU67)-1)*100))</f>
        <v>38.46153846153846</v>
      </c>
      <c r="BO67" s="205">
        <f>IF(AV67=0,0,IF(AV67&gt;AU67,0,((AU67/AV67)-1)*100))</f>
        <v>30</v>
      </c>
      <c r="BP67" s="205">
        <f>IF(AX67=0,0,IF(AX67&gt;AV67,0,((AV67/AX67)-1)*100))</f>
        <v>42.85714285714286</v>
      </c>
      <c r="BQ67" s="206">
        <f>IF(AY67=0,0,IF(AY67&gt;AX67,0,((AX67/AY67)-1)*100))</f>
        <v>15.13157894736841</v>
      </c>
      <c r="BR67" s="207">
        <f>IF(AZ67=0,0,IF(AZ67&gt;AY67,0,((AY67/AZ67)-1)*100))</f>
        <v>17.82945736434107</v>
      </c>
      <c r="BS67" s="207">
        <f>IF(BA67=0,0,IF(BA67&gt;AZ67,0,((AZ67/BA67)-1)*100))</f>
        <v>12.66375545851528</v>
      </c>
      <c r="BT67" s="207">
        <f>IF(BB67=0,0,IF(BB67&gt;BA67,0,((BA67/BB67)-1)*100))</f>
        <v>46.79487179487181</v>
      </c>
      <c r="BU67" s="207">
        <f>IF(BC67=0,0,IF(BC67&gt;BB67,0,((BB67/BC67)-1)*100))</f>
        <v>6.849315068493156</v>
      </c>
      <c r="BV67" s="207">
        <f>IF(BD67=0,0,IF(BD67&gt;BC67,0,((BC67/BD67)-1)*100))</f>
        <v>8.955223880596996</v>
      </c>
      <c r="BW67" s="207">
        <f>IF(BE67=0,0,IF(BE67&gt;BD67,0,((BD67/BE67)-1)*100))</f>
        <v>15.51724137931034</v>
      </c>
      <c r="BX67" s="207">
        <f>IF(BF67=0,0,IF(BF67&gt;BE67,0,((BE67/BF67)-1)*100))</f>
        <v>0</v>
      </c>
      <c r="BY67" s="207">
        <f>IF(BG67=0,0,IF(BG67&gt;BF67,0,((BF67/BG67)-1)*100))</f>
        <v>0</v>
      </c>
      <c r="BZ67" s="207">
        <f>IF(BH67=0,0,IF(BH67&gt;BG67,0,((BG67/BH67)-1)*100))</f>
        <v>0</v>
      </c>
      <c r="CA67" s="208">
        <f>IF(BI67=0,0,IF(BI67&gt;BH67,0,((BH67/BI67)-1)*100))</f>
        <v>0</v>
      </c>
      <c r="CB67" s="205">
        <f>AVERAGE(BK67:CA67)</f>
        <v>17.99903800798231</v>
      </c>
      <c r="CC67" s="205">
        <f>SQRT(AVERAGE((BK67-$CB67)^2,(BL67-$CB67)^2,(BM67-$CB67)^2,(BN67-$CB67)^2,(BO67-$CB67)^2,(BP67-$CB67)^2,(BQ67-$CB67)^2,(BR67-$CB67)^2,(BS67-$CB67)^2,(BT67-$CB67)^2,(BU67-$CB67)^2,(BV67-$CB67)^2,(BW67-$CB67)^2,(BX67-$CB67)^2,(BY67-$CB67)^2,(BZ67-$CB67)^2,(CA67-$CB67)^2))</f>
        <v>14.69354547489158</v>
      </c>
      <c r="CD67" t="s" s="110">
        <v>157</v>
      </c>
      <c r="CE67" s="209">
        <f>IF(AN67="n/a","n/a",IF(U67&lt;0,"n/a",IF(U67="n/a","n/a",I67+AN67-U67)))</f>
        <v>16.99787992116524</v>
      </c>
      <c r="CF67" s="209">
        <f>IF(AN67="n/a","n/a",I67+AN67)</f>
        <v>30.649274343476</v>
      </c>
      <c r="CG67" s="205">
        <f>D67/10+(1000-E67)/100+IF(F67="N",2,IF(F67="Y",1,0))+IF(G67="N",2,IF(G67="Y",1,0))+IF(L67&gt;10,5,L67/2)+IF(S67&gt;100,0,IF(S67&lt;0,0,(100-S67)/10))+IF(U67&gt;100,0,IF(U67&lt;0,0,(100-U67)/10))+IF(X67="-",0,IF(X67="N/A",0,IF(X67&gt;5,0,5-X67)))+IF(Y67&gt;5,0,5-Y67)+IF(Z67="N/A",0,IF(Z67&gt;5,0,5-Z67))+IF(AB67&lt;0,0,IF(AB67="-",0,IF(AB67="N/A",0,IF(AB67&gt;10,5,AB67/2))))+IF(AC67="n/a",0,IF(AC67&lt;0,0,IF(AC67&gt;10,5,AC67/2)))+IF(AE67="n/a",0,IF(AE67&lt;0,0,IF(AE67&gt;10,5,AE67/2)))+AF67/10+IF(AG67&gt;100000,3,IF(AG67&gt;10000,2,IF(AG67&gt;1000,1,0)))+IF(AL67&gt;10,5,AL67/2)+IF(AM67="n/a",0,IF(AM67&gt;10,5,AM67/2))+IF(AN67="n/a",0,IF(AN67&gt;10,5,AN67/2))+IF(AO67="n/a",0,IF(AO67&lt;0,0,IF(AO67&gt;10,5,AO67/2)))+IF(CB67&gt;10,5,CB67/2)</f>
        <v>82.690796812749</v>
      </c>
      <c r="CH67" s="315">
        <f>IF(AB67="n/a",1.03*AP67,IF(AB67&lt;0,1.01*AP67,IF(AB67&gt;10,1.1*AP67,(1+AB67/100)*AP67)))</f>
        <v>1.7952</v>
      </c>
      <c r="CI67" s="211">
        <f>IF($AC67="n/a",1.03*CH67,IF($AC67&lt;0,1.01*CH67,IF($AC67&gt;10,1.1*CH67,(1+$AC67/100)*CH67)))</f>
        <v>1.9406112</v>
      </c>
      <c r="CJ67" s="212">
        <f>IF($AE67="n/a",1.03*CI67,IF($AE67&lt;0,1.01*CI67,IF($AE67&gt;10,1.1*CI67,(1+$AE67/100)*CI67)))</f>
        <v>2.104010663040</v>
      </c>
      <c r="CK67" s="212">
        <f>IF($AE67="n/a",1.03*CJ67,IF($AE67&lt;0,1.01*CJ67,IF($AE67&gt;10,1.1*CJ67,(1+$AE67/100)*CJ67)))</f>
        <v>2.281168360867968</v>
      </c>
      <c r="CL67" s="210">
        <f>IF($AE67="n/a",1.03*CK67,IF($AE67&lt;0,1.01*CK67,IF($AE67&gt;10,1.1*CK67,(1+$AE67/100)*CK67)))</f>
        <v>2.473242736853051</v>
      </c>
      <c r="CM67" s="211">
        <f>SUM(CH67:CL67)</f>
        <v>10.59423296076102</v>
      </c>
      <c r="CN67" s="208">
        <f>(CM67/H67)*100</f>
        <v>15.459263039196</v>
      </c>
      <c r="CO67" s="213">
        <v>0.89</v>
      </c>
      <c r="CP67" s="214">
        <v>0.8</v>
      </c>
      <c r="CQ67" s="215">
        <v>-19.3</v>
      </c>
      <c r="CR67" s="216">
        <v>-11.9</v>
      </c>
      <c r="CS67" s="217">
        <v>-13</v>
      </c>
    </row>
    <row r="68" ht="11.25" customHeight="1">
      <c r="A68" t="s" s="227">
        <v>653</v>
      </c>
      <c r="B68" t="s" s="116">
        <v>654</v>
      </c>
      <c r="C68" t="s" s="227">
        <v>655</v>
      </c>
      <c r="D68" s="218">
        <v>13</v>
      </c>
      <c r="E68" s="219">
        <v>266</v>
      </c>
      <c r="F68" t="s" s="220">
        <v>129</v>
      </c>
      <c r="G68" t="s" s="221">
        <v>129</v>
      </c>
      <c r="H68" s="493">
        <v>118.44</v>
      </c>
      <c r="I68" s="223">
        <f>(R68/H68)*100</f>
        <v>3.140830800405269</v>
      </c>
      <c r="J68" s="224">
        <v>0.88</v>
      </c>
      <c r="K68" s="224">
        <v>0.93</v>
      </c>
      <c r="L68" s="223">
        <f>((K68/J68)-1)*100</f>
        <v>5.681818181818188</v>
      </c>
      <c r="M68" s="226">
        <v>42807</v>
      </c>
      <c r="N68" s="226">
        <v>42809</v>
      </c>
      <c r="O68" s="226">
        <v>42825</v>
      </c>
      <c r="P68" t="s" s="227">
        <v>434</v>
      </c>
      <c r="Q68" s="85"/>
      <c r="R68" s="225">
        <f>K68*4</f>
        <v>3.72</v>
      </c>
      <c r="S68" s="228">
        <f>IF(OR(W68&lt;0.01,W68="n/a"),"n/a",R68/W68*100)</f>
        <v>302.4390243902439</v>
      </c>
      <c r="T68" s="229">
        <f>IF(OR(W68&lt;0.01,Z68="n/a"),"n/a",(H68/SQRT(22.5*W68*(H68/Z68))-1)*100)</f>
        <v>342.7291561339244</v>
      </c>
      <c r="U68" s="223">
        <f>IF(OR(W68&lt;0.01,W68="n/a"),"n/a",H68/W68)</f>
        <v>96.29268292682927</v>
      </c>
      <c r="V68" s="230">
        <v>12</v>
      </c>
      <c r="W68" s="222">
        <v>1.23</v>
      </c>
      <c r="X68" s="222">
        <v>2.72</v>
      </c>
      <c r="Y68" s="231">
        <v>10.8</v>
      </c>
      <c r="Z68" s="232">
        <v>4.58</v>
      </c>
      <c r="AA68" s="233">
        <v>8.800000000000001</v>
      </c>
      <c r="AB68" s="234">
        <v>40.9</v>
      </c>
      <c r="AC68" s="235">
        <v>26.32</v>
      </c>
      <c r="AD68" s="236">
        <v>10.8</v>
      </c>
      <c r="AE68" s="236">
        <v>35.36</v>
      </c>
      <c r="AF68" s="237">
        <v>20</v>
      </c>
      <c r="AG68" s="238">
        <v>24880</v>
      </c>
      <c r="AH68" s="239">
        <v>0.1</v>
      </c>
      <c r="AI68" s="240">
        <v>1.55</v>
      </c>
      <c r="AJ68" s="241">
        <f>IF(OR(AD68&lt;0,AD68="n/a",AD68=0,AN68="n/a"),"n/a",AN68/AD68)</f>
        <v>0.4899860098621336</v>
      </c>
      <c r="AK68" s="242">
        <f>IF(OR(AN68&lt;0,AN68="n/a",AO68&lt;0,AO68="n/a"),"n/a",AN68/AO68)</f>
        <v>0.4149867302840979</v>
      </c>
      <c r="AL68" s="243">
        <f>((AP68/AQ68)^(1/1)-1)*100</f>
        <v>3.529411764705892</v>
      </c>
      <c r="AM68" s="243">
        <f>IF(AS68=0,"n/a",((AP68/AS68)^(1/3)-1)*100)</f>
        <v>4.102866914963843</v>
      </c>
      <c r="AN68" s="243">
        <f>IF(AV68=0,"n/a",((AP68/AV68)^(1/5)-1)*100)</f>
        <v>5.291848906511043</v>
      </c>
      <c r="AO68" s="244">
        <f>IF(BB68=0,"n/a",((AP68/BB68)^(1/10)-1)*100)</f>
        <v>12.75185089144482</v>
      </c>
      <c r="AP68" s="241">
        <v>3.52</v>
      </c>
      <c r="AQ68" s="241">
        <v>3.4</v>
      </c>
      <c r="AR68" s="241">
        <v>3.32</v>
      </c>
      <c r="AS68" s="241">
        <v>3.12</v>
      </c>
      <c r="AT68" s="245"/>
      <c r="AU68" s="241">
        <v>2.92</v>
      </c>
      <c r="AV68" s="241">
        <v>2.72</v>
      </c>
      <c r="AW68" s="245"/>
      <c r="AX68" s="246">
        <v>1.94</v>
      </c>
      <c r="AY68" s="247">
        <v>1.35</v>
      </c>
      <c r="AZ68" s="248">
        <v>1.24</v>
      </c>
      <c r="BA68" s="248">
        <v>1.145</v>
      </c>
      <c r="BB68" s="248">
        <v>1.06</v>
      </c>
      <c r="BC68" s="248">
        <v>0.8875679999999999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401">
        <v>0</v>
      </c>
      <c r="BJ68" s="246">
        <f>SUM(AP68:BI68)</f>
        <v>26.622568</v>
      </c>
      <c r="BK68" s="250">
        <f>((AP68/AQ68)-1)*100</f>
        <v>3.529411764705892</v>
      </c>
      <c r="BL68" s="250">
        <f>((AQ68/AR68)-1)*100</f>
        <v>2.409638554216875</v>
      </c>
      <c r="BM68" s="250">
        <f>((AR68/AS68)-1)*100</f>
        <v>6.41025641025641</v>
      </c>
      <c r="BN68" s="250">
        <f>IF(AU68=0,0,IF(AU68&gt;AS68,0,((AS68/AU68)-1)*100))</f>
        <v>6.849315068493156</v>
      </c>
      <c r="BO68" s="250">
        <f>IF(AV68=0,0,IF(AV68&gt;AU68,0,((AU68/AV68)-1)*100))</f>
        <v>7.352941176470584</v>
      </c>
      <c r="BP68" s="250">
        <f>IF(AX68=0,0,IF(AX68&gt;AV68,0,((AV68/AX68)-1)*100))</f>
        <v>40.20618556701032</v>
      </c>
      <c r="BQ68" s="251">
        <f>IF(AY68=0,0,IF(AY68&gt;AX68,0,((AX68/AY68)-1)*100))</f>
        <v>43.70370370370369</v>
      </c>
      <c r="BR68" s="252">
        <f>IF(AZ68=0,0,IF(AZ68&gt;AY68,0,((AY68/AZ68)-1)*100))</f>
        <v>8.870967741935498</v>
      </c>
      <c r="BS68" s="252">
        <f>IF(BA68=0,0,IF(BA68&gt;AZ68,0,((AZ68/BA68)-1)*100))</f>
        <v>8.296943231441055</v>
      </c>
      <c r="BT68" s="252">
        <f>IF(BB68=0,0,IF(BB68&gt;BA68,0,((BA68/BB68)-1)*100))</f>
        <v>8.018867924528305</v>
      </c>
      <c r="BU68" s="252">
        <f>IF(BC68=0,0,IF(BC68&gt;BB68,0,((BB68/BC68)-1)*100))</f>
        <v>19.42746921925984</v>
      </c>
      <c r="BV68" s="252">
        <f>IF(BD68=0,0,IF(BD68&gt;BC68,0,((BC68/BD68)-1)*100))</f>
        <v>0</v>
      </c>
      <c r="BW68" s="252">
        <f>IF(BE68=0,0,IF(BE68&gt;BD68,0,((BD68/BE68)-1)*100))</f>
        <v>0</v>
      </c>
      <c r="BX68" s="252">
        <f>IF(BF68=0,0,IF(BF68&gt;BE68,0,((BE68/BF68)-1)*100))</f>
        <v>0</v>
      </c>
      <c r="BY68" s="252">
        <f>IF(BG68=0,0,IF(BG68&gt;BF68,0,((BF68/BG68)-1)*100))</f>
        <v>0</v>
      </c>
      <c r="BZ68" s="252">
        <f>IF(BH68=0,0,IF(BH68&gt;BG68,0,((BG68/BH68)-1)*100))</f>
        <v>0</v>
      </c>
      <c r="CA68" s="253">
        <f>IF(BI68=0,0,IF(BI68&gt;BH68,0,((BH68/BI68)-1)*100))</f>
        <v>0</v>
      </c>
      <c r="CB68" s="250">
        <f>AVERAGE(BK68:CA68)</f>
        <v>9.122100021295392</v>
      </c>
      <c r="CC68" s="250">
        <f>SQRT(AVERAGE((BK68-$CB68)^2,(BL68-$CB68)^2,(BM68-$CB68)^2,(BN68-$CB68)^2,(BO68-$CB68)^2,(BP68-$CB68)^2,(BQ68-$CB68)^2,(BR68-$CB68)^2,(BS68-$CB68)^2,(BT68-$CB68)^2,(BU68-$CB68)^2,(BV68-$CB68)^2,(BW68-$CB68)^2,(BX68-$CB68)^2,(BY68-$CB68)^2,(BZ68-$CB68)^2,(CA68-$CB68)^2))</f>
        <v>12.9740249953964</v>
      </c>
      <c r="CD68" t="s" s="116">
        <v>285</v>
      </c>
      <c r="CE68" s="254">
        <f>IF(AN68="n/a","n/a",IF(U68&lt;0,"n/a",IF(U68="n/a","n/a",I68+AN68-U68)))</f>
        <v>-87.86000321991295</v>
      </c>
      <c r="CF68" s="254">
        <f>IF(AN68="n/a","n/a",I68+AN68)</f>
        <v>8.432679706916311</v>
      </c>
      <c r="CG68" s="250">
        <f>D68/10+(1000-E68)/100+IF(F68="N",2,IF(F68="Y",1,0))+IF(G68="N",2,IF(G68="Y",1,0))+IF(L68&gt;10,5,L68/2)+IF(S68&gt;100,0,IF(S68&lt;0,0,(100-S68)/10))+IF(U68&gt;100,0,IF(U68&lt;0,0,(100-U68)/10))+IF(X68="-",0,IF(X68="N/A",0,IF(X68&gt;5,0,5-X68)))+IF(Y68&gt;5,0,5-Y68)+IF(Z68="N/A",0,IF(Z68&gt;5,0,5-Z68))+IF(AB68&lt;0,0,IF(AB68="-",0,IF(AB68="N/A",0,IF(AB68&gt;10,5,AB68/2))))+IF(AC68="n/a",0,IF(AC68&lt;0,0,IF(AC68&gt;10,5,AC68/2)))+IF(AE68="n/a",0,IF(AE68&lt;0,0,IF(AE68&gt;10,5,AE68/2)))+AF68/10+IF(AG68&gt;100000,3,IF(AG68&gt;10000,2,IF(AG68&gt;1000,1,0)))+IF(AL68&gt;10,5,AL68/2)+IF(AM68="n/a",0,IF(AM68&gt;10,5,AM68/2))+IF(AN68="n/a",0,IF(AN68&gt;10,5,AN68/2))+IF(AO68="n/a",0,IF(AO68&lt;0,0,IF(AO68&gt;10,5,AO68/2)))+IF(CB68&gt;10,5,CB68/2)</f>
        <v>49.57475460196426</v>
      </c>
      <c r="CH68" s="255">
        <f>IF(AB68="n/a",1.03*AP68,IF(AB68&lt;0,1.01*AP68,IF(AB68&gt;10,1.1*AP68,(1+AB68/100)*AP68)))</f>
        <v>3.872</v>
      </c>
      <c r="CI68" s="256">
        <f>IF($AC68="n/a",1.03*CH68,IF($AC68&lt;0,1.01*CH68,IF($AC68&gt;10,1.1*CH68,(1+$AC68/100)*CH68)))</f>
        <v>4.259200000000001</v>
      </c>
      <c r="CJ68" s="257">
        <f>IF($AE68="n/a",1.03*CI68,IF($AE68&lt;0,1.01*CI68,IF($AE68&gt;10,1.1*CI68,(1+$AE68/100)*CI68)))</f>
        <v>4.685120000000001</v>
      </c>
      <c r="CK68" s="257">
        <f>IF($AE68="n/a",1.03*CJ68,IF($AE68&lt;0,1.01*CJ68,IF($AE68&gt;10,1.1*CJ68,(1+$AE68/100)*CJ68)))</f>
        <v>5.153632000000002</v>
      </c>
      <c r="CL68" s="258">
        <f>IF($AE68="n/a",1.03*CK68,IF($AE68&lt;0,1.01*CK68,IF($AE68&gt;10,1.1*CK68,(1+$AE68/100)*CK68)))</f>
        <v>5.668995200000002</v>
      </c>
      <c r="CM68" s="256">
        <f>SUM(CH68:CL68)</f>
        <v>23.63894720000001</v>
      </c>
      <c r="CN68" s="253">
        <f>(CM68/H68)*100</f>
        <v>19.95858426207363</v>
      </c>
      <c r="CO68" s="259">
        <v>-0.06</v>
      </c>
      <c r="CP68" s="260">
        <v>38.3</v>
      </c>
      <c r="CQ68" s="261">
        <v>-6.9</v>
      </c>
      <c r="CR68" s="262">
        <v>-0.5</v>
      </c>
      <c r="CS68" s="263">
        <v>4.8</v>
      </c>
    </row>
    <row r="69" ht="11.25" customHeight="1">
      <c r="A69" t="s" s="227">
        <v>656</v>
      </c>
      <c r="B69" t="s" s="116">
        <v>657</v>
      </c>
      <c r="C69" t="s" s="116">
        <v>357</v>
      </c>
      <c r="D69" s="218">
        <v>14</v>
      </c>
      <c r="E69" s="219">
        <v>260</v>
      </c>
      <c r="F69" t="s" s="220">
        <v>55</v>
      </c>
      <c r="G69" t="s" s="221">
        <v>141</v>
      </c>
      <c r="H69" s="493">
        <v>81.14</v>
      </c>
      <c r="I69" s="223">
        <f>(R69/H69)*100</f>
        <v>3.795908306630515</v>
      </c>
      <c r="J69" s="224">
        <v>0.755</v>
      </c>
      <c r="K69" s="224">
        <v>0.77</v>
      </c>
      <c r="L69" s="223">
        <f>((K69/J69)-1)*100</f>
        <v>1.986754966887427</v>
      </c>
      <c r="M69" s="226">
        <v>43069</v>
      </c>
      <c r="N69" s="226">
        <v>43070</v>
      </c>
      <c r="O69" s="226">
        <v>43089</v>
      </c>
      <c r="P69" t="s" s="227">
        <v>401</v>
      </c>
      <c r="Q69" t="s" s="116">
        <v>131</v>
      </c>
      <c r="R69" s="225">
        <f>K69*4</f>
        <v>3.08</v>
      </c>
      <c r="S69" s="228">
        <f>IF(OR(W69&lt;0.01,W69="n/a"),"n/a",R69/W69*100)</f>
        <v>89.01734104046243</v>
      </c>
      <c r="T69" s="229">
        <f>IF(OR(W69&lt;0.01,Z69="n/a"),"n/a",(H69/SQRT(22.5*W69*(H69/Z69))-1)*100)</f>
        <v>88.52345170638154</v>
      </c>
      <c r="U69" s="223">
        <f>IF(OR(W69&lt;0.01,W69="n/a"),"n/a",H69/W69)</f>
        <v>23.45086705202312</v>
      </c>
      <c r="V69" s="230">
        <v>12</v>
      </c>
      <c r="W69" s="222">
        <v>3.46</v>
      </c>
      <c r="X69" s="222">
        <v>5.87</v>
      </c>
      <c r="Y69" s="231">
        <v>4.19</v>
      </c>
      <c r="Z69" s="232">
        <v>3.41</v>
      </c>
      <c r="AA69" s="233">
        <v>14.6</v>
      </c>
      <c r="AB69" s="234">
        <v>7.6</v>
      </c>
      <c r="AC69" s="235">
        <v>12.22</v>
      </c>
      <c r="AD69" s="236">
        <v>6.2</v>
      </c>
      <c r="AE69" s="236">
        <v>4</v>
      </c>
      <c r="AF69" s="237">
        <v>20</v>
      </c>
      <c r="AG69" s="238">
        <v>52075</v>
      </c>
      <c r="AH69" s="239">
        <v>0.4</v>
      </c>
      <c r="AI69" s="240">
        <v>2.47</v>
      </c>
      <c r="AJ69" s="241">
        <f>IF(OR(AD69&lt;0,AD69="n/a",AD69=0),"n/a",AN69/AD69)</f>
        <v>1.174974320442367</v>
      </c>
      <c r="AK69" s="242">
        <f>IF(OR(AO69&lt;0,AO69="n/a"),"n/a",AN69/AO69)</f>
        <v>0.9936124886753611</v>
      </c>
      <c r="AL69" s="243">
        <f>((AP69/AQ69)^(1/1)-1)*100</f>
        <v>8.108108108108114</v>
      </c>
      <c r="AM69" s="243">
        <f>IF(AS69=0,"n/a",((AP69/AS69)^(1/3)-1)*100)</f>
        <v>7.561909734969574</v>
      </c>
      <c r="AN69" s="243">
        <f>IF(AV69=0,"n/a",((AP69/AV69)^(1/5)-1)*100)</f>
        <v>7.284840786742675</v>
      </c>
      <c r="AO69" s="244">
        <f>IF(BB69=0,"n/a",((AP69/BB69)^(1/10)-1)*100)</f>
        <v>7.331671924186955</v>
      </c>
      <c r="AP69" s="241">
        <v>2.8</v>
      </c>
      <c r="AQ69" s="241">
        <v>2.59</v>
      </c>
      <c r="AR69" s="241">
        <v>2.4</v>
      </c>
      <c r="AS69" s="241">
        <v>2.25</v>
      </c>
      <c r="AT69" s="245"/>
      <c r="AU69" s="241">
        <v>2.11</v>
      </c>
      <c r="AV69" s="241">
        <v>1.97</v>
      </c>
      <c r="AW69" s="245"/>
      <c r="AX69" s="246">
        <v>1.83</v>
      </c>
      <c r="AY69" s="247">
        <v>1.75</v>
      </c>
      <c r="AZ69" s="317">
        <v>1.58</v>
      </c>
      <c r="BA69" s="248">
        <v>1.46</v>
      </c>
      <c r="BB69" s="248">
        <v>1.38</v>
      </c>
      <c r="BC69" s="248">
        <v>1.34</v>
      </c>
      <c r="BD69" s="248">
        <v>1.3</v>
      </c>
      <c r="BE69" s="317">
        <v>1.29</v>
      </c>
      <c r="BF69" s="317">
        <v>1.29</v>
      </c>
      <c r="BG69" s="317">
        <v>1.29</v>
      </c>
      <c r="BH69" s="317">
        <v>1.29</v>
      </c>
      <c r="BI69" s="401">
        <v>1.29</v>
      </c>
      <c r="BJ69" s="246">
        <f>SUM(AP69:BI69)</f>
        <v>31.21</v>
      </c>
      <c r="BK69" s="250">
        <f>((AP69/AQ69)-1)*100</f>
        <v>8.108108108108114</v>
      </c>
      <c r="BL69" s="250">
        <f>((AQ69/AR69)-1)*100</f>
        <v>7.916666666666661</v>
      </c>
      <c r="BM69" s="250">
        <f>((AR69/AS69)-1)*100</f>
        <v>6.666666666666665</v>
      </c>
      <c r="BN69" s="250">
        <f>IF(AU69=0,0,IF(AU69&gt;AS69,0,((AS69/AU69)-1)*100))</f>
        <v>6.635071090047395</v>
      </c>
      <c r="BO69" s="250">
        <f>IF(AV69=0,0,IF(AV69&gt;AU69,0,((AU69/AV69)-1)*100))</f>
        <v>7.106598984771573</v>
      </c>
      <c r="BP69" s="250">
        <f>IF(AX69=0,0,IF(AX69&gt;AV69,0,((AV69/AX69)-1)*100))</f>
        <v>7.650273224043702</v>
      </c>
      <c r="BQ69" s="251">
        <f>IF(AY69=0,0,IF(AY69&gt;AX69,0,((AX69/AY69)-1)*100))</f>
        <v>4.571428571428582</v>
      </c>
      <c r="BR69" s="252">
        <f>IF(AZ69=0,0,IF(AZ69&gt;AY69,0,((AY69/AZ69)-1)*100))</f>
        <v>10.75949367088607</v>
      </c>
      <c r="BS69" s="252">
        <f>IF(BA69=0,0,IF(BA69&gt;AZ69,0,((AZ69/BA69)-1)*100))</f>
        <v>8.219178082191792</v>
      </c>
      <c r="BT69" s="252">
        <f>IF(BB69=0,0,IF(BB69&gt;BA69,0,((BA69/BB69)-1)*100))</f>
        <v>5.797101449275366</v>
      </c>
      <c r="BU69" s="252">
        <f>IF(BC69=0,0,IF(BC69&gt;BB69,0,((BB69/BC69)-1)*100))</f>
        <v>2.985074626865658</v>
      </c>
      <c r="BV69" s="252">
        <f>IF(BD69=0,0,IF(BD69&gt;BC69,0,((BC69/BD69)-1)*100))</f>
        <v>3.076923076923088</v>
      </c>
      <c r="BW69" s="252">
        <f>IF(BE69=0,0,IF(BE69&gt;BD69,0,((BD69/BE69)-1)*100))</f>
        <v>0.7751937984496138</v>
      </c>
      <c r="BX69" s="252">
        <f>IF(BF69=0,0,IF(BF69&gt;BE69,0,((BE69/BF69)-1)*100))</f>
        <v>0</v>
      </c>
      <c r="BY69" s="252">
        <f>IF(BG69=0,0,IF(BG69&gt;BF69,0,((BF69/BG69)-1)*100))</f>
        <v>0</v>
      </c>
      <c r="BZ69" s="252">
        <f>IF(BH69=0,0,IF(BH69&gt;BG69,0,((BG69/BH69)-1)*100))</f>
        <v>0</v>
      </c>
      <c r="CA69" s="253">
        <f>IF(BI69=0,0,IF(BI69&gt;BH69,0,((BH69/BI69)-1)*100))</f>
        <v>0</v>
      </c>
      <c r="CB69" s="250">
        <f>AVERAGE(BK69:CA69)</f>
        <v>4.721634000960252</v>
      </c>
      <c r="CC69" s="250">
        <f>SQRT(AVERAGE((BK69-$CB69)^2,(BL69-$CB69)^2,(BM69-$CB69)^2,(BN69-$CB69)^2,(BO69-$CB69)^2,(BP69-$CB69)^2,(BQ69-$CB69)^2,(BR69-$CB69)^2,(BS69-$CB69)^2,(BT69-$CB69)^2,(BU69-$CB69)^2,(BV69-$CB69)^2,(BW69-$CB69)^2,(BX69-$CB69)^2,(BY69-$CB69)^2,(BZ69-$CB69)^2,(CA69-$CB69)^2))</f>
        <v>3.461757366184659</v>
      </c>
      <c r="CD69" t="s" s="116">
        <v>161</v>
      </c>
      <c r="CE69" s="254">
        <f>IF(AN69="n/a","n/a",IF(U69&lt;0,"n/a",IF(U69="n/a","n/a",I69+AN69-U69)))</f>
        <v>-12.37011795864993</v>
      </c>
      <c r="CF69" s="254">
        <f>IF(AN69="n/a","n/a",I69+AN69)</f>
        <v>11.08074909337319</v>
      </c>
      <c r="CG69" s="250">
        <f>D69/10+(1000-E69)/100+IF(F69="N",2,IF(F69="Y",1,0))+IF(G69="N",2,IF(G69="Y",1,0))+IF(L69&gt;10,5,L69/2)+IF(S69&gt;100,0,IF(S69&lt;0,0,(100-S69)/10))+IF(U69&gt;100,0,IF(U69&lt;0,0,(100-U69)/10))+IF(X69="-",0,IF(X69="N/A",0,IF(X69&gt;5,0,5-X69)))+IF(Y69&gt;5,0,5-Y69)+IF(Z69="N/A",0,IF(Z69&gt;5,0,5-Z69))+IF(AB69&lt;0,0,IF(AB69="-",0,IF(AB69="N/A",0,IF(AB69&gt;10,5,AB69/2))))+IF(AC69="n/a",0,IF(AC69&lt;0,0,IF(AC69&gt;10,5,AC69/2)))+IF(AE69="n/a",0,IF(AE69&lt;0,0,IF(AE69&gt;10,5,AE69/2)))+AF69/10+IF(AG69&gt;100000,3,IF(AG69&gt;10000,2,IF(AG69&gt;1000,1,0)))+IF(AL69&gt;10,5,AL69/2)+IF(AM69="n/a",0,IF(AM69&gt;10,5,AM69/2))+IF(AN69="n/a",0,IF(AN69&gt;10,5,AN69/2))+IF(AO69="n/a",0,IF(AO69&lt;0,0,IF(AO69&gt;10,5,AO69/2)))+IF(CB69&gt;10,5,CB69/2)</f>
        <v>56.25063895167894</v>
      </c>
      <c r="CH69" s="255">
        <f>IF(AB69="n/a",1.03*AP69,IF(AB69&lt;0,1.01*AP69,IF(AB69&gt;10,1.1*AP69,(1+AB69/100)*AP69)))</f>
        <v>3.0128</v>
      </c>
      <c r="CI69" s="256">
        <f>IF($AC69="n/a",1.03*CH69,IF($AC69&lt;0,1.01*CH69,IF($AC69&gt;10,1.1*CH69,(1+$AC69/100)*CH69)))</f>
        <v>3.31408</v>
      </c>
      <c r="CJ69" s="257">
        <f>IF($AE69="n/a",1.03*CI69,IF($AE69&lt;0,1.01*CI69,IF($AE69&gt;10,1.1*CI69,(1+$AE69/100)*CI69)))</f>
        <v>3.4466432</v>
      </c>
      <c r="CK69" s="257">
        <f>IF($AE69="n/a",1.03*CJ69,IF($AE69&lt;0,1.01*CJ69,IF($AE69&gt;10,1.1*CJ69,(1+$AE69/100)*CJ69)))</f>
        <v>3.584508928</v>
      </c>
      <c r="CL69" s="258">
        <f>IF($AE69="n/a",1.03*CK69,IF($AE69&lt;0,1.01*CK69,IF($AE69&gt;10,1.1*CK69,(1+$AE69/100)*CK69)))</f>
        <v>3.727889285120001</v>
      </c>
      <c r="CM69" s="256">
        <f>SUM(CH69:CL69)</f>
        <v>17.085921413120</v>
      </c>
      <c r="CN69" s="253">
        <f>(CM69/H69)*100</f>
        <v>21.05733474626572</v>
      </c>
      <c r="CO69" s="259">
        <v>0.27</v>
      </c>
      <c r="CP69" s="260">
        <v>16.7</v>
      </c>
      <c r="CQ69" s="261">
        <v>-1.1</v>
      </c>
      <c r="CR69" s="262">
        <v>3.2</v>
      </c>
      <c r="CS69" s="263">
        <v>4.6</v>
      </c>
    </row>
    <row r="70" ht="11.25" customHeight="1">
      <c r="A70" t="s" s="227">
        <v>658</v>
      </c>
      <c r="B70" t="s" s="116">
        <v>659</v>
      </c>
      <c r="C70" t="s" s="116">
        <v>146</v>
      </c>
      <c r="D70" s="218">
        <v>15</v>
      </c>
      <c r="E70" s="219">
        <v>212</v>
      </c>
      <c r="F70" t="s" s="220">
        <v>55</v>
      </c>
      <c r="G70" t="s" s="221">
        <v>55</v>
      </c>
      <c r="H70" s="493">
        <v>17.14</v>
      </c>
      <c r="I70" s="223">
        <f>(R70/H70)*100</f>
        <v>3.267211201866978</v>
      </c>
      <c r="J70" s="224">
        <v>0.1375</v>
      </c>
      <c r="K70" s="224">
        <v>0.14</v>
      </c>
      <c r="L70" s="223">
        <f>((K70/J70)-1)*100</f>
        <v>1.81818181818183</v>
      </c>
      <c r="M70" s="226">
        <v>42852</v>
      </c>
      <c r="N70" s="226">
        <v>42856</v>
      </c>
      <c r="O70" s="226">
        <v>42870</v>
      </c>
      <c r="P70" t="s" s="227">
        <v>130</v>
      </c>
      <c r="Q70" s="85"/>
      <c r="R70" s="225">
        <f>K70*4</f>
        <v>0.5600000000000001</v>
      </c>
      <c r="S70" s="228">
        <f>IF(OR(W70&lt;0.01,W70="n/a"),"n/a",R70/W70*100)</f>
        <v>119.1489361702128</v>
      </c>
      <c r="T70" s="229">
        <f>IF(OR(W70&lt;0.01,Z70="n/a"),"n/a",(H70/SQRT(22.5*W70*(H70/Z70))-1)*100)</f>
        <v>31.07448300322473</v>
      </c>
      <c r="U70" s="223">
        <f>IF(OR(W70&lt;0.01,W70="n/a"),"n/a",H70/W70)</f>
        <v>36.46808510638298</v>
      </c>
      <c r="V70" s="230">
        <v>12</v>
      </c>
      <c r="W70" s="222">
        <v>0.47</v>
      </c>
      <c r="X70" s="222">
        <v>3.63</v>
      </c>
      <c r="Y70" s="231">
        <v>0.64</v>
      </c>
      <c r="Z70" s="232">
        <v>1.06</v>
      </c>
      <c r="AA70" s="233">
        <v>3</v>
      </c>
      <c r="AB70" s="234">
        <v>49.5</v>
      </c>
      <c r="AC70" s="534">
        <v>116.98</v>
      </c>
      <c r="AD70" s="535">
        <v>129.9</v>
      </c>
      <c r="AE70" s="535">
        <v>10</v>
      </c>
      <c r="AF70" s="237">
        <v>1</v>
      </c>
      <c r="AG70" s="536">
        <v>454</v>
      </c>
      <c r="AH70" s="537">
        <v>0.8</v>
      </c>
      <c r="AI70" s="222">
        <v>0</v>
      </c>
      <c r="AJ70" s="241">
        <f>IF(OR(AD70&lt;0,AD70="n/a",AD70=0),"n/a",AN70/AD70)</f>
        <v>0.02218393466648677</v>
      </c>
      <c r="AK70" s="242">
        <f>IF(OR(AO70&lt;0,AO70="n/a"),"n/a",AN70/AO70)</f>
        <v>0.5301952127085814</v>
      </c>
      <c r="AL70" s="243">
        <f>((AP70/AQ70)^(1/1)-1)*100</f>
        <v>2.050326188257223</v>
      </c>
      <c r="AM70" s="243">
        <f>IF(AS70=0,"n/a",((AP70/AS70)^(1/3)-1)*100)</f>
        <v>2.73006946930443</v>
      </c>
      <c r="AN70" s="243">
        <f>IF(AV70=0,"n/a",((AP70/AV70)^(1/5)-1)*100)</f>
        <v>2.881693113176631</v>
      </c>
      <c r="AO70" s="244">
        <f>IF(BB70=0,"n/a",((AP70/BB70)^(1/10)-1)*100)</f>
        <v>5.435154909179718</v>
      </c>
      <c r="AP70" s="241">
        <v>0.5475</v>
      </c>
      <c r="AQ70" s="241">
        <v>0.5365</v>
      </c>
      <c r="AR70" s="241">
        <v>0.522</v>
      </c>
      <c r="AS70" s="241">
        <v>0.505</v>
      </c>
      <c r="AT70" s="245"/>
      <c r="AU70" s="241">
        <v>0.4875</v>
      </c>
      <c r="AV70" s="241">
        <v>0.475</v>
      </c>
      <c r="AW70" s="245"/>
      <c r="AX70" s="246">
        <v>0.4575</v>
      </c>
      <c r="AY70" s="247">
        <v>0.4425</v>
      </c>
      <c r="AZ70" s="248">
        <v>0.405</v>
      </c>
      <c r="BA70" s="248">
        <v>0.3525</v>
      </c>
      <c r="BB70" s="248">
        <v>0.3225</v>
      </c>
      <c r="BC70" s="248">
        <v>0.2925</v>
      </c>
      <c r="BD70" s="248">
        <v>0.264375</v>
      </c>
      <c r="BE70" s="248">
        <v>0.12375</v>
      </c>
      <c r="BF70" s="317">
        <v>0</v>
      </c>
      <c r="BG70" s="317">
        <v>0</v>
      </c>
      <c r="BH70" s="317">
        <v>0</v>
      </c>
      <c r="BI70" s="401">
        <v>0</v>
      </c>
      <c r="BJ70" s="246">
        <f>SUM(AP70:BI70)</f>
        <v>5.734125000000001</v>
      </c>
      <c r="BK70" s="250">
        <f>((AP70/AQ70)-1)*100</f>
        <v>2.050326188257223</v>
      </c>
      <c r="BL70" s="250">
        <f>((AQ70/AR70)-1)*100</f>
        <v>2.777777777777768</v>
      </c>
      <c r="BM70" s="250">
        <f>((AR70/AS70)-1)*100</f>
        <v>3.366336633663369</v>
      </c>
      <c r="BN70" s="250">
        <f>IF(AU70=0,0,IF(AU70&gt;AS70,0,((AS70/AU70)-1)*100))</f>
        <v>3.589743589743599</v>
      </c>
      <c r="BO70" s="250">
        <f>IF(AV70=0,0,IF(AV70&gt;AU70,0,((AU70/AV70)-1)*100))</f>
        <v>2.631578947368429</v>
      </c>
      <c r="BP70" s="250">
        <f>IF(AX70=0,0,IF(AX70&gt;AV70,0,((AV70/AX70)-1)*100))</f>
        <v>3.82513661202184</v>
      </c>
      <c r="BQ70" s="251">
        <f>IF(AY70=0,0,IF(AY70&gt;AX70,0,((AX70/AY70)-1)*100))</f>
        <v>3.389830508474589</v>
      </c>
      <c r="BR70" s="252">
        <f>IF(AZ70=0,0,IF(AZ70&gt;AY70,0,((AY70/AZ70)-1)*100))</f>
        <v>9.259259259259256</v>
      </c>
      <c r="BS70" s="252">
        <f>IF(BA70=0,0,IF(BA70&gt;AZ70,0,((AZ70/BA70)-1)*100))</f>
        <v>14.89361702127661</v>
      </c>
      <c r="BT70" s="252">
        <f>IF(BB70=0,0,IF(BB70&gt;BA70,0,((BA70/BB70)-1)*100))</f>
        <v>9.302325581395344</v>
      </c>
      <c r="BU70" s="252">
        <f>IF(BC70=0,0,IF(BC70&gt;BB70,0,((BB70/BC70)-1)*100))</f>
        <v>10.25641025641026</v>
      </c>
      <c r="BV70" s="252">
        <f>IF(BD70=0,0,IF(BD70&gt;BC70,0,((BC70/BD70)-1)*100))</f>
        <v>10.63829787234041</v>
      </c>
      <c r="BW70" s="252">
        <f>IF(BE70=0,0,IF(BE70&gt;BD70,0,((BD70/BE70)-1)*100))</f>
        <v>113.6363636363637</v>
      </c>
      <c r="BX70" s="252">
        <f>IF(BF70=0,0,IF(BF70&gt;BE70,0,((BE70/BF70)-1)*100))</f>
        <v>0</v>
      </c>
      <c r="BY70" s="252">
        <f>IF(BG70=0,0,IF(BG70&gt;BF70,0,((BF70/BG70)-1)*100))</f>
        <v>0</v>
      </c>
      <c r="BZ70" s="252">
        <f>IF(BH70=0,0,IF(BH70&gt;BG70,0,((BG70/BH70)-1)*100))</f>
        <v>0</v>
      </c>
      <c r="CA70" s="253">
        <f>IF(BI70=0,0,IF(BI70&gt;BH70,0,((BH70/BI70)-1)*100))</f>
        <v>0</v>
      </c>
      <c r="CB70" s="250">
        <f>AVERAGE(BK70:CA70)</f>
        <v>11.1539414049619</v>
      </c>
      <c r="CC70" s="250">
        <f>SQRT(AVERAGE((BK70-$CB70)^2,(BL70-$CB70)^2,(BM70-$CB70)^2,(BN70-$CB70)^2,(BO70-$CB70)^2,(BP70-$CB70)^2,(BQ70-$CB70)^2,(BR70-$CB70)^2,(BS70-$CB70)^2,(BT70-$CB70)^2,(BU70-$CB70)^2,(BV70-$CB70)^2,(BW70-$CB70)^2,(BX70-$CB70)^2,(BY70-$CB70)^2,(BZ70-$CB70)^2,(CA70-$CB70)^2))</f>
        <v>25.98629354888277</v>
      </c>
      <c r="CD70" t="s" s="116">
        <v>132</v>
      </c>
      <c r="CE70" s="254">
        <f>IF(AN70="n/a","n/a",IF(U70&lt;0,"n/a",IF(U70="n/a","n/a",I70+AN70-U70)))</f>
        <v>-30.31918079133937</v>
      </c>
      <c r="CF70" s="254">
        <f>IF(AN70="n/a","n/a",I70+AN70)</f>
        <v>6.148904315043609</v>
      </c>
      <c r="CG70" s="250">
        <f>D70/10+(1000-E70)/100+IF(F70="N",2,IF(F70="Y",1,0))+IF(G70="N",2,IF(G70="Y",1,0))+IF(L70&gt;10,5,L70/2)+IF(S70&gt;100,0,IF(S70&lt;0,0,(100-S70)/10))+IF(U70&gt;100,0,IF(U70&lt;0,0,(100-U70)/10))+IF(X70="-",0,IF(X70="N/A",0,IF(X70&gt;5,0,5-X70)))+IF(Y70&gt;5,0,5-Y70)+IF(Z70="N/A",0,IF(Z70&gt;5,0,5-Z70))+IF(AB70&lt;0,0,IF(AB70="-",0,IF(AB70="N/A",0,IF(AB70&gt;10,5,AB70/2))))+IF(AC70="n/a",0,IF(AC70&lt;0,0,IF(AC70&gt;10,5,AC70/2)))+IF(AE70="n/a",0,IF(AE70&lt;0,0,IF(AE70&gt;10,5,AE70/2)))+AF70/10+IF(AG70&gt;100000,3,IF(AG70&gt;10000,2,IF(AG70&gt;1000,1,0)))+IF(AL70&gt;10,5,AL70/2)+IF(AM70="n/a",0,IF(AM70&gt;10,5,AM70/2))+IF(AN70="n/a",0,IF(AN70&gt;10,5,AN70/2))+IF(AO70="n/a",0,IF(AO70&lt;0,0,IF(AO70&gt;10,5,AO70/2)))+IF(CB70&gt;10,5,CB70/2)</f>
        <v>56.96090423841162</v>
      </c>
      <c r="CH70" s="255">
        <f>IF(AB70="n/a",1.03*AP70,IF(AB70&lt;0,1.01*AP70,IF(AB70&gt;10,1.1*AP70,(1+AB70/100)*AP70)))</f>
        <v>0.6022500000000001</v>
      </c>
      <c r="CI70" s="256">
        <f>IF($AC70="n/a",1.03*CH70,IF($AC70&lt;0,1.01*CH70,IF($AC70&gt;10,1.1*CH70,(1+$AC70/100)*CH70)))</f>
        <v>0.6624750000000001</v>
      </c>
      <c r="CJ70" s="257">
        <f>IF($AE70="n/a",1.03*CI70,IF($AE70&lt;0,1.01*CI70,IF($AE70&gt;10,1.1*CI70,(1+$AE70/100)*CI70)))</f>
        <v>0.7287225000000003</v>
      </c>
      <c r="CK70" s="257">
        <f>IF($AE70="n/a",1.03*CJ70,IF($AE70&lt;0,1.01*CJ70,IF($AE70&gt;10,1.1*CJ70,(1+$AE70/100)*CJ70)))</f>
        <v>0.8015947500000004</v>
      </c>
      <c r="CL70" s="258">
        <f>IF($AE70="n/a",1.03*CK70,IF($AE70&lt;0,1.01*CK70,IF($AE70&gt;10,1.1*CK70,(1+$AE70/100)*CK70)))</f>
        <v>0.8817542250000004</v>
      </c>
      <c r="CM70" s="256">
        <f>SUM(CH70:CL70)</f>
        <v>3.676796475000002</v>
      </c>
      <c r="CN70" s="253">
        <f>(CM70/H70)*100</f>
        <v>21.45155469661611</v>
      </c>
      <c r="CO70" s="259">
        <v>0.25</v>
      </c>
      <c r="CP70" s="260">
        <v>18.3</v>
      </c>
      <c r="CQ70" s="261">
        <v>-7.6</v>
      </c>
      <c r="CR70" s="260">
        <v>8.1</v>
      </c>
      <c r="CS70" s="261">
        <v>6.1</v>
      </c>
    </row>
    <row r="71" ht="11.25" customHeight="1">
      <c r="A71" t="s" s="273">
        <v>660</v>
      </c>
      <c r="B71" t="s" s="273">
        <v>661</v>
      </c>
      <c r="C71" t="s" s="146">
        <v>146</v>
      </c>
      <c r="D71" s="267">
        <v>15</v>
      </c>
      <c r="E71" s="219">
        <v>213</v>
      </c>
      <c r="F71" t="s" s="151">
        <v>129</v>
      </c>
      <c r="G71" t="s" s="152">
        <v>129</v>
      </c>
      <c r="H71" s="496">
        <v>15.25</v>
      </c>
      <c r="I71" s="269">
        <f>(R71/H71)*100</f>
        <v>3.21311475409836</v>
      </c>
      <c r="J71" s="270">
        <v>0.12</v>
      </c>
      <c r="K71" s="270">
        <v>0.1225</v>
      </c>
      <c r="L71" s="269">
        <f>((K71/J71)-1)*100</f>
        <v>2.083333333333326</v>
      </c>
      <c r="M71" s="272">
        <v>42852</v>
      </c>
      <c r="N71" s="272">
        <v>42856</v>
      </c>
      <c r="O71" s="272">
        <v>42870</v>
      </c>
      <c r="P71" t="s" s="273">
        <v>130</v>
      </c>
      <c r="Q71" s="274"/>
      <c r="R71" s="271">
        <f>K71*4</f>
        <v>0.49</v>
      </c>
      <c r="S71" s="275">
        <f>IF(OR(W71&lt;0.01,W71="n/a"),"n/a",R71/W71*100)</f>
        <v>104.2553191489362</v>
      </c>
      <c r="T71" s="276">
        <f>IF(OR(W71&lt;0.01,Z71="n/a"),"n/a",(H71/SQRT(22.5*W71*(H71/Z71))-1)*100)</f>
        <v>16.42832797715319</v>
      </c>
      <c r="U71" s="269">
        <f>IF(OR(W71&lt;0.01,W71="n/a"),"n/a",H71/W71)</f>
        <v>32.4468085106383</v>
      </c>
      <c r="V71" s="277">
        <v>12</v>
      </c>
      <c r="W71" s="268">
        <v>0.47</v>
      </c>
      <c r="X71" t="s" s="367">
        <v>143</v>
      </c>
      <c r="Y71" s="278">
        <v>0.12</v>
      </c>
      <c r="Z71" s="279">
        <v>0.9399999999999999</v>
      </c>
      <c r="AA71" t="s" s="538">
        <v>143</v>
      </c>
      <c r="AB71" t="s" s="355">
        <v>143</v>
      </c>
      <c r="AC71" t="s" s="538">
        <v>143</v>
      </c>
      <c r="AD71" t="s" s="367">
        <v>143</v>
      </c>
      <c r="AE71" t="s" s="367">
        <v>143</v>
      </c>
      <c r="AF71" s="539">
        <v>0</v>
      </c>
      <c r="AG71" s="540">
        <v>85</v>
      </c>
      <c r="AH71" s="541">
        <v>3.4</v>
      </c>
      <c r="AI71" t="s" s="367">
        <v>143</v>
      </c>
      <c r="AJ71" t="s" s="368">
        <f>IF(OR(AD71&lt;0,AD71="n/a",AD71=0),"n/a",AN71/AD71)</f>
        <v>143</v>
      </c>
      <c r="AK71" s="289">
        <f>IF(OR(AO71&lt;0,AO71="n/a"),"n/a",AN71/AO71)</f>
        <v>0.4119521341546422</v>
      </c>
      <c r="AL71" s="290">
        <f>((AP71/AQ71)^(1/1)-1)*100</f>
        <v>1.921024546424754</v>
      </c>
      <c r="AM71" s="290">
        <f>IF(AS71=0,"n/a",((AP71/AS71)^(1/3)-1)*100)</f>
        <v>1.621903713979411</v>
      </c>
      <c r="AN71" s="290">
        <f>IF(AV71=0,"n/a",((AP71/AV71)^(1/5)-1)*100)</f>
        <v>2.356844586248119</v>
      </c>
      <c r="AO71" s="291">
        <f>IF(BB71=0,"n/a",((AP71/BB71)^(1/10)-1)*100)</f>
        <v>5.721161248708051</v>
      </c>
      <c r="AP71" s="288">
        <v>0.4775</v>
      </c>
      <c r="AQ71" s="288">
        <v>0.4685</v>
      </c>
      <c r="AR71" s="288">
        <v>0.463</v>
      </c>
      <c r="AS71" s="288">
        <v>0.455</v>
      </c>
      <c r="AT71" s="292"/>
      <c r="AU71" s="288">
        <v>0.4375</v>
      </c>
      <c r="AV71" s="288">
        <v>0.425</v>
      </c>
      <c r="AW71" s="292"/>
      <c r="AX71" s="293">
        <v>0.4075</v>
      </c>
      <c r="AY71" s="294">
        <v>0.3925</v>
      </c>
      <c r="AZ71" s="295">
        <v>0.355</v>
      </c>
      <c r="BA71" s="295">
        <v>0.3025</v>
      </c>
      <c r="BB71" s="295">
        <v>0.27375</v>
      </c>
      <c r="BC71" s="295">
        <v>0.25031</v>
      </c>
      <c r="BD71" s="295">
        <v>0.23343</v>
      </c>
      <c r="BE71" s="295">
        <v>0.219375</v>
      </c>
      <c r="BF71" s="426">
        <v>0.2025</v>
      </c>
      <c r="BG71" s="426">
        <v>0.2025</v>
      </c>
      <c r="BH71" s="295">
        <v>0.2025</v>
      </c>
      <c r="BI71" s="296">
        <v>0.199685</v>
      </c>
      <c r="BJ71" s="293">
        <f>SUM(AP71:BI71)</f>
        <v>5.968049999999998</v>
      </c>
      <c r="BK71" s="297">
        <f>((AP71/AQ71)-1)*100</f>
        <v>1.921024546424754</v>
      </c>
      <c r="BL71" s="297">
        <f>((AQ71/AR71)-1)*100</f>
        <v>1.187904967602571</v>
      </c>
      <c r="BM71" s="297">
        <f>((AR71/AS71)-1)*100</f>
        <v>1.758241758241752</v>
      </c>
      <c r="BN71" s="297">
        <f>IF(AU71=0,0,IF(AU71&gt;AS71,0,((AS71/AU71)-1)*100))</f>
        <v>4.000000000000004</v>
      </c>
      <c r="BO71" s="297">
        <f>IF(AV71=0,0,IF(AV71&gt;AU71,0,((AU71/AV71)-1)*100))</f>
        <v>2.941176470588247</v>
      </c>
      <c r="BP71" s="297">
        <f>IF(AX71=0,0,IF(AX71&gt;AV71,0,((AV71/AX71)-1)*100))</f>
        <v>4.294478527607359</v>
      </c>
      <c r="BQ71" s="298">
        <f>IF(AY71=0,0,IF(AY71&gt;AX71,0,((AX71/AY71)-1)*100))</f>
        <v>3.821656050955413</v>
      </c>
      <c r="BR71" s="299">
        <f>IF(AZ71=0,0,IF(AZ71&gt;AY71,0,((AY71/AZ71)-1)*100))</f>
        <v>10.56338028169015</v>
      </c>
      <c r="BS71" s="299">
        <f>IF(BA71=0,0,IF(BA71&gt;AZ71,0,((AZ71/BA71)-1)*100))</f>
        <v>17.35537190082643</v>
      </c>
      <c r="BT71" s="299">
        <f>IF(BB71=0,0,IF(BB71&gt;BA71,0,((BA71/BB71)-1)*100))</f>
        <v>10.50228310502284</v>
      </c>
      <c r="BU71" s="299">
        <f>IF(BC71=0,0,IF(BC71&gt;BB71,0,((BB71/BC71)-1)*100))</f>
        <v>9.364388158683212</v>
      </c>
      <c r="BV71" s="299">
        <f>IF(BD71=0,0,IF(BD71&gt;BC71,0,((BC71/BD71)-1)*100))</f>
        <v>7.23128989418671</v>
      </c>
      <c r="BW71" s="299">
        <f>IF(BE71=0,0,IF(BE71&gt;BD71,0,((BD71/BE71)-1)*100))</f>
        <v>6.406837606837623</v>
      </c>
      <c r="BX71" s="299">
        <f>IF(BF71=0,0,IF(BF71&gt;BE71,0,((BE71/BF71)-1)*100))</f>
        <v>8.333333333333325</v>
      </c>
      <c r="BY71" s="299">
        <f>IF(BG71=0,0,IF(BG71&gt;BF71,0,((BF71/BG71)-1)*100))</f>
        <v>0</v>
      </c>
      <c r="BZ71" s="299">
        <f>IF(BH71=0,0,IF(BH71&gt;BG71,0,((BG71/BH71)-1)*100))</f>
        <v>0</v>
      </c>
      <c r="CA71" s="300">
        <f>IF(BI71=0,0,IF(BI71&gt;BH71,0,((BH71/BI71)-1)*100))</f>
        <v>1.40972030948745</v>
      </c>
      <c r="CB71" s="297">
        <f>AVERAGE(BK71:CA71)</f>
        <v>5.358299230087521</v>
      </c>
      <c r="CC71" s="297">
        <f>SQRT(AVERAGE((BK71-$CB71)^2,(BL71-$CB71)^2,(BM71-$CB71)^2,(BN71-$CB71)^2,(BO71-$CB71)^2,(BP71-$CB71)^2,(BQ71-$CB71)^2,(BR71-$CB71)^2,(BS71-$CB71)^2,(BT71-$CB71)^2,(BU71-$CB71)^2,(BV71-$CB71)^2,(BW71-$CB71)^2,(BX71-$CB71)^2,(BY71-$CB71)^2,(BZ71-$CB71)^2,(CA71-$CB71)^2))</f>
        <v>4.559103477449231</v>
      </c>
      <c r="CD71" t="s" s="146">
        <v>132</v>
      </c>
      <c r="CE71" s="301">
        <f>IF(AN71="n/a","n/a",IF(U71&lt;0,"n/a",IF(U71="n/a","n/a",I71+AN71-U71)))</f>
        <v>-26.87684917029182</v>
      </c>
      <c r="CF71" s="301">
        <f>IF(AN71="n/a","n/a",I71+AN71)</f>
        <v>5.569959340346479</v>
      </c>
      <c r="CG71" s="297">
        <f>D71/10+(1000-E71)/100+IF(F71="N",2,IF(F71="Y",1,0))+IF(G71="N",2,IF(G71="Y",1,0))+IF(L71&gt;10,5,L71/2)+IF(S71&gt;100,0,IF(S71&lt;0,0,(100-S71)/10))+IF(U71&gt;100,0,IF(U71&lt;0,0,(100-U71)/10))+IF(X71="-",0,IF(X71="N/A",0,IF(X71&gt;5,0,5-X71)))+IF(Y71&gt;5,0,5-Y71)+IF(Z71="N/A",0,IF(Z71&gt;5,0,5-Z71))+IF(AB71&lt;0,0,IF(AB71="-",0,IF(AB71="N/A",0,IF(AB71&gt;10,5,AB71/2))))+IF(AC71="n/a",0,IF(AC71&lt;0,0,IF(AC71&gt;10,5,AC71/2)))+IF(AE71="n/a",0,IF(AE71&lt;0,0,IF(AE71&gt;10,5,AE71/2)))+AF71/10+IF(AG71&gt;100000,3,IF(AG71&gt;10000,2,IF(AG71&gt;1000,1,0)))+IF(AL71&gt;10,5,AL71/2)+IF(AM71="n/a",0,IF(AM71&gt;10,5,AM71/2))+IF(AN71="n/a",0,IF(AN71&gt;10,5,AN71/2))+IF(AO71="n/a",0,IF(AO71&lt;0,0,IF(AO71&gt;10,5,AO71/2)))+IF(CB71&gt;10,5,CB71/2)</f>
        <v>34.59660247832676</v>
      </c>
      <c r="CH71" s="302">
        <f>IF(AB71="n/a",1.03*AP71,IF(AB71&lt;0,1.01*AP71,IF(AB71&gt;10,1.1*AP71,(1+AB71/100)*AP71)))</f>
        <v>0.491825</v>
      </c>
      <c r="CI71" s="303">
        <f>IF($AC71="n/a",1.03*CH71,IF($AC71&lt;0,1.01*CH71,IF($AC71&gt;10,1.1*CH71,(1+$AC71/100)*CH71)))</f>
        <v>0.50657975</v>
      </c>
      <c r="CJ71" s="304">
        <f>IF($AE71="n/a",1.03*CI71,IF($AE71&lt;0,1.01*CI71,IF($AE71&gt;10,1.1*CI71,(1+$AE71/100)*CI71)))</f>
        <v>0.5217771425</v>
      </c>
      <c r="CK71" s="304">
        <f>IF($AE71="n/a",1.03*CJ71,IF($AE71&lt;0,1.01*CJ71,IF($AE71&gt;10,1.1*CJ71,(1+$AE71/100)*CJ71)))</f>
        <v>0.537430456775</v>
      </c>
      <c r="CL71" s="305">
        <f>IF($AE71="n/a",1.03*CK71,IF($AE71&lt;0,1.01*CK71,IF($AE71&gt;10,1.1*CK71,(1+$AE71/100)*CK71)))</f>
        <v>0.55355337047825</v>
      </c>
      <c r="CM71" s="303">
        <f>SUM(CH71:CL71)</f>
        <v>2.61116571975325</v>
      </c>
      <c r="CN71" s="300">
        <f>(CM71/H71)*100</f>
        <v>17.12239816231639</v>
      </c>
      <c r="CO71" t="s" s="368">
        <v>143</v>
      </c>
      <c r="CP71" s="307">
        <v>14.2</v>
      </c>
      <c r="CQ71" s="308">
        <v>-25.8</v>
      </c>
      <c r="CR71" s="307">
        <v>0.2</v>
      </c>
      <c r="CS71" s="308">
        <v>-13.4</v>
      </c>
    </row>
    <row r="72" ht="11.25" customHeight="1">
      <c r="A72" t="s" s="173">
        <v>662</v>
      </c>
      <c r="B72" t="s" s="110">
        <v>663</v>
      </c>
      <c r="C72" t="s" s="173">
        <v>357</v>
      </c>
      <c r="D72" s="174">
        <v>13</v>
      </c>
      <c r="E72" s="219">
        <v>282</v>
      </c>
      <c r="F72" t="s" s="118">
        <v>55</v>
      </c>
      <c r="G72" t="s" s="113">
        <v>55</v>
      </c>
      <c r="H72" s="495">
        <v>88.31</v>
      </c>
      <c r="I72" s="177">
        <f>(R72/H72)*100</f>
        <v>4.031253538670592</v>
      </c>
      <c r="J72" s="311">
        <v>0.855</v>
      </c>
      <c r="K72" s="311">
        <v>0.89</v>
      </c>
      <c r="L72" s="177">
        <f>((K72/J72)-1)*100</f>
        <v>4.093567251461994</v>
      </c>
      <c r="M72" s="179">
        <v>42963</v>
      </c>
      <c r="N72" s="179">
        <v>42965</v>
      </c>
      <c r="O72" s="179">
        <v>42996</v>
      </c>
      <c r="P72" t="s" s="173">
        <v>462</v>
      </c>
      <c r="Q72" s="383"/>
      <c r="R72" s="180">
        <f>K72*4</f>
        <v>3.56</v>
      </c>
      <c r="S72" s="181">
        <f>IF(OR(W72&lt;0.01,W72="n/a"),"n/a",R72/W72*100)</f>
        <v>89.67254408060454</v>
      </c>
      <c r="T72" s="182">
        <f>IF(OR(W72&lt;0.01,Z72="n/a"),"n/a",(H72/SQRT(22.5*W72*(H72/Z72))-1)*100)</f>
        <v>21.77666030813066</v>
      </c>
      <c r="U72" s="177">
        <f>IF(OR(W72&lt;0.01,W72="n/a"),"n/a",H72/W72)</f>
        <v>22.24433249370277</v>
      </c>
      <c r="V72" s="183">
        <v>12</v>
      </c>
      <c r="W72" s="176">
        <v>3.97</v>
      </c>
      <c r="X72" s="176">
        <v>6.88</v>
      </c>
      <c r="Y72" s="184">
        <v>2.7</v>
      </c>
      <c r="Z72" s="185">
        <v>1.5</v>
      </c>
      <c r="AA72" s="186">
        <v>5.7</v>
      </c>
      <c r="AB72" s="187">
        <v>-2.6</v>
      </c>
      <c r="AC72" s="188">
        <v>5.63</v>
      </c>
      <c r="AD72" s="189">
        <v>-0.7</v>
      </c>
      <c r="AE72" s="189">
        <v>3.24</v>
      </c>
      <c r="AF72" s="190">
        <v>22</v>
      </c>
      <c r="AG72" s="191">
        <v>61817</v>
      </c>
      <c r="AH72" s="192">
        <v>0.1</v>
      </c>
      <c r="AI72" s="193">
        <v>1.28</v>
      </c>
      <c r="AJ72" t="s" s="338">
        <f>IF(OR(AD72&lt;0,AD72="n/a",AD72=0,AN72="n/a"),"n/a",AN72/AD72)</f>
        <v>143</v>
      </c>
      <c r="AK72" s="195">
        <f>IF(OR(AN72&lt;0,AN72="n/a",AO72&lt;0,AO72="n/a"),"n/a",AN72/AO72)</f>
        <v>0.5753587250935077</v>
      </c>
      <c r="AL72" s="196">
        <f>((AP72/AQ72)^(1/1)-1)*100</f>
        <v>3.703703703703698</v>
      </c>
      <c r="AM72" s="196">
        <f>IF(AS72=0,"n/a",((AP72/AS72)^(1/3)-1)*100)</f>
        <v>2.83168036926309</v>
      </c>
      <c r="AN72" s="196">
        <f>IF(AV72=0,"n/a",((AP72/AV72)^(1/5)-1)*100)</f>
        <v>2.49827715775639</v>
      </c>
      <c r="AO72" s="197">
        <f>IF(BB72=0,"n/a",((AP72/BB72)^(1/10)-1)*100)</f>
        <v>4.342120921778614</v>
      </c>
      <c r="AP72" s="194">
        <v>3.36</v>
      </c>
      <c r="AQ72" s="194">
        <v>3.24</v>
      </c>
      <c r="AR72" s="194">
        <v>3.15</v>
      </c>
      <c r="AS72" s="194">
        <v>3.09</v>
      </c>
      <c r="AT72" s="199"/>
      <c r="AU72" s="194">
        <v>3.03</v>
      </c>
      <c r="AV72" s="194">
        <v>2.97</v>
      </c>
      <c r="AW72" s="199"/>
      <c r="AX72" s="200">
        <v>2.91</v>
      </c>
      <c r="AY72" s="201">
        <v>2.82</v>
      </c>
      <c r="AZ72" s="202">
        <v>2.7</v>
      </c>
      <c r="BA72" s="202">
        <v>2.58</v>
      </c>
      <c r="BB72" s="202">
        <v>2.196558</v>
      </c>
      <c r="BC72" s="202">
        <v>2.039661</v>
      </c>
      <c r="BD72" s="203">
        <v>1.91763</v>
      </c>
      <c r="BE72" s="203">
        <v>1.91763</v>
      </c>
      <c r="BF72" s="203">
        <v>1.91763</v>
      </c>
      <c r="BG72" s="203">
        <v>1.91763</v>
      </c>
      <c r="BH72" s="203">
        <v>1.91763</v>
      </c>
      <c r="BI72" s="204">
        <v>1.91763</v>
      </c>
      <c r="BJ72" s="200">
        <f>SUM(AP72:BI72)</f>
        <v>45.59199900000002</v>
      </c>
      <c r="BK72" s="205">
        <f>((AP72/AQ72)-1)*100</f>
        <v>3.703703703703698</v>
      </c>
      <c r="BL72" s="205">
        <f>((AQ72/AR72)-1)*100</f>
        <v>2.857142857142869</v>
      </c>
      <c r="BM72" s="205">
        <f>((AR72/AS72)-1)*100</f>
        <v>1.941747572815533</v>
      </c>
      <c r="BN72" s="205">
        <f>IF(AU72=0,0,IF(AU72&gt;AS72,0,((AS72/AU72)-1)*100))</f>
        <v>1.980198019801982</v>
      </c>
      <c r="BO72" s="205">
        <f>IF(AV72=0,0,IF(AV72&gt;AU72,0,((AU72/AV72)-1)*100))</f>
        <v>2.020202020202011</v>
      </c>
      <c r="BP72" s="205">
        <f>IF(AX72=0,0,IF(AX72&gt;AV72,0,((AV72/AX72)-1)*100))</f>
        <v>2.061855670103085</v>
      </c>
      <c r="BQ72" s="206">
        <f>IF(AY72=0,0,IF(AY72&gt;AX72,0,((AX72/AY72)-1)*100))</f>
        <v>3.191489361702149</v>
      </c>
      <c r="BR72" s="207">
        <f>IF(AZ72=0,0,IF(AZ72&gt;AY72,0,((AY72/AZ72)-1)*100))</f>
        <v>4.444444444444429</v>
      </c>
      <c r="BS72" s="207">
        <f>IF(BA72=0,0,IF(BA72&gt;AZ72,0,((AZ72/BA72)-1)*100))</f>
        <v>4.651162790697683</v>
      </c>
      <c r="BT72" s="207">
        <f>IF(BB72=0,0,IF(BB72&gt;BA72,0,((BA72/BB72)-1)*100))</f>
        <v>17.45649329541947</v>
      </c>
      <c r="BU72" s="207">
        <f>IF(BC72=0,0,IF(BC72&gt;BB72,0,((BB72/BC72)-1)*100))</f>
        <v>7.692307692307687</v>
      </c>
      <c r="BV72" s="207">
        <f>IF(BD72=0,0,IF(BD72&gt;BC72,0,((BC72/BD72)-1)*100))</f>
        <v>6.363636363636371</v>
      </c>
      <c r="BW72" s="207">
        <f>IF(BE72=0,0,IF(BE72&gt;BD72,0,((BD72/BE72)-1)*100))</f>
        <v>0</v>
      </c>
      <c r="BX72" s="207">
        <f>IF(BF72=0,0,IF(BF72&gt;BE72,0,((BE72/BF72)-1)*100))</f>
        <v>0</v>
      </c>
      <c r="BY72" s="207">
        <f>IF(BG72=0,0,IF(BG72&gt;BF72,0,((BF72/BG72)-1)*100))</f>
        <v>0</v>
      </c>
      <c r="BZ72" s="207">
        <f>IF(BH72=0,0,IF(BH72&gt;BG72,0,((BG72/BH72)-1)*100))</f>
        <v>0</v>
      </c>
      <c r="CA72" s="208">
        <f>IF(BI72=0,0,IF(BI72&gt;BH72,0,((BH72/BI72)-1)*100))</f>
        <v>0</v>
      </c>
      <c r="CB72" s="205">
        <f>AVERAGE(BK72:CA72)</f>
        <v>3.433199046586881</v>
      </c>
      <c r="CC72" s="205">
        <f>SQRT(AVERAGE((BK72-$CB72)^2,(BL72-$CB72)^2,(BM72-$CB72)^2,(BN72-$CB72)^2,(BO72-$CB72)^2,(BP72-$CB72)^2,(BQ72-$CB72)^2,(BR72-$CB72)^2,(BS72-$CB72)^2,(BT72-$CB72)^2,(BU72-$CB72)^2,(BV72-$CB72)^2,(BW72-$CB72)^2,(BX72-$CB72)^2,(BY72-$CB72)^2,(BZ72-$CB72)^2,(CA72-$CB72)^2))</f>
        <v>4.155059298285503</v>
      </c>
      <c r="CD72" t="s" s="110">
        <v>161</v>
      </c>
      <c r="CE72" s="209">
        <f>IF(AN72="n/a","n/a",IF(U72&lt;0,"n/a",IF(U72="n/a","n/a",I72+AN72-U72)))</f>
        <v>-15.71480179727579</v>
      </c>
      <c r="CF72" s="209">
        <f>IF(AN72="n/a","n/a",I72+AN72)</f>
        <v>6.529530696426982</v>
      </c>
      <c r="CG72" s="205">
        <f>D72/10+(1000-E72)/100+IF(F72="N",2,IF(F72="Y",1,0))+IF(G72="N",2,IF(G72="Y",1,0))+IF(L72&gt;10,5,L72/2)+IF(S72&gt;100,0,IF(S72&lt;0,0,(100-S72)/10))+IF(U72&gt;100,0,IF(U72&lt;0,0,(100-U72)/10))+IF(X72="-",0,IF(X72="N/A",0,IF(X72&gt;5,0,5-X72)))+IF(Y72&gt;5,0,5-Y72)+IF(Z72="N/A",0,IF(Z72&gt;5,0,5-Z72))+IF(AB72&lt;0,0,IF(AB72="-",0,IF(AB72="N/A",0,IF(AB72&gt;10,5,AB72/2))))+IF(AC72="n/a",0,IF(AC72&lt;0,0,IF(AC72&gt;10,5,AC72/2)))+IF(AE72="n/a",0,IF(AE72&lt;0,0,IF(AE72&gt;10,5,AE72/2)))+AF72/10+IF(AG72&gt;100000,3,IF(AG72&gt;10000,2,IF(AG72&gt;1000,1,0)))+IF(AL72&gt;10,5,AL72/2)+IF(AM72="n/a",0,IF(AM72&gt;10,5,AM72/2))+IF(AN72="n/a",0,IF(AN72&gt;10,5,AN72/2))+IF(AO72="n/a",0,IF(AO72&lt;0,0,IF(AO72&gt;10,5,AO72/2)))+IF(CB72&gt;10,5,CB72/2)</f>
        <v>46.17458656784461</v>
      </c>
      <c r="CH72" s="315">
        <f>IF(AB72="n/a",1.03*AP72,IF(AB72&lt;0,1.01*AP72,IF(AB72&gt;10,1.1*AP72,(1+AB72/100)*AP72)))</f>
        <v>3.3936</v>
      </c>
      <c r="CI72" s="211">
        <f>IF($AC72="n/a",1.03*CH72,IF($AC72&lt;0,1.01*CH72,IF($AC72&gt;10,1.1*CH72,(1+$AC72/100)*CH72)))</f>
        <v>3.58465968</v>
      </c>
      <c r="CJ72" s="212">
        <f>IF($AE72="n/a",1.03*CI72,IF($AE72&lt;0,1.01*CI72,IF($AE72&gt;10,1.1*CI72,(1+$AE72/100)*CI72)))</f>
        <v>3.700802653632</v>
      </c>
      <c r="CK72" s="212">
        <f>IF($AE72="n/a",1.03*CJ72,IF($AE72&lt;0,1.01*CJ72,IF($AE72&gt;10,1.1*CJ72,(1+$AE72/100)*CJ72)))</f>
        <v>3.820708659609676</v>
      </c>
      <c r="CL72" s="210">
        <f>IF($AE72="n/a",1.03*CK72,IF($AE72&lt;0,1.01*CK72,IF($AE72&gt;10,1.1*CK72,(1+$AE72/100)*CK72)))</f>
        <v>3.94449962018103</v>
      </c>
      <c r="CM72" s="211">
        <f>SUM(CH72:CL72)</f>
        <v>18.44427061342271</v>
      </c>
      <c r="CN72" s="208">
        <f>(CM72/H72)*100</f>
        <v>20.88582336476357</v>
      </c>
      <c r="CO72" s="213">
        <v>0.26</v>
      </c>
      <c r="CP72" s="214">
        <v>22.1</v>
      </c>
      <c r="CQ72" s="215">
        <v>-0.3</v>
      </c>
      <c r="CR72" s="216">
        <v>2.2</v>
      </c>
      <c r="CS72" s="217">
        <v>5.5</v>
      </c>
    </row>
    <row r="73" ht="11.25" customHeight="1">
      <c r="A73" t="s" s="227">
        <v>664</v>
      </c>
      <c r="B73" t="s" s="116">
        <v>665</v>
      </c>
      <c r="C73" t="s" s="116">
        <v>406</v>
      </c>
      <c r="D73" s="218">
        <v>11</v>
      </c>
      <c r="E73" s="219">
        <v>312</v>
      </c>
      <c r="F73" t="s" s="220">
        <v>129</v>
      </c>
      <c r="G73" t="s" s="221">
        <v>129</v>
      </c>
      <c r="H73" s="493">
        <v>116.83</v>
      </c>
      <c r="I73" s="223">
        <f>(R73/H73)*100</f>
        <v>1.720448514936232</v>
      </c>
      <c r="J73" s="224">
        <v>0.4825</v>
      </c>
      <c r="K73" s="224">
        <v>0.5024999999999999</v>
      </c>
      <c r="L73" s="223">
        <f>((K73/J73)-1)*100</f>
        <v>4.145077720207246</v>
      </c>
      <c r="M73" s="226">
        <v>42787</v>
      </c>
      <c r="N73" s="226">
        <v>42789</v>
      </c>
      <c r="O73" s="226">
        <v>42804</v>
      </c>
      <c r="P73" t="s" s="227">
        <v>363</v>
      </c>
      <c r="Q73" s="85"/>
      <c r="R73" s="225">
        <f>K73*4</f>
        <v>2.01</v>
      </c>
      <c r="S73" s="228">
        <f>IF(OR(W73&lt;0.01,W73="n/a"),"n/a",R73/W73*100)</f>
        <v>65.47231270358306</v>
      </c>
      <c r="T73" t="s" s="361">
        <f>IF(OR(W73&lt;0.01,Z73="n/a"),"n/a",(H73/SQRT(22.5*W73*(H73/Z73))-1)*100)</f>
        <v>143</v>
      </c>
      <c r="U73" s="223">
        <f>IF(OR(W73&lt;0.01,W73="n/a"),"n/a",H73/W73)</f>
        <v>38.05537459283388</v>
      </c>
      <c r="V73" s="230">
        <v>12</v>
      </c>
      <c r="W73" s="222">
        <v>3.07</v>
      </c>
      <c r="X73" s="222">
        <v>6.5</v>
      </c>
      <c r="Y73" s="231">
        <v>2.52</v>
      </c>
      <c r="Z73" t="s" s="514">
        <v>143</v>
      </c>
      <c r="AA73" s="233">
        <v>-10.9</v>
      </c>
      <c r="AB73" s="234">
        <v>-50.8</v>
      </c>
      <c r="AC73" s="235">
        <v>5</v>
      </c>
      <c r="AD73" s="236">
        <v>-12.1</v>
      </c>
      <c r="AE73" s="236">
        <v>5.87</v>
      </c>
      <c r="AF73" s="237">
        <v>9</v>
      </c>
      <c r="AG73" s="238">
        <v>4330</v>
      </c>
      <c r="AH73" s="239">
        <v>0.2</v>
      </c>
      <c r="AI73" t="s" s="416">
        <v>143</v>
      </c>
      <c r="AJ73" t="s" s="265">
        <f>IF(OR(AD73&lt;0,AD73="n/a",AD73=0,AN73="n/a"),"n/a",AN73/AD73)</f>
        <v>143</v>
      </c>
      <c r="AK73" t="s" s="265">
        <f>IF(OR(AN73&lt;0,AN73="n/a",AO73&lt;0,AO73="n/a"),"n/a",AN73/AO73)</f>
        <v>143</v>
      </c>
      <c r="AL73" s="243">
        <f>((AP73/AQ73)^(1/1)-1)*100</f>
        <v>4.324324324324325</v>
      </c>
      <c r="AM73" s="243">
        <f>IF(AS73=0,"n/a",((AP73/AS73)^(1/3)-1)*100)</f>
        <v>6.450026882775228</v>
      </c>
      <c r="AN73" s="243">
        <f>IF(AV73=0,"n/a",((AP73/AV73)^(1/5)-1)*100)</f>
        <v>6.032490771095733</v>
      </c>
      <c r="AO73" t="s" s="265">
        <f>IF(BB73=0,"n/a",((AP73/BB73)^(1/10)-1)*100)</f>
        <v>143</v>
      </c>
      <c r="AP73" s="241">
        <v>1.93</v>
      </c>
      <c r="AQ73" s="241">
        <v>1.85</v>
      </c>
      <c r="AR73" s="241">
        <v>1.76</v>
      </c>
      <c r="AS73" s="241">
        <v>1.6</v>
      </c>
      <c r="AT73" s="245"/>
      <c r="AU73" s="241">
        <v>1.52</v>
      </c>
      <c r="AV73" s="241">
        <v>1.44</v>
      </c>
      <c r="AW73" s="245"/>
      <c r="AX73" s="246">
        <v>1.4</v>
      </c>
      <c r="AY73" s="247">
        <v>1.36</v>
      </c>
      <c r="AZ73" s="248">
        <v>1.2</v>
      </c>
      <c r="BA73" s="248">
        <v>1</v>
      </c>
      <c r="BB73" s="317">
        <v>0</v>
      </c>
      <c r="BC73" s="317">
        <v>0</v>
      </c>
      <c r="BD73" s="317">
        <v>0</v>
      </c>
      <c r="BE73" s="317">
        <v>0</v>
      </c>
      <c r="BF73" s="317">
        <v>0</v>
      </c>
      <c r="BG73" s="317">
        <v>0</v>
      </c>
      <c r="BH73" s="317">
        <v>0.2775</v>
      </c>
      <c r="BI73" s="401">
        <v>0.37</v>
      </c>
      <c r="BJ73" s="246">
        <f>SUM(AP73:BI73)</f>
        <v>15.7075</v>
      </c>
      <c r="BK73" s="250">
        <f>((AP73/AQ73)-1)*100</f>
        <v>4.324324324324325</v>
      </c>
      <c r="BL73" s="250">
        <f>((AQ73/AR73)-1)*100</f>
        <v>5.113636363636376</v>
      </c>
      <c r="BM73" s="250">
        <f>((AR73/AS73)-1)*100</f>
        <v>9.999999999999986</v>
      </c>
      <c r="BN73" s="250">
        <f>IF(AU73=0,0,IF(AU73&gt;AS73,0,((AS73/AU73)-1)*100))</f>
        <v>5.263157894736836</v>
      </c>
      <c r="BO73" s="250">
        <f>IF(AV73=0,0,IF(AV73&gt;AU73,0,((AU73/AV73)-1)*100))</f>
        <v>5.555555555555558</v>
      </c>
      <c r="BP73" s="250">
        <f>IF(AX73=0,0,IF(AX73&gt;AV73,0,((AV73/AX73)-1)*100))</f>
        <v>2.857142857142869</v>
      </c>
      <c r="BQ73" s="251">
        <f>IF(AY73=0,0,IF(AY73&gt;AX73,0,((AX73/AY73)-1)*100))</f>
        <v>2.941176470588225</v>
      </c>
      <c r="BR73" s="252">
        <f>IF(AZ73=0,0,IF(AZ73&gt;AY73,0,((AY73/AZ73)-1)*100))</f>
        <v>13.33333333333335</v>
      </c>
      <c r="BS73" s="252">
        <f>IF(BA73=0,0,IF(BA73&gt;AZ73,0,((AZ73/BA73)-1)*100))</f>
        <v>20</v>
      </c>
      <c r="BT73" s="252">
        <f>IF(BB73=0,0,IF(BB73&gt;BA73,0,((BA73/BB73)-1)*100))</f>
        <v>0</v>
      </c>
      <c r="BU73" s="252">
        <f>IF(BC73=0,0,IF(BC73&gt;BB73,0,((BB73/BC73)-1)*100))</f>
        <v>0</v>
      </c>
      <c r="BV73" s="252">
        <f>IF(BD73=0,0,IF(BD73&gt;BC73,0,((BC73/BD73)-1)*100))</f>
        <v>0</v>
      </c>
      <c r="BW73" s="252">
        <f>IF(BE73=0,0,IF(BE73&gt;BD73,0,((BD73/BE73)-1)*100))</f>
        <v>0</v>
      </c>
      <c r="BX73" s="252">
        <f>IF(BF73=0,0,IF(BF73&gt;BE73,0,((BE73/BF73)-1)*100))</f>
        <v>0</v>
      </c>
      <c r="BY73" s="252">
        <f>IF(BG73=0,0,IF(BG73&gt;BF73,0,((BF73/BG73)-1)*100))</f>
        <v>0</v>
      </c>
      <c r="BZ73" s="252">
        <f>IF(BH73=0,0,IF(BH73&gt;BG73,0,((BG73/BH73)-1)*100))</f>
        <v>0</v>
      </c>
      <c r="CA73" s="253">
        <f>IF(BI73=0,0,IF(BI73&gt;BH73,0,((BH73/BI73)-1)*100))</f>
        <v>0</v>
      </c>
      <c r="CB73" s="250">
        <f>AVERAGE(BK73:CA73)</f>
        <v>4.081666282312796</v>
      </c>
      <c r="CC73" s="250">
        <f>SQRT(AVERAGE((BK73-$CB73)^2,(BL73-$CB73)^2,(BM73-$CB73)^2,(BN73-$CB73)^2,(BO73-$CB73)^2,(BP73-$CB73)^2,(BQ73-$CB73)^2,(BR73-$CB73)^2,(BS73-$CB73)^2,(BT73-$CB73)^2,(BU73-$CB73)^2,(BV73-$CB73)^2,(BW73-$CB73)^2,(BX73-$CB73)^2,(BY73-$CB73)^2,(BZ73-$CB73)^2,(CA73-$CB73)^2))</f>
        <v>5.502863717083018</v>
      </c>
      <c r="CD73" t="s" s="116">
        <v>137</v>
      </c>
      <c r="CE73" s="254">
        <f>IF(AN73="n/a","n/a",IF(U73&lt;0,"n/a",IF(U73="n/a","n/a",I73+AN73-U73)))</f>
        <v>-30.30243530680191</v>
      </c>
      <c r="CF73" s="254">
        <f>IF(AN73="n/a","n/a",I73+AN73)</f>
        <v>7.752939286031966</v>
      </c>
      <c r="CG73" s="250">
        <f>D73/10+(1000-E73)/100+IF(F73="N",2,IF(F73="Y",1,0))+IF(G73="N",2,IF(G73="Y",1,0))+IF(L73&gt;10,5,L73/2)+IF(S73&gt;100,0,IF(S73&lt;0,0,(100-S73)/10))+IF(U73&gt;100,0,IF(U73&lt;0,0,(100-U73)/10))+IF(X73="-",0,IF(X73="N/A",0,IF(X73&gt;5,0,5-X73)))+IF(Y73&gt;5,0,5-Y73)+IF(Z73="N/A",0,IF(Z73&gt;5,0,5-Z73))+IF(AB73&lt;0,0,IF(AB73="-",0,IF(AB73="N/A",0,IF(AB73&gt;10,5,AB73/2))))+IF(AC73="n/a",0,IF(AC73&lt;0,0,IF(AC73&gt;10,5,AC73/2)))+IF(AE73="n/a",0,IF(AE73&lt;0,0,IF(AE73&gt;10,5,AE73/2)))+AF73/10+IF(AG73&gt;100000,3,IF(AG73&gt;10000,2,IF(AG73&gt;1000,1,0)))+IF(AL73&gt;10,5,AL73/2)+IF(AM73="n/a",0,IF(AM73&gt;10,5,AM73/2))+IF(AN73="n/a",0,IF(AN73&gt;10,5,AN73/2))+IF(AO73="n/a",0,IF(AO73&lt;0,0,IF(AO73&gt;10,5,AO73/2)))+IF(CB73&gt;10,5,CB73/2)</f>
        <v>39.95902426071597</v>
      </c>
      <c r="CH73" s="255">
        <f>IF(AB73="n/a",1.03*AP73,IF(AB73&lt;0,1.01*AP73,IF(AB73&gt;10,1.1*AP73,(1+AB73/100)*AP73)))</f>
        <v>1.9493</v>
      </c>
      <c r="CI73" s="256">
        <f>IF($AC73="n/a",1.03*CH73,IF($AC73&lt;0,1.01*CH73,IF($AC73&gt;10,1.1*CH73,(1+$AC73/100)*CH73)))</f>
        <v>2.046765</v>
      </c>
      <c r="CJ73" s="257">
        <f>IF($AE73="n/a",1.03*CI73,IF($AE73&lt;0,1.01*CI73,IF($AE73&gt;10,1.1*CI73,(1+$AE73/100)*CI73)))</f>
        <v>2.1669101055</v>
      </c>
      <c r="CK73" s="257">
        <f>IF($AE73="n/a",1.03*CJ73,IF($AE73&lt;0,1.01*CJ73,IF($AE73&gt;10,1.1*CJ73,(1+$AE73/100)*CJ73)))</f>
        <v>2.29410772869285</v>
      </c>
      <c r="CL73" s="258">
        <f>IF($AE73="n/a",1.03*CK73,IF($AE73&lt;0,1.01*CK73,IF($AE73&gt;10,1.1*CK73,(1+$AE73/100)*CK73)))</f>
        <v>2.42877185236712</v>
      </c>
      <c r="CM73" s="256">
        <f>SUM(CH73:CL73)</f>
        <v>10.88585468655997</v>
      </c>
      <c r="CN73" s="253">
        <f>(CM73/H73)*100</f>
        <v>9.31768782552424</v>
      </c>
      <c r="CO73" s="259">
        <v>1.27</v>
      </c>
      <c r="CP73" s="260">
        <v>16.3</v>
      </c>
      <c r="CQ73" s="261">
        <v>-7.3</v>
      </c>
      <c r="CR73" s="262">
        <v>2</v>
      </c>
      <c r="CS73" s="263">
        <v>5.5</v>
      </c>
    </row>
    <row r="74" ht="11.25" customHeight="1">
      <c r="A74" t="s" s="116">
        <v>666</v>
      </c>
      <c r="B74" t="s" s="116">
        <v>667</v>
      </c>
      <c r="C74" t="s" s="116">
        <v>128</v>
      </c>
      <c r="D74" s="218">
        <v>18</v>
      </c>
      <c r="E74" s="219">
        <v>175</v>
      </c>
      <c r="F74" t="s" s="220">
        <v>129</v>
      </c>
      <c r="G74" t="s" s="221">
        <v>129</v>
      </c>
      <c r="H74" s="222">
        <v>19.7</v>
      </c>
      <c r="I74" s="223">
        <f>(R74/H74)*100</f>
        <v>1.827411167512691</v>
      </c>
      <c r="J74" s="318">
        <v>0.08</v>
      </c>
      <c r="K74" s="318">
        <v>0.09</v>
      </c>
      <c r="L74" s="223">
        <f>((K74/J74)-1)*100</f>
        <v>12.5</v>
      </c>
      <c r="M74" s="226">
        <v>42956</v>
      </c>
      <c r="N74" s="226">
        <v>42958</v>
      </c>
      <c r="O74" s="226">
        <v>42979</v>
      </c>
      <c r="P74" t="s" s="227">
        <v>147</v>
      </c>
      <c r="Q74" s="316"/>
      <c r="R74" s="225">
        <f>K74*4</f>
        <v>0.36</v>
      </c>
      <c r="S74" s="228">
        <f>IF(OR(W74&lt;0.01,W74="n/a"),"n/a",R74/W74*100)</f>
        <v>27.90697674418605</v>
      </c>
      <c r="T74" s="357">
        <f>IF(OR(W74&lt;0.01,Z74="n/a"),"n/a",(H74/SQRT(22.5*W74*(H74/Z74))-1)*100)</f>
        <v>-9.376739376340371</v>
      </c>
      <c r="U74" s="223">
        <f>IF(OR(W74&lt;0.01,W74="n/a"),"n/a",H74/W74)</f>
        <v>15.27131782945736</v>
      </c>
      <c r="V74" s="230">
        <v>6</v>
      </c>
      <c r="W74" s="222">
        <v>1.29</v>
      </c>
      <c r="X74" s="222">
        <v>1.52</v>
      </c>
      <c r="Y74" s="231">
        <v>3.57</v>
      </c>
      <c r="Z74" s="507">
        <v>1.21</v>
      </c>
      <c r="AA74" s="233">
        <v>8.699999999999999</v>
      </c>
      <c r="AB74" s="234">
        <v>98.2</v>
      </c>
      <c r="AC74" s="235">
        <v>38.27</v>
      </c>
      <c r="AD74" s="236">
        <v>19</v>
      </c>
      <c r="AE74" s="236">
        <v>10</v>
      </c>
      <c r="AF74" s="237">
        <v>1</v>
      </c>
      <c r="AG74" s="238">
        <v>96</v>
      </c>
      <c r="AH74" s="239">
        <v>9.4</v>
      </c>
      <c r="AI74" s="240">
        <v>0.4</v>
      </c>
      <c r="AJ74" s="241">
        <f>IF(OR(AD74&lt;0,AD74="n/a",AD74=0),"n/a",AN74/AD74)</f>
        <v>0.1158826694145763</v>
      </c>
      <c r="AK74" s="242">
        <f>IF(OR(AO74&lt;0,AO74="n/a"),"n/a",AN74/AO74)</f>
        <v>0.6103058856396266</v>
      </c>
      <c r="AL74" s="243">
        <f>((AP74/AQ74)^(1/1)-1)*100</f>
        <v>3.278688524590168</v>
      </c>
      <c r="AM74" s="243">
        <f>IF(AS74=0,"n/a",((AP74/AS74)^(1/3)-1)*100)</f>
        <v>2.942849840017869</v>
      </c>
      <c r="AN74" s="243">
        <f>IF(AV74=0,"n/a",((AP74/AV74)^(1/5)-1)*100)</f>
        <v>2.20177071887695</v>
      </c>
      <c r="AO74" s="244">
        <f>IF(BB74=0,"n/a",((AP74/BB74)^(1/10)-1)*100)</f>
        <v>3.607651131480405</v>
      </c>
      <c r="AP74" s="241">
        <v>0.315</v>
      </c>
      <c r="AQ74" s="241">
        <v>0.305</v>
      </c>
      <c r="AR74" s="241">
        <v>0.295</v>
      </c>
      <c r="AS74" s="241">
        <v>0.28875</v>
      </c>
      <c r="AT74" s="245"/>
      <c r="AU74" s="321">
        <v>0.285</v>
      </c>
      <c r="AV74" s="241">
        <v>0.2825</v>
      </c>
      <c r="AW74" s="245"/>
      <c r="AX74" s="246">
        <v>0.2768</v>
      </c>
      <c r="AY74" s="247">
        <v>0.271</v>
      </c>
      <c r="AZ74" s="248">
        <v>0.2606000000000001</v>
      </c>
      <c r="BA74" s="248">
        <v>0.2422</v>
      </c>
      <c r="BB74" s="248">
        <v>0.221</v>
      </c>
      <c r="BC74" s="248">
        <v>0.2</v>
      </c>
      <c r="BD74" s="248">
        <v>0.179</v>
      </c>
      <c r="BE74" s="248">
        <v>0.1526</v>
      </c>
      <c r="BF74" s="248">
        <v>0.121</v>
      </c>
      <c r="BG74" s="248">
        <v>0.08940000000000001</v>
      </c>
      <c r="BH74" s="248">
        <v>0.0368</v>
      </c>
      <c r="BI74" s="249">
        <v>0</v>
      </c>
      <c r="BJ74" s="246">
        <f>SUM(AP74:BI74)</f>
        <v>3.82165</v>
      </c>
      <c r="BK74" s="250">
        <f>((AP74/AQ74)-1)*100</f>
        <v>3.278688524590168</v>
      </c>
      <c r="BL74" s="250">
        <f>((AQ74/AR74)-1)*100</f>
        <v>3.389830508474589</v>
      </c>
      <c r="BM74" s="250">
        <f>((AR74/AS74)-1)*100</f>
        <v>2.164502164502147</v>
      </c>
      <c r="BN74" s="250">
        <f>IF(AU74=0,0,IF(AU74&gt;AS74,0,((AS74/AU74)-1)*100))</f>
        <v>1.315789473684226</v>
      </c>
      <c r="BO74" s="250">
        <f>IF(AV74=0,0,IF(AV74&gt;AU74,0,((AU74/AV74)-1)*100))</f>
        <v>0.8849557522123908</v>
      </c>
      <c r="BP74" s="250">
        <f>IF(AX74=0,0,IF(AX74&gt;AV74,0,((AV74/AX74)-1)*100))</f>
        <v>2.059248554913262</v>
      </c>
      <c r="BQ74" s="251">
        <f>IF(AY74=0,0,IF(AY74&gt;AX74,0,((AX74/AY74)-1)*100))</f>
        <v>2.140221402214038</v>
      </c>
      <c r="BR74" s="252">
        <f>IF(AZ74=0,0,IF(AZ74&gt;AY74,0,((AY74/AZ74)-1)*100))</f>
        <v>3.990790483499596</v>
      </c>
      <c r="BS74" s="252">
        <f>IF(BA74=0,0,IF(BA74&gt;AZ74,0,((AZ74/BA74)-1)*100))</f>
        <v>7.597027250206456</v>
      </c>
      <c r="BT74" s="252">
        <f>IF(BB74=0,0,IF(BB74&gt;BA74,0,((BA74/BB74)-1)*100))</f>
        <v>9.592760180995485</v>
      </c>
      <c r="BU74" s="252">
        <f>IF(BC74=0,0,IF(BC74&gt;BB74,0,((BB74/BC74)-1)*100))</f>
        <v>10.5</v>
      </c>
      <c r="BV74" s="252">
        <f>IF(BD74=0,0,IF(BD74&gt;BC74,0,((BC74/BD74)-1)*100))</f>
        <v>11.73184357541901</v>
      </c>
      <c r="BW74" s="252">
        <f>IF(BE74=0,0,IF(BE74&gt;BD74,0,((BD74/BE74)-1)*100))</f>
        <v>17.30013106159893</v>
      </c>
      <c r="BX74" s="252">
        <f>IF(BF74=0,0,IF(BF74&gt;BE74,0,((BE74/BF74)-1)*100))</f>
        <v>26.11570247933885</v>
      </c>
      <c r="BY74" s="252">
        <f>IF(BG74=0,0,IF(BG74&gt;BF74,0,((BF74/BG74)-1)*100))</f>
        <v>35.34675615212528</v>
      </c>
      <c r="BZ74" s="252">
        <f>IF(BH74=0,0,IF(BH74&gt;BG74,0,((BG74/BH74)-1)*100))</f>
        <v>142.9347826086957</v>
      </c>
      <c r="CA74" s="253">
        <f>IF(BI74=0,0,IF(BI74&gt;BH74,0,((BH74/BI74)-1)*100))</f>
        <v>0</v>
      </c>
      <c r="CB74" s="250">
        <f>AVERAGE(BK74:CA74)</f>
        <v>16.49076648073353</v>
      </c>
      <c r="CC74" s="250">
        <f>SQRT(AVERAGE((BK74-$CB74)^2,(BL74-$CB74)^2,(BM74-$CB74)^2,(BN74-$CB74)^2,(BO74-$CB74)^2,(BP74-$CB74)^2,(BQ74-$CB74)^2,(BR74-$CB74)^2,(BS74-$CB74)^2,(BT74-$CB74)^2,(BU74-$CB74)^2,(BV74-$CB74)^2,(BW74-$CB74)^2,(BX74-$CB74)^2,(BY74-$CB74)^2,(BZ74-$CB74)^2,(CA74-$CB74)^2))</f>
        <v>32.9793232983125</v>
      </c>
      <c r="CD74" t="s" s="116">
        <v>132</v>
      </c>
      <c r="CE74" s="254">
        <f>IF(AN74="n/a","n/a",IF(U74&lt;0,"n/a",IF(U74="n/a","n/a",I74+AN74-U74)))</f>
        <v>-11.24213594306772</v>
      </c>
      <c r="CF74" s="254">
        <f>IF(AN74="n/a","n/a",I74+AN74)</f>
        <v>4.02918188638964</v>
      </c>
      <c r="CG74" s="250">
        <f>D74/10+(1000-E74)/100+IF(F74="N",2,IF(F74="Y",1,0))+IF(G74="N",2,IF(G74="Y",1,0))+IF(L74&gt;10,5,L74/2)+IF(S74&gt;100,0,IF(S74&lt;0,0,(100-S74)/10))+IF(U74&gt;100,0,IF(U74&lt;0,0,(100-U74)/10))+IF(X74="-",0,IF(X74="N/A",0,IF(X74&gt;5,0,5-X74)))+IF(Y74&gt;5,0,5-Y74)+IF(Z74="N/A",0,IF(Z74&gt;5,0,5-Z74))+IF(AB74&lt;0,0,IF(AB74="-",0,IF(AB74="N/A",0,IF(AB74&gt;10,5,AB74/2))))+IF(AC74="n/a",0,IF(AC74&lt;0,0,IF(AC74&gt;10,5,AC74/2)))+IF(AE74="n/a",0,IF(AE74&lt;0,0,IF(AE74&gt;10,5,AE74/2)))+AF74/10+IF(AG74&gt;100000,3,IF(AG74&gt;10000,2,IF(AG74&gt;1000,1,0)))+IF(AL74&gt;10,5,AL74/2)+IF(AM74="n/a",0,IF(AM74&gt;10,5,AM74/2))+IF(AN74="n/a",0,IF(AN74&gt;10,5,AN74/2))+IF(AO74="n/a",0,IF(AO74&lt;0,0,IF(AO74&gt;10,5,AO74/2)))+IF(CB74&gt;10,5,CB74/2)</f>
        <v>65.54765065011836</v>
      </c>
      <c r="CH74" s="255">
        <f>IF(AB74="n/a",1.03*AP74,IF(AB74&lt;0,1.01*AP74,IF(AB74&gt;10,1.1*AP74,(1+AB74/100)*AP74)))</f>
        <v>0.3465</v>
      </c>
      <c r="CI74" s="256">
        <f>IF($AC74="n/a",1.03*CH74,IF($AC74&lt;0,1.01*CH74,IF($AC74&gt;10,1.1*CH74,(1+$AC74/100)*CH74)))</f>
        <v>0.38115</v>
      </c>
      <c r="CJ74" s="257">
        <f>IF($AE74="n/a",1.03*CI74,IF($AE74&lt;0,1.01*CI74,IF($AE74&gt;10,1.1*CI74,(1+$AE74/100)*CI74)))</f>
        <v>0.4192650000000001</v>
      </c>
      <c r="CK74" s="257">
        <f>IF($AE74="n/a",1.03*CJ74,IF($AE74&lt;0,1.01*CJ74,IF($AE74&gt;10,1.1*CJ74,(1+$AE74/100)*CJ74)))</f>
        <v>0.4611915000000001</v>
      </c>
      <c r="CL74" s="258">
        <f>IF($AE74="n/a",1.03*CK74,IF($AE74&lt;0,1.01*CK74,IF($AE74&gt;10,1.1*CK74,(1+$AE74/100)*CK74)))</f>
        <v>0.5073106500000002</v>
      </c>
      <c r="CM74" s="256">
        <f>SUM(CH74:CL74)</f>
        <v>2.115417150000001</v>
      </c>
      <c r="CN74" s="253">
        <f>(CM74/H74)*100</f>
        <v>10.73815812182742</v>
      </c>
      <c r="CO74" s="259">
        <v>0.35</v>
      </c>
      <c r="CP74" s="260">
        <v>32.2</v>
      </c>
      <c r="CQ74" s="261">
        <v>-17.9</v>
      </c>
      <c r="CR74" s="260">
        <v>5.8</v>
      </c>
      <c r="CS74" s="261">
        <v>3.9</v>
      </c>
    </row>
    <row r="75" ht="11.25" customHeight="1">
      <c r="A75" t="s" s="227">
        <v>668</v>
      </c>
      <c r="B75" t="s" s="116">
        <v>669</v>
      </c>
      <c r="C75" t="s" s="227">
        <v>194</v>
      </c>
      <c r="D75" s="218">
        <v>14</v>
      </c>
      <c r="E75" s="219">
        <v>232</v>
      </c>
      <c r="F75" t="s" s="220">
        <v>55</v>
      </c>
      <c r="G75" t="s" s="221">
        <v>55</v>
      </c>
      <c r="H75" s="493">
        <v>79.95</v>
      </c>
      <c r="I75" s="223">
        <f>(R75/H75)*100</f>
        <v>2.714196372732958</v>
      </c>
      <c r="J75" s="224">
        <v>0.48</v>
      </c>
      <c r="K75" s="224">
        <v>0.5425</v>
      </c>
      <c r="L75" s="223">
        <f>((K75/J75)-1)*100</f>
        <v>13.02083333333333</v>
      </c>
      <c r="M75" s="323">
        <v>42732</v>
      </c>
      <c r="N75" s="323">
        <v>42734</v>
      </c>
      <c r="O75" s="323">
        <v>42766</v>
      </c>
      <c r="P75" t="s" s="227">
        <v>197</v>
      </c>
      <c r="Q75" s="85"/>
      <c r="R75" s="225">
        <f>K75*4</f>
        <v>2.17</v>
      </c>
      <c r="S75" s="228">
        <f>IF(OR(W75&lt;0.01,W75="n/a"),"n/a",R75/W75*100)</f>
        <v>51.4218009478673</v>
      </c>
      <c r="T75" s="229">
        <f>IF(OR(W75&lt;0.01,Z75="n/a"),"n/a",(H75/SQRT(22.5*W75*(H75/Z75))-1)*100)</f>
        <v>34.54915649467343</v>
      </c>
      <c r="U75" s="223">
        <f>IF(OR(W75&lt;0.01,W75="n/a"),"n/a",H75/W75)</f>
        <v>18.94549763033175</v>
      </c>
      <c r="V75" s="230">
        <v>12</v>
      </c>
      <c r="W75" s="222">
        <v>4.22</v>
      </c>
      <c r="X75" s="222">
        <v>3.29</v>
      </c>
      <c r="Y75" s="231">
        <v>2.16</v>
      </c>
      <c r="Z75" s="232">
        <v>2.15</v>
      </c>
      <c r="AA75" s="233">
        <v>11.7</v>
      </c>
      <c r="AB75" s="396">
        <v>31.4</v>
      </c>
      <c r="AC75" s="235">
        <v>1.18</v>
      </c>
      <c r="AD75" s="236">
        <v>4.5</v>
      </c>
      <c r="AE75" s="236">
        <v>5.77</v>
      </c>
      <c r="AF75" s="237">
        <v>18</v>
      </c>
      <c r="AG75" s="238">
        <v>26064</v>
      </c>
      <c r="AH75" s="239">
        <v>0.2</v>
      </c>
      <c r="AI75" s="240">
        <v>1.05</v>
      </c>
      <c r="AJ75" s="241">
        <f>IF(OR(AD75&lt;0,AD75="n/a",AD75=0),"n/a",AN75/AD75)</f>
        <v>1.877150471059968</v>
      </c>
      <c r="AK75" s="242">
        <f>IF(OR(AO75&lt;0,AO75="n/a"),"n/a",AN75/AO75)</f>
        <v>1.42631362136875</v>
      </c>
      <c r="AL75" s="243">
        <f>((AP75/AQ75)^(1/1)-1)*100</f>
        <v>14.97005988023952</v>
      </c>
      <c r="AM75" s="243">
        <f>IF(AS75=0,"n/a",((AP75/AS75)^(1/3)-1)*100)</f>
        <v>12.45768870689989</v>
      </c>
      <c r="AN75" s="243">
        <f>IF(AV75=0,"n/a",((AP75/AV75)^(1/5)-1)*100)</f>
        <v>8.447177119769854</v>
      </c>
      <c r="AO75" s="244">
        <f>IF(BB75=0,"n/a",((AP75/BB75)^(1/10)-1)*100)</f>
        <v>5.922384104881218</v>
      </c>
      <c r="AP75" s="241">
        <v>1.92</v>
      </c>
      <c r="AQ75" s="241">
        <v>1.67</v>
      </c>
      <c r="AR75" s="241">
        <v>1.42</v>
      </c>
      <c r="AS75" s="241">
        <v>1.35</v>
      </c>
      <c r="AT75" s="245"/>
      <c r="AU75" s="241">
        <v>1.3</v>
      </c>
      <c r="AV75" s="241">
        <v>1.28</v>
      </c>
      <c r="AW75" s="245"/>
      <c r="AX75" s="246">
        <v>1.26</v>
      </c>
      <c r="AY75" s="247">
        <v>1.24</v>
      </c>
      <c r="AZ75" s="248">
        <v>1.22</v>
      </c>
      <c r="BA75" s="248">
        <v>1.16</v>
      </c>
      <c r="BB75" s="248">
        <v>1.08</v>
      </c>
      <c r="BC75" s="248">
        <v>1</v>
      </c>
      <c r="BD75" s="248">
        <v>0.8</v>
      </c>
      <c r="BE75" s="317">
        <v>0</v>
      </c>
      <c r="BF75" s="317">
        <v>0</v>
      </c>
      <c r="BG75" s="317">
        <v>0</v>
      </c>
      <c r="BH75" s="248">
        <v>1.11</v>
      </c>
      <c r="BI75" s="249">
        <v>1.07</v>
      </c>
      <c r="BJ75" s="246">
        <f>SUM(AP75:BI75)</f>
        <v>18.88</v>
      </c>
      <c r="BK75" s="250">
        <f>((AP75/AQ75)-1)*100</f>
        <v>14.97005988023952</v>
      </c>
      <c r="BL75" s="250">
        <f>((AQ75/AR75)-1)*100</f>
        <v>17.6056338028169</v>
      </c>
      <c r="BM75" s="250">
        <f>((AR75/AS75)-1)*100</f>
        <v>5.185185185185182</v>
      </c>
      <c r="BN75" s="250">
        <f>IF(AU75=0,0,IF(AU75&gt;AS75,0,((AS75/AU75)-1)*100))</f>
        <v>3.846153846153855</v>
      </c>
      <c r="BO75" s="250">
        <f>IF(AV75=0,0,IF(AV75&gt;AU75,0,((AU75/AV75)-1)*100))</f>
        <v>1.5625</v>
      </c>
      <c r="BP75" s="250">
        <f>IF(AX75=0,0,IF(AX75&gt;AV75,0,((AV75/AX75)-1)*100))</f>
        <v>1.587301587301582</v>
      </c>
      <c r="BQ75" s="251">
        <f>IF(AY75=0,0,IF(AY75&gt;AX75,0,((AX75/AY75)-1)*100))</f>
        <v>1.61290322580645</v>
      </c>
      <c r="BR75" s="252">
        <f>IF(AZ75=0,0,IF(AZ75&gt;AY75,0,((AY75/AZ75)-1)*100))</f>
        <v>1.639344262295084</v>
      </c>
      <c r="BS75" s="252">
        <f>IF(BA75=0,0,IF(BA75&gt;AZ75,0,((AZ75/BA75)-1)*100))</f>
        <v>5.172413793103448</v>
      </c>
      <c r="BT75" s="252">
        <f>IF(BB75=0,0,IF(BB75&gt;BA75,0,((BA75/BB75)-1)*100))</f>
        <v>7.407407407407396</v>
      </c>
      <c r="BU75" s="252">
        <f>IF(BC75=0,0,IF(BC75&gt;BB75,0,((BB75/BC75)-1)*100))</f>
        <v>8.000000000000007</v>
      </c>
      <c r="BV75" s="252">
        <f>IF(BD75=0,0,IF(BD75&gt;BC75,0,((BC75/BD75)-1)*100))</f>
        <v>25</v>
      </c>
      <c r="BW75" s="252">
        <f>IF(BE75=0,0,IF(BE75&gt;BD75,0,((BD75/BE75)-1)*100))</f>
        <v>0</v>
      </c>
      <c r="BX75" s="252">
        <f>IF(BF75=0,0,IF(BF75&gt;BE75,0,((BE75/BF75)-1)*100))</f>
        <v>0</v>
      </c>
      <c r="BY75" s="252">
        <f>IF(BG75=0,0,IF(BG75&gt;BF75,0,((BF75/BG75)-1)*100))</f>
        <v>0</v>
      </c>
      <c r="BZ75" s="252">
        <f>IF(BH75=0,0,IF(BH75&gt;BG75,0,((BG75/BH75)-1)*100))</f>
        <v>0</v>
      </c>
      <c r="CA75" s="253">
        <f>IF(BI75=0,0,IF(BI75&gt;BH75,0,((BH75/BI75)-1)*100))</f>
        <v>3.738317757009346</v>
      </c>
      <c r="CB75" s="250">
        <f>AVERAGE(BK75:CA75)</f>
        <v>5.725130632195221</v>
      </c>
      <c r="CC75" s="250">
        <f>SQRT(AVERAGE((BK75-$CB75)^2,(BL75-$CB75)^2,(BM75-$CB75)^2,(BN75-$CB75)^2,(BO75-$CB75)^2,(BP75-$CB75)^2,(BQ75-$CB75)^2,(BR75-$CB75)^2,(BS75-$CB75)^2,(BT75-$CB75)^2,(BU75-$CB75)^2,(BV75-$CB75)^2,(BW75-$CB75)^2,(BX75-$CB75)^2,(BY75-$CB75)^2,(BZ75-$CB75)^2,(CA75-$CB75)^2))</f>
        <v>6.917060893977389</v>
      </c>
      <c r="CD75" t="s" s="116">
        <v>161</v>
      </c>
      <c r="CE75" s="254">
        <f>IF(AN75="n/a","n/a",IF(U75&lt;0,"n/a",IF(U75="n/a","n/a",I75+AN75-U75)))</f>
        <v>-7.784124137828941</v>
      </c>
      <c r="CF75" s="254">
        <f>IF(AN75="n/a","n/a",I75+AN75)</f>
        <v>11.16137349250281</v>
      </c>
      <c r="CG75" s="250">
        <f>D75/10+(1000-E75)/100+IF(F75="N",2,IF(F75="Y",1,0))+IF(G75="N",2,IF(G75="Y",1,0))+IF(L75&gt;10,5,L75/2)+IF(S75&gt;100,0,IF(S75&lt;0,0,(100-S75)/10))+IF(U75&gt;100,0,IF(U75&lt;0,0,(100-U75)/10))+IF(X75="-",0,IF(X75="N/A",0,IF(X75&gt;5,0,5-X75)))+IF(Y75&gt;5,0,5-Y75)+IF(Z75="N/A",0,IF(Z75&gt;5,0,5-Z75))+IF(AB75&lt;0,0,IF(AB75="-",0,IF(AB75="N/A",0,IF(AB75&gt;10,5,AB75/2))))+IF(AC75="n/a",0,IF(AC75&lt;0,0,IF(AC75&gt;10,5,AC75/2)))+IF(AE75="n/a",0,IF(AE75&lt;0,0,IF(AE75&gt;10,5,AE75/2)))+AF75/10+IF(AG75&gt;100000,3,IF(AG75&gt;10000,2,IF(AG75&gt;1000,1,0)))+IF(AL75&gt;10,5,AL75/2)+IF(AM75="n/a",0,IF(AM75&gt;10,5,AM75/2))+IF(AN75="n/a",0,IF(AN75&gt;10,5,AN75/2))+IF(AO75="n/a",0,IF(AO75&lt;0,0,IF(AO75&gt;10,5,AO75/2)))+IF(CB75&gt;10,5,CB75/2)</f>
        <v>70.76561607060324</v>
      </c>
      <c r="CH75" s="255">
        <f>IF(AB75="n/a",1.03*AP75,IF(AB75&lt;0,1.01*AP75,IF(AB75&gt;10,1.1*AP75,(1+AB75/100)*AP75)))</f>
        <v>2.112</v>
      </c>
      <c r="CI75" s="256">
        <f>IF($AC75="n/a",1.03*CH75,IF($AC75&lt;0,1.01*CH75,IF($AC75&gt;10,1.1*CH75,(1+$AC75/100)*CH75)))</f>
        <v>2.1369216</v>
      </c>
      <c r="CJ75" s="257">
        <f>IF($AE75="n/a",1.03*CI75,IF($AE75&lt;0,1.01*CI75,IF($AE75&gt;10,1.1*CI75,(1+$AE75/100)*CI75)))</f>
        <v>2.260221976320</v>
      </c>
      <c r="CK75" s="257">
        <f>IF($AE75="n/a",1.03*CJ75,IF($AE75&lt;0,1.01*CJ75,IF($AE75&gt;10,1.1*CJ75,(1+$AE75/100)*CJ75)))</f>
        <v>2.390636784353664</v>
      </c>
      <c r="CL75" s="258">
        <f>IF($AE75="n/a",1.03*CK75,IF($AE75&lt;0,1.01*CK75,IF($AE75&gt;10,1.1*CK75,(1+$AE75/100)*CK75)))</f>
        <v>2.528576526810871</v>
      </c>
      <c r="CM75" s="256">
        <f>SUM(CH75:CL75)</f>
        <v>11.42835688748453</v>
      </c>
      <c r="CN75" s="253">
        <f>(CM75/H75)*100</f>
        <v>14.29438009691624</v>
      </c>
      <c r="CO75" s="259">
        <v>0.26</v>
      </c>
      <c r="CP75" s="260">
        <v>18.6</v>
      </c>
      <c r="CQ75" s="261">
        <v>-3.5</v>
      </c>
      <c r="CR75" s="262">
        <v>0.8</v>
      </c>
      <c r="CS75" s="263">
        <v>1.6</v>
      </c>
    </row>
    <row r="76" ht="11.25" customHeight="1">
      <c r="A76" t="s" s="273">
        <v>670</v>
      </c>
      <c r="B76" t="s" s="146">
        <v>671</v>
      </c>
      <c r="C76" t="s" s="146">
        <v>220</v>
      </c>
      <c r="D76" s="267">
        <v>21</v>
      </c>
      <c r="E76" s="219">
        <v>148</v>
      </c>
      <c r="F76" t="s" s="151">
        <v>55</v>
      </c>
      <c r="G76" t="s" s="152">
        <v>55</v>
      </c>
      <c r="H76" s="268">
        <v>38.46</v>
      </c>
      <c r="I76" s="269">
        <f>(R76/H76)*100</f>
        <v>4.136583463338534</v>
      </c>
      <c r="J76" s="379">
        <v>0.3673999999999999</v>
      </c>
      <c r="K76" s="379">
        <v>0.3977325</v>
      </c>
      <c r="L76" s="269">
        <f>((K76/J76)-1)*100</f>
        <v>8.25598802395211</v>
      </c>
      <c r="M76" s="380">
        <v>42684</v>
      </c>
      <c r="N76" s="380">
        <v>42689</v>
      </c>
      <c r="O76" s="380">
        <v>42705</v>
      </c>
      <c r="P76" t="s" s="273">
        <v>147</v>
      </c>
      <c r="Q76" t="s" s="273">
        <v>600</v>
      </c>
      <c r="R76" s="271">
        <f>K76*4</f>
        <v>1.59093</v>
      </c>
      <c r="S76" s="275">
        <f>IF(OR(W76&lt;0.01,W76="n/a"),"n/a",R76/W76*100)</f>
        <v>148.685046728972</v>
      </c>
      <c r="T76" s="276">
        <f>IF(OR(W76&lt;0.01,Z76="n/a"),"n/a",(H76/SQRT(22.5*W76*(H76/Z76))-1)*100)</f>
        <v>57.86425021304571</v>
      </c>
      <c r="U76" s="269">
        <f>IF(OR(W76&lt;0.01,W76="n/a"),"n/a",H76/W76)</f>
        <v>35.94392523364486</v>
      </c>
      <c r="V76" s="277">
        <v>12</v>
      </c>
      <c r="W76" s="268">
        <v>1.07</v>
      </c>
      <c r="X76" s="268">
        <v>5.39</v>
      </c>
      <c r="Y76" s="278">
        <v>2.01</v>
      </c>
      <c r="Z76" s="279">
        <v>1.56</v>
      </c>
      <c r="AA76" s="280">
        <v>5.5</v>
      </c>
      <c r="AB76" s="418">
        <v>-10.2</v>
      </c>
      <c r="AC76" s="282">
        <v>26.22</v>
      </c>
      <c r="AD76" s="283">
        <v>6.9</v>
      </c>
      <c r="AE76" s="283">
        <v>6.65</v>
      </c>
      <c r="AF76" s="284">
        <v>9</v>
      </c>
      <c r="AG76" s="285">
        <v>62596</v>
      </c>
      <c r="AH76" s="286">
        <v>9.199999999999999</v>
      </c>
      <c r="AI76" s="287">
        <v>1.3</v>
      </c>
      <c r="AJ76" s="288">
        <f>IF(OR(AD76&lt;0,AD76="n/a",AD76=0),"n/a",AN76/AD76)</f>
        <v>1.442320376998532</v>
      </c>
      <c r="AK76" s="289">
        <f>IF(OR(AO76&lt;0,AO76="n/a"),"n/a",AN76/AO76)</f>
        <v>0.827466883061396</v>
      </c>
      <c r="AL76" s="290">
        <f>((AP76/AQ76)^(1/1)-1)*100</f>
        <v>8.25598802395211</v>
      </c>
      <c r="AM76" s="290">
        <f>IF(AS76=0,"n/a",((AP76/AS76)^(1/3)-1)*100)</f>
        <v>8.77878413089852</v>
      </c>
      <c r="AN76" s="290">
        <f>IF(AV76=0,"n/a",((AP76/AV76)^(1/5)-1)*100)</f>
        <v>9.952010601289874</v>
      </c>
      <c r="AO76" s="291">
        <f>IF(BB76=0,"n/a",((AP76/BB76)^(1/10)-1)*100)</f>
        <v>12.02708024334487</v>
      </c>
      <c r="AP76" s="288">
        <v>1.59093</v>
      </c>
      <c r="AQ76" s="288">
        <v>1.4696</v>
      </c>
      <c r="AR76" s="288">
        <v>1.268</v>
      </c>
      <c r="AS76" s="288">
        <v>1.236</v>
      </c>
      <c r="AT76" s="292"/>
      <c r="AU76" s="288">
        <v>1.131</v>
      </c>
      <c r="AV76" s="288">
        <v>0.99</v>
      </c>
      <c r="AW76" s="292"/>
      <c r="AX76" s="293">
        <v>0.824</v>
      </c>
      <c r="AY76" s="294">
        <v>0.651</v>
      </c>
      <c r="AZ76" s="295">
        <v>0.6245000000000001</v>
      </c>
      <c r="BA76" s="295">
        <v>0.579</v>
      </c>
      <c r="BB76" s="295">
        <v>0.511</v>
      </c>
      <c r="BC76" s="295">
        <v>0.4715</v>
      </c>
      <c r="BD76" s="295">
        <v>0.458</v>
      </c>
      <c r="BE76" s="295">
        <v>0.415</v>
      </c>
      <c r="BF76" s="295">
        <v>0.38</v>
      </c>
      <c r="BG76" s="295">
        <v>0.35</v>
      </c>
      <c r="BH76" s="295">
        <v>0.323</v>
      </c>
      <c r="BI76" s="296">
        <v>0.298875</v>
      </c>
      <c r="BJ76" s="293">
        <f>SUM(AP76:BI76)</f>
        <v>13.571405</v>
      </c>
      <c r="BK76" s="297">
        <f>((AP76/AQ76)-1)*100</f>
        <v>8.25598802395211</v>
      </c>
      <c r="BL76" s="297">
        <f>((AQ76/AR76)-1)*100</f>
        <v>15.89905362776023</v>
      </c>
      <c r="BM76" s="297">
        <f>((AR76/AS76)-1)*100</f>
        <v>2.588996763754037</v>
      </c>
      <c r="BN76" s="297">
        <f>IF(AU76=0,0,IF(AU76&gt;AS76,0,((AS76/AU76)-1)*100))</f>
        <v>9.283819628647215</v>
      </c>
      <c r="BO76" s="297">
        <f>IF(AV76=0,0,IF(AV76&gt;AU76,0,((AU76/AV76)-1)*100))</f>
        <v>14.24242424242424</v>
      </c>
      <c r="BP76" s="297">
        <f>IF(AX76=0,0,IF(AX76&gt;AV76,0,((AV76/AX76)-1)*100))</f>
        <v>20.14563106796117</v>
      </c>
      <c r="BQ76" s="298">
        <f>IF(AY76=0,0,IF(AY76&gt;AX76,0,((AX76/AY76)-1)*100))</f>
        <v>26.57450076804915</v>
      </c>
      <c r="BR76" s="299">
        <f>IF(AZ76=0,0,IF(AZ76&gt;AY76,0,((AY76/AZ76)-1)*100))</f>
        <v>4.243394715772619</v>
      </c>
      <c r="BS76" s="299">
        <f>IF(BA76=0,0,IF(BA76&gt;AZ76,0,((AZ76/BA76)-1)*100))</f>
        <v>7.858376511226273</v>
      </c>
      <c r="BT76" s="299">
        <f>IF(BB76=0,0,IF(BB76&gt;BA76,0,((BA76/BB76)-1)*100))</f>
        <v>13.30724070450098</v>
      </c>
      <c r="BU76" s="299">
        <f>IF(BC76=0,0,IF(BC76&gt;BB76,0,((BB76/BC76)-1)*100))</f>
        <v>8.377518557794271</v>
      </c>
      <c r="BV76" s="299">
        <f>IF(BD76=0,0,IF(BD76&gt;BC76,0,((BC76/BD76)-1)*100))</f>
        <v>2.947598253275108</v>
      </c>
      <c r="BW76" s="299">
        <f>IF(BE76=0,0,IF(BE76&gt;BD76,0,((BD76/BE76)-1)*100))</f>
        <v>10.36144578313254</v>
      </c>
      <c r="BX76" s="299">
        <f>IF(BF76=0,0,IF(BF76&gt;BE76,0,((BE76/BF76)-1)*100))</f>
        <v>9.210526315789469</v>
      </c>
      <c r="BY76" s="299">
        <f>IF(BG76=0,0,IF(BG76&gt;BF76,0,((BF76/BG76)-1)*100))</f>
        <v>8.571428571428585</v>
      </c>
      <c r="BZ76" s="299">
        <f>IF(BH76=0,0,IF(BH76&gt;BG76,0,((BG76/BH76)-1)*100))</f>
        <v>8.359133126934971</v>
      </c>
      <c r="CA76" s="300">
        <f>IF(BI76=0,0,IF(BI76&gt;BH76,0,((BH76/BI76)-1)*100))</f>
        <v>8.071936428272686</v>
      </c>
      <c r="CB76" s="297">
        <f>AVERAGE(BK76:CA76)</f>
        <v>10.48817724062798</v>
      </c>
      <c r="CC76" s="297">
        <f>SQRT(AVERAGE((BK76-$CB76)^2,(BL76-$CB76)^2,(BM76-$CB76)^2,(BN76-$CB76)^2,(BO76-$CB76)^2,(BP76-$CB76)^2,(BQ76-$CB76)^2,(BR76-$CB76)^2,(BS76-$CB76)^2,(BT76-$CB76)^2,(BU76-$CB76)^2,(BV76-$CB76)^2,(BW76-$CB76)^2,(BX76-$CB76)^2,(BY76-$CB76)^2,(BZ76-$CB76)^2,(CA76-$CB76)^2))</f>
        <v>5.916613144700452</v>
      </c>
      <c r="CD76" t="s" s="146">
        <v>222</v>
      </c>
      <c r="CE76" s="301">
        <f>IF(AN76="n/a","n/a",IF(U76&lt;0,"n/a",IF(U76="n/a","n/a",I76+AN76-U76)))</f>
        <v>-21.85533116901645</v>
      </c>
      <c r="CF76" s="301">
        <f>IF(AN76="n/a","n/a",I76+AN76)</f>
        <v>14.08859406462841</v>
      </c>
      <c r="CG76" s="297">
        <f>D76/10+(1000-E76)/100+IF(F76="N",2,IF(F76="Y",1,0))+IF(G76="N",2,IF(G76="Y",1,0))+IF(L76&gt;10,5,L76/2)+IF(S76&gt;100,0,IF(S76&lt;0,0,(100-S76)/10))+IF(U76&gt;100,0,IF(U76&lt;0,0,(100-U76)/10))+IF(X76="-",0,IF(X76="N/A",0,IF(X76&gt;5,0,5-X76)))+IF(Y76&gt;5,0,5-Y76)+IF(Z76="N/A",0,IF(Z76&gt;5,0,5-Z76))+IF(AB76&lt;0,0,IF(AB76="-",0,IF(AB76="N/A",0,IF(AB76&gt;10,5,AB76/2))))+IF(AC76="n/a",0,IF(AC76&lt;0,0,IF(AC76&gt;10,5,AC76/2)))+IF(AE76="n/a",0,IF(AE76&lt;0,0,IF(AE76&gt;10,5,AE76/2)))+AF76/10+IF(AG76&gt;100000,3,IF(AG76&gt;10000,2,IF(AG76&gt;1000,1,0)))+IF(AL76&gt;10,5,AL76/2)+IF(AM76="n/a",0,IF(AM76&gt;10,5,AM76/2))+IF(AN76="n/a",0,IF(AN76&gt;10,5,AN76/2))+IF(AO76="n/a",0,IF(AO76&lt;0,0,IF(AO76&gt;10,5,AO76/2)))+IF(CB76&gt;10,5,CB76/2)</f>
        <v>66.30199286668181</v>
      </c>
      <c r="CH76" s="302">
        <f>IF(AB76="n/a",1.03*AP76,IF(AB76&lt;0,1.01*AP76,IF(AB76&gt;10,1.1*AP76,(1+AB76/100)*AP76)))</f>
        <v>1.6068393</v>
      </c>
      <c r="CI76" s="303">
        <f>IF($AC76="n/a",1.03*CH76,IF($AC76&lt;0,1.01*CH76,IF($AC76&gt;10,1.1*CH76,(1+$AC76/100)*CH76)))</f>
        <v>1.76752323</v>
      </c>
      <c r="CJ76" s="304">
        <f>IF($AE76="n/a",1.03*CI76,IF($AE76&lt;0,1.01*CI76,IF($AE76&gt;10,1.1*CI76,(1+$AE76/100)*CI76)))</f>
        <v>1.885063524795</v>
      </c>
      <c r="CK76" s="304">
        <f>IF($AE76="n/a",1.03*CJ76,IF($AE76&lt;0,1.01*CJ76,IF($AE76&gt;10,1.1*CJ76,(1+$AE76/100)*CJ76)))</f>
        <v>2.010420249193867</v>
      </c>
      <c r="CL76" s="305">
        <f>IF($AE76="n/a",1.03*CK76,IF($AE76&lt;0,1.01*CK76,IF($AE76&gt;10,1.1*CK76,(1+$AE76/100)*CK76)))</f>
        <v>2.144113195765259</v>
      </c>
      <c r="CM76" s="303">
        <f>SUM(CH76:CL76)</f>
        <v>9.413959499754126</v>
      </c>
      <c r="CN76" s="300">
        <f>(CM76/H76)*100</f>
        <v>24.47727379031234</v>
      </c>
      <c r="CO76" s="306">
        <v>0.66</v>
      </c>
      <c r="CP76" s="307">
        <v>2.9</v>
      </c>
      <c r="CQ76" s="308">
        <v>-13.6</v>
      </c>
      <c r="CR76" s="307">
        <v>-5.3</v>
      </c>
      <c r="CS76" s="308">
        <v>-6</v>
      </c>
    </row>
    <row r="77" ht="11.25" customHeight="1">
      <c r="A77" t="s" s="173">
        <v>672</v>
      </c>
      <c r="B77" t="s" s="110">
        <v>673</v>
      </c>
      <c r="C77" t="s" s="173">
        <v>674</v>
      </c>
      <c r="D77" s="174">
        <v>12</v>
      </c>
      <c r="E77" s="219">
        <v>306</v>
      </c>
      <c r="F77" t="s" s="118">
        <v>129</v>
      </c>
      <c r="G77" t="s" s="113">
        <v>129</v>
      </c>
      <c r="H77" s="495">
        <v>17.75</v>
      </c>
      <c r="I77" s="177">
        <f>(R77/H77)*100</f>
        <v>6.647887323943662</v>
      </c>
      <c r="J77" s="311">
        <v>0.285</v>
      </c>
      <c r="K77" s="311">
        <v>0.295</v>
      </c>
      <c r="L77" s="177">
        <f>((K77/J77)-1)*100</f>
        <v>3.508771929824572</v>
      </c>
      <c r="M77" s="179">
        <v>43045</v>
      </c>
      <c r="N77" s="179">
        <v>43046</v>
      </c>
      <c r="O77" s="179">
        <v>43059</v>
      </c>
      <c r="P77" t="s" s="173">
        <v>515</v>
      </c>
      <c r="Q77" s="397"/>
      <c r="R77" s="180">
        <f>K77*4</f>
        <v>1.18</v>
      </c>
      <c r="S77" s="181">
        <f>IF(OR(W77&lt;0.01,W77="n/a"),"n/a",R77/W77*100)</f>
        <v>115.6862745098039</v>
      </c>
      <c r="T77" t="s" s="542">
        <f>IF(OR(W77&lt;0.01,Z77="n/a"),"n/a",(H77/SQRT(22.5*W77*(H77/Z77))-1)*100)</f>
        <v>143</v>
      </c>
      <c r="U77" s="177">
        <f>IF(OR(W77&lt;0.01,W77="n/a"),"n/a",H77/W77)</f>
        <v>17.40196078431373</v>
      </c>
      <c r="V77" s="183">
        <v>12</v>
      </c>
      <c r="W77" s="176">
        <v>1.02</v>
      </c>
      <c r="X77" s="176">
        <v>1.34</v>
      </c>
      <c r="Y77" s="184">
        <v>0.47</v>
      </c>
      <c r="Z77" t="s" s="543">
        <v>143</v>
      </c>
      <c r="AA77" s="544">
        <v>-52.9</v>
      </c>
      <c r="AB77" s="187">
        <v>-17.2</v>
      </c>
      <c r="AC77" s="188">
        <v>60.46</v>
      </c>
      <c r="AD77" s="189">
        <v>21.3</v>
      </c>
      <c r="AE77" s="189">
        <v>13</v>
      </c>
      <c r="AF77" s="190">
        <v>9</v>
      </c>
      <c r="AG77" s="191">
        <v>18126</v>
      </c>
      <c r="AH77" s="192">
        <v>27.2</v>
      </c>
      <c r="AI77" t="s" s="392">
        <v>143</v>
      </c>
      <c r="AJ77" s="194">
        <f>IF(OR(AD77&lt;0,AD77="n/a",AD77=0,AN77="n/a"),"n/a",AN77/AD77)</f>
        <v>0.6655963379936474</v>
      </c>
      <c r="AK77" s="195">
        <f>IF(OR(AN77&lt;0,AN77="n/a",AO77&lt;0,AO77="n/a"),"n/a",AN77/AO77)</f>
        <v>0.6356823564522694</v>
      </c>
      <c r="AL77" s="196">
        <f>((AP77/AQ77)^(1/1)-1)*100</f>
        <v>11.76470588235292</v>
      </c>
      <c r="AM77" s="196">
        <f>IF(AS77=0,"n/a",((AP77/AS77)^(1/3)-1)*100)</f>
        <v>20.47959765542382</v>
      </c>
      <c r="AN77" s="196">
        <f>IF(AV77=0,"n/a",((AP77/AV77)^(1/5)-1)*100)</f>
        <v>14.17720199926469</v>
      </c>
      <c r="AO77" s="197">
        <f>IF(BB77=0,"n/a",((AP77/BB77)^(1/10)-1)*100)</f>
        <v>22.30233678088436</v>
      </c>
      <c r="AP77" s="198">
        <v>1.14</v>
      </c>
      <c r="AQ77" s="194">
        <v>1.02</v>
      </c>
      <c r="AR77" s="194">
        <v>0.7494999999999999</v>
      </c>
      <c r="AS77" s="194">
        <v>0.651875</v>
      </c>
      <c r="AT77" s="199"/>
      <c r="AU77" s="198">
        <v>0.625</v>
      </c>
      <c r="AV77" s="194">
        <v>0.5875</v>
      </c>
      <c r="AW77" s="199"/>
      <c r="AX77" s="200">
        <v>0.54</v>
      </c>
      <c r="AY77" s="201">
        <v>0.52625</v>
      </c>
      <c r="AZ77" s="202">
        <v>0.4875</v>
      </c>
      <c r="BA77" s="202">
        <v>0.36475</v>
      </c>
      <c r="BB77" s="202">
        <v>0.15225</v>
      </c>
      <c r="BC77" s="203">
        <v>0</v>
      </c>
      <c r="BD77" s="203">
        <v>0</v>
      </c>
      <c r="BE77" s="203">
        <v>0</v>
      </c>
      <c r="BF77" s="203">
        <v>0</v>
      </c>
      <c r="BG77" s="203">
        <v>0</v>
      </c>
      <c r="BH77" s="203">
        <v>0</v>
      </c>
      <c r="BI77" s="204">
        <v>0</v>
      </c>
      <c r="BJ77" s="200">
        <f>SUM(AP77:BI77)</f>
        <v>6.844625000000001</v>
      </c>
      <c r="BK77" s="205">
        <f>((AP77/AQ77)-1)*100</f>
        <v>11.76470588235292</v>
      </c>
      <c r="BL77" s="205">
        <f>((AQ77/AR77)-1)*100</f>
        <v>36.09072715143431</v>
      </c>
      <c r="BM77" s="205">
        <f>((AR77/AS77)-1)*100</f>
        <v>14.97603068072866</v>
      </c>
      <c r="BN77" s="205">
        <f>IF(AU77=0,0,IF(AU77&gt;AS77,0,((AS77/AU77)-1)*100))</f>
        <v>4.299999999999993</v>
      </c>
      <c r="BO77" s="205">
        <f>IF(AV77=0,0,IF(AV77&gt;AU77,0,((AU77/AV77)-1)*100))</f>
        <v>6.382978723404253</v>
      </c>
      <c r="BP77" s="205">
        <f>IF(AX77=0,0,IF(AX77&gt;AV77,0,((AV77/AX77)-1)*100))</f>
        <v>8.796296296296301</v>
      </c>
      <c r="BQ77" s="206">
        <f>IF(AY77=0,0,IF(AY77&gt;AX77,0,((AX77/AY77)-1)*100))</f>
        <v>2.612826603325424</v>
      </c>
      <c r="BR77" s="207">
        <f>IF(AZ77=0,0,IF(AZ77&gt;AY77,0,((AY77/AZ77)-1)*100))</f>
        <v>7.948717948717943</v>
      </c>
      <c r="BS77" s="207">
        <f>IF(BA77=0,0,IF(BA77&gt;AZ77,0,((AZ77/BA77)-1)*100))</f>
        <v>33.65318711446194</v>
      </c>
      <c r="BT77" s="207">
        <f>IF(BB77=0,0,IF(BB77&gt;BA77,0,((BA77/BB77)-1)*100))</f>
        <v>139.5730706075534</v>
      </c>
      <c r="BU77" s="207">
        <f>IF(BC77=0,0,IF(BC77&gt;BB77,0,((BB77/BC77)-1)*100))</f>
        <v>0</v>
      </c>
      <c r="BV77" s="207">
        <f>IF(BD77=0,0,IF(BD77&gt;BC77,0,((BC77/BD77)-1)*100))</f>
        <v>0</v>
      </c>
      <c r="BW77" s="207">
        <f>IF(BE77=0,0,IF(BE77&gt;BD77,0,((BD77/BE77)-1)*100))</f>
        <v>0</v>
      </c>
      <c r="BX77" s="207">
        <f>IF(BF77=0,0,IF(BF77&gt;BE77,0,((BE77/BF77)-1)*100))</f>
        <v>0</v>
      </c>
      <c r="BY77" s="207">
        <f>IF(BG77=0,0,IF(BG77&gt;BF77,0,((BF77/BG77)-1)*100))</f>
        <v>0</v>
      </c>
      <c r="BZ77" s="207">
        <f>IF(BH77=0,0,IF(BH77&gt;BG77,0,((BG77/BH77)-1)*100))</f>
        <v>0</v>
      </c>
      <c r="CA77" s="208">
        <f>IF(BI77=0,0,IF(BI77&gt;BH77,0,((BH77/BI77)-1)*100))</f>
        <v>0</v>
      </c>
      <c r="CB77" s="205">
        <f>AVERAGE(BK77:CA77)</f>
        <v>15.65285535342795</v>
      </c>
      <c r="CC77" s="205">
        <f>SQRT(AVERAGE((BK77-$CB77)^2,(BL77-$CB77)^2,(BM77-$CB77)^2,(BN77-$CB77)^2,(BO77-$CB77)^2,(BP77-$CB77)^2,(BQ77-$CB77)^2,(BR77-$CB77)^2,(BS77-$CB77)^2,(BT77-$CB77)^2,(BU77-$CB77)^2,(BV77-$CB77)^2,(BW77-$CB77)^2,(BX77-$CB77)^2,(BY77-$CB77)^2,(BZ77-$CB77)^2,(CA77-$CB77)^2))</f>
        <v>32.82737709791844</v>
      </c>
      <c r="CD77" t="s" s="110">
        <v>222</v>
      </c>
      <c r="CE77" s="209">
        <f>IF(AN77="n/a","n/a",IF(U77&lt;0,"n/a",IF(U77="n/a","n/a",I77+AN77-U77)))</f>
        <v>3.423128538894627</v>
      </c>
      <c r="CF77" s="209">
        <f>IF(AN77="n/a","n/a",I77+AN77)</f>
        <v>20.82508932320835</v>
      </c>
      <c r="CG77" s="205">
        <f>D77/10+(1000-E77)/100+IF(F77="N",2,IF(F77="Y",1,0))+IF(G77="N",2,IF(G77="Y",1,0))+IF(L77&gt;10,5,L77/2)+IF(S77&gt;100,0,IF(S77&lt;0,0,(100-S77)/10))+IF(U77&gt;100,0,IF(U77&lt;0,0,(100-U77)/10))+IF(X77="-",0,IF(X77="N/A",0,IF(X77&gt;5,0,5-X77)))+IF(Y77&gt;5,0,5-Y77)+IF(Z77="N/A",0,IF(Z77&gt;5,0,5-Z77))+IF(AB77&lt;0,0,IF(AB77="-",0,IF(AB77="N/A",0,IF(AB77&gt;10,5,AB77/2))))+IF(AC77="n/a",0,IF(AC77&lt;0,0,IF(AC77&gt;10,5,AC77/2)))+IF(AE77="n/a",0,IF(AE77&lt;0,0,IF(AE77&gt;10,5,AE77/2)))+AF77/10+IF(AG77&gt;100000,3,IF(AG77&gt;10000,2,IF(AG77&gt;1000,1,0)))+IF(AL77&gt;10,5,AL77/2)+IF(AM77="n/a",0,IF(AM77&gt;10,5,AM77/2))+IF(AN77="n/a",0,IF(AN77&gt;10,5,AN77/2))+IF(AO77="n/a",0,IF(AO77&lt;0,0,IF(AO77&gt;10,5,AO77/2)))+IF(CB77&gt;10,5,CB77/2)</f>
        <v>64.24418988648091</v>
      </c>
      <c r="CH77" s="315">
        <f>IF(AB77="n/a",1.03*AP77,IF(AB77&lt;0,1.01*AP77,IF(AB77&gt;10,1.1*AP77,(1+AB77/100)*AP77)))</f>
        <v>1.1514</v>
      </c>
      <c r="CI77" s="211">
        <f>IF($AC77="n/a",1.03*CH77,IF($AC77&lt;0,1.01*CH77,IF($AC77&gt;10,1.1*CH77,(1+$AC77/100)*CH77)))</f>
        <v>1.26654</v>
      </c>
      <c r="CJ77" s="212">
        <f>IF($AE77="n/a",1.03*CI77,IF($AE77&lt;0,1.01*CI77,IF($AE77&gt;10,1.1*CI77,(1+$AE77/100)*CI77)))</f>
        <v>1.393194</v>
      </c>
      <c r="CK77" s="212">
        <f>IF($AE77="n/a",1.03*CJ77,IF($AE77&lt;0,1.01*CJ77,IF($AE77&gt;10,1.1*CJ77,(1+$AE77/100)*CJ77)))</f>
        <v>1.5325134</v>
      </c>
      <c r="CL77" s="210">
        <f>IF($AE77="n/a",1.03*CK77,IF($AE77&lt;0,1.01*CK77,IF($AE77&gt;10,1.1*CK77,(1+$AE77/100)*CK77)))</f>
        <v>1.68576474</v>
      </c>
      <c r="CM77" s="211">
        <f>SUM(CH77:CL77)</f>
        <v>7.029412140000001</v>
      </c>
      <c r="CN77" s="208">
        <f>(CM77/H77)*100</f>
        <v>39.60232191549296</v>
      </c>
      <c r="CO77" s="213">
        <v>1.91</v>
      </c>
      <c r="CP77" s="214">
        <v>28.9</v>
      </c>
      <c r="CQ77" s="215">
        <v>-11.5</v>
      </c>
      <c r="CR77" s="216">
        <v>1.9</v>
      </c>
      <c r="CS77" s="217">
        <v>-1</v>
      </c>
    </row>
    <row r="78" ht="11.25" customHeight="1">
      <c r="A78" t="s" s="116">
        <v>675</v>
      </c>
      <c r="B78" t="s" s="116">
        <v>676</v>
      </c>
      <c r="C78" t="s" s="227">
        <v>588</v>
      </c>
      <c r="D78" s="218">
        <v>16</v>
      </c>
      <c r="E78" s="219">
        <v>197</v>
      </c>
      <c r="F78" t="s" s="220">
        <v>129</v>
      </c>
      <c r="G78" t="s" s="221">
        <v>129</v>
      </c>
      <c r="H78" s="493">
        <v>17.41</v>
      </c>
      <c r="I78" s="223">
        <f>(R78/H78)*100</f>
        <v>12.98104537622056</v>
      </c>
      <c r="J78" s="224">
        <v>0.55</v>
      </c>
      <c r="K78" s="224">
        <v>0.5649999999999999</v>
      </c>
      <c r="L78" s="223">
        <f>((K78/J78)-1)*100</f>
        <v>2.727272727272712</v>
      </c>
      <c r="M78" s="226">
        <v>43045</v>
      </c>
      <c r="N78" s="226">
        <v>43046</v>
      </c>
      <c r="O78" s="226">
        <v>43053</v>
      </c>
      <c r="P78" t="s" s="227">
        <v>677</v>
      </c>
      <c r="Q78" t="s" s="117">
        <v>678</v>
      </c>
      <c r="R78" s="225">
        <f>K78*4</f>
        <v>2.26</v>
      </c>
      <c r="S78" s="228">
        <f>IF(OR(W78&lt;0.01,W78="n/a"),"n/a",R78/W78*100)</f>
        <v>513.6363636363636</v>
      </c>
      <c r="T78" s="229">
        <f>IF(OR(W78&lt;0.01,Z78="n/a"),"n/a",(H78/SQRT(22.5*W78*(H78/Z78))-1)*100)</f>
        <v>10.95089458900729</v>
      </c>
      <c r="U78" s="223">
        <f>IF(OR(W78&lt;0.01,W78="n/a"),"n/a",H78/W78)</f>
        <v>39.56818181818182</v>
      </c>
      <c r="V78" s="230">
        <v>12</v>
      </c>
      <c r="W78" s="222">
        <v>0.44</v>
      </c>
      <c r="X78" t="s" s="399">
        <v>143</v>
      </c>
      <c r="Y78" s="231">
        <v>1.06</v>
      </c>
      <c r="Z78" s="232">
        <v>0.7</v>
      </c>
      <c r="AA78" s="233">
        <v>0.8</v>
      </c>
      <c r="AB78" s="234">
        <v>144.9</v>
      </c>
      <c r="AC78" s="235">
        <v>65.98</v>
      </c>
      <c r="AD78" s="236">
        <v>-4.3</v>
      </c>
      <c r="AE78" s="236">
        <v>-0.6</v>
      </c>
      <c r="AF78" s="237">
        <v>12</v>
      </c>
      <c r="AG78" s="238">
        <v>19631</v>
      </c>
      <c r="AH78" s="239">
        <v>0.4</v>
      </c>
      <c r="AI78" s="240">
        <v>1.31</v>
      </c>
      <c r="AJ78" t="s" s="265">
        <f>IF(OR(AD78&lt;0,AD78="n/a",AD78=0),"n/a",AN78/AD78)</f>
        <v>143</v>
      </c>
      <c r="AK78" s="242">
        <f>IF(OR(AO78&lt;0,AO78="n/a"),"n/a",AN78/AO78)</f>
        <v>1.344782534787893</v>
      </c>
      <c r="AL78" s="243">
        <f>((AP78/AQ78)^(1/1)-1)*100</f>
        <v>15.33527696793002</v>
      </c>
      <c r="AM78" s="243">
        <f>IF(AS78=0,"n/a",((AP78/AS78)^(1/3)-1)*100)</f>
        <v>19.00089489486305</v>
      </c>
      <c r="AN78" s="243">
        <f>IF(AV78=0,"n/a",((AP78/AV78)^(1/5)-1)*100)</f>
        <v>19.69792473322869</v>
      </c>
      <c r="AO78" s="244">
        <f>IF(BB78=0,"n/a",((AP78/BB78)^(1/10)-1)*100)</f>
        <v>14.64766549510219</v>
      </c>
      <c r="AP78" s="241">
        <v>1.978</v>
      </c>
      <c r="AQ78" s="241">
        <v>1.715</v>
      </c>
      <c r="AR78" s="241">
        <v>1.4265</v>
      </c>
      <c r="AS78" s="241">
        <v>1.17375</v>
      </c>
      <c r="AT78" s="245"/>
      <c r="AU78" s="241">
        <v>0.9175</v>
      </c>
      <c r="AV78" s="241">
        <v>0.804995</v>
      </c>
      <c r="AW78" s="245"/>
      <c r="AX78" s="246">
        <v>0.7524999999999999</v>
      </c>
      <c r="AY78" s="247">
        <v>0.6850000000000001</v>
      </c>
      <c r="AZ78" s="248">
        <v>0.6108333333333333</v>
      </c>
      <c r="BA78" s="248">
        <v>0.5541666666666667</v>
      </c>
      <c r="BB78" s="248">
        <v>0.5041666666666667</v>
      </c>
      <c r="BC78" s="248">
        <v>0.4291666666666667</v>
      </c>
      <c r="BD78" s="248">
        <v>0.3866666666666667</v>
      </c>
      <c r="BE78" s="248">
        <v>0.33125</v>
      </c>
      <c r="BF78" s="248">
        <v>0.1933333333333333</v>
      </c>
      <c r="BG78" s="317">
        <v>0</v>
      </c>
      <c r="BH78" s="317">
        <v>0</v>
      </c>
      <c r="BI78" s="401">
        <v>0</v>
      </c>
      <c r="BJ78" s="246">
        <f>SUM(AP78:BI78)</f>
        <v>12.46282833333334</v>
      </c>
      <c r="BK78" s="250">
        <f>((AP78/AQ78)-1)*100</f>
        <v>15.33527696793002</v>
      </c>
      <c r="BL78" s="250">
        <f>((AQ78/AR78)-1)*100</f>
        <v>20.22432527164391</v>
      </c>
      <c r="BM78" s="250">
        <f>((AR78/AS78)-1)*100</f>
        <v>21.53354632587858</v>
      </c>
      <c r="BN78" s="250">
        <f>IF(AU78=0,0,IF(AU78&gt;AS78,0,((AS78/AU78)-1)*100))</f>
        <v>27.92915531335152</v>
      </c>
      <c r="BO78" s="250">
        <f>IF(AV78=0,0,IF(AV78&gt;AU78,0,((AU78/AV78)-1)*100))</f>
        <v>13.97586320411928</v>
      </c>
      <c r="BP78" s="250">
        <f>IF(AX78=0,0,IF(AX78&gt;AV78,0,((AV78/AX78)-1)*100))</f>
        <v>6.976079734219276</v>
      </c>
      <c r="BQ78" s="251">
        <f>IF(AY78=0,0,IF(AY78&gt;AX78,0,((AX78/AY78)-1)*100))</f>
        <v>9.85401459854014</v>
      </c>
      <c r="BR78" s="252">
        <f>IF(AZ78=0,0,IF(AZ78&gt;AY78,0,((AY78/AZ78)-1)*100))</f>
        <v>12.14188267394272</v>
      </c>
      <c r="BS78" s="252">
        <f>IF(BA78=0,0,IF(BA78&gt;AZ78,0,((AZ78/BA78)-1)*100))</f>
        <v>10.22556390977443</v>
      </c>
      <c r="BT78" s="252">
        <f>IF(BB78=0,0,IF(BB78&gt;BA78,0,((BA78/BB78)-1)*100))</f>
        <v>9.917355371900838</v>
      </c>
      <c r="BU78" s="252">
        <f>IF(BC78=0,0,IF(BC78&gt;BB78,0,((BB78/BC78)-1)*100))</f>
        <v>17.4757281553398</v>
      </c>
      <c r="BV78" s="252">
        <f>IF(BD78=0,0,IF(BD78&gt;BC78,0,((BC78/BD78)-1)*100))</f>
        <v>10.99137931034484</v>
      </c>
      <c r="BW78" s="252">
        <f>IF(BE78=0,0,IF(BE78&gt;BD78,0,((BD78/BE78)-1)*100))</f>
        <v>16.72955974842767</v>
      </c>
      <c r="BX78" s="252">
        <f>IF(BF78=0,0,IF(BF78&gt;BE78,0,((BE78/BF78)-1)*100))</f>
        <v>71.33620689655172</v>
      </c>
      <c r="BY78" s="252">
        <f>IF(BG78=0,0,IF(BG78&gt;BF78,0,((BF78/BG78)-1)*100))</f>
        <v>0</v>
      </c>
      <c r="BZ78" s="252">
        <f>IF(BH78=0,0,IF(BH78&gt;BG78,0,((BG78/BH78)-1)*100))</f>
        <v>0</v>
      </c>
      <c r="CA78" s="253">
        <f>IF(BI78=0,0,IF(BI78&gt;BH78,0,((BH78/BI78)-1)*100))</f>
        <v>0</v>
      </c>
      <c r="CB78" s="250">
        <f>AVERAGE(BK78:CA78)</f>
        <v>15.5674080871744</v>
      </c>
      <c r="CC78" s="250">
        <f>SQRT(AVERAGE((BK78-$CB78)^2,(BL78-$CB78)^2,(BM78-$CB78)^2,(BN78-$CB78)^2,(BO78-$CB78)^2,(BP78-$CB78)^2,(BQ78-$CB78)^2,(BR78-$CB78)^2,(BS78-$CB78)^2,(BT78-$CB78)^2,(BU78-$CB78)^2,(BV78-$CB78)^2,(BW78-$CB78)^2,(BX78-$CB78)^2,(BY78-$CB78)^2,(BZ78-$CB78)^2,(CA78-$CB78)^2))</f>
        <v>15.81966685622834</v>
      </c>
      <c r="CD78" t="s" s="116">
        <v>222</v>
      </c>
      <c r="CE78" s="254">
        <f>IF(AN78="n/a","n/a",IF(U78&lt;0,"n/a",IF(U78="n/a","n/a",I78+AN78-U78)))</f>
        <v>-6.889211708732567</v>
      </c>
      <c r="CF78" s="254">
        <f>IF(AN78="n/a","n/a",I78+AN78)</f>
        <v>32.67897010944925</v>
      </c>
      <c r="CG78" s="250">
        <f>D78/10+(1000-E78)/100+IF(F78="N",2,IF(F78="Y",1,0))+IF(G78="N",2,IF(G78="Y",1,0))+IF(L78&gt;10,5,L78/2)+IF(S78&gt;100,0,IF(S78&lt;0,0,(100-S78)/10))+IF(U78&gt;100,0,IF(U78&lt;0,0,(100-U78)/10))+IF(X78="-",0,IF(X78="N/A",0,IF(X78&gt;5,0,5-X78)))+IF(Y78&gt;5,0,5-Y78)+IF(Z78="N/A",0,IF(Z78&gt;5,0,5-Z78))+IF(AB78&lt;0,0,IF(AB78="-",0,IF(AB78="N/A",0,IF(AB78&gt;10,5,AB78/2))))+IF(AC78="n/a",0,IF(AC78&lt;0,0,IF(AC78&gt;10,5,AC78/2)))+IF(AE78="n/a",0,IF(AE78&lt;0,0,IF(AE78&gt;10,5,AE78/2)))+AF78/10+IF(AG78&gt;100000,3,IF(AG78&gt;10000,2,IF(AG78&gt;1000,1,0)))+IF(AL78&gt;10,5,AL78/2)+IF(AM78="n/a",0,IF(AM78&gt;10,5,AM78/2))+IF(AN78="n/a",0,IF(AN78&gt;10,5,AN78/2))+IF(AO78="n/a",0,IF(AO78&lt;0,0,IF(AO78&gt;10,5,AO78/2)))+IF(CB78&gt;10,5,CB78/2)</f>
        <v>63.47681818181817</v>
      </c>
      <c r="CH78" s="255">
        <f>IF(AB78="n/a",1.03*AP78,IF(AB78&lt;0,1.01*AP78,IF(AB78&gt;10,1.1*AP78,(1+AB78/100)*AP78)))</f>
        <v>2.1758</v>
      </c>
      <c r="CI78" s="256">
        <f>IF($AC78="n/a",1.03*CH78,IF($AC78&lt;0,1.01*CH78,IF($AC78&gt;10,1.1*CH78,(1+$AC78/100)*CH78)))</f>
        <v>2.393380000000001</v>
      </c>
      <c r="CJ78" s="257">
        <f>IF($AE78="n/a",1.03*CI78,IF($AE78&lt;0,1.01*CI78,IF($AE78&gt;10,1.1*CI78,(1+$AE78/100)*CI78)))</f>
        <v>2.417313800000001</v>
      </c>
      <c r="CK78" s="257">
        <f>IF($AE78="n/a",1.03*CJ78,IF($AE78&lt;0,1.01*CJ78,IF($AE78&gt;10,1.1*CJ78,(1+$AE78/100)*CJ78)))</f>
        <v>2.441486938000001</v>
      </c>
      <c r="CL78" s="258">
        <f>IF($AE78="n/a",1.03*CK78,IF($AE78&lt;0,1.01*CK78,IF($AE78&gt;10,1.1*CK78,(1+$AE78/100)*CK78)))</f>
        <v>2.465901807380001</v>
      </c>
      <c r="CM78" s="256">
        <f>SUM(CH78:CL78)</f>
        <v>11.893882545380</v>
      </c>
      <c r="CN78" s="253">
        <f>(CM78/H78)*100</f>
        <v>68.31638452257324</v>
      </c>
      <c r="CO78" s="259">
        <v>1</v>
      </c>
      <c r="CP78" s="260">
        <v>8.4</v>
      </c>
      <c r="CQ78" s="261">
        <v>-37.8</v>
      </c>
      <c r="CR78" s="260">
        <v>-5</v>
      </c>
      <c r="CS78" s="261">
        <v>-19.6</v>
      </c>
    </row>
    <row r="79" ht="11.25" customHeight="1">
      <c r="A79" t="s" s="227">
        <v>679</v>
      </c>
      <c r="B79" t="s" s="116">
        <v>680</v>
      </c>
      <c r="C79" t="s" s="116">
        <v>681</v>
      </c>
      <c r="D79" s="218">
        <v>10</v>
      </c>
      <c r="E79" s="219">
        <v>320</v>
      </c>
      <c r="F79" t="s" s="220">
        <v>129</v>
      </c>
      <c r="G79" t="s" s="221">
        <v>129</v>
      </c>
      <c r="H79" s="493">
        <v>23.08</v>
      </c>
      <c r="I79" s="223">
        <f>(R79/H79)*100</f>
        <v>0.7365684575389949</v>
      </c>
      <c r="J79" s="224">
        <v>0.04</v>
      </c>
      <c r="K79" s="224">
        <v>0.0425</v>
      </c>
      <c r="L79" s="223">
        <f>((K79/J79)-1)*100</f>
        <v>6.25</v>
      </c>
      <c r="M79" s="323">
        <v>42732</v>
      </c>
      <c r="N79" s="323">
        <v>42735</v>
      </c>
      <c r="O79" s="323">
        <v>42766</v>
      </c>
      <c r="P79" t="s" s="227">
        <v>197</v>
      </c>
      <c r="Q79" s="325"/>
      <c r="R79" s="225">
        <f>K79*4</f>
        <v>0.17</v>
      </c>
      <c r="S79" s="228">
        <f>IF(OR(W79&lt;0.01,W79="n/a"),"n/a",R79/W79*100)</f>
        <v>20</v>
      </c>
      <c r="T79" s="229">
        <f>IF(OR(W79&lt;0.01,Z79="n/a"),"n/a",(H79/SQRT(22.5*W79*(H79/Z79))-1)*100)</f>
        <v>74.38834283760785</v>
      </c>
      <c r="U79" s="223">
        <f>IF(OR(W79&lt;0.01,W79="n/a"),"n/a",H79/W79)</f>
        <v>27.15294117647059</v>
      </c>
      <c r="V79" s="230">
        <v>12</v>
      </c>
      <c r="W79" s="222">
        <v>0.85</v>
      </c>
      <c r="X79" s="222">
        <v>1.81</v>
      </c>
      <c r="Y79" s="231">
        <v>0.65</v>
      </c>
      <c r="Z79" s="232">
        <v>2.52</v>
      </c>
      <c r="AA79" s="233">
        <v>9.800000000000001</v>
      </c>
      <c r="AB79" s="234">
        <v>-9.699999999999999</v>
      </c>
      <c r="AC79" s="235">
        <v>9.199999999999999</v>
      </c>
      <c r="AD79" s="236">
        <v>-2.8</v>
      </c>
      <c r="AE79" s="236">
        <v>15</v>
      </c>
      <c r="AF79" s="237">
        <v>7</v>
      </c>
      <c r="AG79" s="238">
        <v>1144</v>
      </c>
      <c r="AH79" s="239">
        <v>1</v>
      </c>
      <c r="AI79" s="240">
        <v>0.63</v>
      </c>
      <c r="AJ79" t="s" s="402">
        <f>IF(OR(AD79&lt;0,AD79="n/a",AD79=0,AN79="n/a"),"n/a",AN79/AD79)</f>
        <v>143</v>
      </c>
      <c r="AK79" t="s" s="265">
        <f>IF(OR(AN79&lt;0,AN79="n/a",AO79&lt;0,AO79="n/a"),"n/a",AN79/AO79)</f>
        <v>143</v>
      </c>
      <c r="AL79" s="243">
        <f>((AP79/AQ79)^(1/1)-1)*100</f>
        <v>6.666666666666665</v>
      </c>
      <c r="AM79" s="243">
        <f>IF(AS79=0,"n/a",((AP79/AS79)^(1/3)-1)*100)</f>
        <v>29.54332488972775</v>
      </c>
      <c r="AN79" s="243">
        <f>IF(AV79=0,"n/a",((AP79/AV79)^(1/5)-1)*100)</f>
        <v>20.77002526913332</v>
      </c>
      <c r="AO79" t="s" s="265">
        <f>IF(BB79=0,"n/a",((AP79/BB79)^(1/10)-1)*100)</f>
        <v>143</v>
      </c>
      <c r="AP79" s="241">
        <v>0.16</v>
      </c>
      <c r="AQ79" s="241">
        <v>0.15</v>
      </c>
      <c r="AR79" s="241">
        <v>0.10819</v>
      </c>
      <c r="AS79" s="241">
        <v>0.07359950000000001</v>
      </c>
      <c r="AT79" s="245"/>
      <c r="AU79" s="241">
        <v>0.067938</v>
      </c>
      <c r="AV79" s="241">
        <v>0.06227650000000001</v>
      </c>
      <c r="AW79" s="245"/>
      <c r="AX79" s="246">
        <v>0.05661500000000001</v>
      </c>
      <c r="AY79" s="247">
        <v>0.0509535</v>
      </c>
      <c r="AZ79" s="248">
        <v>0.04529200000000001</v>
      </c>
      <c r="BA79" s="317">
        <v>0</v>
      </c>
      <c r="BB79" s="317">
        <v>0</v>
      </c>
      <c r="BC79" s="317">
        <v>0</v>
      </c>
      <c r="BD79" s="317">
        <v>0</v>
      </c>
      <c r="BE79" s="317">
        <v>0</v>
      </c>
      <c r="BF79" s="317">
        <v>0</v>
      </c>
      <c r="BG79" s="317">
        <v>0</v>
      </c>
      <c r="BH79" s="317">
        <v>0</v>
      </c>
      <c r="BI79" s="401">
        <v>0</v>
      </c>
      <c r="BJ79" s="246">
        <f>SUM(AP79:BI79)</f>
        <v>0.7748644999999998</v>
      </c>
      <c r="BK79" s="250">
        <f>((AP79/AQ79)-1)*100</f>
        <v>6.666666666666665</v>
      </c>
      <c r="BL79" s="250">
        <f>((AQ79/AR79)-1)*100</f>
        <v>38.64497643035399</v>
      </c>
      <c r="BM79" s="250">
        <f>((AR79/AS79)-1)*100</f>
        <v>46.99828123832361</v>
      </c>
      <c r="BN79" s="250">
        <f>IF(AU79=0,0,IF(AU79&gt;AS79,0,((AS79/AU79)-1)*100))</f>
        <v>8.333333333333348</v>
      </c>
      <c r="BO79" s="250">
        <f>IF(AV79=0,0,IF(AV79&gt;AU79,0,((AU79/AV79)-1)*100))</f>
        <v>9.090909090909083</v>
      </c>
      <c r="BP79" s="250">
        <f>IF(AX79=0,0,IF(AX79&gt;AV79,0,((AV79/AX79)-1)*100))</f>
        <v>10.00000000000001</v>
      </c>
      <c r="BQ79" s="251">
        <f>IF(AY79=0,0,IF(AY79&gt;AX79,0,((AX79/AY79)-1)*100))</f>
        <v>11.11111111111112</v>
      </c>
      <c r="BR79" s="252">
        <f>IF(AZ79=0,0,IF(AZ79&gt;AY79,0,((AY79/AZ79)-1)*100))</f>
        <v>12.49999999999998</v>
      </c>
      <c r="BS79" s="252">
        <f>IF(BA79=0,0,IF(BA79&gt;AZ79,0,((AZ79/BA79)-1)*100))</f>
        <v>0</v>
      </c>
      <c r="BT79" s="252">
        <f>IF(BB79=0,0,IF(BB79&gt;BA79,0,((BA79/BB79)-1)*100))</f>
        <v>0</v>
      </c>
      <c r="BU79" s="252">
        <f>IF(BC79=0,0,IF(BC79&gt;BB79,0,((BB79/BC79)-1)*100))</f>
        <v>0</v>
      </c>
      <c r="BV79" s="252">
        <f>IF(BD79=0,0,IF(BD79&gt;BC79,0,((BC79/BD79)-1)*100))</f>
        <v>0</v>
      </c>
      <c r="BW79" s="252">
        <f>IF(BE79=0,0,IF(BE79&gt;BD79,0,((BD79/BE79)-1)*100))</f>
        <v>0</v>
      </c>
      <c r="BX79" s="252">
        <f>IF(BF79=0,0,IF(BF79&gt;BE79,0,((BE79/BF79)-1)*100))</f>
        <v>0</v>
      </c>
      <c r="BY79" s="252">
        <f>IF(BG79=0,0,IF(BG79&gt;BF79,0,((BF79/BG79)-1)*100))</f>
        <v>0</v>
      </c>
      <c r="BZ79" s="252">
        <f>IF(BH79=0,0,IF(BH79&gt;BG79,0,((BG79/BH79)-1)*100))</f>
        <v>0</v>
      </c>
      <c r="CA79" s="253">
        <f>IF(BI79=0,0,IF(BI79&gt;BH79,0,((BH79/BI79)-1)*100))</f>
        <v>0</v>
      </c>
      <c r="CB79" s="250">
        <f>AVERAGE(BK79:CA79)</f>
        <v>8.432075168864577</v>
      </c>
      <c r="CC79" s="250">
        <f>SQRT(AVERAGE((BK79-$CB79)^2,(BL79-$CB79)^2,(BM79-$CB79)^2,(BN79-$CB79)^2,(BO79-$CB79)^2,(BP79-$CB79)^2,(BQ79-$CB79)^2,(BR79-$CB79)^2,(BS79-$CB79)^2,(BT79-$CB79)^2,(BU79-$CB79)^2,(BV79-$CB79)^2,(BW79-$CB79)^2,(BX79-$CB79)^2,(BY79-$CB79)^2,(BZ79-$CB79)^2,(CA79-$CB79)^2))</f>
        <v>13.43790685657815</v>
      </c>
      <c r="CD79" t="s" s="116">
        <v>188</v>
      </c>
      <c r="CE79" s="254">
        <f>IF(AN79="n/a","n/a",IF(U79&lt;0,"n/a",IF(U79="n/a","n/a",I79+AN79-U79)))</f>
        <v>-5.646347449798274</v>
      </c>
      <c r="CF79" s="254">
        <f>IF(AN79="n/a","n/a",I79+AN79)</f>
        <v>21.50659372667231</v>
      </c>
      <c r="CG79" s="250">
        <f>D79/10+(1000-E79)/100+IF(F79="N",2,IF(F79="Y",1,0))+IF(G79="N",2,IF(G79="Y",1,0))+IF(L79&gt;10,5,L79/2)+IF(S79&gt;100,0,IF(S79&lt;0,0,(100-S79)/10))+IF(U79&gt;100,0,IF(U79&lt;0,0,(100-U79)/10))+IF(X79="-",0,IF(X79="N/A",0,IF(X79&gt;5,0,5-X79)))+IF(Y79&gt;5,0,5-Y79)+IF(Z79="N/A",0,IF(Z79&gt;5,0,5-Z79))+IF(AB79&lt;0,0,IF(AB79="-",0,IF(AB79="N/A",0,IF(AB79&gt;10,5,AB79/2))))+IF(AC79="n/a",0,IF(AC79&lt;0,0,IF(AC79&gt;10,5,AC79/2)))+IF(AE79="n/a",0,IF(AE79&lt;0,0,IF(AE79&gt;10,5,AE79/2)))+AF79/10+IF(AG79&gt;100000,3,IF(AG79&gt;10000,2,IF(AG79&gt;1000,1,0)))+IF(AL79&gt;10,5,AL79/2)+IF(AM79="n/a",0,IF(AM79&gt;10,5,AM79/2))+IF(AN79="n/a",0,IF(AN79&gt;10,5,AN79/2))+IF(AO79="n/a",0,IF(AO79&lt;0,0,IF(AO79&gt;10,5,AO79/2)))+IF(CB79&gt;10,5,CB79/2)</f>
        <v>65.07907680011857</v>
      </c>
      <c r="CH79" s="255">
        <f>IF(AB79="n/a",1.03*AP79,IF(AB79&lt;0,1.01*AP79,IF(AB79&gt;10,1.1*AP79,(1+AB79/100)*AP79)))</f>
        <v>0.1616</v>
      </c>
      <c r="CI79" s="256">
        <f>IF($AC79="n/a",1.03*CH79,IF($AC79&lt;0,1.01*CH79,IF($AC79&gt;10,1.1*CH79,(1+$AC79/100)*CH79)))</f>
        <v>0.1764672</v>
      </c>
      <c r="CJ79" s="257">
        <f>IF($AE79="n/a",1.03*CI79,IF($AE79&lt;0,1.01*CI79,IF($AE79&gt;10,1.1*CI79,(1+$AE79/100)*CI79)))</f>
        <v>0.19411392</v>
      </c>
      <c r="CK79" s="257">
        <f>IF($AE79="n/a",1.03*CJ79,IF($AE79&lt;0,1.01*CJ79,IF($AE79&gt;10,1.1*CJ79,(1+$AE79/100)*CJ79)))</f>
        <v>0.2135253120000001</v>
      </c>
      <c r="CL79" s="258">
        <f>IF($AE79="n/a",1.03*CK79,IF($AE79&lt;0,1.01*CK79,IF($AE79&gt;10,1.1*CK79,(1+$AE79/100)*CK79)))</f>
        <v>0.2348778432000001</v>
      </c>
      <c r="CM79" s="256">
        <f>SUM(CH79:CL79)</f>
        <v>0.9805842752000001</v>
      </c>
      <c r="CN79" s="253">
        <f>(CM79/H79)*100</f>
        <v>4.248632041594455</v>
      </c>
      <c r="CO79" s="259">
        <v>0.87</v>
      </c>
      <c r="CP79" s="260">
        <v>39.8</v>
      </c>
      <c r="CQ79" s="261">
        <v>-3.1</v>
      </c>
      <c r="CR79" s="262">
        <v>7.4</v>
      </c>
      <c r="CS79" s="263">
        <v>14.5</v>
      </c>
    </row>
    <row r="80" ht="11.25" customHeight="1">
      <c r="A80" t="s" s="227">
        <v>682</v>
      </c>
      <c r="B80" t="s" s="116">
        <v>683</v>
      </c>
      <c r="C80" t="s" s="116">
        <v>128</v>
      </c>
      <c r="D80" s="218">
        <v>23</v>
      </c>
      <c r="E80" s="219">
        <v>132</v>
      </c>
      <c r="F80" t="s" s="220">
        <v>55</v>
      </c>
      <c r="G80" t="s" s="221">
        <v>129</v>
      </c>
      <c r="H80" s="493">
        <v>36.1</v>
      </c>
      <c r="I80" s="223">
        <f>(R80/H80)*100</f>
        <v>1.49584487534626</v>
      </c>
      <c r="J80" s="224">
        <v>0.13</v>
      </c>
      <c r="K80" s="224">
        <v>0.135</v>
      </c>
      <c r="L80" s="223">
        <f>((K80/J80)-1)*100</f>
        <v>3.846153846153855</v>
      </c>
      <c r="M80" s="226">
        <v>42772</v>
      </c>
      <c r="N80" s="226">
        <v>42774</v>
      </c>
      <c r="O80" s="226">
        <v>42795</v>
      </c>
      <c r="P80" t="s" s="227">
        <v>147</v>
      </c>
      <c r="Q80" s="85"/>
      <c r="R80" s="225">
        <f>K80*4</f>
        <v>0.54</v>
      </c>
      <c r="S80" s="228">
        <f>IF(OR(W80&lt;0.01,W80="n/a"),"n/a",R80/W80*100)</f>
        <v>29.03225806451613</v>
      </c>
      <c r="T80" s="229">
        <f>IF(OR(W80&lt;0.01,Z80="n/a"),"n/a",(H80/SQRT(22.5*W80*(H80/Z80))-1)*100)</f>
        <v>25.98382251876494</v>
      </c>
      <c r="U80" s="223">
        <f>IF(OR(W80&lt;0.01,W80="n/a"),"n/a",H80/W80)</f>
        <v>19.40860215053764</v>
      </c>
      <c r="V80" s="230">
        <v>12</v>
      </c>
      <c r="W80" s="222">
        <v>1.86</v>
      </c>
      <c r="X80" t="s" s="399">
        <v>143</v>
      </c>
      <c r="Y80" s="231">
        <v>4.15</v>
      </c>
      <c r="Z80" s="232">
        <v>1.84</v>
      </c>
      <c r="AA80" s="233">
        <v>9.1</v>
      </c>
      <c r="AB80" s="234">
        <v>9.300000000000001</v>
      </c>
      <c r="AC80" t="s" s="422">
        <v>143</v>
      </c>
      <c r="AD80" s="236">
        <v>8</v>
      </c>
      <c r="AE80" t="s" s="416">
        <v>143</v>
      </c>
      <c r="AF80" s="237">
        <v>0</v>
      </c>
      <c r="AG80" s="372">
        <v>418</v>
      </c>
      <c r="AH80" s="239">
        <v>11.1</v>
      </c>
      <c r="AI80" s="240">
        <v>0.06</v>
      </c>
      <c r="AJ80" s="241">
        <f>IF(OR(AD80&lt;0,AD80="n/a",AD80=0),"n/a",AN80/AD80)</f>
        <v>0.545502839380449</v>
      </c>
      <c r="AK80" s="242">
        <f>IF(OR(AO80&lt;0,AO80="n/a"),"n/a",AN80/AO80)</f>
        <v>0.6833720906315595</v>
      </c>
      <c r="AL80" s="243">
        <f>((AP80/AQ80)^(1/1)-1)*100</f>
        <v>4.000000000000004</v>
      </c>
      <c r="AM80" s="243">
        <f>IF(AS80=0,"n/a",((AP80/AS80)^(1/3)-1)*100)</f>
        <v>4.171400751029397</v>
      </c>
      <c r="AN80" s="243">
        <f>IF(AV80=0,"n/a",((AP80/AV80)^(1/5)-1)*100)</f>
        <v>4.364022715043592</v>
      </c>
      <c r="AO80" s="244">
        <f>IF(BB80=0,"n/a",((AP80/BB80)^(1/10)-1)*100)</f>
        <v>6.386012503101268</v>
      </c>
      <c r="AP80" s="241">
        <v>0.52</v>
      </c>
      <c r="AQ80" s="241">
        <v>0.5</v>
      </c>
      <c r="AR80" s="241">
        <v>0.48</v>
      </c>
      <c r="AS80" s="241">
        <v>0.46</v>
      </c>
      <c r="AT80" s="245"/>
      <c r="AU80" s="241">
        <v>0.44</v>
      </c>
      <c r="AV80" s="241">
        <v>0.42</v>
      </c>
      <c r="AW80" s="245"/>
      <c r="AX80" s="246">
        <v>0.4</v>
      </c>
      <c r="AY80" s="247">
        <v>0.38</v>
      </c>
      <c r="AZ80" s="248">
        <v>0.36</v>
      </c>
      <c r="BA80" s="248">
        <v>0.32</v>
      </c>
      <c r="BB80" s="248">
        <v>0.28</v>
      </c>
      <c r="BC80" s="248">
        <v>0.24</v>
      </c>
      <c r="BD80" s="248">
        <v>0.215</v>
      </c>
      <c r="BE80" s="248">
        <v>0.19</v>
      </c>
      <c r="BF80" s="248">
        <v>0.165</v>
      </c>
      <c r="BG80" s="248">
        <v>0.1438</v>
      </c>
      <c r="BH80" s="248">
        <v>0.125</v>
      </c>
      <c r="BI80" s="249">
        <v>0.105</v>
      </c>
      <c r="BJ80" s="246">
        <f>SUM(AP80:BI80)</f>
        <v>5.7438</v>
      </c>
      <c r="BK80" s="250">
        <f>((AP80/AQ80)-1)*100</f>
        <v>4.000000000000004</v>
      </c>
      <c r="BL80" s="250">
        <f>((AQ80/AR80)-1)*100</f>
        <v>4.166666666666674</v>
      </c>
      <c r="BM80" s="250">
        <f>((AR80/AS80)-1)*100</f>
        <v>4.347826086956519</v>
      </c>
      <c r="BN80" s="250">
        <f>IF(AU80=0,0,IF(AU80&gt;AS80,0,((AS80/AU80)-1)*100))</f>
        <v>4.545454545454541</v>
      </c>
      <c r="BO80" s="250">
        <f>IF(AV80=0,0,IF(AV80&gt;AU80,0,((AU80/AV80)-1)*100))</f>
        <v>4.761904761904767</v>
      </c>
      <c r="BP80" s="250">
        <f>IF(AX80=0,0,IF(AX80&gt;AV80,0,((AV80/AX80)-1)*100))</f>
        <v>4.999999999999982</v>
      </c>
      <c r="BQ80" s="251">
        <f>IF(AY80=0,0,IF(AY80&gt;AX80,0,((AX80/AY80)-1)*100))</f>
        <v>5.263157894736836</v>
      </c>
      <c r="BR80" s="252">
        <f>IF(AZ80=0,0,IF(AZ80&gt;AY80,0,((AY80/AZ80)-1)*100))</f>
        <v>5.555555555555558</v>
      </c>
      <c r="BS80" s="252">
        <f>IF(BA80=0,0,IF(BA80&gt;AZ80,0,((AZ80/BA80)-1)*100))</f>
        <v>12.5</v>
      </c>
      <c r="BT80" s="252">
        <f>IF(BB80=0,0,IF(BB80&gt;BA80,0,((BA80/BB80)-1)*100))</f>
        <v>14.28571428571428</v>
      </c>
      <c r="BU80" s="252">
        <f>IF(BC80=0,0,IF(BC80&gt;BB80,0,((BB80/BC80)-1)*100))</f>
        <v>16.66666666666667</v>
      </c>
      <c r="BV80" s="252">
        <f>IF(BD80=0,0,IF(BD80&gt;BC80,0,((BC80/BD80)-1)*100))</f>
        <v>11.62790697674419</v>
      </c>
      <c r="BW80" s="252">
        <f>IF(BE80=0,0,IF(BE80&gt;BD80,0,((BD80/BE80)-1)*100))</f>
        <v>13.1578947368421</v>
      </c>
      <c r="BX80" s="252">
        <f>IF(BF80=0,0,IF(BF80&gt;BE80,0,((BE80/BF80)-1)*100))</f>
        <v>15.15151515151514</v>
      </c>
      <c r="BY80" s="252">
        <f>IF(BG80=0,0,IF(BG80&gt;BF80,0,((BF80/BG80)-1)*100))</f>
        <v>14.74269819193323</v>
      </c>
      <c r="BZ80" s="252">
        <f>IF(BH80=0,0,IF(BH80&gt;BG80,0,((BG80/BH80)-1)*100))</f>
        <v>15.04000000000001</v>
      </c>
      <c r="CA80" s="253">
        <f>IF(BI80=0,0,IF(BI80&gt;BH80,0,((BH80/BI80)-1)*100))</f>
        <v>19.04761904761905</v>
      </c>
      <c r="CB80" s="250">
        <f>AVERAGE(BK80:CA80)</f>
        <v>9.991798856959386</v>
      </c>
      <c r="CC80" s="250">
        <f>SQRT(AVERAGE((BK80-$CB80)^2,(BL80-$CB80)^2,(BM80-$CB80)^2,(BN80-$CB80)^2,(BO80-$CB80)^2,(BP80-$CB80)^2,(BQ80-$CB80)^2,(BR80-$CB80)^2,(BS80-$CB80)^2,(BT80-$CB80)^2,(BU80-$CB80)^2,(BV80-$CB80)^2,(BW80-$CB80)^2,(BX80-$CB80)^2,(BY80-$CB80)^2,(BZ80-$CB80)^2,(CA80-$CB80)^2))</f>
        <v>5.226238374583038</v>
      </c>
      <c r="CD80" t="s" s="116">
        <v>132</v>
      </c>
      <c r="CE80" s="254">
        <f>IF(AN80="n/a","n/a",IF(U80&lt;0,"n/a",IF(U80="n/a","n/a",I80+AN80-U80)))</f>
        <v>-13.54873456014778</v>
      </c>
      <c r="CF80" s="254">
        <f>IF(AN80="n/a","n/a",I80+AN80)</f>
        <v>5.859867590389852</v>
      </c>
      <c r="CG80" s="250">
        <f>D80/10+(1000-E80)/100+IF(F80="N",2,IF(F80="Y",1,0))+IF(G80="N",2,IF(G80="Y",1,0))+IF(L80&gt;10,5,L80/2)+IF(S80&gt;100,0,IF(S80&lt;0,0,(100-S80)/10))+IF(U80&gt;100,0,IF(U80&lt;0,0,(100-U80)/10))+IF(X80="-",0,IF(X80="N/A",0,IF(X80&gt;5,0,5-X80)))+IF(Y80&gt;5,0,5-Y80)+IF(Z80="N/A",0,IF(Z80&gt;5,0,5-Z80))+IF(AB80&lt;0,0,IF(AB80="-",0,IF(AB80="N/A",0,IF(AB80&gt;10,5,AB80/2))))+IF(AC80="n/a",0,IF(AC80&lt;0,0,IF(AC80&gt;10,5,AC80/2)))+IF(AE80="n/a",0,IF(AE80&lt;0,0,IF(AE80&gt;10,5,AE80/2)))+AF80/10+IF(AG80&gt;100000,3,IF(AG80&gt;10000,2,IF(AG80&gt;1000,1,0)))+IF(AL80&gt;10,5,AL80/2)+IF(AM80="n/a",0,IF(AM80&gt;10,5,AM80/2))+IF(AN80="n/a",0,IF(AN80&gt;10,5,AN80/2))+IF(AO80="n/a",0,IF(AO80&lt;0,0,IF(AO80&gt;10,5,AO80/2)))+IF(CB80&gt;10,5,CB80/2)</f>
        <v>53.17560831463837</v>
      </c>
      <c r="CH80" s="255">
        <f>IF(AB80="n/a",1.03*AP80,IF(AB80&lt;0,1.01*AP80,IF(AB80&gt;10,1.1*AP80,(1+AB80/100)*AP80)))</f>
        <v>0.56836</v>
      </c>
      <c r="CI80" s="256">
        <f>IF($AC80="n/a",1.03*CH80,IF($AC80&lt;0,1.01*CH80,IF($AC80&gt;10,1.1*CH80,(1+$AC80/100)*CH80)))</f>
        <v>0.5854108</v>
      </c>
      <c r="CJ80" s="257">
        <f>IF($AE80="n/a",1.03*CI80,IF($AE80&lt;0,1.01*CI80,IF($AE80&gt;10,1.1*CI80,(1+$AE80/100)*CI80)))</f>
        <v>0.602973124</v>
      </c>
      <c r="CK80" s="257">
        <f>IF($AE80="n/a",1.03*CJ80,IF($AE80&lt;0,1.01*CJ80,IF($AE80&gt;10,1.1*CJ80,(1+$AE80/100)*CJ80)))</f>
        <v>0.6210623177200001</v>
      </c>
      <c r="CL80" s="258">
        <f>IF($AE80="n/a",1.03*CK80,IF($AE80&lt;0,1.01*CK80,IF($AE80&gt;10,1.1*CK80,(1+$AE80/100)*CK80)))</f>
        <v>0.6396941872516001</v>
      </c>
      <c r="CM80" s="256">
        <f>SUM(CH80:CL80)</f>
        <v>3.0175004289716</v>
      </c>
      <c r="CN80" s="253">
        <f>(CM80/H80)*100</f>
        <v>8.358726950059832</v>
      </c>
      <c r="CO80" s="259">
        <v>0.96</v>
      </c>
      <c r="CP80" s="260">
        <v>42.4</v>
      </c>
      <c r="CQ80" s="261">
        <v>-8</v>
      </c>
      <c r="CR80" s="260">
        <v>2.8</v>
      </c>
      <c r="CS80" s="261">
        <v>6.3</v>
      </c>
    </row>
    <row r="81" ht="11.25" customHeight="1">
      <c r="A81" t="s" s="146">
        <v>684</v>
      </c>
      <c r="B81" t="s" s="146">
        <v>685</v>
      </c>
      <c r="C81" t="s" s="273">
        <v>686</v>
      </c>
      <c r="D81" s="267">
        <v>20</v>
      </c>
      <c r="E81" s="219">
        <v>160</v>
      </c>
      <c r="F81" t="s" s="151">
        <v>55</v>
      </c>
      <c r="G81" t="s" s="152">
        <v>129</v>
      </c>
      <c r="H81" s="496">
        <v>24.5</v>
      </c>
      <c r="I81" s="269">
        <f>(R81/H81)*100</f>
        <v>6.897959183673469</v>
      </c>
      <c r="J81" s="379">
        <v>0.42</v>
      </c>
      <c r="K81" s="379">
        <v>0.4225</v>
      </c>
      <c r="L81" s="269">
        <f>((K81/J81)-1)*100</f>
        <v>0.5952380952380931</v>
      </c>
      <c r="M81" s="272">
        <v>43038</v>
      </c>
      <c r="N81" s="272">
        <v>43039</v>
      </c>
      <c r="O81" s="272">
        <v>43046</v>
      </c>
      <c r="P81" t="s" s="273">
        <v>687</v>
      </c>
      <c r="Q81" t="s" s="273">
        <v>131</v>
      </c>
      <c r="R81" s="271">
        <f>K81*4</f>
        <v>1.69</v>
      </c>
      <c r="S81" s="275">
        <f>IF(OR(W81&lt;0.01,W81="n/a"),"n/a",R81/W81*100)</f>
        <v>149.5575221238938</v>
      </c>
      <c r="T81" s="276">
        <f>IF(OR(W81&lt;0.01,Z81="n/a"),"n/a",(H81/SQRT(22.5*W81*(H81/Z81))-1)*100)</f>
        <v>49.51905854847804</v>
      </c>
      <c r="U81" s="269">
        <f>IF(OR(W81&lt;0.01,W81="n/a"),"n/a",H81/W81)</f>
        <v>21.68141592920354</v>
      </c>
      <c r="V81" s="277">
        <v>12</v>
      </c>
      <c r="W81" s="268">
        <v>1.13</v>
      </c>
      <c r="X81" s="268">
        <v>3.74</v>
      </c>
      <c r="Y81" s="278">
        <v>1.98</v>
      </c>
      <c r="Z81" s="279">
        <v>2.32</v>
      </c>
      <c r="AA81" s="280">
        <v>12.1</v>
      </c>
      <c r="AB81" s="281">
        <v>-20.9</v>
      </c>
      <c r="AC81" s="282">
        <v>12.96</v>
      </c>
      <c r="AD81" s="283">
        <v>-3.3</v>
      </c>
      <c r="AE81" s="283">
        <v>5.8</v>
      </c>
      <c r="AF81" s="284">
        <v>20</v>
      </c>
      <c r="AG81" s="285">
        <v>52183</v>
      </c>
      <c r="AH81" s="286">
        <v>32.2</v>
      </c>
      <c r="AI81" s="287">
        <v>1.03</v>
      </c>
      <c r="AJ81" t="s" s="368">
        <f>IF(OR(AD81&lt;0,AD81="n/a",AD81=0),"n/a",AN81/AD81)</f>
        <v>143</v>
      </c>
      <c r="AK81" s="289">
        <f>IF(OR(AO81&lt;0,AO81="n/a"),"n/a",AN81/AO81)</f>
        <v>0.9762430421479059</v>
      </c>
      <c r="AL81" s="290">
        <f>((AP81/AQ81)^(1/1)-1)*100</f>
        <v>5.298013245033117</v>
      </c>
      <c r="AM81" s="290">
        <f>IF(AS81=0,"n/a",((AP81/AS81)^(1/3)-1)*100)</f>
        <v>5.605803510589014</v>
      </c>
      <c r="AN81" s="290">
        <f>IF(AV81=0,"n/a",((AP81/AV81)^(1/5)-1)*100)</f>
        <v>5.745624864939436</v>
      </c>
      <c r="AO81" s="291">
        <f>IF(BB81=0,"n/a",((AP81/BB81)^(1/10)-1)*100)</f>
        <v>5.885445136999956</v>
      </c>
      <c r="AP81" s="288">
        <v>1.59</v>
      </c>
      <c r="AQ81" s="288">
        <v>1.51</v>
      </c>
      <c r="AR81" s="288">
        <v>1.43</v>
      </c>
      <c r="AS81" s="288">
        <v>1.35</v>
      </c>
      <c r="AT81" s="292"/>
      <c r="AU81" s="288">
        <v>1.26625</v>
      </c>
      <c r="AV81" s="288">
        <v>1.2025</v>
      </c>
      <c r="AW81" s="292"/>
      <c r="AX81" s="293">
        <v>1.1425</v>
      </c>
      <c r="AY81" s="294">
        <v>1.0825</v>
      </c>
      <c r="AZ81" s="295">
        <v>1.0225</v>
      </c>
      <c r="BA81" s="295">
        <v>0.9575</v>
      </c>
      <c r="BB81" s="295">
        <v>0.8975</v>
      </c>
      <c r="BC81" s="295">
        <v>0.83</v>
      </c>
      <c r="BD81" s="295">
        <v>0.75625</v>
      </c>
      <c r="BE81" s="295">
        <v>0.7212499999999999</v>
      </c>
      <c r="BF81" s="295">
        <v>0.66375</v>
      </c>
      <c r="BG81" s="295">
        <v>0.578125</v>
      </c>
      <c r="BH81" s="295">
        <v>0.5125</v>
      </c>
      <c r="BI81" s="296">
        <v>0.4625</v>
      </c>
      <c r="BJ81" s="293">
        <f>SUM(AP81:BI81)</f>
        <v>17.975625</v>
      </c>
      <c r="BK81" s="297">
        <f>((AP81/AQ81)-1)*100</f>
        <v>5.298013245033117</v>
      </c>
      <c r="BL81" s="297">
        <f>((AQ81/AR81)-1)*100</f>
        <v>5.594405594405605</v>
      </c>
      <c r="BM81" s="297">
        <f>((AR81/AS81)-1)*100</f>
        <v>5.925925925925912</v>
      </c>
      <c r="BN81" s="297">
        <f>IF(AU81=0,0,IF(AU81&gt;AS81,0,((AS81/AU81)-1)*100))</f>
        <v>6.614017769002967</v>
      </c>
      <c r="BO81" s="297">
        <f>IF(AV81=0,0,IF(AV81&gt;AU81,0,((AU81/AV81)-1)*100))</f>
        <v>5.301455301455316</v>
      </c>
      <c r="BP81" s="297">
        <f>IF(AX81=0,0,IF(AX81&gt;AV81,0,((AV81/AX81)-1)*100))</f>
        <v>5.251641137855567</v>
      </c>
      <c r="BQ81" s="298">
        <f>IF(AY81=0,0,IF(AY81&gt;AX81,0,((AX81/AY81)-1)*100))</f>
        <v>5.542725173210172</v>
      </c>
      <c r="BR81" s="299">
        <f>IF(AZ81=0,0,IF(AZ81&gt;AY81,0,((AY81/AZ81)-1)*100))</f>
        <v>5.867970660146704</v>
      </c>
      <c r="BS81" s="299">
        <f>IF(BA81=0,0,IF(BA81&gt;AZ81,0,((AZ81/BA81)-1)*100))</f>
        <v>6.788511749347248</v>
      </c>
      <c r="BT81" s="299">
        <f>IF(BB81=0,0,IF(BB81&gt;BA81,0,((BA81/BB81)-1)*100))</f>
        <v>6.685236768802238</v>
      </c>
      <c r="BU81" s="299">
        <f>IF(BC81=0,0,IF(BC81&gt;BB81,0,((BB81/BC81)-1)*100))</f>
        <v>8.132530120481917</v>
      </c>
      <c r="BV81" s="299">
        <f>IF(BD81=0,0,IF(BD81&gt;BC81,0,((BC81/BD81)-1)*100))</f>
        <v>9.752066115702473</v>
      </c>
      <c r="BW81" s="299">
        <f>IF(BE81=0,0,IF(BE81&gt;BD81,0,((BD81/BE81)-1)*100))</f>
        <v>4.852686308492205</v>
      </c>
      <c r="BX81" s="299">
        <f>IF(BF81=0,0,IF(BF81&gt;BE81,0,((BE81/BF81)-1)*100))</f>
        <v>8.662900188323919</v>
      </c>
      <c r="BY81" s="299">
        <f>IF(BG81=0,0,IF(BG81&gt;BF81,0,((BF81/BG81)-1)*100))</f>
        <v>14.81081081081079</v>
      </c>
      <c r="BZ81" s="299">
        <f>IF(BH81=0,0,IF(BH81&gt;BG81,0,((BG81/BH81)-1)*100))</f>
        <v>12.8048780487805</v>
      </c>
      <c r="CA81" s="300">
        <f>IF(BI81=0,0,IF(BI81&gt;BH81,0,((BH81/BI81)-1)*100))</f>
        <v>10.81081081081079</v>
      </c>
      <c r="CB81" s="297">
        <f>AVERAGE(BK81:CA81)</f>
        <v>7.570387395799262</v>
      </c>
      <c r="CC81" s="297">
        <f>SQRT(AVERAGE((BK81-$CB81)^2,(BL81-$CB81)^2,(BM81-$CB81)^2,(BN81-$CB81)^2,(BO81-$CB81)^2,(BP81-$CB81)^2,(BQ81-$CB81)^2,(BR81-$CB81)^2,(BS81-$CB81)^2,(BT81-$CB81)^2,(BU81-$CB81)^2,(BV81-$CB81)^2,(BW81-$CB81)^2,(BX81-$CB81)^2,(BY81-$CB81)^2,(BZ81-$CB81)^2,(CA81-$CB81)^2))</f>
        <v>2.824216259962196</v>
      </c>
      <c r="CD81" t="s" s="146">
        <v>222</v>
      </c>
      <c r="CE81" s="301">
        <f>IF(AN81="n/a","n/a",IF(U81&lt;0,"n/a",IF(U81="n/a","n/a",I81+AN81-U81)))</f>
        <v>-9.037831880590637</v>
      </c>
      <c r="CF81" s="301">
        <f>IF(AN81="n/a","n/a",I81+AN81)</f>
        <v>12.6435840486129</v>
      </c>
      <c r="CG81" s="297">
        <f>D81/10+(1000-E81)/100+IF(F81="N",2,IF(F81="Y",1,0))+IF(G81="N",2,IF(G81="Y",1,0))+IF(L81&gt;10,5,L81/2)+IF(S81&gt;100,0,IF(S81&lt;0,0,(100-S81)/10))+IF(U81&gt;100,0,IF(U81&lt;0,0,(100-U81)/10))+IF(X81="-",0,IF(X81="N/A",0,IF(X81&gt;5,0,5-X81)))+IF(Y81&gt;5,0,5-Y81)+IF(Z81="N/A",0,IF(Z81&gt;5,0,5-Z81))+IF(AB81&lt;0,0,IF(AB81="-",0,IF(AB81="N/A",0,IF(AB81&gt;10,5,AB81/2))))+IF(AC81="n/a",0,IF(AC81&lt;0,0,IF(AC81&gt;10,5,AC81/2)))+IF(AE81="n/a",0,IF(AE81&lt;0,0,IF(AE81&gt;10,5,AE81/2)))+AF81/10+IF(AG81&gt;100000,3,IF(AG81&gt;10000,2,IF(AG81&gt;1000,1,0)))+IF(AL81&gt;10,5,AL81/2)+IF(AM81="n/a",0,IF(AM81&gt;10,5,AM81/2))+IF(AN81="n/a",0,IF(AN81&gt;10,5,AN81/2))+IF(AO81="n/a",0,IF(AO81&lt;0,0,IF(AO81&gt;10,5,AO81/2)))+IF(CB81&gt;10,5,CB81/2)</f>
        <v>54.44211453137908</v>
      </c>
      <c r="CH81" s="302">
        <f>IF(AB81="n/a",1.03*AP81,IF(AB81&lt;0,1.01*AP81,IF(AB81&gt;10,1.1*AP81,(1+AB81/100)*AP81)))</f>
        <v>1.6059</v>
      </c>
      <c r="CI81" s="303">
        <f>IF($AC81="n/a",1.03*CH81,IF($AC81&lt;0,1.01*CH81,IF($AC81&gt;10,1.1*CH81,(1+$AC81/100)*CH81)))</f>
        <v>1.76649</v>
      </c>
      <c r="CJ81" s="304">
        <f>IF($AE81="n/a",1.03*CI81,IF($AE81&lt;0,1.01*CI81,IF($AE81&gt;10,1.1*CI81,(1+$AE81/100)*CI81)))</f>
        <v>1.868946420000001</v>
      </c>
      <c r="CK81" s="304">
        <f>IF($AE81="n/a",1.03*CJ81,IF($AE81&lt;0,1.01*CJ81,IF($AE81&gt;10,1.1*CJ81,(1+$AE81/100)*CJ81)))</f>
        <v>1.977345312360001</v>
      </c>
      <c r="CL81" s="305">
        <f>IF($AE81="n/a",1.03*CK81,IF($AE81&lt;0,1.01*CK81,IF($AE81&gt;10,1.1*CK81,(1+$AE81/100)*CK81)))</f>
        <v>2.092031340476881</v>
      </c>
      <c r="CM81" s="303">
        <f>SUM(CH81:CL81)</f>
        <v>9.310713072836883</v>
      </c>
      <c r="CN81" s="300">
        <f>(CM81/H81)*100</f>
        <v>38.00291050137503</v>
      </c>
      <c r="CO81" s="306">
        <v>0.91</v>
      </c>
      <c r="CP81" s="307">
        <v>2.8</v>
      </c>
      <c r="CQ81" s="308">
        <v>-19</v>
      </c>
      <c r="CR81" s="307">
        <v>-5.4</v>
      </c>
      <c r="CS81" s="308">
        <v>-9.300000000000001</v>
      </c>
    </row>
    <row r="82" ht="11.25" customHeight="1">
      <c r="A82" t="s" s="173">
        <v>688</v>
      </c>
      <c r="B82" t="s" s="110">
        <v>689</v>
      </c>
      <c r="C82" t="s" s="173">
        <v>690</v>
      </c>
      <c r="D82" s="174">
        <v>13</v>
      </c>
      <c r="E82" s="219">
        <v>270</v>
      </c>
      <c r="F82" t="s" s="118">
        <v>55</v>
      </c>
      <c r="G82" t="s" s="113">
        <v>55</v>
      </c>
      <c r="H82" s="495">
        <v>88.48</v>
      </c>
      <c r="I82" s="177">
        <f>(R82/H82)*100</f>
        <v>2.203887884267631</v>
      </c>
      <c r="J82" s="311">
        <v>0.425</v>
      </c>
      <c r="K82" s="311">
        <v>0.4875</v>
      </c>
      <c r="L82" s="177">
        <f>((K82/J82)-1)*100</f>
        <v>14.70588235294117</v>
      </c>
      <c r="M82" s="179">
        <v>42823</v>
      </c>
      <c r="N82" s="179">
        <v>42825</v>
      </c>
      <c r="O82" s="179">
        <v>42839</v>
      </c>
      <c r="P82" t="s" s="173">
        <v>225</v>
      </c>
      <c r="Q82" s="397"/>
      <c r="R82" s="180">
        <f>K82*4</f>
        <v>1.95</v>
      </c>
      <c r="S82" s="181">
        <f>IF(OR(W82&lt;0.01,W82="n/a"),"n/a",R82/W82*100)</f>
        <v>93.30143540669857</v>
      </c>
      <c r="T82" s="182">
        <f>IF(OR(W82&lt;0.01,Z82="n/a"),"n/a",(H82/SQRT(22.5*W82*(H82/Z82))-1)*100)</f>
        <v>300.150104743735</v>
      </c>
      <c r="U82" s="177">
        <f>IF(OR(W82&lt;0.01,W82="n/a"),"n/a",H82/W82)</f>
        <v>42.33492822966507</v>
      </c>
      <c r="V82" s="183">
        <v>12</v>
      </c>
      <c r="W82" s="176">
        <v>2.09</v>
      </c>
      <c r="X82" s="176">
        <v>3.65</v>
      </c>
      <c r="Y82" s="184">
        <v>8.52</v>
      </c>
      <c r="Z82" s="185">
        <v>8.51</v>
      </c>
      <c r="AA82" s="186">
        <v>19.2</v>
      </c>
      <c r="AB82" s="187">
        <v>25</v>
      </c>
      <c r="AC82" s="188">
        <v>12.63</v>
      </c>
      <c r="AD82" s="189">
        <v>37.2</v>
      </c>
      <c r="AE82" s="189">
        <v>11.6</v>
      </c>
      <c r="AF82" s="190">
        <v>6</v>
      </c>
      <c r="AG82" s="191">
        <v>7704</v>
      </c>
      <c r="AH82" s="192">
        <v>0.9</v>
      </c>
      <c r="AI82" s="193">
        <v>2.28</v>
      </c>
      <c r="AJ82" s="194">
        <f>IF(OR(AD82&lt;0,AD82="n/a",AD82=0,AN82="n/a"),"n/a",AN82/AD82)</f>
        <v>0.4916065058983051</v>
      </c>
      <c r="AK82" s="195">
        <f>IF(OR(AN82&lt;0,AN82="n/a",AO82&lt;0,AO82="n/a"),"n/a",AN82/AO82)</f>
        <v>0.6212574515652559</v>
      </c>
      <c r="AL82" s="196">
        <f>((AP82/AQ82)^(1/1)-1)*100</f>
        <v>13.79310344827587</v>
      </c>
      <c r="AM82" s="196">
        <f>IF(AS82=0,"n/a",((AP82/AS82)^(1/3)-1)*100)</f>
        <v>19.42376062824209</v>
      </c>
      <c r="AN82" s="196">
        <f>IF(AV82=0,"n/a",((AP82/AV82)^(1/5)-1)*100)</f>
        <v>18.28776201941695</v>
      </c>
      <c r="AO82" s="197">
        <f>IF(BB82=0,"n/a",((AP82/BB82)^(1/10)-1)*100)</f>
        <v>29.43668840243445</v>
      </c>
      <c r="AP82" s="194">
        <v>1.65</v>
      </c>
      <c r="AQ82" s="194">
        <v>1.45</v>
      </c>
      <c r="AR82" s="194">
        <v>1.225</v>
      </c>
      <c r="AS82" s="194">
        <v>0.96875</v>
      </c>
      <c r="AT82" s="199"/>
      <c r="AU82" s="194">
        <v>0.84375</v>
      </c>
      <c r="AV82" s="194">
        <v>0.7125</v>
      </c>
      <c r="AW82" s="199"/>
      <c r="AX82" s="398">
        <v>0.6</v>
      </c>
      <c r="AY82" s="201">
        <v>0.5</v>
      </c>
      <c r="AZ82" s="202">
        <v>0.375</v>
      </c>
      <c r="BA82" s="202">
        <v>0.2625</v>
      </c>
      <c r="BB82" s="202">
        <v>0.125</v>
      </c>
      <c r="BC82" s="202">
        <v>0.04375</v>
      </c>
      <c r="BD82" s="203">
        <v>0.01875</v>
      </c>
      <c r="BE82" s="202">
        <v>0.98</v>
      </c>
      <c r="BF82" s="202">
        <v>0.9350000000000001</v>
      </c>
      <c r="BG82" s="202">
        <v>0.875</v>
      </c>
      <c r="BH82" s="202">
        <v>0.81125</v>
      </c>
      <c r="BI82" s="314">
        <v>0.759</v>
      </c>
      <c r="BJ82" s="200">
        <f>SUM(AP82:BI82)</f>
        <v>13.13525</v>
      </c>
      <c r="BK82" s="205">
        <f>((AP82/AQ82)-1)*100</f>
        <v>13.79310344827587</v>
      </c>
      <c r="BL82" s="205">
        <f>((AQ82/AR82)-1)*100</f>
        <v>18.36734693877551</v>
      </c>
      <c r="BM82" s="205">
        <f>((AR82/AS82)-1)*100</f>
        <v>26.45161290322582</v>
      </c>
      <c r="BN82" s="205">
        <f>IF(AU82=0,0,IF(AU82&gt;AS82,0,((AS82/AU82)-1)*100))</f>
        <v>14.81481481481481</v>
      </c>
      <c r="BO82" s="205">
        <f>IF(AV82=0,0,IF(AV82&gt;AU82,0,((AU82/AV82)-1)*100))</f>
        <v>18.42105263157894</v>
      </c>
      <c r="BP82" s="205">
        <f>IF(AX82=0,0,IF(AX82&gt;AV82,0,((AV82/AX82)-1)*100))</f>
        <v>18.75</v>
      </c>
      <c r="BQ82" s="206">
        <f>IF(AY82=0,0,IF(AY82&gt;AX82,0,((AX82/AY82)-1)*100))</f>
        <v>20</v>
      </c>
      <c r="BR82" s="207">
        <f>IF(AZ82=0,0,IF(AZ82&gt;AY82,0,((AY82/AZ82)-1)*100))</f>
        <v>33.33333333333333</v>
      </c>
      <c r="BS82" s="207">
        <f>IF(BA82=0,0,IF(BA82&gt;AZ82,0,((AZ82/BA82)-1)*100))</f>
        <v>42.85714285714286</v>
      </c>
      <c r="BT82" s="207">
        <f>IF(BB82=0,0,IF(BB82&gt;BA82,0,((BA82/BB82)-1)*100))</f>
        <v>110</v>
      </c>
      <c r="BU82" s="207">
        <f>IF(BC82=0,0,IF(BC82&gt;BB82,0,((BB82/BC82)-1)*100))</f>
        <v>185.7142857142857</v>
      </c>
      <c r="BV82" s="207">
        <f>IF(BD82=0,0,IF(BD82&gt;BC82,0,((BC82/BD82)-1)*100))</f>
        <v>133.3333333333333</v>
      </c>
      <c r="BW82" s="207">
        <f>IF(BE82=0,0,IF(BE82&gt;BD82,0,((BD82/BE82)-1)*100))</f>
        <v>0</v>
      </c>
      <c r="BX82" s="207">
        <f>IF(BF82=0,0,IF(BF82&gt;BE82,0,((BE82/BF82)-1)*100))</f>
        <v>4.812834224598928</v>
      </c>
      <c r="BY82" s="207">
        <f>IF(BG82=0,0,IF(BG82&gt;BF82,0,((BF82/BG82)-1)*100))</f>
        <v>6.857142857142873</v>
      </c>
      <c r="BZ82" s="207">
        <f>IF(BH82=0,0,IF(BH82&gt;BG82,0,((BG82/BH82)-1)*100))</f>
        <v>7.858243451463798</v>
      </c>
      <c r="CA82" s="208">
        <f>IF(BI82=0,0,IF(BI82&gt;BH82,0,((BH82/BI82)-1)*100))</f>
        <v>6.884057971014501</v>
      </c>
      <c r="CB82" s="205">
        <f>AVERAGE(BK82:CA82)</f>
        <v>38.95578261641096</v>
      </c>
      <c r="CC82" s="205">
        <f>SQRT(AVERAGE((BK82-$CB82)^2,(BL82-$CB82)^2,(BM82-$CB82)^2,(BN82-$CB82)^2,(BO82-$CB82)^2,(BP82-$CB82)^2,(BQ82-$CB82)^2,(BR82-$CB82)^2,(BS82-$CB82)^2,(BT82-$CB82)^2,(BU82-$CB82)^2,(BV82-$CB82)^2,(BW82-$CB82)^2,(BX82-$CB82)^2,(BY82-$CB82)^2,(BZ82-$CB82)^2,(CA82-$CB82)^2))</f>
        <v>51.0098133113678</v>
      </c>
      <c r="CD82" t="s" s="110">
        <v>285</v>
      </c>
      <c r="CE82" s="209">
        <f>IF(AN82="n/a","n/a",IF(U82&lt;0,"n/a",IF(U82="n/a","n/a",I82+AN82-U82)))</f>
        <v>-21.84327832598049</v>
      </c>
      <c r="CF82" s="209">
        <f>IF(AN82="n/a","n/a",I82+AN82)</f>
        <v>20.49164990368458</v>
      </c>
      <c r="CG82" s="205">
        <f>D82/10+(1000-E82)/100+IF(F82="N",2,IF(F82="Y",1,0))+IF(G82="N",2,IF(G82="Y",1,0))+IF(L82&gt;10,5,L82/2)+IF(S82&gt;100,0,IF(S82&lt;0,0,(100-S82)/10))+IF(U82&gt;100,0,IF(U82&lt;0,0,(100-U82)/10))+IF(X82="-",0,IF(X82="N/A",0,IF(X82&gt;5,0,5-X82)))+IF(Y82&gt;5,0,5-Y82)+IF(Z82="N/A",0,IF(Z82&gt;5,0,5-Z82))+IF(AB82&lt;0,0,IF(AB82="-",0,IF(AB82="N/A",0,IF(AB82&gt;10,5,AB82/2))))+IF(AC82="n/a",0,IF(AC82&lt;0,0,IF(AC82&gt;10,5,AC82/2)))+IF(AE82="n/a",0,IF(AE82&lt;0,0,IF(AE82&gt;10,5,AE82/2)))+AF82/10+IF(AG82&gt;100000,3,IF(AG82&gt;10000,2,IF(AG82&gt;1000,1,0)))+IF(AL82&gt;10,5,AL82/2)+IF(AM82="n/a",0,IF(AM82&gt;10,5,AM82/2))+IF(AN82="n/a",0,IF(AN82&gt;10,5,AN82/2))+IF(AO82="n/a",0,IF(AO82&lt;0,0,IF(AO82&gt;10,5,AO82/2)))+IF(CB82&gt;10,5,CB82/2)</f>
        <v>66.98636363636365</v>
      </c>
      <c r="CH82" s="315">
        <f>IF(AB82="n/a",1.03*AP82,IF(AB82&lt;0,1.01*AP82,IF(AB82&gt;10,1.1*AP82,(1+AB82/100)*AP82)))</f>
        <v>1.815</v>
      </c>
      <c r="CI82" s="211">
        <f>IF($AC82="n/a",1.03*CH82,IF($AC82&lt;0,1.01*CH82,IF($AC82&gt;10,1.1*CH82,(1+$AC82/100)*CH82)))</f>
        <v>1.9965</v>
      </c>
      <c r="CJ82" s="212">
        <f>IF($AE82="n/a",1.03*CI82,IF($AE82&lt;0,1.01*CI82,IF($AE82&gt;10,1.1*CI82,(1+$AE82/100)*CI82)))</f>
        <v>2.19615</v>
      </c>
      <c r="CK82" s="212">
        <f>IF($AE82="n/a",1.03*CJ82,IF($AE82&lt;0,1.01*CJ82,IF($AE82&gt;10,1.1*CJ82,(1+$AE82/100)*CJ82)))</f>
        <v>2.415765</v>
      </c>
      <c r="CL82" s="210">
        <f>IF($AE82="n/a",1.03*CK82,IF($AE82&lt;0,1.01*CK82,IF($AE82&gt;10,1.1*CK82,(1+$AE82/100)*CK82)))</f>
        <v>2.657341500000001</v>
      </c>
      <c r="CM82" s="211">
        <f>SUM(CH82:CL82)</f>
        <v>11.0807565</v>
      </c>
      <c r="CN82" s="208">
        <f>(CM82/H82)*100</f>
        <v>12.52345897377939</v>
      </c>
      <c r="CO82" s="213">
        <v>0.32</v>
      </c>
      <c r="CP82" s="214">
        <v>34.3</v>
      </c>
      <c r="CQ82" s="215">
        <v>-2.6</v>
      </c>
      <c r="CR82" s="216">
        <v>1.1</v>
      </c>
      <c r="CS82" s="217">
        <v>6.6</v>
      </c>
    </row>
    <row r="83" ht="11.25" customHeight="1">
      <c r="A83" t="s" s="116">
        <v>691</v>
      </c>
      <c r="B83" t="s" s="116">
        <v>692</v>
      </c>
      <c r="C83" t="s" s="227">
        <v>693</v>
      </c>
      <c r="D83" s="218">
        <v>23</v>
      </c>
      <c r="E83" s="219">
        <v>136</v>
      </c>
      <c r="F83" t="s" s="220">
        <v>55</v>
      </c>
      <c r="G83" t="s" s="221">
        <v>141</v>
      </c>
      <c r="H83" s="222">
        <v>262.43</v>
      </c>
      <c r="I83" s="223">
        <f>(R83/H83)*100</f>
        <v>2.667377967457988</v>
      </c>
      <c r="J83" s="318">
        <v>1.6</v>
      </c>
      <c r="K83" s="318">
        <v>1.75</v>
      </c>
      <c r="L83" s="223">
        <f>((K83/J83)-1)*100</f>
        <v>9.375</v>
      </c>
      <c r="M83" s="226">
        <v>42823</v>
      </c>
      <c r="N83" s="226">
        <v>42825</v>
      </c>
      <c r="O83" s="226">
        <v>42842</v>
      </c>
      <c r="P83" t="s" s="227">
        <v>268</v>
      </c>
      <c r="Q83" s="85"/>
      <c r="R83" s="225">
        <f>K83*4</f>
        <v>7</v>
      </c>
      <c r="S83" s="228">
        <f>IF(OR(W83&lt;0.01,W83="n/a"),"n/a",R83/W83*100)</f>
        <v>90.09009009009009</v>
      </c>
      <c r="T83" s="229">
        <f>IF(OR(W83&lt;0.01,Z83="n/a"),"n/a",(H83/SQRT(22.5*W83*(H83/Z83))-1)*100)</f>
        <v>102.4353231530013</v>
      </c>
      <c r="U83" s="223">
        <f>IF(OR(W83&lt;0.01,W83="n/a"),"n/a",H83/W83)</f>
        <v>33.77477477477478</v>
      </c>
      <c r="V83" s="230">
        <v>12</v>
      </c>
      <c r="W83" s="222">
        <v>7.77</v>
      </c>
      <c r="X83" s="222">
        <v>4.27</v>
      </c>
      <c r="Y83" s="231">
        <v>12.86</v>
      </c>
      <c r="Z83" s="232">
        <v>2.73</v>
      </c>
      <c r="AA83" s="233">
        <v>8.199999999999999</v>
      </c>
      <c r="AB83" s="234">
        <v>79.8</v>
      </c>
      <c r="AC83" s="235">
        <v>-19.57</v>
      </c>
      <c r="AD83" s="236">
        <v>47</v>
      </c>
      <c r="AE83" s="236">
        <v>7.9</v>
      </c>
      <c r="AF83" s="237">
        <v>23</v>
      </c>
      <c r="AG83" s="238">
        <v>17137</v>
      </c>
      <c r="AH83" s="239">
        <v>0.4</v>
      </c>
      <c r="AI83" s="240">
        <v>0.9</v>
      </c>
      <c r="AJ83" s="241">
        <f>IF(OR(AD83&lt;0,AD83="n/a",AD83=0),"n/a",AN83/AD83)</f>
        <v>0.1805600643559646</v>
      </c>
      <c r="AK83" s="242">
        <f>IF(OR(AO83&lt;0,AO83="n/a"),"n/a",AN83/AO83)</f>
        <v>1.309320848797263</v>
      </c>
      <c r="AL83" s="243">
        <f>((AP83/AQ83)^(1/1)-1)*100</f>
        <v>11.03202846975089</v>
      </c>
      <c r="AM83" s="243">
        <f>IF(AS83=0,"n/a",((AP83/AS83)^(1/3)-1)*100)</f>
        <v>9.675043748815494</v>
      </c>
      <c r="AN83" s="243">
        <f>IF(AV83=0,"n/a",((AP83/AV83)^(1/5)-1)*100)</f>
        <v>8.486323024730336</v>
      </c>
      <c r="AO83" s="244">
        <f>IF(BB83=0,"n/a",((AP83/BB83)^(1/10)-1)*100)</f>
        <v>6.481469406468121</v>
      </c>
      <c r="AP83" s="241">
        <v>6.24</v>
      </c>
      <c r="AQ83" s="241">
        <v>5.62</v>
      </c>
      <c r="AR83" s="241">
        <v>5.02</v>
      </c>
      <c r="AS83" s="241">
        <v>4.73</v>
      </c>
      <c r="AT83" s="245"/>
      <c r="AU83" s="241">
        <v>4.34</v>
      </c>
      <c r="AV83" s="241">
        <v>4.1525</v>
      </c>
      <c r="AW83" s="245"/>
      <c r="AX83" s="246">
        <v>4.1275</v>
      </c>
      <c r="AY83" s="247">
        <v>4.11</v>
      </c>
      <c r="AZ83" s="248">
        <v>3.99</v>
      </c>
      <c r="BA83" s="248">
        <v>3.63</v>
      </c>
      <c r="BB83" s="248">
        <v>3.33</v>
      </c>
      <c r="BC83" s="248">
        <v>3.22</v>
      </c>
      <c r="BD83" s="248">
        <v>3.15</v>
      </c>
      <c r="BE83" s="248">
        <v>3.11</v>
      </c>
      <c r="BF83" s="248">
        <v>3.01</v>
      </c>
      <c r="BG83" s="248">
        <v>2.79</v>
      </c>
      <c r="BH83" s="248">
        <v>2.32</v>
      </c>
      <c r="BI83" s="249">
        <v>2.1</v>
      </c>
      <c r="BJ83" s="246">
        <f>SUM(AP83:BI83)</f>
        <v>68.98999999999998</v>
      </c>
      <c r="BK83" s="250">
        <f>((AP83/AQ83)-1)*100</f>
        <v>11.03202846975089</v>
      </c>
      <c r="BL83" s="250">
        <f>((AQ83/AR83)-1)*100</f>
        <v>11.95219123505977</v>
      </c>
      <c r="BM83" s="250">
        <f>((AR83/AS83)-1)*100</f>
        <v>6.131078224101461</v>
      </c>
      <c r="BN83" s="250">
        <f>IF(AU83=0,0,IF(AU83&gt;AS83,0,((AS83/AU83)-1)*100))</f>
        <v>8.986175115207384</v>
      </c>
      <c r="BO83" s="250">
        <f>IF(AV83=0,0,IF(AV83&gt;AU83,0,((AU83/AV83)-1)*100))</f>
        <v>4.515352197471412</v>
      </c>
      <c r="BP83" s="250">
        <f>IF(AX83=0,0,IF(AX83&gt;AV83,0,((AV83/AX83)-1)*100))</f>
        <v>0.6056935190793311</v>
      </c>
      <c r="BQ83" s="251">
        <f>IF(AY83=0,0,IF(AY83&gt;AX83,0,((AX83/AY83)-1)*100))</f>
        <v>0.4257907542579042</v>
      </c>
      <c r="BR83" s="252">
        <f>IF(AZ83=0,0,IF(AZ83&gt;AY83,0,((AY83/AZ83)-1)*100))</f>
        <v>3.007518796992481</v>
      </c>
      <c r="BS83" s="252">
        <f>IF(BA83=0,0,IF(BA83&gt;AZ83,0,((AZ83/BA83)-1)*100))</f>
        <v>9.917355371900838</v>
      </c>
      <c r="BT83" s="252">
        <f>IF(BB83=0,0,IF(BB83&gt;BA83,0,((BA83/BB83)-1)*100))</f>
        <v>9.009009009009006</v>
      </c>
      <c r="BU83" s="252">
        <f>IF(BC83=0,0,IF(BC83&gt;BB83,0,((BB83/BC83)-1)*100))</f>
        <v>3.416149068322971</v>
      </c>
      <c r="BV83" s="252">
        <f>IF(BD83=0,0,IF(BD83&gt;BC83,0,((BC83/BD83)-1)*100))</f>
        <v>2.222222222222237</v>
      </c>
      <c r="BW83" s="252">
        <f>IF(BE83=0,0,IF(BE83&gt;BD83,0,((BD83/BE83)-1)*100))</f>
        <v>1.286173633440524</v>
      </c>
      <c r="BX83" s="252">
        <f>IF(BF83=0,0,IF(BF83&gt;BE83,0,((BE83/BF83)-1)*100))</f>
        <v>3.322259136212624</v>
      </c>
      <c r="BY83" s="252">
        <f>IF(BG83=0,0,IF(BG83&gt;BF83,0,((BF83/BG83)-1)*100))</f>
        <v>7.885304659498193</v>
      </c>
      <c r="BZ83" s="252">
        <f>IF(BH83=0,0,IF(BH83&gt;BG83,0,((BG83/BH83)-1)*100))</f>
        <v>20.25862068965518</v>
      </c>
      <c r="CA83" s="253">
        <f>IF(BI83=0,0,IF(BI83&gt;BH83,0,((BH83/BI83)-1)*100))</f>
        <v>10.47619047619046</v>
      </c>
      <c r="CB83" s="250">
        <f>AVERAGE(BK83:CA83)</f>
        <v>6.732300739904273</v>
      </c>
      <c r="CC83" s="250">
        <f>SQRT(AVERAGE((BK83-$CB83)^2,(BL83-$CB83)^2,(BM83-$CB83)^2,(BN83-$CB83)^2,(BO83-$CB83)^2,(BP83-$CB83)^2,(BQ83-$CB83)^2,(BR83-$CB83)^2,(BS83-$CB83)^2,(BT83-$CB83)^2,(BU83-$CB83)^2,(BV83-$CB83)^2,(BW83-$CB83)^2,(BX83-$CB83)^2,(BY83-$CB83)^2,(BZ83-$CB83)^2,(CA83-$CB83)^2))</f>
        <v>5.049952631219351</v>
      </c>
      <c r="CD83" t="s" s="116">
        <v>285</v>
      </c>
      <c r="CE83" s="545">
        <f>IF(AN83="n/a","n/a",IF(U83&lt;0,"n/a",IF(U83="n/a","n/a",I83+AN83-U83)))</f>
        <v>-22.62107378258645</v>
      </c>
      <c r="CF83" s="254">
        <f>IF(AN83="n/a","n/a",I83+AN83)</f>
        <v>11.15370099218832</v>
      </c>
      <c r="CG83" s="250">
        <f>D83/10+(1000-E83)/100+IF(F83="N",2,IF(F83="Y",1,0))+IF(G83="N",2,IF(G83="Y",1,0))+IF(L83&gt;10,5,L83/2)+IF(S83&gt;100,0,IF(S83&lt;0,0,(100-S83)/10))+IF(U83&gt;100,0,IF(U83&lt;0,0,(100-U83)/10))+IF(X83="-",0,IF(X83="N/A",0,IF(X83&gt;5,0,5-X83)))+IF(Y83&gt;5,0,5-Y83)+IF(Z83="N/A",0,IF(Z83&gt;5,0,5-Z83))+IF(AB83&lt;0,0,IF(AB83="-",0,IF(AB83="N/A",0,IF(AB83&gt;10,5,AB83/2))))+IF(AC83="n/a",0,IF(AC83&lt;0,0,IF(AC83&gt;10,5,AC83/2)))+IF(AE83="n/a",0,IF(AE83&lt;0,0,IF(AE83&gt;10,5,AE83/2)))+AF83/10+IF(AG83&gt;100000,3,IF(AG83&gt;10000,2,IF(AG83&gt;1000,1,0)))+IF(AL83&gt;10,5,AL83/2)+IF(AM83="n/a",0,IF(AM83&gt;10,5,AM83/2))+IF(AN83="n/a",0,IF(AN83&gt;10,5,AN83/2))+IF(AO83="n/a",0,IF(AO83&lt;0,0,IF(AO83&gt;10,5,AO83/2)))+IF(CB83&gt;10,5,CB83/2)</f>
        <v>63.17858197347263</v>
      </c>
      <c r="CH83" s="255">
        <f>IF(AB83="n/a",1.03*AP83,IF(AB83&lt;0,1.01*AP83,IF(AB83&gt;10,1.1*AP83,(1+AB83/100)*AP83)))</f>
        <v>6.864000000000001</v>
      </c>
      <c r="CI83" s="256">
        <f>IF($AC83="n/a",1.03*CH83,IF($AC83&lt;0,1.01*CH83,IF($AC83&gt;10,1.1*CH83,(1+$AC83/100)*CH83)))</f>
        <v>6.932640000000001</v>
      </c>
      <c r="CJ83" s="257">
        <f>IF($AE83="n/a",1.03*CI83,IF($AE83&lt;0,1.01*CI83,IF($AE83&gt;10,1.1*CI83,(1+$AE83/100)*CI83)))</f>
        <v>7.480318560000001</v>
      </c>
      <c r="CK83" s="257">
        <f>IF($AE83="n/a",1.03*CJ83,IF($AE83&lt;0,1.01*CJ83,IF($AE83&gt;10,1.1*CJ83,(1+$AE83/100)*CJ83)))</f>
        <v>8.071263726240</v>
      </c>
      <c r="CL83" s="258">
        <f>IF($AE83="n/a",1.03*CK83,IF($AE83&lt;0,1.01*CK83,IF($AE83&gt;10,1.1*CK83,(1+$AE83/100)*CK83)))</f>
        <v>8.70889356061296</v>
      </c>
      <c r="CM83" s="256">
        <f>SUM(CH83:CL83)</f>
        <v>38.05711584685297</v>
      </c>
      <c r="CN83" s="253">
        <f>(CM83/H83)*100</f>
        <v>14.50181604498455</v>
      </c>
      <c r="CO83" s="259">
        <v>0.5600000000000001</v>
      </c>
      <c r="CP83" s="260">
        <v>25.7</v>
      </c>
      <c r="CQ83" s="261">
        <v>-2.8</v>
      </c>
      <c r="CR83" s="260">
        <v>0.7</v>
      </c>
      <c r="CS83" s="261">
        <v>5.2</v>
      </c>
    </row>
    <row r="84" ht="11.25" customHeight="1">
      <c r="A84" t="s" s="227">
        <v>694</v>
      </c>
      <c r="B84" t="s" s="116">
        <v>695</v>
      </c>
      <c r="C84" t="s" s="116">
        <v>265</v>
      </c>
      <c r="D84" s="218">
        <v>11</v>
      </c>
      <c r="E84" s="219">
        <v>317</v>
      </c>
      <c r="F84" t="s" s="220">
        <v>129</v>
      </c>
      <c r="G84" t="s" s="221">
        <v>129</v>
      </c>
      <c r="H84" s="493">
        <v>80.09999999999999</v>
      </c>
      <c r="I84" s="223">
        <f>(R84/H84)*100</f>
        <v>1.997503121098627</v>
      </c>
      <c r="J84" s="224">
        <v>0.34</v>
      </c>
      <c r="K84" s="224">
        <v>0.4</v>
      </c>
      <c r="L84" s="223">
        <f>((K84/J84)-1)*100</f>
        <v>17.64705882352942</v>
      </c>
      <c r="M84" s="226">
        <v>43061</v>
      </c>
      <c r="N84" s="226">
        <v>43063</v>
      </c>
      <c r="O84" s="226">
        <v>43077</v>
      </c>
      <c r="P84" t="s" s="227">
        <v>305</v>
      </c>
      <c r="Q84" s="85"/>
      <c r="R84" s="225">
        <f>K84*4</f>
        <v>1.6</v>
      </c>
      <c r="S84" s="228">
        <f>IF(OR(W84&lt;0.01,W84="n/a"),"n/a",R84/W84*100)</f>
        <v>40.71246819338423</v>
      </c>
      <c r="T84" s="229">
        <f>IF(OR(W84&lt;0.01,Z84="n/a"),"n/a",(H84/SQRT(22.5*W84*(H84/Z84))-1)*100)</f>
        <v>151.8127661799456</v>
      </c>
      <c r="U84" s="223">
        <f>IF(OR(W84&lt;0.01,W84="n/a"),"n/a",H84/W84)</f>
        <v>20.38167938931297</v>
      </c>
      <c r="V84" s="230">
        <v>12</v>
      </c>
      <c r="W84" s="222">
        <v>3.93</v>
      </c>
      <c r="X84" s="222">
        <v>4.35</v>
      </c>
      <c r="Y84" s="231">
        <v>2.11</v>
      </c>
      <c r="Z84" s="232">
        <v>7</v>
      </c>
      <c r="AA84" s="233">
        <v>36.6</v>
      </c>
      <c r="AB84" s="234">
        <v>148.1</v>
      </c>
      <c r="AC84" s="235">
        <v>4.05</v>
      </c>
      <c r="AD84" s="236">
        <v>47.2</v>
      </c>
      <c r="AE84" s="236">
        <v>4.68</v>
      </c>
      <c r="AF84" s="237">
        <v>5</v>
      </c>
      <c r="AG84" s="238">
        <v>3391</v>
      </c>
      <c r="AH84" s="239">
        <v>0.7</v>
      </c>
      <c r="AI84" s="240">
        <v>0.46</v>
      </c>
      <c r="AJ84" s="241">
        <f>IF(OR(AD84&lt;0,AD84="n/a",AD84=0,AN84="n/a"),"n/a",AN84/AD84)</f>
        <v>0.2416841673306602</v>
      </c>
      <c r="AK84" t="s" s="265">
        <f>IF(OR(AN84&lt;0,AN84="n/a",AO84&lt;0,AO84="n/a"),"n/a",AN84/AO84)</f>
        <v>143</v>
      </c>
      <c r="AL84" s="243">
        <f>((AP84/AQ84)^(1/1)-1)*100</f>
        <v>10.43478260869566</v>
      </c>
      <c r="AM84" s="243">
        <f>IF(AS84=0,"n/a",((AP84/AS84)^(1/3)-1)*100)</f>
        <v>11.75169255689807</v>
      </c>
      <c r="AN84" s="243">
        <f>IF(AV84=0,"n/a",((AP84/AV84)^(1/5)-1)*100)</f>
        <v>11.40749269800716</v>
      </c>
      <c r="AO84" t="s" s="265">
        <f>IF(BB84=0,"n/a",((AP84/BB84)^(1/10)-1)*100)</f>
        <v>143</v>
      </c>
      <c r="AP84" s="241">
        <v>1.27</v>
      </c>
      <c r="AQ84" s="241">
        <v>1.15</v>
      </c>
      <c r="AR84" s="241">
        <v>1.03</v>
      </c>
      <c r="AS84" s="241">
        <v>0.91</v>
      </c>
      <c r="AT84" s="245"/>
      <c r="AU84" s="241">
        <v>0.82</v>
      </c>
      <c r="AV84" s="241">
        <v>0.74</v>
      </c>
      <c r="AW84" s="245"/>
      <c r="AX84" s="246">
        <v>0.63</v>
      </c>
      <c r="AY84" s="247">
        <v>0.51</v>
      </c>
      <c r="AZ84" s="317">
        <v>0.48</v>
      </c>
      <c r="BA84" s="248">
        <v>0.41</v>
      </c>
      <c r="BB84" s="317">
        <v>0</v>
      </c>
      <c r="BC84" s="317">
        <v>0</v>
      </c>
      <c r="BD84" s="317">
        <v>0</v>
      </c>
      <c r="BE84" s="317">
        <v>0</v>
      </c>
      <c r="BF84" s="317">
        <v>0</v>
      </c>
      <c r="BG84" s="317">
        <v>0</v>
      </c>
      <c r="BH84" s="317">
        <v>0</v>
      </c>
      <c r="BI84" s="401">
        <v>0</v>
      </c>
      <c r="BJ84" s="246">
        <f>SUM(AP84:BI84)</f>
        <v>7.950000000000001</v>
      </c>
      <c r="BK84" s="250">
        <f>((AP84/AQ84)-1)*100</f>
        <v>10.43478260869566</v>
      </c>
      <c r="BL84" s="250">
        <f>((AQ84/AR84)-1)*100</f>
        <v>11.6504854368932</v>
      </c>
      <c r="BM84" s="250">
        <f>((AR84/AS84)-1)*100</f>
        <v>13.18681318681318</v>
      </c>
      <c r="BN84" s="250">
        <f>IF(AU84=0,0,IF(AU84&gt;AS84,0,((AS84/AU84)-1)*100))</f>
        <v>10.97560975609757</v>
      </c>
      <c r="BO84" s="250">
        <f>IF(AV84=0,0,IF(AV84&gt;AU84,0,((AU84/AV84)-1)*100))</f>
        <v>10.81081081081081</v>
      </c>
      <c r="BP84" s="250">
        <f>IF(AX84=0,0,IF(AX84&gt;AV84,0,((AV84/AX84)-1)*100))</f>
        <v>17.46031746031747</v>
      </c>
      <c r="BQ84" s="251">
        <f>IF(AY84=0,0,IF(AY84&gt;AX84,0,((AX84/AY84)-1)*100))</f>
        <v>23.52941176470589</v>
      </c>
      <c r="BR84" s="252">
        <f>IF(AZ84=0,0,IF(AZ84&gt;AY84,0,((AY84/AZ84)-1)*100))</f>
        <v>6.25</v>
      </c>
      <c r="BS84" s="252">
        <f>IF(BA84=0,0,IF(BA84&gt;AZ84,0,((AZ84/BA84)-1)*100))</f>
        <v>17.07317073170731</v>
      </c>
      <c r="BT84" s="252">
        <f>IF(BB84=0,0,IF(BB84&gt;BA84,0,((BA84/BB84)-1)*100))</f>
        <v>0</v>
      </c>
      <c r="BU84" s="252">
        <f>IF(BC84=0,0,IF(BC84&gt;BB84,0,((BB84/BC84)-1)*100))</f>
        <v>0</v>
      </c>
      <c r="BV84" s="252">
        <f>IF(BD84=0,0,IF(BD84&gt;BC84,0,((BC84/BD84)-1)*100))</f>
        <v>0</v>
      </c>
      <c r="BW84" s="252">
        <f>IF(BE84=0,0,IF(BE84&gt;BD84,0,((BD84/BE84)-1)*100))</f>
        <v>0</v>
      </c>
      <c r="BX84" s="252">
        <f>IF(BF84=0,0,IF(BF84&gt;BE84,0,((BE84/BF84)-1)*100))</f>
        <v>0</v>
      </c>
      <c r="BY84" s="252">
        <f>IF(BG84=0,0,IF(BG84&gt;BF84,0,((BF84/BG84)-1)*100))</f>
        <v>0</v>
      </c>
      <c r="BZ84" s="252">
        <f>IF(BH84=0,0,IF(BH84&gt;BG84,0,((BG84/BH84)-1)*100))</f>
        <v>0</v>
      </c>
      <c r="CA84" s="253">
        <f>IF(BI84=0,0,IF(BI84&gt;BH84,0,((BH84/BI84)-1)*100))</f>
        <v>0</v>
      </c>
      <c r="CB84" s="250">
        <f>AVERAGE(BK84:CA84)</f>
        <v>7.139494220943593</v>
      </c>
      <c r="CC84" s="250">
        <f>SQRT(AVERAGE((BK84-$CB84)^2,(BL84-$CB84)^2,(BM84-$CB84)^2,(BN84-$CB84)^2,(BO84-$CB84)^2,(BP84-$CB84)^2,(BQ84-$CB84)^2,(BR84-$CB84)^2,(BS84-$CB84)^2,(BT84-$CB84)^2,(BU84-$CB84)^2,(BV84-$CB84)^2,(BW84-$CB84)^2,(BX84-$CB84)^2,(BY84-$CB84)^2,(BZ84-$CB84)^2,(CA84-$CB84)^2))</f>
        <v>7.586246542078211</v>
      </c>
      <c r="CD84" t="s" s="116">
        <v>132</v>
      </c>
      <c r="CE84" s="254">
        <f>IF(AN84="n/a","n/a",IF(U84&lt;0,"n/a",IF(U84="n/a","n/a",I84+AN84-U84)))</f>
        <v>-6.976683570207186</v>
      </c>
      <c r="CF84" s="254">
        <f>IF(AN84="n/a","n/a",I84+AN84)</f>
        <v>13.40499581910579</v>
      </c>
      <c r="CG84" s="250">
        <f>D84/10+(1000-E84)/100+IF(F84="N",2,IF(F84="Y",1,0))+IF(G84="N",2,IF(G84="Y",1,0))+IF(L84&gt;10,5,L84/2)+IF(S84&gt;100,0,IF(S84&lt;0,0,(100-S84)/10))+IF(U84&gt;100,0,IF(U84&lt;0,0,(100-U84)/10))+IF(X84="-",0,IF(X84="N/A",0,IF(X84&gt;5,0,5-X84)))+IF(Y84&gt;5,0,5-Y84)+IF(Z84="N/A",0,IF(Z84&gt;5,0,5-Z84))+IF(AB84&lt;0,0,IF(AB84="-",0,IF(AB84="N/A",0,IF(AB84&gt;10,5,AB84/2))))+IF(AC84="n/a",0,IF(AC84&lt;0,0,IF(AC84&gt;10,5,AC84/2)))+IF(AE84="n/a",0,IF(AE84&lt;0,0,IF(AE84&gt;10,5,AE84/2)))+AF84/10+IF(AG84&gt;100000,3,IF(AG84&gt;10000,2,IF(AG84&gt;1000,1,0)))+IF(AL84&gt;10,5,AL84/2)+IF(AM84="n/a",0,IF(AM84&gt;10,5,AM84/2))+IF(AN84="n/a",0,IF(AN84&gt;10,5,AN84/2))+IF(AO84="n/a",0,IF(AO84&lt;0,0,IF(AO84&gt;10,5,AO84/2)))+IF(CB84&gt;10,5,CB84/2)</f>
        <v>59.79533235220207</v>
      </c>
      <c r="CH84" s="255">
        <f>IF(AB84="n/a",1.03*AP84,IF(AB84&lt;0,1.01*AP84,IF(AB84&gt;10,1.1*AP84,(1+AB84/100)*AP84)))</f>
        <v>1.397</v>
      </c>
      <c r="CI84" s="256">
        <f>IF($AC84="n/a",1.03*CH84,IF($AC84&lt;0,1.01*CH84,IF($AC84&gt;10,1.1*CH84,(1+$AC84/100)*CH84)))</f>
        <v>1.4535785</v>
      </c>
      <c r="CJ84" s="257">
        <f>IF($AE84="n/a",1.03*CI84,IF($AE84&lt;0,1.01*CI84,IF($AE84&gt;10,1.1*CI84,(1+$AE84/100)*CI84)))</f>
        <v>1.5216059738</v>
      </c>
      <c r="CK84" s="257">
        <f>IF($AE84="n/a",1.03*CJ84,IF($AE84&lt;0,1.01*CJ84,IF($AE84&gt;10,1.1*CJ84,(1+$AE84/100)*CJ84)))</f>
        <v>1.59281713337384</v>
      </c>
      <c r="CL84" s="258">
        <f>IF($AE84="n/a",1.03*CK84,IF($AE84&lt;0,1.01*CK84,IF($AE84&gt;10,1.1*CK84,(1+$AE84/100)*CK84)))</f>
        <v>1.667360975215736</v>
      </c>
      <c r="CM84" s="256">
        <f>SUM(CH84:CL84)</f>
        <v>7.632362582389577</v>
      </c>
      <c r="CN84" s="253">
        <f>(CM84/H84)*100</f>
        <v>9.528542549799722</v>
      </c>
      <c r="CO84" s="259">
        <v>1.91</v>
      </c>
      <c r="CP84" s="260">
        <v>52.1</v>
      </c>
      <c r="CQ84" s="261">
        <v>-3.8</v>
      </c>
      <c r="CR84" s="262">
        <v>4.8</v>
      </c>
      <c r="CS84" s="263">
        <v>5.9</v>
      </c>
    </row>
    <row r="85" ht="11.25" customHeight="1">
      <c r="A85" t="s" s="116">
        <v>696</v>
      </c>
      <c r="B85" t="s" s="116">
        <v>697</v>
      </c>
      <c r="C85" t="s" s="116">
        <v>357</v>
      </c>
      <c r="D85" s="218">
        <v>19</v>
      </c>
      <c r="E85" s="219">
        <v>163</v>
      </c>
      <c r="F85" t="s" s="220">
        <v>55</v>
      </c>
      <c r="G85" t="s" s="221">
        <v>141</v>
      </c>
      <c r="H85" s="493">
        <v>62.64</v>
      </c>
      <c r="I85" s="223">
        <f>(R85/H85)*100</f>
        <v>3.033205619412516</v>
      </c>
      <c r="J85" s="318">
        <v>0.445</v>
      </c>
      <c r="K85" s="318">
        <v>0.475</v>
      </c>
      <c r="L85" s="223">
        <f>((K85/J85)-1)*100</f>
        <v>6.741573033707859</v>
      </c>
      <c r="M85" s="226">
        <v>42794</v>
      </c>
      <c r="N85" s="226">
        <v>42796</v>
      </c>
      <c r="O85" s="226">
        <v>42825</v>
      </c>
      <c r="P85" t="s" s="227">
        <v>434</v>
      </c>
      <c r="Q85" s="546"/>
      <c r="R85" s="225">
        <f>K85*4</f>
        <v>1.9</v>
      </c>
      <c r="S85" s="228">
        <f>IF(OR(W85&lt;0.01,W85="n/a"),"n/a",R85/W85*100)</f>
        <v>61.48867313915858</v>
      </c>
      <c r="T85" s="229">
        <f>IF(OR(W85&lt;0.01,Z85="n/a"),"n/a",(H85/SQRT(22.5*W85*(H85/Z85))-1)*100)</f>
        <v>28.4047000319352</v>
      </c>
      <c r="U85" s="223">
        <f>IF(OR(W85&lt;0.01,W85="n/a"),"n/a",H85/W85)</f>
        <v>20.27184466019418</v>
      </c>
      <c r="V85" s="230">
        <v>12</v>
      </c>
      <c r="W85" s="222">
        <v>3.09</v>
      </c>
      <c r="X85" s="222">
        <v>3.44</v>
      </c>
      <c r="Y85" s="231">
        <v>2.59</v>
      </c>
      <c r="Z85" s="232">
        <v>1.83</v>
      </c>
      <c r="AA85" s="233">
        <v>9.199999999999999</v>
      </c>
      <c r="AB85" s="234">
        <v>7.3</v>
      </c>
      <c r="AC85" s="235">
        <v>5.64</v>
      </c>
      <c r="AD85" s="236">
        <v>5.9</v>
      </c>
      <c r="AE85" s="236">
        <v>5.88</v>
      </c>
      <c r="AF85" s="237">
        <v>18</v>
      </c>
      <c r="AG85" s="238">
        <v>19881</v>
      </c>
      <c r="AH85" s="239">
        <v>0.1</v>
      </c>
      <c r="AI85" s="240">
        <v>1.04</v>
      </c>
      <c r="AJ85" s="241">
        <f>IF(OR(AD85&lt;0,AD85="n/a",AD85=0),"n/a",AN85/AD85)</f>
        <v>1.712644064667787</v>
      </c>
      <c r="AK85" s="242">
        <f>IF(OR(AO85&lt;0,AO85="n/a"),"n/a",AN85/AO85)</f>
        <v>1.07522029502844</v>
      </c>
      <c r="AL85" s="243">
        <f>((AP85/AQ85)^(1/1)-1)*100</f>
        <v>6.586826347305386</v>
      </c>
      <c r="AM85" s="243">
        <f>IF(AS85=0,"n/a",((AP85/AS85)^(1/3)-1)*100)</f>
        <v>6.586177942082005</v>
      </c>
      <c r="AN85" s="243">
        <f>IF(AV85=0,"n/a",((AP85/AV85)^(1/5)-1)*100)</f>
        <v>10.10459998153994</v>
      </c>
      <c r="AO85" s="244">
        <f>IF(BB85=0,"n/a",((AP85/BB85)^(1/10)-1)*100)</f>
        <v>9.397702059997549</v>
      </c>
      <c r="AP85" s="241">
        <v>1.78</v>
      </c>
      <c r="AQ85" s="241">
        <v>1.67</v>
      </c>
      <c r="AR85" s="241">
        <v>1.57</v>
      </c>
      <c r="AS85" s="241">
        <v>1.47</v>
      </c>
      <c r="AT85" s="245"/>
      <c r="AU85" s="241">
        <v>1.32275</v>
      </c>
      <c r="AV85" s="241">
        <v>1.1</v>
      </c>
      <c r="AW85" s="245"/>
      <c r="AX85" s="241">
        <v>1.025</v>
      </c>
      <c r="AY85" s="247">
        <v>0.95</v>
      </c>
      <c r="AZ85" s="248">
        <v>0.825</v>
      </c>
      <c r="BA85" s="248">
        <v>0.775</v>
      </c>
      <c r="BB85" s="248">
        <v>0.725</v>
      </c>
      <c r="BC85" s="248">
        <v>0.675</v>
      </c>
      <c r="BD85" s="248">
        <v>0.625</v>
      </c>
      <c r="BE85" s="248">
        <v>0.575</v>
      </c>
      <c r="BF85" s="248">
        <v>0.525</v>
      </c>
      <c r="BG85" s="248">
        <v>0.45</v>
      </c>
      <c r="BH85" s="317">
        <v>0.4</v>
      </c>
      <c r="BI85" s="249">
        <v>0.1</v>
      </c>
      <c r="BJ85" s="246">
        <f>SUM(AP85:BI85)</f>
        <v>16.56275</v>
      </c>
      <c r="BK85" s="250">
        <f>((AP85/AQ85)-1)*100</f>
        <v>6.586826347305386</v>
      </c>
      <c r="BL85" s="250">
        <f>((AQ85/AR85)-1)*100</f>
        <v>6.369426751592355</v>
      </c>
      <c r="BM85" s="250">
        <f>((AR85/AS85)-1)*100</f>
        <v>6.802721088435382</v>
      </c>
      <c r="BN85" s="250">
        <f>IF(AU85=0,0,IF(AU85&gt;AS85,0,((AS85/AU85)-1)*100))</f>
        <v>11.13211113211112</v>
      </c>
      <c r="BO85" s="250">
        <f>IF(AV85=0,0,IF(AV85&gt;AU85,0,((AU85/AV85)-1)*100))</f>
        <v>20.24999999999999</v>
      </c>
      <c r="BP85" s="250">
        <f>IF(AX85=0,0,IF(AX85&gt;AV85,0,((AV85/AX85)-1)*100))</f>
        <v>7.317073170731736</v>
      </c>
      <c r="BQ85" s="251">
        <f>IF(AY85=0,0,IF(AY85&gt;AX85,0,((AX85/AY85)-1)*100))</f>
        <v>7.894736842105265</v>
      </c>
      <c r="BR85" s="252">
        <f>IF(AZ85=0,0,IF(AZ85&gt;AY85,0,((AY85/AZ85)-1)*100))</f>
        <v>15.15151515151516</v>
      </c>
      <c r="BS85" s="252">
        <f>IF(BA85=0,0,IF(BA85&gt;AZ85,0,((AZ85/BA85)-1)*100))</f>
        <v>6.451612903225801</v>
      </c>
      <c r="BT85" s="252">
        <f>IF(BB85=0,0,IF(BB85&gt;BA85,0,((BA85/BB85)-1)*100))</f>
        <v>6.896551724137945</v>
      </c>
      <c r="BU85" s="252">
        <f>IF(BC85=0,0,IF(BC85&gt;BB85,0,((BB85/BC85)-1)*100))</f>
        <v>7.407407407407396</v>
      </c>
      <c r="BV85" s="252">
        <f>IF(BD85=0,0,IF(BD85&gt;BC85,0,((BC85/BD85)-1)*100))</f>
        <v>8.000000000000007</v>
      </c>
      <c r="BW85" s="252">
        <f>IF(BE85=0,0,IF(BE85&gt;BD85,0,((BD85/BE85)-1)*100))</f>
        <v>8.695652173913061</v>
      </c>
      <c r="BX85" s="252">
        <f>IF(BF85=0,0,IF(BF85&gt;BE85,0,((BE85/BF85)-1)*100))</f>
        <v>9.523809523809511</v>
      </c>
      <c r="BY85" s="252">
        <f>IF(BG85=0,0,IF(BG85&gt;BF85,0,((BF85/BG85)-1)*100))</f>
        <v>16.66666666666667</v>
      </c>
      <c r="BZ85" s="252">
        <f>IF(BH85=0,0,IF(BH85&gt;BG85,0,((BG85/BH85)-1)*100))</f>
        <v>12.5</v>
      </c>
      <c r="CA85" s="253">
        <f>IF(BI85=0,0,IF(BI85&gt;BH85,0,((BH85/BI85)-1)*100))</f>
        <v>300</v>
      </c>
      <c r="CB85" s="250">
        <f>AVERAGE(BK85:CA85)</f>
        <v>26.92035946370334</v>
      </c>
      <c r="CC85" s="250">
        <f>SQRT(AVERAGE((BK85-$CB85)^2,(BL85-$CB85)^2,(BM85-$CB85)^2,(BN85-$CB85)^2,(BO85-$CB85)^2,(BP85-$CB85)^2,(BQ85-$CB85)^2,(BR85-$CB85)^2,(BS85-$CB85)^2,(BT85-$CB85)^2,(BU85-$CB85)^2,(BV85-$CB85)^2,(BW85-$CB85)^2,(BX85-$CB85)^2,(BY85-$CB85)^2,(BZ85-$CB85)^2,(CA85-$CB85)^2))</f>
        <v>68.38388906897805</v>
      </c>
      <c r="CD85" t="s" s="116">
        <v>161</v>
      </c>
      <c r="CE85" s="254">
        <f>IF(AN85="n/a","n/a",IF(U85&lt;0,"n/a",IF(U85="n/a","n/a",I85+AN85-U85)))</f>
        <v>-7.134039059241719</v>
      </c>
      <c r="CF85" s="254">
        <f>IF(AN85="n/a","n/a",I85+AN85)</f>
        <v>13.13780560095246</v>
      </c>
      <c r="CG85" s="250">
        <f>D85/10+(1000-E85)/100+IF(F85="N",2,IF(F85="Y",1,0))+IF(G85="N",2,IF(G85="Y",1,0))+IF(L85&gt;10,5,L85/2)+IF(S85&gt;100,0,IF(S85&lt;0,0,(100-S85)/10))+IF(U85&gt;100,0,IF(U85&lt;0,0,(100-U85)/10))+IF(X85="-",0,IF(X85="N/A",0,IF(X85&gt;5,0,5-X85)))+IF(Y85&gt;5,0,5-Y85)+IF(Z85="N/A",0,IF(Z85&gt;5,0,5-Z85))+IF(AB85&lt;0,0,IF(AB85="-",0,IF(AB85="N/A",0,IF(AB85&gt;10,5,AB85/2))))+IF(AC85="n/a",0,IF(AC85&lt;0,0,IF(AC85&gt;10,5,AC85/2)))+IF(AE85="n/a",0,IF(AE85&lt;0,0,IF(AE85&gt;10,5,AE85/2)))+AF85/10+IF(AG85&gt;100000,3,IF(AG85&gt;10000,2,IF(AG85&gt;1000,1,0)))+IF(AL85&gt;10,5,AL85/2)+IF(AM85="n/a",0,IF(AM85&gt;10,5,AM85/2))+IF(AN85="n/a",0,IF(AN85&gt;10,5,AN85/2))+IF(AO85="n/a",0,IF(AO85&lt;0,0,IF(AO85&gt;10,5,AO85/2)))+IF(CB85&gt;10,5,CB85/2)</f>
        <v>70.10008791161113</v>
      </c>
      <c r="CH85" s="255">
        <f>IF(AB85="n/a",1.03*AP85,IF(AB85&lt;0,1.01*AP85,IF(AB85&gt;10,1.1*AP85,(1+AB85/100)*AP85)))</f>
        <v>1.90994</v>
      </c>
      <c r="CI85" s="256">
        <f>IF($AC85="n/a",1.03*CH85,IF($AC85&lt;0,1.01*CH85,IF($AC85&gt;10,1.1*CH85,(1+$AC85/100)*CH85)))</f>
        <v>2.017660616</v>
      </c>
      <c r="CJ85" s="257">
        <f>IF($AE85="n/a",1.03*CI85,IF($AE85&lt;0,1.01*CI85,IF($AE85&gt;10,1.1*CI85,(1+$AE85/100)*CI85)))</f>
        <v>2.1362990602208</v>
      </c>
      <c r="CK85" s="257">
        <f>IF($AE85="n/a",1.03*CJ85,IF($AE85&lt;0,1.01*CJ85,IF($AE85&gt;10,1.1*CJ85,(1+$AE85/100)*CJ85)))</f>
        <v>2.261913444961783</v>
      </c>
      <c r="CL85" s="258">
        <f>IF($AE85="n/a",1.03*CK85,IF($AE85&lt;0,1.01*CK85,IF($AE85&gt;10,1.1*CK85,(1+$AE85/100)*CK85)))</f>
        <v>2.394913955525536</v>
      </c>
      <c r="CM85" s="256">
        <f>SUM(CH85:CL85)</f>
        <v>10.72072707670812</v>
      </c>
      <c r="CN85" s="253">
        <f>(CM85/H85)*100</f>
        <v>17.11482611224157</v>
      </c>
      <c r="CO85" s="259">
        <v>0.31</v>
      </c>
      <c r="CP85" s="260">
        <v>23.9</v>
      </c>
      <c r="CQ85" s="261">
        <v>-2.4</v>
      </c>
      <c r="CR85" s="260">
        <v>1</v>
      </c>
      <c r="CS85" s="261">
        <v>4.1</v>
      </c>
    </row>
    <row r="86" ht="11.25" customHeight="1">
      <c r="A86" t="s" s="146">
        <v>698</v>
      </c>
      <c r="B86" t="s" s="146">
        <v>699</v>
      </c>
      <c r="C86" t="s" s="146">
        <v>594</v>
      </c>
      <c r="D86" s="267">
        <v>23</v>
      </c>
      <c r="E86" s="219">
        <v>137</v>
      </c>
      <c r="F86" t="s" s="151">
        <v>129</v>
      </c>
      <c r="G86" t="s" s="152">
        <v>129</v>
      </c>
      <c r="H86" s="268">
        <v>58.38</v>
      </c>
      <c r="I86" s="269">
        <f>(R86/H86)*100</f>
        <v>1.438848920863309</v>
      </c>
      <c r="J86" s="379">
        <v>0.4</v>
      </c>
      <c r="K86" s="379">
        <v>0.42</v>
      </c>
      <c r="L86" s="269">
        <f>((K86/J86)-1)*100</f>
        <v>4.999999999999982</v>
      </c>
      <c r="M86" s="272">
        <v>42885</v>
      </c>
      <c r="N86" s="272">
        <v>42887</v>
      </c>
      <c r="O86" s="272">
        <v>42901</v>
      </c>
      <c r="P86" t="s" s="273">
        <v>700</v>
      </c>
      <c r="Q86" t="s" s="273">
        <v>562</v>
      </c>
      <c r="R86" s="271">
        <f>K86*2</f>
        <v>0.84</v>
      </c>
      <c r="S86" s="275">
        <f>IF(OR(W86&lt;0.01,W86="n/a"),"n/a",R86/W86*100)</f>
        <v>36.36363636363636</v>
      </c>
      <c r="T86" s="276">
        <f>IF(OR(W86&lt;0.01,Z86="n/a"),"n/a",(H86/SQRT(22.5*W86*(H86/Z86))-1)*100)</f>
        <v>144.4503213251306</v>
      </c>
      <c r="U86" s="269">
        <f>IF(OR(W86&lt;0.01,W86="n/a"),"n/a",H86/W86)</f>
        <v>25.27272727272727</v>
      </c>
      <c r="V86" s="277">
        <v>12</v>
      </c>
      <c r="W86" s="268">
        <v>2.31</v>
      </c>
      <c r="X86" s="268">
        <v>3.93</v>
      </c>
      <c r="Y86" s="278">
        <v>1.64</v>
      </c>
      <c r="Z86" s="279">
        <v>5.32</v>
      </c>
      <c r="AA86" s="280">
        <v>22.1</v>
      </c>
      <c r="AB86" s="281">
        <v>-1.9</v>
      </c>
      <c r="AC86" s="282">
        <v>10.62</v>
      </c>
      <c r="AD86" s="283">
        <v>5.6</v>
      </c>
      <c r="AE86" s="283">
        <v>6.43</v>
      </c>
      <c r="AF86" s="284">
        <v>23</v>
      </c>
      <c r="AG86" s="285">
        <v>10527</v>
      </c>
      <c r="AH86" s="286">
        <v>0.2</v>
      </c>
      <c r="AI86" s="287">
        <v>0</v>
      </c>
      <c r="AJ86" s="288">
        <f>IF(OR(AD86&lt;0,AD86="n/a",AD86=0),"n/a",AN86/AD86)</f>
        <v>1.760009701894962</v>
      </c>
      <c r="AK86" s="289">
        <f>IF(OR(AO86&lt;0,AO86="n/a"),"n/a",AN86/AO86)</f>
        <v>0.7152325255759883</v>
      </c>
      <c r="AL86" s="290">
        <f>((AP86/AQ86)^(1/1)-1)*100</f>
        <v>11.11111111111112</v>
      </c>
      <c r="AM86" s="290">
        <f>IF(AS86=0,"n/a",((AP86/AS86)^(1/3)-1)*100)</f>
        <v>10.06424162982089</v>
      </c>
      <c r="AN86" s="290">
        <f>IF(AV86=0,"n/a",((AP86/AV86)^(1/5)-1)*100)</f>
        <v>9.856054330611785</v>
      </c>
      <c r="AO86" s="291">
        <f>IF(BB86=0,"n/a",((AP86/BB86)^(1/10)-1)*100)</f>
        <v>13.78020990121296</v>
      </c>
      <c r="AP86" s="288">
        <v>0.8</v>
      </c>
      <c r="AQ86" s="288">
        <v>0.72</v>
      </c>
      <c r="AR86" s="288">
        <v>0.64</v>
      </c>
      <c r="AS86" s="288">
        <v>0.6</v>
      </c>
      <c r="AT86" s="292"/>
      <c r="AU86" s="288">
        <v>0.5600000000000001</v>
      </c>
      <c r="AV86" s="288">
        <v>0.5</v>
      </c>
      <c r="AW86" s="292"/>
      <c r="AX86" s="293">
        <v>0.4</v>
      </c>
      <c r="AY86" s="294">
        <v>0.38</v>
      </c>
      <c r="AZ86" s="295">
        <v>0.32</v>
      </c>
      <c r="BA86" s="295">
        <v>0.28</v>
      </c>
      <c r="BB86" s="295">
        <v>0.22</v>
      </c>
      <c r="BC86" s="295">
        <v>0.15</v>
      </c>
      <c r="BD86" s="295">
        <v>0.11</v>
      </c>
      <c r="BE86" s="295">
        <v>0.08</v>
      </c>
      <c r="BF86" s="295">
        <v>0.06</v>
      </c>
      <c r="BG86" s="295">
        <v>0.05</v>
      </c>
      <c r="BH86" s="295">
        <v>0.035</v>
      </c>
      <c r="BI86" s="296">
        <v>0.0125</v>
      </c>
      <c r="BJ86" s="293">
        <f>SUM(AP86:BI86)</f>
        <v>5.917500000000001</v>
      </c>
      <c r="BK86" s="297">
        <f>((AP86/AQ86)-1)*100</f>
        <v>11.11111111111112</v>
      </c>
      <c r="BL86" s="297">
        <f>((AQ86/AR86)-1)*100</f>
        <v>12.5</v>
      </c>
      <c r="BM86" s="297">
        <f>((AR86/AS86)-1)*100</f>
        <v>6.666666666666665</v>
      </c>
      <c r="BN86" s="297">
        <f>IF(AU86=0,0,IF(AU86&gt;AS86,0,((AS86/AU86)-1)*100))</f>
        <v>7.14285714285714</v>
      </c>
      <c r="BO86" s="297">
        <f>IF(AV86=0,0,IF(AV86&gt;AU86,0,((AU86/AV86)-1)*100))</f>
        <v>12.00000000000001</v>
      </c>
      <c r="BP86" s="297">
        <f>IF(AX86=0,0,IF(AX86&gt;AV86,0,((AV86/AX86)-1)*100))</f>
        <v>25</v>
      </c>
      <c r="BQ86" s="298">
        <f>IF(AY86=0,0,IF(AY86&gt;AX86,0,((AX86/AY86)-1)*100))</f>
        <v>5.263157894736836</v>
      </c>
      <c r="BR86" s="299">
        <f>IF(AZ86=0,0,IF(AZ86&gt;AY86,0,((AY86/AZ86)-1)*100))</f>
        <v>18.75</v>
      </c>
      <c r="BS86" s="299">
        <f>IF(BA86=0,0,IF(BA86&gt;AZ86,0,((AZ86/BA86)-1)*100))</f>
        <v>14.28571428571428</v>
      </c>
      <c r="BT86" s="299">
        <f>IF(BB86=0,0,IF(BB86&gt;BA86,0,((BA86/BB86)-1)*100))</f>
        <v>27.27272727272729</v>
      </c>
      <c r="BU86" s="299">
        <f>IF(BC86=0,0,IF(BC86&gt;BB86,0,((BB86/BC86)-1)*100))</f>
        <v>46.66666666666668</v>
      </c>
      <c r="BV86" s="299">
        <f>IF(BD86=0,0,IF(BD86&gt;BC86,0,((BC86/BD86)-1)*100))</f>
        <v>36.36363636363635</v>
      </c>
      <c r="BW86" s="299">
        <f>IF(BE86=0,0,IF(BE86&gt;BD86,0,((BD86/BE86)-1)*100))</f>
        <v>37.5</v>
      </c>
      <c r="BX86" s="299">
        <f>IF(BF86=0,0,IF(BF86&gt;BE86,0,((BE86/BF86)-1)*100))</f>
        <v>33.33333333333335</v>
      </c>
      <c r="BY86" s="299">
        <f>IF(BG86=0,0,IF(BG86&gt;BF86,0,((BF86/BG86)-1)*100))</f>
        <v>20</v>
      </c>
      <c r="BZ86" s="299">
        <f>IF(BH86=0,0,IF(BH86&gt;BG86,0,((BG86/BH86)-1)*100))</f>
        <v>42.85714285714286</v>
      </c>
      <c r="CA86" s="300">
        <f>IF(BI86=0,0,IF(BI86&gt;BH86,0,((BH86/BI86)-1)*100))</f>
        <v>180</v>
      </c>
      <c r="CB86" s="297">
        <f>AVERAGE(BK86:CA86)</f>
        <v>31.57135374085839</v>
      </c>
      <c r="CC86" s="297">
        <f>SQRT(AVERAGE((BK86-$CB86)^2,(BL86-$CB86)^2,(BM86-$CB86)^2,(BN86-$CB86)^2,(BO86-$CB86)^2,(BP86-$CB86)^2,(BQ86-$CB86)^2,(BR86-$CB86)^2,(BS86-$CB86)^2,(BT86-$CB86)^2,(BU86-$CB86)^2,(BV86-$CB86)^2,(BW86-$CB86)^2,(BX86-$CB86)^2,(BY86-$CB86)^2,(BZ86-$CB86)^2,(CA86-$CB86)^2))</f>
        <v>39.24339545942201</v>
      </c>
      <c r="CD86" t="s" s="146">
        <v>137</v>
      </c>
      <c r="CE86" s="301">
        <f>IF(AN86="n/a","n/a",IF(U86&lt;0,"n/a",IF(U86="n/a","n/a",I86+AN86-U86)))</f>
        <v>-13.97782402125218</v>
      </c>
      <c r="CF86" s="301">
        <f>IF(AN86="n/a","n/a",I86+AN86)</f>
        <v>11.29490325147509</v>
      </c>
      <c r="CG86" s="297">
        <f>D86/10+(1000-E86)/100+IF(F86="N",2,IF(F86="Y",1,0))+IF(G86="N",2,IF(G86="Y",1,0))+IF(L86&gt;10,5,L86/2)+IF(S86&gt;100,0,IF(S86&lt;0,0,(100-S86)/10))+IF(U86&gt;100,0,IF(U86&lt;0,0,(100-U86)/10))+IF(X86="-",0,IF(X86="N/A",0,IF(X86&gt;5,0,5-X86)))+IF(Y86&gt;5,0,5-Y86)+IF(Z86="N/A",0,IF(Z86&gt;5,0,5-Z86))+IF(AB86&lt;0,0,IF(AB86="-",0,IF(AB86="N/A",0,IF(AB86&gt;10,5,AB86/2))))+IF(AC86="n/a",0,IF(AC86&lt;0,0,IF(AC86&gt;10,5,AC86/2)))+IF(AE86="n/a",0,IF(AE86&lt;0,0,IF(AE86&gt;10,5,AE86/2)))+AF86/10+IF(AG86&gt;100000,3,IF(AG86&gt;10000,2,IF(AG86&gt;1000,1,0)))+IF(AL86&gt;10,5,AL86/2)+IF(AM86="n/a",0,IF(AM86&gt;10,5,AM86/2))+IF(AN86="n/a",0,IF(AN86&gt;10,5,AN86/2))+IF(AO86="n/a",0,IF(AO86&lt;0,0,IF(AO86&gt;10,5,AO86/2)))+IF(CB86&gt;10,5,CB86/2)</f>
        <v>69.13939080166952</v>
      </c>
      <c r="CH86" s="302">
        <f>IF(AB86="n/a",1.03*AP86,IF(AB86&lt;0,1.01*AP86,IF(AB86&gt;10,1.1*AP86,(1+AB86/100)*AP86)))</f>
        <v>0.8080000000000001</v>
      </c>
      <c r="CI86" s="303">
        <f>IF($AC86="n/a",1.03*CH86,IF($AC86&lt;0,1.01*CH86,IF($AC86&gt;10,1.1*CH86,(1+$AC86/100)*CH86)))</f>
        <v>0.8888000000000001</v>
      </c>
      <c r="CJ86" s="304">
        <f>IF($AE86="n/a",1.03*CI86,IF($AE86&lt;0,1.01*CI86,IF($AE86&gt;10,1.1*CI86,(1+$AE86/100)*CI86)))</f>
        <v>0.9459498400000002</v>
      </c>
      <c r="CK86" s="304">
        <f>IF($AE86="n/a",1.03*CJ86,IF($AE86&lt;0,1.01*CJ86,IF($AE86&gt;10,1.1*CJ86,(1+$AE86/100)*CJ86)))</f>
        <v>1.006774414712</v>
      </c>
      <c r="CL86" s="305">
        <f>IF($AE86="n/a",1.03*CK86,IF($AE86&lt;0,1.01*CK86,IF($AE86&gt;10,1.1*CK86,(1+$AE86/100)*CK86)))</f>
        <v>1.071510009577982</v>
      </c>
      <c r="CM86" s="303">
        <f>SUM(CH86:CL86)</f>
        <v>4.721034264289982</v>
      </c>
      <c r="CN86" s="300">
        <f>(CM86/H86)*100</f>
        <v>8.086732210157557</v>
      </c>
      <c r="CO86" s="306">
        <v>0.67</v>
      </c>
      <c r="CP86" s="307">
        <v>23.6</v>
      </c>
      <c r="CQ86" s="308">
        <v>-4</v>
      </c>
      <c r="CR86" s="307">
        <v>0.6</v>
      </c>
      <c r="CS86" s="308">
        <v>3.8</v>
      </c>
    </row>
    <row r="87" ht="11.25" customHeight="1">
      <c r="A87" t="s" s="110">
        <v>701</v>
      </c>
      <c r="B87" t="s" s="110">
        <v>702</v>
      </c>
      <c r="C87" t="s" s="110">
        <v>265</v>
      </c>
      <c r="D87" s="174">
        <v>19</v>
      </c>
      <c r="E87" s="219">
        <v>165</v>
      </c>
      <c r="F87" t="s" s="118">
        <v>129</v>
      </c>
      <c r="G87" t="s" s="113">
        <v>129</v>
      </c>
      <c r="H87" s="495">
        <v>189.87</v>
      </c>
      <c r="I87" s="177">
        <f>(R87/H87)*100</f>
        <v>1.179754568915574</v>
      </c>
      <c r="J87" s="178">
        <v>0.5</v>
      </c>
      <c r="K87" s="178">
        <v>0.5600000000000001</v>
      </c>
      <c r="L87" s="177">
        <f>((K87/J87)-1)*100</f>
        <v>12.00000000000001</v>
      </c>
      <c r="M87" s="179">
        <v>42884</v>
      </c>
      <c r="N87" s="179">
        <v>42886</v>
      </c>
      <c r="O87" s="179">
        <v>42906</v>
      </c>
      <c r="P87" t="s" s="173">
        <v>401</v>
      </c>
      <c r="Q87" s="84"/>
      <c r="R87" s="180">
        <f>K87*4</f>
        <v>2.24</v>
      </c>
      <c r="S87" s="181">
        <f>IF(OR(W87&lt;0.01,W87="n/a"),"n/a",R87/W87*100)</f>
        <v>34.3558282208589</v>
      </c>
      <c r="T87" s="182">
        <f>IF(OR(W87&lt;0.01,Z87="n/a"),"n/a",(H87/SQRT(22.5*W87*(H87/Z87))-1)*100)</f>
        <v>327.9483322214549</v>
      </c>
      <c r="U87" s="177">
        <f>IF(OR(W87&lt;0.01,W87="n/a"),"n/a",H87/W87)</f>
        <v>29.12116564417178</v>
      </c>
      <c r="V87" s="183">
        <v>8</v>
      </c>
      <c r="W87" s="176">
        <v>6.52</v>
      </c>
      <c r="X87" s="176">
        <v>2.7</v>
      </c>
      <c r="Y87" s="184">
        <v>6.11</v>
      </c>
      <c r="Z87" s="185">
        <v>14.15</v>
      </c>
      <c r="AA87" s="186">
        <v>67.7</v>
      </c>
      <c r="AB87" s="187">
        <v>-20.5</v>
      </c>
      <c r="AC87" s="188">
        <v>9.93</v>
      </c>
      <c r="AD87" s="189">
        <v>9.6</v>
      </c>
      <c r="AE87" s="189">
        <v>10.81</v>
      </c>
      <c r="AF87" s="190">
        <v>10</v>
      </c>
      <c r="AG87" s="191">
        <v>7462</v>
      </c>
      <c r="AH87" s="192">
        <v>1.8</v>
      </c>
      <c r="AI87" s="193">
        <v>1.09</v>
      </c>
      <c r="AJ87" s="194">
        <f>IF(OR(AD87&lt;0,AD87="n/a",AD87=0),"n/a",AN87/AD87)</f>
        <v>1.383345228058788</v>
      </c>
      <c r="AK87" s="195">
        <f>IF(OR(AO87&lt;0,AO87="n/a"),"n/a",AN87/AO87)</f>
        <v>0.5587458277053621</v>
      </c>
      <c r="AL87" s="196">
        <f>((AP87/AQ87)^(1/1)-1)*100</f>
        <v>13.45029239766082</v>
      </c>
      <c r="AM87" s="196">
        <f>IF(AS87=0,"n/a",((AP87/AS87)^(1/3)-1)*100)</f>
        <v>12.56955272993765</v>
      </c>
      <c r="AN87" s="196">
        <f>IF(AV87=0,"n/a",((AP87/AV87)^(1/5)-1)*100)</f>
        <v>13.28011418936437</v>
      </c>
      <c r="AO87" s="197">
        <f>IF(BB87=0,"n/a",((AP87/BB87)^(1/10)-1)*100)</f>
        <v>23.76771965153221</v>
      </c>
      <c r="AP87" s="194">
        <v>1.94</v>
      </c>
      <c r="AQ87" s="194">
        <v>1.71</v>
      </c>
      <c r="AR87" s="194">
        <v>1.52</v>
      </c>
      <c r="AS87" s="194">
        <v>1.36</v>
      </c>
      <c r="AT87" s="199"/>
      <c r="AU87" s="194">
        <v>1.2</v>
      </c>
      <c r="AV87" s="194">
        <v>1.04</v>
      </c>
      <c r="AW87" s="199"/>
      <c r="AX87" s="200">
        <v>0.89</v>
      </c>
      <c r="AY87" s="201">
        <v>0.78</v>
      </c>
      <c r="AZ87" s="202">
        <v>0.66</v>
      </c>
      <c r="BA87" s="202">
        <v>0.42</v>
      </c>
      <c r="BB87" s="202">
        <v>0.23</v>
      </c>
      <c r="BC87" s="202">
        <v>0.2</v>
      </c>
      <c r="BD87" s="202">
        <v>0.18</v>
      </c>
      <c r="BE87" s="202">
        <v>0.15333</v>
      </c>
      <c r="BF87" s="202">
        <v>0.12667</v>
      </c>
      <c r="BG87" s="202">
        <v>0.1</v>
      </c>
      <c r="BH87" s="202">
        <v>0.07000000000000001</v>
      </c>
      <c r="BI87" s="314">
        <v>0.06666999999999999</v>
      </c>
      <c r="BJ87" s="200">
        <f>SUM(AP87:BI87)</f>
        <v>12.64667</v>
      </c>
      <c r="BK87" s="205">
        <f>((AP87/AQ87)-1)*100</f>
        <v>13.45029239766082</v>
      </c>
      <c r="BL87" s="205">
        <f>((AQ87/AR87)-1)*100</f>
        <v>12.5</v>
      </c>
      <c r="BM87" s="205">
        <f>((AR87/AS87)-1)*100</f>
        <v>11.76470588235294</v>
      </c>
      <c r="BN87" s="205">
        <f>IF(AU87=0,0,IF(AU87&gt;AS87,0,((AS87/AU87)-1)*100))</f>
        <v>13.33333333333335</v>
      </c>
      <c r="BO87" s="205">
        <f>IF(AV87=0,0,IF(AV87&gt;AU87,0,((AU87/AV87)-1)*100))</f>
        <v>15.38461538461537</v>
      </c>
      <c r="BP87" s="205">
        <f>IF(AX87=0,0,IF(AX87&gt;AV87,0,((AV87/AX87)-1)*100))</f>
        <v>16.85393258426966</v>
      </c>
      <c r="BQ87" s="206">
        <f>IF(AY87=0,0,IF(AY87&gt;AX87,0,((AX87/AY87)-1)*100))</f>
        <v>14.1025641025641</v>
      </c>
      <c r="BR87" s="207">
        <f>IF(AZ87=0,0,IF(AZ87&gt;AY87,0,((AY87/AZ87)-1)*100))</f>
        <v>18.18181818181819</v>
      </c>
      <c r="BS87" s="207">
        <f>IF(BA87=0,0,IF(BA87&gt;AZ87,0,((AZ87/BA87)-1)*100))</f>
        <v>57.14285714285716</v>
      </c>
      <c r="BT87" s="207">
        <f>IF(BB87=0,0,IF(BB87&gt;BA87,0,((BA87/BB87)-1)*100))</f>
        <v>82.60869565217391</v>
      </c>
      <c r="BU87" s="207">
        <f>IF(BC87=0,0,IF(BC87&gt;BB87,0,((BB87/BC87)-1)*100))</f>
        <v>14.99999999999999</v>
      </c>
      <c r="BV87" s="207">
        <f>IF(BD87=0,0,IF(BD87&gt;BC87,0,((BC87/BD87)-1)*100))</f>
        <v>11.11111111111112</v>
      </c>
      <c r="BW87" s="207">
        <f>IF(BE87=0,0,IF(BE87&gt;BD87,0,((BD87/BE87)-1)*100))</f>
        <v>17.39385638818236</v>
      </c>
      <c r="BX87" s="207">
        <f>IF(BF87=0,0,IF(BF87&gt;BE87,0,((BE87/BF87)-1)*100))</f>
        <v>21.04681455751163</v>
      </c>
      <c r="BY87" s="207">
        <f>IF(BG87=0,0,IF(BG87&gt;BF87,0,((BF87/BG87)-1)*100))</f>
        <v>26.66999999999999</v>
      </c>
      <c r="BZ87" s="207">
        <f>IF(BH87=0,0,IF(BH87&gt;BG87,0,((BG87/BH87)-1)*100))</f>
        <v>42.85714285714286</v>
      </c>
      <c r="CA87" s="208">
        <f>IF(BI87=0,0,IF(BI87&gt;BH87,0,((BH87/BI87)-1)*100))</f>
        <v>4.994750262486902</v>
      </c>
      <c r="CB87" s="205">
        <f>AVERAGE(BK87:CA87)</f>
        <v>23.19979351988708</v>
      </c>
      <c r="CC87" s="205">
        <f>SQRT(AVERAGE((BK87-$CB87)^2,(BL87-$CB87)^2,(BM87-$CB87)^2,(BN87-$CB87)^2,(BO87-$CB87)^2,(BP87-$CB87)^2,(BQ87-$CB87)^2,(BR87-$CB87)^2,(BS87-$CB87)^2,(BT87-$CB87)^2,(BU87-$CB87)^2,(BV87-$CB87)^2,(BW87-$CB87)^2,(BX87-$CB87)^2,(BY87-$CB87)^2,(BZ87-$CB87)^2,(CA87-$CB87)^2))</f>
        <v>19.26605801808742</v>
      </c>
      <c r="CD87" t="s" s="110">
        <v>178</v>
      </c>
      <c r="CE87" s="209">
        <f>IF(AN87="n/a","n/a",IF(U87&lt;0,"n/a",IF(U87="n/a","n/a",I87+AN87-U87)))</f>
        <v>-14.66129688589184</v>
      </c>
      <c r="CF87" s="209">
        <f>IF(AN87="n/a","n/a",I87+AN87)</f>
        <v>14.45986875827994</v>
      </c>
      <c r="CG87" s="205">
        <f>D87/10+(1000-E87)/100+IF(F87="N",2,IF(F87="Y",1,0))+IF(G87="N",2,IF(G87="Y",1,0))+IF(L87&gt;10,5,L87/2)+IF(S87&gt;100,0,IF(S87&lt;0,0,(100-S87)/10))+IF(U87&gt;100,0,IF(U87&lt;0,0,(100-U87)/10))+IF(X87="-",0,IF(X87="N/A",0,IF(X87&gt;5,0,5-X87)))+IF(Y87&gt;5,0,5-Y87)+IF(Z87="N/A",0,IF(Z87&gt;5,0,5-Z87))+IF(AB87&lt;0,0,IF(AB87="-",0,IF(AB87="N/A",0,IF(AB87&gt;10,5,AB87/2))))+IF(AC87="n/a",0,IF(AC87&lt;0,0,IF(AC87&gt;10,5,AC87/2)))+IF(AE87="n/a",0,IF(AE87&lt;0,0,IF(AE87&gt;10,5,AE87/2)))+AF87/10+IF(AG87&gt;100000,3,IF(AG87&gt;10000,2,IF(AG87&gt;1000,1,0)))+IF(AL87&gt;10,5,AL87/2)+IF(AM87="n/a",0,IF(AM87&gt;10,5,AM87/2))+IF(AN87="n/a",0,IF(AN87&gt;10,5,AN87/2))+IF(AO87="n/a",0,IF(AO87&lt;0,0,IF(AO87&gt;10,5,AO87/2)))+IF(CB87&gt;10,5,CB87/2)</f>
        <v>68.16730061349693</v>
      </c>
      <c r="CH87" s="315">
        <f>IF(AB87="n/a",1.03*AP87,IF(AB87&lt;0,1.01*AP87,IF(AB87&gt;10,1.1*AP87,(1+AB87/100)*AP87)))</f>
        <v>1.9594</v>
      </c>
      <c r="CI87" s="211">
        <f>IF($AC87="n/a",1.03*CH87,IF($AC87&lt;0,1.01*CH87,IF($AC87&gt;10,1.1*CH87,(1+$AC87/100)*CH87)))</f>
        <v>2.15396842</v>
      </c>
      <c r="CJ87" s="212">
        <f>IF($AE87="n/a",1.03*CI87,IF($AE87&lt;0,1.01*CI87,IF($AE87&gt;10,1.1*CI87,(1+$AE87/100)*CI87)))</f>
        <v>2.369365262</v>
      </c>
      <c r="CK87" s="212">
        <f>IF($AE87="n/a",1.03*CJ87,IF($AE87&lt;0,1.01*CJ87,IF($AE87&gt;10,1.1*CJ87,(1+$AE87/100)*CJ87)))</f>
        <v>2.6063017882</v>
      </c>
      <c r="CL87" s="210">
        <f>IF($AE87="n/a",1.03*CK87,IF($AE87&lt;0,1.01*CK87,IF($AE87&gt;10,1.1*CK87,(1+$AE87/100)*CK87)))</f>
        <v>2.866931967020</v>
      </c>
      <c r="CM87" s="211">
        <f>SUM(CH87:CL87)</f>
        <v>11.955967437220</v>
      </c>
      <c r="CN87" s="208">
        <f>(CM87/H87)*100</f>
        <v>6.296922861547374</v>
      </c>
      <c r="CO87" s="213">
        <v>0.96</v>
      </c>
      <c r="CP87" s="214">
        <v>25.8</v>
      </c>
      <c r="CQ87" s="215">
        <v>-0.6</v>
      </c>
      <c r="CR87" s="214">
        <v>10.9</v>
      </c>
      <c r="CS87" s="215">
        <v>12.6</v>
      </c>
    </row>
    <row r="88" ht="11.25" customHeight="1">
      <c r="A88" t="s" s="227">
        <v>703</v>
      </c>
      <c r="B88" t="s" s="116">
        <v>704</v>
      </c>
      <c r="C88" t="s" s="116">
        <v>128</v>
      </c>
      <c r="D88" s="218">
        <v>13</v>
      </c>
      <c r="E88" s="219">
        <v>287</v>
      </c>
      <c r="F88" t="s" s="220">
        <v>129</v>
      </c>
      <c r="G88" t="s" s="221">
        <v>129</v>
      </c>
      <c r="H88" s="343">
        <v>37.02</v>
      </c>
      <c r="I88" s="223">
        <f>(R88/H88)*100</f>
        <v>1.404646137223123</v>
      </c>
      <c r="J88" s="224">
        <v>0.125</v>
      </c>
      <c r="K88" s="224">
        <v>0.13</v>
      </c>
      <c r="L88" s="223">
        <f>((K88/J88)-1)*100</f>
        <v>4.000000000000004</v>
      </c>
      <c r="M88" s="226">
        <v>43003</v>
      </c>
      <c r="N88" s="226">
        <v>43004</v>
      </c>
      <c r="O88" s="226">
        <v>43028</v>
      </c>
      <c r="P88" t="s" s="227">
        <v>274</v>
      </c>
      <c r="Q88" t="s" s="227">
        <v>131</v>
      </c>
      <c r="R88" s="225">
        <f>K88*4</f>
        <v>0.52</v>
      </c>
      <c r="S88" s="228">
        <f>IF(OR(W88&lt;0.01,W88="n/a"),"n/a",R88/W88*100)</f>
        <v>39.09774436090225</v>
      </c>
      <c r="T88" s="229">
        <f>IF(OR(W88&lt;0.01,Z88="n/a"),"n/a",(H88/SQRT(22.5*W88*(H88/Z88))-1)*100)</f>
        <v>78.65327447657657</v>
      </c>
      <c r="U88" s="223">
        <f>IF(OR(W88&lt;0.01,W88="n/a"),"n/a",H88/W88)</f>
        <v>27.83458646616542</v>
      </c>
      <c r="V88" s="230">
        <v>12</v>
      </c>
      <c r="W88" s="344">
        <v>1.33</v>
      </c>
      <c r="X88" t="s" s="348">
        <v>143</v>
      </c>
      <c r="Y88" s="504">
        <v>7.58</v>
      </c>
      <c r="Z88" s="346">
        <v>2.58</v>
      </c>
      <c r="AA88" t="s" s="349">
        <v>143</v>
      </c>
      <c r="AB88" t="s" s="345">
        <v>143</v>
      </c>
      <c r="AC88" t="s" s="349">
        <v>143</v>
      </c>
      <c r="AD88" t="s" s="348">
        <v>143</v>
      </c>
      <c r="AE88" t="s" s="348">
        <v>143</v>
      </c>
      <c r="AF88" s="237">
        <v>1</v>
      </c>
      <c r="AG88" s="350">
        <v>342</v>
      </c>
      <c r="AH88" t="s" s="348">
        <v>143</v>
      </c>
      <c r="AI88" t="s" s="348">
        <v>143</v>
      </c>
      <c r="AJ88" t="s" s="265">
        <f>IF(OR(AD88&lt;0,AD88="n/a",AD88=0,AN88="n/a"),"n/a",AN88/AD88)</f>
        <v>143</v>
      </c>
      <c r="AK88" s="242">
        <f>IF(OR(AN88&lt;0,AN88="n/a",AO88&lt;0,AO88="n/a"),"n/a",AN88/AO88)</f>
        <v>0.7893031755879079</v>
      </c>
      <c r="AL88" s="243">
        <f>((AP88/AQ88)^(1/1)-1)*100</f>
        <v>4.651162790697683</v>
      </c>
      <c r="AM88" s="243">
        <f>IF(AS88=0,"n/a",((AP88/AS88)^(1/3)-1)*100)</f>
        <v>4.004191152595205</v>
      </c>
      <c r="AN88" s="243">
        <f>IF(AV88=0,"n/a",((AP88/AV88)^(1/5)-1)*100)</f>
        <v>3.439350143683439</v>
      </c>
      <c r="AO88" s="244">
        <f>IF(BB88=0,"n/a",((AP88/BB88)^(1/10)-1)*100)</f>
        <v>4.357451293822123</v>
      </c>
      <c r="AP88" s="241">
        <v>0.45</v>
      </c>
      <c r="AQ88" s="241">
        <v>0.43</v>
      </c>
      <c r="AR88" s="241">
        <v>0.42</v>
      </c>
      <c r="AS88" s="321">
        <v>0.4</v>
      </c>
      <c r="AT88" s="245"/>
      <c r="AU88" s="241">
        <v>0.385</v>
      </c>
      <c r="AV88" s="321">
        <v>0.38</v>
      </c>
      <c r="AW88" s="245"/>
      <c r="AX88" s="246">
        <v>0.36</v>
      </c>
      <c r="AY88" s="394">
        <v>0.36</v>
      </c>
      <c r="AZ88" s="248">
        <v>0.33</v>
      </c>
      <c r="BA88" s="248">
        <v>0.315</v>
      </c>
      <c r="BB88" s="248">
        <v>0.29375</v>
      </c>
      <c r="BC88" s="248">
        <v>0.2375</v>
      </c>
      <c r="BD88" s="317">
        <v>0</v>
      </c>
      <c r="BE88" s="317">
        <v>0.0625</v>
      </c>
      <c r="BF88" s="317">
        <v>0.1125</v>
      </c>
      <c r="BG88" s="248">
        <v>0.175</v>
      </c>
      <c r="BH88" s="317">
        <v>0.08749999999999999</v>
      </c>
      <c r="BI88" s="249">
        <v>0.1</v>
      </c>
      <c r="BJ88" s="246">
        <f>SUM(AP88:BI88)</f>
        <v>4.898749999999999</v>
      </c>
      <c r="BK88" s="250">
        <f>((AP88/AQ88)-1)*100</f>
        <v>4.651162790697683</v>
      </c>
      <c r="BL88" s="250">
        <f>((AQ88/AR88)-1)*100</f>
        <v>2.380952380952372</v>
      </c>
      <c r="BM88" s="250">
        <f>((AR88/AS88)-1)*100</f>
        <v>4.999999999999982</v>
      </c>
      <c r="BN88" s="250">
        <f>IF(AU88=0,0,IF(AU88&gt;AS88,0,((AS88/AU88)-1)*100))</f>
        <v>3.896103896103909</v>
      </c>
      <c r="BO88" s="250">
        <f>IF(AV88=0,0,IF(AV88&gt;AU88,0,((AU88/AV88)-1)*100))</f>
        <v>1.315789473684204</v>
      </c>
      <c r="BP88" s="250">
        <f>IF(AX88=0,0,IF(AX88&gt;AV88,0,((AV88/AX88)-1)*100))</f>
        <v>5.555555555555558</v>
      </c>
      <c r="BQ88" s="251">
        <f>IF(AY88=0,0,IF(AY88&gt;AX88,0,((AX88/AY88)-1)*100))</f>
        <v>0</v>
      </c>
      <c r="BR88" s="252">
        <f>IF(AZ88=0,0,IF(AZ88&gt;AY88,0,((AY88/AZ88)-1)*100))</f>
        <v>9.090909090909083</v>
      </c>
      <c r="BS88" s="252">
        <f>IF(BA88=0,0,IF(BA88&gt;AZ88,0,((AZ88/BA88)-1)*100))</f>
        <v>4.761904761904767</v>
      </c>
      <c r="BT88" s="252">
        <f>IF(BB88=0,0,IF(BB88&gt;BA88,0,((BA88/BB88)-1)*100))</f>
        <v>7.234042553191489</v>
      </c>
      <c r="BU88" s="252">
        <f>IF(BC88=0,0,IF(BC88&gt;BB88,0,((BB88/BC88)-1)*100))</f>
        <v>23.68421052631579</v>
      </c>
      <c r="BV88" s="252">
        <f>IF(BD88=0,0,IF(BD88&gt;BC88,0,((BC88/BD88)-1)*100))</f>
        <v>0</v>
      </c>
      <c r="BW88" s="252">
        <f>IF(BE88=0,0,IF(BE88&gt;BD88,0,((BD88/BE88)-1)*100))</f>
        <v>0</v>
      </c>
      <c r="BX88" s="252">
        <f>IF(BF88=0,0,IF(BF88&gt;BE88,0,((BE88/BF88)-1)*100))</f>
        <v>0</v>
      </c>
      <c r="BY88" s="252">
        <f>IF(BG88=0,0,IF(BG88&gt;BF88,0,((BF88/BG88)-1)*100))</f>
        <v>0</v>
      </c>
      <c r="BZ88" s="252">
        <f>IF(BH88=0,0,IF(BH88&gt;BG88,0,((BG88/BH88)-1)*100))</f>
        <v>100</v>
      </c>
      <c r="CA88" s="253">
        <f>IF(BI88=0,0,IF(BI88&gt;BH88,0,((BH88/BI88)-1)*100))</f>
        <v>0</v>
      </c>
      <c r="CB88" s="250">
        <f>AVERAGE(BK88:CA88)</f>
        <v>9.857095942900871</v>
      </c>
      <c r="CC88" s="250">
        <f>SQRT(AVERAGE((BK88-$CB88)^2,(BL88-$CB88)^2,(BM88-$CB88)^2,(BN88-$CB88)^2,(BO88-$CB88)^2,(BP88-$CB88)^2,(BQ88-$CB88)^2,(BR88-$CB88)^2,(BS88-$CB88)^2,(BT88-$CB88)^2,(BU88-$CB88)^2,(BV88-$CB88)^2,(BW88-$CB88)^2,(BX88-$CB88)^2,(BY88-$CB88)^2,(BZ88-$CB88)^2,(CA88-$CB88)^2))</f>
        <v>23.22132786431417</v>
      </c>
      <c r="CD88" t="s" s="116">
        <v>132</v>
      </c>
      <c r="CE88" s="254">
        <f>IF(AN88="n/a","n/a",IF(U88&lt;0,"n/a",IF(U88="n/a","n/a",I88+AN88-U88)))</f>
        <v>-22.99059018525885</v>
      </c>
      <c r="CF88" s="254">
        <f>IF(AN88="n/a","n/a",I88+AN88)</f>
        <v>4.843996280906563</v>
      </c>
      <c r="CG88" s="250">
        <f>D88/10+(1000-E88)/100+IF(F88="N",2,IF(F88="Y",1,0))+IF(G88="N",2,IF(G88="Y",1,0))+IF(L88&gt;10,5,L88/2)+IF(S88&gt;100,0,IF(S88&lt;0,0,(100-S88)/10))+IF(U88&gt;100,0,IF(U88&lt;0,0,(100-U88)/10))+IF(X88="-",0,IF(X88="N/A",0,IF(X88&gt;5,0,5-X88)))+IF(Y88&gt;5,0,5-Y88)+IF(Z88="N/A",0,IF(Z88&gt;5,0,5-Z88))+IF(AB88&lt;0,0,IF(AB88="-",0,IF(AB88="N/A",0,IF(AB88&gt;10,5,AB88/2))))+IF(AC88="n/a",0,IF(AC88&lt;0,0,IF(AC88&gt;10,5,AC88/2)))+IF(AE88="n/a",0,IF(AE88&lt;0,0,IF(AE88&gt;10,5,AE88/2)))+AF88/10+IF(AG88&gt;100000,3,IF(AG88&gt;10000,2,IF(AG88&gt;1000,1,0)))+IF(AL88&gt;10,5,AL88/2)+IF(AM88="n/a",0,IF(AM88&gt;10,5,AM88/2))+IF(AN88="n/a",0,IF(AN88&gt;10,5,AN88/2))+IF(AO88="n/a",0,IF(AO88&lt;0,0,IF(AO88&gt;10,5,AO88/2)))+IF(CB88&gt;10,5,CB88/2)</f>
        <v>39.41139257914289</v>
      </c>
      <c r="CH88" s="255">
        <f>IF(AB88="n/a",1.03*AP88,IF(AB88&lt;0,1.01*AP88,IF(AB88&gt;10,1.1*AP88,(1+AB88/100)*AP88)))</f>
        <v>0.4635</v>
      </c>
      <c r="CI88" s="256">
        <f>IF($AC88="n/a",1.03*CH88,IF($AC88&lt;0,1.01*CH88,IF($AC88&gt;10,1.1*CH88,(1+$AC88/100)*CH88)))</f>
        <v>0.477405</v>
      </c>
      <c r="CJ88" s="257">
        <f>IF($AE88="n/a",1.03*CI88,IF($AE88&lt;0,1.01*CI88,IF($AE88&gt;10,1.1*CI88,(1+$AE88/100)*CI88)))</f>
        <v>0.4917271500000001</v>
      </c>
      <c r="CK88" s="257">
        <f>IF($AE88="n/a",1.03*CJ88,IF($AE88&lt;0,1.01*CJ88,IF($AE88&gt;10,1.1*CJ88,(1+$AE88/100)*CJ88)))</f>
        <v>0.5064789645000001</v>
      </c>
      <c r="CL88" s="258">
        <f>IF($AE88="n/a",1.03*CK88,IF($AE88&lt;0,1.01*CK88,IF($AE88&gt;10,1.1*CK88,(1+$AE88/100)*CK88)))</f>
        <v>0.5216733334350001</v>
      </c>
      <c r="CM88" s="256">
        <f>SUM(CH88:CL88)</f>
        <v>2.460784447935001</v>
      </c>
      <c r="CN88" s="253">
        <f>(CM88/H88)*100</f>
        <v>6.647175710251216</v>
      </c>
      <c r="CO88" t="s" s="348">
        <v>143</v>
      </c>
      <c r="CP88" s="351">
        <v>125.7</v>
      </c>
      <c r="CQ88" s="352">
        <v>-15.7</v>
      </c>
      <c r="CR88" s="351">
        <v>-4.4</v>
      </c>
      <c r="CS88" s="352">
        <v>19.9</v>
      </c>
    </row>
    <row r="89" ht="11.25" customHeight="1">
      <c r="A89" t="s" s="116">
        <v>705</v>
      </c>
      <c r="B89" t="s" s="116">
        <v>706</v>
      </c>
      <c r="C89" t="s" s="116">
        <v>707</v>
      </c>
      <c r="D89" s="218">
        <v>18</v>
      </c>
      <c r="E89" s="219">
        <v>172</v>
      </c>
      <c r="F89" t="s" s="220">
        <v>129</v>
      </c>
      <c r="G89" t="s" s="221">
        <v>129</v>
      </c>
      <c r="H89" s="493">
        <v>46.97</v>
      </c>
      <c r="I89" s="223">
        <f>(R89/H89)*100</f>
        <v>2.725143708750266</v>
      </c>
      <c r="J89" s="224">
        <v>0.3</v>
      </c>
      <c r="K89" s="224">
        <v>0.32</v>
      </c>
      <c r="L89" s="223">
        <f>((K89/J89)-1)*100</f>
        <v>6.666666666666665</v>
      </c>
      <c r="M89" s="226">
        <v>42765</v>
      </c>
      <c r="N89" s="226">
        <v>42767</v>
      </c>
      <c r="O89" s="226">
        <v>42794</v>
      </c>
      <c r="P89" t="s" s="227">
        <v>629</v>
      </c>
      <c r="Q89" s="316"/>
      <c r="R89" s="225">
        <f>K89*4</f>
        <v>1.28</v>
      </c>
      <c r="S89" s="228">
        <f>IF(OR(W89&lt;0.01,W89="n/a"),"n/a",R89/W89*100)</f>
        <v>68.08510638297874</v>
      </c>
      <c r="T89" s="229">
        <f>IF(OR(W89&lt;0.01,Z89="n/a"),"n/a",(H89/SQRT(22.5*W89*(H89/Z89))-1)*100)</f>
        <v>171.9425784195017</v>
      </c>
      <c r="U89" s="223">
        <f>IF(OR(W89&lt;0.01,W89="n/a"),"n/a",H89/W89)</f>
        <v>24.98404255319149</v>
      </c>
      <c r="V89" s="230">
        <v>12</v>
      </c>
      <c r="W89" s="222">
        <v>1.88</v>
      </c>
      <c r="X89" s="222">
        <v>2.43</v>
      </c>
      <c r="Y89" s="231">
        <v>3.2</v>
      </c>
      <c r="Z89" s="232">
        <v>6.66</v>
      </c>
      <c r="AA89" s="233">
        <v>27.3</v>
      </c>
      <c r="AB89" s="234">
        <v>-2.3</v>
      </c>
      <c r="AC89" s="235">
        <v>10.37</v>
      </c>
      <c r="AD89" s="236">
        <v>7.4</v>
      </c>
      <c r="AE89" s="236">
        <v>10.28</v>
      </c>
      <c r="AF89" s="237">
        <v>30</v>
      </c>
      <c r="AG89" s="238">
        <v>13585</v>
      </c>
      <c r="AH89" s="239">
        <v>0.3</v>
      </c>
      <c r="AI89" s="240">
        <v>0.22</v>
      </c>
      <c r="AJ89" s="241">
        <f>IF(OR(AD89&lt;0,AD89="n/a",AD89=0),"n/a",AN89/AD89)</f>
        <v>2.429582766388917</v>
      </c>
      <c r="AK89" s="242">
        <f>IF(OR(AO89&lt;0,AO89="n/a"),"n/a",AN89/AO89)</f>
        <v>0.9162107033194362</v>
      </c>
      <c r="AL89" s="243">
        <f>((AP89/AQ89)^(1/1)-1)*100</f>
        <v>7.14285714285714</v>
      </c>
      <c r="AM89" s="243">
        <f>IF(AS89=0,"n/a",((AP89/AS89)^(1/3)-1)*100)</f>
        <v>14.47142425533319</v>
      </c>
      <c r="AN89" s="243">
        <f>IF(AV89=0,"n/a",((AP89/AV89)^(1/5)-1)*100)</f>
        <v>17.97891247127799</v>
      </c>
      <c r="AO89" s="244">
        <f>IF(BB89=0,"n/a",((AP89/BB89)^(1/10)-1)*100)</f>
        <v>19.62311988513154</v>
      </c>
      <c r="AP89" s="241">
        <v>1.2</v>
      </c>
      <c r="AQ89" s="241">
        <v>1.12</v>
      </c>
      <c r="AR89" s="321">
        <v>1</v>
      </c>
      <c r="AS89" s="241">
        <v>0.8</v>
      </c>
      <c r="AT89" s="245"/>
      <c r="AU89" s="241">
        <v>0.74</v>
      </c>
      <c r="AV89" s="241">
        <v>0.525</v>
      </c>
      <c r="AW89" s="245"/>
      <c r="AX89" s="246">
        <v>0.42</v>
      </c>
      <c r="AY89" s="247">
        <v>0.36</v>
      </c>
      <c r="AZ89" s="248">
        <v>0.26</v>
      </c>
      <c r="BA89" s="248">
        <v>0.22</v>
      </c>
      <c r="BB89" s="248">
        <v>0.2</v>
      </c>
      <c r="BC89" s="248">
        <v>0.155</v>
      </c>
      <c r="BD89" s="248">
        <v>0.1</v>
      </c>
      <c r="BE89" s="248">
        <v>0.0525</v>
      </c>
      <c r="BF89" s="248">
        <v>0.0125</v>
      </c>
      <c r="BG89" s="248">
        <v>0.0113</v>
      </c>
      <c r="BH89" s="248">
        <v>0.01</v>
      </c>
      <c r="BI89" s="249">
        <v>0.0013</v>
      </c>
      <c r="BJ89" s="246">
        <f>SUM(AP89:BI89)</f>
        <v>7.187600000000001</v>
      </c>
      <c r="BK89" s="250">
        <f>((AP89/AQ89)-1)*100</f>
        <v>7.14285714285714</v>
      </c>
      <c r="BL89" s="250">
        <f>((AQ89/AR89)-1)*100</f>
        <v>12.00000000000001</v>
      </c>
      <c r="BM89" s="250">
        <f>((AR89/AS89)-1)*100</f>
        <v>25</v>
      </c>
      <c r="BN89" s="250">
        <f>IF(AU89=0,0,IF(AU89&gt;AS89,0,((AS89/AU89)-1)*100))</f>
        <v>8.108108108108114</v>
      </c>
      <c r="BO89" s="250">
        <v>41</v>
      </c>
      <c r="BP89" s="250">
        <v>25</v>
      </c>
      <c r="BQ89" s="251">
        <v>16.7</v>
      </c>
      <c r="BR89" s="252">
        <v>38.5</v>
      </c>
      <c r="BS89" s="252">
        <v>18.2</v>
      </c>
      <c r="BT89" s="252">
        <v>10</v>
      </c>
      <c r="BU89" s="252">
        <v>29</v>
      </c>
      <c r="BV89" s="252">
        <v>55</v>
      </c>
      <c r="BW89" s="252">
        <v>90.5</v>
      </c>
      <c r="BX89" s="252">
        <v>320</v>
      </c>
      <c r="BY89" s="252">
        <v>11.1</v>
      </c>
      <c r="BZ89" s="252">
        <v>12.5</v>
      </c>
      <c r="CA89" s="253">
        <v>700</v>
      </c>
      <c r="CB89" s="250">
        <f>AVERAGE(BK89:CA89)</f>
        <v>83.51476266182148</v>
      </c>
      <c r="CC89" s="250">
        <f>SQRT(AVERAGE((BK89-$CB89)^2,(BL89-$CB89)^2,(BM89-$CB89)^2,(BN89-$CB89)^2,(BO89-$CB89)^2,(BP89-$CB89)^2,(BQ89-$CB89)^2,(BR89-$CB89)^2,(BS89-$CB89)^2,(BT89-$CB89)^2,(BU89-$CB89)^2,(BV89-$CB89)^2,(BW89-$CB89)^2,(BX89-$CB89)^2,(BY89-$CB89)^2,(BZ89-$CB89)^2,(CA89-$CB89)^2))</f>
        <v>170.0431929425112</v>
      </c>
      <c r="CD89" t="s" s="116">
        <v>137</v>
      </c>
      <c r="CE89" s="254">
        <f>IF(AN89="n/a","n/a",IF(U89&lt;0,"n/a",IF(U89="n/a","n/a",I89+AN89-U89)))</f>
        <v>-4.279986373163236</v>
      </c>
      <c r="CF89" s="254">
        <f>IF(AN89="n/a","n/a",I89+AN89)</f>
        <v>20.70405618002825</v>
      </c>
      <c r="CG89" s="250">
        <f>D89/10+(1000-E89)/100+IF(F89="N",2,IF(F89="Y",1,0))+IF(G89="N",2,IF(G89="Y",1,0))+IF(L89&gt;10,5,L89/2)+IF(S89&gt;100,0,IF(S89&lt;0,0,(100-S89)/10))+IF(U89&gt;100,0,IF(U89&lt;0,0,(100-U89)/10))+IF(X89="-",0,IF(X89="N/A",0,IF(X89&gt;5,0,5-X89)))+IF(Y89&gt;5,0,5-Y89)+IF(Z89="N/A",0,IF(Z89&gt;5,0,5-Z89))+IF(AB89&lt;0,0,IF(AB89="-",0,IF(AB89="N/A",0,IF(AB89&gt;10,5,AB89/2))))+IF(AC89="n/a",0,IF(AC89&lt;0,0,IF(AC89&gt;10,5,AC89/2)))+IF(AE89="n/a",0,IF(AE89&lt;0,0,IF(AE89&gt;10,5,AE89/2)))+AF89/10+IF(AG89&gt;100000,3,IF(AG89&gt;10000,2,IF(AG89&gt;1000,1,0)))+IF(AL89&gt;10,5,AL89/2)+IF(AM89="n/a",0,IF(AM89&gt;10,5,AM89/2))+IF(AN89="n/a",0,IF(AN89&gt;10,5,AN89/2))+IF(AO89="n/a",0,IF(AO89&lt;0,0,IF(AO89&gt;10,5,AO89/2)))+IF(CB89&gt;10,5,CB89/2)</f>
        <v>67.04784701114488</v>
      </c>
      <c r="CH89" s="255">
        <f>IF(AB89="n/a",1.03*AP89,IF(AB89&lt;0,1.01*AP89,IF(AB89&gt;10,1.1*AP89,(1+AB89/100)*AP89)))</f>
        <v>1.212</v>
      </c>
      <c r="CI89" s="256">
        <f>IF($AC89="n/a",1.03*CH89,IF($AC89&lt;0,1.01*CH89,IF($AC89&gt;10,1.1*CH89,(1+$AC89/100)*CH89)))</f>
        <v>1.3332</v>
      </c>
      <c r="CJ89" s="257">
        <f>IF($AE89="n/a",1.03*CI89,IF($AE89&lt;0,1.01*CI89,IF($AE89&gt;10,1.1*CI89,(1+$AE89/100)*CI89)))</f>
        <v>1.46652</v>
      </c>
      <c r="CK89" s="257">
        <f>IF($AE89="n/a",1.03*CJ89,IF($AE89&lt;0,1.01*CJ89,IF($AE89&gt;10,1.1*CJ89,(1+$AE89/100)*CJ89)))</f>
        <v>1.613172</v>
      </c>
      <c r="CL89" s="258">
        <f>IF($AE89="n/a",1.03*CK89,IF($AE89&lt;0,1.01*CK89,IF($AE89&gt;10,1.1*CK89,(1+$AE89/100)*CK89)))</f>
        <v>1.774489200000001</v>
      </c>
      <c r="CM89" s="256">
        <f>SUM(CH89:CL89)</f>
        <v>7.399381200000001</v>
      </c>
      <c r="CN89" s="253">
        <f>(CM89/H89)*100</f>
        <v>15.75341962955078</v>
      </c>
      <c r="CO89" s="259">
        <v>1.05</v>
      </c>
      <c r="CP89" s="260">
        <v>23.3</v>
      </c>
      <c r="CQ89" s="261">
        <v>-10.9</v>
      </c>
      <c r="CR89" s="260">
        <v>5.3</v>
      </c>
      <c r="CS89" s="261">
        <v>2</v>
      </c>
    </row>
    <row r="90" ht="11.25" customHeight="1">
      <c r="A90" t="s" s="116">
        <v>708</v>
      </c>
      <c r="B90" t="s" s="116">
        <v>709</v>
      </c>
      <c r="C90" t="s" s="116">
        <v>594</v>
      </c>
      <c r="D90" s="218">
        <v>16</v>
      </c>
      <c r="E90" s="219">
        <v>192</v>
      </c>
      <c r="F90" t="s" s="220">
        <v>141</v>
      </c>
      <c r="G90" t="s" s="221">
        <v>141</v>
      </c>
      <c r="H90" s="493">
        <v>225.81</v>
      </c>
      <c r="I90" s="223">
        <f>(R90/H90)*100</f>
        <v>0.8857003675656526</v>
      </c>
      <c r="J90" s="224">
        <v>0.4</v>
      </c>
      <c r="K90" s="224">
        <v>0.5</v>
      </c>
      <c r="L90" s="223">
        <f>((K90/J90)-1)*100</f>
        <v>25</v>
      </c>
      <c r="M90" s="226">
        <v>42906</v>
      </c>
      <c r="N90" s="226">
        <v>42908</v>
      </c>
      <c r="O90" s="226">
        <v>42922</v>
      </c>
      <c r="P90" t="s" s="227">
        <v>710</v>
      </c>
      <c r="Q90" s="85"/>
      <c r="R90" s="225">
        <f>K90*4</f>
        <v>2</v>
      </c>
      <c r="S90" s="228">
        <f>IF(OR(W90&lt;0.01,W90="n/a"),"n/a",R90/W90*100)</f>
        <v>18.83239171374765</v>
      </c>
      <c r="T90" s="229">
        <f>IF(OR(W90&lt;0.01,Z90="n/a"),"n/a",(H90/SQRT(22.5*W90*(H90/Z90))-1)*100)</f>
        <v>85.46790220825056</v>
      </c>
      <c r="U90" s="223">
        <f>IF(OR(W90&lt;0.01,W90="n/a"),"n/a",H90/W90)</f>
        <v>21.26271186440678</v>
      </c>
      <c r="V90" s="230">
        <v>5</v>
      </c>
      <c r="W90" s="222">
        <v>10.62</v>
      </c>
      <c r="X90" s="222">
        <v>1.79</v>
      </c>
      <c r="Y90" s="231">
        <v>0.99</v>
      </c>
      <c r="Z90" s="232">
        <v>3.64</v>
      </c>
      <c r="AA90" s="233">
        <v>18.4</v>
      </c>
      <c r="AB90" s="234">
        <v>70.09999999999999</v>
      </c>
      <c r="AC90" s="235">
        <v>21.34</v>
      </c>
      <c r="AD90" s="236">
        <v>11.6</v>
      </c>
      <c r="AE90" s="236">
        <v>11.85</v>
      </c>
      <c r="AF90" s="237">
        <v>31</v>
      </c>
      <c r="AG90" s="238">
        <v>60174</v>
      </c>
      <c r="AH90" s="239">
        <v>6</v>
      </c>
      <c r="AI90" s="240">
        <v>0.91</v>
      </c>
      <c r="AJ90" s="241">
        <f>IF(OR(AD90&lt;0,AD90="n/a",AD90=0),"n/a",AN90/AD90)</f>
        <v>1.774122510039402</v>
      </c>
      <c r="AK90" s="242">
        <f>IF(OR(AO90&lt;0,AO90="n/a"),"n/a",AN90/AO90)</f>
        <v>1.467711746694411</v>
      </c>
      <c r="AL90" s="243">
        <f>((AP90/AQ90)^(1/1)-1)*100</f>
        <v>44.44444444444444</v>
      </c>
      <c r="AM90" s="243">
        <f>IF(AS90=0,"n/a",((AP90/AS90)^(1/3)-1)*100)</f>
        <v>30.86950294234363</v>
      </c>
      <c r="AN90" s="243">
        <f>IF(AV90=0,"n/a",((AP90/AV90)^(1/5)-1)*100)</f>
        <v>20.57982111645707</v>
      </c>
      <c r="AO90" s="244">
        <f>IF(BB90=0,"n/a",((AP90/BB90)^(1/10)-1)*100)</f>
        <v>14.02170498587823</v>
      </c>
      <c r="AP90" s="241">
        <v>1.3</v>
      </c>
      <c r="AQ90" s="241">
        <v>0.9</v>
      </c>
      <c r="AR90" s="241">
        <v>0.7</v>
      </c>
      <c r="AS90" s="241">
        <v>0.58</v>
      </c>
      <c r="AT90" s="245"/>
      <c r="AU90" s="241">
        <v>0.54</v>
      </c>
      <c r="AV90" s="241">
        <v>0.51</v>
      </c>
      <c r="AW90" s="245"/>
      <c r="AX90" s="246">
        <v>0.47</v>
      </c>
      <c r="AY90" s="394">
        <v>0.44</v>
      </c>
      <c r="AZ90" s="248">
        <v>0.43</v>
      </c>
      <c r="BA90" s="248">
        <v>0.39</v>
      </c>
      <c r="BB90" s="248">
        <v>0.35</v>
      </c>
      <c r="BC90" s="248">
        <v>0.31</v>
      </c>
      <c r="BD90" s="248">
        <v>0.27</v>
      </c>
      <c r="BE90" s="248">
        <v>0.21</v>
      </c>
      <c r="BF90" s="248">
        <v>0.15</v>
      </c>
      <c r="BG90" s="317">
        <v>0</v>
      </c>
      <c r="BH90" s="317">
        <v>0</v>
      </c>
      <c r="BI90" s="401">
        <v>0</v>
      </c>
      <c r="BJ90" s="246">
        <f>SUM(AP90:BI90)</f>
        <v>7.55</v>
      </c>
      <c r="BK90" s="250">
        <f>((AP90/AQ90)-1)*100</f>
        <v>44.44444444444444</v>
      </c>
      <c r="BL90" s="250">
        <f>((AQ90/AR90)-1)*100</f>
        <v>28.57142857142858</v>
      </c>
      <c r="BM90" s="250">
        <f>((AR90/AS90)-1)*100</f>
        <v>20.68965517241379</v>
      </c>
      <c r="BN90" s="250">
        <f>IF(AU90=0,0,IF(AU90&gt;AS90,0,((AS90/AU90)-1)*100))</f>
        <v>7.407407407407396</v>
      </c>
      <c r="BO90" s="250">
        <f>IF(AV90=0,0,IF(AV90&gt;AU90,0,((AU90/AV90)-1)*100))</f>
        <v>5.882352941176472</v>
      </c>
      <c r="BP90" s="250">
        <f>IF(AX90=0,0,IF(AX90&gt;AV90,0,((AV90/AX90)-1)*100))</f>
        <v>8.510638297872353</v>
      </c>
      <c r="BQ90" s="251">
        <f>IF(AY90=0,0,IF(AY90&gt;AX90,0,((AX90/AY90)-1)*100))</f>
        <v>6.818181818181812</v>
      </c>
      <c r="BR90" s="252">
        <f>IF(AZ90=0,0,IF(AZ90&gt;AY90,0,((AY90/AZ90)-1)*100))</f>
        <v>2.325581395348841</v>
      </c>
      <c r="BS90" s="252">
        <f>IF(BA90=0,0,IF(BA90&gt;AZ90,0,((AZ90/BA90)-1)*100))</f>
        <v>10.25641025641024</v>
      </c>
      <c r="BT90" s="252">
        <f>IF(BB90=0,0,IF(BB90&gt;BA90,0,((BA90/BB90)-1)*100))</f>
        <v>11.42857142857143</v>
      </c>
      <c r="BU90" s="252">
        <f>IF(BC90=0,0,IF(BC90&gt;BB90,0,((BB90/BC90)-1)*100))</f>
        <v>12.9032258064516</v>
      </c>
      <c r="BV90" s="252">
        <f>IF(BD90=0,0,IF(BD90&gt;BC90,0,((BC90/BD90)-1)*100))</f>
        <v>14.81481481481481</v>
      </c>
      <c r="BW90" s="252">
        <f>IF(BE90=0,0,IF(BE90&gt;BD90,0,((BD90/BE90)-1)*100))</f>
        <v>28.57142857142858</v>
      </c>
      <c r="BX90" s="252">
        <f>IF(BF90=0,0,IF(BF90&gt;BE90,0,((BE90/BF90)-1)*100))</f>
        <v>39.99999999999999</v>
      </c>
      <c r="BY90" s="252">
        <f>IF(BG90=0,0,IF(BG90&gt;BF90,0,((BF90/BG90)-1)*100))</f>
        <v>0</v>
      </c>
      <c r="BZ90" s="252">
        <f>IF(BH90=0,0,IF(BH90&gt;BG90,0,((BG90/BH90)-1)*100))</f>
        <v>0</v>
      </c>
      <c r="CA90" s="253">
        <f>IF(BI90=0,0,IF(BI90&gt;BH90,0,((BH90/BI90)-1)*100))</f>
        <v>0</v>
      </c>
      <c r="CB90" s="250">
        <f>AVERAGE(BK90:CA90)</f>
        <v>14.27200828976179</v>
      </c>
      <c r="CC90" s="250">
        <f>SQRT(AVERAGE((BK90-$CB90)^2,(BL90-$CB90)^2,(BM90-$CB90)^2,(BN90-$CB90)^2,(BO90-$CB90)^2,(BP90-$CB90)^2,(BQ90-$CB90)^2,(BR90-$CB90)^2,(BS90-$CB90)^2,(BT90-$CB90)^2,(BU90-$CB90)^2,(BV90-$CB90)^2,(BW90-$CB90)^2,(BX90-$CB90)^2,(BY90-$CB90)^2,(BZ90-$CB90)^2,(CA90-$CB90)^2))</f>
        <v>13.3038398066349</v>
      </c>
      <c r="CD90" t="s" s="116">
        <v>137</v>
      </c>
      <c r="CE90" s="254">
        <f>IF(AN90="n/a","n/a",IF(U90&lt;0,"n/a",IF(U90="n/a","n/a",I90+AN90-U90)))</f>
        <v>0.2028096196159375</v>
      </c>
      <c r="CF90" s="254">
        <f>IF(AN90="n/a","n/a",I90+AN90)</f>
        <v>21.46552148402272</v>
      </c>
      <c r="CG90" s="250">
        <f>D90/10+(1000-E90)/100+IF(F90="N",2,IF(F90="Y",1,0))+IF(G90="N",2,IF(G90="Y",1,0))+IF(L90&gt;10,5,L90/2)+IF(S90&gt;100,0,IF(S90&lt;0,0,(100-S90)/10))+IF(U90&gt;100,0,IF(U90&lt;0,0,(100-U90)/10))+IF(X90="-",0,IF(X90="N/A",0,IF(X90&gt;5,0,5-X90)))+IF(Y90&gt;5,0,5-Y90)+IF(Z90="N/A",0,IF(Z90&gt;5,0,5-Z90))+IF(AB90&lt;0,0,IF(AB90="-",0,IF(AB90="N/A",0,IF(AB90&gt;10,5,AB90/2))))+IF(AC90="n/a",0,IF(AC90&lt;0,0,IF(AC90&gt;10,5,AC90/2)))+IF(AE90="n/a",0,IF(AE90&lt;0,0,IF(AE90&gt;10,5,AE90/2)))+AF90/10+IF(AG90&gt;100000,3,IF(AG90&gt;10000,2,IF(AG90&gt;1000,1,0)))+IF(AL90&gt;10,5,AL90/2)+IF(AM90="n/a",0,IF(AM90&gt;10,5,AM90/2))+IF(AN90="n/a",0,IF(AN90&gt;10,5,AN90/2))+IF(AO90="n/a",0,IF(AO90&lt;0,0,IF(AO90&gt;10,5,AO90/2)))+IF(CB90&gt;10,5,CB90/2)</f>
        <v>86.35048964218456</v>
      </c>
      <c r="CH90" s="255">
        <f>IF(AB90="n/a",1.03*AP90,IF(AB90&lt;0,1.01*AP90,IF(AB90&gt;10,1.1*AP90,(1+AB90/100)*AP90)))</f>
        <v>1.43</v>
      </c>
      <c r="CI90" s="256">
        <f>IF($AC90="n/a",1.03*CH90,IF($AC90&lt;0,1.01*CH90,IF($AC90&gt;10,1.1*CH90,(1+$AC90/100)*CH90)))</f>
        <v>1.573</v>
      </c>
      <c r="CJ90" s="257">
        <f>IF($AE90="n/a",1.03*CI90,IF($AE90&lt;0,1.01*CI90,IF($AE90&gt;10,1.1*CI90,(1+$AE90/100)*CI90)))</f>
        <v>1.730300000000001</v>
      </c>
      <c r="CK90" s="257">
        <f>IF($AE90="n/a",1.03*CJ90,IF($AE90&lt;0,1.01*CJ90,IF($AE90&gt;10,1.1*CJ90,(1+$AE90/100)*CJ90)))</f>
        <v>1.903330000000001</v>
      </c>
      <c r="CL90" s="258">
        <f>IF($AE90="n/a",1.03*CK90,IF($AE90&lt;0,1.01*CK90,IF($AE90&gt;10,1.1*CK90,(1+$AE90/100)*CK90)))</f>
        <v>2.093663000000001</v>
      </c>
      <c r="CM90" s="256">
        <f>SUM(CH90:CL90)</f>
        <v>8.730293000000003</v>
      </c>
      <c r="CN90" s="253">
        <f>(CM90/H90)*100</f>
        <v>3.866211859527923</v>
      </c>
      <c r="CO90" s="259">
        <v>1.39</v>
      </c>
      <c r="CP90" s="260">
        <v>32.7</v>
      </c>
      <c r="CQ90" s="261">
        <v>-2.4</v>
      </c>
      <c r="CR90" s="260">
        <v>3.4</v>
      </c>
      <c r="CS90" s="261">
        <v>11</v>
      </c>
    </row>
    <row r="91" ht="11.25" customHeight="1">
      <c r="A91" t="s" s="273">
        <v>711</v>
      </c>
      <c r="B91" t="s" s="146">
        <v>712</v>
      </c>
      <c r="C91" t="s" s="273">
        <v>713</v>
      </c>
      <c r="D91" s="267">
        <v>10</v>
      </c>
      <c r="E91" s="219">
        <v>321</v>
      </c>
      <c r="F91" t="s" s="151">
        <v>129</v>
      </c>
      <c r="G91" t="s" s="152">
        <v>129</v>
      </c>
      <c r="H91" s="496">
        <v>9.27</v>
      </c>
      <c r="I91" s="269">
        <f>(R91/H91)*100</f>
        <v>4.746494066882416</v>
      </c>
      <c r="J91" s="270">
        <v>0.1</v>
      </c>
      <c r="K91" s="270">
        <v>0.11</v>
      </c>
      <c r="L91" s="269">
        <f>((K91/J91)-1)*100</f>
        <v>9.999999999999986</v>
      </c>
      <c r="M91" s="272">
        <v>42788</v>
      </c>
      <c r="N91" s="272">
        <v>42790</v>
      </c>
      <c r="O91" s="272">
        <v>42807</v>
      </c>
      <c r="P91" t="s" s="273">
        <v>322</v>
      </c>
      <c r="Q91" s="274"/>
      <c r="R91" s="271">
        <f>K91*4</f>
        <v>0.44</v>
      </c>
      <c r="S91" s="275">
        <f>IF(OR(W91&lt;0.01,W91="n/a"),"n/a",R91/W91*100)</f>
        <v>137.5</v>
      </c>
      <c r="T91" s="276">
        <f>IF(OR(W91&lt;0.01,Z91="n/a"),"n/a",(H91/SQRT(22.5*W91*(H91/Z91))-1)*100)</f>
        <v>2.74969586329683</v>
      </c>
      <c r="U91" s="269">
        <f>IF(OR(W91&lt;0.01,W91="n/a"),"n/a",H91/W91)</f>
        <v>28.96875</v>
      </c>
      <c r="V91" s="277">
        <v>2</v>
      </c>
      <c r="W91" s="268">
        <v>0.32</v>
      </c>
      <c r="X91" t="s" s="367">
        <v>143</v>
      </c>
      <c r="Y91" s="278">
        <v>0.21</v>
      </c>
      <c r="Z91" s="279">
        <v>0.82</v>
      </c>
      <c r="AA91" s="280">
        <v>-8.6</v>
      </c>
      <c r="AB91" s="281">
        <v>31.2</v>
      </c>
      <c r="AC91" s="282">
        <v>10.82</v>
      </c>
      <c r="AD91" s="283">
        <v>-11.8</v>
      </c>
      <c r="AE91" s="283">
        <v>-7.3</v>
      </c>
      <c r="AF91" s="284">
        <v>17</v>
      </c>
      <c r="AG91" s="285">
        <v>384</v>
      </c>
      <c r="AH91" s="286">
        <v>1.7</v>
      </c>
      <c r="AI91" s="287">
        <v>0</v>
      </c>
      <c r="AJ91" t="s" s="368">
        <f>IF(OR(AD91&lt;0,AD91="n/a",AD91=0,AN91="n/a"),"n/a",AN91/AD91)</f>
        <v>143</v>
      </c>
      <c r="AK91" s="289">
        <f>IF(OR(AN91&lt;0,AN91="n/a",AO91&lt;0,AO91="n/a"),"n/a",AN91/AO91)</f>
        <v>1</v>
      </c>
      <c r="AL91" s="290">
        <f>((AP91/AQ91)^(1/1)-1)*100</f>
        <v>11.11111111111112</v>
      </c>
      <c r="AM91" s="290">
        <f>IF(AS91=0,"n/a",((AP91/AS91)^(1/3)-1)*100)</f>
        <v>12.6247880443606</v>
      </c>
      <c r="AN91" s="290">
        <f>IF(AV91=0,"n/a",((AP91/AV91)^(1/5)-1)*100)</f>
        <v>14.86983549970351</v>
      </c>
      <c r="AO91" s="291">
        <f>IF(BB91=0,"n/a",((AP91/BB91)^(1/10)-1)*100)</f>
        <v>14.86983549970351</v>
      </c>
      <c r="AP91" s="288">
        <v>0.4</v>
      </c>
      <c r="AQ91" s="288">
        <v>0.36</v>
      </c>
      <c r="AR91" s="288">
        <v>0.32</v>
      </c>
      <c r="AS91" s="288">
        <v>0.28</v>
      </c>
      <c r="AT91" s="292"/>
      <c r="AU91" s="288">
        <v>0.24</v>
      </c>
      <c r="AV91" s="288">
        <v>0.2</v>
      </c>
      <c r="AW91" s="292"/>
      <c r="AX91" s="293">
        <v>0.16</v>
      </c>
      <c r="AY91" s="294">
        <v>0.12</v>
      </c>
      <c r="AZ91" s="295">
        <v>0.06</v>
      </c>
      <c r="BA91" s="426">
        <v>0.05</v>
      </c>
      <c r="BB91" s="295">
        <v>0.1</v>
      </c>
      <c r="BC91" s="295">
        <v>0.1</v>
      </c>
      <c r="BD91" s="295">
        <v>0.05</v>
      </c>
      <c r="BE91" s="426">
        <v>0</v>
      </c>
      <c r="BF91" s="426">
        <v>0</v>
      </c>
      <c r="BG91" s="426">
        <v>0</v>
      </c>
      <c r="BH91" s="426">
        <v>0</v>
      </c>
      <c r="BI91" s="494">
        <v>0</v>
      </c>
      <c r="BJ91" s="293">
        <f>SUM(AP91:BI91)</f>
        <v>2.44</v>
      </c>
      <c r="BK91" s="297">
        <f>((AP91/AQ91)-1)*100</f>
        <v>11.11111111111112</v>
      </c>
      <c r="BL91" s="297">
        <f>((AQ91/AR91)-1)*100</f>
        <v>12.5</v>
      </c>
      <c r="BM91" s="297">
        <f>((AR91/AS91)-1)*100</f>
        <v>14.28571428571428</v>
      </c>
      <c r="BN91" s="297">
        <f>IF(AU91=0,0,IF(AU91&gt;AS91,0,((AS91/AU91)-1)*100))</f>
        <v>16.66666666666667</v>
      </c>
      <c r="BO91" s="297">
        <f>IF(AV91=0,0,IF(AV91&gt;AU91,0,((AU91/AV91)-1)*100))</f>
        <v>20</v>
      </c>
      <c r="BP91" s="297">
        <f>IF(AX91=0,0,IF(AX91&gt;AV91,0,((AV91/AX91)-1)*100))</f>
        <v>25</v>
      </c>
      <c r="BQ91" s="298">
        <f>IF(AY91=0,0,IF(AY91&gt;AX91,0,((AX91/AY91)-1)*100))</f>
        <v>33.33333333333335</v>
      </c>
      <c r="BR91" s="299">
        <f>IF(AZ91=0,0,IF(AZ91&gt;AY91,0,((AY91/AZ91)-1)*100))</f>
        <v>100</v>
      </c>
      <c r="BS91" s="299">
        <f>IF(BA91=0,0,IF(BA91&gt;AZ91,0,((AZ91/BA91)-1)*100))</f>
        <v>20</v>
      </c>
      <c r="BT91" s="299">
        <f>IF(BB91=0,0,IF(BB91&gt;BA91,0,((BA91/BB91)-1)*100))</f>
        <v>0</v>
      </c>
      <c r="BU91" s="299">
        <f>IF(BC91=0,0,IF(BC91&gt;BB91,0,((BB91/BC91)-1)*100))</f>
        <v>0</v>
      </c>
      <c r="BV91" s="299">
        <f>IF(BD91=0,0,IF(BD91&gt;BC91,0,((BC91/BD91)-1)*100))</f>
        <v>100</v>
      </c>
      <c r="BW91" s="299">
        <f>IF(BE91=0,0,IF(BE91&gt;BD91,0,((BD91/BE91)-1)*100))</f>
        <v>0</v>
      </c>
      <c r="BX91" s="299">
        <f>IF(BF91=0,0,IF(BF91&gt;BE91,0,((BE91/BF91)-1)*100))</f>
        <v>0</v>
      </c>
      <c r="BY91" s="299">
        <f>IF(BG91=0,0,IF(BG91&gt;BF91,0,((BF91/BG91)-1)*100))</f>
        <v>0</v>
      </c>
      <c r="BZ91" s="299">
        <f>IF(BH91=0,0,IF(BH91&gt;BG91,0,((BG91/BH91)-1)*100))</f>
        <v>0</v>
      </c>
      <c r="CA91" s="300">
        <f>IF(BI91=0,0,IF(BI91&gt;BH91,0,((BH91/BI91)-1)*100))</f>
        <v>0</v>
      </c>
      <c r="CB91" s="297">
        <f>AVERAGE(BK91:CA91)</f>
        <v>20.75863678804856</v>
      </c>
      <c r="CC91" s="297">
        <f>SQRT(AVERAGE((BK91-$CB91)^2,(BL91-$CB91)^2,(BM91-$CB91)^2,(BN91-$CB91)^2,(BO91-$CB91)^2,(BP91-$CB91)^2,(BQ91-$CB91)^2,(BR91-$CB91)^2,(BS91-$CB91)^2,(BT91-$CB91)^2,(BU91-$CB91)^2,(BV91-$CB91)^2,(BW91-$CB91)^2,(BX91-$CB91)^2,(BY91-$CB91)^2,(BZ91-$CB91)^2,(CA91-$CB91)^2))</f>
        <v>30.65176349364634</v>
      </c>
      <c r="CD91" t="s" s="146">
        <v>302</v>
      </c>
      <c r="CE91" s="301">
        <f>IF(AN91="n/a","n/a",IF(U91&lt;0,"n/a",IF(U91="n/a","n/a",I91+AN91-U91)))</f>
        <v>-9.352420433414071</v>
      </c>
      <c r="CF91" s="301">
        <f>IF(AN91="n/a","n/a",I91+AN91)</f>
        <v>19.61632956658593</v>
      </c>
      <c r="CG91" s="297">
        <f>D91/10+(1000-E91)/100+IF(F91="N",2,IF(F91="Y",1,0))+IF(G91="N",2,IF(G91="Y",1,0))+IF(L91&gt;10,5,L91/2)+IF(S91&gt;100,0,IF(S91&lt;0,0,(100-S91)/10))+IF(U91&gt;100,0,IF(U91&lt;0,0,(100-U91)/10))+IF(X91="-",0,IF(X91="N/A",0,IF(X91&gt;5,0,5-X91)))+IF(Y91&gt;5,0,5-Y91)+IF(Z91="N/A",0,IF(Z91&gt;5,0,5-Z91))+IF(AB91&lt;0,0,IF(AB91="-",0,IF(AB91="N/A",0,IF(AB91&gt;10,5,AB91/2))))+IF(AC91="n/a",0,IF(AC91&lt;0,0,IF(AC91&gt;10,5,AC91/2)))+IF(AE91="n/a",0,IF(AE91&lt;0,0,IF(AE91&gt;10,5,AE91/2)))+AF91/10+IF(AG91&gt;100000,3,IF(AG91&gt;10000,2,IF(AG91&gt;1000,1,0)))+IF(AL91&gt;10,5,AL91/2)+IF(AM91="n/a",0,IF(AM91&gt;10,5,AM91/2))+IF(AN91="n/a",0,IF(AN91&gt;10,5,AN91/2))+IF(AO91="n/a",0,IF(AO91&lt;0,0,IF(AO91&gt;10,5,AO91/2)))+IF(CB91&gt;10,5,CB91/2)</f>
        <v>65.56312499999999</v>
      </c>
      <c r="CH91" s="302">
        <f>IF(AB91="n/a",1.03*AP91,IF(AB91&lt;0,1.01*AP91,IF(AB91&gt;10,1.1*AP91,(1+AB91/100)*AP91)))</f>
        <v>0.4400000000000001</v>
      </c>
      <c r="CI91" s="303">
        <f>IF($AC91="n/a",1.03*CH91,IF($AC91&lt;0,1.01*CH91,IF($AC91&gt;10,1.1*CH91,(1+$AC91/100)*CH91)))</f>
        <v>0.4840000000000001</v>
      </c>
      <c r="CJ91" s="304">
        <f>IF($AE91="n/a",1.03*CI91,IF($AE91&lt;0,1.01*CI91,IF($AE91&gt;10,1.1*CI91,(1+$AE91/100)*CI91)))</f>
        <v>0.4888400000000001</v>
      </c>
      <c r="CK91" s="304">
        <f>IF($AE91="n/a",1.03*CJ91,IF($AE91&lt;0,1.01*CJ91,IF($AE91&gt;10,1.1*CJ91,(1+$AE91/100)*CJ91)))</f>
        <v>0.4937284000000001</v>
      </c>
      <c r="CL91" s="305">
        <f>IF($AE91="n/a",1.03*CK91,IF($AE91&lt;0,1.01*CK91,IF($AE91&gt;10,1.1*CK91,(1+$AE91/100)*CK91)))</f>
        <v>0.4986656840000001</v>
      </c>
      <c r="CM91" s="303">
        <f>SUM(CH91:CL91)</f>
        <v>2.405234084000001</v>
      </c>
      <c r="CN91" s="300">
        <f>(CM91/H91)*100</f>
        <v>25.9464302481122</v>
      </c>
      <c r="CO91" s="306">
        <v>1.37</v>
      </c>
      <c r="CP91" s="307">
        <v>34.4</v>
      </c>
      <c r="CQ91" s="308">
        <v>-62.2</v>
      </c>
      <c r="CR91" s="309">
        <v>-9.199999999999999</v>
      </c>
      <c r="CS91" s="310">
        <v>-33.1</v>
      </c>
    </row>
    <row r="92" ht="11.25" customHeight="1">
      <c r="A92" t="s" s="173">
        <v>714</v>
      </c>
      <c r="B92" t="s" s="110">
        <v>715</v>
      </c>
      <c r="C92" t="s" s="173">
        <v>128</v>
      </c>
      <c r="D92" s="174">
        <v>10</v>
      </c>
      <c r="E92" s="219">
        <v>327</v>
      </c>
      <c r="F92" t="s" s="118">
        <v>129</v>
      </c>
      <c r="G92" t="s" s="113">
        <v>129</v>
      </c>
      <c r="H92" s="547">
        <v>68</v>
      </c>
      <c r="I92" s="177">
        <f>(R92/H92)*100</f>
        <v>2</v>
      </c>
      <c r="J92" s="311">
        <v>0.33</v>
      </c>
      <c r="K92" s="311">
        <v>0.34</v>
      </c>
      <c r="L92" s="177">
        <f>((K92/J92)-1)*100</f>
        <v>3.030303030303028</v>
      </c>
      <c r="M92" s="179">
        <v>42914</v>
      </c>
      <c r="N92" s="179">
        <v>42916</v>
      </c>
      <c r="O92" s="179">
        <v>42930</v>
      </c>
      <c r="P92" t="s" s="173">
        <v>225</v>
      </c>
      <c r="Q92" s="397"/>
      <c r="R92" s="180">
        <f>K92*4</f>
        <v>1.36</v>
      </c>
      <c r="S92" t="s" s="548">
        <f>IF(OR(W92&lt;0.01,W92="n/a"),"n/a",R92/W92*100)</f>
        <v>143</v>
      </c>
      <c r="T92" t="s" s="542">
        <f>IF(OR(W92&lt;0.01,Z92="n/a"),"n/a",(H92/SQRT(22.5*W92*(H92/Z92))-1)*100)</f>
        <v>143</v>
      </c>
      <c r="U92" t="s" s="338">
        <f>IF(OR(W92&lt;0.01,W92="n/a"),"n/a",H92/W92)</f>
        <v>143</v>
      </c>
      <c r="V92" s="183">
        <v>12</v>
      </c>
      <c r="W92" t="s" s="549">
        <v>143</v>
      </c>
      <c r="X92" t="s" s="549">
        <v>143</v>
      </c>
      <c r="Y92" t="s" s="550">
        <v>143</v>
      </c>
      <c r="Z92" t="s" s="551">
        <v>143</v>
      </c>
      <c r="AA92" t="s" s="336">
        <v>143</v>
      </c>
      <c r="AB92" t="s" s="332">
        <v>143</v>
      </c>
      <c r="AC92" t="s" s="336">
        <v>143</v>
      </c>
      <c r="AD92" t="s" s="335">
        <v>143</v>
      </c>
      <c r="AE92" t="s" s="335">
        <v>143</v>
      </c>
      <c r="AF92" s="190">
        <v>0</v>
      </c>
      <c r="AG92" t="s" s="549">
        <v>143</v>
      </c>
      <c r="AH92" t="s" s="335">
        <v>143</v>
      </c>
      <c r="AI92" t="s" s="335">
        <v>143</v>
      </c>
      <c r="AJ92" t="s" s="338">
        <f>IF(OR(AD92&lt;0,AD92="n/a",AD92=0,AN92="n/a"),"n/a",AN92/AD92)</f>
        <v>143</v>
      </c>
      <c r="AK92" t="s" s="338">
        <f>IF(OR(AN92&lt;0,AN92="n/a",AO92&lt;0,AO92="n/a"),"n/a",AN92/AO92)</f>
        <v>143</v>
      </c>
      <c r="AL92" s="196">
        <f>((AP92/AQ92)^(1/1)-1)*100</f>
        <v>7.692307692307709</v>
      </c>
      <c r="AM92" s="196">
        <f>IF(AS92=0,"n/a",((AP92/AS92)^(1/3)-1)*100)</f>
        <v>16.83720287960186</v>
      </c>
      <c r="AN92" s="196">
        <f>IF(AV92=0,"n/a",((AP92/AV92)^(1/5)-1)*100)</f>
        <v>14.15407984224459</v>
      </c>
      <c r="AO92" t="s" s="338">
        <f>IF(BB92=0,"n/a",((AP92/BB92)^(1/10)-1)*100)</f>
        <v>143</v>
      </c>
      <c r="AP92" s="194">
        <v>1.26</v>
      </c>
      <c r="AQ92" s="194">
        <v>1.17</v>
      </c>
      <c r="AR92" s="194">
        <v>0.98</v>
      </c>
      <c r="AS92" s="194">
        <v>0.79</v>
      </c>
      <c r="AT92" s="199"/>
      <c r="AU92" s="194">
        <v>0.695</v>
      </c>
      <c r="AV92" s="194">
        <v>0.65</v>
      </c>
      <c r="AW92" s="199"/>
      <c r="AX92" s="194">
        <v>0.6</v>
      </c>
      <c r="AY92" s="201">
        <v>0.575</v>
      </c>
      <c r="AZ92" s="202">
        <v>0.555</v>
      </c>
      <c r="BA92" s="203">
        <v>0</v>
      </c>
      <c r="BB92" s="203">
        <v>0</v>
      </c>
      <c r="BC92" s="203">
        <v>0</v>
      </c>
      <c r="BD92" s="203">
        <v>0</v>
      </c>
      <c r="BE92" s="203">
        <v>0</v>
      </c>
      <c r="BF92" s="203">
        <v>0</v>
      </c>
      <c r="BG92" s="203">
        <v>0</v>
      </c>
      <c r="BH92" s="203">
        <v>0</v>
      </c>
      <c r="BI92" s="204">
        <v>0</v>
      </c>
      <c r="BJ92" s="200">
        <f>SUM(AP92:BI92)</f>
        <v>7.274999999999999</v>
      </c>
      <c r="BK92" s="205">
        <f>((AP92/AQ92)-1)*100</f>
        <v>7.692307692307709</v>
      </c>
      <c r="BL92" s="205">
        <f>((AQ92/AR92)-1)*100</f>
        <v>19.38775510204081</v>
      </c>
      <c r="BM92" s="205">
        <f>((AR92/AS92)-1)*100</f>
        <v>24.0506329113924</v>
      </c>
      <c r="BN92" s="205">
        <f>IF(AU92=0,0,IF(AU92&gt;AS92,0,((AS92/AU92)-1)*100))</f>
        <v>13.66906474820144</v>
      </c>
      <c r="BO92" s="205">
        <f>IF(AV92=0,0,IF(AV92&gt;AU92,0,((AU92/AV92)-1)*100))</f>
        <v>6.923076923076921</v>
      </c>
      <c r="BP92" s="205">
        <f>IF(AX92=0,0,IF(AX92&gt;AV92,0,((AV92/AX92)-1)*100))</f>
        <v>8.333333333333348</v>
      </c>
      <c r="BQ92" s="206">
        <f>IF(AY92=0,0,IF(AY92&gt;AX92,0,((AX92/AY92)-1)*100))</f>
        <v>4.347826086956519</v>
      </c>
      <c r="BR92" s="207">
        <f>IF(AZ92=0,0,IF(AZ92&gt;AY92,0,((AY92/AZ92)-1)*100))</f>
        <v>3.603603603603589</v>
      </c>
      <c r="BS92" s="207">
        <f>IF(BA92=0,0,IF(BA92&gt;AZ92,0,((AZ92/BA92)-1)*100))</f>
        <v>0</v>
      </c>
      <c r="BT92" s="207">
        <f>IF(BB92=0,0,IF(BB92&gt;BA92,0,((BA92/BB92)-1)*100))</f>
        <v>0</v>
      </c>
      <c r="BU92" s="207">
        <f>IF(BC92=0,0,IF(BC92&gt;BB92,0,((BB92/BC92)-1)*100))</f>
        <v>0</v>
      </c>
      <c r="BV92" s="207">
        <f>IF(BD92=0,0,IF(BD92&gt;BC92,0,((BC92/BD92)-1)*100))</f>
        <v>0</v>
      </c>
      <c r="BW92" s="207">
        <f>IF(BE92=0,0,IF(BE92&gt;BD92,0,((BD92/BE92)-1)*100))</f>
        <v>0</v>
      </c>
      <c r="BX92" s="207">
        <f>IF(BF92=0,0,IF(BF92&gt;BE92,0,((BE92/BF92)-1)*100))</f>
        <v>0</v>
      </c>
      <c r="BY92" s="207">
        <f>IF(BG92=0,0,IF(BG92&gt;BF92,0,((BF92/BG92)-1)*100))</f>
        <v>0</v>
      </c>
      <c r="BZ92" s="207">
        <f>IF(BH92=0,0,IF(BH92&gt;BG92,0,((BG92/BH92)-1)*100))</f>
        <v>0</v>
      </c>
      <c r="CA92" s="208">
        <f>IF(BI92=0,0,IF(BI92&gt;BH92,0,((BH92/BI92)-1)*100))</f>
        <v>0</v>
      </c>
      <c r="CB92" s="205">
        <f>AVERAGE(BK92:CA92)</f>
        <v>5.176917670641925</v>
      </c>
      <c r="CC92" s="205">
        <f>SQRT(AVERAGE((BK92-$CB92)^2,(BL92-$CB92)^2,(BM92-$CB92)^2,(BN92-$CB92)^2,(BO92-$CB92)^2,(BP92-$CB92)^2,(BQ92-$CB92)^2,(BR92-$CB92)^2,(BS92-$CB92)^2,(BT92-$CB92)^2,(BU92-$CB92)^2,(BV92-$CB92)^2,(BW92-$CB92)^2,(BX92-$CB92)^2,(BY92-$CB92)^2,(BZ92-$CB92)^2,(CA92-$CB92)^2))</f>
        <v>7.251725180276074</v>
      </c>
      <c r="CD92" t="s" s="110">
        <v>132</v>
      </c>
      <c r="CE92" t="s" s="552">
        <f>IF(AN92="n/a","n/a",IF(U92&lt;0,"n/a",IF(U92="n/a","n/a",I92+AN92-U92)))</f>
        <v>143</v>
      </c>
      <c r="CF92" s="209">
        <f>IF(AN92="n/a","n/a",I92+AN92)</f>
        <v>16.15407984224459</v>
      </c>
      <c r="CG92" s="205">
        <f>D92/10+(1000-E92)/100+IF(F92="N",2,IF(F92="Y",1,0))+IF(G92="N",2,IF(G92="Y",1,0))+IF(L92&gt;10,5,L92/2)+IF(S92&gt;100,0,IF(S92&lt;0,0,(100-S92)/10))+IF(U92&gt;100,0,IF(U92&lt;0,0,(100-U92)/10))+IF(X92="-",0,IF(X92="N/A",0,IF(X92&gt;5,0,5-X92)))+IF(Y92&gt;5,0,5-Y92)+IF(Z92="N/A",0,IF(Z92&gt;5,0,5-Z92))+IF(AB92&lt;0,0,IF(AB92="-",0,IF(AB92="N/A",0,IF(AB92&gt;10,5,AB92/2))))+IF(AC92="n/a",0,IF(AC92&lt;0,0,IF(AC92&gt;10,5,AC92/2)))+IF(AE92="n/a",0,IF(AE92&lt;0,0,IF(AE92&gt;10,5,AE92/2)))+AF92/10+IF(AG92&gt;100000,3,IF(AG92&gt;10000,2,IF(AG92&gt;1000,1,0)))+IF(AL92&gt;10,5,AL92/2)+IF(AM92="n/a",0,IF(AM92&gt;10,5,AM92/2))+IF(AN92="n/a",0,IF(AN92&gt;10,5,AN92/2))+IF(AO92="n/a",0,IF(AO92&lt;0,0,IF(AO92&gt;10,5,AO92/2)))+IF(CB92&gt;10,5,CB92/2)</f>
        <v>28.67976419662633</v>
      </c>
      <c r="CH92" s="315">
        <f>IF(AB92="n/a",1.03*AP92,IF(AB92&lt;0,1.01*AP92,IF(AB92&gt;10,1.1*AP92,(1+AB92/100)*AP92)))</f>
        <v>1.2978</v>
      </c>
      <c r="CI92" s="211">
        <f>IF($AC92="n/a",1.03*CH92,IF($AC92&lt;0,1.01*CH92,IF($AC92&gt;10,1.1*CH92,(1+$AC92/100)*CH92)))</f>
        <v>1.336734</v>
      </c>
      <c r="CJ92" s="212">
        <f>IF($AE92="n/a",1.03*CI92,IF($AE92&lt;0,1.01*CI92,IF($AE92&gt;10,1.1*CI92,(1+$AE92/100)*CI92)))</f>
        <v>1.37683602</v>
      </c>
      <c r="CK92" s="212">
        <f>IF($AE92="n/a",1.03*CJ92,IF($AE92&lt;0,1.01*CJ92,IF($AE92&gt;10,1.1*CJ92,(1+$AE92/100)*CJ92)))</f>
        <v>1.4181411006</v>
      </c>
      <c r="CL92" s="210">
        <f>IF($AE92="n/a",1.03*CK92,IF($AE92&lt;0,1.01*CK92,IF($AE92&gt;10,1.1*CK92,(1+$AE92/100)*CK92)))</f>
        <v>1.460685333618</v>
      </c>
      <c r="CM92" s="211">
        <f>SUM(CH92:CL92)</f>
        <v>6.890196454218</v>
      </c>
      <c r="CN92" s="208">
        <f>(CM92/H92)*100</f>
        <v>10.13264184443823</v>
      </c>
      <c r="CO92" t="s" s="335">
        <v>143</v>
      </c>
      <c r="CP92" s="341">
        <v>9.6</v>
      </c>
      <c r="CQ92" s="342">
        <v>-15</v>
      </c>
      <c r="CR92" s="341">
        <v>0</v>
      </c>
      <c r="CS92" s="342">
        <v>-3.4</v>
      </c>
    </row>
    <row r="93" ht="11.25" customHeight="1">
      <c r="A93" t="s" s="116">
        <v>716</v>
      </c>
      <c r="B93" t="s" s="116">
        <v>717</v>
      </c>
      <c r="C93" t="s" s="116">
        <v>128</v>
      </c>
      <c r="D93" s="218">
        <v>22</v>
      </c>
      <c r="E93" s="219">
        <v>147</v>
      </c>
      <c r="F93" t="s" s="220">
        <v>55</v>
      </c>
      <c r="G93" t="s" s="221">
        <v>55</v>
      </c>
      <c r="H93" s="222">
        <v>31.55</v>
      </c>
      <c r="I93" s="223">
        <f>(R93/H93)*100</f>
        <v>1.901743264659271</v>
      </c>
      <c r="J93" s="318">
        <v>0.14</v>
      </c>
      <c r="K93" s="318">
        <v>0.15</v>
      </c>
      <c r="L93" s="223">
        <f>((K93/J93)-1)*100</f>
        <v>7.14285714285714</v>
      </c>
      <c r="M93" s="226">
        <v>43018</v>
      </c>
      <c r="N93" s="226">
        <v>43019</v>
      </c>
      <c r="O93" s="226">
        <v>43028</v>
      </c>
      <c r="P93" t="s" s="227">
        <v>274</v>
      </c>
      <c r="Q93" s="325"/>
      <c r="R93" s="225">
        <f>K93*4</f>
        <v>0.6</v>
      </c>
      <c r="S93" s="228">
        <f>IF(OR(W93&lt;0.01,W93="n/a"),"n/a",R93/W93*100)</f>
        <v>40.81632653061224</v>
      </c>
      <c r="T93" s="229">
        <f>IF(OR(W93&lt;0.01,Z93="n/a"),"n/a",(H93/SQRT(22.5*W93*(H93/Z93))-1)*100)</f>
        <v>48.119989765402</v>
      </c>
      <c r="U93" s="223">
        <f>IF(OR(W93&lt;0.01,W93="n/a"),"n/a",H93/W93)</f>
        <v>21.46258503401361</v>
      </c>
      <c r="V93" s="230">
        <v>12</v>
      </c>
      <c r="W93" s="222">
        <v>1.47</v>
      </c>
      <c r="X93" s="222">
        <v>3.06</v>
      </c>
      <c r="Y93" s="231">
        <v>6.85</v>
      </c>
      <c r="Z93" s="232">
        <v>2.3</v>
      </c>
      <c r="AA93" s="233">
        <v>10.7</v>
      </c>
      <c r="AB93" s="234">
        <v>9.699999999999999</v>
      </c>
      <c r="AC93" s="235">
        <v>16.71</v>
      </c>
      <c r="AD93" s="236">
        <v>6.5</v>
      </c>
      <c r="AE93" s="236">
        <v>7</v>
      </c>
      <c r="AF93" s="237">
        <v>3</v>
      </c>
      <c r="AG93" s="238">
        <v>759</v>
      </c>
      <c r="AH93" s="239">
        <v>1.1</v>
      </c>
      <c r="AI93" s="240">
        <v>1.25</v>
      </c>
      <c r="AJ93" s="241">
        <f>IF(OR(AD93&lt;0,AD93="n/a",AD93=0),"n/a",AN93/AD93)</f>
        <v>0.9882200845701811</v>
      </c>
      <c r="AK93" s="242">
        <f>IF(OR(AO93&lt;0,AO93="n/a"),"n/a",AN93/AO93)</f>
        <v>0.6151216153296477</v>
      </c>
      <c r="AL93" s="243">
        <f>((AP93/AQ93)^(1/1)-1)*100</f>
        <v>5.194805194805197</v>
      </c>
      <c r="AM93" s="243">
        <f>IF(AS93=0,"n/a",((AP93/AS93)^(1/3)-1)*100)</f>
        <v>6.353462775678054</v>
      </c>
      <c r="AN93" s="243">
        <f>IF(AV93=0,"n/a",((AP93/AV93)^(1/5)-1)*100)</f>
        <v>6.423430549706177</v>
      </c>
      <c r="AO93" s="244">
        <f>IF(BB93=0,"n/a",((AP93/BB93)^(1/10)-1)*100)</f>
        <v>10.44253752367947</v>
      </c>
      <c r="AP93" s="241">
        <v>0.54</v>
      </c>
      <c r="AQ93" s="241">
        <v>0.5133333333333333</v>
      </c>
      <c r="AR93" s="241">
        <v>0.4711066666666667</v>
      </c>
      <c r="AS93" s="241">
        <v>0.4488888888888889</v>
      </c>
      <c r="AT93" s="245"/>
      <c r="AU93" s="241">
        <v>0.4177777777777777</v>
      </c>
      <c r="AV93" s="241">
        <v>0.3955555555555556</v>
      </c>
      <c r="AW93" s="245"/>
      <c r="AX93" s="246">
        <v>0.3644444444444444</v>
      </c>
      <c r="AY93" s="247">
        <v>0.3288888888888889</v>
      </c>
      <c r="AZ93" s="248">
        <v>0.28</v>
      </c>
      <c r="BA93" s="248">
        <v>0.2522222222222222</v>
      </c>
      <c r="BB93" s="248">
        <v>0.2</v>
      </c>
      <c r="BC93" s="248">
        <v>0.1866666666666667</v>
      </c>
      <c r="BD93" s="248">
        <v>0.16</v>
      </c>
      <c r="BE93" s="248">
        <v>0.1511111111111111</v>
      </c>
      <c r="BF93" s="248">
        <v>0.1274044444444445</v>
      </c>
      <c r="BG93" s="248">
        <v>0.1125866666666667</v>
      </c>
      <c r="BH93" s="248">
        <v>0.1007466666666667</v>
      </c>
      <c r="BI93" s="249">
        <v>0.04444444444444445</v>
      </c>
      <c r="BJ93" s="246">
        <f>SUM(AP93:BI93)</f>
        <v>5.095177777777778</v>
      </c>
      <c r="BK93" s="250">
        <f>((AP93/AQ93)-1)*100</f>
        <v>5.194805194805197</v>
      </c>
      <c r="BL93" s="250">
        <f>((AQ93/AR93)-1)*100</f>
        <v>8.963292106529286</v>
      </c>
      <c r="BM93" s="250">
        <f>((AR93/AS93)-1)*100</f>
        <v>4.949504950495065</v>
      </c>
      <c r="BN93" s="250">
        <f>IF(AU93=0,0,IF(AU93&gt;AS93,0,((AS93/AU93)-1)*100))</f>
        <v>7.446808510638303</v>
      </c>
      <c r="BO93" s="250">
        <f>IF(AV93=0,0,IF(AV93&gt;AU93,0,((AU93/AV93)-1)*100))</f>
        <v>5.617977528089857</v>
      </c>
      <c r="BP93" s="250">
        <f>IF(AX93=0,0,IF(AX93&gt;AV93,0,((AV93/AX93)-1)*100))</f>
        <v>8.536585365853689</v>
      </c>
      <c r="BQ93" s="251">
        <f>IF(AY93=0,0,IF(AY93&gt;AX93,0,((AX93/AY93)-1)*100))</f>
        <v>10.81081081081079</v>
      </c>
      <c r="BR93" s="252">
        <f>IF(AZ93=0,0,IF(AZ93&gt;AY93,0,((AY93/AZ93)-1)*100))</f>
        <v>17.46031746031744</v>
      </c>
      <c r="BS93" s="252">
        <f>IF(BA93=0,0,IF(BA93&gt;AZ93,0,((AZ93/BA93)-1)*100))</f>
        <v>11.01321585903083</v>
      </c>
      <c r="BT93" s="252">
        <f>IF(BB93=0,0,IF(BB93&gt;BA93,0,((BA93/BB93)-1)*100))</f>
        <v>26.11111111111111</v>
      </c>
      <c r="BU93" s="252">
        <f>IF(BC93=0,0,IF(BC93&gt;BB93,0,((BB93/BC93)-1)*100))</f>
        <v>7.14285714285714</v>
      </c>
      <c r="BV93" s="252">
        <f>IF(BD93=0,0,IF(BD93&gt;BC93,0,((BC93/BD93)-1)*100))</f>
        <v>16.66666666666667</v>
      </c>
      <c r="BW93" s="252">
        <f>IF(BE93=0,0,IF(BE93&gt;BD93,0,((BD93/BE93)-1)*100))</f>
        <v>5.882352941176472</v>
      </c>
      <c r="BX93" s="252">
        <f>IF(BF93=0,0,IF(BF93&gt;BE93,0,((BE93/BF93)-1)*100))</f>
        <v>18.60740947463892</v>
      </c>
      <c r="BY93" s="252">
        <f>IF(BG93=0,0,IF(BG93&gt;BF93,0,((BF93/BG93)-1)*100))</f>
        <v>13.16121901152694</v>
      </c>
      <c r="BZ93" s="252">
        <f>IF(BH93=0,0,IF(BH93&gt;BG93,0,((BG93/BH93)-1)*100))</f>
        <v>11.75224986765484</v>
      </c>
      <c r="CA93" s="253">
        <f>IF(BI93=0,0,IF(BI93&gt;BH93,0,((BH93/BI93)-1)*100))</f>
        <v>126.68</v>
      </c>
      <c r="CB93" s="250">
        <f>AVERAGE(BK93:CA93)</f>
        <v>17.99983435307074</v>
      </c>
      <c r="CC93" s="250">
        <f>SQRT(AVERAGE((BK93-$CB93)^2,(BL93-$CB93)^2,(BM93-$CB93)^2,(BN93-$CB93)^2,(BO93-$CB93)^2,(BP93-$CB93)^2,(BQ93-$CB93)^2,(BR93-$CB93)^2,(BS93-$CB93)^2,(BT93-$CB93)^2,(BU93-$CB93)^2,(BV93-$CB93)^2,(BW93-$CB93)^2,(BX93-$CB93)^2,(BY93-$CB93)^2,(BZ93-$CB93)^2,(CA93-$CB93)^2))</f>
        <v>27.73554130456951</v>
      </c>
      <c r="CD93" t="s" s="116">
        <v>132</v>
      </c>
      <c r="CE93" s="254">
        <f>IF(AN93="n/a","n/a",IF(U93&lt;0,"n/a",IF(U93="n/a","n/a",I93+AN93-U93)))</f>
        <v>-13.13741121964816</v>
      </c>
      <c r="CF93" s="254">
        <f>IF(AN93="n/a","n/a",I93+AN93)</f>
        <v>8.325173814365447</v>
      </c>
      <c r="CG93" s="250">
        <f>D93/10+(1000-E93)/100+IF(F93="N",2,IF(F93="Y",1,0))+IF(G93="N",2,IF(G93="Y",1,0))+IF(L93&gt;10,5,L93/2)+IF(S93&gt;100,0,IF(S93&lt;0,0,(100-S93)/10))+IF(U93&gt;100,0,IF(U93&lt;0,0,(100-U93)/10))+IF(X93="-",0,IF(X93="N/A",0,IF(X93&gt;5,0,5-X93)))+IF(Y93&gt;5,0,5-Y93)+IF(Z93="N/A",0,IF(Z93&gt;5,0,5-Z93))+IF(AB93&lt;0,0,IF(AB93="-",0,IF(AB93="N/A",0,IF(AB93&gt;10,5,AB93/2))))+IF(AC93="n/a",0,IF(AC93&lt;0,0,IF(AC93&gt;10,5,AC93/2)))+IF(AE93="n/a",0,IF(AE93&lt;0,0,IF(AE93&gt;10,5,AE93/2)))+AF93/10+IF(AG93&gt;100000,3,IF(AG93&gt;10000,2,IF(AG93&gt;1000,1,0)))+IF(AL93&gt;10,5,AL93/2)+IF(AM93="n/a",0,IF(AM93&gt;10,5,AM93/2))+IF(AN93="n/a",0,IF(AN93&gt;10,5,AN93/2))+IF(AO93="n/a",0,IF(AO93&lt;0,0,IF(AO93&gt;10,5,AO93/2)))+IF(CB93&gt;10,5,CB93/2)</f>
        <v>69.3493866750607</v>
      </c>
      <c r="CH93" s="255">
        <f>IF(AB93="n/a",1.03*AP93,IF(AB93&lt;0,1.01*AP93,IF(AB93&gt;10,1.1*AP93,(1+AB93/100)*AP93)))</f>
        <v>0.59238</v>
      </c>
      <c r="CI93" s="256">
        <f>IF($AC93="n/a",1.03*CH93,IF($AC93&lt;0,1.01*CH93,IF($AC93&gt;10,1.1*CH93,(1+$AC93/100)*CH93)))</f>
        <v>0.651618</v>
      </c>
      <c r="CJ93" s="257">
        <f>IF($AE93="n/a",1.03*CI93,IF($AE93&lt;0,1.01*CI93,IF($AE93&gt;10,1.1*CI93,(1+$AE93/100)*CI93)))</f>
        <v>0.69723126</v>
      </c>
      <c r="CK93" s="257">
        <f>IF($AE93="n/a",1.03*CJ93,IF($AE93&lt;0,1.01*CJ93,IF($AE93&gt;10,1.1*CJ93,(1+$AE93/100)*CJ93)))</f>
        <v>0.7460374482000001</v>
      </c>
      <c r="CL93" s="258">
        <f>IF($AE93="n/a",1.03*CK93,IF($AE93&lt;0,1.01*CK93,IF($AE93&gt;10,1.1*CK93,(1+$AE93/100)*CK93)))</f>
        <v>0.7982600695740001</v>
      </c>
      <c r="CM93" s="256">
        <f>SUM(CH93:CL93)</f>
        <v>3.485526777774</v>
      </c>
      <c r="CN93" s="253">
        <f>(CM93/H93)*100</f>
        <v>11.04762845570206</v>
      </c>
      <c r="CO93" s="259">
        <v>0.8100000000000001</v>
      </c>
      <c r="CP93" s="260">
        <v>49.5</v>
      </c>
      <c r="CQ93" s="261">
        <v>-5.8</v>
      </c>
      <c r="CR93" s="260">
        <v>8</v>
      </c>
      <c r="CS93" s="261">
        <v>13</v>
      </c>
    </row>
    <row r="94" ht="11.25" customHeight="1">
      <c r="A94" t="s" s="227">
        <v>718</v>
      </c>
      <c r="B94" t="s" s="116">
        <v>719</v>
      </c>
      <c r="C94" t="s" s="116">
        <v>128</v>
      </c>
      <c r="D94" s="218">
        <v>16</v>
      </c>
      <c r="E94" s="219">
        <v>187</v>
      </c>
      <c r="F94" t="s" s="220">
        <v>129</v>
      </c>
      <c r="G94" t="s" s="221">
        <v>129</v>
      </c>
      <c r="H94" s="344">
        <v>40.5</v>
      </c>
      <c r="I94" s="223">
        <f>(R94/H94)*100</f>
        <v>2.864197530864197</v>
      </c>
      <c r="J94" s="318">
        <v>0.28</v>
      </c>
      <c r="K94" s="318">
        <v>0.29</v>
      </c>
      <c r="L94" s="223">
        <f>((K94/J94)-1)*100</f>
        <v>3.571428571428559</v>
      </c>
      <c r="M94" s="226">
        <v>42794</v>
      </c>
      <c r="N94" s="226">
        <v>42796</v>
      </c>
      <c r="O94" s="226">
        <v>42810</v>
      </c>
      <c r="P94" t="s" s="227">
        <v>720</v>
      </c>
      <c r="Q94" s="316"/>
      <c r="R94" s="225">
        <f>K94*4</f>
        <v>1.16</v>
      </c>
      <c r="S94" s="228">
        <f>IF(OR(W94&lt;0.01,W94="n/a"),"n/a",R94/W94*100)</f>
        <v>31.86813186813187</v>
      </c>
      <c r="T94" s="229">
        <f>IF(OR(W94&lt;0.01,Z94="n/a"),"n/a",(H94/SQRT(22.5*W94*(H94/Z94))-1)*100)</f>
        <v>-32.91796067500631</v>
      </c>
      <c r="U94" s="223">
        <f>IF(OR(W94&lt;0.01,W94="n/a"),"n/a",H94/W94)</f>
        <v>11.12637362637363</v>
      </c>
      <c r="V94" s="230">
        <v>3</v>
      </c>
      <c r="W94" s="344">
        <v>3.64</v>
      </c>
      <c r="X94" t="s" s="348">
        <v>143</v>
      </c>
      <c r="Y94" s="504">
        <v>1.41</v>
      </c>
      <c r="Z94" s="346">
        <v>0.91</v>
      </c>
      <c r="AA94" t="s" s="349">
        <v>143</v>
      </c>
      <c r="AB94" t="s" s="345">
        <v>143</v>
      </c>
      <c r="AC94" t="s" s="349">
        <v>143</v>
      </c>
      <c r="AD94" t="s" s="348">
        <v>143</v>
      </c>
      <c r="AE94" t="s" s="348">
        <v>143</v>
      </c>
      <c r="AF94" s="237">
        <v>0</v>
      </c>
      <c r="AG94" s="350">
        <v>17</v>
      </c>
      <c r="AH94" t="s" s="348">
        <v>143</v>
      </c>
      <c r="AI94" t="s" s="348">
        <v>143</v>
      </c>
      <c r="AJ94" t="s" s="265">
        <f>IF(OR(AD94&lt;0,AD94="n/a",AD94=0),"n/a",AN94/AD94)</f>
        <v>143</v>
      </c>
      <c r="AK94" s="242">
        <f>IF(OR(AO94&lt;0,AO94="n/a"),"n/a",AN94/AO94)</f>
        <v>0.671989502095615</v>
      </c>
      <c r="AL94" s="243">
        <f>((AP94/AQ94)^(1/1)-1)*100</f>
        <v>5.454545454545445</v>
      </c>
      <c r="AM94" s="243">
        <f>IF(AS94=0,"n/a",((AP94/AS94)^(1/3)-1)*100)</f>
        <v>5.071757449858016</v>
      </c>
      <c r="AN94" s="243">
        <f>IF(AV94=0,"n/a",((AP94/AV94)^(1/5)-1)*100)</f>
        <v>5.206626739843068</v>
      </c>
      <c r="AO94" s="244">
        <f>IF(BB94=0,"n/a",((AP94/BB94)^(1/10)-1)*100)</f>
        <v>7.74807749764852</v>
      </c>
      <c r="AP94" s="321">
        <v>1.16</v>
      </c>
      <c r="AQ94" s="241">
        <v>1.1</v>
      </c>
      <c r="AR94" s="241">
        <v>1.05</v>
      </c>
      <c r="AS94" s="241">
        <v>1</v>
      </c>
      <c r="AT94" s="245"/>
      <c r="AU94" s="241">
        <v>0.95</v>
      </c>
      <c r="AV94" s="241">
        <v>0.9</v>
      </c>
      <c r="AW94" s="245"/>
      <c r="AX94" s="246">
        <v>0.85</v>
      </c>
      <c r="AY94" s="247">
        <v>0.8</v>
      </c>
      <c r="AZ94" s="248">
        <v>0.75</v>
      </c>
      <c r="BA94" s="248">
        <v>0.65</v>
      </c>
      <c r="BB94" s="248">
        <v>0.55</v>
      </c>
      <c r="BC94" s="248">
        <v>0.5</v>
      </c>
      <c r="BD94" s="248">
        <v>0.43</v>
      </c>
      <c r="BE94" s="248">
        <v>0.4</v>
      </c>
      <c r="BF94" s="248">
        <v>0.34</v>
      </c>
      <c r="BG94" s="248">
        <v>0.33</v>
      </c>
      <c r="BH94" s="317">
        <v>0</v>
      </c>
      <c r="BI94" s="249">
        <v>0.31</v>
      </c>
      <c r="BJ94" s="246">
        <f>SUM(AP94:BI94)</f>
        <v>12.07</v>
      </c>
      <c r="BK94" s="250">
        <f>((AP94/AQ94)-1)*100</f>
        <v>5.454545454545445</v>
      </c>
      <c r="BL94" s="250">
        <f>((AQ94/AR94)-1)*100</f>
        <v>4.761904761904767</v>
      </c>
      <c r="BM94" s="250">
        <f>((AR94/AS94)-1)*100</f>
        <v>5.000000000000004</v>
      </c>
      <c r="BN94" s="250">
        <f>IF(AU94=0,0,IF(AU94&gt;AS94,0,((AS94/AU94)-1)*100))</f>
        <v>5.263157894736836</v>
      </c>
      <c r="BO94" s="250">
        <f>IF(AV94=0,0,IF(AV94&gt;AU94,0,((AU94/AV94)-1)*100))</f>
        <v>5.555555555555558</v>
      </c>
      <c r="BP94" s="250">
        <f>IF(AX94=0,0,IF(AX94&gt;AV94,0,((AV94/AX94)-1)*100))</f>
        <v>5.882352941176472</v>
      </c>
      <c r="BQ94" s="251">
        <f>IF(AY94=0,0,IF(AY94&gt;AX94,0,((AX94/AY94)-1)*100))</f>
        <v>6.25</v>
      </c>
      <c r="BR94" s="252">
        <f>IF(AZ94=0,0,IF(AZ94&gt;AY94,0,((AY94/AZ94)-1)*100))</f>
        <v>6.666666666666665</v>
      </c>
      <c r="BS94" s="252">
        <f>IF(BA94=0,0,IF(BA94&gt;AZ94,0,((AZ94/BA94)-1)*100))</f>
        <v>15.38461538461537</v>
      </c>
      <c r="BT94" s="252">
        <f>IF(BB94=0,0,IF(BB94&gt;BA94,0,((BA94/BB94)-1)*100))</f>
        <v>18.18181818181817</v>
      </c>
      <c r="BU94" s="252">
        <f>IF(BC94=0,0,IF(BC94&gt;BB94,0,((BB94/BC94)-1)*100))</f>
        <v>10.00000000000001</v>
      </c>
      <c r="BV94" s="252">
        <f>IF(BD94=0,0,IF(BD94&gt;BC94,0,((BC94/BD94)-1)*100))</f>
        <v>16.27906976744187</v>
      </c>
      <c r="BW94" s="252">
        <f>IF(BE94=0,0,IF(BE94&gt;BD94,0,((BD94/BE94)-1)*100))</f>
        <v>7.499999999999996</v>
      </c>
      <c r="BX94" s="252">
        <f>IF(BF94=0,0,IF(BF94&gt;BE94,0,((BE94/BF94)-1)*100))</f>
        <v>17.64705882352942</v>
      </c>
      <c r="BY94" s="252">
        <f>IF(BG94=0,0,IF(BG94&gt;BF94,0,((BF94/BG94)-1)*100))</f>
        <v>3.030303030303028</v>
      </c>
      <c r="BZ94" s="252">
        <f>IF(BH94=0,0,IF(BH94&gt;BG94,0,((BG94/BH94)-1)*100))</f>
        <v>0</v>
      </c>
      <c r="CA94" s="253">
        <f>IF(BI94=0,0,IF(BI94&gt;BH94,0,((BH94/BI94)-1)*100))</f>
        <v>0</v>
      </c>
      <c r="CB94" s="250">
        <f>AVERAGE(BK94:CA94)</f>
        <v>7.815120497781978</v>
      </c>
      <c r="CC94" s="250">
        <f>SQRT(AVERAGE((BK94-$CB94)^2,(BL94-$CB94)^2,(BM94-$CB94)^2,(BN94-$CB94)^2,(BO94-$CB94)^2,(BP94-$CB94)^2,(BQ94-$CB94)^2,(BR94-$CB94)^2,(BS94-$CB94)^2,(BT94-$CB94)^2,(BU94-$CB94)^2,(BV94-$CB94)^2,(BW94-$CB94)^2,(BX94-$CB94)^2,(BY94-$CB94)^2,(BZ94-$CB94)^2,(CA94-$CB94)^2))</f>
        <v>5.556831759663717</v>
      </c>
      <c r="CD94" t="s" s="116">
        <v>132</v>
      </c>
      <c r="CE94" s="254">
        <f>IF(AN94="n/a","n/a",IF(U94&lt;0,"n/a",IF(U94="n/a","n/a",I94+AN94-U94)))</f>
        <v>-3.055549355666361</v>
      </c>
      <c r="CF94" s="254">
        <f>IF(AN94="n/a","n/a",I94+AN94)</f>
        <v>8.070824270707265</v>
      </c>
      <c r="CG94" s="250">
        <f>D94/10+(1000-E94)/100+IF(F94="N",2,IF(F94="Y",1,0))+IF(G94="N",2,IF(G94="Y",1,0))+IF(L94&gt;10,5,L94/2)+IF(S94&gt;100,0,IF(S94&lt;0,0,(100-S94)/10))+IF(U94&gt;100,0,IF(U94&lt;0,0,(100-U94)/10))+IF(X94="-",0,IF(X94="N/A",0,IF(X94&gt;5,0,5-X94)))+IF(Y94&gt;5,0,5-Y94)+IF(Z94="N/A",0,IF(Z94&gt;5,0,5-Z94))+IF(AB94&lt;0,0,IF(AB94="-",0,IF(AB94="N/A",0,IF(AB94&gt;10,5,AB94/2))))+IF(AC94="n/a",0,IF(AC94&lt;0,0,IF(AC94&gt;10,5,AC94/2)))+IF(AE94="n/a",0,IF(AE94&lt;0,0,IF(AE94&gt;10,5,AE94/2)))+AF94/10+IF(AG94&gt;100000,3,IF(AG94&gt;10000,2,IF(AG94&gt;1000,1,0)))+IF(AL94&gt;10,5,AL94/2)+IF(AM94="n/a",0,IF(AM94&gt;10,5,AM94/2))+IF(AN94="n/a",0,IF(AN94&gt;10,5,AN94/2))+IF(AO94="n/a",0,IF(AO94&lt;0,0,IF(AO94&gt;10,5,AO94/2)))+IF(CB94&gt;10,5,CB94/2)</f>
        <v>50.54432755610225</v>
      </c>
      <c r="CH94" s="255">
        <f>IF(AB94="n/a",1.03*AP94,IF(AB94&lt;0,1.01*AP94,IF(AB94&gt;10,1.1*AP94,(1+AB94/100)*AP94)))</f>
        <v>1.1948</v>
      </c>
      <c r="CI94" s="256">
        <f>IF($AC94="n/a",1.03*CH94,IF($AC94&lt;0,1.01*CH94,IF($AC94&gt;10,1.1*CH94,(1+$AC94/100)*CH94)))</f>
        <v>1.230644</v>
      </c>
      <c r="CJ94" s="257">
        <f>IF($AE94="n/a",1.03*CI94,IF($AE94&lt;0,1.01*CI94,IF($AE94&gt;10,1.1*CI94,(1+$AE94/100)*CI94)))</f>
        <v>1.26756332</v>
      </c>
      <c r="CK94" s="257">
        <f>IF($AE94="n/a",1.03*CJ94,IF($AE94&lt;0,1.01*CJ94,IF($AE94&gt;10,1.1*CJ94,(1+$AE94/100)*CJ94)))</f>
        <v>1.3055902196</v>
      </c>
      <c r="CL94" s="258">
        <f>IF($AE94="n/a",1.03*CK94,IF($AE94&lt;0,1.01*CK94,IF($AE94&gt;10,1.1*CK94,(1+$AE94/100)*CK94)))</f>
        <v>1.344757926188</v>
      </c>
      <c r="CM94" s="256">
        <f>SUM(CH94:CL94)</f>
        <v>6.343355465787999</v>
      </c>
      <c r="CN94" s="253">
        <f>(CM94/H94)*100</f>
        <v>15.66260608836543</v>
      </c>
      <c r="CO94" t="s" s="348">
        <v>143</v>
      </c>
      <c r="CP94" t="s" s="345">
        <v>143</v>
      </c>
      <c r="CQ94" s="553">
        <v>-4.1</v>
      </c>
      <c r="CR94" s="351">
        <v>-1.3</v>
      </c>
      <c r="CS94" s="352">
        <v>-1.1</v>
      </c>
    </row>
    <row r="95" ht="11.25" customHeight="1">
      <c r="A95" t="s" s="227">
        <v>721</v>
      </c>
      <c r="B95" t="s" s="116">
        <v>722</v>
      </c>
      <c r="C95" t="s" s="116">
        <v>313</v>
      </c>
      <c r="D95" s="218">
        <v>16</v>
      </c>
      <c r="E95" s="219">
        <v>190</v>
      </c>
      <c r="F95" t="s" s="220">
        <v>55</v>
      </c>
      <c r="G95" t="s" s="221">
        <v>141</v>
      </c>
      <c r="H95" s="493">
        <v>19.03</v>
      </c>
      <c r="I95" s="223">
        <f>(R95/H95)*100</f>
        <v>3.573305307409354</v>
      </c>
      <c r="J95" s="224">
        <v>0.16</v>
      </c>
      <c r="K95" s="224">
        <v>0.17</v>
      </c>
      <c r="L95" s="223">
        <f>((K95/J95)-1)*100</f>
        <v>6.25</v>
      </c>
      <c r="M95" s="226">
        <v>42893</v>
      </c>
      <c r="N95" s="226">
        <v>42895</v>
      </c>
      <c r="O95" s="226">
        <v>42909</v>
      </c>
      <c r="P95" t="s" s="227">
        <v>723</v>
      </c>
      <c r="Q95" s="319"/>
      <c r="R95" s="225">
        <f>K95*4</f>
        <v>0.68</v>
      </c>
      <c r="S95" s="228">
        <f>IF(OR(W95&lt;0.01,W95="n/a"),"n/a",R95/W95*100)</f>
        <v>89.47368421052632</v>
      </c>
      <c r="T95" s="229">
        <f>IF(OR(W95&lt;0.01,Z95="n/a"),"n/a",(H95/SQRT(22.5*W95*(H95/Z95))-1)*100)</f>
        <v>87.23050808534045</v>
      </c>
      <c r="U95" s="223">
        <f>IF(OR(W95&lt;0.01,W95="n/a"),"n/a",H95/W95)</f>
        <v>25.03947368421053</v>
      </c>
      <c r="V95" s="230">
        <v>12</v>
      </c>
      <c r="W95" s="222">
        <v>0.76</v>
      </c>
      <c r="X95" s="222">
        <v>16.8</v>
      </c>
      <c r="Y95" s="231">
        <v>1.01</v>
      </c>
      <c r="Z95" s="232">
        <v>3.15</v>
      </c>
      <c r="AA95" s="358">
        <v>12.9</v>
      </c>
      <c r="AB95" s="234">
        <v>-12.2</v>
      </c>
      <c r="AC95" s="235">
        <v>6.8</v>
      </c>
      <c r="AD95" s="236">
        <v>5.3</v>
      </c>
      <c r="AE95" s="236">
        <v>1.5</v>
      </c>
      <c r="AF95" s="237">
        <v>9</v>
      </c>
      <c r="AG95" s="238">
        <v>3940</v>
      </c>
      <c r="AH95" s="239">
        <v>5</v>
      </c>
      <c r="AI95" s="240">
        <v>0.67</v>
      </c>
      <c r="AJ95" s="241">
        <f>IF(OR(AD95&lt;0,AD95="n/a",AD95=0),"n/a",AN95/AD95)</f>
        <v>1.878130390578067</v>
      </c>
      <c r="AK95" s="242">
        <f>IF(OR(AO95&lt;0,AO95="n/a"),"n/a",AN95/AO95)</f>
        <v>0.6191432301783588</v>
      </c>
      <c r="AL95" s="243">
        <f>((AP95/AQ95)^(1/1)-1)*100</f>
        <v>10.13215859030836</v>
      </c>
      <c r="AM95" s="243">
        <f>IF(AS95=0,"n/a",((AP95/AS95)^(1/3)-1)*100)</f>
        <v>12.05846904365151</v>
      </c>
      <c r="AN95" s="243">
        <f>IF(AV95=0,"n/a",((AP95/AV95)^(1/5)-1)*100)</f>
        <v>9.954091070063754</v>
      </c>
      <c r="AO95" s="244">
        <f>IF(BB95=0,"n/a",((AP95/BB95)^(1/10)-1)*100)</f>
        <v>16.07720247089877</v>
      </c>
      <c r="AP95" s="241">
        <v>0.625</v>
      </c>
      <c r="AQ95" s="241">
        <v>0.5675</v>
      </c>
      <c r="AR95" s="241">
        <v>0.485</v>
      </c>
      <c r="AS95" s="241">
        <v>0.4441666666666667</v>
      </c>
      <c r="AT95" s="245"/>
      <c r="AU95" s="241">
        <v>0.42</v>
      </c>
      <c r="AV95" s="241">
        <v>0.3888866666666667</v>
      </c>
      <c r="AW95" s="245"/>
      <c r="AX95" s="246">
        <v>0.3444444444444445</v>
      </c>
      <c r="AY95" s="247">
        <v>0.3</v>
      </c>
      <c r="AZ95" s="248">
        <v>0.2555555555555555</v>
      </c>
      <c r="BA95" s="248">
        <v>0.1851822222222222</v>
      </c>
      <c r="BB95" s="248">
        <v>0.1407377777777778</v>
      </c>
      <c r="BC95" s="248">
        <v>0.1135822222222222</v>
      </c>
      <c r="BD95" s="248">
        <v>0.09382222222222224</v>
      </c>
      <c r="BE95" s="248">
        <v>0.05926222222222222</v>
      </c>
      <c r="BF95" s="248">
        <v>0.006582222222222222</v>
      </c>
      <c r="BG95" s="317">
        <v>0</v>
      </c>
      <c r="BH95" s="317">
        <v>0.04670222222222223</v>
      </c>
      <c r="BI95" s="249">
        <v>0.04530222222222222</v>
      </c>
      <c r="BJ95" s="246">
        <f>SUM(AP95:BI95)</f>
        <v>4.521726666666667</v>
      </c>
      <c r="BK95" s="250">
        <f>((AP95/AQ95)-1)*100</f>
        <v>10.13215859030836</v>
      </c>
      <c r="BL95" s="250">
        <f>((AQ95/AR95)-1)*100</f>
        <v>17.01030927835052</v>
      </c>
      <c r="BM95" s="250">
        <f>((AR95/AS95)-1)*100</f>
        <v>9.193245778611626</v>
      </c>
      <c r="BN95" s="250">
        <f>IF(AU95=0,0,IF(AU95&gt;AS95,0,((AS95/AU95)-1)*100))</f>
        <v>5.753968253968278</v>
      </c>
      <c r="BO95" s="250">
        <f>IF(AV95=0,0,IF(AV95&gt;AU95,0,((AU95/AV95)-1)*100))</f>
        <v>8.000617146383693</v>
      </c>
      <c r="BP95" s="250">
        <f>IF(AX95=0,0,IF(AX95&gt;AV95,0,((AV95/AX95)-1)*100))</f>
        <v>12.90258064516128</v>
      </c>
      <c r="BQ95" s="251">
        <f>IF(AY95=0,0,IF(AY95&gt;AX95,0,((AX95/AY95)-1)*100))</f>
        <v>14.81481481481484</v>
      </c>
      <c r="BR95" s="252">
        <f>IF(AZ95=0,0,IF(AZ95&gt;AY95,0,((AY95/AZ95)-1)*100))</f>
        <v>17.3913043478261</v>
      </c>
      <c r="BS95" s="252">
        <f>IF(BA95=0,0,IF(BA95&gt;AZ95,0,((AZ95/BA95)-1)*100))</f>
        <v>38.00220803532854</v>
      </c>
      <c r="BT95" s="252">
        <f>IF(BB95=0,0,IF(BB95&gt;BA95,0,((BA95/BB95)-1)*100))</f>
        <v>31.57961220236218</v>
      </c>
      <c r="BU95" s="252">
        <f>IF(BC95=0,0,IF(BC95&gt;BB95,0,((BB95/BC95)-1)*100))</f>
        <v>23.90827985600252</v>
      </c>
      <c r="BV95" s="252">
        <f>IF(BD95=0,0,IF(BD95&gt;BC95,0,((BC95/BD95)-1)*100))</f>
        <v>21.0611084793936</v>
      </c>
      <c r="BW95" s="252">
        <f>IF(BE95=0,0,IF(BE95&gt;BD95,0,((BD95/BE95)-1)*100))</f>
        <v>58.31708414579273</v>
      </c>
      <c r="BX95" s="252">
        <f>IF(BF95=0,0,IF(BF95&gt;BE95,0,((BE95/BF95)-1)*100))</f>
        <v>800.337609723160</v>
      </c>
      <c r="BY95" s="252">
        <f>IF(BG95=0,0,IF(BG95&gt;BF95,0,((BF95/BG95)-1)*100))</f>
        <v>0</v>
      </c>
      <c r="BZ95" s="252">
        <f>IF(BH95=0,0,IF(BH95&gt;BG95,0,((BG95/BH95)-1)*100))</f>
        <v>0</v>
      </c>
      <c r="CA95" s="253">
        <f>IF(BI95=0,0,IF(BI95&gt;BH95,0,((BH95/BI95)-1)*100))</f>
        <v>3.090356126753657</v>
      </c>
      <c r="CB95" s="250">
        <f>AVERAGE(BK95:CA95)</f>
        <v>63.02913278965988</v>
      </c>
      <c r="CC95" s="250">
        <f>SQRT(AVERAGE((BK95-$CB95)^2,(BL95-$CB95)^2,(BM95-$CB95)^2,(BN95-$CB95)^2,(BO95-$CB95)^2,(BP95-$CB95)^2,(BQ95-$CB95)^2,(BR95-$CB95)^2,(BS95-$CB95)^2,(BT95-$CB95)^2,(BU95-$CB95)^2,(BV95-$CB95)^2,(BW95-$CB95)^2,(BX95-$CB95)^2,(BY95-$CB95)^2,(BZ95-$CB95)^2,(CA95-$CB95)^2))</f>
        <v>184.8901071036243</v>
      </c>
      <c r="CD95" t="s" s="116">
        <v>157</v>
      </c>
      <c r="CE95" s="254">
        <f>IF(AN95="n/a","n/a",IF(U95&lt;0,"n/a",IF(U95="n/a","n/a",I95+AN95-U95)))</f>
        <v>-11.51207730673742</v>
      </c>
      <c r="CF95" s="254">
        <f>IF(AN95="n/a","n/a",I95+AN95)</f>
        <v>13.52739637747311</v>
      </c>
      <c r="CG95" s="250">
        <f>D95/10+(1000-E95)/100+IF(F95="N",2,IF(F95="Y",1,0))+IF(G95="N",2,IF(G95="Y",1,0))+IF(L95&gt;10,5,L95/2)+IF(S95&gt;100,0,IF(S95&lt;0,0,(100-S95)/10))+IF(U95&gt;100,0,IF(U95&lt;0,0,(100-U95)/10))+IF(X95="-",0,IF(X95="N/A",0,IF(X95&gt;5,0,5-X95)))+IF(Y95&gt;5,0,5-Y95)+IF(Z95="N/A",0,IF(Z95&gt;5,0,5-Z95))+IF(AB95&lt;0,0,IF(AB95="-",0,IF(AB95="N/A",0,IF(AB95&gt;10,5,AB95/2))))+IF(AC95="n/a",0,IF(AC95&lt;0,0,IF(AC95&gt;10,5,AC95/2)))+IF(AE95="n/a",0,IF(AE95&lt;0,0,IF(AE95&gt;10,5,AE95/2)))+AF95/10+IF(AG95&gt;100000,3,IF(AG95&gt;10000,2,IF(AG95&gt;1000,1,0)))+IF(AL95&gt;10,5,AL95/2)+IF(AM95="n/a",0,IF(AM95&gt;10,5,AM95/2))+IF(AN95="n/a",0,IF(AN95&gt;10,5,AN95/2))+IF(AO95="n/a",0,IF(AO95&lt;0,0,IF(AO95&gt;10,5,AO95/2)))+IF(CB95&gt;10,5,CB95/2)</f>
        <v>61.24072974555819</v>
      </c>
      <c r="CH95" s="255">
        <f>IF(AB95="n/a",1.03*AP95,IF(AB95&lt;0,1.01*AP95,IF(AB95&gt;10,1.1*AP95,(1+AB95/100)*AP95)))</f>
        <v>0.63125</v>
      </c>
      <c r="CI95" s="256">
        <f>IF($AC95="n/a",1.03*CH95,IF($AC95&lt;0,1.01*CH95,IF($AC95&gt;10,1.1*CH95,(1+$AC95/100)*CH95)))</f>
        <v>0.674175</v>
      </c>
      <c r="CJ95" s="257">
        <f>IF($AE95="n/a",1.03*CI95,IF($AE95&lt;0,1.01*CI95,IF($AE95&gt;10,1.1*CI95,(1+$AE95/100)*CI95)))</f>
        <v>0.684287625</v>
      </c>
      <c r="CK95" s="257">
        <f>IF($AE95="n/a",1.03*CJ95,IF($AE95&lt;0,1.01*CJ95,IF($AE95&gt;10,1.1*CJ95,(1+$AE95/100)*CJ95)))</f>
        <v>0.6945519393749999</v>
      </c>
      <c r="CL95" s="258">
        <f>IF($AE95="n/a",1.03*CK95,IF($AE95&lt;0,1.01*CK95,IF($AE95&gt;10,1.1*CK95,(1+$AE95/100)*CK95)))</f>
        <v>0.7049702184656249</v>
      </c>
      <c r="CM95" s="256">
        <f>SUM(CH95:CL95)</f>
        <v>3.389234782840625</v>
      </c>
      <c r="CN95" s="253">
        <f>(CM95/H95)*100</f>
        <v>17.80995681997175</v>
      </c>
      <c r="CO95" s="259">
        <v>1.03</v>
      </c>
      <c r="CP95" s="260">
        <v>26.5</v>
      </c>
      <c r="CQ95" s="261">
        <v>-9.4</v>
      </c>
      <c r="CR95" s="260">
        <v>4</v>
      </c>
      <c r="CS95" s="261">
        <v>1.9</v>
      </c>
    </row>
    <row r="96" ht="11.25" customHeight="1">
      <c r="A96" t="s" s="273">
        <v>724</v>
      </c>
      <c r="B96" t="s" s="146">
        <v>725</v>
      </c>
      <c r="C96" t="s" s="146">
        <v>259</v>
      </c>
      <c r="D96" s="267">
        <v>11</v>
      </c>
      <c r="E96" s="219">
        <v>310</v>
      </c>
      <c r="F96" t="s" s="151">
        <v>55</v>
      </c>
      <c r="G96" t="s" s="152">
        <v>55</v>
      </c>
      <c r="H96" s="496">
        <v>44.07</v>
      </c>
      <c r="I96" s="269">
        <f>(R96/H96)*100</f>
        <v>1.724529158157477</v>
      </c>
      <c r="J96" s="270">
        <v>0.18</v>
      </c>
      <c r="K96" s="270">
        <v>0.19</v>
      </c>
      <c r="L96" s="269">
        <f>((K96/J96)-1)*100</f>
        <v>5.555555555555558</v>
      </c>
      <c r="M96" s="554">
        <v>42452</v>
      </c>
      <c r="N96" s="554">
        <v>42454</v>
      </c>
      <c r="O96" s="554">
        <v>42468</v>
      </c>
      <c r="P96" t="s" s="273">
        <v>726</v>
      </c>
      <c r="Q96" t="s" s="445">
        <v>727</v>
      </c>
      <c r="R96" s="271">
        <f>K96*4</f>
        <v>0.76</v>
      </c>
      <c r="S96" s="275">
        <f>IF(OR(W96&lt;0.01,W96="n/a"),"n/a",R96/W96*100)</f>
        <v>108.5714285714286</v>
      </c>
      <c r="T96" s="276">
        <f>IF(OR(W96&lt;0.01,Z96="n/a"),"n/a",(H96/SQRT(22.5*W96*(H96/Z96))-1)*100)</f>
        <v>207.531492773698</v>
      </c>
      <c r="U96" s="269">
        <f>IF(OR(W96&lt;0.01,W96="n/a"),"n/a",H96/W96)</f>
        <v>62.95714285714286</v>
      </c>
      <c r="V96" s="277">
        <v>12</v>
      </c>
      <c r="W96" s="268">
        <v>0.7</v>
      </c>
      <c r="X96" s="268">
        <v>4.67</v>
      </c>
      <c r="Y96" s="278">
        <v>1.55</v>
      </c>
      <c r="Z96" s="279">
        <v>3.38</v>
      </c>
      <c r="AA96" s="280">
        <v>5.6</v>
      </c>
      <c r="AB96" s="281">
        <v>-47.6</v>
      </c>
      <c r="AC96" s="282">
        <v>42.62</v>
      </c>
      <c r="AD96" s="283">
        <v>-16.9</v>
      </c>
      <c r="AE96" s="283">
        <v>13.4</v>
      </c>
      <c r="AF96" s="284">
        <v>15</v>
      </c>
      <c r="AG96" s="285">
        <v>5819</v>
      </c>
      <c r="AH96" s="286">
        <v>0.4</v>
      </c>
      <c r="AI96" s="287">
        <v>0.93</v>
      </c>
      <c r="AJ96" t="s" s="368">
        <f>IF(OR(AD96&lt;0,AD96="n/a",AD96=0,AN96="n/a"),"n/a",AN96/AD96)</f>
        <v>143</v>
      </c>
      <c r="AK96" t="s" s="368">
        <f>IF(OR(AN96&lt;0,AN96="n/a",AO96&lt;0,AO96="n/a"),"n/a",AN96/AO96)</f>
        <v>143</v>
      </c>
      <c r="AL96" s="290">
        <f>((AP96/AQ96)^(1/1)-1)*100</f>
        <v>7.14285714285714</v>
      </c>
      <c r="AM96" s="290">
        <f>IF(AS96=0,"n/a",((AP96/AS96)^(1/3)-1)*100)</f>
        <v>11.57215834702825</v>
      </c>
      <c r="AN96" s="290">
        <f>IF(AV96=0,"n/a",((AP96/AV96)^(1/5)-1)*100)</f>
        <v>12.47461131420948</v>
      </c>
      <c r="AO96" t="s" s="368">
        <f>IF(BB96=0,"n/a",((AP96/BB96)^(1/10)-1)*100)</f>
        <v>143</v>
      </c>
      <c r="AP96" s="288">
        <v>0.75</v>
      </c>
      <c r="AQ96" s="288">
        <v>0.7</v>
      </c>
      <c r="AR96" s="288">
        <v>0.62</v>
      </c>
      <c r="AS96" s="288">
        <v>0.54</v>
      </c>
      <c r="AT96" s="292"/>
      <c r="AU96" s="288">
        <v>0.4666666666666666</v>
      </c>
      <c r="AV96" s="288">
        <v>0.4166666666666667</v>
      </c>
      <c r="AW96" s="292"/>
      <c r="AX96" s="293">
        <v>0.38</v>
      </c>
      <c r="AY96" s="294">
        <v>0.3533333333333333</v>
      </c>
      <c r="AZ96" s="295">
        <v>0.3</v>
      </c>
      <c r="BA96" s="295">
        <v>0.15</v>
      </c>
      <c r="BB96" s="426">
        <v>0</v>
      </c>
      <c r="BC96" s="426">
        <v>0</v>
      </c>
      <c r="BD96" s="426">
        <v>0</v>
      </c>
      <c r="BE96" s="426">
        <v>0</v>
      </c>
      <c r="BF96" s="426">
        <v>0</v>
      </c>
      <c r="BG96" s="426">
        <v>0</v>
      </c>
      <c r="BH96" s="426">
        <v>0</v>
      </c>
      <c r="BI96" s="494">
        <v>0.18667</v>
      </c>
      <c r="BJ96" s="293">
        <f>SUM(AP96:BI96)</f>
        <v>4.863336666666667</v>
      </c>
      <c r="BK96" s="297">
        <f>((AP96/AQ96)-1)*100</f>
        <v>7.14285714285714</v>
      </c>
      <c r="BL96" s="297">
        <f>((AQ96/AR96)-1)*100</f>
        <v>12.9032258064516</v>
      </c>
      <c r="BM96" s="297">
        <f>((AR96/AS96)-1)*100</f>
        <v>14.81481481481481</v>
      </c>
      <c r="BN96" s="297">
        <f>IF(AU96=0,0,IF(AU96&gt;AS96,0,((AS96/AU96)-1)*100))</f>
        <v>15.71428571428573</v>
      </c>
      <c r="BO96" s="297">
        <f>IF(AV96=0,0,IF(AV96&gt;AU96,0,((AU96/AV96)-1)*100))</f>
        <v>11.99999999999999</v>
      </c>
      <c r="BP96" s="297">
        <f>IF(AX96=0,0,IF(AX96&gt;AV96,0,((AV96/AX96)-1)*100))</f>
        <v>9.649122807017552</v>
      </c>
      <c r="BQ96" s="298">
        <f>IF(AY96=0,0,IF(AY96&gt;AX96,0,((AX96/AY96)-1)*100))</f>
        <v>7.547169811320753</v>
      </c>
      <c r="BR96" s="299">
        <f>IF(AZ96=0,0,IF(AZ96&gt;AY96,0,((AY96/AZ96)-1)*100))</f>
        <v>17.77777777777778</v>
      </c>
      <c r="BS96" s="299">
        <f>IF(BA96=0,0,IF(BA96&gt;AZ96,0,((AZ96/BA96)-1)*100))</f>
        <v>100</v>
      </c>
      <c r="BT96" s="299">
        <f>IF(BB96=0,0,IF(BB96&gt;BA96,0,((BA96/BB96)-1)*100))</f>
        <v>0</v>
      </c>
      <c r="BU96" s="299">
        <f>IF(BC96=0,0,IF(BC96&gt;BB96,0,((BB96/BC96)-1)*100))</f>
        <v>0</v>
      </c>
      <c r="BV96" s="299">
        <f>IF(BD96=0,0,IF(BD96&gt;BC96,0,((BC96/BD96)-1)*100))</f>
        <v>0</v>
      </c>
      <c r="BW96" s="299">
        <f>IF(BE96=0,0,IF(BE96&gt;BD96,0,((BD96/BE96)-1)*100))</f>
        <v>0</v>
      </c>
      <c r="BX96" s="299">
        <f>IF(BF96=0,0,IF(BF96&gt;BE96,0,((BE96/BF96)-1)*100))</f>
        <v>0</v>
      </c>
      <c r="BY96" s="299">
        <f>IF(BG96=0,0,IF(BG96&gt;BF96,0,((BF96/BG96)-1)*100))</f>
        <v>0</v>
      </c>
      <c r="BZ96" s="299">
        <f>IF(BH96=0,0,IF(BH96&gt;BG96,0,((BG96/BH96)-1)*100))</f>
        <v>0</v>
      </c>
      <c r="CA96" s="300">
        <f>IF(BI96=0,0,IF(BI96&gt;BH96,0,((BH96/BI96)-1)*100))</f>
        <v>0</v>
      </c>
      <c r="CB96" s="297">
        <f>AVERAGE(BK96:CA96)</f>
        <v>11.62054434556031</v>
      </c>
      <c r="CC96" s="297">
        <f>SQRT(AVERAGE((BK96-$CB96)^2,(BL96-$CB96)^2,(BM96-$CB96)^2,(BN96-$CB96)^2,(BO96-$CB96)^2,(BP96-$CB96)^2,(BQ96-$CB96)^2,(BR96-$CB96)^2,(BS96-$CB96)^2,(BT96-$CB96)^2,(BU96-$CB96)^2,(BV96-$CB96)^2,(BW96-$CB96)^2,(BX96-$CB96)^2,(BY96-$CB96)^2,(BZ96-$CB96)^2,(CA96-$CB96)^2))</f>
        <v>23.00692481256024</v>
      </c>
      <c r="CD96" t="s" s="146">
        <v>137</v>
      </c>
      <c r="CE96" s="301">
        <f>IF(AN96="n/a","n/a",IF(U96&lt;0,"n/a",IF(U96="n/a","n/a",I96+AN96-U96)))</f>
        <v>-48.75800238477591</v>
      </c>
      <c r="CF96" s="301">
        <f>IF(AN96="n/a","n/a",I96+AN96)</f>
        <v>14.19914047236696</v>
      </c>
      <c r="CG96" s="297">
        <f>D96/10+(1000-E96)/100+IF(F96="N",2,IF(F96="Y",1,0))+IF(G96="N",2,IF(G96="Y",1,0))+IF(L96&gt;10,5,L96/2)+IF(S96&gt;100,0,IF(S96&lt;0,0,(100-S96)/10))+IF(U96&gt;100,0,IF(U96&lt;0,0,(100-U96)/10))+IF(X96="-",0,IF(X96="N/A",0,IF(X96&gt;5,0,5-X96)))+IF(Y96&gt;5,0,5-Y96)+IF(Z96="N/A",0,IF(Z96&gt;5,0,5-Z96))+IF(AB96&lt;0,0,IF(AB96="-",0,IF(AB96="N/A",0,IF(AB96&gt;10,5,AB96/2))))+IF(AC96="n/a",0,IF(AC96&lt;0,0,IF(AC96&gt;10,5,AC96/2)))+IF(AE96="n/a",0,IF(AE96&lt;0,0,IF(AE96&gt;10,5,AE96/2)))+AF96/10+IF(AG96&gt;100000,3,IF(AG96&gt;10000,2,IF(AG96&gt;1000,1,0)))+IF(AL96&gt;10,5,AL96/2)+IF(AM96="n/a",0,IF(AM96&gt;10,5,AM96/2))+IF(AN96="n/a",0,IF(AN96&gt;10,5,AN96/2))+IF(AO96="n/a",0,IF(AO96&lt;0,0,IF(AO96&gt;10,5,AO96/2)))+IF(CB96&gt;10,5,CB96/2)</f>
        <v>54.95349206349206</v>
      </c>
      <c r="CH96" s="302">
        <f>IF(AB96="n/a",1.03*AP96,IF(AB96&lt;0,1.01*AP96,IF(AB96&gt;10,1.1*AP96,(1+AB96/100)*AP96)))</f>
        <v>0.7575000000000001</v>
      </c>
      <c r="CI96" s="303">
        <f>IF($AC96="n/a",1.03*CH96,IF($AC96&lt;0,1.01*CH96,IF($AC96&gt;10,1.1*CH96,(1+$AC96/100)*CH96)))</f>
        <v>0.8332500000000002</v>
      </c>
      <c r="CJ96" s="304">
        <f>IF($AE96="n/a",1.03*CI96,IF($AE96&lt;0,1.01*CI96,IF($AE96&gt;10,1.1*CI96,(1+$AE96/100)*CI96)))</f>
        <v>0.9165750000000003</v>
      </c>
      <c r="CK96" s="304">
        <f>IF($AE96="n/a",1.03*CJ96,IF($AE96&lt;0,1.01*CJ96,IF($AE96&gt;10,1.1*CJ96,(1+$AE96/100)*CJ96)))</f>
        <v>1.0082325</v>
      </c>
      <c r="CL96" s="305">
        <f>IF($AE96="n/a",1.03*CK96,IF($AE96&lt;0,1.01*CK96,IF($AE96&gt;10,1.1*CK96,(1+$AE96/100)*CK96)))</f>
        <v>1.10905575</v>
      </c>
      <c r="CM96" s="303">
        <f>SUM(CH96:CL96)</f>
        <v>4.624613250000001</v>
      </c>
      <c r="CN96" s="300">
        <f>(CM96/H96)*100</f>
        <v>10.49378999319265</v>
      </c>
      <c r="CO96" s="306">
        <v>1.55</v>
      </c>
      <c r="CP96" s="307">
        <v>17.5</v>
      </c>
      <c r="CQ96" s="308">
        <v>-15.4</v>
      </c>
      <c r="CR96" s="309">
        <v>5</v>
      </c>
      <c r="CS96" s="310">
        <v>-3.9</v>
      </c>
    </row>
    <row r="97" ht="11.25" customHeight="1">
      <c r="A97" t="s" s="173">
        <v>728</v>
      </c>
      <c r="B97" t="s" s="110">
        <v>729</v>
      </c>
      <c r="C97" t="s" s="110">
        <v>313</v>
      </c>
      <c r="D97" s="174">
        <v>14</v>
      </c>
      <c r="E97" s="219">
        <v>252</v>
      </c>
      <c r="F97" t="s" s="118">
        <v>55</v>
      </c>
      <c r="G97" t="s" s="113">
        <v>55</v>
      </c>
      <c r="H97" s="495">
        <v>51.92</v>
      </c>
      <c r="I97" s="177">
        <f>(R97/H97)*100</f>
        <v>3.775038520801233</v>
      </c>
      <c r="J97" s="311">
        <v>0.48</v>
      </c>
      <c r="K97" s="311">
        <v>0.49</v>
      </c>
      <c r="L97" s="177">
        <f>((K97/J97)-1)*100</f>
        <v>2.083333333333326</v>
      </c>
      <c r="M97" s="179">
        <v>42922</v>
      </c>
      <c r="N97" s="179">
        <v>42926</v>
      </c>
      <c r="O97" s="179">
        <v>42948</v>
      </c>
      <c r="P97" t="s" s="173">
        <v>171</v>
      </c>
      <c r="Q97" s="84"/>
      <c r="R97" s="180">
        <f>K97*4</f>
        <v>1.96</v>
      </c>
      <c r="S97" s="181">
        <f>IF(OR(W97&lt;0.01,W97="n/a"),"n/a",R97/W97*100)</f>
        <v>70.25089605734766</v>
      </c>
      <c r="T97" s="182">
        <f>IF(OR(W97&lt;0.01,Z97="n/a"),"n/a",(H97/SQRT(22.5*W97*(H97/Z97))-1)*100)</f>
        <v>151.8672284293267</v>
      </c>
      <c r="U97" s="177">
        <f>IF(OR(W97&lt;0.01,W97="n/a"),"n/a",H97/W97)</f>
        <v>18.60931899641577</v>
      </c>
      <c r="V97" s="183">
        <v>5</v>
      </c>
      <c r="W97" s="176">
        <v>2.79</v>
      </c>
      <c r="X97" s="176">
        <v>3.1</v>
      </c>
      <c r="Y97" s="184">
        <v>1.91</v>
      </c>
      <c r="Z97" s="185">
        <v>7.67</v>
      </c>
      <c r="AA97" s="186">
        <v>40.1</v>
      </c>
      <c r="AB97" s="187">
        <v>-0.1</v>
      </c>
      <c r="AC97" s="188">
        <v>4.31</v>
      </c>
      <c r="AD97" s="189">
        <v>3.3</v>
      </c>
      <c r="AE97" s="189">
        <v>5.99</v>
      </c>
      <c r="AF97" s="190">
        <v>21</v>
      </c>
      <c r="AG97" s="191">
        <v>29617</v>
      </c>
      <c r="AH97" s="192">
        <v>0.3</v>
      </c>
      <c r="AI97" s="193">
        <v>2.58</v>
      </c>
      <c r="AJ97" s="194">
        <f>IF(OR(AD97&lt;0,AD97="n/a",AD97=0),"n/a",AN97/AD97)</f>
        <v>2.943894154264865</v>
      </c>
      <c r="AK97" s="195">
        <f>IF(OR(AO97&lt;0,AO97="n/a"),"n/a",AN97/AO97)</f>
        <v>0.9319034060588568</v>
      </c>
      <c r="AL97" s="196">
        <f>((AP97/AQ97)^(1/1)-1)*100</f>
        <v>7.514450867052025</v>
      </c>
      <c r="AM97" s="196">
        <f>IF(AS97=0,"n/a",((AP97/AS97)^(1/3)-1)*100)</f>
        <v>9.414496610360956</v>
      </c>
      <c r="AN97" s="196">
        <f>IF(AV97=0,"n/a",((AP97/AV97)^(1/5)-1)*100)</f>
        <v>9.714850709074053</v>
      </c>
      <c r="AO97" s="197">
        <f>IF(BB97=0,"n/a",((AP97/BB97)^(1/10)-1)*100)</f>
        <v>10.42473999548885</v>
      </c>
      <c r="AP97" s="194">
        <v>1.86</v>
      </c>
      <c r="AQ97" s="194">
        <v>1.73</v>
      </c>
      <c r="AR97" s="194">
        <v>1.61</v>
      </c>
      <c r="AS97" s="194">
        <v>1.42</v>
      </c>
      <c r="AT97" s="199"/>
      <c r="AU97" s="194">
        <v>1.27</v>
      </c>
      <c r="AV97" s="194">
        <v>1.17</v>
      </c>
      <c r="AW97" s="199"/>
      <c r="AX97" s="200">
        <v>1.05</v>
      </c>
      <c r="AY97" s="201">
        <v>0.9</v>
      </c>
      <c r="AZ97" s="202">
        <v>0.825</v>
      </c>
      <c r="BA97" s="202">
        <v>0.76</v>
      </c>
      <c r="BB97" s="202">
        <v>0.6899999999999999</v>
      </c>
      <c r="BC97" s="202">
        <v>0.64</v>
      </c>
      <c r="BD97" s="202">
        <v>0.585</v>
      </c>
      <c r="BE97" s="203">
        <v>0.55</v>
      </c>
      <c r="BF97" s="203">
        <v>0.55</v>
      </c>
      <c r="BG97" s="203">
        <v>0.55</v>
      </c>
      <c r="BH97" s="203">
        <v>0.55</v>
      </c>
      <c r="BI97" s="204">
        <v>0.55</v>
      </c>
      <c r="BJ97" s="200">
        <f>SUM(AP97:BI97)</f>
        <v>17.26000000000001</v>
      </c>
      <c r="BK97" s="205">
        <f>((AP97/AQ97)-1)*100</f>
        <v>7.514450867052025</v>
      </c>
      <c r="BL97" s="205">
        <f>((AQ97/AR97)-1)*100</f>
        <v>7.453416149068315</v>
      </c>
      <c r="BM97" s="205">
        <f>((AR97/AS97)-1)*100</f>
        <v>13.38028169014085</v>
      </c>
      <c r="BN97" s="205">
        <f>IF(AU97=0,0,IF(AU97&gt;AS97,0,((AS97/AU97)-1)*100))</f>
        <v>11.81102362204724</v>
      </c>
      <c r="BO97" s="205">
        <f>IF(AV97=0,0,IF(AV97&gt;AU97,0,((AU97/AV97)-1)*100))</f>
        <v>8.547008547008561</v>
      </c>
      <c r="BP97" s="205">
        <f>IF(AX97=0,0,IF(AX97&gt;AV97,0,((AV97/AX97)-1)*100))</f>
        <v>11.42857142857141</v>
      </c>
      <c r="BQ97" s="206">
        <f>IF(AY97=0,0,IF(AY97&gt;AX97,0,((AX97/AY97)-1)*100))</f>
        <v>16.66666666666667</v>
      </c>
      <c r="BR97" s="207">
        <f>IF(AZ97=0,0,IF(AZ97&gt;AY97,0,((AY97/AZ97)-1)*100))</f>
        <v>9.090909090909104</v>
      </c>
      <c r="BS97" s="207">
        <f>IF(BA97=0,0,IF(BA97&gt;AZ97,0,((AZ97/BA97)-1)*100))</f>
        <v>8.552631578947366</v>
      </c>
      <c r="BT97" s="207">
        <f>IF(BB97=0,0,IF(BB97&gt;BA97,0,((BA97/BB97)-1)*100))</f>
        <v>10.14492753623188</v>
      </c>
      <c r="BU97" s="207">
        <f>IF(BC97=0,0,IF(BC97&gt;BB97,0,((BB97/BC97)-1)*100))</f>
        <v>7.8125</v>
      </c>
      <c r="BV97" s="207">
        <f>IF(BD97=0,0,IF(BD97&gt;BC97,0,((BC97/BD97)-1)*100))</f>
        <v>9.401709401709413</v>
      </c>
      <c r="BW97" s="207">
        <f>IF(BE97=0,0,IF(BE97&gt;BD97,0,((BD97/BE97)-1)*100))</f>
        <v>6.363636363636349</v>
      </c>
      <c r="BX97" s="207">
        <f>IF(BF97=0,0,IF(BF97&gt;BE97,0,((BE97/BF97)-1)*100))</f>
        <v>0</v>
      </c>
      <c r="BY97" s="207">
        <f>IF(BG97=0,0,IF(BG97&gt;BF97,0,((BF97/BG97)-1)*100))</f>
        <v>0</v>
      </c>
      <c r="BZ97" s="207">
        <f>IF(BH97=0,0,IF(BH97&gt;BG97,0,((BG97/BH97)-1)*100))</f>
        <v>0</v>
      </c>
      <c r="CA97" s="208">
        <f>IF(BI97=0,0,IF(BI97&gt;BH97,0,((BH97/BI97)-1)*100))</f>
        <v>0</v>
      </c>
      <c r="CB97" s="205">
        <f>AVERAGE(BK97:CA97)</f>
        <v>7.539278408352307</v>
      </c>
      <c r="CC97" s="205">
        <f>SQRT(AVERAGE((BK97-$CB97)^2,(BL97-$CB97)^2,(BM97-$CB97)^2,(BN97-$CB97)^2,(BO97-$CB97)^2,(BP97-$CB97)^2,(BQ97-$CB97)^2,(BR97-$CB97)^2,(BS97-$CB97)^2,(BT97-$CB97)^2,(BU97-$CB97)^2,(BV97-$CB97)^2,(BW97-$CB97)^2,(BX97-$CB97)^2,(BY97-$CB97)^2,(BZ97-$CB97)^2,(CA97-$CB97)^2))</f>
        <v>4.816250743585792</v>
      </c>
      <c r="CD97" t="s" s="110">
        <v>157</v>
      </c>
      <c r="CE97" s="209">
        <f>IF(AN97="n/a","n/a",IF(U97&lt;0,"n/a",IF(U97="n/a","n/a",I97+AN97-U97)))</f>
        <v>-5.119429766540485</v>
      </c>
      <c r="CF97" s="209">
        <f>IF(AN97="n/a","n/a",I97+AN97)</f>
        <v>13.48988922987528</v>
      </c>
      <c r="CG97" s="205">
        <f>D97/10+(1000-E97)/100+IF(F97="N",2,IF(F97="Y",1,0))+IF(G97="N",2,IF(G97="Y",1,0))+IF(L97&gt;10,5,L97/2)+IF(S97&gt;100,0,IF(S97&lt;0,0,(100-S97)/10))+IF(U97&gt;100,0,IF(U97&lt;0,0,(100-U97)/10))+IF(X97="-",0,IF(X97="N/A",0,IF(X97&gt;5,0,5-X97)))+IF(Y97&gt;5,0,5-Y97)+IF(Z97="N/A",0,IF(Z97&gt;5,0,5-Z97))+IF(AB97&lt;0,0,IF(AB97="-",0,IF(AB97="N/A",0,IF(AB97&gt;10,5,AB97/2))))+IF(AC97="n/a",0,IF(AC97&lt;0,0,IF(AC97&gt;10,5,AC97/2)))+IF(AE97="n/a",0,IF(AE97&lt;0,0,IF(AE97&gt;10,5,AE97/2)))+AF97/10+IF(AG97&gt;100000,3,IF(AG97&gt;10000,2,IF(AG97&gt;1000,1,0)))+IF(AL97&gt;10,5,AL97/2)+IF(AM97="n/a",0,IF(AM97&gt;10,5,AM97/2))+IF(AN97="n/a",0,IF(AN97&gt;10,5,AN97/2))+IF(AO97="n/a",0,IF(AO97&lt;0,0,IF(AO97&gt;10,5,AO97/2)))+IF(CB97&gt;10,5,CB97/2)</f>
        <v>61.36718345870998</v>
      </c>
      <c r="CH97" s="315">
        <f>IF(AB97="n/a",1.03*AP97,IF(AB97&lt;0,1.01*AP97,IF(AB97&gt;10,1.1*AP97,(1+AB97/100)*AP97)))</f>
        <v>1.8786</v>
      </c>
      <c r="CI97" s="211">
        <f>IF($AC97="n/a",1.03*CH97,IF($AC97&lt;0,1.01*CH97,IF($AC97&gt;10,1.1*CH97,(1+$AC97/100)*CH97)))</f>
        <v>1.95956766</v>
      </c>
      <c r="CJ97" s="212">
        <f>IF($AE97="n/a",1.03*CI97,IF($AE97&lt;0,1.01*CI97,IF($AE97&gt;10,1.1*CI97,(1+$AE97/100)*CI97)))</f>
        <v>2.076945762834</v>
      </c>
      <c r="CK97" s="212">
        <f>IF($AE97="n/a",1.03*CJ97,IF($AE97&lt;0,1.01*CJ97,IF($AE97&gt;10,1.1*CJ97,(1+$AE97/100)*CJ97)))</f>
        <v>2.201354814027757</v>
      </c>
      <c r="CL97" s="210">
        <f>IF($AE97="n/a",1.03*CK97,IF($AE97&lt;0,1.01*CK97,IF($AE97&gt;10,1.1*CK97,(1+$AE97/100)*CK97)))</f>
        <v>2.33321596738802</v>
      </c>
      <c r="CM97" s="211">
        <f>SUM(CH97:CL97)</f>
        <v>10.44968420424978</v>
      </c>
      <c r="CN97" s="208">
        <f>(CM97/H97)*100</f>
        <v>20.12651040880157</v>
      </c>
      <c r="CO97" s="213">
        <v>0.63</v>
      </c>
      <c r="CP97" s="214">
        <v>3.6</v>
      </c>
      <c r="CQ97" s="215">
        <v>-19</v>
      </c>
      <c r="CR97" s="214">
        <v>-2.3</v>
      </c>
      <c r="CS97" s="215">
        <v>-8.699999999999999</v>
      </c>
    </row>
    <row r="98" ht="11.25" customHeight="1">
      <c r="A98" t="s" s="116">
        <v>730</v>
      </c>
      <c r="B98" t="s" s="116">
        <v>731</v>
      </c>
      <c r="C98" t="s" s="116">
        <v>259</v>
      </c>
      <c r="D98" s="218">
        <v>20</v>
      </c>
      <c r="E98" s="219">
        <v>154</v>
      </c>
      <c r="F98" t="s" s="220">
        <v>55</v>
      </c>
      <c r="G98" t="s" s="221">
        <v>55</v>
      </c>
      <c r="H98" s="493">
        <v>131.79</v>
      </c>
      <c r="I98" s="223">
        <f>(R98/H98)*100</f>
        <v>1.092647393580697</v>
      </c>
      <c r="J98" s="318">
        <v>0.33</v>
      </c>
      <c r="K98" s="318">
        <v>0.36</v>
      </c>
      <c r="L98" s="223">
        <f>((K98/J98)-1)*100</f>
        <v>9.090909090909083</v>
      </c>
      <c r="M98" s="226">
        <v>42748</v>
      </c>
      <c r="N98" s="226">
        <v>42752</v>
      </c>
      <c r="O98" s="226">
        <v>42767</v>
      </c>
      <c r="P98" t="s" s="227">
        <v>171</v>
      </c>
      <c r="Q98" s="85"/>
      <c r="R98" s="225">
        <f>K98*4</f>
        <v>1.44</v>
      </c>
      <c r="S98" s="228">
        <f>IF(OR(W98&lt;0.01,W98="n/a"),"n/a",R98/W98*100)</f>
        <v>77.41935483870968</v>
      </c>
      <c r="T98" s="229">
        <f>IF(OR(W98&lt;0.01,Z98="n/a"),"n/a",(H98/SQRT(22.5*W98*(H98/Z98))-1)*100)</f>
        <v>468.4171571268139</v>
      </c>
      <c r="U98" s="223">
        <f>IF(OR(W98&lt;0.01,W98="n/a"),"n/a",H98/W98)</f>
        <v>70.85483870967741</v>
      </c>
      <c r="V98" s="230">
        <v>12</v>
      </c>
      <c r="W98" s="222">
        <v>1.86</v>
      </c>
      <c r="X98" s="222">
        <v>6.31</v>
      </c>
      <c r="Y98" s="231">
        <v>5.13</v>
      </c>
      <c r="Z98" s="232">
        <v>10.26</v>
      </c>
      <c r="AA98" s="233">
        <v>17.8</v>
      </c>
      <c r="AB98" s="234">
        <v>-87.8</v>
      </c>
      <c r="AC98" s="235">
        <v>9.1</v>
      </c>
      <c r="AD98" s="236">
        <v>-21</v>
      </c>
      <c r="AE98" s="236">
        <v>11.24</v>
      </c>
      <c r="AF98" s="237">
        <v>10</v>
      </c>
      <c r="AG98" s="238">
        <v>7433</v>
      </c>
      <c r="AH98" s="239">
        <v>1.1</v>
      </c>
      <c r="AI98" s="240">
        <v>0.43</v>
      </c>
      <c r="AJ98" t="s" s="265">
        <f>IF(OR(AD98&lt;0,AD98="n/a",AD98=0),"n/a",AN98/AD98)</f>
        <v>143</v>
      </c>
      <c r="AK98" s="242">
        <f>IF(OR(AO98&lt;0,AO98="n/a"),"n/a",AN98/AO98)</f>
        <v>1.10380000679431</v>
      </c>
      <c r="AL98" s="243">
        <f>((AP98/AQ98)^(1/1)-1)*100</f>
        <v>10.00000000000001</v>
      </c>
      <c r="AM98" s="243">
        <f>IF(AS98=0,"n/a",((AP98/AS98)^(1/3)-1)*100)</f>
        <v>9.696131048652369</v>
      </c>
      <c r="AN98" s="243">
        <f>IF(AV98=0,"n/a",((AP98/AV98)^(1/5)-1)*100)</f>
        <v>9.460878422315755</v>
      </c>
      <c r="AO98" s="244">
        <f>IF(BB98=0,"n/a",((AP98/BB98)^(1/10)-1)*100)</f>
        <v>8.571188950969777</v>
      </c>
      <c r="AP98" s="241">
        <v>1.32</v>
      </c>
      <c r="AQ98" s="241">
        <v>1.2</v>
      </c>
      <c r="AR98" s="241">
        <v>1.1</v>
      </c>
      <c r="AS98" s="241">
        <v>1</v>
      </c>
      <c r="AT98" s="245"/>
      <c r="AU98" s="241">
        <v>0.9</v>
      </c>
      <c r="AV98" s="241">
        <v>0.84</v>
      </c>
      <c r="AW98" s="245"/>
      <c r="AX98" s="246">
        <v>0.8</v>
      </c>
      <c r="AY98" s="247">
        <v>0.76</v>
      </c>
      <c r="AZ98" s="248">
        <v>0.74</v>
      </c>
      <c r="BA98" s="248">
        <v>0.66</v>
      </c>
      <c r="BB98" s="248">
        <v>0.58</v>
      </c>
      <c r="BC98" s="248">
        <v>0.52</v>
      </c>
      <c r="BD98" s="248">
        <v>0.37333</v>
      </c>
      <c r="BE98" s="248">
        <v>0.22067</v>
      </c>
      <c r="BF98" s="248">
        <v>0.19333</v>
      </c>
      <c r="BG98" s="248">
        <v>0.1778</v>
      </c>
      <c r="BH98" s="248">
        <v>0.16592</v>
      </c>
      <c r="BI98" s="401">
        <v>0.13036</v>
      </c>
      <c r="BJ98" s="246">
        <f>SUM(AP98:BI98)</f>
        <v>11.68141</v>
      </c>
      <c r="BK98" s="250">
        <f>((AP98/AQ98)-1)*100</f>
        <v>10.00000000000001</v>
      </c>
      <c r="BL98" s="250">
        <f>((AQ98/AR98)-1)*100</f>
        <v>9.090909090909083</v>
      </c>
      <c r="BM98" s="250">
        <f>((AR98/AS98)-1)*100</f>
        <v>10.00000000000001</v>
      </c>
      <c r="BN98" s="250">
        <f>IF(AU98=0,0,IF(AU98&gt;AS98,0,((AS98/AU98)-1)*100))</f>
        <v>11.11111111111112</v>
      </c>
      <c r="BO98" s="250">
        <f>IF(AV98=0,0,IF(AV98&gt;AU98,0,((AU98/AV98)-1)*100))</f>
        <v>7.14285714285714</v>
      </c>
      <c r="BP98" s="250">
        <f>IF(AX98=0,0,IF(AX98&gt;AV98,0,((AV98/AX98)-1)*100))</f>
        <v>4.999999999999982</v>
      </c>
      <c r="BQ98" s="251">
        <f>IF(AY98=0,0,IF(AY98&gt;AX98,0,((AX98/AY98)-1)*100))</f>
        <v>5.263157894736836</v>
      </c>
      <c r="BR98" s="252">
        <f>IF(AZ98=0,0,IF(AZ98&gt;AY98,0,((AY98/AZ98)-1)*100))</f>
        <v>2.702702702702697</v>
      </c>
      <c r="BS98" s="252">
        <f>IF(BA98=0,0,IF(BA98&gt;AZ98,0,((AZ98/BA98)-1)*100))</f>
        <v>12.12121212121211</v>
      </c>
      <c r="BT98" s="252">
        <f>IF(BB98=0,0,IF(BB98&gt;BA98,0,((BA98/BB98)-1)*100))</f>
        <v>13.79310344827587</v>
      </c>
      <c r="BU98" s="252">
        <f>IF(BC98=0,0,IF(BC98&gt;BB98,0,((BB98/BC98)-1)*100))</f>
        <v>11.53846153846152</v>
      </c>
      <c r="BV98" s="252">
        <f>IF(BD98=0,0,IF(BD98&gt;BC98,0,((BC98/BD98)-1)*100))</f>
        <v>39.28695791926715</v>
      </c>
      <c r="BW98" s="252">
        <f>IF(BE98=0,0,IF(BE98&gt;BD98,0,((BD98/BE98)-1)*100))</f>
        <v>69.18022386368786</v>
      </c>
      <c r="BX98" s="252">
        <f>IF(BF98=0,0,IF(BF98&gt;BE98,0,((BE98/BF98)-1)*100))</f>
        <v>14.1416231314333</v>
      </c>
      <c r="BY98" s="252">
        <f>IF(BG98=0,0,IF(BG98&gt;BF98,0,((BF98/BG98)-1)*100))</f>
        <v>8.734533183352067</v>
      </c>
      <c r="BZ98" s="252">
        <f>IF(BH98=0,0,IF(BH98&gt;BG98,0,((BG98/BH98)-1)*100))</f>
        <v>7.160077145612354</v>
      </c>
      <c r="CA98" s="253">
        <f>IF(BI98=0,0,IF(BI98&gt;BH98,0,((BH98/BI98)-1)*100))</f>
        <v>27.27830622890457</v>
      </c>
      <c r="CB98" s="250">
        <f>AVERAGE(BK98:CA98)</f>
        <v>15.50266097191315</v>
      </c>
      <c r="CC98" s="250">
        <f>SQRT(AVERAGE((BK98-$CB98)^2,(BL98-$CB98)^2,(BM98-$CB98)^2,(BN98-$CB98)^2,(BO98-$CB98)^2,(BP98-$CB98)^2,(BQ98-$CB98)^2,(BR98-$CB98)^2,(BS98-$CB98)^2,(BT98-$CB98)^2,(BU98-$CB98)^2,(BV98-$CB98)^2,(BW98-$CB98)^2,(BX98-$CB98)^2,(BY98-$CB98)^2,(BZ98-$CB98)^2,(CA98-$CB98)^2))</f>
        <v>15.90930747556896</v>
      </c>
      <c r="CD98" t="s" s="116">
        <v>137</v>
      </c>
      <c r="CE98" s="254">
        <f>IF(AN98="n/a","n/a",IF(U98&lt;0,"n/a",IF(U98="n/a","n/a",I98+AN98-U98)))</f>
        <v>-60.30131289378096</v>
      </c>
      <c r="CF98" s="254">
        <f>IF(AN98="n/a","n/a",I98+AN98)</f>
        <v>10.55352581589645</v>
      </c>
      <c r="CG98" s="250">
        <f>D98/10+(1000-E98)/100+IF(F98="N",2,IF(F98="Y",1,0))+IF(G98="N",2,IF(G98="Y",1,0))+IF(L98&gt;10,5,L98/2)+IF(S98&gt;100,0,IF(S98&lt;0,0,(100-S98)/10))+IF(U98&gt;100,0,IF(U98&lt;0,0,(100-U98)/10))+IF(X98="-",0,IF(X98="N/A",0,IF(X98&gt;5,0,5-X98)))+IF(Y98&gt;5,0,5-Y98)+IF(Z98="N/A",0,IF(Z98&gt;5,0,5-Z98))+IF(AB98&lt;0,0,IF(AB98="-",0,IF(AB98="N/A",0,IF(AB98&gt;10,5,AB98/2))))+IF(AC98="n/a",0,IF(AC98&lt;0,0,IF(AC98&gt;10,5,AC98/2)))+IF(AE98="n/a",0,IF(AE98&lt;0,0,IF(AE98&gt;10,5,AE98/2)))+AF98/10+IF(AG98&gt;100000,3,IF(AG98&gt;10000,2,IF(AG98&gt;1000,1,0)))+IF(AL98&gt;10,5,AL98/2)+IF(AM98="n/a",0,IF(AM98&gt;10,5,AM98/2))+IF(AN98="n/a",0,IF(AN98&gt;10,5,AN98/2))+IF(AO98="n/a",0,IF(AO98&lt;0,0,IF(AO98&gt;10,5,AO98/2)))+IF(CB98&gt;10,5,CB98/2)</f>
        <v>59.59213440158479</v>
      </c>
      <c r="CH98" s="255">
        <f>IF(AB98="n/a",1.03*AP98,IF(AB98&lt;0,1.01*AP98,IF(AB98&gt;10,1.1*AP98,(1+AB98/100)*AP98)))</f>
        <v>1.3332</v>
      </c>
      <c r="CI98" s="256">
        <f>IF($AC98="n/a",1.03*CH98,IF($AC98&lt;0,1.01*CH98,IF($AC98&gt;10,1.1*CH98,(1+$AC98/100)*CH98)))</f>
        <v>1.4545212</v>
      </c>
      <c r="CJ98" s="257">
        <f>IF($AE98="n/a",1.03*CI98,IF($AE98&lt;0,1.01*CI98,IF($AE98&gt;10,1.1*CI98,(1+$AE98/100)*CI98)))</f>
        <v>1.59997332</v>
      </c>
      <c r="CK98" s="257">
        <f>IF($AE98="n/a",1.03*CJ98,IF($AE98&lt;0,1.01*CJ98,IF($AE98&gt;10,1.1*CJ98,(1+$AE98/100)*CJ98)))</f>
        <v>1.759970652</v>
      </c>
      <c r="CL98" s="258">
        <f>IF($AE98="n/a",1.03*CK98,IF($AE98&lt;0,1.01*CK98,IF($AE98&gt;10,1.1*CK98,(1+$AE98/100)*CK98)))</f>
        <v>1.9359677172</v>
      </c>
      <c r="CM98" s="256">
        <f>SUM(CH98:CL98)</f>
        <v>8.0836328892</v>
      </c>
      <c r="CN98" s="253">
        <f>(CM98/H98)*100</f>
        <v>6.13372250489415</v>
      </c>
      <c r="CO98" s="259">
        <v>1.24</v>
      </c>
      <c r="CP98" s="260">
        <v>79.59999999999999</v>
      </c>
      <c r="CQ98" s="261">
        <v>-1.7</v>
      </c>
      <c r="CR98" s="260">
        <v>8.5</v>
      </c>
      <c r="CS98" s="261">
        <v>23.2</v>
      </c>
    </row>
    <row r="99" ht="11.25" customHeight="1">
      <c r="A99" t="s" s="227">
        <v>732</v>
      </c>
      <c r="B99" t="s" s="116">
        <v>733</v>
      </c>
      <c r="C99" t="s" s="116">
        <v>146</v>
      </c>
      <c r="D99" s="218">
        <v>12</v>
      </c>
      <c r="E99" s="219">
        <v>296</v>
      </c>
      <c r="F99" t="s" s="220">
        <v>129</v>
      </c>
      <c r="G99" t="s" s="221">
        <v>129</v>
      </c>
      <c r="H99" s="493">
        <v>98.38</v>
      </c>
      <c r="I99" s="223">
        <f>(R99/H99)*100</f>
        <v>2.032933523073796</v>
      </c>
      <c r="J99" s="224">
        <v>0.46</v>
      </c>
      <c r="K99" s="224">
        <v>0.5</v>
      </c>
      <c r="L99" s="223">
        <f>((K99/J99)-1)*100</f>
        <v>8.695652173913038</v>
      </c>
      <c r="M99" s="323">
        <v>42718</v>
      </c>
      <c r="N99" s="323">
        <v>42720</v>
      </c>
      <c r="O99" s="323">
        <v>42734</v>
      </c>
      <c r="P99" t="s" s="227">
        <v>186</v>
      </c>
      <c r="Q99" s="319"/>
      <c r="R99" s="225">
        <f>K99*4</f>
        <v>2</v>
      </c>
      <c r="S99" s="228">
        <f>IF(OR(W99&lt;0.01,W99="n/a"),"n/a",R99/W99*100)</f>
        <v>43.01075268817204</v>
      </c>
      <c r="T99" s="229">
        <f>IF(OR(W99&lt;0.01,Z99="n/a"),"n/a",(H99/SQRT(22.5*W99*(H99/Z99))-1)*100)</f>
        <v>15.14503866131363</v>
      </c>
      <c r="U99" s="223">
        <f>IF(OR(W99&lt;0.01,W99="n/a"),"n/a",H99/W99)</f>
        <v>21.15698924731182</v>
      </c>
      <c r="V99" s="230">
        <v>12</v>
      </c>
      <c r="W99" s="222">
        <v>4.65</v>
      </c>
      <c r="X99" t="s" s="399">
        <v>143</v>
      </c>
      <c r="Y99" s="231">
        <v>0.83</v>
      </c>
      <c r="Z99" s="232">
        <v>1.41</v>
      </c>
      <c r="AA99" s="233">
        <v>6.7</v>
      </c>
      <c r="AB99" s="234">
        <v>-51.1</v>
      </c>
      <c r="AC99" s="261">
        <v>85.34999999999999</v>
      </c>
      <c r="AD99" s="555">
        <v>39.3</v>
      </c>
      <c r="AE99" s="236">
        <v>-1.1</v>
      </c>
      <c r="AF99" s="237">
        <v>7</v>
      </c>
      <c r="AG99" s="238">
        <v>4196</v>
      </c>
      <c r="AH99" s="239">
        <v>0.5</v>
      </c>
      <c r="AI99" s="240">
        <v>0.26</v>
      </c>
      <c r="AJ99" s="241">
        <f>IF(OR(AD99&lt;0,AD99="n/a",AD99=0,AN99="n/a"),"n/a",AN99/AD99)</f>
        <v>0.275207165959515</v>
      </c>
      <c r="AK99" s="242">
        <f>IF(OR(AN99&lt;0,AN99="n/a",AO99&lt;0,AO99="n/a"),"n/a",AN99/AO99)</f>
        <v>0.5369046893518358</v>
      </c>
      <c r="AL99" s="243">
        <f>((AP99/AQ99)^(1/1)-1)*100</f>
        <v>11.24260355029585</v>
      </c>
      <c r="AM99" s="243">
        <f>IF(AS99=0,"n/a",((AP99/AS99)^(1/3)-1)*100)</f>
        <v>11.39686794311645</v>
      </c>
      <c r="AN99" s="243">
        <f>IF(AV99=0,"n/a",((AP99/AV99)^(1/5)-1)*100)</f>
        <v>10.81564162220894</v>
      </c>
      <c r="AO99" s="244">
        <f>IF(BB99=0,"n/a",((AP99/BB99)^(1/10)-1)*100)</f>
        <v>20.14443501185628</v>
      </c>
      <c r="AP99" s="241">
        <v>1.88</v>
      </c>
      <c r="AQ99" s="241">
        <v>1.69</v>
      </c>
      <c r="AR99" s="241">
        <v>1.52</v>
      </c>
      <c r="AS99" s="241">
        <v>1.36</v>
      </c>
      <c r="AT99" s="245"/>
      <c r="AU99" s="241">
        <v>1.23</v>
      </c>
      <c r="AV99" s="241">
        <v>1.125</v>
      </c>
      <c r="AW99" s="245"/>
      <c r="AX99" s="246">
        <v>1</v>
      </c>
      <c r="AY99" s="247">
        <v>0.75</v>
      </c>
      <c r="AZ99" s="248">
        <v>0.45</v>
      </c>
      <c r="BA99" s="248">
        <v>0.4</v>
      </c>
      <c r="BB99" s="248">
        <v>0.3</v>
      </c>
      <c r="BC99" s="248">
        <v>0.25</v>
      </c>
      <c r="BD99" s="317">
        <v>0</v>
      </c>
      <c r="BE99" s="317">
        <v>0</v>
      </c>
      <c r="BF99" s="317">
        <v>0</v>
      </c>
      <c r="BG99" s="317">
        <v>0.25</v>
      </c>
      <c r="BH99" s="317">
        <v>0.25</v>
      </c>
      <c r="BI99" s="249">
        <v>0.25</v>
      </c>
      <c r="BJ99" s="246">
        <f>SUM(AP99:BI99)</f>
        <v>12.705</v>
      </c>
      <c r="BK99" s="250">
        <f>((AP99/AQ99)-1)*100</f>
        <v>11.24260355029585</v>
      </c>
      <c r="BL99" s="250">
        <f>((AQ99/AR99)-1)*100</f>
        <v>11.18421052631577</v>
      </c>
      <c r="BM99" s="250">
        <f>((AR99/AS99)-1)*100</f>
        <v>11.76470588235294</v>
      </c>
      <c r="BN99" s="250">
        <f>IF(AU99=0,0,IF(AU99&gt;AS99,0,((AS99/AU99)-1)*100))</f>
        <v>10.56910569105691</v>
      </c>
      <c r="BO99" s="250">
        <f>IF(AV99=0,0,IF(AV99&gt;AU99,0,((AU99/AV99)-1)*100))</f>
        <v>9.333333333333327</v>
      </c>
      <c r="BP99" s="250">
        <f>IF(AX99=0,0,IF(AX99&gt;AV99,0,((AV99/AX99)-1)*100))</f>
        <v>12.5</v>
      </c>
      <c r="BQ99" s="251">
        <f>IF(AY99=0,0,IF(AY99&gt;AX99,0,((AX99/AY99)-1)*100))</f>
        <v>33.33333333333333</v>
      </c>
      <c r="BR99" s="252">
        <f>IF(AZ99=0,0,IF(AZ99&gt;AY99,0,((AY99/AZ99)-1)*100))</f>
        <v>66.66666666666666</v>
      </c>
      <c r="BS99" s="252">
        <f>IF(BA99=0,0,IF(BA99&gt;AZ99,0,((AZ99/BA99)-1)*100))</f>
        <v>12.5</v>
      </c>
      <c r="BT99" s="252">
        <f>IF(BB99=0,0,IF(BB99&gt;BA99,0,((BA99/BB99)-1)*100))</f>
        <v>33.33333333333335</v>
      </c>
      <c r="BU99" s="252">
        <f>IF(BC99=0,0,IF(BC99&gt;BB99,0,((BB99/BC99)-1)*100))</f>
        <v>20</v>
      </c>
      <c r="BV99" s="252">
        <f>IF(BD99=0,0,IF(BD99&gt;BC99,0,((BC99/BD99)-1)*100))</f>
        <v>0</v>
      </c>
      <c r="BW99" s="252">
        <f>IF(BE99=0,0,IF(BE99&gt;BD99,0,((BD99/BE99)-1)*100))</f>
        <v>0</v>
      </c>
      <c r="BX99" s="252">
        <f>IF(BF99=0,0,IF(BF99&gt;BE99,0,((BE99/BF99)-1)*100))</f>
        <v>0</v>
      </c>
      <c r="BY99" s="252">
        <f>IF(BG99=0,0,IF(BG99&gt;BF99,0,((BF99/BG99)-1)*100))</f>
        <v>0</v>
      </c>
      <c r="BZ99" s="252">
        <f>IF(BH99=0,0,IF(BH99&gt;BG99,0,((BG99/BH99)-1)*100))</f>
        <v>0</v>
      </c>
      <c r="CA99" s="253">
        <f>IF(BI99=0,0,IF(BI99&gt;BH99,0,((BH99/BI99)-1)*100))</f>
        <v>0</v>
      </c>
      <c r="CB99" s="250">
        <f>AVERAGE(BK99:CA99)</f>
        <v>13.67219366568754</v>
      </c>
      <c r="CC99" s="250">
        <f>SQRT(AVERAGE((BK99-$CB99)^2,(BL99-$CB99)^2,(BM99-$CB99)^2,(BN99-$CB99)^2,(BO99-$CB99)^2,(BP99-$CB99)^2,(BQ99-$CB99)^2,(BR99-$CB99)^2,(BS99-$CB99)^2,(BT99-$CB99)^2,(BU99-$CB99)^2,(BV99-$CB99)^2,(BW99-$CB99)^2,(BX99-$CB99)^2,(BY99-$CB99)^2,(BZ99-$CB99)^2,(CA99-$CB99)^2))</f>
        <v>16.78599525396749</v>
      </c>
      <c r="CD99" t="s" s="116">
        <v>132</v>
      </c>
      <c r="CE99" s="254">
        <f>IF(AN99="n/a","n/a",IF(U99&lt;0,"n/a",IF(U99="n/a","n/a",I99+AN99-U99)))</f>
        <v>-8.30841410202909</v>
      </c>
      <c r="CF99" s="254">
        <f>IF(AN99="n/a","n/a",I99+AN99)</f>
        <v>12.84857514528273</v>
      </c>
      <c r="CG99" s="250">
        <f>D99/10+(1000-E99)/100+IF(F99="N",2,IF(F99="Y",1,0))+IF(G99="N",2,IF(G99="Y",1,0))+IF(L99&gt;10,5,L99/2)+IF(S99&gt;100,0,IF(S99&lt;0,0,(100-S99)/10))+IF(U99&gt;100,0,IF(U99&lt;0,0,(100-U99)/10))+IF(X99="-",0,IF(X99="N/A",0,IF(X99&gt;5,0,5-X99)))+IF(Y99&gt;5,0,5-Y99)+IF(Z99="N/A",0,IF(Z99&gt;5,0,5-Z99))+IF(AB99&lt;0,0,IF(AB99="-",0,IF(AB99="N/A",0,IF(AB99&gt;10,5,AB99/2))))+IF(AC99="n/a",0,IF(AC99&lt;0,0,IF(AC99&gt;10,5,AC99/2)))+IF(AE99="n/a",0,IF(AE99&lt;0,0,IF(AE99&gt;10,5,AE99/2)))+AF99/10+IF(AG99&gt;100000,3,IF(AG99&gt;10000,2,IF(AG99&gt;1000,1,0)))+IF(AL99&gt;10,5,AL99/2)+IF(AM99="n/a",0,IF(AM99&gt;10,5,AM99/2))+IF(AN99="n/a",0,IF(AN99&gt;10,5,AN99/2))+IF(AO99="n/a",0,IF(AO99&lt;0,0,IF(AO99&gt;10,5,AO99/2)))+IF(CB99&gt;10,5,CB99/2)</f>
        <v>65.63105189340814</v>
      </c>
      <c r="CH99" s="255">
        <f>IF(AB99="n/a",1.03*AP99,IF(AB99&lt;0,1.01*AP99,IF(AB99&gt;10,1.1*AP99,(1+AB99/100)*AP99)))</f>
        <v>1.8988</v>
      </c>
      <c r="CI99" s="256">
        <f>IF($AC99="n/a",1.03*CH99,IF($AC99&lt;0,1.01*CH99,IF($AC99&gt;10,1.1*CH99,(1+$AC99/100)*CH99)))</f>
        <v>2.08868</v>
      </c>
      <c r="CJ99" s="257">
        <f>IF($AE99="n/a",1.03*CI99,IF($AE99&lt;0,1.01*CI99,IF($AE99&gt;10,1.1*CI99,(1+$AE99/100)*CI99)))</f>
        <v>2.1095668</v>
      </c>
      <c r="CK99" s="257">
        <f>IF($AE99="n/a",1.03*CJ99,IF($AE99&lt;0,1.01*CJ99,IF($AE99&gt;10,1.1*CJ99,(1+$AE99/100)*CJ99)))</f>
        <v>2.130662468</v>
      </c>
      <c r="CL99" s="258">
        <f>IF($AE99="n/a",1.03*CK99,IF($AE99&lt;0,1.01*CK99,IF($AE99&gt;10,1.1*CK99,(1+$AE99/100)*CK99)))</f>
        <v>2.151969092680</v>
      </c>
      <c r="CM99" s="256">
        <f>SUM(CH99:CL99)</f>
        <v>10.379678360680</v>
      </c>
      <c r="CN99" s="253">
        <f>(CM99/H99)*100</f>
        <v>10.55059804907502</v>
      </c>
      <c r="CO99" s="259">
        <v>1.13</v>
      </c>
      <c r="CP99" s="260">
        <v>31.9</v>
      </c>
      <c r="CQ99" s="261">
        <v>-1.9</v>
      </c>
      <c r="CR99" s="260">
        <v>1.2</v>
      </c>
      <c r="CS99" s="261">
        <v>8.300000000000001</v>
      </c>
    </row>
    <row r="100" ht="11.25" customHeight="1">
      <c r="A100" t="s" s="227">
        <v>734</v>
      </c>
      <c r="B100" t="s" s="116">
        <v>735</v>
      </c>
      <c r="C100" t="s" s="116">
        <v>736</v>
      </c>
      <c r="D100" s="218">
        <v>16</v>
      </c>
      <c r="E100" s="219">
        <v>196</v>
      </c>
      <c r="F100" t="s" s="220">
        <v>55</v>
      </c>
      <c r="G100" t="s" s="221">
        <v>55</v>
      </c>
      <c r="H100" s="493">
        <v>139.32</v>
      </c>
      <c r="I100" s="223">
        <f>(R100/H100)*100</f>
        <v>1.636520241171404</v>
      </c>
      <c r="J100" s="224">
        <v>0.53</v>
      </c>
      <c r="K100" s="224">
        <v>0.57</v>
      </c>
      <c r="L100" s="223">
        <f>((K100/J100)-1)*100</f>
        <v>7.547169811320731</v>
      </c>
      <c r="M100" s="226">
        <v>42985</v>
      </c>
      <c r="N100" s="226">
        <v>42986</v>
      </c>
      <c r="O100" s="226">
        <v>43000</v>
      </c>
      <c r="P100" t="s" s="227">
        <v>737</v>
      </c>
      <c r="Q100" s="319"/>
      <c r="R100" s="225">
        <f>K100*4</f>
        <v>2.28</v>
      </c>
      <c r="S100" s="228">
        <f>IF(OR(W100&lt;0.01,W100="n/a"),"n/a",R100/W100*100)</f>
        <v>44.44444444444444</v>
      </c>
      <c r="T100" s="229">
        <f>IF(OR(W100&lt;0.01,Z100="n/a"),"n/a",(H100/SQRT(22.5*W100*(H100/Z100))-1)*100)</f>
        <v>162.9868918086183</v>
      </c>
      <c r="U100" s="223">
        <f>IF(OR(W100&lt;0.01,W100="n/a"),"n/a",H100/W100)</f>
        <v>27.15789473684211</v>
      </c>
      <c r="V100" s="230">
        <v>6</v>
      </c>
      <c r="W100" s="222">
        <v>5.13</v>
      </c>
      <c r="X100" s="222">
        <v>0.96</v>
      </c>
      <c r="Y100" s="231">
        <v>2.85</v>
      </c>
      <c r="Z100" s="232">
        <v>5.73</v>
      </c>
      <c r="AA100" s="233">
        <v>18.3</v>
      </c>
      <c r="AB100" s="234">
        <v>5</v>
      </c>
      <c r="AC100" s="235">
        <v>14.34</v>
      </c>
      <c r="AD100" s="236">
        <v>1.3</v>
      </c>
      <c r="AE100" s="236">
        <v>28.34</v>
      </c>
      <c r="AF100" s="237">
        <v>10</v>
      </c>
      <c r="AG100" s="238">
        <v>16788</v>
      </c>
      <c r="AH100" s="239">
        <v>0.4</v>
      </c>
      <c r="AI100" s="240">
        <v>1.38</v>
      </c>
      <c r="AJ100" s="241">
        <f>IF(OR(AD100&lt;0,AD100="n/a",AD100=0),"n/a",AN100/AD100)</f>
        <v>10.93241579077881</v>
      </c>
      <c r="AK100" s="242">
        <f>IF(OR(AO100&lt;0,AO100="n/a"),"n/a",AN100/AO100)</f>
        <v>0.7717510065257014</v>
      </c>
      <c r="AL100" s="243">
        <f>((AP100/AQ100)^(1/1)-1)*100</f>
        <v>6.185567010309279</v>
      </c>
      <c r="AM100" s="243">
        <f>IF(AS100=0,"n/a",((AP100/AS100)^(1/3)-1)*100)</f>
        <v>9.245454995918623</v>
      </c>
      <c r="AN100" s="243">
        <f>IF(AV100=0,"n/a",((AP100/AV100)^(1/5)-1)*100)</f>
        <v>14.21214052801245</v>
      </c>
      <c r="AO100" s="244">
        <f>IF(BB100=0,"n/a",((AP100/BB100)^(1/10)-1)*100)</f>
        <v>18.41544799791479</v>
      </c>
      <c r="AP100" s="241">
        <v>2.06</v>
      </c>
      <c r="AQ100" s="241">
        <v>1.94</v>
      </c>
      <c r="AR100" s="241">
        <v>1.78</v>
      </c>
      <c r="AS100" s="241">
        <v>1.58</v>
      </c>
      <c r="AT100" s="245"/>
      <c r="AU100" s="241">
        <v>1.4</v>
      </c>
      <c r="AV100" s="241">
        <v>1.06</v>
      </c>
      <c r="AW100" s="245"/>
      <c r="AX100" s="246">
        <v>0.9399999999999999</v>
      </c>
      <c r="AY100" s="247">
        <v>0.84</v>
      </c>
      <c r="AZ100" s="248">
        <v>0.7</v>
      </c>
      <c r="BA100" s="248">
        <v>0.52</v>
      </c>
      <c r="BB100" s="248">
        <v>0.38</v>
      </c>
      <c r="BC100" s="248">
        <v>0.28</v>
      </c>
      <c r="BD100" s="248">
        <v>0.22</v>
      </c>
      <c r="BE100" s="248">
        <v>0.18</v>
      </c>
      <c r="BF100" s="248">
        <v>0.13</v>
      </c>
      <c r="BG100" s="317">
        <v>0.1</v>
      </c>
      <c r="BH100" s="317">
        <v>0.1</v>
      </c>
      <c r="BI100" s="401">
        <v>0.385</v>
      </c>
      <c r="BJ100" s="246">
        <f>SUM(AP100:BI100)</f>
        <v>14.595</v>
      </c>
      <c r="BK100" s="250">
        <f>((AP100/AQ100)-1)*100</f>
        <v>6.185567010309279</v>
      </c>
      <c r="BL100" s="250">
        <f>((AQ100/AR100)-1)*100</f>
        <v>8.988764044943821</v>
      </c>
      <c r="BM100" s="250">
        <f>((AR100/AS100)-1)*100</f>
        <v>12.65822784810127</v>
      </c>
      <c r="BN100" s="250">
        <f>IF(AU100=0,0,IF(AU100&gt;AS100,0,((AS100/AU100)-1)*100))</f>
        <v>12.85714285714288</v>
      </c>
      <c r="BO100" s="250">
        <f>IF(AV100=0,0,IF(AV100&gt;AU100,0,((AU100/AV100)-1)*100))</f>
        <v>32.0754716981132</v>
      </c>
      <c r="BP100" s="250">
        <f>IF(AX100=0,0,IF(AX100&gt;AV100,0,((AV100/AX100)-1)*100))</f>
        <v>12.76595744680853</v>
      </c>
      <c r="BQ100" s="251">
        <f>IF(AY100=0,0,IF(AY100&gt;AX100,0,((AX100/AY100)-1)*100))</f>
        <v>11.90476190476191</v>
      </c>
      <c r="BR100" s="252">
        <f>IF(AZ100=0,0,IF(AZ100&gt;AY100,0,((AY100/AZ100)-1)*100))</f>
        <v>20</v>
      </c>
      <c r="BS100" s="252">
        <f>IF(BA100=0,0,IF(BA100&gt;AZ100,0,((AZ100/BA100)-1)*100))</f>
        <v>34.61538461538461</v>
      </c>
      <c r="BT100" s="252">
        <f>IF(BB100=0,0,IF(BB100&gt;BA100,0,((BA100/BB100)-1)*100))</f>
        <v>36.8421052631579</v>
      </c>
      <c r="BU100" s="252">
        <f>IF(BC100=0,0,IF(BC100&gt;BB100,0,((BB100/BC100)-1)*100))</f>
        <v>35.7142857142857</v>
      </c>
      <c r="BV100" s="252">
        <f>IF(BD100=0,0,IF(BD100&gt;BC100,0,((BC100/BD100)-1)*100))</f>
        <v>27.27272727272729</v>
      </c>
      <c r="BW100" s="252">
        <f>IF(BE100=0,0,IF(BE100&gt;BD100,0,((BD100/BE100)-1)*100))</f>
        <v>22.22222222222223</v>
      </c>
      <c r="BX100" s="252">
        <f>IF(BF100=0,0,IF(BF100&gt;BE100,0,((BE100/BF100)-1)*100))</f>
        <v>38.46153846153846</v>
      </c>
      <c r="BY100" s="252">
        <f>IF(BG100=0,0,IF(BG100&gt;BF100,0,((BF100/BG100)-1)*100))</f>
        <v>30</v>
      </c>
      <c r="BZ100" s="252">
        <f>IF(BH100=0,0,IF(BH100&gt;BG100,0,((BG100/BH100)-1)*100))</f>
        <v>0</v>
      </c>
      <c r="CA100" s="253">
        <f>IF(BI100=0,0,IF(BI100&gt;BH100,0,((BH100/BI100)-1)*100))</f>
        <v>0</v>
      </c>
      <c r="CB100" s="250">
        <f>AVERAGE(BK100:CA100)</f>
        <v>20.15083272702924</v>
      </c>
      <c r="CC100" s="250">
        <f>SQRT(AVERAGE((BK100-$CB100)^2,(BL100-$CB100)^2,(BM100-$CB100)^2,(BN100-$CB100)^2,(BO100-$CB100)^2,(BP100-$CB100)^2,(BQ100-$CB100)^2,(BR100-$CB100)^2,(BS100-$CB100)^2,(BT100-$CB100)^2,(BU100-$CB100)^2,(BV100-$CB100)^2,(BW100-$CB100)^2,(BX100-$CB100)^2,(BY100-$CB100)^2,(BZ100-$CB100)^2,(CA100-$CB100)^2))</f>
        <v>12.6564710273169</v>
      </c>
      <c r="CD100" t="s" s="116">
        <v>178</v>
      </c>
      <c r="CE100" s="254">
        <f>IF(AN100="n/a","n/a",IF(U100&lt;0,"n/a",IF(U100="n/a","n/a",I100+AN100-U100)))</f>
        <v>-11.30923396765825</v>
      </c>
      <c r="CF100" s="254">
        <f>IF(AN100="n/a","n/a",I100+AN100)</f>
        <v>15.84866076918386</v>
      </c>
      <c r="CG100" s="250">
        <f>D100/10+(1000-E100)/100+IF(F100="N",2,IF(F100="Y",1,0))+IF(G100="N",2,IF(G100="Y",1,0))+IF(L100&gt;10,5,L100/2)+IF(S100&gt;100,0,IF(S100&lt;0,0,(100-S100)/10))+IF(U100&gt;100,0,IF(U100&lt;0,0,(100-U100)/10))+IF(X100="-",0,IF(X100="N/A",0,IF(X100&gt;5,0,5-X100)))+IF(Y100&gt;5,0,5-Y100)+IF(Z100="N/A",0,IF(Z100&gt;5,0,5-Z100))+IF(AB100&lt;0,0,IF(AB100="-",0,IF(AB100="N/A",0,IF(AB100&gt;10,5,AB100/2))))+IF(AC100="n/a",0,IF(AC100&lt;0,0,IF(AC100&gt;10,5,AC100/2)))+IF(AE100="n/a",0,IF(AE100&lt;0,0,IF(AE100&gt;10,5,AE100/2)))+AF100/10+IF(AG100&gt;100000,3,IF(AG100&gt;10000,2,IF(AG100&gt;1000,1,0)))+IF(AL100&gt;10,5,AL100/2)+IF(AM100="n/a",0,IF(AM100&gt;10,5,AM100/2))+IF(AN100="n/a",0,IF(AN100&gt;10,5,AN100/2))+IF(AO100="n/a",0,IF(AO100&lt;0,0,IF(AO100&gt;10,5,AO100/2)))+IF(CB100&gt;10,5,CB100/2)</f>
        <v>74.65886199064566</v>
      </c>
      <c r="CH100" s="255">
        <f>IF(AB100="n/a",1.03*AP100,IF(AB100&lt;0,1.01*AP100,IF(AB100&gt;10,1.1*AP100,(1+AB100/100)*AP100)))</f>
        <v>2.163</v>
      </c>
      <c r="CI100" s="256">
        <f>IF($AC100="n/a",1.03*CH100,IF($AC100&lt;0,1.01*CH100,IF($AC100&gt;10,1.1*CH100,(1+$AC100/100)*CH100)))</f>
        <v>2.379300000000001</v>
      </c>
      <c r="CJ100" s="257">
        <f>IF($AE100="n/a",1.03*CI100,IF($AE100&lt;0,1.01*CI100,IF($AE100&gt;10,1.1*CI100,(1+$AE100/100)*CI100)))</f>
        <v>2.617230000000001</v>
      </c>
      <c r="CK100" s="257">
        <f>IF($AE100="n/a",1.03*CJ100,IF($AE100&lt;0,1.01*CJ100,IF($AE100&gt;10,1.1*CJ100,(1+$AE100/100)*CJ100)))</f>
        <v>2.878953000000001</v>
      </c>
      <c r="CL100" s="258">
        <f>IF($AE100="n/a",1.03*CK100,IF($AE100&lt;0,1.01*CK100,IF($AE100&gt;10,1.1*CK100,(1+$AE100/100)*CK100)))</f>
        <v>3.166848300000002</v>
      </c>
      <c r="CM100" s="256">
        <f>SUM(CH100:CL100)</f>
        <v>13.2053313</v>
      </c>
      <c r="CN100" s="253">
        <f>(CM100/H100)*100</f>
        <v>9.478417527993113</v>
      </c>
      <c r="CO100" s="259">
        <v>1.1</v>
      </c>
      <c r="CP100" s="260">
        <v>56.5</v>
      </c>
      <c r="CQ100" s="261">
        <v>1.2</v>
      </c>
      <c r="CR100" s="260">
        <v>7.5</v>
      </c>
      <c r="CS100" s="261">
        <v>20.9</v>
      </c>
    </row>
    <row r="101" ht="11.25" customHeight="1">
      <c r="A101" t="s" s="273">
        <v>738</v>
      </c>
      <c r="B101" t="s" s="146">
        <v>739</v>
      </c>
      <c r="C101" t="s" s="146">
        <v>740</v>
      </c>
      <c r="D101" s="267">
        <v>14</v>
      </c>
      <c r="E101" s="219">
        <v>248</v>
      </c>
      <c r="F101" t="s" s="151">
        <v>141</v>
      </c>
      <c r="G101" t="s" s="152">
        <v>141</v>
      </c>
      <c r="H101" s="496">
        <v>92.59</v>
      </c>
      <c r="I101" s="269">
        <f>(R101/H101)*100</f>
        <v>2.462468949130575</v>
      </c>
      <c r="J101" s="270">
        <v>0.51</v>
      </c>
      <c r="K101" s="270">
        <v>0.57</v>
      </c>
      <c r="L101" s="269">
        <f>((K101/J101)-1)*100</f>
        <v>11.76470588235292</v>
      </c>
      <c r="M101" s="272">
        <v>42852</v>
      </c>
      <c r="N101" s="272">
        <v>42856</v>
      </c>
      <c r="O101" s="272">
        <v>42870</v>
      </c>
      <c r="P101" t="s" s="273">
        <v>130</v>
      </c>
      <c r="Q101" s="381"/>
      <c r="R101" s="271">
        <f>K101*4</f>
        <v>2.28</v>
      </c>
      <c r="S101" s="275">
        <f>IF(OR(W101&lt;0.01,W101="n/a"),"n/a",R101/W101*100)</f>
        <v>48.6140724946695</v>
      </c>
      <c r="T101" s="276">
        <f>IF(OR(W101&lt;0.01,Z101="n/a"),"n/a",(H101/SQRT(22.5*W101*(H101/Z101))-1)*100)</f>
        <v>135.6710390858913</v>
      </c>
      <c r="U101" s="269">
        <f>IF(OR(W101&lt;0.01,W101="n/a"),"n/a",H101/W101)</f>
        <v>19.74200426439232</v>
      </c>
      <c r="V101" s="277">
        <v>12</v>
      </c>
      <c r="W101" s="268">
        <v>4.69</v>
      </c>
      <c r="X101" s="268">
        <v>2.09</v>
      </c>
      <c r="Y101" s="278">
        <v>2.16</v>
      </c>
      <c r="Z101" s="279">
        <v>6.33</v>
      </c>
      <c r="AA101" s="280">
        <v>31.3</v>
      </c>
      <c r="AB101" s="281">
        <v>21.8</v>
      </c>
      <c r="AC101" s="282">
        <v>5.03</v>
      </c>
      <c r="AD101" s="283">
        <v>9</v>
      </c>
      <c r="AE101" s="283">
        <v>9.43</v>
      </c>
      <c r="AF101" s="284">
        <v>12</v>
      </c>
      <c r="AG101" s="285">
        <v>11318</v>
      </c>
      <c r="AH101" s="286">
        <v>0.6</v>
      </c>
      <c r="AI101" s="287">
        <v>0.95</v>
      </c>
      <c r="AJ101" s="288">
        <f>IF(OR(AD101&lt;0,AD101="n/a",AD101=0),"n/a",AN101/AD101)</f>
        <v>1.287942498888612</v>
      </c>
      <c r="AK101" s="289">
        <f>IF(OR(AO101&lt;0,AO101="n/a"),"n/a",AN101/AO101)</f>
        <v>0.7231869840627434</v>
      </c>
      <c r="AL101" s="290">
        <f>((AP101/AQ101)^(1/1)-1)*100</f>
        <v>9.944751381215466</v>
      </c>
      <c r="AM101" s="290">
        <f>IF(AS101=0,"n/a",((AP101/AS101)^(1/3)-1)*100)</f>
        <v>8.453313690507835</v>
      </c>
      <c r="AN101" s="290">
        <f>IF(AV101=0,"n/a",((AP101/AV101)^(1/5)-1)*100)</f>
        <v>11.59148248999751</v>
      </c>
      <c r="AO101" s="291">
        <f>IF(BB101=0,"n/a",((AP101/BB101)^(1/10)-1)*100)</f>
        <v>16.02833395158538</v>
      </c>
      <c r="AP101" s="288">
        <v>1.99</v>
      </c>
      <c r="AQ101" s="288">
        <v>1.81</v>
      </c>
      <c r="AR101" s="288">
        <v>1.69</v>
      </c>
      <c r="AS101" s="288">
        <v>1.56</v>
      </c>
      <c r="AT101" t="s" s="382">
        <v>112</v>
      </c>
      <c r="AU101" s="288">
        <v>1.38</v>
      </c>
      <c r="AV101" s="288">
        <v>1.15</v>
      </c>
      <c r="AW101" s="292"/>
      <c r="AX101" s="288">
        <v>0.95</v>
      </c>
      <c r="AY101" s="294">
        <v>0.8</v>
      </c>
      <c r="AZ101" s="295">
        <v>0.76</v>
      </c>
      <c r="BA101" s="295">
        <v>0.6</v>
      </c>
      <c r="BB101" s="295">
        <v>0.45</v>
      </c>
      <c r="BC101" s="295">
        <v>0.33</v>
      </c>
      <c r="BD101" s="295">
        <v>0.21</v>
      </c>
      <c r="BE101" s="426">
        <v>0.12</v>
      </c>
      <c r="BF101" s="426">
        <v>0.12</v>
      </c>
      <c r="BG101" s="426">
        <v>0.12</v>
      </c>
      <c r="BH101" s="295">
        <v>0.24</v>
      </c>
      <c r="BI101" s="296">
        <v>0.23333</v>
      </c>
      <c r="BJ101" s="293">
        <f>SUM(AP101:BI101)</f>
        <v>14.51333</v>
      </c>
      <c r="BK101" s="297">
        <f>((AP101/AQ101)-1)*100</f>
        <v>9.944751381215466</v>
      </c>
      <c r="BL101" s="297">
        <f>((AQ101/AR101)-1)*100</f>
        <v>7.100591715976345</v>
      </c>
      <c r="BM101" s="297">
        <f>((AR101/AS101)-1)*100</f>
        <v>8.333333333333325</v>
      </c>
      <c r="BN101" s="297">
        <f>IF(AU101=0,0,IF(AU101&gt;AS101,0,((AS101/AU101)-1)*100))</f>
        <v>13.04347826086958</v>
      </c>
      <c r="BO101" s="297">
        <f>IF(AV101=0,0,IF(AV101&gt;AU101,0,((AU101/AV101)-1)*100))</f>
        <v>20</v>
      </c>
      <c r="BP101" s="297">
        <f>IF(AX101=0,0,IF(AX101&gt;AV101,0,((AV101/AX101)-1)*100))</f>
        <v>21.05263157894737</v>
      </c>
      <c r="BQ101" s="298">
        <f>IF(AY101=0,0,IF(AY101&gt;AX101,0,((AX101/AY101)-1)*100))</f>
        <v>18.74999999999998</v>
      </c>
      <c r="BR101" s="299">
        <f>IF(AZ101=0,0,IF(AZ101&gt;AY101,0,((AY101/AZ101)-1)*100))</f>
        <v>5.263157894736836</v>
      </c>
      <c r="BS101" s="299">
        <f>IF(BA101=0,0,IF(BA101&gt;AZ101,0,((AZ101/BA101)-1)*100))</f>
        <v>26.66666666666668</v>
      </c>
      <c r="BT101" s="299">
        <f>IF(BB101=0,0,IF(BB101&gt;BA101,0,((BA101/BB101)-1)*100))</f>
        <v>33.33333333333333</v>
      </c>
      <c r="BU101" s="299">
        <f>IF(BC101=0,0,IF(BC101&gt;BB101,0,((BB101/BC101)-1)*100))</f>
        <v>36.36363636363635</v>
      </c>
      <c r="BV101" s="299">
        <f>IF(BD101=0,0,IF(BD101&gt;BC101,0,((BC101/BD101)-1)*100))</f>
        <v>57.14285714285716</v>
      </c>
      <c r="BW101" s="299">
        <f>IF(BE101=0,0,IF(BE101&gt;BD101,0,((BD101/BE101)-1)*100))</f>
        <v>75</v>
      </c>
      <c r="BX101" s="299">
        <f>IF(BF101=0,0,IF(BF101&gt;BE101,0,((BE101/BF101)-1)*100))</f>
        <v>0</v>
      </c>
      <c r="BY101" s="299">
        <f>IF(BG101=0,0,IF(BG101&gt;BF101,0,((BF101/BG101)-1)*100))</f>
        <v>0</v>
      </c>
      <c r="BZ101" s="299">
        <f>IF(BH101=0,0,IF(BH101&gt;BG101,0,((BG101/BH101)-1)*100))</f>
        <v>0</v>
      </c>
      <c r="CA101" s="300">
        <f>IF(BI101=0,0,IF(BI101&gt;BH101,0,((BH101/BI101)-1)*100))</f>
        <v>2.858612265889526</v>
      </c>
      <c r="CB101" s="297">
        <f>AVERAGE(BK101:CA101)</f>
        <v>19.6972382316154</v>
      </c>
      <c r="CC101" s="297">
        <f>SQRT(AVERAGE((BK101-$CB101)^2,(BL101-$CB101)^2,(BM101-$CB101)^2,(BN101-$CB101)^2,(BO101-$CB101)^2,(BP101-$CB101)^2,(BQ101-$CB101)^2,(BR101-$CB101)^2,(BS101-$CB101)^2,(BT101-$CB101)^2,(BU101-$CB101)^2,(BV101-$CB101)^2,(BW101-$CB101)^2,(BX101-$CB101)^2,(BY101-$CB101)^2,(BZ101-$CB101)^2,(CA101-$CB101)^2))</f>
        <v>20.3768952794504</v>
      </c>
      <c r="CD101" t="s" s="146">
        <v>302</v>
      </c>
      <c r="CE101" s="301">
        <f>IF(AN101="n/a","n/a",IF(U101&lt;0,"n/a",IF(U101="n/a","n/a",I101+AN101-U101)))</f>
        <v>-5.688052825264243</v>
      </c>
      <c r="CF101" s="301">
        <f>IF(AN101="n/a","n/a",I101+AN101)</f>
        <v>14.05395143912808</v>
      </c>
      <c r="CG101" s="297">
        <f>D101/10+(1000-E101)/100+IF(F101="N",2,IF(F101="Y",1,0))+IF(G101="N",2,IF(G101="Y",1,0))+IF(L101&gt;10,5,L101/2)+IF(S101&gt;100,0,IF(S101&lt;0,0,(100-S101)/10))+IF(U101&gt;100,0,IF(U101&lt;0,0,(100-U101)/10))+IF(X101="-",0,IF(X101="N/A",0,IF(X101&gt;5,0,5-X101)))+IF(Y101&gt;5,0,5-Y101)+IF(Z101="N/A",0,IF(Z101&gt;5,0,5-Z101))+IF(AB101&lt;0,0,IF(AB101="-",0,IF(AB101="N/A",0,IF(AB101&gt;10,5,AB101/2))))+IF(AC101="n/a",0,IF(AC101&lt;0,0,IF(AC101&gt;10,5,AC101/2)))+IF(AE101="n/a",0,IF(AE101&lt;0,0,IF(AE101&gt;10,5,AE101/2)))+AF101/10+IF(AG101&gt;100000,3,IF(AG101&gt;10000,2,IF(AG101&gt;1000,1,0)))+IF(AL101&gt;10,5,AL101/2)+IF(AM101="n/a",0,IF(AM101&gt;10,5,AM101/2))+IF(AN101="n/a",0,IF(AN101&gt;10,5,AN101/2))+IF(AO101="n/a",0,IF(AO101&lt;0,0,IF(AO101&gt;10,5,AO101/2)))+IF(CB101&gt;10,5,CB101/2)</f>
        <v>74.46342485995547</v>
      </c>
      <c r="CH101" s="302">
        <f>IF(AB101="n/a",1.03*AP101,IF(AB101&lt;0,1.01*AP101,IF(AB101&gt;10,1.1*AP101,(1+AB101/100)*AP101)))</f>
        <v>2.189</v>
      </c>
      <c r="CI101" s="303">
        <f>IF($AC101="n/a",1.03*CH101,IF($AC101&lt;0,1.01*CH101,IF($AC101&gt;10,1.1*CH101,(1+$AC101/100)*CH101)))</f>
        <v>2.2991067</v>
      </c>
      <c r="CJ101" s="304">
        <f>IF($AE101="n/a",1.03*CI101,IF($AE101&lt;0,1.01*CI101,IF($AE101&gt;10,1.1*CI101,(1+$AE101/100)*CI101)))</f>
        <v>2.515912461810001</v>
      </c>
      <c r="CK101" s="304">
        <f>IF($AE101="n/a",1.03*CJ101,IF($AE101&lt;0,1.01*CJ101,IF($AE101&gt;10,1.1*CJ101,(1+$AE101/100)*CJ101)))</f>
        <v>2.753163006958684</v>
      </c>
      <c r="CL101" s="305">
        <f>IF($AE101="n/a",1.03*CK101,IF($AE101&lt;0,1.01*CK101,IF($AE101&gt;10,1.1*CK101,(1+$AE101/100)*CK101)))</f>
        <v>3.012786278514888</v>
      </c>
      <c r="CM101" s="303">
        <f>SUM(CH101:CL101)</f>
        <v>12.76996844728357</v>
      </c>
      <c r="CN101" s="300">
        <f>(CM101/H101)*100</f>
        <v>13.79195209772499</v>
      </c>
      <c r="CO101" s="306">
        <v>0.88</v>
      </c>
      <c r="CP101" s="307">
        <v>19.9</v>
      </c>
      <c r="CQ101" s="308">
        <v>-20.3</v>
      </c>
      <c r="CR101" s="307">
        <v>-3.3</v>
      </c>
      <c r="CS101" s="308">
        <v>-6.9</v>
      </c>
    </row>
    <row r="102" ht="11.25" customHeight="1">
      <c r="A102" t="s" s="173">
        <v>741</v>
      </c>
      <c r="B102" t="s" s="110">
        <v>742</v>
      </c>
      <c r="C102" t="s" s="110">
        <v>150</v>
      </c>
      <c r="D102" s="174">
        <v>13</v>
      </c>
      <c r="E102" s="219">
        <v>285</v>
      </c>
      <c r="F102" t="s" s="118">
        <v>55</v>
      </c>
      <c r="G102" t="s" s="113">
        <v>55</v>
      </c>
      <c r="H102" s="495">
        <v>38.1</v>
      </c>
      <c r="I102" s="177">
        <f>(R102/H102)*100</f>
        <v>2.309711286089239</v>
      </c>
      <c r="J102" s="311">
        <v>0.42</v>
      </c>
      <c r="K102" s="311">
        <v>0.44</v>
      </c>
      <c r="L102" s="177">
        <f>((K102/J102)-1)*100</f>
        <v>4.761904761904767</v>
      </c>
      <c r="M102" s="179">
        <v>42998</v>
      </c>
      <c r="N102" s="179">
        <v>43000</v>
      </c>
      <c r="O102" s="179">
        <v>43014</v>
      </c>
      <c r="P102" t="s" s="173">
        <v>743</v>
      </c>
      <c r="Q102" t="s" s="173">
        <v>562</v>
      </c>
      <c r="R102" s="180">
        <f>K102*2</f>
        <v>0.88</v>
      </c>
      <c r="S102" s="181">
        <f>IF(OR(W102&lt;0.01,W102="n/a"),"n/a",R102/W102*100)</f>
        <v>44.89795918367347</v>
      </c>
      <c r="T102" s="182">
        <f>IF(OR(W102&lt;0.01,Z102="n/a"),"n/a",(H102/SQRT(22.5*W102*(H102/Z102))-1)*100)</f>
        <v>24.35684882763851</v>
      </c>
      <c r="U102" s="177">
        <f>IF(OR(W102&lt;0.01,W102="n/a"),"n/a",H102/W102)</f>
        <v>19.43877551020408</v>
      </c>
      <c r="V102" s="183">
        <v>3</v>
      </c>
      <c r="W102" s="176">
        <v>1.96</v>
      </c>
      <c r="X102" t="s" s="369">
        <v>143</v>
      </c>
      <c r="Y102" s="184">
        <v>0.83</v>
      </c>
      <c r="Z102" s="185">
        <v>1.79</v>
      </c>
      <c r="AA102" s="186">
        <v>9.5</v>
      </c>
      <c r="AB102" s="187">
        <v>23.8</v>
      </c>
      <c r="AC102" t="s" s="425">
        <v>143</v>
      </c>
      <c r="AD102" s="189">
        <v>0.5</v>
      </c>
      <c r="AE102" t="s" s="392">
        <v>143</v>
      </c>
      <c r="AF102" s="190">
        <v>0</v>
      </c>
      <c r="AG102" s="393">
        <v>405</v>
      </c>
      <c r="AH102" s="192">
        <v>2.7</v>
      </c>
      <c r="AI102" s="193">
        <v>0.54</v>
      </c>
      <c r="AJ102" s="194">
        <f>IF(OR(AD102&lt;0,AD102="n/a",AD102=0,AN102="n/a"),"n/a",AN102/AD102)</f>
        <v>10.16324782757847</v>
      </c>
      <c r="AK102" s="195">
        <f>IF(OR(AN102&lt;0,AN102="n/a",AO102&lt;0,AO102="n/a"),"n/a",AN102/AO102)</f>
        <v>0.7344038755301217</v>
      </c>
      <c r="AL102" s="196">
        <f>((AP102/AQ102)^(1/1)-1)*100</f>
        <v>5.12820512820511</v>
      </c>
      <c r="AM102" s="196">
        <f>IF(AS102=0,"n/a",((AP102/AS102)^(1/3)-1)*100)</f>
        <v>5.415693642233976</v>
      </c>
      <c r="AN102" s="196">
        <f>IF(AV102=0,"n/a",((AP102/AV102)^(1/5)-1)*100)</f>
        <v>5.081623913789235</v>
      </c>
      <c r="AO102" s="197">
        <f>IF(BB102=0,"n/a",((AP102/BB102)^(1/10)-1)*100)</f>
        <v>6.91938602600799</v>
      </c>
      <c r="AP102" s="194">
        <v>0.82</v>
      </c>
      <c r="AQ102" s="194">
        <v>0.78</v>
      </c>
      <c r="AR102" s="194">
        <v>0.74</v>
      </c>
      <c r="AS102" s="194">
        <v>0.7</v>
      </c>
      <c r="AT102" s="199"/>
      <c r="AU102" s="194">
        <v>0.66</v>
      </c>
      <c r="AV102" s="194">
        <v>0.64</v>
      </c>
      <c r="AW102" s="199"/>
      <c r="AX102" s="200">
        <v>0.58</v>
      </c>
      <c r="AY102" s="201">
        <v>0.54</v>
      </c>
      <c r="AZ102" s="202">
        <v>0.5</v>
      </c>
      <c r="BA102" s="202">
        <v>0.46</v>
      </c>
      <c r="BB102" s="202">
        <v>0.42</v>
      </c>
      <c r="BC102" s="202">
        <v>0.38</v>
      </c>
      <c r="BD102" s="203">
        <v>0.36</v>
      </c>
      <c r="BE102" s="202">
        <v>0.36</v>
      </c>
      <c r="BF102" s="203">
        <v>0.3</v>
      </c>
      <c r="BG102" s="203">
        <v>0.3</v>
      </c>
      <c r="BH102" s="202">
        <v>0.32</v>
      </c>
      <c r="BI102" s="314">
        <v>0.115</v>
      </c>
      <c r="BJ102" s="200">
        <f>SUM(AP102:BI102)</f>
        <v>8.975000000000001</v>
      </c>
      <c r="BK102" s="205">
        <f>((AP102/AQ102)-1)*100</f>
        <v>5.12820512820511</v>
      </c>
      <c r="BL102" s="205">
        <f>((AQ102/AR102)-1)*100</f>
        <v>5.405405405405417</v>
      </c>
      <c r="BM102" s="205">
        <f>((AR102/AS102)-1)*100</f>
        <v>5.714285714285716</v>
      </c>
      <c r="BN102" s="205">
        <f>IF(AU102=0,0,IF(AU102&gt;AS102,0,((AS102/AU102)-1)*100))</f>
        <v>6.060606060606055</v>
      </c>
      <c r="BO102" s="205">
        <f>IF(AV102=0,0,IF(AV102&gt;AU102,0,((AU102/AV102)-1)*100))</f>
        <v>3.125</v>
      </c>
      <c r="BP102" s="205">
        <f>IF(AX102=0,0,IF(AX102&gt;AV102,0,((AV102/AX102)-1)*100))</f>
        <v>10.34482758620692</v>
      </c>
      <c r="BQ102" s="206">
        <f>IF(AY102=0,0,IF(AY102&gt;AX102,0,((AX102/AY102)-1)*100))</f>
        <v>7.407407407407396</v>
      </c>
      <c r="BR102" s="207">
        <f>IF(AZ102=0,0,IF(AZ102&gt;AY102,0,((AY102/AZ102)-1)*100))</f>
        <v>8.000000000000007</v>
      </c>
      <c r="BS102" s="207">
        <f>IF(BA102=0,0,IF(BA102&gt;AZ102,0,((AZ102/BA102)-1)*100))</f>
        <v>8.695652173913038</v>
      </c>
      <c r="BT102" s="207">
        <f>IF(BB102=0,0,IF(BB102&gt;BA102,0,((BA102/BB102)-1)*100))</f>
        <v>9.523809523809534</v>
      </c>
      <c r="BU102" s="207">
        <f>IF(BC102=0,0,IF(BC102&gt;BB102,0,((BB102/BC102)-1)*100))</f>
        <v>10.52631578947367</v>
      </c>
      <c r="BV102" s="207">
        <f>IF(BD102=0,0,IF(BD102&gt;BC102,0,((BC102/BD102)-1)*100))</f>
        <v>5.555555555555558</v>
      </c>
      <c r="BW102" s="207">
        <f>IF(BE102=0,0,IF(BE102&gt;BD102,0,((BD102/BE102)-1)*100))</f>
        <v>0</v>
      </c>
      <c r="BX102" s="207">
        <f>IF(BF102=0,0,IF(BF102&gt;BE102,0,((BE102/BF102)-1)*100))</f>
        <v>20</v>
      </c>
      <c r="BY102" s="207">
        <f>IF(BG102=0,0,IF(BG102&gt;BF102,0,((BF102/BG102)-1)*100))</f>
        <v>0</v>
      </c>
      <c r="BZ102" s="207">
        <f>IF(BH102=0,0,IF(BH102&gt;BG102,0,((BG102/BH102)-1)*100))</f>
        <v>0</v>
      </c>
      <c r="CA102" s="208">
        <f>IF(BI102=0,0,IF(BI102&gt;BH102,0,((BH102/BI102)-1)*100))</f>
        <v>178.2608695652174</v>
      </c>
      <c r="CB102" s="205">
        <f>AVERAGE(BK102:CA102)</f>
        <v>16.69105528882858</v>
      </c>
      <c r="CC102" s="205">
        <f>SQRT(AVERAGE((BK102-$CB102)^2,(BL102-$CB102)^2,(BM102-$CB102)^2,(BN102-$CB102)^2,(BO102-$CB102)^2,(BP102-$CB102)^2,(BQ102-$CB102)^2,(BR102-$CB102)^2,(BS102-$CB102)^2,(BT102-$CB102)^2,(BU102-$CB102)^2,(BV102-$CB102)^2,(BW102-$CB102)^2,(BX102-$CB102)^2,(BY102-$CB102)^2,(BZ102-$CB102)^2,(CA102-$CB102)^2))</f>
        <v>40.66319449488531</v>
      </c>
      <c r="CD102" t="s" s="110">
        <v>152</v>
      </c>
      <c r="CE102" s="209">
        <f>IF(AN102="n/a","n/a",IF(U102&lt;0,"n/a",IF(U102="n/a","n/a",I102+AN102-U102)))</f>
        <v>-12.04744031032561</v>
      </c>
      <c r="CF102" s="209">
        <f>IF(AN102="n/a","n/a",I102+AN102)</f>
        <v>7.391335199878474</v>
      </c>
      <c r="CG102" s="205">
        <f>D102/10+(1000-E102)/100+IF(F102="N",2,IF(F102="Y",1,0))+IF(G102="N",2,IF(G102="Y",1,0))+IF(L102&gt;10,5,L102/2)+IF(S102&gt;100,0,IF(S102&lt;0,0,(100-S102)/10))+IF(U102&gt;100,0,IF(U102&lt;0,0,(100-U102)/10))+IF(X102="-",0,IF(X102="N/A",0,IF(X102&gt;5,0,5-X102)))+IF(Y102&gt;5,0,5-Y102)+IF(Z102="N/A",0,IF(Z102&gt;5,0,5-Z102))+IF(AB102&lt;0,0,IF(AB102="-",0,IF(AB102="N/A",0,IF(AB102&gt;10,5,AB102/2))))+IF(AC102="n/a",0,IF(AC102&lt;0,0,IF(AC102&gt;10,5,AC102/2)))+IF(AE102="n/a",0,IF(AE102&lt;0,0,IF(AE102&gt;10,5,AE102/2)))+AF102/10+IF(AG102&gt;100000,3,IF(AG102&gt;10000,2,IF(AG102&gt;1000,1,0)))+IF(AL102&gt;10,5,AL102/2)+IF(AM102="n/a",0,IF(AM102&gt;10,5,AM102/2))+IF(AN102="n/a",0,IF(AN102&gt;10,5,AN102/2))+IF(AO102="n/a",0,IF(AO102&lt;0,0,IF(AO102&gt;10,5,AO102/2)))+IF(CB102&gt;10,5,CB102/2)</f>
        <v>57.04973326668278</v>
      </c>
      <c r="CH102" s="315">
        <f>IF(AB102="n/a",1.03*AP102,IF(AB102&lt;0,1.01*AP102,IF(AB102&gt;10,1.1*AP102,(1+AB102/100)*AP102)))</f>
        <v>0.902</v>
      </c>
      <c r="CI102" s="211">
        <f>IF($AC102="n/a",1.03*CH102,IF($AC102&lt;0,1.01*CH102,IF($AC102&gt;10,1.1*CH102,(1+$AC102/100)*CH102)))</f>
        <v>0.92906</v>
      </c>
      <c r="CJ102" s="212">
        <f>IF($AE102="n/a",1.03*CI102,IF($AE102&lt;0,1.01*CI102,IF($AE102&gt;10,1.1*CI102,(1+$AE102/100)*CI102)))</f>
        <v>0.9569318</v>
      </c>
      <c r="CK102" s="212">
        <f>IF($AE102="n/a",1.03*CJ102,IF($AE102&lt;0,1.01*CJ102,IF($AE102&gt;10,1.1*CJ102,(1+$AE102/100)*CJ102)))</f>
        <v>0.985639754</v>
      </c>
      <c r="CL102" s="210">
        <f>IF($AE102="n/a",1.03*CK102,IF($AE102&lt;0,1.01*CK102,IF($AE102&gt;10,1.1*CK102,(1+$AE102/100)*CK102)))</f>
        <v>1.015208946620</v>
      </c>
      <c r="CM102" s="211">
        <f>SUM(CH102:CL102)</f>
        <v>4.788840500620</v>
      </c>
      <c r="CN102" s="208">
        <f>(CM102/H102)*100</f>
        <v>12.56913517223097</v>
      </c>
      <c r="CO102" s="213">
        <v>0.75</v>
      </c>
      <c r="CP102" s="214">
        <v>8.4</v>
      </c>
      <c r="CQ102" s="215">
        <v>-30.5</v>
      </c>
      <c r="CR102" s="214">
        <v>-1.6</v>
      </c>
      <c r="CS102" s="215">
        <v>-16.8</v>
      </c>
    </row>
    <row r="103" ht="11.25" customHeight="1">
      <c r="A103" t="s" s="116">
        <v>744</v>
      </c>
      <c r="B103" t="s" s="116">
        <v>745</v>
      </c>
      <c r="C103" t="s" s="227">
        <v>128</v>
      </c>
      <c r="D103" s="218">
        <v>16</v>
      </c>
      <c r="E103" s="219">
        <v>193</v>
      </c>
      <c r="F103" t="s" s="220">
        <v>129</v>
      </c>
      <c r="G103" t="s" s="221">
        <v>129</v>
      </c>
      <c r="H103" s="493">
        <v>92.3</v>
      </c>
      <c r="I103" s="223">
        <f>(R103/H103)*100</f>
        <v>0.5341278439869989</v>
      </c>
      <c r="J103" s="224">
        <v>0.42256</v>
      </c>
      <c r="K103" s="224">
        <v>0.493</v>
      </c>
      <c r="L103" s="223">
        <f>((K103/J103)-1)*100</f>
        <v>16.66982203710716</v>
      </c>
      <c r="M103" s="226">
        <v>42913</v>
      </c>
      <c r="N103" s="226">
        <v>42915</v>
      </c>
      <c r="O103" s="226">
        <v>42923</v>
      </c>
      <c r="P103" t="s" s="227">
        <v>746</v>
      </c>
      <c r="Q103" t="s" s="227">
        <v>747</v>
      </c>
      <c r="R103" s="225">
        <f>K103</f>
        <v>0.493</v>
      </c>
      <c r="S103" s="228">
        <f>IF(OR(W103&lt;0.01,W103="n/a"),"n/a",R103/W103*100)</f>
        <v>107.1739130434783</v>
      </c>
      <c r="T103" s="357">
        <f>IF(OR(W103&lt;0.01,Z103="n/a"),"n/a",(H103/SQRT(22.5*W103*(H103/Z103))-1)*100)</f>
        <v>1618.085104155429</v>
      </c>
      <c r="U103" s="223">
        <f>IF(OR(W103&lt;0.01,W103="n/a"),"n/a",H103/W103)</f>
        <v>200.6521739130435</v>
      </c>
      <c r="V103" s="230">
        <v>3</v>
      </c>
      <c r="W103" s="222">
        <v>0.46</v>
      </c>
      <c r="X103" s="222">
        <v>6.7</v>
      </c>
      <c r="Y103" s="231">
        <v>11.18</v>
      </c>
      <c r="Z103" s="232">
        <v>33.1</v>
      </c>
      <c r="AA103" t="s" s="362">
        <v>143</v>
      </c>
      <c r="AB103" s="234">
        <v>21.5</v>
      </c>
      <c r="AC103" s="235">
        <v>24.2</v>
      </c>
      <c r="AD103" s="236">
        <v>14.49</v>
      </c>
      <c r="AE103" s="236">
        <v>30</v>
      </c>
      <c r="AF103" s="237">
        <v>2</v>
      </c>
      <c r="AG103" s="238">
        <v>77117</v>
      </c>
      <c r="AH103" t="s" s="416">
        <v>143</v>
      </c>
      <c r="AI103" t="s" s="416">
        <v>143</v>
      </c>
      <c r="AJ103" s="241">
        <f>IF(OR(AD103&lt;0,AD103="n/a",AD103=0,AN103="n/a"),"n/a",AN103/AD103)</f>
        <v>0.9436506269429074</v>
      </c>
      <c r="AK103" s="242">
        <f>IF(OR(AN103&lt;0,AN103="n/a",AO103&lt;0,AO103="n/a"),"n/a",AN103/AO103)</f>
        <v>0.713888194274337</v>
      </c>
      <c r="AL103" s="243">
        <f>((AP103/AQ103)^(1/1)-1)*100</f>
        <v>12.97761355645806</v>
      </c>
      <c r="AM103" s="243">
        <f>IF(AS103=0,"n/a",((AP103/AS103)^(1/3)-1)*100)</f>
        <v>11.24648980557281</v>
      </c>
      <c r="AN103" s="243">
        <f>IF(AV103=0,"n/a",((AP103/AV103)^(1/5)-1)*100)</f>
        <v>13.67349758440273</v>
      </c>
      <c r="AO103" s="244">
        <f>IF(BB103=0,"n/a",((AP103/BB103)^(1/10)-1)*100)</f>
        <v>19.15355610874299</v>
      </c>
      <c r="AP103" s="241">
        <v>0.42256</v>
      </c>
      <c r="AQ103" s="241">
        <v>0.374021</v>
      </c>
      <c r="AR103" s="241">
        <v>0.349608</v>
      </c>
      <c r="AS103" s="241">
        <v>0.306923</v>
      </c>
      <c r="AT103" s="245"/>
      <c r="AU103" s="241">
        <v>0.244793</v>
      </c>
      <c r="AV103" s="241">
        <v>0.2226344</v>
      </c>
      <c r="AW103" s="245"/>
      <c r="AX103" s="246">
        <v>0.1619978</v>
      </c>
      <c r="AY103" s="247">
        <v>0.1197784</v>
      </c>
      <c r="AZ103" s="248">
        <v>0.118179</v>
      </c>
      <c r="BA103" s="248">
        <v>0.1024764</v>
      </c>
      <c r="BB103" s="248">
        <v>0.07325180000000001</v>
      </c>
      <c r="BC103" s="248">
        <v>0.061714</v>
      </c>
      <c r="BD103" s="248">
        <v>0.047694</v>
      </c>
      <c r="BE103" s="248">
        <v>0.03801</v>
      </c>
      <c r="BF103" s="248">
        <v>0.0306</v>
      </c>
      <c r="BG103" s="317">
        <v>0</v>
      </c>
      <c r="BH103" s="317">
        <v>0</v>
      </c>
      <c r="BI103" s="401">
        <v>0</v>
      </c>
      <c r="BJ103" s="246">
        <f>SUM(AP103:BI103)</f>
        <v>2.6742408</v>
      </c>
      <c r="BK103" s="250">
        <f>((AP103/AQ103)-1)*100</f>
        <v>12.97761355645806</v>
      </c>
      <c r="BL103" s="250">
        <f>((AQ103/AR103)-1)*100</f>
        <v>6.982963776572615</v>
      </c>
      <c r="BM103" s="250">
        <f>((AR103/AS103)-1)*100</f>
        <v>13.90739696927241</v>
      </c>
      <c r="BN103" s="250">
        <f>IF(AU103=0,0,IF(AU103&gt;AS103,0,((AS103/AU103)-1)*100))</f>
        <v>25.38062771402776</v>
      </c>
      <c r="BO103" s="250">
        <f>IF(AV103=0,0,IF(AV103&gt;AU103,0,((AU103/AV103)-1)*100))</f>
        <v>9.952909343749216</v>
      </c>
      <c r="BP103" s="250">
        <f>IF(AX103=0,0,IF(AX103&gt;AV103,0,((AV103/AX103)-1)*100))</f>
        <v>37.43050831554504</v>
      </c>
      <c r="BQ103" s="251">
        <f>IF(AY103=0,0,IF(AY103&gt;AX103,0,((AX103/AY103)-1)*100))</f>
        <v>35.24792450057775</v>
      </c>
      <c r="BR103" s="252">
        <f>IF(AZ103=0,0,IF(AZ103&gt;AY103,0,((AY103/AZ103)-1)*100))</f>
        <v>1.35337073422519</v>
      </c>
      <c r="BS103" s="252">
        <f>IF(BA103=0,0,IF(BA103&gt;AZ103,0,((AZ103/BA103)-1)*100))</f>
        <v>15.32313781514574</v>
      </c>
      <c r="BT103" s="252">
        <f>IF(BB103=0,0,IF(BB103&gt;BA103,0,((BA103/BB103)-1)*100))</f>
        <v>39.89608446481861</v>
      </c>
      <c r="BU103" s="252">
        <f>IF(BC103=0,0,IF(BC103&gt;BB103,0,((BB103/BC103)-1)*100))</f>
        <v>18.69559581294358</v>
      </c>
      <c r="BV103" s="252">
        <f>IF(BD103=0,0,IF(BD103&gt;BC103,0,((BC103/BD103)-1)*100))</f>
        <v>29.39573111921836</v>
      </c>
      <c r="BW103" s="252">
        <f>IF(BE103=0,0,IF(BE103&gt;BD103,0,((BD103/BE103)-1)*100))</f>
        <v>25.47750591949487</v>
      </c>
      <c r="BX103" s="252">
        <f>IF(BF103=0,0,IF(BF103&gt;BE103,0,((BE103/BF103)-1)*100))</f>
        <v>24.21568627450981</v>
      </c>
      <c r="BY103" s="252">
        <f>IF(BG103=0,0,IF(BG103&gt;BF103,0,((BF103/BG103)-1)*100))</f>
        <v>0</v>
      </c>
      <c r="BZ103" s="252">
        <f>IF(BH103=0,0,IF(BH103&gt;BG103,0,((BG103/BH103)-1)*100))</f>
        <v>0</v>
      </c>
      <c r="CA103" s="253">
        <f>IF(BI103=0,0,IF(BI103&gt;BH103,0,((BH103/BI103)-1)*100))</f>
        <v>0</v>
      </c>
      <c r="CB103" s="250">
        <f>AVERAGE(BK103:CA103)</f>
        <v>17.42570919509171</v>
      </c>
      <c r="CC103" s="250">
        <f>SQRT(AVERAGE((BK103-$CB103)^2,(BL103-$CB103)^2,(BM103-$CB103)^2,(BN103-$CB103)^2,(BO103-$CB103)^2,(BP103-$CB103)^2,(BQ103-$CB103)^2,(BR103-$CB103)^2,(BS103-$CB103)^2,(BT103-$CB103)^2,(BU103-$CB103)^2,(BV103-$CB103)^2,(BW103-$CB103)^2,(BX103-$CB103)^2,(BY103-$CB103)^2,(BZ103-$CB103)^2,(CA103-$CB103)^2))</f>
        <v>13.08932149828652</v>
      </c>
      <c r="CD103" t="s" s="116">
        <v>132</v>
      </c>
      <c r="CE103" s="254">
        <f>IF(AN103="n/a","n/a",IF(U103&lt;0,"n/a",IF(U103="n/a","n/a",I103+AN103-U103)))</f>
        <v>-186.4445484846538</v>
      </c>
      <c r="CF103" s="254">
        <f>IF(AN103="n/a","n/a",I103+AN103)</f>
        <v>14.20762542838973</v>
      </c>
      <c r="CG103" s="250">
        <f>D103/10+(1000-E103)/100+IF(F103="N",2,IF(F103="Y",1,0))+IF(G103="N",2,IF(G103="Y",1,0))+IF(L103&gt;10,5,L103/2)+IF(S103&gt;100,0,IF(S103&lt;0,0,(100-S103)/10))+IF(U103&gt;100,0,IF(U103&lt;0,0,(100-U103)/10))+IF(X103="-",0,IF(X103="N/A",0,IF(X103&gt;5,0,5-X103)))+IF(Y103&gt;5,0,5-Y103)+IF(Z103="N/A",0,IF(Z103&gt;5,0,5-Z103))+IF(AB103&lt;0,0,IF(AB103="-",0,IF(AB103="N/A",0,IF(AB103&gt;10,5,AB103/2))))+IF(AC103="n/a",0,IF(AC103&lt;0,0,IF(AC103&gt;10,5,AC103/2)))+IF(AE103="n/a",0,IF(AE103&lt;0,0,IF(AE103&gt;10,5,AE103/2)))+AF103/10+IF(AG103&gt;100000,3,IF(AG103&gt;10000,2,IF(AG103&gt;1000,1,0)))+IF(AL103&gt;10,5,AL103/2)+IF(AM103="n/a",0,IF(AM103&gt;10,5,AM103/2))+IF(AN103="n/a",0,IF(AN103&gt;10,5,AN103/2))+IF(AO103="n/a",0,IF(AO103&lt;0,0,IF(AO103&gt;10,5,AO103/2)))+IF(CB103&gt;10,5,CB103/2)</f>
        <v>56.87</v>
      </c>
      <c r="CH103" s="255">
        <f>IF(AB103="n/a",1.03*AP103,IF(AB103&lt;0,1.01*AP103,IF(AB103&gt;10,1.1*AP103,(1+AB103/100)*AP103)))</f>
        <v>0.464816</v>
      </c>
      <c r="CI103" s="256">
        <f>IF($AC103="n/a",1.03*CH103,IF($AC103&lt;0,1.01*CH103,IF($AC103&gt;10,1.1*CH103,(1+$AC103/100)*CH103)))</f>
        <v>0.5112976</v>
      </c>
      <c r="CJ103" s="257">
        <f>IF($AE103="n/a",1.03*CI103,IF($AE103&lt;0,1.01*CI103,IF($AE103&gt;10,1.1*CI103,(1+$AE103/100)*CI103)))</f>
        <v>0.56242736</v>
      </c>
      <c r="CK103" s="257">
        <f>IF($AE103="n/a",1.03*CJ103,IF($AE103&lt;0,1.01*CJ103,IF($AE103&gt;10,1.1*CJ103,(1+$AE103/100)*CJ103)))</f>
        <v>0.6186700960000001</v>
      </c>
      <c r="CL103" s="258">
        <f>IF($AE103="n/a",1.03*CK103,IF($AE103&lt;0,1.01*CK103,IF($AE103&gt;10,1.1*CK103,(1+$AE103/100)*CK103)))</f>
        <v>0.6805371056000001</v>
      </c>
      <c r="CM103" s="256">
        <f>SUM(CH103:CL103)</f>
        <v>2.8377481616</v>
      </c>
      <c r="CN103" s="253">
        <f>(CM103/H103)*100</f>
        <v>3.074483382015169</v>
      </c>
      <c r="CO103" t="s" s="416">
        <v>143</v>
      </c>
      <c r="CP103" s="260">
        <v>56.4</v>
      </c>
      <c r="CQ103" s="261">
        <v>-7.9</v>
      </c>
      <c r="CR103" s="260">
        <v>-3.5</v>
      </c>
      <c r="CS103" s="261">
        <v>8.699999999999999</v>
      </c>
    </row>
    <row r="104" ht="11.25" customHeight="1">
      <c r="A104" t="s" s="227">
        <v>748</v>
      </c>
      <c r="B104" t="s" s="116">
        <v>749</v>
      </c>
      <c r="C104" t="s" s="116">
        <v>140</v>
      </c>
      <c r="D104" s="218">
        <v>15</v>
      </c>
      <c r="E104" s="219">
        <v>226</v>
      </c>
      <c r="F104" t="s" s="220">
        <v>55</v>
      </c>
      <c r="G104" t="s" s="221">
        <v>129</v>
      </c>
      <c r="H104" s="493">
        <v>52.89</v>
      </c>
      <c r="I104" s="223">
        <f>(R104/H104)*100</f>
        <v>1.43694460200416</v>
      </c>
      <c r="J104" s="224">
        <v>0.18875</v>
      </c>
      <c r="K104" s="224">
        <v>0.19</v>
      </c>
      <c r="L104" s="223">
        <f>((K104/J104)-1)*100</f>
        <v>0.6622516556291425</v>
      </c>
      <c r="M104" s="226">
        <v>43055</v>
      </c>
      <c r="N104" s="226">
        <v>43056</v>
      </c>
      <c r="O104" s="226">
        <v>43091</v>
      </c>
      <c r="P104" t="s" s="227">
        <v>737</v>
      </c>
      <c r="Q104" t="s" s="227">
        <v>131</v>
      </c>
      <c r="R104" s="225">
        <f>K104*4</f>
        <v>0.76</v>
      </c>
      <c r="S104" s="228">
        <f>IF(OR(W104&lt;0.01,W104="n/a"),"n/a",R104/W104*100)</f>
        <v>63.8655462184874</v>
      </c>
      <c r="T104" s="229">
        <f>IF(OR(W104&lt;0.01,Z104="n/a"),"n/a",(H104/SQRT(22.5*W104*(H104/Z104))-1)*100)</f>
        <v>351.2854965980804</v>
      </c>
      <c r="U104" s="223">
        <f>IF(OR(W104&lt;0.01,W104="n/a"),"n/a",H104/W104)</f>
        <v>44.44537815126051</v>
      </c>
      <c r="V104" s="230">
        <v>12</v>
      </c>
      <c r="W104" s="222">
        <v>1.19</v>
      </c>
      <c r="X104" s="222">
        <v>2.64</v>
      </c>
      <c r="Y104" s="231">
        <v>2.16</v>
      </c>
      <c r="Z104" s="232">
        <v>10.31</v>
      </c>
      <c r="AA104" s="233">
        <v>23</v>
      </c>
      <c r="AB104" s="234">
        <v>31.6</v>
      </c>
      <c r="AC104" s="235">
        <v>16</v>
      </c>
      <c r="AD104" s="236">
        <v>13.3</v>
      </c>
      <c r="AE104" s="236">
        <v>16.81</v>
      </c>
      <c r="AF104" s="237">
        <v>6</v>
      </c>
      <c r="AG104" s="238">
        <v>3810</v>
      </c>
      <c r="AH104" s="239">
        <v>2.8</v>
      </c>
      <c r="AI104" s="240">
        <v>0.04</v>
      </c>
      <c r="AJ104" s="241">
        <f>IF(OR(AD104&lt;0,AD104="n/a",AD104=0),"n/a",AN104/AD104)</f>
        <v>0.2239983272224564</v>
      </c>
      <c r="AK104" s="242">
        <f>IF(OR(AO104&lt;0,AO104="n/a"),"n/a",AN104/AO104)</f>
        <v>0.2188731316595003</v>
      </c>
      <c r="AL104" s="243">
        <f>((AP104/AQ104)^(1/1)-1)*100</f>
        <v>2.734922861150091</v>
      </c>
      <c r="AM104" s="243">
        <f>IF(AS104=0,"n/a",((AP104/AS104)^(1/3)-1)*100)</f>
        <v>2.88967137728473</v>
      </c>
      <c r="AN104" s="243">
        <f>IF(AV104=0,"n/a",((AP104/AV104)^(1/5)-1)*100)</f>
        <v>2.97917775205867</v>
      </c>
      <c r="AO104" s="244">
        <f>IF(BB104=0,"n/a",((AP104/BB104)^(1/10)-1)*100)</f>
        <v>13.61143658643931</v>
      </c>
      <c r="AP104" s="241">
        <v>0.7325</v>
      </c>
      <c r="AQ104" s="241">
        <v>0.7129999999999999</v>
      </c>
      <c r="AR104" s="241">
        <v>0.6925</v>
      </c>
      <c r="AS104" s="241">
        <v>0.6725</v>
      </c>
      <c r="AT104" s="245"/>
      <c r="AU104" s="241">
        <v>0.6525</v>
      </c>
      <c r="AV104" s="241">
        <v>0.6325</v>
      </c>
      <c r="AW104" s="245"/>
      <c r="AX104" s="246">
        <v>0.595</v>
      </c>
      <c r="AY104" s="247">
        <v>0.49333</v>
      </c>
      <c r="AZ104" s="248">
        <v>0.3866700000000001</v>
      </c>
      <c r="BA104" s="248">
        <v>0.28</v>
      </c>
      <c r="BB104" s="248">
        <v>0.20445</v>
      </c>
      <c r="BC104" s="248">
        <v>0.12296</v>
      </c>
      <c r="BD104" s="248">
        <v>0.07802000000000001</v>
      </c>
      <c r="BE104" s="248">
        <v>0.02568</v>
      </c>
      <c r="BF104" s="317">
        <v>0</v>
      </c>
      <c r="BG104" s="317">
        <v>0</v>
      </c>
      <c r="BH104" s="317">
        <v>0</v>
      </c>
      <c r="BI104" s="401">
        <v>0</v>
      </c>
      <c r="BJ104" s="246">
        <f>SUM(AP104:BI104)</f>
        <v>6.281610000000001</v>
      </c>
      <c r="BK104" s="250">
        <f>((AP104/AQ104)-1)*100</f>
        <v>2.734922861150091</v>
      </c>
      <c r="BL104" s="250">
        <f>((AQ104/AR104)-1)*100</f>
        <v>2.960288808664235</v>
      </c>
      <c r="BM104" s="250">
        <f>((AR104/AS104)-1)*100</f>
        <v>2.973977695167296</v>
      </c>
      <c r="BN104" s="250">
        <f>IF(AU104=0,0,IF(AU104&gt;AS104,0,((AS104/AU104)-1)*100))</f>
        <v>3.065134099616862</v>
      </c>
      <c r="BO104" s="250">
        <f>IF(AV104=0,0,IF(AV104&gt;AU104,0,((AU104/AV104)-1)*100))</f>
        <v>3.162055335968383</v>
      </c>
      <c r="BP104" s="250">
        <f>IF(AX104=0,0,IF(AX104&gt;AV104,0,((AV104/AX104)-1)*100))</f>
        <v>6.302521008403361</v>
      </c>
      <c r="BQ104" s="251">
        <f>IF(AY104=0,0,IF(AY104&gt;AX104,0,((AX104/AY104)-1)*100))</f>
        <v>20.60892303326374</v>
      </c>
      <c r="BR104" s="252">
        <f>IF(AZ104=0,0,IF(AZ104&gt;AY104,0,((AY104/AZ104)-1)*100))</f>
        <v>27.58424496340546</v>
      </c>
      <c r="BS104" s="252">
        <f>IF(BA104=0,0,IF(BA104&gt;AZ104,0,((AZ104/BA104)-1)*100))</f>
        <v>38.09642857142859</v>
      </c>
      <c r="BT104" s="252">
        <f>IF(BB104=0,0,IF(BB104&gt;BA104,0,((BA104/BB104)-1)*100))</f>
        <v>36.95280019564686</v>
      </c>
      <c r="BU104" s="252">
        <f>IF(BC104=0,0,IF(BC104&gt;BB104,0,((BB104/BC104)-1)*100))</f>
        <v>66.27358490566037</v>
      </c>
      <c r="BV104" s="252">
        <f>IF(BD104=0,0,IF(BD104&gt;BC104,0,((BC104/BD104)-1)*100))</f>
        <v>57.6006152268649</v>
      </c>
      <c r="BW104" s="252">
        <f>IF(BE104=0,0,IF(BE104&gt;BD104,0,((BD104/BE104)-1)*100))</f>
        <v>203.816199376947</v>
      </c>
      <c r="BX104" s="252">
        <f>IF(BF104=0,0,IF(BF104&gt;BE104,0,((BE104/BF104)-1)*100))</f>
        <v>0</v>
      </c>
      <c r="BY104" s="252">
        <f>IF(BG104=0,0,IF(BG104&gt;BF104,0,((BF104/BG104)-1)*100))</f>
        <v>0</v>
      </c>
      <c r="BZ104" s="252">
        <f>IF(BH104=0,0,IF(BH104&gt;BG104,0,((BG104/BH104)-1)*100))</f>
        <v>0</v>
      </c>
      <c r="CA104" s="253">
        <f>IF(BI104=0,0,IF(BI104&gt;BH104,0,((BH104/BI104)-1)*100))</f>
        <v>0</v>
      </c>
      <c r="CB104" s="250">
        <f>AVERAGE(BK104:CA104)</f>
        <v>27.77245271071689</v>
      </c>
      <c r="CC104" s="250">
        <f>SQRT(AVERAGE((BK104-$CB104)^2,(BL104-$CB104)^2,(BM104-$CB104)^2,(BN104-$CB104)^2,(BO104-$CB104)^2,(BP104-$CB104)^2,(BQ104-$CB104)^2,(BR104-$CB104)^2,(BS104-$CB104)^2,(BT104-$CB104)^2,(BU104-$CB104)^2,(BV104-$CB104)^2,(BW104-$CB104)^2,(BX104-$CB104)^2,(BY104-$CB104)^2,(BZ104-$CB104)^2,(CA104-$CB104)^2))</f>
        <v>48.64364750002708</v>
      </c>
      <c r="CD104" t="s" s="116">
        <v>137</v>
      </c>
      <c r="CE104" s="254">
        <f>IF(AN104="n/a","n/a",IF(U104&lt;0,"n/a",IF(U104="n/a","n/a",I104+AN104-U104)))</f>
        <v>-40.02925579719768</v>
      </c>
      <c r="CF104" s="254">
        <f>IF(AN104="n/a","n/a",I104+AN104)</f>
        <v>4.41612235406283</v>
      </c>
      <c r="CG104" s="250">
        <f>D104/10+(1000-E104)/100+IF(F104="N",2,IF(F104="Y",1,0))+IF(G104="N",2,IF(G104="Y",1,0))+IF(L104&gt;10,5,L104/2)+IF(S104&gt;100,0,IF(S104&lt;0,0,(100-S104)/10))+IF(U104&gt;100,0,IF(U104&lt;0,0,(100-U104)/10))+IF(X104="-",0,IF(X104="N/A",0,IF(X104&gt;5,0,5-X104)))+IF(Y104&gt;5,0,5-Y104)+IF(Z104="N/A",0,IF(Z104&gt;5,0,5-Z104))+IF(AB104&lt;0,0,IF(AB104="-",0,IF(AB104="N/A",0,IF(AB104&gt;10,5,AB104/2))))+IF(AC104="n/a",0,IF(AC104&lt;0,0,IF(AC104&gt;10,5,AC104/2)))+IF(AE104="n/a",0,IF(AE104&lt;0,0,IF(AE104&gt;10,5,AE104/2)))+AF104/10+IF(AG104&gt;100000,3,IF(AG104&gt;10000,2,IF(AG104&gt;1000,1,0)))+IF(AL104&gt;10,5,AL104/2)+IF(AM104="n/a",0,IF(AM104&gt;10,5,AM104/2))+IF(AN104="n/a",0,IF(AN104&gt;10,5,AN104/2))+IF(AO104="n/a",0,IF(AO104&lt;0,0,IF(AO104&gt;10,5,AO104/2)))+IF(CB104&gt;10,5,CB104/2)</f>
        <v>56.84191938608653</v>
      </c>
      <c r="CH104" s="255">
        <f>IF(AB104="n/a",1.03*AP104,IF(AB104&lt;0,1.01*AP104,IF(AB104&gt;10,1.1*AP104,(1+AB104/100)*AP104)))</f>
        <v>0.8057500000000001</v>
      </c>
      <c r="CI104" s="256">
        <f>IF($AC104="n/a",1.03*CH104,IF($AC104&lt;0,1.01*CH104,IF($AC104&gt;10,1.1*CH104,(1+$AC104/100)*CH104)))</f>
        <v>0.8863250000000001</v>
      </c>
      <c r="CJ104" s="257">
        <f>IF($AE104="n/a",1.03*CI104,IF($AE104&lt;0,1.01*CI104,IF($AE104&gt;10,1.1*CI104,(1+$AE104/100)*CI104)))</f>
        <v>0.9749575000000003</v>
      </c>
      <c r="CK104" s="257">
        <f>IF($AE104="n/a",1.03*CJ104,IF($AE104&lt;0,1.01*CJ104,IF($AE104&gt;10,1.1*CJ104,(1+$AE104/100)*CJ104)))</f>
        <v>1.07245325</v>
      </c>
      <c r="CL104" s="258">
        <f>IF($AE104="n/a",1.03*CK104,IF($AE104&lt;0,1.01*CK104,IF($AE104&gt;10,1.1*CK104,(1+$AE104/100)*CK104)))</f>
        <v>1.179698575</v>
      </c>
      <c r="CM104" s="256">
        <f>SUM(CH104:CL104)</f>
        <v>4.919184325000002</v>
      </c>
      <c r="CN104" s="253">
        <f>(CM104/H104)*100</f>
        <v>9.300783371147668</v>
      </c>
      <c r="CO104" s="259">
        <v>0.64</v>
      </c>
      <c r="CP104" s="260">
        <v>51.9</v>
      </c>
      <c r="CQ104" s="261">
        <v>-5</v>
      </c>
      <c r="CR104" s="260">
        <v>0.6</v>
      </c>
      <c r="CS104" s="261">
        <v>11.7</v>
      </c>
    </row>
    <row r="105" ht="11.25" customHeight="1">
      <c r="A105" t="s" s="227">
        <v>750</v>
      </c>
      <c r="B105" t="s" s="116">
        <v>751</v>
      </c>
      <c r="C105" t="s" s="116">
        <v>297</v>
      </c>
      <c r="D105" s="218">
        <v>10</v>
      </c>
      <c r="E105" s="219">
        <v>328</v>
      </c>
      <c r="F105" t="s" s="220">
        <v>129</v>
      </c>
      <c r="G105" t="s" s="221">
        <v>129</v>
      </c>
      <c r="H105" s="493">
        <v>90.68000000000001</v>
      </c>
      <c r="I105" s="223">
        <f>(R105/H105)*100</f>
        <v>0.176444640494045</v>
      </c>
      <c r="J105" s="224">
        <v>0.07199999999999999</v>
      </c>
      <c r="K105" s="224">
        <v>0.08</v>
      </c>
      <c r="L105" s="223">
        <f>((K105/J105)-1)*100</f>
        <v>11.11111111111112</v>
      </c>
      <c r="M105" s="226">
        <v>42916</v>
      </c>
      <c r="N105" s="226">
        <v>42921</v>
      </c>
      <c r="O105" s="226">
        <v>42935</v>
      </c>
      <c r="P105" t="s" s="227">
        <v>279</v>
      </c>
      <c r="Q105" t="s" s="227">
        <v>752</v>
      </c>
      <c r="R105" s="225">
        <f>K105*2</f>
        <v>0.16</v>
      </c>
      <c r="S105" s="228">
        <f>IF(OR(W105&lt;0.01,W105="n/a"),"n/a",R105/W105*100)</f>
        <v>7.804878048780489</v>
      </c>
      <c r="T105" s="229">
        <f>IF(OR(W105&lt;0.01,Z105="n/a"),"n/a",(H105/SQRT(22.5*W105*(H105/Z105))-1)*100)</f>
        <v>267.7746452678556</v>
      </c>
      <c r="U105" s="223">
        <f>IF(OR(W105&lt;0.01,W105="n/a"),"n/a",H105/W105)</f>
        <v>44.23414634146342</v>
      </c>
      <c r="V105" s="230">
        <v>10</v>
      </c>
      <c r="W105" s="222">
        <v>2.05</v>
      </c>
      <c r="X105" s="222">
        <v>3.78</v>
      </c>
      <c r="Y105" s="231">
        <v>4.78</v>
      </c>
      <c r="Z105" s="232">
        <v>6.88</v>
      </c>
      <c r="AA105" s="233">
        <v>17.1</v>
      </c>
      <c r="AB105" s="234">
        <v>16.5</v>
      </c>
      <c r="AC105" s="235">
        <v>12.46</v>
      </c>
      <c r="AD105" s="236">
        <v>15.9</v>
      </c>
      <c r="AE105" s="236">
        <v>11.71</v>
      </c>
      <c r="AF105" s="237">
        <v>12</v>
      </c>
      <c r="AG105" s="238">
        <v>7009</v>
      </c>
      <c r="AH105" s="239">
        <v>4.1</v>
      </c>
      <c r="AI105" s="240">
        <v>0.39</v>
      </c>
      <c r="AJ105" s="241">
        <f>IF(OR(AD105&lt;0,AD105="n/a",AD105=0,AN105="n/a"),"n/a",AN105/AD105)</f>
        <v>1.326861849583163</v>
      </c>
      <c r="AK105" s="242">
        <f>IF(OR(AN105&lt;0,AN105="n/a",AO105&lt;0,AO105="n/a"),"n/a",AN105/AO105)</f>
        <v>1.135961058264844</v>
      </c>
      <c r="AL105" s="243">
        <f>((AP105/AQ105)^(1/1)-1)*100</f>
        <v>28.57142857142854</v>
      </c>
      <c r="AM105" s="243">
        <f>IF(AS105=0,"n/a",((AP105/AS105)^(1/3)-1)*100)</f>
        <v>17.134499842862</v>
      </c>
      <c r="AN105" s="243">
        <f>IF(AV105=0,"n/a",((AP105/AV105)^(1/5)-1)*100)</f>
        <v>21.0971034083723</v>
      </c>
      <c r="AO105" s="244">
        <f>IF(BB105=0,"n/a",((AP105/BB105)^(1/10)-1)*100)</f>
        <v>18.57203048896558</v>
      </c>
      <c r="AP105" s="241">
        <v>0.144</v>
      </c>
      <c r="AQ105" s="241">
        <v>0.112</v>
      </c>
      <c r="AR105" s="241">
        <v>0.096</v>
      </c>
      <c r="AS105" s="241">
        <v>0.0896</v>
      </c>
      <c r="AT105" s="245"/>
      <c r="AU105" s="241">
        <v>0.06912</v>
      </c>
      <c r="AV105" s="241">
        <v>0.055296</v>
      </c>
      <c r="AW105" s="245"/>
      <c r="AX105" s="246">
        <v>0.04423680000000001</v>
      </c>
      <c r="AY105" s="247">
        <v>0.0393216</v>
      </c>
      <c r="AZ105" s="248">
        <v>0.03276800000000001</v>
      </c>
      <c r="BA105" s="317">
        <v>0.02621440000000001</v>
      </c>
      <c r="BB105" s="248">
        <v>0.02621440000000001</v>
      </c>
      <c r="BC105" s="317">
        <v>0.016384</v>
      </c>
      <c r="BD105" s="248">
        <v>0.016384</v>
      </c>
      <c r="BE105" s="317">
        <v>0.0148864</v>
      </c>
      <c r="BF105" s="248">
        <v>0.0148864</v>
      </c>
      <c r="BG105" s="248">
        <v>0.0135424</v>
      </c>
      <c r="BH105" s="248">
        <v>0.012928</v>
      </c>
      <c r="BI105" s="249">
        <v>0.0123136</v>
      </c>
      <c r="BJ105" s="246">
        <f>SUM(AP105:BI105)</f>
        <v>0.8360959999999997</v>
      </c>
      <c r="BK105" s="250">
        <f>((AP105/AQ105)-1)*100</f>
        <v>28.57142857142854</v>
      </c>
      <c r="BL105" s="250">
        <f>((AQ105/AR105)-1)*100</f>
        <v>16.66666666666667</v>
      </c>
      <c r="BM105" s="250">
        <f>((AR105/AS105)-1)*100</f>
        <v>7.14285714285714</v>
      </c>
      <c r="BN105" s="250">
        <f>IF(AU105=0,0,IF(AU105&gt;AS105,0,((AS105/AU105)-1)*100))</f>
        <v>29.62962962962963</v>
      </c>
      <c r="BO105" s="250">
        <f>IF(AV105=0,0,IF(AV105&gt;AU105,0,((AU105/AV105)-1)*100))</f>
        <v>25</v>
      </c>
      <c r="BP105" s="250">
        <f>IF(AX105=0,0,IF(AX105&gt;AV105,0,((AV105/AX105)-1)*100))</f>
        <v>24.99999999999998</v>
      </c>
      <c r="BQ105" s="251">
        <f>IF(AY105=0,0,IF(AY105&gt;AX105,0,((AX105/AY105)-1)*100))</f>
        <v>12.50000000000002</v>
      </c>
      <c r="BR105" s="252">
        <f>IF(AZ105=0,0,IF(AZ105&gt;AY105,0,((AY105/AZ105)-1)*100))</f>
        <v>19.99999999999997</v>
      </c>
      <c r="BS105" s="252">
        <f>IF(BA105=0,0,IF(BA105&gt;AZ105,0,((AZ105/BA105)-1)*100))</f>
        <v>25</v>
      </c>
      <c r="BT105" s="252">
        <f>IF(BB105=0,0,IF(BB105&gt;BA105,0,((BA105/BB105)-1)*100))</f>
        <v>0</v>
      </c>
      <c r="BU105" s="252">
        <f>IF(BC105=0,0,IF(BC105&gt;BB105,0,((BB105/BC105)-1)*100))</f>
        <v>60.00000000000001</v>
      </c>
      <c r="BV105" s="252">
        <f>IF(BD105=0,0,IF(BD105&gt;BC105,0,((BC105/BD105)-1)*100))</f>
        <v>0</v>
      </c>
      <c r="BW105" s="252">
        <f>IF(BE105=0,0,IF(BE105&gt;BD105,0,((BD105/BE105)-1)*100))</f>
        <v>10.06018916595015</v>
      </c>
      <c r="BX105" s="252">
        <f>IF(BF105=0,0,IF(BF105&gt;BE105,0,((BE105/BF105)-1)*100))</f>
        <v>0</v>
      </c>
      <c r="BY105" s="252">
        <f>IF(BG105=0,0,IF(BG105&gt;BF105,0,((BF105/BG105)-1)*100))</f>
        <v>9.924385633270315</v>
      </c>
      <c r="BZ105" s="252">
        <f>IF(BH105=0,0,IF(BH105&gt;BG105,0,((BG105/BH105)-1)*100))</f>
        <v>4.752475247524734</v>
      </c>
      <c r="CA105" s="253">
        <f>IF(BI105=0,0,IF(BI105&gt;BH105,0,((BH105/BI105)-1)*100))</f>
        <v>4.989604989605012</v>
      </c>
      <c r="CB105" s="250">
        <f>AVERAGE(BK105:CA105)</f>
        <v>16.42571982629013</v>
      </c>
      <c r="CC105" s="250">
        <f>SQRT(AVERAGE((BK105-$CB105)^2,(BL105-$CB105)^2,(BM105-$CB105)^2,(BN105-$CB105)^2,(BO105-$CB105)^2,(BP105-$CB105)^2,(BQ105-$CB105)^2,(BR105-$CB105)^2,(BS105-$CB105)^2,(BT105-$CB105)^2,(BU105-$CB105)^2,(BV105-$CB105)^2,(BW105-$CB105)^2,(BX105-$CB105)^2,(BY105-$CB105)^2,(BZ105-$CB105)^2,(CA105-$CB105)^2))</f>
        <v>14.78234253291094</v>
      </c>
      <c r="CD105" t="s" s="116">
        <v>137</v>
      </c>
      <c r="CE105" s="254">
        <f>IF(AN105="n/a","n/a",IF(U105&lt;0,"n/a",IF(U105="n/a","n/a",I105+AN105-U105)))</f>
        <v>-22.96059829259708</v>
      </c>
      <c r="CF105" s="254">
        <f>IF(AN105="n/a","n/a",I105+AN105)</f>
        <v>21.27354804886634</v>
      </c>
      <c r="CG105" s="250">
        <f>D105/10+(1000-E105)/100+IF(F105="N",2,IF(F105="Y",1,0))+IF(G105="N",2,IF(G105="Y",1,0))+IF(L105&gt;10,5,L105/2)+IF(S105&gt;100,0,IF(S105&lt;0,0,(100-S105)/10))+IF(U105&gt;100,0,IF(U105&lt;0,0,(100-U105)/10))+IF(X105="-",0,IF(X105="N/A",0,IF(X105&gt;5,0,5-X105)))+IF(Y105&gt;5,0,5-Y105)+IF(Z105="N/A",0,IF(Z105&gt;5,0,5-Z105))+IF(AB105&lt;0,0,IF(AB105="-",0,IF(AB105="N/A",0,IF(AB105&gt;10,5,AB105/2))))+IF(AC105="n/a",0,IF(AC105&lt;0,0,IF(AC105&gt;10,5,AC105/2)))+IF(AE105="n/a",0,IF(AE105&lt;0,0,IF(AE105&gt;10,5,AE105/2)))+AF105/10+IF(AG105&gt;100000,3,IF(AG105&gt;10000,2,IF(AG105&gt;1000,1,0)))+IF(AL105&gt;10,5,AL105/2)+IF(AM105="n/a",0,IF(AM105&gt;10,5,AM105/2))+IF(AN105="n/a",0,IF(AN105&gt;10,5,AN105/2))+IF(AO105="n/a",0,IF(AO105&lt;0,0,IF(AO105&gt;10,5,AO105/2)))+IF(CB105&gt;10,5,CB105/2)</f>
        <v>71.15609756097561</v>
      </c>
      <c r="CH105" s="255">
        <f>IF(AB105="n/a",1.03*AP105,IF(AB105&lt;0,1.01*AP105,IF(AB105&gt;10,1.1*AP105,(1+AB105/100)*AP105)))</f>
        <v>0.1584</v>
      </c>
      <c r="CI105" s="256">
        <f>IF($AC105="n/a",1.03*CH105,IF($AC105&lt;0,1.01*CH105,IF($AC105&gt;10,1.1*CH105,(1+$AC105/100)*CH105)))</f>
        <v>0.17424</v>
      </c>
      <c r="CJ105" s="257">
        <f>IF($AE105="n/a",1.03*CI105,IF($AE105&lt;0,1.01*CI105,IF($AE105&gt;10,1.1*CI105,(1+$AE105/100)*CI105)))</f>
        <v>0.1916640000000001</v>
      </c>
      <c r="CK105" s="257">
        <f>IF($AE105="n/a",1.03*CJ105,IF($AE105&lt;0,1.01*CJ105,IF($AE105&gt;10,1.1*CJ105,(1+$AE105/100)*CJ105)))</f>
        <v>0.2108304000000001</v>
      </c>
      <c r="CL105" s="258">
        <f>IF($AE105="n/a",1.03*CK105,IF($AE105&lt;0,1.01*CK105,IF($AE105&gt;10,1.1*CK105,(1+$AE105/100)*CK105)))</f>
        <v>0.2319134400000001</v>
      </c>
      <c r="CM105" s="256">
        <f>SUM(CH105:CL105)</f>
        <v>0.9670478400000003</v>
      </c>
      <c r="CN105" s="253">
        <f>(CM105/H105)*100</f>
        <v>1.066440052933392</v>
      </c>
      <c r="CO105" s="259">
        <v>0.73</v>
      </c>
      <c r="CP105" s="260">
        <v>70.8</v>
      </c>
      <c r="CQ105" s="261">
        <v>-2.5</v>
      </c>
      <c r="CR105" s="260">
        <v>3.4</v>
      </c>
      <c r="CS105" s="261">
        <v>19.9</v>
      </c>
    </row>
    <row r="106" ht="11.25" customHeight="1">
      <c r="A106" t="s" s="273">
        <v>753</v>
      </c>
      <c r="B106" t="s" s="146">
        <v>754</v>
      </c>
      <c r="C106" t="s" s="146">
        <v>755</v>
      </c>
      <c r="D106" s="267">
        <v>10</v>
      </c>
      <c r="E106" s="219">
        <v>319</v>
      </c>
      <c r="F106" t="s" s="151">
        <v>129</v>
      </c>
      <c r="G106" t="s" s="152">
        <v>129</v>
      </c>
      <c r="H106" s="496">
        <v>39.55</v>
      </c>
      <c r="I106" s="269">
        <f>(R106/H106)*100</f>
        <v>2.073324905183312</v>
      </c>
      <c r="J106" s="270">
        <v>0.2025</v>
      </c>
      <c r="K106" s="270">
        <v>0.205</v>
      </c>
      <c r="L106" s="269">
        <f>((K106/J106)-1)*100</f>
        <v>1.234567901234551</v>
      </c>
      <c r="M106" s="380">
        <v>42718</v>
      </c>
      <c r="N106" s="380">
        <v>42720</v>
      </c>
      <c r="O106" s="380">
        <v>42734</v>
      </c>
      <c r="P106" t="s" s="273">
        <v>186</v>
      </c>
      <c r="Q106" t="s" s="273">
        <v>187</v>
      </c>
      <c r="R106" s="271">
        <f>K106*4</f>
        <v>0.82</v>
      </c>
      <c r="S106" s="275">
        <f>IF(OR(W106&lt;0.01,W106="n/a"),"n/a",R106/W106*100)</f>
        <v>42.2680412371134</v>
      </c>
      <c r="T106" s="276">
        <f>IF(OR(W106&lt;0.01,Z106="n/a"),"n/a",(H106/SQRT(22.5*W106*(H106/Z106))-1)*100)</f>
        <v>80.60608157266167</v>
      </c>
      <c r="U106" s="269">
        <f>IF(OR(W106&lt;0.01,W106="n/a"),"n/a",H106/W106)</f>
        <v>20.38659793814433</v>
      </c>
      <c r="V106" s="277">
        <v>9</v>
      </c>
      <c r="W106" s="268">
        <v>1.94</v>
      </c>
      <c r="X106" s="268">
        <v>1.63</v>
      </c>
      <c r="Y106" s="278">
        <v>1.58</v>
      </c>
      <c r="Z106" s="279">
        <v>3.6</v>
      </c>
      <c r="AA106" s="280">
        <v>18.9</v>
      </c>
      <c r="AB106" s="281">
        <v>1.4</v>
      </c>
      <c r="AC106" s="282">
        <v>9.59</v>
      </c>
      <c r="AD106" s="283">
        <v>0.7</v>
      </c>
      <c r="AE106" s="283">
        <v>12.5</v>
      </c>
      <c r="AF106" s="284">
        <v>3</v>
      </c>
      <c r="AG106" s="285">
        <v>2483</v>
      </c>
      <c r="AH106" s="286">
        <v>53.4</v>
      </c>
      <c r="AI106" s="287">
        <v>0.86</v>
      </c>
      <c r="AJ106" s="288">
        <f>IF(OR(AD106&lt;0,AD106="n/a",AD106=0,AN106="n/a"),"n/a",AN106/AD106)</f>
        <v>1.826243271377275</v>
      </c>
      <c r="AK106" t="s" s="368">
        <f>IF(OR(AN106&lt;0,AN106="n/a",AO106&lt;0,AO106="n/a"),"n/a",AN106/AO106)</f>
        <v>143</v>
      </c>
      <c r="AL106" s="290">
        <f>((AP106/AQ106)^(1/1)-1)*100</f>
        <v>1.246105919003115</v>
      </c>
      <c r="AM106" s="290">
        <f>IF(AS106=0,"n/a",((AP106/AS106)^(1/3)-1)*100)</f>
        <v>1.261962779695547</v>
      </c>
      <c r="AN106" s="290">
        <f>IF(AV106=0,"n/a",((AP106/AV106)^(1/5)-1)*100)</f>
        <v>1.278370289964093</v>
      </c>
      <c r="AO106" t="s" s="368">
        <f>IF(BB106=0,"n/a",((AP106/BB106)^(1/10)-1)*100)</f>
        <v>143</v>
      </c>
      <c r="AP106" s="288">
        <v>0.8125</v>
      </c>
      <c r="AQ106" s="288">
        <v>0.8025</v>
      </c>
      <c r="AR106" s="288">
        <v>0.7925</v>
      </c>
      <c r="AS106" s="288">
        <v>0.7825</v>
      </c>
      <c r="AT106" s="292"/>
      <c r="AU106" s="288">
        <v>0.7725</v>
      </c>
      <c r="AV106" s="288">
        <v>0.7625</v>
      </c>
      <c r="AW106" s="292"/>
      <c r="AX106" s="293">
        <v>0.7524999999999999</v>
      </c>
      <c r="AY106" s="294">
        <v>0.7425</v>
      </c>
      <c r="AZ106" s="295">
        <v>0.55</v>
      </c>
      <c r="BA106" s="426">
        <v>0</v>
      </c>
      <c r="BB106" s="426">
        <v>0</v>
      </c>
      <c r="BC106" s="426">
        <v>0</v>
      </c>
      <c r="BD106" s="426">
        <v>0</v>
      </c>
      <c r="BE106" s="426">
        <v>0</v>
      </c>
      <c r="BF106" s="426">
        <v>0</v>
      </c>
      <c r="BG106" s="426">
        <v>0</v>
      </c>
      <c r="BH106" s="426">
        <v>0</v>
      </c>
      <c r="BI106" s="494">
        <v>0</v>
      </c>
      <c r="BJ106" s="293">
        <f>SUM(AP106:BI106)</f>
        <v>6.769999999999999</v>
      </c>
      <c r="BK106" s="297">
        <f>((AP106/AQ106)-1)*100</f>
        <v>1.246105919003115</v>
      </c>
      <c r="BL106" s="297">
        <f>((AQ106/AR106)-1)*100</f>
        <v>1.261829652996838</v>
      </c>
      <c r="BM106" s="297">
        <f>((AR106/AS106)-1)*100</f>
        <v>1.27795527156549</v>
      </c>
      <c r="BN106" s="297">
        <f>IF(AU106=0,0,IF(AU106&gt;AS106,0,((AS106/AU106)-1)*100))</f>
        <v>1.294498381877029</v>
      </c>
      <c r="BO106" s="297">
        <f>IF(AV106=0,0,IF(AV106&gt;AU106,0,((AU106/AV106)-1)*100))</f>
        <v>1.311475409836071</v>
      </c>
      <c r="BP106" s="297">
        <f>IF(AX106=0,0,IF(AX106&gt;AV106,0,((AV106/AX106)-1)*100))</f>
        <v>1.328903654485059</v>
      </c>
      <c r="BQ106" s="298">
        <f>IF(AY106=0,0,IF(AY106&gt;AX106,0,((AX106/AY106)-1)*100))</f>
        <v>1.346801346801341</v>
      </c>
      <c r="BR106" s="299">
        <f>IF(AZ106=0,0,IF(AZ106&gt;AY106,0,((AY106/AZ106)-1)*100))</f>
        <v>35.00000000000001</v>
      </c>
      <c r="BS106" s="299">
        <f>IF(BA106=0,0,IF(BA106&gt;AZ106,0,((AZ106/BA106)-1)*100))</f>
        <v>0</v>
      </c>
      <c r="BT106" s="299">
        <f>IF(BB106=0,0,IF(BB106&gt;BA106,0,((BA106/BB106)-1)*100))</f>
        <v>0</v>
      </c>
      <c r="BU106" s="299">
        <f>IF(BC106=0,0,IF(BC106&gt;BB106,0,((BB106/BC106)-1)*100))</f>
        <v>0</v>
      </c>
      <c r="BV106" s="299">
        <f>IF(BD106=0,0,IF(BD106&gt;BC106,0,((BC106/BD106)-1)*100))</f>
        <v>0</v>
      </c>
      <c r="BW106" s="299">
        <f>IF(BE106=0,0,IF(BE106&gt;BD106,0,((BD106/BE106)-1)*100))</f>
        <v>0</v>
      </c>
      <c r="BX106" s="299">
        <f>IF(BF106=0,0,IF(BF106&gt;BE106,0,((BE106/BF106)-1)*100))</f>
        <v>0</v>
      </c>
      <c r="BY106" s="299">
        <f>IF(BG106=0,0,IF(BG106&gt;BF106,0,((BF106/BG106)-1)*100))</f>
        <v>0</v>
      </c>
      <c r="BZ106" s="299">
        <f>IF(BH106=0,0,IF(BH106&gt;BG106,0,((BG106/BH106)-1)*100))</f>
        <v>0</v>
      </c>
      <c r="CA106" s="300">
        <f>IF(BI106=0,0,IF(BI106&gt;BH106,0,((BH106/BI106)-1)*100))</f>
        <v>0</v>
      </c>
      <c r="CB106" s="297">
        <f>AVERAGE(BK106:CA106)</f>
        <v>2.592209978621468</v>
      </c>
      <c r="CC106" s="297">
        <f>SQRT(AVERAGE((BK106-$CB106)^2,(BL106-$CB106)^2,(BM106-$CB106)^2,(BN106-$CB106)^2,(BO106-$CB106)^2,(BP106-$CB106)^2,(BQ106-$CB106)^2,(BR106-$CB106)^2,(BS106-$CB106)^2,(BT106-$CB106)^2,(BU106-$CB106)^2,(BV106-$CB106)^2,(BW106-$CB106)^2,(BX106-$CB106)^2,(BY106-$CB106)^2,(BZ106-$CB106)^2,(CA106-$CB106)^2))</f>
        <v>8.125925549336506</v>
      </c>
      <c r="CD106" t="s" s="146">
        <v>302</v>
      </c>
      <c r="CE106" s="301">
        <f>IF(AN106="n/a","n/a",IF(U106&lt;0,"n/a",IF(U106="n/a","n/a",I106+AN106-U106)))</f>
        <v>-17.03490274299693</v>
      </c>
      <c r="CF106" s="301">
        <f>IF(AN106="n/a","n/a",I106+AN106)</f>
        <v>3.351695195147405</v>
      </c>
      <c r="CG106" s="297">
        <f>D106/10+(1000-E106)/100+IF(F106="N",2,IF(F106="Y",1,0))+IF(G106="N",2,IF(G106="Y",1,0))+IF(L106&gt;10,5,L106/2)+IF(S106&gt;100,0,IF(S106&lt;0,0,(100-S106)/10))+IF(U106&gt;100,0,IF(U106&lt;0,0,(100-U106)/10))+IF(X106="-",0,IF(X106="N/A",0,IF(X106&gt;5,0,5-X106)))+IF(Y106&gt;5,0,5-Y106)+IF(Z106="N/A",0,IF(Z106&gt;5,0,5-Z106))+IF(AB106&lt;0,0,IF(AB106="-",0,IF(AB106="N/A",0,IF(AB106&gt;10,5,AB106/2))))+IF(AC106="n/a",0,IF(AC106&lt;0,0,IF(AC106&gt;10,5,AC106/2)))+IF(AE106="n/a",0,IF(AE106&lt;0,0,IF(AE106&gt;10,5,AE106/2)))+AF106/10+IF(AG106&gt;100000,3,IF(AG106&gt;10000,2,IF(AG106&gt;1000,1,0)))+IF(AL106&gt;10,5,AL106/2)+IF(AM106="n/a",0,IF(AM106&gt;10,5,AM106/2))+IF(AN106="n/a",0,IF(AN106&gt;10,5,AN106/2))+IF(AO106="n/a",0,IF(AO106&lt;0,0,IF(AO106&gt;10,5,AO106/2)))+IF(CB106&gt;10,5,CB106/2)</f>
        <v>45.3361445167336</v>
      </c>
      <c r="CH106" s="302">
        <f>IF(AB106="n/a",1.03*AP106,IF(AB106&lt;0,1.01*AP106,IF(AB106&gt;10,1.1*AP106,(1+AB106/100)*AP106)))</f>
        <v>0.823875</v>
      </c>
      <c r="CI106" s="303">
        <f>IF($AC106="n/a",1.03*CH106,IF($AC106&lt;0,1.01*CH106,IF($AC106&gt;10,1.1*CH106,(1+$AC106/100)*CH106)))</f>
        <v>0.9028846125000001</v>
      </c>
      <c r="CJ106" s="304">
        <f>IF($AE106="n/a",1.03*CI106,IF($AE106&lt;0,1.01*CI106,IF($AE106&gt;10,1.1*CI106,(1+$AE106/100)*CI106)))</f>
        <v>0.9931730737500002</v>
      </c>
      <c r="CK106" s="304">
        <f>IF($AE106="n/a",1.03*CJ106,IF($AE106&lt;0,1.01*CJ106,IF($AE106&gt;10,1.1*CJ106,(1+$AE106/100)*CJ106)))</f>
        <v>1.092490381125</v>
      </c>
      <c r="CL106" s="305">
        <f>IF($AE106="n/a",1.03*CK106,IF($AE106&lt;0,1.01*CK106,IF($AE106&gt;10,1.1*CK106,(1+$AE106/100)*CK106)))</f>
        <v>1.2017394192375</v>
      </c>
      <c r="CM106" s="303">
        <f>SUM(CH106:CL106)</f>
        <v>5.0141624866125</v>
      </c>
      <c r="CN106" s="300">
        <f>(CM106/H106)*100</f>
        <v>12.67803410015803</v>
      </c>
      <c r="CO106" s="306">
        <v>1.37</v>
      </c>
      <c r="CP106" s="307">
        <v>38.3</v>
      </c>
      <c r="CQ106" s="308">
        <v>-2</v>
      </c>
      <c r="CR106" s="307">
        <v>5</v>
      </c>
      <c r="CS106" s="308">
        <v>7.6</v>
      </c>
    </row>
    <row r="107" ht="11.25" customHeight="1">
      <c r="A107" t="s" s="110">
        <v>756</v>
      </c>
      <c r="B107" t="s" s="110">
        <v>757</v>
      </c>
      <c r="C107" t="s" s="110">
        <v>128</v>
      </c>
      <c r="D107" s="174">
        <v>10</v>
      </c>
      <c r="E107" s="219">
        <v>332</v>
      </c>
      <c r="F107" t="s" s="118">
        <v>129</v>
      </c>
      <c r="G107" t="s" s="113">
        <v>129</v>
      </c>
      <c r="H107" s="176">
        <v>194.7</v>
      </c>
      <c r="I107" s="177">
        <f>(R107/H107)*100</f>
        <v>0.6985105290190037</v>
      </c>
      <c r="J107" s="178">
        <v>0.32</v>
      </c>
      <c r="K107" s="178">
        <v>0.34</v>
      </c>
      <c r="L107" s="177">
        <f>((K107/J107)-1)*100</f>
        <v>6.25</v>
      </c>
      <c r="M107" s="179">
        <v>43014</v>
      </c>
      <c r="N107" s="179">
        <v>43017</v>
      </c>
      <c r="O107" s="179">
        <v>43026</v>
      </c>
      <c r="P107" t="s" s="173">
        <v>758</v>
      </c>
      <c r="Q107" s="498"/>
      <c r="R107" s="180">
        <f>K107*4</f>
        <v>1.36</v>
      </c>
      <c r="S107" s="181">
        <f>IF(OR(W107&lt;0.01,W107="n/a"),"n/a",R107/W107*100)</f>
        <v>11.66380789022299</v>
      </c>
      <c r="T107" s="182">
        <f>IF(OR(W107&lt;0.01,Z107="n/a"),"n/a",(H107/SQRT(22.5*W107*(H107/Z107))-1)*100)</f>
        <v>33.45906021966803</v>
      </c>
      <c r="U107" s="177">
        <f>IF(OR(W107&lt;0.01,W107="n/a"),"n/a",H107/W107)</f>
        <v>16.69811320754717</v>
      </c>
      <c r="V107" s="183">
        <v>12</v>
      </c>
      <c r="W107" s="176">
        <v>11.66</v>
      </c>
      <c r="X107" t="s" s="369">
        <v>143</v>
      </c>
      <c r="Y107" s="184">
        <v>5.33</v>
      </c>
      <c r="Z107" s="185">
        <v>2.4</v>
      </c>
      <c r="AA107" s="186">
        <v>14.8</v>
      </c>
      <c r="AB107" s="187">
        <v>20.7</v>
      </c>
      <c r="AC107" t="s" s="425">
        <v>143</v>
      </c>
      <c r="AD107" s="189">
        <v>13.9</v>
      </c>
      <c r="AE107" t="s" s="392">
        <v>143</v>
      </c>
      <c r="AF107" s="190">
        <v>1</v>
      </c>
      <c r="AG107" s="191">
        <v>417</v>
      </c>
      <c r="AH107" s="192">
        <v>3.3</v>
      </c>
      <c r="AI107" s="193">
        <v>0</v>
      </c>
      <c r="AJ107" s="194">
        <f>IF(OR(AD107&lt;0,AD107="n/a",AD107=0),"n/a",AN107/AD107)</f>
        <v>0.322191167301738</v>
      </c>
      <c r="AK107" s="195">
        <f>IF(OR(AO107&lt;0,AO107="n/a"),"n/a",AN107/AO107)</f>
        <v>1.039025045327852</v>
      </c>
      <c r="AL107" s="196">
        <f>((AP107/AQ107)^(1/1)-1)*100</f>
        <v>7.017543859649122</v>
      </c>
      <c r="AM107" s="196">
        <f>IF(AS107=0,"n/a",((AP107/AS107)^(1/3)-1)*100)</f>
        <v>5.129236540890081</v>
      </c>
      <c r="AN107" s="196">
        <f>IF(AV107=0,"n/a",((AP107/AV107)^(1/5)-1)*100)</f>
        <v>4.478457225494159</v>
      </c>
      <c r="AO107" s="197">
        <f>IF(BB107=0,"n/a",((AP107/BB107)^(1/10)-1)*100)</f>
        <v>4.310249541752897</v>
      </c>
      <c r="AP107" s="194">
        <v>1.22</v>
      </c>
      <c r="AQ107" s="194">
        <v>1.14</v>
      </c>
      <c r="AR107" s="194">
        <v>1.09</v>
      </c>
      <c r="AS107" s="194">
        <v>1.05</v>
      </c>
      <c r="AT107" s="199"/>
      <c r="AU107" s="194">
        <v>1.02</v>
      </c>
      <c r="AV107" s="194">
        <v>0.98</v>
      </c>
      <c r="AW107" s="199"/>
      <c r="AX107" s="200">
        <v>0.92</v>
      </c>
      <c r="AY107" s="201">
        <v>0.85</v>
      </c>
      <c r="AZ107" s="202">
        <v>0.8100000000000001</v>
      </c>
      <c r="BA107" s="203">
        <v>0.8</v>
      </c>
      <c r="BB107" s="203">
        <v>0.8</v>
      </c>
      <c r="BC107" s="202">
        <v>0.77</v>
      </c>
      <c r="BD107" s="202">
        <v>0.73</v>
      </c>
      <c r="BE107" s="202">
        <v>0.7</v>
      </c>
      <c r="BF107" s="202">
        <v>0.64</v>
      </c>
      <c r="BG107" s="202">
        <v>0.59</v>
      </c>
      <c r="BH107" s="202">
        <v>0.52</v>
      </c>
      <c r="BI107" s="314">
        <v>0.44</v>
      </c>
      <c r="BJ107" s="200">
        <f>SUM(AP107:BI107)</f>
        <v>15.07</v>
      </c>
      <c r="BK107" s="205">
        <f>((AP107/AQ107)-1)*100</f>
        <v>7.017543859649122</v>
      </c>
      <c r="BL107" s="205">
        <f>((AQ107/AR107)-1)*100</f>
        <v>4.587155963302725</v>
      </c>
      <c r="BM107" s="205">
        <f>((AR107/AS107)-1)*100</f>
        <v>3.809523809523818</v>
      </c>
      <c r="BN107" s="205">
        <f>IF(AU107=0,0,IF(AU107&gt;AS107,0,((AS107/AU107)-1)*100))</f>
        <v>2.941176470588247</v>
      </c>
      <c r="BO107" s="205">
        <f>IF(AV107=0,0,IF(AV107&gt;AU107,0,((AU107/AV107)-1)*100))</f>
        <v>4.081632653061229</v>
      </c>
      <c r="BP107" s="205">
        <f>IF(AX107=0,0,IF(AX107&gt;AV107,0,((AV107/AX107)-1)*100))</f>
        <v>6.521739130434767</v>
      </c>
      <c r="BQ107" s="206">
        <f>IF(AY107=0,0,IF(AY107&gt;AX107,0,((AX107/AY107)-1)*100))</f>
        <v>8.235294117647074</v>
      </c>
      <c r="BR107" s="207">
        <f>IF(AZ107=0,0,IF(AZ107&gt;AY107,0,((AY107/AZ107)-1)*100))</f>
        <v>4.938271604938271</v>
      </c>
      <c r="BS107" s="207">
        <f>IF(BA107=0,0,IF(BA107&gt;AZ107,0,((AZ107/BA107)-1)*100))</f>
        <v>1.249999999999996</v>
      </c>
      <c r="BT107" s="207">
        <f>IF(BB107=0,0,IF(BB107&gt;BA107,0,((BA107/BB107)-1)*100))</f>
        <v>0</v>
      </c>
      <c r="BU107" s="207">
        <f>IF(BC107=0,0,IF(BC107&gt;BB107,0,((BB107/BC107)-1)*100))</f>
        <v>3.896103896103909</v>
      </c>
      <c r="BV107" s="207">
        <f>IF(BD107=0,0,IF(BD107&gt;BC107,0,((BC107/BD107)-1)*100))</f>
        <v>5.47945205479452</v>
      </c>
      <c r="BW107" s="207">
        <f>IF(BE107=0,0,IF(BE107&gt;BD107,0,((BD107/BE107)-1)*100))</f>
        <v>4.285714285714293</v>
      </c>
      <c r="BX107" s="207">
        <f>IF(BF107=0,0,IF(BF107&gt;BE107,0,((BE107/BF107)-1)*100))</f>
        <v>9.375</v>
      </c>
      <c r="BY107" s="207">
        <f>IF(BG107=0,0,IF(BG107&gt;BF107,0,((BF107/BG107)-1)*100))</f>
        <v>8.474576271186439</v>
      </c>
      <c r="BZ107" s="207">
        <f>IF(BH107=0,0,IF(BH107&gt;BG107,0,((BG107/BH107)-1)*100))</f>
        <v>13.46153846153846</v>
      </c>
      <c r="CA107" s="208">
        <f>IF(BI107=0,0,IF(BI107&gt;BH107,0,((BH107/BI107)-1)*100))</f>
        <v>18.18181818181819</v>
      </c>
      <c r="CB107" s="205">
        <f>AVERAGE(BK107:CA107)</f>
        <v>6.266855338841238</v>
      </c>
      <c r="CC107" s="205">
        <f>SQRT(AVERAGE((BK107-$CB107)^2,(BL107-$CB107)^2,(BM107-$CB107)^2,(BN107-$CB107)^2,(BO107-$CB107)^2,(BP107-$CB107)^2,(BQ107-$CB107)^2,(BR107-$CB107)^2,(BS107-$CB107)^2,(BT107-$CB107)^2,(BU107-$CB107)^2,(BV107-$CB107)^2,(BW107-$CB107)^2,(BX107-$CB107)^2,(BY107-$CB107)^2,(BZ107-$CB107)^2,(CA107-$CB107)^2))</f>
        <v>4.296617620437163</v>
      </c>
      <c r="CD107" t="s" s="110">
        <v>132</v>
      </c>
      <c r="CE107" s="209">
        <f>IF(AN107="n/a","n/a",IF(U107&lt;0,"n/a",IF(U107="n/a","n/a",I107+AN107-U107)))</f>
        <v>-11.52114545303401</v>
      </c>
      <c r="CF107" s="209">
        <f>IF(AN107="n/a","n/a",I107+AN107)</f>
        <v>5.176967754513162</v>
      </c>
      <c r="CG107" s="205">
        <f>D107/10+(1000-E107)/100+IF(F107="N",2,IF(F107="Y",1,0))+IF(G107="N",2,IF(G107="Y",1,0))+IF(L107&gt;10,5,L107/2)+IF(S107&gt;100,0,IF(S107&lt;0,0,(100-S107)/10))+IF(U107&gt;100,0,IF(U107&lt;0,0,(100-U107)/10))+IF(X107="-",0,IF(X107="N/A",0,IF(X107&gt;5,0,5-X107)))+IF(Y107&gt;5,0,5-Y107)+IF(Z107="N/A",0,IF(Z107&gt;5,0,5-Z107))+IF(AB107&lt;0,0,IF(AB107="-",0,IF(AB107="N/A",0,IF(AB107&gt;10,5,AB107/2))))+IF(AC107="n/a",0,IF(AC107&lt;0,0,IF(AC107&gt;10,5,AC107/2)))+IF(AE107="n/a",0,IF(AE107&lt;0,0,IF(AE107&gt;10,5,AE107/2)))+AF107/10+IF(AG107&gt;100000,3,IF(AG107&gt;10000,2,IF(AG107&gt;1000,1,0)))+IF(AL107&gt;10,5,AL107/2)+IF(AM107="n/a",0,IF(AM107&gt;10,5,AM107/2))+IF(AN107="n/a",0,IF(AN107&gt;10,5,AN107/2))+IF(AO107="n/a",0,IF(AO107&lt;0,0,IF(AO107&gt;10,5,AO107/2)))+IF(CB107&gt;10,5,CB107/2)</f>
        <v>49.26997914353673</v>
      </c>
      <c r="CH107" s="315">
        <f>IF(AB107="n/a",1.03*AP107,IF(AB107&lt;0,1.01*AP107,IF(AB107&gt;10,1.1*AP107,(1+AB107/100)*AP107)))</f>
        <v>1.342</v>
      </c>
      <c r="CI107" s="211">
        <f>IF($AC107="n/a",1.03*CH107,IF($AC107&lt;0,1.01*CH107,IF($AC107&gt;10,1.1*CH107,(1+$AC107/100)*CH107)))</f>
        <v>1.38226</v>
      </c>
      <c r="CJ107" s="212">
        <f>IF($AE107="n/a",1.03*CI107,IF($AE107&lt;0,1.01*CI107,IF($AE107&gt;10,1.1*CI107,(1+$AE107/100)*CI107)))</f>
        <v>1.4237278</v>
      </c>
      <c r="CK107" s="212">
        <f>IF($AE107="n/a",1.03*CJ107,IF($AE107&lt;0,1.01*CJ107,IF($AE107&gt;10,1.1*CJ107,(1+$AE107/100)*CJ107)))</f>
        <v>1.466439634</v>
      </c>
      <c r="CL107" s="210">
        <f>IF($AE107="n/a",1.03*CK107,IF($AE107&lt;0,1.01*CK107,IF($AE107&gt;10,1.1*CK107,(1+$AE107/100)*CK107)))</f>
        <v>1.510432823020</v>
      </c>
      <c r="CM107" s="211">
        <f>SUM(CH107:CL107)</f>
        <v>7.124860257020001</v>
      </c>
      <c r="CN107" s="208">
        <f>(CM107/H107)*100</f>
        <v>3.65940434361582</v>
      </c>
      <c r="CO107" s="213">
        <v>0.77</v>
      </c>
      <c r="CP107" s="214">
        <v>38.6</v>
      </c>
      <c r="CQ107" s="215">
        <v>-3.9</v>
      </c>
      <c r="CR107" s="214">
        <v>2.7</v>
      </c>
      <c r="CS107" s="215">
        <v>6.5</v>
      </c>
    </row>
    <row r="108" ht="11.25" customHeight="1">
      <c r="A108" t="s" s="227">
        <v>759</v>
      </c>
      <c r="B108" t="s" s="116">
        <v>760</v>
      </c>
      <c r="C108" t="s" s="227">
        <v>588</v>
      </c>
      <c r="D108" s="218">
        <v>13</v>
      </c>
      <c r="E108" s="219">
        <v>290</v>
      </c>
      <c r="F108" t="s" s="220">
        <v>129</v>
      </c>
      <c r="G108" t="s" s="221">
        <v>129</v>
      </c>
      <c r="H108" s="493">
        <v>34.19</v>
      </c>
      <c r="I108" s="223">
        <f>(R108/H108)*100</f>
        <v>7.546066101199182</v>
      </c>
      <c r="J108" s="224">
        <v>0.6325</v>
      </c>
      <c r="K108" s="224">
        <v>0.645</v>
      </c>
      <c r="L108" s="223">
        <f>((K108/J108)-1)*100</f>
        <v>1.976284584980248</v>
      </c>
      <c r="M108" s="226">
        <v>43044</v>
      </c>
      <c r="N108" s="226">
        <v>43045</v>
      </c>
      <c r="O108" s="226">
        <v>43053</v>
      </c>
      <c r="P108" t="s" s="227">
        <v>677</v>
      </c>
      <c r="Q108" t="s" s="227">
        <v>131</v>
      </c>
      <c r="R108" s="225">
        <f>K108*4</f>
        <v>2.58</v>
      </c>
      <c r="S108" s="228">
        <f>IF(OR(W108&lt;0.01,W108="n/a"),"n/a",R108/W108*100)</f>
        <v>213.2231404958678</v>
      </c>
      <c r="T108" s="229">
        <f>IF(OR(W108&lt;0.01,Z108="n/a"),"n/a",(H108/SQRT(22.5*W108*(H108/Z108))-1)*100)</f>
        <v>130.4813504224626</v>
      </c>
      <c r="U108" s="223">
        <f>IF(OR(W108&lt;0.01,W108="n/a"),"n/a",H108/W108)</f>
        <v>28.25619834710744</v>
      </c>
      <c r="V108" s="230">
        <v>12</v>
      </c>
      <c r="W108" s="222">
        <v>1.21</v>
      </c>
      <c r="X108" s="222">
        <v>4.42</v>
      </c>
      <c r="Y108" s="231">
        <v>5.09</v>
      </c>
      <c r="Z108" s="232">
        <v>4.23</v>
      </c>
      <c r="AA108" s="233">
        <v>15.2</v>
      </c>
      <c r="AB108" s="234">
        <v>4.4</v>
      </c>
      <c r="AC108" s="235">
        <v>35.16</v>
      </c>
      <c r="AD108" s="236">
        <v>4.1</v>
      </c>
      <c r="AE108" s="236">
        <v>6.4</v>
      </c>
      <c r="AF108" s="237">
        <v>7</v>
      </c>
      <c r="AG108" s="238">
        <v>2137</v>
      </c>
      <c r="AH108" s="239">
        <v>35.6</v>
      </c>
      <c r="AI108" s="240">
        <v>2.39</v>
      </c>
      <c r="AJ108" s="241">
        <f>IF(OR(AD108&lt;0,AD108="n/a",AD108=0,AN108="n/a"),"n/a",AN108/AD108)</f>
        <v>1.504287178898801</v>
      </c>
      <c r="AK108" s="242">
        <f>IF(OR(AN108&lt;0,AN108="n/a",AO108&lt;0,AO108="n/a"),"n/a",AN108/AO108)</f>
        <v>1.023769580114932</v>
      </c>
      <c r="AL108" s="243">
        <f>((AP108/AQ108)^(1/1)-1)*100</f>
        <v>7.035755478662042</v>
      </c>
      <c r="AM108" s="243">
        <f>IF(AS108=0,"n/a",((AP108/AS108)^(1/3)-1)*100)</f>
        <v>6.418977961348826</v>
      </c>
      <c r="AN108" s="243">
        <f>IF(AV108=0,"n/a",((AP108/AV108)^(1/5)-1)*100)</f>
        <v>6.167577433485083</v>
      </c>
      <c r="AO108" s="244">
        <f>IF(BB108=0,"n/a",((AP108/BB108)^(1/10)-1)*100)</f>
        <v>6.024380439974286</v>
      </c>
      <c r="AP108" s="241">
        <v>2.32</v>
      </c>
      <c r="AQ108" s="241">
        <v>2.1675</v>
      </c>
      <c r="AR108" s="241">
        <v>2.044</v>
      </c>
      <c r="AS108" s="241">
        <v>1.925</v>
      </c>
      <c r="AT108" s="245"/>
      <c r="AU108" s="241">
        <v>1.8075</v>
      </c>
      <c r="AV108" s="241">
        <v>1.72</v>
      </c>
      <c r="AW108" s="245"/>
      <c r="AX108" s="246">
        <v>1.64</v>
      </c>
      <c r="AY108" s="247">
        <v>1.56</v>
      </c>
      <c r="AZ108" s="248">
        <v>1.48</v>
      </c>
      <c r="BA108" s="248">
        <v>1.3925</v>
      </c>
      <c r="BB108" s="248">
        <v>1.2925</v>
      </c>
      <c r="BC108" s="248">
        <v>0.5875</v>
      </c>
      <c r="BD108" s="317">
        <v>0</v>
      </c>
      <c r="BE108" s="317">
        <v>0</v>
      </c>
      <c r="BF108" s="317">
        <v>0</v>
      </c>
      <c r="BG108" s="317">
        <v>0</v>
      </c>
      <c r="BH108" s="317">
        <v>0</v>
      </c>
      <c r="BI108" s="401">
        <v>0</v>
      </c>
      <c r="BJ108" s="246">
        <f>SUM(AP108:BI108)</f>
        <v>19.9365</v>
      </c>
      <c r="BK108" s="250">
        <f>((AP108/AQ108)-1)*100</f>
        <v>7.035755478662042</v>
      </c>
      <c r="BL108" s="250">
        <f>((AQ108/AR108)-1)*100</f>
        <v>6.042074363992178</v>
      </c>
      <c r="BM108" s="250">
        <f>((AR108/AS108)-1)*100</f>
        <v>6.181818181818177</v>
      </c>
      <c r="BN108" s="250">
        <f>IF(AU108=0,0,IF(AU108&gt;AS108,0,((AS108/AU108)-1)*100))</f>
        <v>6.500691562932226</v>
      </c>
      <c r="BO108" s="250">
        <f>IF(AV108=0,0,IF(AV108&gt;AU108,0,((AU108/AV108)-1)*100))</f>
        <v>5.087209302325579</v>
      </c>
      <c r="BP108" s="250">
        <f>IF(AX108=0,0,IF(AX108&gt;AV108,0,((AV108/AX108)-1)*100))</f>
        <v>4.878048780487809</v>
      </c>
      <c r="BQ108" s="251">
        <f>IF(AY108=0,0,IF(AY108&gt;AX108,0,((AX108/AY108)-1)*100))</f>
        <v>5.12820512820511</v>
      </c>
      <c r="BR108" s="252">
        <f>IF(AZ108=0,0,IF(AZ108&gt;AY108,0,((AY108/AZ108)-1)*100))</f>
        <v>5.405405405405417</v>
      </c>
      <c r="BS108" s="252">
        <f>IF(BA108=0,0,IF(BA108&gt;AZ108,0,((AZ108/BA108)-1)*100))</f>
        <v>6.283662477558338</v>
      </c>
      <c r="BT108" s="252">
        <f>IF(BB108=0,0,IF(BB108&gt;BA108,0,((BA108/BB108)-1)*100))</f>
        <v>7.73694390715669</v>
      </c>
      <c r="BU108" s="252">
        <f>IF(BC108=0,0,IF(BC108&gt;BB108,0,((BB108/BC108)-1)*100))</f>
        <v>120</v>
      </c>
      <c r="BV108" s="252">
        <f>IF(BD108=0,0,IF(BD108&gt;BC108,0,((BC108/BD108)-1)*100))</f>
        <v>0</v>
      </c>
      <c r="BW108" s="252">
        <f>IF(BE108=0,0,IF(BE108&gt;BD108,0,((BD108/BE108)-1)*100))</f>
        <v>0</v>
      </c>
      <c r="BX108" s="252">
        <f>IF(BF108=0,0,IF(BF108&gt;BE108,0,((BE108/BF108)-1)*100))</f>
        <v>0</v>
      </c>
      <c r="BY108" s="252">
        <f>IF(BG108=0,0,IF(BG108&gt;BF108,0,((BF108/BG108)-1)*100))</f>
        <v>0</v>
      </c>
      <c r="BZ108" s="252">
        <f>IF(BH108=0,0,IF(BH108&gt;BG108,0,((BG108/BH108)-1)*100))</f>
        <v>0</v>
      </c>
      <c r="CA108" s="253">
        <f>IF(BI108=0,0,IF(BI108&gt;BH108,0,((BH108/BI108)-1)*100))</f>
        <v>0</v>
      </c>
      <c r="CB108" s="250">
        <f>AVERAGE(BK108:CA108)</f>
        <v>10.60469497579668</v>
      </c>
      <c r="CC108" s="250">
        <f>SQRT(AVERAGE((BK108-$CB108)^2,(BL108-$CB108)^2,(BM108-$CB108)^2,(BN108-$CB108)^2,(BO108-$CB108)^2,(BP108-$CB108)^2,(BQ108-$CB108)^2,(BR108-$CB108)^2,(BS108-$CB108)^2,(BT108-$CB108)^2,(BU108-$CB108)^2,(BV108-$CB108)^2,(BW108-$CB108)^2,(BX108-$CB108)^2,(BY108-$CB108)^2,(BZ108-$CB108)^2,(CA108-$CB108)^2))</f>
        <v>27.50316196749969</v>
      </c>
      <c r="CD108" t="s" s="116">
        <v>222</v>
      </c>
      <c r="CE108" s="254">
        <f>IF(AN108="n/a","n/a",IF(U108&lt;0,"n/a",IF(U108="n/a","n/a",I108+AN108-U108)))</f>
        <v>-14.54255481242317</v>
      </c>
      <c r="CF108" s="254">
        <f>IF(AN108="n/a","n/a",I108+AN108)</f>
        <v>13.71364353468427</v>
      </c>
      <c r="CG108" s="250">
        <f>D108/10+(1000-E108)/100+IF(F108="N",2,IF(F108="Y",1,0))+IF(G108="N",2,IF(G108="Y",1,0))+IF(L108&gt;10,5,L108/2)+IF(S108&gt;100,0,IF(S108&lt;0,0,(100-S108)/10))+IF(U108&gt;100,0,IF(U108&lt;0,0,(100-U108)/10))+IF(X108="-",0,IF(X108="N/A",0,IF(X108&gt;5,0,5-X108)))+IF(Y108&gt;5,0,5-Y108)+IF(Z108="N/A",0,IF(Z108&gt;5,0,5-Z108))+IF(AB108&lt;0,0,IF(AB108="-",0,IF(AB108="N/A",0,IF(AB108&gt;10,5,AB108/2))))+IF(AC108="n/a",0,IF(AC108&lt;0,0,IF(AC108&gt;10,5,AC108/2)))+IF(AE108="n/a",0,IF(AE108&lt;0,0,IF(AE108&gt;10,5,AE108/2)))+AF108/10+IF(AG108&gt;100000,3,IF(AG108&gt;10000,2,IF(AG108&gt;1000,1,0)))+IF(AL108&gt;10,5,AL108/2)+IF(AM108="n/a",0,IF(AM108&gt;10,5,AM108/2))+IF(AN108="n/a",0,IF(AN108&gt;10,5,AN108/2))+IF(AO108="n/a",0,IF(AO108&lt;0,0,IF(AO108&gt;10,5,AO108/2)))+IF(CB108&gt;10,5,CB108/2)</f>
        <v>47.83586811451449</v>
      </c>
      <c r="CH108" s="255">
        <f>IF(AB108="n/a",1.03*AP108,IF(AB108&lt;0,1.01*AP108,IF(AB108&gt;10,1.1*AP108,(1+AB108/100)*AP108)))</f>
        <v>2.42208</v>
      </c>
      <c r="CI108" s="256">
        <f>IF($AC108="n/a",1.03*CH108,IF($AC108&lt;0,1.01*CH108,IF($AC108&gt;10,1.1*CH108,(1+$AC108/100)*CH108)))</f>
        <v>2.664288</v>
      </c>
      <c r="CJ108" s="257">
        <f>IF($AE108="n/a",1.03*CI108,IF($AE108&lt;0,1.01*CI108,IF($AE108&gt;10,1.1*CI108,(1+$AE108/100)*CI108)))</f>
        <v>2.834802432</v>
      </c>
      <c r="CK108" s="257">
        <f>IF($AE108="n/a",1.03*CJ108,IF($AE108&lt;0,1.01*CJ108,IF($AE108&gt;10,1.1*CJ108,(1+$AE108/100)*CJ108)))</f>
        <v>3.016229787648</v>
      </c>
      <c r="CL108" s="258">
        <f>IF($AE108="n/a",1.03*CK108,IF($AE108&lt;0,1.01*CK108,IF($AE108&gt;10,1.1*CK108,(1+$AE108/100)*CK108)))</f>
        <v>3.209268494057472</v>
      </c>
      <c r="CM108" s="256">
        <f>SUM(CH108:CL108)</f>
        <v>14.14666871370547</v>
      </c>
      <c r="CN108" s="253">
        <f>(CM108/H108)*100</f>
        <v>41.3766268315457</v>
      </c>
      <c r="CO108" s="259">
        <v>0.9</v>
      </c>
      <c r="CP108" s="260">
        <v>15.8</v>
      </c>
      <c r="CQ108" s="261">
        <v>-10.2</v>
      </c>
      <c r="CR108" s="260">
        <v>2.4</v>
      </c>
      <c r="CS108" s="261">
        <v>-0.1</v>
      </c>
    </row>
    <row r="109" ht="11.25" customHeight="1">
      <c r="A109" t="s" s="116">
        <v>761</v>
      </c>
      <c r="B109" t="s" s="116">
        <v>762</v>
      </c>
      <c r="C109" t="s" s="227">
        <v>128</v>
      </c>
      <c r="D109" s="218">
        <v>13</v>
      </c>
      <c r="E109" s="219">
        <v>261</v>
      </c>
      <c r="F109" t="s" s="220">
        <v>129</v>
      </c>
      <c r="G109" t="s" s="221">
        <v>129</v>
      </c>
      <c r="H109" s="343">
        <v>104.5</v>
      </c>
      <c r="I109" s="223">
        <f>(R109/H109)*100</f>
        <v>1.186602870813397</v>
      </c>
      <c r="J109" s="224">
        <v>0.3</v>
      </c>
      <c r="K109" s="224">
        <v>0.31</v>
      </c>
      <c r="L109" s="223">
        <f>((K109/J109)-1)*100</f>
        <v>3.333333333333344</v>
      </c>
      <c r="M109" s="323">
        <v>42684</v>
      </c>
      <c r="N109" s="323">
        <v>42689</v>
      </c>
      <c r="O109" s="323">
        <v>42704</v>
      </c>
      <c r="P109" t="s" s="227">
        <v>632</v>
      </c>
      <c r="Q109" s="319"/>
      <c r="R109" s="225">
        <f>K109*4</f>
        <v>1.24</v>
      </c>
      <c r="S109" t="s" s="400">
        <f>IF(OR(W109&lt;0.01,W109="n/a"),"n/a",R109/W109*100)</f>
        <v>143</v>
      </c>
      <c r="T109" t="s" s="361">
        <f>IF(OR(W109&lt;0.01,Z109="n/a"),"n/a",(H109/SQRT(22.5*W109*(H109/Z109))-1)*100)</f>
        <v>143</v>
      </c>
      <c r="U109" t="s" s="265">
        <f>IF(OR(W109&lt;0.01,W109="n/a"),"n/a",H109/W109)</f>
        <v>143</v>
      </c>
      <c r="V109" s="230">
        <v>12</v>
      </c>
      <c r="W109" t="s" s="348">
        <v>143</v>
      </c>
      <c r="X109" t="s" s="348">
        <v>143</v>
      </c>
      <c r="Y109" t="s" s="345">
        <v>143</v>
      </c>
      <c r="Z109" t="s" s="509">
        <v>143</v>
      </c>
      <c r="AA109" t="s" s="349">
        <v>143</v>
      </c>
      <c r="AB109" t="s" s="345">
        <v>143</v>
      </c>
      <c r="AC109" t="s" s="349">
        <v>143</v>
      </c>
      <c r="AD109" t="s" s="348">
        <v>143</v>
      </c>
      <c r="AE109" t="s" s="348">
        <v>143</v>
      </c>
      <c r="AF109" s="237">
        <v>0</v>
      </c>
      <c r="AG109" t="s" s="348">
        <v>143</v>
      </c>
      <c r="AH109" t="s" s="348">
        <v>143</v>
      </c>
      <c r="AI109" t="s" s="348">
        <v>143</v>
      </c>
      <c r="AJ109" t="s" s="265">
        <f>IF(OR(AD109&lt;0,AD109="n/a",AD109=0),"n/a",AN109/AD109)</f>
        <v>143</v>
      </c>
      <c r="AK109" s="242">
        <f>IF(OR(AO109&lt;0,AO109="n/a"),"n/a",AN109/AO109)</f>
        <v>1.106945897985628</v>
      </c>
      <c r="AL109" s="243">
        <f>((AP109/AQ109)^(1/1)-1)*100</f>
        <v>11.11111111111109</v>
      </c>
      <c r="AM109" s="243">
        <f>IF(AS109=0,"n/a",((AP109/AS109)^(1/3)-1)*100)</f>
        <v>6.265856918261115</v>
      </c>
      <c r="AN109" s="243">
        <f>IF(AV109=0,"n/a",((AP109/AV109)^(1/5)-1)*100)</f>
        <v>12.47461131420948</v>
      </c>
      <c r="AO109" s="244">
        <f>IF(BB109=0,"n/a",((AP109/BB109)^(1/10)-1)*100)</f>
        <v>11.26939567408871</v>
      </c>
      <c r="AP109" s="241">
        <v>1.2</v>
      </c>
      <c r="AQ109" s="241">
        <v>1.08</v>
      </c>
      <c r="AR109" s="241">
        <v>1.04</v>
      </c>
      <c r="AS109" s="241">
        <v>1</v>
      </c>
      <c r="AT109" s="245"/>
      <c r="AU109" s="241">
        <v>0.8333333333333334</v>
      </c>
      <c r="AV109" s="241">
        <v>0.6666666666666666</v>
      </c>
      <c r="AW109" s="245"/>
      <c r="AX109" s="246">
        <v>0.6</v>
      </c>
      <c r="AY109" s="247">
        <v>0.575</v>
      </c>
      <c r="AZ109" s="248">
        <v>0.5166666666666667</v>
      </c>
      <c r="BA109" s="248">
        <v>0.4625</v>
      </c>
      <c r="BB109" s="248">
        <v>0.4125</v>
      </c>
      <c r="BC109" s="248">
        <v>0.375</v>
      </c>
      <c r="BD109" s="248">
        <v>0.3416666666666666</v>
      </c>
      <c r="BE109" s="317">
        <v>0</v>
      </c>
      <c r="BF109" s="317">
        <v>0</v>
      </c>
      <c r="BG109" s="317">
        <v>0</v>
      </c>
      <c r="BH109" s="317">
        <v>0</v>
      </c>
      <c r="BI109" s="401">
        <v>0</v>
      </c>
      <c r="BJ109" s="246">
        <f>SUM(AP109:BI109)</f>
        <v>9.103333333333333</v>
      </c>
      <c r="BK109" s="250">
        <f>((AP109/AQ109)-1)*100</f>
        <v>11.11111111111109</v>
      </c>
      <c r="BL109" s="250">
        <f>((AQ109/AR109)-1)*100</f>
        <v>3.846153846153855</v>
      </c>
      <c r="BM109" s="250">
        <f>((AR109/AS109)-1)*100</f>
        <v>4.000000000000004</v>
      </c>
      <c r="BN109" s="250">
        <f>IF(AU109=0,0,IF(AU109&gt;AS109,0,((AS109/AU109)-1)*100))</f>
        <v>20</v>
      </c>
      <c r="BO109" s="250">
        <f>IF(AV109=0,0,IF(AV109&gt;AU109,0,((AU109/AV109)-1)*100))</f>
        <v>25.00000000000002</v>
      </c>
      <c r="BP109" s="250">
        <f>IF(AX109=0,0,IF(AX109&gt;AV109,0,((AV109/AX109)-1)*100))</f>
        <v>11.11111111111112</v>
      </c>
      <c r="BQ109" s="251">
        <f>IF(AY109=0,0,IF(AY109&gt;AX109,0,((AX109/AY109)-1)*100))</f>
        <v>4.347826086956519</v>
      </c>
      <c r="BR109" s="252">
        <f>IF(AZ109=0,0,IF(AZ109&gt;AY109,0,((AY109/AZ109)-1)*100))</f>
        <v>11.29032258064515</v>
      </c>
      <c r="BS109" s="252">
        <f>IF(BA109=0,0,IF(BA109&gt;AZ109,0,((AZ109/BA109)-1)*100))</f>
        <v>11.71171171171173</v>
      </c>
      <c r="BT109" s="252">
        <f>IF(BB109=0,0,IF(BB109&gt;BA109,0,((BA109/BB109)-1)*100))</f>
        <v>12.12121212121213</v>
      </c>
      <c r="BU109" s="252">
        <f>IF(BC109=0,0,IF(BC109&gt;BB109,0,((BB109/BC109)-1)*100))</f>
        <v>9.999999999999986</v>
      </c>
      <c r="BV109" s="252">
        <f>IF(BD109=0,0,IF(BD109&gt;BC109,0,((BC109/BD109)-1)*100))</f>
        <v>9.756097560975618</v>
      </c>
      <c r="BW109" s="252">
        <f>IF(BE109=0,0,IF(BE109&gt;BD109,0,((BD109/BE109)-1)*100))</f>
        <v>0</v>
      </c>
      <c r="BX109" s="252">
        <f>IF(BF109=0,0,IF(BF109&gt;BE109,0,((BE109/BF109)-1)*100))</f>
        <v>0</v>
      </c>
      <c r="BY109" s="252">
        <f>IF(BG109=0,0,IF(BG109&gt;BF109,0,((BF109/BG109)-1)*100))</f>
        <v>0</v>
      </c>
      <c r="BZ109" s="252">
        <f>IF(BH109=0,0,IF(BH109&gt;BG109,0,((BG109/BH109)-1)*100))</f>
        <v>0</v>
      </c>
      <c r="CA109" s="253">
        <f>IF(BI109=0,0,IF(BI109&gt;BH109,0,((BH109/BI109)-1)*100))</f>
        <v>0</v>
      </c>
      <c r="CB109" s="250">
        <f>AVERAGE(BK109:CA109)</f>
        <v>7.899738007639836</v>
      </c>
      <c r="CC109" s="250">
        <f>SQRT(AVERAGE((BK109-$CB109)^2,(BL109-$CB109)^2,(BM109-$CB109)^2,(BN109-$CB109)^2,(BO109-$CB109)^2,(BP109-$CB109)^2,(BQ109-$CB109)^2,(BR109-$CB109)^2,(BS109-$CB109)^2,(BT109-$CB109)^2,(BU109-$CB109)^2,(BV109-$CB109)^2,(BW109-$CB109)^2,(BX109-$CB109)^2,(BY109-$CB109)^2,(BZ109-$CB109)^2,(CA109-$CB109)^2))</f>
        <v>7.143286603183042</v>
      </c>
      <c r="CD109" t="s" s="116">
        <v>132</v>
      </c>
      <c r="CE109" t="s" s="402">
        <f>IF(AN109="n/a","n/a",IF(U109&lt;0,"n/a",IF(U109="n/a","n/a",I109+AN109-U109)))</f>
        <v>143</v>
      </c>
      <c r="CF109" s="254">
        <f>IF(AN109="n/a","n/a",I109+AN109)</f>
        <v>13.66121418502288</v>
      </c>
      <c r="CG109" s="250">
        <f>D109/10+(1000-E109)/100+IF(F109="N",2,IF(F109="Y",1,0))+IF(G109="N",2,IF(G109="Y",1,0))+IF(L109&gt;10,5,L109/2)+IF(S109&gt;100,0,IF(S109&lt;0,0,(100-S109)/10))+IF(U109&gt;100,0,IF(U109&lt;0,0,(100-U109)/10))+IF(X109="-",0,IF(X109="N/A",0,IF(X109&gt;5,0,5-X109)))+IF(Y109&gt;5,0,5-Y109)+IF(Z109="N/A",0,IF(Z109&gt;5,0,5-Z109))+IF(AB109&lt;0,0,IF(AB109="-",0,IF(AB109="N/A",0,IF(AB109&gt;10,5,AB109/2))))+IF(AC109="n/a",0,IF(AC109&lt;0,0,IF(AC109&gt;10,5,AC109/2)))+IF(AE109="n/a",0,IF(AE109&lt;0,0,IF(AE109&gt;10,5,AE109/2)))+AF109/10+IF(AG109&gt;100000,3,IF(AG109&gt;10000,2,IF(AG109&gt;1000,1,0)))+IF(AL109&gt;10,5,AL109/2)+IF(AM109="n/a",0,IF(AM109&gt;10,5,AM109/2))+IF(AN109="n/a",0,IF(AN109&gt;10,5,AN109/2))+IF(AO109="n/a",0,IF(AO109&lt;0,0,IF(AO109&gt;10,5,AO109/2)))+IF(CB109&gt;10,5,CB109/2)</f>
        <v>35.43946412961714</v>
      </c>
      <c r="CH109" s="255">
        <f>IF(AB109="n/a",1.03*AP109,IF(AB109&lt;0,1.01*AP109,IF(AB109&gt;10,1.1*AP109,(1+AB109/100)*AP109)))</f>
        <v>1.236</v>
      </c>
      <c r="CI109" s="256">
        <f>IF($AC109="n/a",1.03*CH109,IF($AC109&lt;0,1.01*CH109,IF($AC109&gt;10,1.1*CH109,(1+$AC109/100)*CH109)))</f>
        <v>1.27308</v>
      </c>
      <c r="CJ109" s="257">
        <f>IF($AE109="n/a",1.03*CI109,IF($AE109&lt;0,1.01*CI109,IF($AE109&gt;10,1.1*CI109,(1+$AE109/100)*CI109)))</f>
        <v>1.3112724</v>
      </c>
      <c r="CK109" s="257">
        <f>IF($AE109="n/a",1.03*CJ109,IF($AE109&lt;0,1.01*CJ109,IF($AE109&gt;10,1.1*CJ109,(1+$AE109/100)*CJ109)))</f>
        <v>1.350610572</v>
      </c>
      <c r="CL109" s="258">
        <f>IF($AE109="n/a",1.03*CK109,IF($AE109&lt;0,1.01*CK109,IF($AE109&gt;10,1.1*CK109,(1+$AE109/100)*CK109)))</f>
        <v>1.391128889160</v>
      </c>
      <c r="CM109" s="256">
        <f>SUM(CH109:CL109)</f>
        <v>6.562091861160</v>
      </c>
      <c r="CN109" s="253">
        <f>(CM109/H109)*100</f>
        <v>6.279513742736842</v>
      </c>
      <c r="CO109" t="s" s="348">
        <v>143</v>
      </c>
      <c r="CP109" t="s" s="388">
        <v>143</v>
      </c>
      <c r="CQ109" s="352">
        <v>-12.9</v>
      </c>
      <c r="CR109" s="351">
        <v>1.3</v>
      </c>
      <c r="CS109" s="352">
        <v>2.8</v>
      </c>
    </row>
    <row r="110" ht="11.25" customHeight="1">
      <c r="A110" t="s" s="227">
        <v>763</v>
      </c>
      <c r="B110" t="s" s="227">
        <v>764</v>
      </c>
      <c r="C110" t="s" s="116">
        <v>181</v>
      </c>
      <c r="D110" s="218">
        <v>10</v>
      </c>
      <c r="E110" s="219">
        <v>335</v>
      </c>
      <c r="F110" t="s" s="220">
        <v>55</v>
      </c>
      <c r="G110" t="s" s="221">
        <v>55</v>
      </c>
      <c r="H110" s="493">
        <v>125.82</v>
      </c>
      <c r="I110" s="223">
        <f>(R110/H110)*100</f>
        <v>2.447941503735495</v>
      </c>
      <c r="J110" s="224">
        <v>0.7</v>
      </c>
      <c r="K110" s="224">
        <v>0.77</v>
      </c>
      <c r="L110" s="223">
        <f>((K110/J110)-1)*100</f>
        <v>10.00000000000001</v>
      </c>
      <c r="M110" s="226">
        <v>43068</v>
      </c>
      <c r="N110" s="226">
        <v>43069</v>
      </c>
      <c r="O110" s="226">
        <v>43084</v>
      </c>
      <c r="P110" t="s" s="227">
        <v>182</v>
      </c>
      <c r="Q110" s="319"/>
      <c r="R110" s="225">
        <f>K110*4</f>
        <v>3.08</v>
      </c>
      <c r="S110" s="228">
        <f>IF(OR(W110&lt;0.01,W110="n/a"),"n/a",R110/W110*100)</f>
        <v>59.45945945945946</v>
      </c>
      <c r="T110" s="229">
        <f>IF(OR(W110&lt;0.01,Z110="n/a"),"n/a",(H110/SQRT(22.5*W110*(H110/Z110))-1)*100)</f>
        <v>111.6619290301688</v>
      </c>
      <c r="U110" s="223">
        <f>IF(OR(W110&lt;0.01,W110="n/a"),"n/a",H110/W110)</f>
        <v>24.28957528957529</v>
      </c>
      <c r="V110" s="230">
        <v>12</v>
      </c>
      <c r="W110" s="222">
        <v>5.18</v>
      </c>
      <c r="X110" s="222">
        <v>2.43</v>
      </c>
      <c r="Y110" s="231">
        <v>1.91</v>
      </c>
      <c r="Z110" s="232">
        <v>4.15</v>
      </c>
      <c r="AA110" s="233">
        <v>17.8</v>
      </c>
      <c r="AB110" s="234">
        <v>10</v>
      </c>
      <c r="AC110" s="235">
        <v>13.65</v>
      </c>
      <c r="AD110" s="236">
        <v>3.5</v>
      </c>
      <c r="AE110" s="236">
        <v>10</v>
      </c>
      <c r="AF110" s="237">
        <v>9</v>
      </c>
      <c r="AG110" s="238">
        <v>6896</v>
      </c>
      <c r="AH110" s="239">
        <v>0.1</v>
      </c>
      <c r="AI110" s="240">
        <v>0.65</v>
      </c>
      <c r="AJ110" s="241">
        <f>IF(OR(AD110&lt;0,AD110="n/a",AD110=0,AN110="n/a"),"n/a",AN110/AD110)</f>
        <v>3.213642794717535</v>
      </c>
      <c r="AK110" s="242">
        <f>IF(OR(AN110&lt;0,AN110="n/a",AO110&lt;0,AO110="n/a"),"n/a",AN110/AO110)</f>
        <v>1.613133864718453</v>
      </c>
      <c r="AL110" s="243">
        <f>((AP110/AQ110)^(1/1)-1)*100</f>
        <v>15.62499999999998</v>
      </c>
      <c r="AM110" s="243">
        <f>IF(AS110=0,"n/a",((AP110/AS110)^(1/3)-1)*100)</f>
        <v>11.86889420813968</v>
      </c>
      <c r="AN110" s="243">
        <f>IF(AV110=0,"n/a",((AP110/AV110)^(1/5)-1)*100)</f>
        <v>11.24774978151137</v>
      </c>
      <c r="AO110" s="244">
        <f>IF(BB110=0,"n/a",((AP110/BB110)^(1/10)-1)*100)</f>
        <v>6.9726078086362</v>
      </c>
      <c r="AP110" s="241">
        <v>2.59</v>
      </c>
      <c r="AQ110" s="241">
        <v>2.24</v>
      </c>
      <c r="AR110" s="241">
        <v>2.06</v>
      </c>
      <c r="AS110" s="241">
        <v>1.85</v>
      </c>
      <c r="AT110" s="245"/>
      <c r="AU110" s="241">
        <v>1.68</v>
      </c>
      <c r="AV110" s="241">
        <v>1.52</v>
      </c>
      <c r="AW110" s="245"/>
      <c r="AX110" s="246">
        <v>1.44</v>
      </c>
      <c r="AY110" s="394">
        <v>1.4</v>
      </c>
      <c r="AZ110" s="248">
        <v>1.36</v>
      </c>
      <c r="BA110" s="317">
        <v>1.32</v>
      </c>
      <c r="BB110" s="317">
        <v>1.32</v>
      </c>
      <c r="BC110" s="317">
        <v>1.32</v>
      </c>
      <c r="BD110" s="317">
        <v>1.32</v>
      </c>
      <c r="BE110" s="317">
        <v>1.32</v>
      </c>
      <c r="BF110" s="317">
        <v>1.32</v>
      </c>
      <c r="BG110" s="317">
        <v>1.32</v>
      </c>
      <c r="BH110" s="248">
        <v>1.3</v>
      </c>
      <c r="BI110" s="249">
        <v>1.26</v>
      </c>
      <c r="BJ110" s="246">
        <f>SUM(AP110:BI110)</f>
        <v>27.94</v>
      </c>
      <c r="BK110" s="250">
        <f>((AP110/AQ110)-1)*100</f>
        <v>15.62499999999998</v>
      </c>
      <c r="BL110" s="250">
        <f>((AQ110/AR110)-1)*100</f>
        <v>8.737864077669922</v>
      </c>
      <c r="BM110" s="250">
        <f>((AR110/AS110)-1)*100</f>
        <v>11.35135135135135</v>
      </c>
      <c r="BN110" s="250">
        <f>IF(AU110=0,0,IF(AU110&gt;AS110,0,((AS110/AU110)-1)*100))</f>
        <v>10.11904761904763</v>
      </c>
      <c r="BO110" s="250">
        <f>IF(AV110=0,0,IF(AV110&gt;AU110,0,((AU110/AV110)-1)*100))</f>
        <v>10.52631578947367</v>
      </c>
      <c r="BP110" s="250">
        <f>IF(AX110=0,0,IF(AX110&gt;AV110,0,((AV110/AX110)-1)*100))</f>
        <v>5.555555555555558</v>
      </c>
      <c r="BQ110" s="251">
        <f>IF(AY110=0,0,IF(AY110&gt;AX110,0,((AX110/AY110)-1)*100))</f>
        <v>2.857142857142869</v>
      </c>
      <c r="BR110" s="252">
        <f>IF(AZ110=0,0,IF(AZ110&gt;AY110,0,((AY110/AZ110)-1)*100))</f>
        <v>2.941176470588225</v>
      </c>
      <c r="BS110" s="252">
        <f>IF(BA110=0,0,IF(BA110&gt;AZ110,0,((AZ110/BA110)-1)*100))</f>
        <v>3.030303030303028</v>
      </c>
      <c r="BT110" s="252">
        <f>IF(BB110=0,0,IF(BB110&gt;BA110,0,((BA110/BB110)-1)*100))</f>
        <v>0</v>
      </c>
      <c r="BU110" s="252">
        <f>IF(BC110=0,0,IF(BC110&gt;BB110,0,((BB110/BC110)-1)*100))</f>
        <v>0</v>
      </c>
      <c r="BV110" s="252">
        <f>IF(BD110=0,0,IF(BD110&gt;BC110,0,((BC110/BD110)-1)*100))</f>
        <v>0</v>
      </c>
      <c r="BW110" s="252">
        <f>IF(BE110=0,0,IF(BE110&gt;BD110,0,((BD110/BE110)-1)*100))</f>
        <v>0</v>
      </c>
      <c r="BX110" s="252">
        <f>IF(BF110=0,0,IF(BF110&gt;BE110,0,((BE110/BF110)-1)*100))</f>
        <v>0</v>
      </c>
      <c r="BY110" s="252">
        <f>IF(BG110=0,0,IF(BG110&gt;BF110,0,((BF110/BG110)-1)*100))</f>
        <v>0</v>
      </c>
      <c r="BZ110" s="252">
        <f>IF(BH110=0,0,IF(BH110&gt;BG110,0,((BG110/BH110)-1)*100))</f>
        <v>1.538461538461533</v>
      </c>
      <c r="CA110" s="253">
        <f>IF(BI110=0,0,IF(BI110&gt;BH110,0,((BH110/BI110)-1)*100))</f>
        <v>3.174603174603186</v>
      </c>
      <c r="CB110" s="250">
        <f>AVERAGE(BK110:CA110)</f>
        <v>4.438636556717467</v>
      </c>
      <c r="CC110" s="250">
        <f>SQRT(AVERAGE((BK110-$CB110)^2,(BL110-$CB110)^2,(BM110-$CB110)^2,(BN110-$CB110)^2,(BO110-$CB110)^2,(BP110-$CB110)^2,(BQ110-$CB110)^2,(BR110-$CB110)^2,(BS110-$CB110)^2,(BT110-$CB110)^2,(BU110-$CB110)^2,(BV110-$CB110)^2,(BW110-$CB110)^2,(BX110-$CB110)^2,(BY110-$CB110)^2,(BZ110-$CB110)^2,(CA110-$CB110)^2))</f>
        <v>4.832018219789169</v>
      </c>
      <c r="CD110" t="s" s="116">
        <v>137</v>
      </c>
      <c r="CE110" s="254">
        <f>IF(AN110="n/a","n/a",IF(U110&lt;0,"n/a",IF(U110="n/a","n/a",I110+AN110-U110)))</f>
        <v>-10.59388400432842</v>
      </c>
      <c r="CF110" s="254">
        <f>IF(AN110="n/a","n/a",I110+AN110)</f>
        <v>13.69569128524687</v>
      </c>
      <c r="CG110" s="250">
        <f>D110/10+(1000-E110)/100+IF(F110="N",2,IF(F110="Y",1,0))+IF(G110="N",2,IF(G110="Y",1,0))+IF(L110&gt;10,5,L110/2)+IF(S110&gt;100,0,IF(S110&lt;0,0,(100-S110)/10))+IF(U110&gt;100,0,IF(U110&lt;0,0,(100-U110)/10))+IF(X110="-",0,IF(X110="N/A",0,IF(X110&gt;5,0,5-X110)))+IF(Y110&gt;5,0,5-Y110)+IF(Z110="N/A",0,IF(Z110&gt;5,0,5-Z110))+IF(AB110&lt;0,0,IF(AB110="-",0,IF(AB110="N/A",0,IF(AB110&gt;10,5,AB110/2))))+IF(AC110="n/a",0,IF(AC110&lt;0,0,IF(AC110&gt;10,5,AC110/2)))+IF(AE110="n/a",0,IF(AE110&lt;0,0,IF(AE110&gt;10,5,AE110/2)))+AF110/10+IF(AG110&gt;100000,3,IF(AG110&gt;10000,2,IF(AG110&gt;1000,1,0)))+IF(AL110&gt;10,5,AL110/2)+IF(AM110="n/a",0,IF(AM110&gt;10,5,AM110/2))+IF(AN110="n/a",0,IF(AN110&gt;10,5,AN110/2))+IF(AO110="n/a",0,IF(AO110&lt;0,0,IF(AO110&gt;10,5,AO110/2)))+IF(CB110&gt;10,5,CB110/2)</f>
        <v>72.39071870777336</v>
      </c>
      <c r="CH110" s="255">
        <f>IF(AB110="n/a",1.03*AP110,IF(AB110&lt;0,1.01*AP110,IF(AB110&gt;10,1.1*AP110,(1+AB110/100)*AP110)))</f>
        <v>2.849</v>
      </c>
      <c r="CI110" s="256">
        <f>IF($AC110="n/a",1.03*CH110,IF($AC110&lt;0,1.01*CH110,IF($AC110&gt;10,1.1*CH110,(1+$AC110/100)*CH110)))</f>
        <v>3.133900000000001</v>
      </c>
      <c r="CJ110" s="257">
        <f>IF($AE110="n/a",1.03*CI110,IF($AE110&lt;0,1.01*CI110,IF($AE110&gt;10,1.1*CI110,(1+$AE110/100)*CI110)))</f>
        <v>3.447290000000001</v>
      </c>
      <c r="CK110" s="257">
        <f>IF($AE110="n/a",1.03*CJ110,IF($AE110&lt;0,1.01*CJ110,IF($AE110&gt;10,1.1*CJ110,(1+$AE110/100)*CJ110)))</f>
        <v>3.792019000000002</v>
      </c>
      <c r="CL110" s="258">
        <f>IF($AE110="n/a",1.03*CK110,IF($AE110&lt;0,1.01*CK110,IF($AE110&gt;10,1.1*CK110,(1+$AE110/100)*CK110)))</f>
        <v>4.171220900000002</v>
      </c>
      <c r="CM110" s="256">
        <f>SUM(CH110:CL110)</f>
        <v>17.3934299</v>
      </c>
      <c r="CN110" s="253">
        <f>(CM110/H110)*100</f>
        <v>13.82405809887141</v>
      </c>
      <c r="CO110" s="259">
        <v>1.08</v>
      </c>
      <c r="CP110" s="260">
        <v>23.8</v>
      </c>
      <c r="CQ110" s="261">
        <v>-1.2</v>
      </c>
      <c r="CR110" s="260">
        <v>8.699999999999999</v>
      </c>
      <c r="CS110" s="261">
        <v>7.4</v>
      </c>
    </row>
    <row r="111" ht="11.25" customHeight="1">
      <c r="A111" t="s" s="273">
        <v>765</v>
      </c>
      <c r="B111" t="s" s="146">
        <v>766</v>
      </c>
      <c r="C111" t="s" s="146">
        <v>146</v>
      </c>
      <c r="D111" s="267">
        <v>15</v>
      </c>
      <c r="E111" s="219">
        <v>210</v>
      </c>
      <c r="F111" t="s" s="151">
        <v>141</v>
      </c>
      <c r="G111" t="s" s="152">
        <v>141</v>
      </c>
      <c r="H111" s="496">
        <v>94.34999999999999</v>
      </c>
      <c r="I111" s="269">
        <f>(R111/H111)*100</f>
        <v>2.458929517753047</v>
      </c>
      <c r="J111" s="270">
        <v>0.52</v>
      </c>
      <c r="K111" s="270">
        <v>0.58</v>
      </c>
      <c r="L111" s="269">
        <f>((K111/J111)-1)*100</f>
        <v>11.53846153846152</v>
      </c>
      <c r="M111" s="272">
        <v>42802</v>
      </c>
      <c r="N111" s="272">
        <v>42804</v>
      </c>
      <c r="O111" s="272">
        <v>42818</v>
      </c>
      <c r="P111" t="s" s="273">
        <v>767</v>
      </c>
      <c r="Q111" s="274"/>
      <c r="R111" s="271">
        <f>K111*4</f>
        <v>2.32</v>
      </c>
      <c r="S111" s="275">
        <f>IF(OR(W111&lt;0.01,W111="n/a"),"n/a",R111/W111*100)</f>
        <v>64.26592797783933</v>
      </c>
      <c r="T111" s="276">
        <f>IF(OR(W111&lt;0.01,Z111="n/a"),"n/a",(H111/SQRT(22.5*W111*(H111/Z111))-1)*100)</f>
        <v>30.22744504247148</v>
      </c>
      <c r="U111" s="269">
        <f>IF(OR(W111&lt;0.01,W111="n/a"),"n/a",H111/W111)</f>
        <v>26.13573407202216</v>
      </c>
      <c r="V111" s="277">
        <v>12</v>
      </c>
      <c r="W111" s="268">
        <v>3.61</v>
      </c>
      <c r="X111" s="268">
        <v>2.9</v>
      </c>
      <c r="Y111" s="278">
        <v>0.66</v>
      </c>
      <c r="Z111" s="279">
        <v>1.46</v>
      </c>
      <c r="AA111" s="280">
        <v>5.7</v>
      </c>
      <c r="AB111" s="281">
        <v>-13.9</v>
      </c>
      <c r="AC111" s="282">
        <v>83.70999999999999</v>
      </c>
      <c r="AD111" s="283">
        <v>2.9</v>
      </c>
      <c r="AE111" s="283">
        <v>9</v>
      </c>
      <c r="AF111" s="284">
        <v>5</v>
      </c>
      <c r="AG111" s="285">
        <v>1028</v>
      </c>
      <c r="AH111" s="286">
        <v>3.3</v>
      </c>
      <c r="AI111" s="287">
        <v>0.38</v>
      </c>
      <c r="AJ111" s="288">
        <f>IF(OR(AD111&lt;0,AD111="n/a",AD111=0),"n/a",AN111/AD111)</f>
        <v>8.150464770628775</v>
      </c>
      <c r="AK111" s="289">
        <f>IF(OR(AO111&lt;0,AO111="n/a"),"n/a",AN111/AO111)</f>
        <v>1.106300802550003</v>
      </c>
      <c r="AL111" s="290">
        <f>((AP111/AQ111)^(1/1)-1)*100</f>
        <v>20.93023255813955</v>
      </c>
      <c r="AM111" s="290">
        <f>IF(AS111=0,"n/a",((AP111/AS111)^(1/3)-1)*100)</f>
        <v>20.12332999430442</v>
      </c>
      <c r="AN111" s="290">
        <f>IF(AV111=0,"n/a",((AP111/AV111)^(1/5)-1)*100)</f>
        <v>23.63634783482345</v>
      </c>
      <c r="AO111" s="291">
        <f>IF(BB111=0,"n/a",((AP111/BB111)^(1/10)-1)*100)</f>
        <v>21.36520897421579</v>
      </c>
      <c r="AP111" s="288">
        <v>2.08</v>
      </c>
      <c r="AQ111" s="288">
        <v>1.72</v>
      </c>
      <c r="AR111" s="288">
        <v>1.44</v>
      </c>
      <c r="AS111" s="288">
        <v>1.2</v>
      </c>
      <c r="AT111" s="292"/>
      <c r="AU111" s="288">
        <v>0.9</v>
      </c>
      <c r="AV111" s="288">
        <v>0.72</v>
      </c>
      <c r="AW111" s="292"/>
      <c r="AX111" s="293">
        <v>0.5600000000000001</v>
      </c>
      <c r="AY111" s="294">
        <v>0.48</v>
      </c>
      <c r="AZ111" s="295">
        <v>0.44</v>
      </c>
      <c r="BA111" s="295">
        <v>0.36</v>
      </c>
      <c r="BB111" s="295">
        <v>0.3</v>
      </c>
      <c r="BC111" s="295">
        <v>0.24</v>
      </c>
      <c r="BD111" s="426">
        <v>0.22</v>
      </c>
      <c r="BE111" s="295">
        <v>0.165</v>
      </c>
      <c r="BF111" s="426">
        <v>0</v>
      </c>
      <c r="BG111" s="426">
        <v>0</v>
      </c>
      <c r="BH111" s="426">
        <v>0</v>
      </c>
      <c r="BI111" s="494">
        <v>0</v>
      </c>
      <c r="BJ111" s="293">
        <f>SUM(AP111:BI111)</f>
        <v>10.825</v>
      </c>
      <c r="BK111" s="297">
        <f>((AP111/AQ111)-1)*100</f>
        <v>20.93023255813955</v>
      </c>
      <c r="BL111" s="297">
        <f>((AQ111/AR111)-1)*100</f>
        <v>19.44444444444444</v>
      </c>
      <c r="BM111" s="297">
        <f>((AR111/AS111)-1)*100</f>
        <v>20</v>
      </c>
      <c r="BN111" s="297">
        <f>IF(AU111=0,0,IF(AU111&gt;AS111,0,((AS111/AU111)-1)*100))</f>
        <v>33.33333333333333</v>
      </c>
      <c r="BO111" s="297">
        <f>IF(AV111=0,0,IF(AV111&gt;AU111,0,((AU111/AV111)-1)*100))</f>
        <v>25</v>
      </c>
      <c r="BP111" s="297">
        <f>IF(AX111=0,0,IF(AX111&gt;AV111,0,((AV111/AX111)-1)*100))</f>
        <v>28.57142857142856</v>
      </c>
      <c r="BQ111" s="298">
        <f>IF(AY111=0,0,IF(AY111&gt;AX111,0,((AX111/AY111)-1)*100))</f>
        <v>16.66666666666667</v>
      </c>
      <c r="BR111" s="299">
        <f>IF(AZ111=0,0,IF(AZ111&gt;AY111,0,((AY111/AZ111)-1)*100))</f>
        <v>9.090909090909083</v>
      </c>
      <c r="BS111" s="299">
        <f>IF(BA111=0,0,IF(BA111&gt;AZ111,0,((AZ111/BA111)-1)*100))</f>
        <v>22.22222222222223</v>
      </c>
      <c r="BT111" s="299">
        <f>IF(BB111=0,0,IF(BB111&gt;BA111,0,((BA111/BB111)-1)*100))</f>
        <v>20</v>
      </c>
      <c r="BU111" s="299">
        <f>IF(BC111=0,0,IF(BC111&gt;BB111,0,((BB111/BC111)-1)*100))</f>
        <v>25</v>
      </c>
      <c r="BV111" s="299">
        <f>IF(BD111=0,0,IF(BD111&gt;BC111,0,((BC111/BD111)-1)*100))</f>
        <v>9.090909090909083</v>
      </c>
      <c r="BW111" s="299">
        <f>IF(BE111=0,0,IF(BE111&gt;BD111,0,((BD111/BE111)-1)*100))</f>
        <v>33.33333333333333</v>
      </c>
      <c r="BX111" s="299">
        <f>IF(BF111=0,0,IF(BF111&gt;BE111,0,((BE111/BF111)-1)*100))</f>
        <v>0</v>
      </c>
      <c r="BY111" s="299">
        <f>IF(BG111=0,0,IF(BG111&gt;BF111,0,((BF111/BG111)-1)*100))</f>
        <v>0</v>
      </c>
      <c r="BZ111" s="299">
        <f>IF(BH111=0,0,IF(BH111&gt;BG111,0,((BG111/BH111)-1)*100))</f>
        <v>0</v>
      </c>
      <c r="CA111" s="300">
        <f>IF(BI111=0,0,IF(BI111&gt;BH111,0,((BH111/BI111)-1)*100))</f>
        <v>0</v>
      </c>
      <c r="CB111" s="297">
        <f>AVERAGE(BK111:CA111)</f>
        <v>16.62843995949331</v>
      </c>
      <c r="CC111" s="297">
        <f>SQRT(AVERAGE((BK111-$CB111)^2,(BL111-$CB111)^2,(BM111-$CB111)^2,(BN111-$CB111)^2,(BO111-$CB111)^2,(BP111-$CB111)^2,(BQ111-$CB111)^2,(BR111-$CB111)^2,(BS111-$CB111)^2,(BT111-$CB111)^2,(BU111-$CB111)^2,(BV111-$CB111)^2,(BW111-$CB111)^2,(BX111-$CB111)^2,(BY111-$CB111)^2,(BZ111-$CB111)^2,(CA111-$CB111)^2))</f>
        <v>11.22240075690332</v>
      </c>
      <c r="CD111" t="s" s="146">
        <v>132</v>
      </c>
      <c r="CE111" s="301">
        <f>IF(AN111="n/a","n/a",IF(U111&lt;0,"n/a",IF(U111="n/a","n/a",I111+AN111-U111)))</f>
        <v>-0.04045671944566465</v>
      </c>
      <c r="CF111" s="301">
        <f>IF(AN111="n/a","n/a",I111+AN111)</f>
        <v>26.0952773525765</v>
      </c>
      <c r="CG111" s="297">
        <f>D111/10+(1000-E111)/100+IF(F111="N",2,IF(F111="Y",1,0))+IF(G111="N",2,IF(G111="Y",1,0))+IF(L111&gt;10,5,L111/2)+IF(S111&gt;100,0,IF(S111&lt;0,0,(100-S111)/10))+IF(U111&gt;100,0,IF(U111&lt;0,0,(100-U111)/10))+IF(X111="-",0,IF(X111="N/A",0,IF(X111&gt;5,0,5-X111)))+IF(Y111&gt;5,0,5-Y111)+IF(Z111="N/A",0,IF(Z111&gt;5,0,5-Z111))+IF(AB111&lt;0,0,IF(AB111="-",0,IF(AB111="N/A",0,IF(AB111&gt;10,5,AB111/2))))+IF(AC111="n/a",0,IF(AC111&lt;0,0,IF(AC111&gt;10,5,AC111/2)))+IF(AE111="n/a",0,IF(AE111&lt;0,0,IF(AE111&gt;10,5,AE111/2)))+AF111/10+IF(AG111&gt;100000,3,IF(AG111&gt;10000,2,IF(AG111&gt;1000,1,0)))+IF(AL111&gt;10,5,AL111/2)+IF(AM111="n/a",0,IF(AM111&gt;10,5,AM111/2))+IF(AN111="n/a",0,IF(AN111&gt;10,5,AN111/2))+IF(AO111="n/a",0,IF(AO111&lt;0,0,IF(AO111&gt;10,5,AO111/2)))+IF(CB111&gt;10,5,CB111/2)</f>
        <v>73.33983379501385</v>
      </c>
      <c r="CH111" s="302">
        <f>IF(AB111="n/a",1.03*AP111,IF(AB111&lt;0,1.01*AP111,IF(AB111&gt;10,1.1*AP111,(1+AB111/100)*AP111)))</f>
        <v>2.1008</v>
      </c>
      <c r="CI111" s="303">
        <f>IF($AC111="n/a",1.03*CH111,IF($AC111&lt;0,1.01*CH111,IF($AC111&gt;10,1.1*CH111,(1+$AC111/100)*CH111)))</f>
        <v>2.31088</v>
      </c>
      <c r="CJ111" s="304">
        <f>IF($AE111="n/a",1.03*CI111,IF($AE111&lt;0,1.01*CI111,IF($AE111&gt;10,1.1*CI111,(1+$AE111/100)*CI111)))</f>
        <v>2.5188592</v>
      </c>
      <c r="CK111" s="304">
        <f>IF($AE111="n/a",1.03*CJ111,IF($AE111&lt;0,1.01*CJ111,IF($AE111&gt;10,1.1*CJ111,(1+$AE111/100)*CJ111)))</f>
        <v>2.745556528</v>
      </c>
      <c r="CL111" s="305">
        <f>IF($AE111="n/a",1.03*CK111,IF($AE111&lt;0,1.01*CK111,IF($AE111&gt;10,1.1*CK111,(1+$AE111/100)*CK111)))</f>
        <v>2.992656615520001</v>
      </c>
      <c r="CM111" s="303">
        <f>SUM(CH111:CL111)</f>
        <v>12.668752343520</v>
      </c>
      <c r="CN111" s="300">
        <f>(CM111/H111)*100</f>
        <v>13.42740047007949</v>
      </c>
      <c r="CO111" s="306">
        <v>0.84</v>
      </c>
      <c r="CP111" s="307">
        <v>27.9</v>
      </c>
      <c r="CQ111" s="308">
        <v>-7.2</v>
      </c>
      <c r="CR111" s="307">
        <v>2.8</v>
      </c>
      <c r="CS111" s="308">
        <v>1</v>
      </c>
    </row>
    <row r="112" ht="11.25" customHeight="1">
      <c r="A112" t="s" s="173">
        <v>768</v>
      </c>
      <c r="B112" t="s" s="110">
        <v>769</v>
      </c>
      <c r="C112" t="s" s="110">
        <v>170</v>
      </c>
      <c r="D112" s="174">
        <v>13</v>
      </c>
      <c r="E112" s="219">
        <v>286</v>
      </c>
      <c r="F112" t="s" s="118">
        <v>129</v>
      </c>
      <c r="G112" t="s" s="113">
        <v>129</v>
      </c>
      <c r="H112" s="330">
        <v>8</v>
      </c>
      <c r="I112" s="177">
        <f>(R112/H112)*100</f>
        <v>6.873750000000001</v>
      </c>
      <c r="J112" s="311">
        <v>0.26185</v>
      </c>
      <c r="K112" s="311">
        <v>0.27495</v>
      </c>
      <c r="L112" s="177">
        <f>((K112/J112)-1)*100</f>
        <v>5.002864235249183</v>
      </c>
      <c r="M112" s="179">
        <v>42991</v>
      </c>
      <c r="N112" s="179">
        <v>42993</v>
      </c>
      <c r="O112" s="179">
        <v>43028</v>
      </c>
      <c r="P112" t="s" s="173">
        <v>770</v>
      </c>
      <c r="Q112" t="s" s="173">
        <v>771</v>
      </c>
      <c r="R112" s="180">
        <f>K112*2</f>
        <v>0.5499000000000001</v>
      </c>
      <c r="S112" s="181">
        <f>IF(OR(W112&lt;0.01,W112="n/a"),"n/a",R112/W112*100)</f>
        <v>161.7352941176471</v>
      </c>
      <c r="T112" s="182">
        <f>IF(OR(W112&lt;0.01,Z112="n/a"),"n/a",(H112/SQRT(22.5*W112*(H112/Z112))-1)*100)</f>
        <v>79.76018883555969</v>
      </c>
      <c r="U112" s="177">
        <f>IF(OR(W112&lt;0.01,W112="n/a"),"n/a",H112/W112)</f>
        <v>23.52941176470588</v>
      </c>
      <c r="V112" t="s" s="96">
        <v>143</v>
      </c>
      <c r="W112" s="331">
        <v>0.34</v>
      </c>
      <c r="X112" t="s" s="335">
        <v>143</v>
      </c>
      <c r="Y112" s="530">
        <v>2.64</v>
      </c>
      <c r="Z112" s="333">
        <v>3.09</v>
      </c>
      <c r="AA112" t="s" s="336">
        <v>143</v>
      </c>
      <c r="AB112" t="s" s="332">
        <v>143</v>
      </c>
      <c r="AC112" t="s" s="336">
        <v>143</v>
      </c>
      <c r="AD112" t="s" s="335">
        <v>143</v>
      </c>
      <c r="AE112" t="s" s="335">
        <v>143</v>
      </c>
      <c r="AF112" s="190">
        <v>0</v>
      </c>
      <c r="AG112" s="337">
        <v>3670</v>
      </c>
      <c r="AH112" t="s" s="335">
        <v>143</v>
      </c>
      <c r="AI112" t="s" s="335">
        <v>143</v>
      </c>
      <c r="AJ112" t="s" s="338">
        <f>IF(OR(AD112&lt;0,AD112="n/a",AD112=0,AN112="n/a"),"n/a",AN112/AD112)</f>
        <v>143</v>
      </c>
      <c r="AK112" s="195">
        <f>IF(OR(AN112&lt;0,AN112="n/a",AO112&lt;0,AO112="n/a"),"n/a",AN112/AO112)</f>
        <v>0.7103715436845061</v>
      </c>
      <c r="AL112" s="196">
        <f>((AP112/AQ112)^(1/1)-1)*100</f>
        <v>5.013033888109097</v>
      </c>
      <c r="AM112" s="196">
        <f>IF(AS112=0,"n/a",((AP112/AS112)^(1/3)-1)*100)</f>
        <v>4.999361760671084</v>
      </c>
      <c r="AN112" s="196">
        <f>IF(AV112=0,"n/a",((AP112/AV112)^(1/5)-1)*100)</f>
        <v>6.5747494314917</v>
      </c>
      <c r="AO112" s="197">
        <f>IF(BB112=0,"n/a",((AP112/BB112)^(1/10)-1)*100)</f>
        <v>9.25536712435051</v>
      </c>
      <c r="AP112" s="194">
        <v>0.5237000000000001</v>
      </c>
      <c r="AQ112" s="194">
        <v>0.4987</v>
      </c>
      <c r="AR112" s="194">
        <v>0.475</v>
      </c>
      <c r="AS112" s="194">
        <v>0.4524</v>
      </c>
      <c r="AT112" s="199"/>
      <c r="AU112" s="194">
        <v>0.419</v>
      </c>
      <c r="AV112" s="194">
        <v>0.3809</v>
      </c>
      <c r="AW112" s="199"/>
      <c r="AX112" s="200">
        <v>0.3463</v>
      </c>
      <c r="AY112" s="201">
        <v>0.3093</v>
      </c>
      <c r="AZ112" s="202">
        <v>0.2946</v>
      </c>
      <c r="BA112" s="202">
        <v>0.2755</v>
      </c>
      <c r="BB112" s="202">
        <v>0.2161</v>
      </c>
      <c r="BC112" s="202">
        <v>0.054515</v>
      </c>
      <c r="BD112" s="203">
        <v>0</v>
      </c>
      <c r="BE112" s="203">
        <v>0</v>
      </c>
      <c r="BF112" s="203">
        <v>0</v>
      </c>
      <c r="BG112" s="203">
        <v>0</v>
      </c>
      <c r="BH112" s="203">
        <v>0</v>
      </c>
      <c r="BI112" s="204">
        <v>0</v>
      </c>
      <c r="BJ112" s="200">
        <f>SUM(AP112:BI112)</f>
        <v>4.246015</v>
      </c>
      <c r="BK112" s="205">
        <f>((AP112/AQ112)-1)*100</f>
        <v>5.013033888109097</v>
      </c>
      <c r="BL112" s="205">
        <f>((AQ112/AR112)-1)*100</f>
        <v>4.989473684210521</v>
      </c>
      <c r="BM112" s="205">
        <f>((AR112/AS112)-1)*100</f>
        <v>4.995579133510164</v>
      </c>
      <c r="BN112" s="205">
        <f>IF(AU112=0,0,IF(AU112&gt;AS112,0,((AS112/AU112)-1)*100))</f>
        <v>7.971360381861592</v>
      </c>
      <c r="BO112" s="205">
        <f>IF(AV112=0,0,IF(AV112&gt;AU112,0,((AU112/AV112)-1)*100))</f>
        <v>10.00262536098713</v>
      </c>
      <c r="BP112" s="205">
        <f>IF(AX112=0,0,IF(AX112&gt;AV112,0,((AV112/AX112)-1)*100))</f>
        <v>9.991336991048239</v>
      </c>
      <c r="BQ112" s="206">
        <f>IF(AY112=0,0,IF(AY112&gt;AX112,0,((AX112/AY112)-1)*100))</f>
        <v>11.96249595861623</v>
      </c>
      <c r="BR112" s="207">
        <f>IF(AZ112=0,0,IF(AZ112&gt;AY112,0,((AY112/AZ112)-1)*100))</f>
        <v>4.989816700611005</v>
      </c>
      <c r="BS112" s="207">
        <f>IF(BA112=0,0,IF(BA112&gt;AZ112,0,((AZ112/BA112)-1)*100))</f>
        <v>6.93284936479126</v>
      </c>
      <c r="BT112" s="207">
        <f>IF(BB112=0,0,IF(BB112&gt;BA112,0,((BA112/BB112)-1)*100))</f>
        <v>27.48727440999539</v>
      </c>
      <c r="BU112" s="207">
        <f>IF(BC112=0,0,IF(BC112&gt;BB112,0,((BB112/BC112)-1)*100))</f>
        <v>296.4046592680913</v>
      </c>
      <c r="BV112" s="207">
        <f>IF(BD112=0,0,IF(BD112&gt;BC112,0,((BC112/BD112)-1)*100))</f>
        <v>0</v>
      </c>
      <c r="BW112" s="207">
        <f>IF(BE112=0,0,IF(BE112&gt;BD112,0,((BD112/BE112)-1)*100))</f>
        <v>0</v>
      </c>
      <c r="BX112" s="207">
        <f>IF(BF112=0,0,IF(BF112&gt;BE112,0,((BE112/BF112)-1)*100))</f>
        <v>0</v>
      </c>
      <c r="BY112" s="207">
        <f>IF(BG112=0,0,IF(BG112&gt;BF112,0,((BF112/BG112)-1)*100))</f>
        <v>0</v>
      </c>
      <c r="BZ112" s="207">
        <f>IF(BH112=0,0,IF(BH112&gt;BG112,0,((BG112/BH112)-1)*100))</f>
        <v>0</v>
      </c>
      <c r="CA112" s="208">
        <f>IF(BI112=0,0,IF(BI112&gt;BH112,0,((BH112/BI112)-1)*100))</f>
        <v>0</v>
      </c>
      <c r="CB112" s="205">
        <f>AVERAGE(BK112:CA112)</f>
        <v>22.98473559657835</v>
      </c>
      <c r="CC112" s="205">
        <f>SQRT(AVERAGE((BK112-$CB112)^2,(BL112-$CB112)^2,(BM112-$CB112)^2,(BN112-$CB112)^2,(BO112-$CB112)^2,(BP112-$CB112)^2,(BQ112-$CB112)^2,(BR112-$CB112)^2,(BS112-$CB112)^2,(BT112-$CB112)^2,(BU112-$CB112)^2,(BV112-$CB112)^2,(BW112-$CB112)^2,(BX112-$CB112)^2,(BY112-$CB112)^2,(BZ112-$CB112)^2,(CA112-$CB112)^2))</f>
        <v>68.67856594992615</v>
      </c>
      <c r="CD112" t="s" s="110">
        <v>170</v>
      </c>
      <c r="CE112" s="209">
        <f>IF(AN112="n/a","n/a",IF(U112&lt;0,"n/a",IF(U112="n/a","n/a",I112+AN112-U112)))</f>
        <v>-10.08091233321418</v>
      </c>
      <c r="CF112" s="209">
        <f>IF(AN112="n/a","n/a",I112+AN112)</f>
        <v>13.4484994314917</v>
      </c>
      <c r="CG112" s="205">
        <f>D112/10+(1000-E112)/100+IF(F112="N",2,IF(F112="Y",1,0))+IF(G112="N",2,IF(G112="Y",1,0))+IF(L112&gt;10,5,L112/2)+IF(S112&gt;100,0,IF(S112&lt;0,0,(100-S112)/10))+IF(U112&gt;100,0,IF(U112&lt;0,0,(100-U112)/10))+IF(X112="-",0,IF(X112="N/A",0,IF(X112&gt;5,0,5-X112)))+IF(Y112&gt;5,0,5-Y112)+IF(Z112="N/A",0,IF(Z112&gt;5,0,5-Z112))+IF(AB112&lt;0,0,IF(AB112="-",0,IF(AB112="N/A",0,IF(AB112&gt;10,5,AB112/2))))+IF(AC112="n/a",0,IF(AC112&lt;0,0,IF(AC112&gt;10,5,AC112/2)))+IF(AE112="n/a",0,IF(AE112&lt;0,0,IF(AE112&gt;10,5,AE112/2)))+AF112/10+IF(AG112&gt;100000,3,IF(AG112&gt;10000,2,IF(AG112&gt;1000,1,0)))+IF(AL112&gt;10,5,AL112/2)+IF(AM112="n/a",0,IF(AM112&gt;10,5,AM112/2))+IF(AN112="n/a",0,IF(AN112&gt;10,5,AN112/2))+IF(AO112="n/a",0,IF(AO112&lt;0,0,IF(AO112&gt;10,5,AO112/2)))+IF(CB112&gt;10,5,CB112/2)</f>
        <v>41.7797470434652</v>
      </c>
      <c r="CH112" s="315">
        <f>IF(AB112="n/a",1.03*AP112,IF(AB112&lt;0,1.01*AP112,IF(AB112&gt;10,1.1*AP112,(1+AB112/100)*AP112)))</f>
        <v>0.5394110000000001</v>
      </c>
      <c r="CI112" s="211">
        <f>IF($AC112="n/a",1.03*CH112,IF($AC112&lt;0,1.01*CH112,IF($AC112&gt;10,1.1*CH112,(1+$AC112/100)*CH112)))</f>
        <v>0.5555933300000001</v>
      </c>
      <c r="CJ112" s="212">
        <f>IF($AE112="n/a",1.03*CI112,IF($AE112&lt;0,1.01*CI112,IF($AE112&gt;10,1.1*CI112,(1+$AE112/100)*CI112)))</f>
        <v>0.5722611299000001</v>
      </c>
      <c r="CK112" s="212">
        <f>IF($AE112="n/a",1.03*CJ112,IF($AE112&lt;0,1.01*CJ112,IF($AE112&gt;10,1.1*CJ112,(1+$AE112/100)*CJ112)))</f>
        <v>0.5894289637970002</v>
      </c>
      <c r="CL112" s="210">
        <f>IF($AE112="n/a",1.03*CK112,IF($AE112&lt;0,1.01*CK112,IF($AE112&gt;10,1.1*CK112,(1+$AE112/100)*CK112)))</f>
        <v>0.6071118327109102</v>
      </c>
      <c r="CM112" s="211">
        <f>SUM(CH112:CL112)</f>
        <v>2.863806256407911</v>
      </c>
      <c r="CN112" s="208">
        <f>(CM112/H112)*100</f>
        <v>35.79757820509889</v>
      </c>
      <c r="CO112" t="s" s="335">
        <v>143</v>
      </c>
      <c r="CP112" t="s" s="531">
        <v>143</v>
      </c>
      <c r="CQ112" s="342">
        <v>-28.8</v>
      </c>
      <c r="CR112" s="341">
        <v>-4.4</v>
      </c>
      <c r="CS112" s="342">
        <v>-17.2</v>
      </c>
    </row>
    <row r="113" ht="11.25" customHeight="1">
      <c r="A113" t="s" s="116">
        <v>772</v>
      </c>
      <c r="B113" t="s" s="116">
        <v>773</v>
      </c>
      <c r="C113" t="s" s="227">
        <v>525</v>
      </c>
      <c r="D113" s="218">
        <v>22</v>
      </c>
      <c r="E113" s="219">
        <v>144</v>
      </c>
      <c r="F113" t="s" s="220">
        <v>141</v>
      </c>
      <c r="G113" t="s" s="221">
        <v>141</v>
      </c>
      <c r="H113" s="222">
        <v>154.06</v>
      </c>
      <c r="I113" s="223">
        <f>(R113/H113)*100</f>
        <v>3.894586524730624</v>
      </c>
      <c r="J113" s="318">
        <v>1.4</v>
      </c>
      <c r="K113" s="318">
        <v>1.5</v>
      </c>
      <c r="L113" s="223">
        <f>((K113/J113)-1)*100</f>
        <v>7.14285714285714</v>
      </c>
      <c r="M113" s="226">
        <v>42863</v>
      </c>
      <c r="N113" s="226">
        <v>42865</v>
      </c>
      <c r="O113" s="226">
        <v>42896</v>
      </c>
      <c r="P113" t="s" s="227">
        <v>363</v>
      </c>
      <c r="Q113" s="85"/>
      <c r="R113" s="225">
        <f>K113*4</f>
        <v>6</v>
      </c>
      <c r="S113" s="228">
        <f>IF(OR(W113&lt;0.01,W113="n/a"),"n/a",R113/W113*100)</f>
        <v>50.08347245409015</v>
      </c>
      <c r="T113" s="229">
        <f>IF(OR(W113&lt;0.01,Z113="n/a"),"n/a",(H113/SQRT(22.5*W113*(H113/Z113))-1)*100)</f>
        <v>111.4115231665959</v>
      </c>
      <c r="U113" s="223">
        <f>IF(OR(W113&lt;0.01,W113="n/a"),"n/a",H113/W113)</f>
        <v>12.85976627712855</v>
      </c>
      <c r="V113" s="230">
        <v>12</v>
      </c>
      <c r="W113" s="222">
        <v>11.98</v>
      </c>
      <c r="X113" s="222">
        <v>5.51</v>
      </c>
      <c r="Y113" s="231">
        <v>1.83</v>
      </c>
      <c r="Z113" s="232">
        <v>7.82</v>
      </c>
      <c r="AA113" s="358">
        <v>64.5</v>
      </c>
      <c r="AB113" s="234">
        <v>-8.9</v>
      </c>
      <c r="AC113" s="235">
        <v>0.8</v>
      </c>
      <c r="AD113" s="236">
        <v>-1</v>
      </c>
      <c r="AE113" s="236">
        <v>2.34</v>
      </c>
      <c r="AF113" s="237">
        <v>23</v>
      </c>
      <c r="AG113" s="238">
        <v>143499</v>
      </c>
      <c r="AH113" s="239">
        <v>0.1</v>
      </c>
      <c r="AI113" s="240">
        <v>2.48</v>
      </c>
      <c r="AJ113" t="s" s="265">
        <f>IF(OR(AD113&lt;0,AD113="n/a",AD113=0),"n/a",AN113/AD113)</f>
        <v>143</v>
      </c>
      <c r="AK113" s="242">
        <f>IF(OR(AO113&lt;0,AO113="n/a"),"n/a",AN113/AO113)</f>
        <v>0.7820542923761989</v>
      </c>
      <c r="AL113" s="243">
        <f>((AP113/AQ113)^(1/1)-1)*100</f>
        <v>10.00000000000001</v>
      </c>
      <c r="AM113" s="243">
        <f>IF(AS113=0,"n/a",((AP113/AS113)^(1/3)-1)*100)</f>
        <v>14.12662872020123</v>
      </c>
      <c r="AN113" s="243">
        <f>IF(AV113=0,"n/a",((AP113/AV113)^(1/5)-1)*100)</f>
        <v>13.65614939721804</v>
      </c>
      <c r="AO113" s="244">
        <f>IF(BB113=0,"n/a",((AP113/BB113)^(1/10)-1)*100)</f>
        <v>17.4618943088019</v>
      </c>
      <c r="AP113" s="241">
        <v>5.5</v>
      </c>
      <c r="AQ113" s="241">
        <v>5</v>
      </c>
      <c r="AR113" s="241">
        <v>4.25</v>
      </c>
      <c r="AS113" s="241">
        <v>3.7</v>
      </c>
      <c r="AT113" s="245"/>
      <c r="AU113" s="241">
        <v>3.3</v>
      </c>
      <c r="AV113" s="241">
        <v>2.9</v>
      </c>
      <c r="AW113" s="245"/>
      <c r="AX113" s="246">
        <v>2.5</v>
      </c>
      <c r="AY113" s="247">
        <v>2.15</v>
      </c>
      <c r="AZ113" s="248">
        <v>1.9</v>
      </c>
      <c r="BA113" s="248">
        <v>1.5</v>
      </c>
      <c r="BB113" s="248">
        <v>1.1</v>
      </c>
      <c r="BC113" s="248">
        <v>0.78</v>
      </c>
      <c r="BD113" s="248">
        <v>0.7</v>
      </c>
      <c r="BE113" s="248">
        <v>0.63</v>
      </c>
      <c r="BF113" s="248">
        <v>0.59</v>
      </c>
      <c r="BG113" s="248">
        <v>0.55</v>
      </c>
      <c r="BH113" s="248">
        <v>0.51</v>
      </c>
      <c r="BI113" s="249">
        <v>0.47</v>
      </c>
      <c r="BJ113" s="246">
        <f>SUM(AP113:BI113)</f>
        <v>38.03</v>
      </c>
      <c r="BK113" s="250">
        <f>((AP113/AQ113)-1)*100</f>
        <v>10.00000000000001</v>
      </c>
      <c r="BL113" s="250">
        <f>((AQ113/AR113)-1)*100</f>
        <v>17.64705882352942</v>
      </c>
      <c r="BM113" s="250">
        <f>((AR113/AS113)-1)*100</f>
        <v>14.86486486486487</v>
      </c>
      <c r="BN113" s="250">
        <f>IF(AU113=0,0,IF(AU113&gt;AS113,0,((AS113/AU113)-1)*100))</f>
        <v>12.12121212121213</v>
      </c>
      <c r="BO113" s="250">
        <f>IF(AV113=0,0,IF(AV113&gt;AU113,0,((AU113/AV113)-1)*100))</f>
        <v>13.79310344827587</v>
      </c>
      <c r="BP113" s="250">
        <f>IF(AX113=0,0,IF(AX113&gt;AV113,0,((AV113/AX113)-1)*100))</f>
        <v>15.99999999999999</v>
      </c>
      <c r="BQ113" s="251">
        <f>IF(AY113=0,0,IF(AY113&gt;AX113,0,((AX113/AY113)-1)*100))</f>
        <v>16.27906976744187</v>
      </c>
      <c r="BR113" s="252">
        <f>IF(AZ113=0,0,IF(AZ113&gt;AY113,0,((AY113/AZ113)-1)*100))</f>
        <v>13.1578947368421</v>
      </c>
      <c r="BS113" s="252">
        <f>IF(BA113=0,0,IF(BA113&gt;AZ113,0,((AZ113/BA113)-1)*100))</f>
        <v>26.66666666666666</v>
      </c>
      <c r="BT113" s="252">
        <f>IF(BB113=0,0,IF(BB113&gt;BA113,0,((BA113/BB113)-1)*100))</f>
        <v>36.36363636363635</v>
      </c>
      <c r="BU113" s="252">
        <f>IF(BC113=0,0,IF(BC113&gt;BB113,0,((BB113/BC113)-1)*100))</f>
        <v>41.02564102564104</v>
      </c>
      <c r="BV113" s="252">
        <f>IF(BD113=0,0,IF(BD113&gt;BC113,0,((BC113/BD113)-1)*100))</f>
        <v>11.42857142857143</v>
      </c>
      <c r="BW113" s="252">
        <f>IF(BE113=0,0,IF(BE113&gt;BD113,0,((BD113/BE113)-1)*100))</f>
        <v>11.11111111111109</v>
      </c>
      <c r="BX113" s="252">
        <f>IF(BF113=0,0,IF(BF113&gt;BE113,0,((BE113/BF113)-1)*100))</f>
        <v>6.779661016949157</v>
      </c>
      <c r="BY113" s="252">
        <f>IF(BG113=0,0,IF(BG113&gt;BF113,0,((BF113/BG113)-1)*100))</f>
        <v>7.272727272727253</v>
      </c>
      <c r="BZ113" s="252">
        <f>IF(BH113=0,0,IF(BH113&gt;BG113,0,((BG113/BH113)-1)*100))</f>
        <v>7.843137254901977</v>
      </c>
      <c r="CA113" s="253">
        <f>IF(BI113=0,0,IF(BI113&gt;BH113,0,((BH113/BI113)-1)*100))</f>
        <v>8.510638297872353</v>
      </c>
      <c r="CB113" s="250">
        <f>AVERAGE(BK113:CA113)</f>
        <v>15.9332349529555</v>
      </c>
      <c r="CC113" s="250">
        <f>SQRT(AVERAGE((BK113-$CB113)^2,(BL113-$CB113)^2,(BM113-$CB113)^2,(BN113-$CB113)^2,(BO113-$CB113)^2,(BP113-$CB113)^2,(BQ113-$CB113)^2,(BR113-$CB113)^2,(BS113-$CB113)^2,(BT113-$CB113)^2,(BU113-$CB113)^2,(BV113-$CB113)^2,(BW113-$CB113)^2,(BX113-$CB113)^2,(BY113-$CB113)^2,(BZ113-$CB113)^2,(CA113-$CB113)^2))</f>
        <v>9.552759505468517</v>
      </c>
      <c r="CD113" t="s" s="116">
        <v>178</v>
      </c>
      <c r="CE113" s="254">
        <f>IF(AN113="n/a","n/a",IF(U113&lt;0,"n/a",IF(U113="n/a","n/a",I113+AN113-U113)))</f>
        <v>4.69096964482012</v>
      </c>
      <c r="CF113" s="254">
        <f>IF(AN113="n/a","n/a",I113+AN113)</f>
        <v>17.55073592194867</v>
      </c>
      <c r="CG113" s="250">
        <f>D113/10+(1000-E113)/100+IF(F113="N",2,IF(F113="Y",1,0))+IF(G113="N",2,IF(G113="Y",1,0))+IF(L113&gt;10,5,L113/2)+IF(S113&gt;100,0,IF(S113&lt;0,0,(100-S113)/10))+IF(U113&gt;100,0,IF(U113&lt;0,0,(100-U113)/10))+IF(X113="-",0,IF(X113="N/A",0,IF(X113&gt;5,0,5-X113)))+IF(Y113&gt;5,0,5-Y113)+IF(Z113="N/A",0,IF(Z113&gt;5,0,5-Z113))+IF(AB113&lt;0,0,IF(AB113="-",0,IF(AB113="N/A",0,IF(AB113&gt;10,5,AB113/2))))+IF(AC113="n/a",0,IF(AC113&lt;0,0,IF(AC113&gt;10,5,AC113/2)))+IF(AE113="n/a",0,IF(AE113&lt;0,0,IF(AE113&gt;10,5,AE113/2)))+AF113/10+IF(AG113&gt;100000,3,IF(AG113&gt;10000,2,IF(AG113&gt;1000,1,0)))+IF(AL113&gt;10,5,AL113/2)+IF(AM113="n/a",0,IF(AM113&gt;10,5,AM113/2))+IF(AN113="n/a",0,IF(AN113&gt;10,5,AN113/2))+IF(AO113="n/a",0,IF(AO113&lt;0,0,IF(AO113&gt;10,5,AO113/2)))+IF(CB113&gt;10,5,CB113/2)</f>
        <v>65.0771046983067</v>
      </c>
      <c r="CH113" s="255">
        <f>IF(AB113="n/a",1.03*AP113,IF(AB113&lt;0,1.01*AP113,IF(AB113&gt;10,1.1*AP113,(1+AB113/100)*AP113)))</f>
        <v>5.555</v>
      </c>
      <c r="CI113" s="256">
        <f>IF($AC113="n/a",1.03*CH113,IF($AC113&lt;0,1.01*CH113,IF($AC113&gt;10,1.1*CH113,(1+$AC113/100)*CH113)))</f>
        <v>5.59944</v>
      </c>
      <c r="CJ113" s="257">
        <f>IF($AE113="n/a",1.03*CI113,IF($AE113&lt;0,1.01*CI113,IF($AE113&gt;10,1.1*CI113,(1+$AE113/100)*CI113)))</f>
        <v>5.730466896</v>
      </c>
      <c r="CK113" s="257">
        <f>IF($AE113="n/a",1.03*CJ113,IF($AE113&lt;0,1.01*CJ113,IF($AE113&gt;10,1.1*CJ113,(1+$AE113/100)*CJ113)))</f>
        <v>5.864559821366401</v>
      </c>
      <c r="CL113" s="258">
        <f>IF($AE113="n/a",1.03*CK113,IF($AE113&lt;0,1.01*CK113,IF($AE113&gt;10,1.1*CK113,(1+$AE113/100)*CK113)))</f>
        <v>6.001790521186375</v>
      </c>
      <c r="CM113" s="256">
        <f>SUM(CH113:CL113)</f>
        <v>28.75125723855278</v>
      </c>
      <c r="CN113" s="253">
        <f>(CM113/H113)*100</f>
        <v>18.66237650172191</v>
      </c>
      <c r="CO113" s="259">
        <v>0.93</v>
      </c>
      <c r="CP113" s="260">
        <v>10.7</v>
      </c>
      <c r="CQ113" s="261">
        <v>-15.7</v>
      </c>
      <c r="CR113" s="260">
        <v>4.7</v>
      </c>
      <c r="CS113" s="261">
        <v>-2.7</v>
      </c>
    </row>
    <row r="114" ht="11.25" customHeight="1">
      <c r="A114" t="s" s="227">
        <v>774</v>
      </c>
      <c r="B114" t="s" s="116">
        <v>775</v>
      </c>
      <c r="C114" t="s" s="116">
        <v>313</v>
      </c>
      <c r="D114" s="218">
        <v>15</v>
      </c>
      <c r="E114" s="219">
        <v>222</v>
      </c>
      <c r="F114" t="s" s="220">
        <v>55</v>
      </c>
      <c r="G114" t="s" s="221">
        <v>55</v>
      </c>
      <c r="H114" s="493">
        <v>147.42</v>
      </c>
      <c r="I114" s="223">
        <f>(R114/H114)*100</f>
        <v>1.872201872201872</v>
      </c>
      <c r="J114" s="224">
        <v>0.64</v>
      </c>
      <c r="K114" s="224">
        <v>0.6899999999999999</v>
      </c>
      <c r="L114" s="223">
        <f>((K114/J114)-1)*100</f>
        <v>7.8125</v>
      </c>
      <c r="M114" s="226">
        <v>42999</v>
      </c>
      <c r="N114" s="226">
        <v>43003</v>
      </c>
      <c r="O114" s="226">
        <v>43014</v>
      </c>
      <c r="P114" t="s" s="227">
        <v>710</v>
      </c>
      <c r="Q114" s="325"/>
      <c r="R114" s="225">
        <f>K114*4</f>
        <v>2.76</v>
      </c>
      <c r="S114" s="228">
        <f>IF(OR(W114&lt;0.01,W114="n/a"),"n/a",R114/W114*100)</f>
        <v>55.64516129032258</v>
      </c>
      <c r="T114" s="229">
        <f>IF(OR(W114&lt;0.01,Z114="n/a"),"n/a",(H114/SQRT(22.5*W114*(H114/Z114))-1)*100)</f>
        <v>203.2150306939115</v>
      </c>
      <c r="U114" s="223">
        <f>IF(OR(W114&lt;0.01,W114="n/a"),"n/a",H114/W114)</f>
        <v>29.72177419354838</v>
      </c>
      <c r="V114" s="230">
        <v>12</v>
      </c>
      <c r="W114" s="222">
        <v>4.96</v>
      </c>
      <c r="X114" s="222">
        <v>4.07</v>
      </c>
      <c r="Y114" s="231">
        <v>3.66</v>
      </c>
      <c r="Z114" s="232">
        <v>6.96</v>
      </c>
      <c r="AA114" s="233">
        <v>23.8</v>
      </c>
      <c r="AB114" s="234">
        <v>-2.1</v>
      </c>
      <c r="AC114" s="235">
        <v>8.609999999999999</v>
      </c>
      <c r="AD114" s="236">
        <v>9.199999999999999</v>
      </c>
      <c r="AE114" s="236">
        <v>7.3</v>
      </c>
      <c r="AF114" s="237">
        <v>11</v>
      </c>
      <c r="AG114" s="238">
        <v>11755</v>
      </c>
      <c r="AH114" s="239">
        <v>13.4</v>
      </c>
      <c r="AI114" s="240">
        <v>1.13</v>
      </c>
      <c r="AJ114" s="241">
        <f>IF(OR(AD114&lt;0,AD114="n/a",AD114=0),"n/a",AN114/AD114)</f>
        <v>1.704223692652904</v>
      </c>
      <c r="AK114" s="242">
        <f>IF(OR(AO114&lt;0,AO114="n/a"),"n/a",AN114/AO114)</f>
        <v>1.29522039040084</v>
      </c>
      <c r="AL114" s="243">
        <f>((AP114/AQ114)^(1/1)-1)*100</f>
        <v>17.76649746192893</v>
      </c>
      <c r="AM114" s="243">
        <f>IF(AS114=0,"n/a",((AP114/AS114)^(1/3)-1)*100)</f>
        <v>18.05642400946996</v>
      </c>
      <c r="AN114" s="243">
        <f>IF(AV114=0,"n/a",((AP114/AV114)^(1/5)-1)*100)</f>
        <v>15.67885797240671</v>
      </c>
      <c r="AO114" s="244">
        <f>IF(BB114=0,"n/a",((AP114/BB114)^(1/10)-1)*100)</f>
        <v>12.10516610810495</v>
      </c>
      <c r="AP114" s="241">
        <v>2.32</v>
      </c>
      <c r="AQ114" s="241">
        <v>1.97</v>
      </c>
      <c r="AR114" s="241">
        <v>1.64</v>
      </c>
      <c r="AS114" s="241">
        <v>1.41</v>
      </c>
      <c r="AT114" t="s" s="266">
        <v>112</v>
      </c>
      <c r="AU114" s="241">
        <v>1.27</v>
      </c>
      <c r="AV114" s="241">
        <v>1.12</v>
      </c>
      <c r="AW114" s="245"/>
      <c r="AX114" s="246">
        <v>1.02</v>
      </c>
      <c r="AY114" s="394">
        <v>1</v>
      </c>
      <c r="AZ114" s="248">
        <v>0.9399999999999999</v>
      </c>
      <c r="BA114" s="248">
        <v>0.86</v>
      </c>
      <c r="BB114" s="248">
        <v>0.74</v>
      </c>
      <c r="BC114" s="248">
        <v>0.72</v>
      </c>
      <c r="BD114" s="248">
        <v>0.67</v>
      </c>
      <c r="BE114" s="248">
        <v>0.62</v>
      </c>
      <c r="BF114" s="317">
        <v>0.6</v>
      </c>
      <c r="BG114" s="317">
        <v>0.6</v>
      </c>
      <c r="BH114" s="317">
        <v>1.52</v>
      </c>
      <c r="BI114" s="249">
        <v>1.52</v>
      </c>
      <c r="BJ114" s="246">
        <f>SUM(AP114:BI114)</f>
        <v>20.54</v>
      </c>
      <c r="BK114" s="250">
        <f>((AP114/AQ114)-1)*100</f>
        <v>17.76649746192893</v>
      </c>
      <c r="BL114" s="250">
        <f>((AQ114/AR114)-1)*100</f>
        <v>20.12195121951219</v>
      </c>
      <c r="BM114" s="250">
        <f>((AR114/AS114)-1)*100</f>
        <v>16.31205673758864</v>
      </c>
      <c r="BN114" s="250">
        <f>IF(AU114=0,0,IF(AU114&gt;AS114,0,((AS114/AU114)-1)*100))</f>
        <v>11.0236220472441</v>
      </c>
      <c r="BO114" s="250">
        <f>IF(AV114=0,0,IF(AV114&gt;AU114,0,((AU114/AV114)-1)*100))</f>
        <v>13.39285714285714</v>
      </c>
      <c r="BP114" s="250">
        <f>IF(AX114=0,0,IF(AX114&gt;AV114,0,((AV114/AX114)-1)*100))</f>
        <v>9.803921568627461</v>
      </c>
      <c r="BQ114" s="251">
        <f>IF(AY114=0,0,IF(AY114&gt;AX114,0,((AX114/AY114)-1)*100))</f>
        <v>2.000000000000002</v>
      </c>
      <c r="BR114" s="252">
        <f>IF(AZ114=0,0,IF(AZ114&gt;AY114,0,((AY114/AZ114)-1)*100))</f>
        <v>6.382978723404253</v>
      </c>
      <c r="BS114" s="252">
        <f>IF(BA114=0,0,IF(BA114&gt;AZ114,0,((AZ114/BA114)-1)*100))</f>
        <v>9.302325581395344</v>
      </c>
      <c r="BT114" s="252">
        <f>IF(BB114=0,0,IF(BB114&gt;BA114,0,((BA114/BB114)-1)*100))</f>
        <v>16.21621621621621</v>
      </c>
      <c r="BU114" s="252">
        <f>IF(BC114=0,0,IF(BC114&gt;BB114,0,((BB114/BC114)-1)*100))</f>
        <v>2.77777777777779</v>
      </c>
      <c r="BV114" s="252">
        <f>IF(BD114=0,0,IF(BD114&gt;BC114,0,((BC114/BD114)-1)*100))</f>
        <v>7.462686567164178</v>
      </c>
      <c r="BW114" s="252">
        <f>IF(BE114=0,0,IF(BE114&gt;BD114,0,((BD114/BE114)-1)*100))</f>
        <v>8.064516129032274</v>
      </c>
      <c r="BX114" s="252">
        <f>IF(BF114=0,0,IF(BF114&gt;BE114,0,((BE114/BF114)-1)*100))</f>
        <v>3.333333333333344</v>
      </c>
      <c r="BY114" s="252">
        <f>IF(BG114=0,0,IF(BG114&gt;BF114,0,((BF114/BG114)-1)*100))</f>
        <v>0</v>
      </c>
      <c r="BZ114" s="252">
        <f>IF(BH114=0,0,IF(BH114&gt;BG114,0,((BG114/BH114)-1)*100))</f>
        <v>0</v>
      </c>
      <c r="CA114" s="253">
        <f>IF(BI114=0,0,IF(BI114&gt;BH114,0,((BH114/BI114)-1)*100))</f>
        <v>0</v>
      </c>
      <c r="CB114" s="250">
        <f>AVERAGE(BK114:CA114)</f>
        <v>8.468278853298933</v>
      </c>
      <c r="CC114" s="250">
        <f>SQRT(AVERAGE((BK114-$CB114)^2,(BL114-$CB114)^2,(BM114-$CB114)^2,(BN114-$CB114)^2,(BO114-$CB114)^2,(BP114-$CB114)^2,(BQ114-$CB114)^2,(BR114-$CB114)^2,(BS114-$CB114)^2,(BT114-$CB114)^2,(BU114-$CB114)^2,(BV114-$CB114)^2,(BW114-$CB114)^2,(BX114-$CB114)^2,(BY114-$CB114)^2,(BZ114-$CB114)^2,(CA114-$CB114)^2))</f>
        <v>6.409217698897294</v>
      </c>
      <c r="CD114" t="s" s="116">
        <v>152</v>
      </c>
      <c r="CE114" s="254">
        <f>IF(AN114="n/a","n/a",IF(U114&lt;0,"n/a",IF(U114="n/a","n/a",I114+AN114-U114)))</f>
        <v>-12.1707143489398</v>
      </c>
      <c r="CF114" s="254">
        <f>IF(AN114="n/a","n/a",I114+AN114)</f>
        <v>17.55105984460858</v>
      </c>
      <c r="CG114" s="250">
        <f>D114/10+(1000-E114)/100+IF(F114="N",2,IF(F114="Y",1,0))+IF(G114="N",2,IF(G114="Y",1,0))+IF(L114&gt;10,5,L114/2)+IF(S114&gt;100,0,IF(S114&lt;0,0,(100-S114)/10))+IF(U114&gt;100,0,IF(U114&lt;0,0,(100-U114)/10))+IF(X114="-",0,IF(X114="N/A",0,IF(X114&gt;5,0,5-X114)))+IF(Y114&gt;5,0,5-Y114)+IF(Z114="N/A",0,IF(Z114&gt;5,0,5-Z114))+IF(AB114&lt;0,0,IF(AB114="-",0,IF(AB114="N/A",0,IF(AB114&gt;10,5,AB114/2))))+IF(AC114="n/a",0,IF(AC114&lt;0,0,IF(AC114&gt;10,5,AC114/2)))+IF(AE114="n/a",0,IF(AE114&lt;0,0,IF(AE114&gt;10,5,AE114/2)))+AF114/10+IF(AG114&gt;100000,3,IF(AG114&gt;10000,2,IF(AG114&gt;1000,1,0)))+IF(AL114&gt;10,5,AL114/2)+IF(AM114="n/a",0,IF(AM114&gt;10,5,AM114/2))+IF(AN114="n/a",0,IF(AN114&gt;10,5,AN114/2))+IF(AO114="n/a",0,IF(AO114&lt;0,0,IF(AO114&gt;10,5,AO114/2)))+IF(CB114&gt;10,5,CB114/2)</f>
        <v>66.20869587826238</v>
      </c>
      <c r="CH114" s="255">
        <f>IF(AB114="n/a",1.03*AP114,IF(AB114&lt;0,1.01*AP114,IF(AB114&gt;10,1.1*AP114,(1+AB114/100)*AP114)))</f>
        <v>2.3432</v>
      </c>
      <c r="CI114" s="256">
        <f>IF($AC114="n/a",1.03*CH114,IF($AC114&lt;0,1.01*CH114,IF($AC114&gt;10,1.1*CH114,(1+$AC114/100)*CH114)))</f>
        <v>2.54494952</v>
      </c>
      <c r="CJ114" s="257">
        <f>IF($AE114="n/a",1.03*CI114,IF($AE114&lt;0,1.01*CI114,IF($AE114&gt;10,1.1*CI114,(1+$AE114/100)*CI114)))</f>
        <v>2.730730834960</v>
      </c>
      <c r="CK114" s="257">
        <f>IF($AE114="n/a",1.03*CJ114,IF($AE114&lt;0,1.01*CJ114,IF($AE114&gt;10,1.1*CJ114,(1+$AE114/100)*CJ114)))</f>
        <v>2.93007418591208</v>
      </c>
      <c r="CL114" s="258">
        <f>IF($AE114="n/a",1.03*CK114,IF($AE114&lt;0,1.01*CK114,IF($AE114&gt;10,1.1*CK114,(1+$AE114/100)*CK114)))</f>
        <v>3.143969601483661</v>
      </c>
      <c r="CM114" s="256">
        <f>SUM(CH114:CL114)</f>
        <v>13.69292414235574</v>
      </c>
      <c r="CN114" s="253">
        <f>(CM114/H114)*100</f>
        <v>9.288376164940813</v>
      </c>
      <c r="CO114" s="259">
        <v>1.2</v>
      </c>
      <c r="CP114" s="260">
        <v>30.3</v>
      </c>
      <c r="CQ114" s="261">
        <v>-2.4</v>
      </c>
      <c r="CR114" s="260">
        <v>2.7</v>
      </c>
      <c r="CS114" s="261">
        <v>9.800000000000001</v>
      </c>
    </row>
    <row r="115" ht="11.25" customHeight="1">
      <c r="A115" t="s" s="227">
        <v>776</v>
      </c>
      <c r="B115" t="s" s="116">
        <v>777</v>
      </c>
      <c r="C115" t="s" s="116">
        <v>740</v>
      </c>
      <c r="D115" s="218">
        <v>12</v>
      </c>
      <c r="E115" s="219">
        <v>300</v>
      </c>
      <c r="F115" t="s" s="220">
        <v>129</v>
      </c>
      <c r="G115" t="s" s="221">
        <v>129</v>
      </c>
      <c r="H115" s="493">
        <v>38.85</v>
      </c>
      <c r="I115" s="223">
        <f>(R115/H115)*100</f>
        <v>1.106821106821107</v>
      </c>
      <c r="J115" s="224">
        <v>0.41</v>
      </c>
      <c r="K115" s="224">
        <v>0.43</v>
      </c>
      <c r="L115" s="223">
        <f>((K115/J115)-1)*100</f>
        <v>4.878048780487809</v>
      </c>
      <c r="M115" s="226">
        <v>42881</v>
      </c>
      <c r="N115" s="226">
        <v>42886</v>
      </c>
      <c r="O115" s="226">
        <v>42916</v>
      </c>
      <c r="P115" t="s" s="227">
        <v>778</v>
      </c>
      <c r="Q115" t="s" s="227">
        <v>44</v>
      </c>
      <c r="R115" s="225">
        <f>K115</f>
        <v>0.43</v>
      </c>
      <c r="S115" s="228">
        <f>IF(OR(W115&lt;0.01,W115="n/a"),"n/a",R115/W115*100)</f>
        <v>28.85906040268456</v>
      </c>
      <c r="T115" s="229">
        <f>IF(OR(W115&lt;0.01,Z115="n/a"),"n/a",(H115/SQRT(22.5*W115*(H115/Z115))-1)*100)</f>
        <v>20.35555081912672</v>
      </c>
      <c r="U115" s="223">
        <f>IF(OR(W115&lt;0.01,W115="n/a"),"n/a",H115/W115)</f>
        <v>26.07382550335571</v>
      </c>
      <c r="V115" s="230">
        <v>11</v>
      </c>
      <c r="W115" s="222">
        <v>1.49</v>
      </c>
      <c r="X115" s="222">
        <v>6.53</v>
      </c>
      <c r="Y115" s="231">
        <v>2.59</v>
      </c>
      <c r="Z115" s="232">
        <v>1.25</v>
      </c>
      <c r="AA115" s="233">
        <v>4.8</v>
      </c>
      <c r="AB115" s="234">
        <v>36.7</v>
      </c>
      <c r="AC115" s="235">
        <v>7.89</v>
      </c>
      <c r="AD115" s="236">
        <v>2.6</v>
      </c>
      <c r="AE115" s="236">
        <v>4</v>
      </c>
      <c r="AF115" s="237">
        <v>6</v>
      </c>
      <c r="AG115" s="238">
        <v>1728</v>
      </c>
      <c r="AH115" s="239">
        <v>1.9</v>
      </c>
      <c r="AI115" s="240">
        <v>0.19</v>
      </c>
      <c r="AJ115" s="241">
        <f>IF(OR(AD115&lt;0,AD115="n/a",AD115=0,AN115="n/a"),"n/a",AN115/AD115)</f>
        <v>6.883411016122399</v>
      </c>
      <c r="AK115" s="242">
        <f>IF(OR(AN115&lt;0,AN115="n/a",AO115&lt;0,AO115="n/a"),"n/a",AN115/AO115)</f>
        <v>1.008143838366512</v>
      </c>
      <c r="AL115" s="243">
        <f>((AP115/AQ115)^(1/1)-1)*100</f>
        <v>57.69230769230769</v>
      </c>
      <c r="AM115" s="243">
        <f>IF(AS115=0,"n/a",((AP115/AS115)^(1/3)-1)*100)</f>
        <v>23.06098642720351</v>
      </c>
      <c r="AN115" s="243">
        <f>IF(AV115=0,"n/a",((AP115/AV115)^(1/5)-1)*100)</f>
        <v>17.89686864191824</v>
      </c>
      <c r="AO115" s="244">
        <f>IF(BB115=0,"n/a",((AP115/BB115)^(1/10)-1)*100)</f>
        <v>17.75229680609505</v>
      </c>
      <c r="AP115" s="241">
        <v>0.41</v>
      </c>
      <c r="AQ115" s="241">
        <v>0.26</v>
      </c>
      <c r="AR115" s="241">
        <v>0.24</v>
      </c>
      <c r="AS115" s="241">
        <v>0.22</v>
      </c>
      <c r="AT115" s="245"/>
      <c r="AU115" s="241">
        <v>0.2</v>
      </c>
      <c r="AV115" s="241">
        <v>0.18</v>
      </c>
      <c r="AW115" s="245"/>
      <c r="AX115" s="246">
        <v>0.16</v>
      </c>
      <c r="AY115" s="247">
        <v>0.14</v>
      </c>
      <c r="AZ115" s="248">
        <v>0.12</v>
      </c>
      <c r="BA115" s="248">
        <v>0.1</v>
      </c>
      <c r="BB115" s="248">
        <v>0.08</v>
      </c>
      <c r="BC115" s="317">
        <v>0.06</v>
      </c>
      <c r="BD115" s="317">
        <v>0.06</v>
      </c>
      <c r="BE115" s="317">
        <v>0.06</v>
      </c>
      <c r="BF115" s="317">
        <v>0.06</v>
      </c>
      <c r="BG115" s="317">
        <v>0.06</v>
      </c>
      <c r="BH115" s="317">
        <v>0.06</v>
      </c>
      <c r="BI115" s="401">
        <v>0.06</v>
      </c>
      <c r="BJ115" s="246">
        <f>SUM(AP115:BI115)</f>
        <v>2.53</v>
      </c>
      <c r="BK115" s="250">
        <f>((AP115/AQ115)-1)*100</f>
        <v>57.69230769230769</v>
      </c>
      <c r="BL115" s="250">
        <f>((AQ115/AR115)-1)*100</f>
        <v>8.333333333333348</v>
      </c>
      <c r="BM115" s="250">
        <f>((AR115/AS115)-1)*100</f>
        <v>9.090909090909083</v>
      </c>
      <c r="BN115" s="250">
        <f>IF(AU115=0,0,IF(AU115&gt;AS115,0,((AS115/AU115)-1)*100))</f>
        <v>9.999999999999986</v>
      </c>
      <c r="BO115" s="250">
        <f>IF(AV115=0,0,IF(AV115&gt;AU115,0,((AU115/AV115)-1)*100))</f>
        <v>11.11111111111112</v>
      </c>
      <c r="BP115" s="250">
        <f>IF(AX115=0,0,IF(AX115&gt;AV115,0,((AV115/AX115)-1)*100))</f>
        <v>12.5</v>
      </c>
      <c r="BQ115" s="251">
        <f>IF(AY115=0,0,IF(AY115&gt;AX115,0,((AX115/AY115)-1)*100))</f>
        <v>14.28571428571428</v>
      </c>
      <c r="BR115" s="252">
        <f>IF(AZ115=0,0,IF(AZ115&gt;AY115,0,((AY115/AZ115)-1)*100))</f>
        <v>16.66666666666667</v>
      </c>
      <c r="BS115" s="252">
        <f>IF(BA115=0,0,IF(BA115&gt;AZ115,0,((AZ115/BA115)-1)*100))</f>
        <v>20</v>
      </c>
      <c r="BT115" s="252">
        <f>IF(BB115=0,0,IF(BB115&gt;BA115,0,((BA115/BB115)-1)*100))</f>
        <v>25</v>
      </c>
      <c r="BU115" s="252">
        <f>IF(BC115=0,0,IF(BC115&gt;BB115,0,((BB115/BC115)-1)*100))</f>
        <v>33.33333333333335</v>
      </c>
      <c r="BV115" s="252">
        <f>IF(BD115=0,0,IF(BD115&gt;BC115,0,((BC115/BD115)-1)*100))</f>
        <v>0</v>
      </c>
      <c r="BW115" s="252">
        <f>IF(BE115=0,0,IF(BE115&gt;BD115,0,((BD115/BE115)-1)*100))</f>
        <v>0</v>
      </c>
      <c r="BX115" s="252">
        <f>IF(BF115=0,0,IF(BF115&gt;BE115,0,((BE115/BF115)-1)*100))</f>
        <v>0</v>
      </c>
      <c r="BY115" s="252">
        <f>IF(BG115=0,0,IF(BG115&gt;BF115,0,((BF115/BG115)-1)*100))</f>
        <v>0</v>
      </c>
      <c r="BZ115" s="252">
        <f>IF(BH115=0,0,IF(BH115&gt;BG115,0,((BG115/BH115)-1)*100))</f>
        <v>0</v>
      </c>
      <c r="CA115" s="253">
        <f>IF(BI115=0,0,IF(BI115&gt;BH115,0,((BH115/BI115)-1)*100))</f>
        <v>0</v>
      </c>
      <c r="CB115" s="250">
        <f>AVERAGE(BK115:CA115)</f>
        <v>12.82431620666915</v>
      </c>
      <c r="CC115" s="250">
        <f>SQRT(AVERAGE((BK115-$CB115)^2,(BL115-$CB115)^2,(BM115-$CB115)^2,(BN115-$CB115)^2,(BO115-$CB115)^2,(BP115-$CB115)^2,(BQ115-$CB115)^2,(BR115-$CB115)^2,(BS115-$CB115)^2,(BT115-$CB115)^2,(BU115-$CB115)^2,(BV115-$CB115)^2,(BW115-$CB115)^2,(BX115-$CB115)^2,(BY115-$CB115)^2,(BZ115-$CB115)^2,(CA115-$CB115)^2))</f>
        <v>14.71752913686522</v>
      </c>
      <c r="CD115" t="s" s="116">
        <v>302</v>
      </c>
      <c r="CE115" s="254">
        <f>IF(AN115="n/a","n/a",IF(U115&lt;0,"n/a",IF(U115="n/a","n/a",I115+AN115-U115)))</f>
        <v>-7.070135754616359</v>
      </c>
      <c r="CF115" s="254">
        <f>IF(AN115="n/a","n/a",I115+AN115)</f>
        <v>19.00368974873935</v>
      </c>
      <c r="CG115" s="250">
        <f>D115/10+(1000-E115)/100+IF(F115="N",2,IF(F115="Y",1,0))+IF(G115="N",2,IF(G115="Y",1,0))+IF(L115&gt;10,5,L115/2)+IF(S115&gt;100,0,IF(S115&lt;0,0,(100-S115)/10))+IF(U115&gt;100,0,IF(U115&lt;0,0,(100-U115)/10))+IF(X115="-",0,IF(X115="N/A",0,IF(X115&gt;5,0,5-X115)))+IF(Y115&gt;5,0,5-Y115)+IF(Z115="N/A",0,IF(Z115&gt;5,0,5-Z115))+IF(AB115&lt;0,0,IF(AB115="-",0,IF(AB115="N/A",0,IF(AB115&gt;10,5,AB115/2))))+IF(AC115="n/a",0,IF(AC115&lt;0,0,IF(AC115&gt;10,5,AC115/2)))+IF(AE115="n/a",0,IF(AE115&lt;0,0,IF(AE115&gt;10,5,AE115/2)))+AF115/10+IF(AG115&gt;100000,3,IF(AG115&gt;10000,2,IF(AG115&gt;1000,1,0)))+IF(AL115&gt;10,5,AL115/2)+IF(AM115="n/a",0,IF(AM115&gt;10,5,AM115/2))+IF(AN115="n/a",0,IF(AN115&gt;10,5,AN115/2))+IF(AO115="n/a",0,IF(AO115&lt;0,0,IF(AO115&gt;10,5,AO115/2)))+IF(CB115&gt;10,5,CB115/2)</f>
        <v>68.85073579963988</v>
      </c>
      <c r="CH115" s="255">
        <f>IF(AB115="n/a",1.03*AP115,IF(AB115&lt;0,1.01*AP115,IF(AB115&gt;10,1.1*AP115,(1+AB115/100)*AP115)))</f>
        <v>0.451</v>
      </c>
      <c r="CI115" s="256">
        <f>IF($AC115="n/a",1.03*CH115,IF($AC115&lt;0,1.01*CH115,IF($AC115&gt;10,1.1*CH115,(1+$AC115/100)*CH115)))</f>
        <v>0.4865839</v>
      </c>
      <c r="CJ115" s="257">
        <f>IF($AE115="n/a",1.03*CI115,IF($AE115&lt;0,1.01*CI115,IF($AE115&gt;10,1.1*CI115,(1+$AE115/100)*CI115)))</f>
        <v>0.506047256</v>
      </c>
      <c r="CK115" s="257">
        <f>IF($AE115="n/a",1.03*CJ115,IF($AE115&lt;0,1.01*CJ115,IF($AE115&gt;10,1.1*CJ115,(1+$AE115/100)*CJ115)))</f>
        <v>0.526289146240</v>
      </c>
      <c r="CL115" s="258">
        <f>IF($AE115="n/a",1.03*CK115,IF($AE115&lt;0,1.01*CK115,IF($AE115&gt;10,1.1*CK115,(1+$AE115/100)*CK115)))</f>
        <v>0.5473407120896</v>
      </c>
      <c r="CM115" s="256">
        <f>SUM(CH115:CL115)</f>
        <v>2.5172610143296</v>
      </c>
      <c r="CN115" s="253">
        <f>(CM115/H115)*100</f>
        <v>6.47943633032072</v>
      </c>
      <c r="CO115" s="259">
        <v>1.1</v>
      </c>
      <c r="CP115" s="260">
        <v>21.4</v>
      </c>
      <c r="CQ115" s="261">
        <v>-5</v>
      </c>
      <c r="CR115" s="260">
        <v>5.7</v>
      </c>
      <c r="CS115" s="261">
        <v>6.7</v>
      </c>
    </row>
    <row r="116" ht="11.25" customHeight="1">
      <c r="A116" t="s" s="146">
        <v>779</v>
      </c>
      <c r="B116" t="s" s="146">
        <v>780</v>
      </c>
      <c r="C116" t="s" s="273">
        <v>128</v>
      </c>
      <c r="D116" s="267">
        <v>12</v>
      </c>
      <c r="E116" s="219">
        <v>304</v>
      </c>
      <c r="F116" t="s" s="151">
        <v>129</v>
      </c>
      <c r="G116" t="s" s="152">
        <v>129</v>
      </c>
      <c r="H116" s="516">
        <v>28.8</v>
      </c>
      <c r="I116" s="269">
        <f>(R116/H116)*100</f>
        <v>3.611111111111112</v>
      </c>
      <c r="J116" s="270">
        <v>0.25</v>
      </c>
      <c r="K116" s="270">
        <v>0.26</v>
      </c>
      <c r="L116" s="269">
        <f>((K116/J116)-1)*100</f>
        <v>4.000000000000004</v>
      </c>
      <c r="M116" s="272">
        <v>43004</v>
      </c>
      <c r="N116" s="272">
        <v>43005</v>
      </c>
      <c r="O116" s="272">
        <v>43007</v>
      </c>
      <c r="P116" t="s" s="273">
        <v>546</v>
      </c>
      <c r="Q116" s="441"/>
      <c r="R116" s="271">
        <f>K116*4</f>
        <v>1.04</v>
      </c>
      <c r="S116" s="275">
        <f>IF(OR(W116&lt;0.01,W116="n/a"),"n/a",R116/W116*100)</f>
        <v>57.77777777777779</v>
      </c>
      <c r="T116" s="276">
        <f>IF(OR(W116&lt;0.01,Z116="n/a"),"n/a",(H116/SQRT(22.5*W116*(H116/Z116))-1)*100)</f>
        <v>-9.176606048392532</v>
      </c>
      <c r="U116" s="269">
        <f>IF(OR(W116&lt;0.01,W116="n/a"),"n/a",H116/W116)</f>
        <v>16</v>
      </c>
      <c r="V116" s="277">
        <v>12</v>
      </c>
      <c r="W116" s="517">
        <v>1.8</v>
      </c>
      <c r="X116" t="s" s="518">
        <v>143</v>
      </c>
      <c r="Y116" s="519">
        <v>4.1</v>
      </c>
      <c r="Z116" s="520">
        <v>1.16</v>
      </c>
      <c r="AA116" t="s" s="521">
        <v>143</v>
      </c>
      <c r="AB116" t="s" s="522">
        <v>143</v>
      </c>
      <c r="AC116" t="s" s="521">
        <v>143</v>
      </c>
      <c r="AD116" t="s" s="518">
        <v>143</v>
      </c>
      <c r="AE116" t="s" s="518">
        <v>143</v>
      </c>
      <c r="AF116" s="284">
        <v>0</v>
      </c>
      <c r="AG116" s="556">
        <v>227</v>
      </c>
      <c r="AH116" t="s" s="518">
        <v>143</v>
      </c>
      <c r="AI116" t="s" s="518">
        <v>143</v>
      </c>
      <c r="AJ116" t="s" s="368">
        <f>IF(OR(AD116&lt;0,AD116="n/a",AD116=0,AN116="n/a"),"n/a",AN116/AD116)</f>
        <v>143</v>
      </c>
      <c r="AK116" s="289">
        <f>IF(OR(AN116&lt;0,AN116="n/a",AO116&lt;0,AO116="n/a"),"n/a",AN116/AO116)</f>
        <v>0.5728977514375709</v>
      </c>
      <c r="AL116" s="290">
        <f>((AP116/AQ116)^(1/1)-1)*100</f>
        <v>4.255319148936176</v>
      </c>
      <c r="AM116" s="290">
        <f>IF(AS116=0,"n/a",((AP116/AS116)^(1/3)-1)*100)</f>
        <v>5.272659960939663</v>
      </c>
      <c r="AN116" s="290">
        <f>IF(AV116=0,"n/a",((AP116/AV116)^(1/5)-1)*100)</f>
        <v>5.216171888497745</v>
      </c>
      <c r="AO116" s="291">
        <f>IF(BB116=0,"n/a",((AP116/BB116)^(1/10)-1)*100)</f>
        <v>9.104891536768678</v>
      </c>
      <c r="AP116" s="288">
        <v>0.98</v>
      </c>
      <c r="AQ116" s="288">
        <v>0.9399999999999999</v>
      </c>
      <c r="AR116" s="288">
        <v>0.89</v>
      </c>
      <c r="AS116" s="288">
        <v>0.84</v>
      </c>
      <c r="AT116" s="292"/>
      <c r="AU116" s="288">
        <v>0.8</v>
      </c>
      <c r="AV116" s="288">
        <v>0.76</v>
      </c>
      <c r="AW116" s="292"/>
      <c r="AX116" s="293">
        <v>0.72</v>
      </c>
      <c r="AY116" s="294">
        <v>0.51</v>
      </c>
      <c r="AZ116" s="295">
        <v>0.48</v>
      </c>
      <c r="BA116" s="295">
        <v>0.4364</v>
      </c>
      <c r="BB116" s="295">
        <v>0.41</v>
      </c>
      <c r="BC116" s="426">
        <v>0.3636</v>
      </c>
      <c r="BD116" s="295">
        <v>0.47</v>
      </c>
      <c r="BE116" s="295">
        <v>0.4378</v>
      </c>
      <c r="BF116" s="295">
        <v>0.4</v>
      </c>
      <c r="BG116" s="295">
        <v>0.3628</v>
      </c>
      <c r="BH116" s="295">
        <v>0.3345</v>
      </c>
      <c r="BI116" s="494">
        <v>0.2</v>
      </c>
      <c r="BJ116" s="293">
        <f>SUM(AP116:BI116)</f>
        <v>10.3351</v>
      </c>
      <c r="BK116" s="297">
        <f>((AP116/AQ116)-1)*100</f>
        <v>4.255319148936176</v>
      </c>
      <c r="BL116" s="297">
        <f>((AQ116/AR116)-1)*100</f>
        <v>5.617977528089879</v>
      </c>
      <c r="BM116" s="297">
        <f>((AR116/AS116)-1)*100</f>
        <v>5.952380952380953</v>
      </c>
      <c r="BN116" s="297">
        <f>IF(AU116=0,0,IF(AU116&gt;AS116,0,((AS116/AU116)-1)*100))</f>
        <v>4.999999999999982</v>
      </c>
      <c r="BO116" s="297">
        <f>IF(AV116=0,0,IF(AV116&gt;AU116,0,((AU116/AV116)-1)*100))</f>
        <v>5.263157894736836</v>
      </c>
      <c r="BP116" s="297">
        <f>IF(AX116=0,0,IF(AX116&gt;AV116,0,((AV116/AX116)-1)*100))</f>
        <v>5.555555555555558</v>
      </c>
      <c r="BQ116" s="298">
        <f>IF(AY116=0,0,IF(AY116&gt;AX116,0,((AX116/AY116)-1)*100))</f>
        <v>41.17647058823528</v>
      </c>
      <c r="BR116" s="299">
        <f>IF(AZ116=0,0,IF(AZ116&gt;AY116,0,((AY116/AZ116)-1)*100))</f>
        <v>6.25</v>
      </c>
      <c r="BS116" s="299">
        <f>IF(BA116=0,0,IF(BA116&gt;AZ116,0,((AZ116/BA116)-1)*100))</f>
        <v>9.990834097158574</v>
      </c>
      <c r="BT116" s="299">
        <f>IF(BB116=0,0,IF(BB116&gt;BA116,0,((BA116/BB116)-1)*100))</f>
        <v>6.439024390243908</v>
      </c>
      <c r="BU116" s="299">
        <f>IF(BC116=0,0,IF(BC116&gt;BB116,0,((BB116/BC116)-1)*100))</f>
        <v>12.76127612761275</v>
      </c>
      <c r="BV116" s="299">
        <f>IF(BD116=0,0,IF(BD116&gt;BC116,0,((BC116/BD116)-1)*100))</f>
        <v>0</v>
      </c>
      <c r="BW116" s="299">
        <f>IF(BE116=0,0,IF(BE116&gt;BD116,0,((BD116/BE116)-1)*100))</f>
        <v>7.354956601187745</v>
      </c>
      <c r="BX116" s="299">
        <f>IF(BF116=0,0,IF(BF116&gt;BE116,0,((BE116/BF116)-1)*100))</f>
        <v>9.450000000000003</v>
      </c>
      <c r="BY116" s="299">
        <f>IF(BG116=0,0,IF(BG116&gt;BF116,0,((BF116/BG116)-1)*100))</f>
        <v>10.25358324145536</v>
      </c>
      <c r="BZ116" s="299">
        <f>IF(BH116=0,0,IF(BH116&gt;BG116,0,((BG116/BH116)-1)*100))</f>
        <v>8.46038863976084</v>
      </c>
      <c r="CA116" s="300">
        <f>IF(BI116=0,0,IF(BI116&gt;BH116,0,((BH116/BI116)-1)*100))</f>
        <v>67.25000000000001</v>
      </c>
      <c r="CB116" s="297">
        <f>AVERAGE(BK116:CA116)</f>
        <v>12.4135838097267</v>
      </c>
      <c r="CC116" s="297">
        <f>SQRT(AVERAGE((BK116-$CB116)^2,(BL116-$CB116)^2,(BM116-$CB116)^2,(BN116-$CB116)^2,(BO116-$CB116)^2,(BP116-$CB116)^2,(BQ116-$CB116)^2,(BR116-$CB116)^2,(BS116-$CB116)^2,(BT116-$CB116)^2,(BU116-$CB116)^2,(BV116-$CB116)^2,(BW116-$CB116)^2,(BX116-$CB116)^2,(BY116-$CB116)^2,(BZ116-$CB116)^2,(CA116-$CB116)^2))</f>
        <v>16.14344146650006</v>
      </c>
      <c r="CD116" t="s" s="146">
        <v>132</v>
      </c>
      <c r="CE116" s="301">
        <f>IF(AN116="n/a","n/a",IF(U116&lt;0,"n/a",IF(U116="n/a","n/a",I116+AN116-U116)))</f>
        <v>-7.172717000391144</v>
      </c>
      <c r="CF116" s="301">
        <f>IF(AN116="n/a","n/a",I116+AN116)</f>
        <v>8.827282999608856</v>
      </c>
      <c r="CG116" s="297">
        <f>D116/10+(1000-E116)/100+IF(F116="N",2,IF(F116="Y",1,0))+IF(G116="N",2,IF(G116="Y",1,0))+IF(L116&gt;10,5,L116/2)+IF(S116&gt;100,0,IF(S116&lt;0,0,(100-S116)/10))+IF(U116&gt;100,0,IF(U116&lt;0,0,(100-U116)/10))+IF(X116="-",0,IF(X116="N/A",0,IF(X116&gt;5,0,5-X116)))+IF(Y116&gt;5,0,5-Y116)+IF(Z116="N/A",0,IF(Z116&gt;5,0,5-Z116))+IF(AB116&lt;0,0,IF(AB116="-",0,IF(AB116="N/A",0,IF(AB116&gt;10,5,AB116/2))))+IF(AC116="n/a",0,IF(AC116&lt;0,0,IF(AC116&gt;10,5,AC116/2)))+IF(AE116="n/a",0,IF(AE116&lt;0,0,IF(AE116&gt;10,5,AE116/2)))+AF116/10+IF(AG116&gt;100000,3,IF(AG116&gt;10000,2,IF(AG116&gt;1000,1,0)))+IF(AL116&gt;10,5,AL116/2)+IF(AM116="n/a",0,IF(AM116&gt;10,5,AM116/2))+IF(AN116="n/a",0,IF(AN116&gt;10,5,AN116/2))+IF(AO116="n/a",0,IF(AO116&lt;0,0,IF(AO116&gt;10,5,AO116/2)))+IF(CB116&gt;10,5,CB116/2)</f>
        <v>44.44674348979335</v>
      </c>
      <c r="CH116" s="302">
        <f>IF(AB116="n/a",1.03*AP116,IF(AB116&lt;0,1.01*AP116,IF(AB116&gt;10,1.1*AP116,(1+AB116/100)*AP116)))</f>
        <v>1.0094</v>
      </c>
      <c r="CI116" s="303">
        <f>IF($AC116="n/a",1.03*CH116,IF($AC116&lt;0,1.01*CH116,IF($AC116&gt;10,1.1*CH116,(1+$AC116/100)*CH116)))</f>
        <v>1.039682</v>
      </c>
      <c r="CJ116" s="304">
        <f>IF($AE116="n/a",1.03*CI116,IF($AE116&lt;0,1.01*CI116,IF($AE116&gt;10,1.1*CI116,(1+$AE116/100)*CI116)))</f>
        <v>1.07087246</v>
      </c>
      <c r="CK116" s="304">
        <f>IF($AE116="n/a",1.03*CJ116,IF($AE116&lt;0,1.01*CJ116,IF($AE116&gt;10,1.1*CJ116,(1+$AE116/100)*CJ116)))</f>
        <v>1.1029986338</v>
      </c>
      <c r="CL116" s="305">
        <f>IF($AE116="n/a",1.03*CK116,IF($AE116&lt;0,1.01*CK116,IF($AE116&gt;10,1.1*CK116,(1+$AE116/100)*CK116)))</f>
        <v>1.136088592814</v>
      </c>
      <c r="CM116" s="303">
        <f>SUM(CH116:CL116)</f>
        <v>5.359041686614001</v>
      </c>
      <c r="CN116" s="300">
        <f>(CM116/H116)*100</f>
        <v>18.60778363407639</v>
      </c>
      <c r="CO116" t="s" s="518">
        <v>143</v>
      </c>
      <c r="CP116" t="s" s="522">
        <v>143</v>
      </c>
      <c r="CQ116" s="557">
        <v>-3.8</v>
      </c>
      <c r="CR116" s="525">
        <v>0</v>
      </c>
      <c r="CS116" s="526">
        <v>2.1</v>
      </c>
    </row>
    <row r="117" ht="11.25" customHeight="1">
      <c r="A117" t="s" s="173">
        <v>781</v>
      </c>
      <c r="B117" t="s" s="110">
        <v>782</v>
      </c>
      <c r="C117" t="s" s="110">
        <v>313</v>
      </c>
      <c r="D117" s="174">
        <v>13</v>
      </c>
      <c r="E117" s="219">
        <v>265</v>
      </c>
      <c r="F117" t="s" s="118">
        <v>129</v>
      </c>
      <c r="G117" t="s" s="113">
        <v>129</v>
      </c>
      <c r="H117" s="495">
        <v>133.17</v>
      </c>
      <c r="I117" s="177">
        <f>(R117/H117)*100</f>
        <v>1.261545393106556</v>
      </c>
      <c r="J117" s="311">
        <v>0.39</v>
      </c>
      <c r="K117" s="311">
        <v>0.42</v>
      </c>
      <c r="L117" s="177">
        <f>((K117/J117)-1)*100</f>
        <v>7.692307692307687</v>
      </c>
      <c r="M117" s="322">
        <v>42723</v>
      </c>
      <c r="N117" s="322">
        <v>42725</v>
      </c>
      <c r="O117" s="322">
        <v>42746</v>
      </c>
      <c r="P117" t="s" s="173">
        <v>783</v>
      </c>
      <c r="Q117" s="397"/>
      <c r="R117" s="180">
        <f>K117*4</f>
        <v>1.68</v>
      </c>
      <c r="S117" s="181">
        <f>IF(OR(W117&lt;0.01,W117="n/a"),"n/a",R117/W117*100)</f>
        <v>41.89526184538654</v>
      </c>
      <c r="T117" s="182">
        <f>IF(OR(W117&lt;0.01,Z117="n/a"),"n/a",(H117/SQRT(22.5*W117*(H117/Z117))-1)*100)</f>
        <v>133.3742512513584</v>
      </c>
      <c r="U117" s="177">
        <f>IF(OR(W117&lt;0.01,W117="n/a"),"n/a",H117/W117)</f>
        <v>33.20947630922693</v>
      </c>
      <c r="V117" s="183">
        <v>9</v>
      </c>
      <c r="W117" s="176">
        <v>4.01</v>
      </c>
      <c r="X117" s="176">
        <v>5.53</v>
      </c>
      <c r="Y117" s="184">
        <v>2.41</v>
      </c>
      <c r="Z117" s="185">
        <v>3.69</v>
      </c>
      <c r="AA117" s="186">
        <v>11.5</v>
      </c>
      <c r="AB117" s="187">
        <v>8.5</v>
      </c>
      <c r="AC117" s="188">
        <v>6.12</v>
      </c>
      <c r="AD117" s="189">
        <v>6.7</v>
      </c>
      <c r="AE117" s="189">
        <v>6</v>
      </c>
      <c r="AF117" s="190">
        <v>3</v>
      </c>
      <c r="AG117" s="191">
        <v>2480</v>
      </c>
      <c r="AH117" s="192">
        <v>20.2</v>
      </c>
      <c r="AI117" s="193">
        <v>0</v>
      </c>
      <c r="AJ117" s="194">
        <f>IF(OR(AD117&lt;0,AD117="n/a",AD117=0),"n/a",AN117/AD117)</f>
        <v>4.129170454677016</v>
      </c>
      <c r="AK117" s="195">
        <f>IF(OR(AN117&lt;0,AN117="n/a",AO117&lt;0,AO117="n/a"),"n/a",AN117/AO117)</f>
        <v>1.543529616172299</v>
      </c>
      <c r="AL117" s="196">
        <f>((AP117/AQ117)^(1/1)-1)*100</f>
        <v>8.333333333333348</v>
      </c>
      <c r="AM117" s="196">
        <f>IF(AS117=0,"n/a",((AP117/AS117)^(1/3)-1)*100)</f>
        <v>34.58031530218211</v>
      </c>
      <c r="AN117" s="196">
        <f>IF(AV117=0,"n/a",((AP117/AV117)^(1/5)-1)*100)</f>
        <v>27.66544204633601</v>
      </c>
      <c r="AO117" s="197">
        <f>IF(BB117=0,"n/a",((AP117/BB117)^(1/10)-1)*100)</f>
        <v>17.92349285460539</v>
      </c>
      <c r="AP117" s="194">
        <v>1.56</v>
      </c>
      <c r="AQ117" s="194">
        <v>1.44</v>
      </c>
      <c r="AR117" s="194">
        <v>1.28</v>
      </c>
      <c r="AS117" s="194">
        <v>0.64</v>
      </c>
      <c r="AT117" t="s" s="356">
        <v>112</v>
      </c>
      <c r="AU117" s="194">
        <v>0.52</v>
      </c>
      <c r="AV117" s="194">
        <v>0.46</v>
      </c>
      <c r="AW117" s="199"/>
      <c r="AX117" s="200">
        <v>0.43</v>
      </c>
      <c r="AY117" s="201">
        <v>0.39</v>
      </c>
      <c r="AZ117" s="202">
        <v>0.37</v>
      </c>
      <c r="BA117" s="202">
        <v>0.34</v>
      </c>
      <c r="BB117" s="202">
        <v>0.3</v>
      </c>
      <c r="BC117" s="202">
        <v>0.25</v>
      </c>
      <c r="BD117" s="203">
        <v>0</v>
      </c>
      <c r="BE117" s="203">
        <v>0</v>
      </c>
      <c r="BF117" s="203">
        <v>0</v>
      </c>
      <c r="BG117" s="203">
        <v>0</v>
      </c>
      <c r="BH117" s="203">
        <v>0</v>
      </c>
      <c r="BI117" s="204">
        <v>0</v>
      </c>
      <c r="BJ117" s="200">
        <f>SUM(AP117:BI117)</f>
        <v>7.979999999999999</v>
      </c>
      <c r="BK117" s="205">
        <f>((AP117/AQ117)-1)*100</f>
        <v>8.333333333333348</v>
      </c>
      <c r="BL117" s="205">
        <f>((AQ117/AR117)-1)*100</f>
        <v>12.5</v>
      </c>
      <c r="BM117" s="205">
        <f>((AR117/AS117)-1)*100</f>
        <v>100</v>
      </c>
      <c r="BN117" s="205">
        <f>IF(AU117=0,0,IF(AU117&gt;AS117,0,((AS117/AU117)-1)*100))</f>
        <v>23.07692307692308</v>
      </c>
      <c r="BO117" s="205">
        <f>IF(AV117=0,0,IF(AV117&gt;AU117,0,((AU117/AV117)-1)*100))</f>
        <v>13.04347826086956</v>
      </c>
      <c r="BP117" s="205">
        <f>IF(AX117=0,0,IF(AX117&gt;AV117,0,((AV117/AX117)-1)*100))</f>
        <v>6.976744186046524</v>
      </c>
      <c r="BQ117" s="206">
        <f>IF(AY117=0,0,IF(AY117&gt;AX117,0,((AX117/AY117)-1)*100))</f>
        <v>10.25641025641024</v>
      </c>
      <c r="BR117" s="207">
        <f>IF(AZ117=0,0,IF(AZ117&gt;AY117,0,((AY117/AZ117)-1)*100))</f>
        <v>5.405405405405417</v>
      </c>
      <c r="BS117" s="207">
        <f>IF(BA117=0,0,IF(BA117&gt;AZ117,0,((AZ117/BA117)-1)*100))</f>
        <v>8.823529411764696</v>
      </c>
      <c r="BT117" s="207">
        <f>IF(BB117=0,0,IF(BB117&gt;BA117,0,((BA117/BB117)-1)*100))</f>
        <v>13.33333333333335</v>
      </c>
      <c r="BU117" s="207">
        <f>IF(BC117=0,0,IF(BC117&gt;BB117,0,((BB117/BC117)-1)*100))</f>
        <v>20</v>
      </c>
      <c r="BV117" s="207">
        <f>IF(BD117=0,0,IF(BD117&gt;BC117,0,((BC117/BD117)-1)*100))</f>
        <v>0</v>
      </c>
      <c r="BW117" s="207">
        <f>IF(BE117=0,0,IF(BE117&gt;BD117,0,((BD117/BE117)-1)*100))</f>
        <v>0</v>
      </c>
      <c r="BX117" s="207">
        <f>IF(BF117=0,0,IF(BF117&gt;BE117,0,((BE117/BF117)-1)*100))</f>
        <v>0</v>
      </c>
      <c r="BY117" s="207">
        <f>IF(BG117=0,0,IF(BG117&gt;BF117,0,((BF117/BG117)-1)*100))</f>
        <v>0</v>
      </c>
      <c r="BZ117" s="207">
        <f>IF(BH117=0,0,IF(BH117&gt;BG117,0,((BG117/BH117)-1)*100))</f>
        <v>0</v>
      </c>
      <c r="CA117" s="208">
        <f>IF(BI117=0,0,IF(BI117&gt;BH117,0,((BH117/BI117)-1)*100))</f>
        <v>0</v>
      </c>
      <c r="CB117" s="205">
        <f>AVERAGE(BK117:CA117)</f>
        <v>13.04406807435801</v>
      </c>
      <c r="CC117" s="205">
        <f>SQRT(AVERAGE((BK117-$CB117)^2,(BL117-$CB117)^2,(BM117-$CB117)^2,(BN117-$CB117)^2,(BO117-$CB117)^2,(BP117-$CB117)^2,(BQ117-$CB117)^2,(BR117-$CB117)^2,(BS117-$CB117)^2,(BT117-$CB117)^2,(BU117-$CB117)^2,(BV117-$CB117)^2,(BW117-$CB117)^2,(BX117-$CB117)^2,(BY117-$CB117)^2,(BZ117-$CB117)^2,(CA117-$CB117)^2))</f>
        <v>22.84806570901683</v>
      </c>
      <c r="CD117" t="s" s="110">
        <v>157</v>
      </c>
      <c r="CE117" s="209">
        <f>IF(AN117="n/a","n/a",IF(U117&lt;0,"n/a",IF(U117="n/a","n/a",I117+AN117-U117)))</f>
        <v>-4.282488869784366</v>
      </c>
      <c r="CF117" s="209">
        <f>IF(AN117="n/a","n/a",I117+AN117)</f>
        <v>28.92698743944256</v>
      </c>
      <c r="CG117" s="205">
        <f>D117/10+(1000-E117)/100+IF(F117="N",2,IF(F117="Y",1,0))+IF(G117="N",2,IF(G117="Y",1,0))+IF(L117&gt;10,5,L117/2)+IF(S117&gt;100,0,IF(S117&lt;0,0,(100-S117)/10))+IF(U117&gt;100,0,IF(U117&lt;0,0,(100-U117)/10))+IF(X117="-",0,IF(X117="N/A",0,IF(X117&gt;5,0,5-X117)))+IF(Y117&gt;5,0,5-Y117)+IF(Z117="N/A",0,IF(Z117&gt;5,0,5-Z117))+IF(AB117&lt;0,0,IF(AB117="-",0,IF(AB117="N/A",0,IF(AB117&gt;10,5,AB117/2))))+IF(AC117="n/a",0,IF(AC117&lt;0,0,IF(AC117&gt;10,5,AC117/2)))+IF(AE117="n/a",0,IF(AE117&lt;0,0,IF(AE117&gt;10,5,AE117/2)))+AF117/10+IF(AG117&gt;100000,3,IF(AG117&gt;10000,2,IF(AG117&gt;1000,1,0)))+IF(AL117&gt;10,5,AL117/2)+IF(AM117="n/a",0,IF(AM117&gt;10,5,AM117/2))+IF(AN117="n/a",0,IF(AN117&gt;10,5,AN117/2))+IF(AO117="n/a",0,IF(AO117&lt;0,0,IF(AO117&gt;10,5,AO117/2)))+IF(CB117&gt;10,5,CB117/2)</f>
        <v>64.66234669735917</v>
      </c>
      <c r="CH117" s="315">
        <f>IF(AB117="n/a",1.03*AP117,IF(AB117&lt;0,1.01*AP117,IF(AB117&gt;10,1.1*AP117,(1+AB117/100)*AP117)))</f>
        <v>1.6926</v>
      </c>
      <c r="CI117" s="211">
        <f>IF($AC117="n/a",1.03*CH117,IF($AC117&lt;0,1.01*CH117,IF($AC117&gt;10,1.1*CH117,(1+$AC117/100)*CH117)))</f>
        <v>1.79618712</v>
      </c>
      <c r="CJ117" s="212">
        <f>IF($AE117="n/a",1.03*CI117,IF($AE117&lt;0,1.01*CI117,IF($AE117&gt;10,1.1*CI117,(1+$AE117/100)*CI117)))</f>
        <v>1.9039583472</v>
      </c>
      <c r="CK117" s="212">
        <f>IF($AE117="n/a",1.03*CJ117,IF($AE117&lt;0,1.01*CJ117,IF($AE117&gt;10,1.1*CJ117,(1+$AE117/100)*CJ117)))</f>
        <v>2.018195848032</v>
      </c>
      <c r="CL117" s="210">
        <f>IF($AE117="n/a",1.03*CK117,IF($AE117&lt;0,1.01*CK117,IF($AE117&gt;10,1.1*CK117,(1+$AE117/100)*CK117)))</f>
        <v>2.13928759891392</v>
      </c>
      <c r="CM117" s="211">
        <f>SUM(CH117:CL117)</f>
        <v>9.55022891414592</v>
      </c>
      <c r="CN117" s="208">
        <f>(CM117/H117)*100</f>
        <v>7.171456720091553</v>
      </c>
      <c r="CO117" s="213">
        <v>0.76</v>
      </c>
      <c r="CP117" s="214">
        <v>29.5</v>
      </c>
      <c r="CQ117" s="215">
        <v>-7</v>
      </c>
      <c r="CR117" s="214">
        <v>3.1</v>
      </c>
      <c r="CS117" s="215">
        <v>1.3</v>
      </c>
    </row>
    <row r="118" ht="11.25" customHeight="1">
      <c r="A118" t="s" s="116">
        <v>784</v>
      </c>
      <c r="B118" t="s" s="116">
        <v>785</v>
      </c>
      <c r="C118" t="s" s="116">
        <v>313</v>
      </c>
      <c r="D118" s="218">
        <v>20</v>
      </c>
      <c r="E118" s="219">
        <v>158</v>
      </c>
      <c r="F118" t="s" s="220">
        <v>55</v>
      </c>
      <c r="G118" t="s" s="221">
        <v>141</v>
      </c>
      <c r="H118" s="493">
        <v>106.05</v>
      </c>
      <c r="I118" s="223">
        <f>(R118/H118)*100</f>
        <v>2.942008486562942</v>
      </c>
      <c r="J118" s="318">
        <v>0.75</v>
      </c>
      <c r="K118" s="318">
        <v>0.78</v>
      </c>
      <c r="L118" s="223">
        <f>((K118/J118)-1)*100</f>
        <v>4.000000000000004</v>
      </c>
      <c r="M118" s="226">
        <v>42956</v>
      </c>
      <c r="N118" s="226">
        <v>42958</v>
      </c>
      <c r="O118" s="226">
        <v>42979</v>
      </c>
      <c r="P118" t="s" s="227">
        <v>147</v>
      </c>
      <c r="Q118" s="319"/>
      <c r="R118" s="225">
        <f>K118*4</f>
        <v>3.12</v>
      </c>
      <c r="S118" s="228">
        <f>IF(OR(W118&lt;0.01,W118="n/a"),"n/a",R118/W118*100)</f>
        <v>65.68421052631579</v>
      </c>
      <c r="T118" s="229">
        <f>IF(OR(W118&lt;0.01,Z118="n/a"),"n/a",(H118/SQRT(22.5*W118*(H118/Z118))-1)*100)</f>
        <v>31.02082330817066</v>
      </c>
      <c r="U118" s="223">
        <f>IF(OR(W118&lt;0.01,W118="n/a"),"n/a",H118/W118)</f>
        <v>22.32631578947368</v>
      </c>
      <c r="V118" s="230">
        <v>4</v>
      </c>
      <c r="W118" s="222">
        <v>4.75</v>
      </c>
      <c r="X118" s="222">
        <v>3.03</v>
      </c>
      <c r="Y118" s="231">
        <v>1.65</v>
      </c>
      <c r="Z118" s="232">
        <v>1.73</v>
      </c>
      <c r="AA118" s="233">
        <v>7.8</v>
      </c>
      <c r="AB118" s="234">
        <v>-11.5</v>
      </c>
      <c r="AC118" s="235">
        <v>5.18</v>
      </c>
      <c r="AD118" s="236">
        <v>4.7</v>
      </c>
      <c r="AE118" s="236">
        <v>7.35</v>
      </c>
      <c r="AF118" s="237">
        <v>17</v>
      </c>
      <c r="AG118" s="238">
        <v>12096</v>
      </c>
      <c r="AH118" s="239">
        <v>1.4</v>
      </c>
      <c r="AI118" s="240">
        <v>0.75</v>
      </c>
      <c r="AJ118" s="241">
        <f>IF(OR(AD118&lt;0,AD118="n/a",AD118=0),"n/a",AN118/AD118)</f>
        <v>1.929508855605948</v>
      </c>
      <c r="AK118" s="242">
        <f>IF(OR(AO118&lt;0,AO118="n/a"),"n/a",AN118/AO118)</f>
        <v>0.9206917678221562</v>
      </c>
      <c r="AL118" s="243">
        <f>((AP118/AQ118)^(1/1)-1)*100</f>
        <v>8.396946564885477</v>
      </c>
      <c r="AM118" s="243">
        <f>IF(AS118=0,"n/a",((AP118/AS118)^(1/3)-1)*100)</f>
        <v>8.884289039832428</v>
      </c>
      <c r="AN118" s="243">
        <f>IF(AV118=0,"n/a",((AP118/AV118)^(1/5)-1)*100)</f>
        <v>9.068691621347957</v>
      </c>
      <c r="AO118" s="244">
        <f>IF(BB118=0,"n/a",((AP118/BB118)^(1/10)-1)*100)</f>
        <v>9.84986717411347</v>
      </c>
      <c r="AP118" s="241">
        <v>2.84</v>
      </c>
      <c r="AQ118" s="241">
        <v>2.62</v>
      </c>
      <c r="AR118" s="241">
        <v>2.44</v>
      </c>
      <c r="AS118" s="241">
        <v>2.2</v>
      </c>
      <c r="AT118" s="245"/>
      <c r="AU118" s="241">
        <v>2</v>
      </c>
      <c r="AV118" s="241">
        <v>1.84</v>
      </c>
      <c r="AW118" s="245"/>
      <c r="AX118" s="246">
        <v>1.55</v>
      </c>
      <c r="AY118" s="247">
        <v>1.37</v>
      </c>
      <c r="AZ118" s="248">
        <v>1.26</v>
      </c>
      <c r="BA118" s="248">
        <v>1.18</v>
      </c>
      <c r="BB118" s="248">
        <v>1.11</v>
      </c>
      <c r="BC118" s="248">
        <v>1.06</v>
      </c>
      <c r="BD118" s="248">
        <v>0.98</v>
      </c>
      <c r="BE118" s="248">
        <v>0.89</v>
      </c>
      <c r="BF118" s="248">
        <v>0.72</v>
      </c>
      <c r="BG118" s="317">
        <v>0.64</v>
      </c>
      <c r="BH118" s="248">
        <v>0.63</v>
      </c>
      <c r="BI118" s="249">
        <v>0.59</v>
      </c>
      <c r="BJ118" s="246">
        <f>SUM(AP118:BI118)</f>
        <v>25.92</v>
      </c>
      <c r="BK118" s="250">
        <f>((AP118/AQ118)-1)*100</f>
        <v>8.396946564885477</v>
      </c>
      <c r="BL118" s="250">
        <f>((AQ118/AR118)-1)*100</f>
        <v>7.377049180327866</v>
      </c>
      <c r="BM118" s="250">
        <f>((AR118/AS118)-1)*100</f>
        <v>10.90909090909089</v>
      </c>
      <c r="BN118" s="250">
        <f>IF(AU118=0,0,IF(AU118&gt;AS118,0,((AS118/AU118)-1)*100))</f>
        <v>10.00000000000001</v>
      </c>
      <c r="BO118" s="250">
        <f>IF(AV118=0,0,IF(AV118&gt;AU118,0,((AU118/AV118)-1)*100))</f>
        <v>8.695652173913038</v>
      </c>
      <c r="BP118" s="250">
        <f>IF(AX118=0,0,IF(AX118&gt;AV118,0,((AV118/AX118)-1)*100))</f>
        <v>18.70967741935483</v>
      </c>
      <c r="BQ118" s="251">
        <f>IF(AY118=0,0,IF(AY118&gt;AX118,0,((AX118/AY118)-1)*100))</f>
        <v>13.13868613138684</v>
      </c>
      <c r="BR118" s="252">
        <f>IF(AZ118=0,0,IF(AZ118&gt;AY118,0,((AY118/AZ118)-1)*100))</f>
        <v>8.730158730158744</v>
      </c>
      <c r="BS118" s="252">
        <f>IF(BA118=0,0,IF(BA118&gt;AZ118,0,((AZ118/BA118)-1)*100))</f>
        <v>6.779661016949157</v>
      </c>
      <c r="BT118" s="252">
        <f>IF(BB118=0,0,IF(BB118&gt;BA118,0,((BA118/BB118)-1)*100))</f>
        <v>6.306306306306286</v>
      </c>
      <c r="BU118" s="252">
        <f>IF(BC118=0,0,IF(BC118&gt;BB118,0,((BB118/BC118)-1)*100))</f>
        <v>4.716981132075482</v>
      </c>
      <c r="BV118" s="252">
        <f>IF(BD118=0,0,IF(BD118&gt;BC118,0,((BC118/BD118)-1)*100))</f>
        <v>8.163265306122458</v>
      </c>
      <c r="BW118" s="252">
        <f>IF(BE118=0,0,IF(BE118&gt;BD118,0,((BD118/BE118)-1)*100))</f>
        <v>10.1123595505618</v>
      </c>
      <c r="BX118" s="252">
        <f>IF(BF118=0,0,IF(BF118&gt;BE118,0,((BE118/BF118)-1)*100))</f>
        <v>23.61111111111111</v>
      </c>
      <c r="BY118" s="252">
        <f>IF(BG118=0,0,IF(BG118&gt;BF118,0,((BF118/BG118)-1)*100))</f>
        <v>12.5</v>
      </c>
      <c r="BZ118" s="252">
        <f>IF(BH118=0,0,IF(BH118&gt;BG118,0,((BG118/BH118)-1)*100))</f>
        <v>1.587301587301582</v>
      </c>
      <c r="CA118" s="253">
        <f>IF(BI118=0,0,IF(BI118&gt;BH118,0,((BH118/BI118)-1)*100))</f>
        <v>6.779661016949157</v>
      </c>
      <c r="CB118" s="250">
        <f>AVERAGE(BK118:CA118)</f>
        <v>9.794935772734986</v>
      </c>
      <c r="CC118" s="250">
        <f>SQRT(AVERAGE((BK118-$CB118)^2,(BL118-$CB118)^2,(BM118-$CB118)^2,(BN118-$CB118)^2,(BO118-$CB118)^2,(BP118-$CB118)^2,(BQ118-$CB118)^2,(BR118-$CB118)^2,(BS118-$CB118)^2,(BT118-$CB118)^2,(BU118-$CB118)^2,(BV118-$CB118)^2,(BW118-$CB118)^2,(BX118-$CB118)^2,(BY118-$CB118)^2,(BZ118-$CB118)^2,(CA118-$CB118)^2))</f>
        <v>5.009119703143737</v>
      </c>
      <c r="CD118" t="s" s="116">
        <v>157</v>
      </c>
      <c r="CE118" s="254">
        <f>IF(AN118="n/a","n/a",IF(U118&lt;0,"n/a",IF(U118="n/a","n/a",I118+AN118-U118)))</f>
        <v>-10.31561568156278</v>
      </c>
      <c r="CF118" s="254">
        <f>IF(AN118="n/a","n/a",I118+AN118)</f>
        <v>12.0107001079109</v>
      </c>
      <c r="CG118" s="250">
        <f>D118/10+(1000-E118)/100+IF(F118="N",2,IF(F118="Y",1,0))+IF(G118="N",2,IF(G118="Y",1,0))+IF(L118&gt;10,5,L118/2)+IF(S118&gt;100,0,IF(S118&lt;0,0,(100-S118)/10))+IF(U118&gt;100,0,IF(U118&lt;0,0,(100-U118)/10))+IF(X118="-",0,IF(X118="N/A",0,IF(X118&gt;5,0,5-X118)))+IF(Y118&gt;5,0,5-Y118)+IF(Z118="N/A",0,IF(Z118&gt;5,0,5-Z118))+IF(AB118&lt;0,0,IF(AB118="-",0,IF(AB118="N/A",0,IF(AB118&gt;10,5,AB118/2))))+IF(AC118="n/a",0,IF(AC118&lt;0,0,IF(AC118&gt;10,5,AC118/2)))+IF(AE118="n/a",0,IF(AE118&lt;0,0,IF(AE118&gt;10,5,AE118/2)))+AF118/10+IF(AG118&gt;100000,3,IF(AG118&gt;10000,2,IF(AG118&gt;1000,1,0)))+IF(AL118&gt;10,5,AL118/2)+IF(AM118="n/a",0,IF(AM118&gt;10,5,AM118/2))+IF(AN118="n/a",0,IF(AN118&gt;10,5,AN118/2))+IF(AO118="n/a",0,IF(AO118&lt;0,0,IF(AO118&gt;10,5,AO118/2)))+IF(CB118&gt;10,5,CB118/2)</f>
        <v>68.1713124548782</v>
      </c>
      <c r="CH118" s="255">
        <f>IF(AB118="n/a",1.03*AP118,IF(AB118&lt;0,1.01*AP118,IF(AB118&gt;10,1.1*AP118,(1+AB118/100)*AP118)))</f>
        <v>2.8684</v>
      </c>
      <c r="CI118" s="256">
        <f>IF($AC118="n/a",1.03*CH118,IF($AC118&lt;0,1.01*CH118,IF($AC118&gt;10,1.1*CH118,(1+$AC118/100)*CH118)))</f>
        <v>3.01698312</v>
      </c>
      <c r="CJ118" s="257">
        <f>IF($AE118="n/a",1.03*CI118,IF($AE118&lt;0,1.01*CI118,IF($AE118&gt;10,1.1*CI118,(1+$AE118/100)*CI118)))</f>
        <v>3.238731379319999</v>
      </c>
      <c r="CK118" s="257">
        <f>IF($AE118="n/a",1.03*CJ118,IF($AE118&lt;0,1.01*CJ118,IF($AE118&gt;10,1.1*CJ118,(1+$AE118/100)*CJ118)))</f>
        <v>3.476778135700019</v>
      </c>
      <c r="CL118" s="258">
        <f>IF($AE118="n/a",1.03*CK118,IF($AE118&lt;0,1.01*CK118,IF($AE118&gt;10,1.1*CK118,(1+$AE118/100)*CK118)))</f>
        <v>3.73232132867397</v>
      </c>
      <c r="CM118" s="256">
        <f>SUM(CH118:CL118)</f>
        <v>16.33321396369399</v>
      </c>
      <c r="CN118" s="253">
        <f>(CM118/H118)*100</f>
        <v>15.40142759424233</v>
      </c>
      <c r="CO118" s="259">
        <v>0.62</v>
      </c>
      <c r="CP118" s="260">
        <v>4.2</v>
      </c>
      <c r="CQ118" s="261">
        <v>-26.2</v>
      </c>
      <c r="CR118" s="260">
        <v>-0.4</v>
      </c>
      <c r="CS118" s="261">
        <v>-13.8</v>
      </c>
    </row>
    <row r="119" ht="11.25" customHeight="1">
      <c r="A119" t="s" s="227">
        <v>786</v>
      </c>
      <c r="B119" t="s" s="116">
        <v>787</v>
      </c>
      <c r="C119" t="s" s="116">
        <v>594</v>
      </c>
      <c r="D119" s="218">
        <v>14</v>
      </c>
      <c r="E119" s="219">
        <v>237</v>
      </c>
      <c r="F119" t="s" s="220">
        <v>129</v>
      </c>
      <c r="G119" t="s" s="221">
        <v>129</v>
      </c>
      <c r="H119" s="493">
        <v>106.39</v>
      </c>
      <c r="I119" s="223">
        <f>(R119/H119)*100</f>
        <v>0.8647429269668203</v>
      </c>
      <c r="J119" s="224">
        <v>0.22</v>
      </c>
      <c r="K119" s="224">
        <v>0.23</v>
      </c>
      <c r="L119" s="223">
        <f>((K119/J119)-1)*100</f>
        <v>4.545454545454541</v>
      </c>
      <c r="M119" s="226">
        <v>42774</v>
      </c>
      <c r="N119" s="226">
        <v>42776</v>
      </c>
      <c r="O119" s="226">
        <v>42790</v>
      </c>
      <c r="P119" t="s" s="227">
        <v>788</v>
      </c>
      <c r="Q119" s="325"/>
      <c r="R119" s="225">
        <f>K119*4</f>
        <v>0.92</v>
      </c>
      <c r="S119" s="228">
        <f>IF(OR(W119&lt;0.01,W119="n/a"),"n/a",R119/W119*100)</f>
        <v>24.53333333333333</v>
      </c>
      <c r="T119" s="229">
        <f>IF(OR(W119&lt;0.01,Z119="n/a"),"n/a",(H119/SQRT(22.5*W119*(H119/Z119))-1)*100)</f>
        <v>223.3112203205839</v>
      </c>
      <c r="U119" s="223">
        <f>IF(OR(W119&lt;0.01,W119="n/a"),"n/a",H119/W119)</f>
        <v>28.37066666666667</v>
      </c>
      <c r="V119" s="230">
        <v>12</v>
      </c>
      <c r="W119" s="222">
        <v>3.75</v>
      </c>
      <c r="X119" s="222">
        <v>2.23</v>
      </c>
      <c r="Y119" s="231">
        <v>1.67</v>
      </c>
      <c r="Z119" s="232">
        <v>8.289999999999999</v>
      </c>
      <c r="AA119" s="233">
        <v>31.2</v>
      </c>
      <c r="AB119" s="234">
        <v>4.1</v>
      </c>
      <c r="AC119" s="235">
        <v>18.91</v>
      </c>
      <c r="AD119" s="236">
        <v>12.6</v>
      </c>
      <c r="AE119" s="236">
        <v>12.69</v>
      </c>
      <c r="AF119" s="237">
        <v>30</v>
      </c>
      <c r="AG119" s="238">
        <v>11566</v>
      </c>
      <c r="AH119" s="239">
        <v>18.6</v>
      </c>
      <c r="AI119" s="240">
        <v>0.67</v>
      </c>
      <c r="AJ119" s="241">
        <f>IF(OR(AD119&lt;0,AD119="n/a",AD119=0),"n/a",AN119/AD119)</f>
        <v>0.8805830122430215</v>
      </c>
      <c r="AK119" s="242">
        <f>IF(OR(AO119&lt;0,AO119="n/a"),"n/a",AN119/AO119)</f>
        <v>1.042269041860064</v>
      </c>
      <c r="AL119" s="243">
        <f>((AP119/AQ119)^(1/1)-1)*100</f>
        <v>4.761904761904767</v>
      </c>
      <c r="AM119" s="243">
        <f>IF(AS119=0,"n/a",((AP119/AS119)^(1/3)-1)*100)</f>
        <v>13.61712805724899</v>
      </c>
      <c r="AN119" s="243">
        <f>IF(AV119=0,"n/a",((AP119/AV119)^(1/5)-1)*100)</f>
        <v>11.09534595426207</v>
      </c>
      <c r="AO119" s="244">
        <f>IF(BB119=0,"n/a",((AP119/BB119)^(1/10)-1)*100)</f>
        <v>10.64537610602057</v>
      </c>
      <c r="AP119" s="241">
        <v>0.88</v>
      </c>
      <c r="AQ119" s="241">
        <v>0.84</v>
      </c>
      <c r="AR119" s="241">
        <v>0.8</v>
      </c>
      <c r="AS119" s="241">
        <v>0.6</v>
      </c>
      <c r="AT119" t="s" s="266">
        <v>112</v>
      </c>
      <c r="AU119" s="241">
        <v>0.5600000000000001</v>
      </c>
      <c r="AV119" s="241">
        <v>0.52</v>
      </c>
      <c r="AW119" s="245"/>
      <c r="AX119" s="246">
        <v>0.48</v>
      </c>
      <c r="AY119" s="247">
        <v>0.44</v>
      </c>
      <c r="AZ119" s="248">
        <v>0.4</v>
      </c>
      <c r="BA119" s="248">
        <v>0.36</v>
      </c>
      <c r="BB119" s="248">
        <v>0.32</v>
      </c>
      <c r="BC119" s="248">
        <v>0.24</v>
      </c>
      <c r="BD119" s="248">
        <v>0.045</v>
      </c>
      <c r="BE119" s="317">
        <v>0</v>
      </c>
      <c r="BF119" s="317">
        <v>0</v>
      </c>
      <c r="BG119" s="317">
        <v>0</v>
      </c>
      <c r="BH119" s="317">
        <v>0.0125</v>
      </c>
      <c r="BI119" s="249">
        <v>0.05</v>
      </c>
      <c r="BJ119" s="246">
        <f>SUM(AP119:BI119)</f>
        <v>6.547500000000001</v>
      </c>
      <c r="BK119" s="250">
        <f>((AP119/AQ119)-1)*100</f>
        <v>4.761904761904767</v>
      </c>
      <c r="BL119" s="250">
        <f>((AQ119/AR119)-1)*100</f>
        <v>4.999999999999982</v>
      </c>
      <c r="BM119" s="250">
        <f>((AR119/AS119)-1)*100</f>
        <v>33.33333333333335</v>
      </c>
      <c r="BN119" s="250">
        <f>IF(AU119=0,0,IF(AU119&gt;AS119,0,((AS119/AU119)-1)*100))</f>
        <v>7.14285714285714</v>
      </c>
      <c r="BO119" s="250">
        <f>IF(AV119=0,0,IF(AV119&gt;AU119,0,((AU119/AV119)-1)*100))</f>
        <v>7.692307692307709</v>
      </c>
      <c r="BP119" s="250">
        <f>IF(AX119=0,0,IF(AX119&gt;AV119,0,((AV119/AX119)-1)*100))</f>
        <v>8.333333333333348</v>
      </c>
      <c r="BQ119" s="251">
        <f>IF(AY119=0,0,IF(AY119&gt;AX119,0,((AX119/AY119)-1)*100))</f>
        <v>9.090909090909083</v>
      </c>
      <c r="BR119" s="252">
        <f>IF(AZ119=0,0,IF(AZ119&gt;AY119,0,((AY119/AZ119)-1)*100))</f>
        <v>9.999999999999986</v>
      </c>
      <c r="BS119" s="252">
        <f>IF(BA119=0,0,IF(BA119&gt;AZ119,0,((AZ119/BA119)-1)*100))</f>
        <v>11.11111111111112</v>
      </c>
      <c r="BT119" s="252">
        <f>IF(BB119=0,0,IF(BB119&gt;BA119,0,((BA119/BB119)-1)*100))</f>
        <v>12.5</v>
      </c>
      <c r="BU119" s="252">
        <f>IF(BC119=0,0,IF(BC119&gt;BB119,0,((BB119/BC119)-1)*100))</f>
        <v>33.33333333333335</v>
      </c>
      <c r="BV119" s="252">
        <f>IF(BD119=0,0,IF(BD119&gt;BC119,0,((BC119/BD119)-1)*100))</f>
        <v>433.3333333333333</v>
      </c>
      <c r="BW119" s="252">
        <f>IF(BE119=0,0,IF(BE119&gt;BD119,0,((BD119/BE119)-1)*100))</f>
        <v>0</v>
      </c>
      <c r="BX119" s="252">
        <f>IF(BF119=0,0,IF(BF119&gt;BE119,0,((BE119/BF119)-1)*100))</f>
        <v>0</v>
      </c>
      <c r="BY119" s="252">
        <f>IF(BG119=0,0,IF(BG119&gt;BF119,0,((BF119/BG119)-1)*100))</f>
        <v>0</v>
      </c>
      <c r="BZ119" s="252">
        <f>IF(BH119=0,0,IF(BH119&gt;BG119,0,((BG119/BH119)-1)*100))</f>
        <v>0</v>
      </c>
      <c r="CA119" s="253">
        <f>IF(BI119=0,0,IF(BI119&gt;BH119,0,((BH119/BI119)-1)*100))</f>
        <v>0</v>
      </c>
      <c r="CB119" s="250">
        <f>AVERAGE(BK119:CA119)</f>
        <v>33.86073077249548</v>
      </c>
      <c r="CC119" s="250">
        <f>SQRT(AVERAGE((BK119-$CB119)^2,(BL119-$CB119)^2,(BM119-$CB119)^2,(BN119-$CB119)^2,(BO119-$CB119)^2,(BP119-$CB119)^2,(BQ119-$CB119)^2,(BR119-$CB119)^2,(BS119-$CB119)^2,(BT119-$CB119)^2,(BU119-$CB119)^2,(BV119-$CB119)^2,(BW119-$CB119)^2,(BX119-$CB119)^2,(BY119-$CB119)^2,(BZ119-$CB119)^2,(CA119-$CB119)^2))</f>
        <v>100.3518308112304</v>
      </c>
      <c r="CD119" t="s" s="116">
        <v>137</v>
      </c>
      <c r="CE119" s="254">
        <f>IF(AN119="n/a","n/a",IF(U119&lt;0,"n/a",IF(U119="n/a","n/a",I119+AN119-U119)))</f>
        <v>-16.41057778543778</v>
      </c>
      <c r="CF119" s="254">
        <f>IF(AN119="n/a","n/a",I119+AN119)</f>
        <v>11.96008888122889</v>
      </c>
      <c r="CG119" s="250">
        <f>D119/10+(1000-E119)/100+IF(F119="N",2,IF(F119="Y",1,0))+IF(G119="N",2,IF(G119="Y",1,0))+IF(L119&gt;10,5,L119/2)+IF(S119&gt;100,0,IF(S119&lt;0,0,(100-S119)/10))+IF(U119&gt;100,0,IF(U119&lt;0,0,(100-U119)/10))+IF(X119="-",0,IF(X119="N/A",0,IF(X119&gt;5,0,5-X119)))+IF(Y119&gt;5,0,5-Y119)+IF(Z119="N/A",0,IF(Z119&gt;5,0,5-Z119))+IF(AB119&lt;0,0,IF(AB119="-",0,IF(AB119="N/A",0,IF(AB119&gt;10,5,AB119/2))))+IF(AC119="n/a",0,IF(AC119&lt;0,0,IF(AC119&gt;10,5,AC119/2)))+IF(AE119="n/a",0,IF(AE119&lt;0,0,IF(AE119&gt;10,5,AE119/2)))+AF119/10+IF(AG119&gt;100000,3,IF(AG119&gt;10000,2,IF(AG119&gt;1000,1,0)))+IF(AL119&gt;10,5,AL119/2)+IF(AM119="n/a",0,IF(AM119&gt;10,5,AM119/2))+IF(AN119="n/a",0,IF(AN119&gt;10,5,AN119/2))+IF(AO119="n/a",0,IF(AO119&lt;0,0,IF(AO119&gt;10,5,AO119/2)))+IF(CB119&gt;10,5,CB119/2)</f>
        <v>71.54327965367966</v>
      </c>
      <c r="CH119" s="255">
        <f>IF(AB119="n/a",1.03*AP119,IF(AB119&lt;0,1.01*AP119,IF(AB119&gt;10,1.1*AP119,(1+AB119/100)*AP119)))</f>
        <v>0.9160799999999999</v>
      </c>
      <c r="CI119" s="256">
        <f>IF($AC119="n/a",1.03*CH119,IF($AC119&lt;0,1.01*CH119,IF($AC119&gt;10,1.1*CH119,(1+$AC119/100)*CH119)))</f>
        <v>1.007688</v>
      </c>
      <c r="CJ119" s="257">
        <f>IF($AE119="n/a",1.03*CI119,IF($AE119&lt;0,1.01*CI119,IF($AE119&gt;10,1.1*CI119,(1+$AE119/100)*CI119)))</f>
        <v>1.1084568</v>
      </c>
      <c r="CK119" s="257">
        <f>IF($AE119="n/a",1.03*CJ119,IF($AE119&lt;0,1.01*CJ119,IF($AE119&gt;10,1.1*CJ119,(1+$AE119/100)*CJ119)))</f>
        <v>1.21930248</v>
      </c>
      <c r="CL119" s="258">
        <f>IF($AE119="n/a",1.03*CK119,IF($AE119&lt;0,1.01*CK119,IF($AE119&gt;10,1.1*CK119,(1+$AE119/100)*CK119)))</f>
        <v>1.341232728</v>
      </c>
      <c r="CM119" s="256">
        <f>SUM(CH119:CL119)</f>
        <v>5.592760008</v>
      </c>
      <c r="CN119" s="253">
        <f>(CM119/H119)*100</f>
        <v>5.256847455587931</v>
      </c>
      <c r="CO119" s="259">
        <v>1.06</v>
      </c>
      <c r="CP119" s="260">
        <v>32.8</v>
      </c>
      <c r="CQ119" s="261">
        <v>-5</v>
      </c>
      <c r="CR119" s="260">
        <v>2.6</v>
      </c>
      <c r="CS119" s="261">
        <v>11.8</v>
      </c>
    </row>
    <row r="120" ht="11.25" customHeight="1">
      <c r="A120" t="s" s="116">
        <v>789</v>
      </c>
      <c r="B120" t="s" s="116">
        <v>790</v>
      </c>
      <c r="C120" t="s" s="116">
        <v>406</v>
      </c>
      <c r="D120" s="218">
        <v>24</v>
      </c>
      <c r="E120" s="219">
        <v>122</v>
      </c>
      <c r="F120" t="s" s="220">
        <v>129</v>
      </c>
      <c r="G120" t="s" s="221">
        <v>129</v>
      </c>
      <c r="H120" s="222">
        <v>54.65</v>
      </c>
      <c r="I120" s="223">
        <f>(R120/H120)*100</f>
        <v>2.342177493138152</v>
      </c>
      <c r="J120" s="318">
        <v>0.31</v>
      </c>
      <c r="K120" s="318">
        <v>0.32</v>
      </c>
      <c r="L120" s="223">
        <f>((K120/J120)-1)*100</f>
        <v>3.2258064516129</v>
      </c>
      <c r="M120" s="226">
        <v>42916</v>
      </c>
      <c r="N120" s="226">
        <v>42921</v>
      </c>
      <c r="O120" s="226">
        <v>42935</v>
      </c>
      <c r="P120" t="s" s="227">
        <v>521</v>
      </c>
      <c r="Q120" t="s" s="227">
        <v>791</v>
      </c>
      <c r="R120" s="225">
        <f>K120*4</f>
        <v>1.28</v>
      </c>
      <c r="S120" s="228">
        <f>IF(OR(W120&lt;0.01,W120="n/a"),"n/a",R120/W120*100)</f>
        <v>81.01265822784811</v>
      </c>
      <c r="T120" s="229">
        <f>IF(OR(W120&lt;0.01,Z120="n/a"),"n/a",(H120/SQRT(22.5*W120*(H120/Z120))-1)*100)</f>
        <v>117.9488191381478</v>
      </c>
      <c r="U120" s="223">
        <f>IF(OR(W120&lt;0.01,W120="n/a"),"n/a",H120/W120)</f>
        <v>34.5886075949367</v>
      </c>
      <c r="V120" s="230">
        <v>4</v>
      </c>
      <c r="W120" s="222">
        <v>1.58</v>
      </c>
      <c r="X120" s="222">
        <v>2.3</v>
      </c>
      <c r="Y120" s="231">
        <v>1.79</v>
      </c>
      <c r="Z120" s="232">
        <v>3.09</v>
      </c>
      <c r="AA120" s="233">
        <v>9.199999999999999</v>
      </c>
      <c r="AB120" s="234">
        <v>-21.3</v>
      </c>
      <c r="AC120" s="235">
        <v>11.14</v>
      </c>
      <c r="AD120" s="236">
        <v>-10.9</v>
      </c>
      <c r="AE120" s="236">
        <v>15</v>
      </c>
      <c r="AF120" s="237">
        <v>3</v>
      </c>
      <c r="AG120" s="238">
        <v>3087</v>
      </c>
      <c r="AH120" s="239">
        <v>0.3</v>
      </c>
      <c r="AI120" s="240">
        <v>0</v>
      </c>
      <c r="AJ120" t="s" s="265">
        <f>IF(OR(AD120&lt;0,AD120="n/a",AD120=0),"n/a",AN120/AD120)</f>
        <v>143</v>
      </c>
      <c r="AK120" s="242">
        <f>IF(OR(AO120&lt;0,AO120="n/a"),"n/a",AN120/AO120)</f>
        <v>0.8990866065118137</v>
      </c>
      <c r="AL120" s="243">
        <f>((AP120/AQ120)^(1/1)-1)*100</f>
        <v>3.389830508474589</v>
      </c>
      <c r="AM120" s="243">
        <f>IF(AS120=0,"n/a",((AP120/AS120)^(1/3)-1)*100)</f>
        <v>7.574974463597406</v>
      </c>
      <c r="AN120" s="243">
        <f>IF(AV120=0,"n/a",((AP120/AV120)^(1/5)-1)*100)</f>
        <v>11.12338617639914</v>
      </c>
      <c r="AO120" s="244">
        <f>IF(BB120=0,"n/a",((AP120/BB120)^(1/10)-1)*100)</f>
        <v>12.37187396168045</v>
      </c>
      <c r="AP120" s="241">
        <v>1.22</v>
      </c>
      <c r="AQ120" s="241">
        <v>1.18</v>
      </c>
      <c r="AR120" s="241">
        <v>1.08</v>
      </c>
      <c r="AS120" s="241">
        <v>0.98</v>
      </c>
      <c r="AT120" t="s" s="266">
        <v>112</v>
      </c>
      <c r="AU120" s="241">
        <v>0.88</v>
      </c>
      <c r="AV120" s="241">
        <v>0.72</v>
      </c>
      <c r="AW120" s="245"/>
      <c r="AX120" s="246">
        <v>0.6</v>
      </c>
      <c r="AY120" s="247">
        <v>0.54</v>
      </c>
      <c r="AZ120" s="248">
        <v>0.48</v>
      </c>
      <c r="BA120" s="248">
        <v>0.42</v>
      </c>
      <c r="BB120" s="248">
        <v>0.38</v>
      </c>
      <c r="BC120" s="248">
        <v>0.33</v>
      </c>
      <c r="BD120" s="248">
        <v>0.28</v>
      </c>
      <c r="BE120" s="248">
        <v>0.23</v>
      </c>
      <c r="BF120" s="248">
        <v>0.19</v>
      </c>
      <c r="BG120" s="248">
        <v>0.17</v>
      </c>
      <c r="BH120" s="248">
        <v>0.152</v>
      </c>
      <c r="BI120" s="249">
        <v>0.137</v>
      </c>
      <c r="BJ120" s="246">
        <f>SUM(AP120:BI120)</f>
        <v>9.968999999999999</v>
      </c>
      <c r="BK120" s="250">
        <f>((AP120/AQ120)-1)*100</f>
        <v>3.389830508474589</v>
      </c>
      <c r="BL120" s="250">
        <f>((AQ120/AR120)-1)*100</f>
        <v>9.259259259259256</v>
      </c>
      <c r="BM120" s="250">
        <f>((AR120/AS120)-1)*100</f>
        <v>10.20408163265307</v>
      </c>
      <c r="BN120" s="250">
        <f>IF(AU120=0,0,IF(AU120&gt;AS120,0,((AS120/AU120)-1)*100))</f>
        <v>11.36363636363635</v>
      </c>
      <c r="BO120" s="250">
        <f>IF(AV120=0,0,IF(AV120&gt;AU120,0,((AU120/AV120)-1)*100))</f>
        <v>22.22222222222223</v>
      </c>
      <c r="BP120" s="250">
        <f>IF(AX120=0,0,IF(AX120&gt;AV120,0,((AV120/AX120)-1)*100))</f>
        <v>20</v>
      </c>
      <c r="BQ120" s="251">
        <f>IF(AY120=0,0,IF(AY120&gt;AX120,0,((AX120/AY120)-1)*100))</f>
        <v>11.11111111111109</v>
      </c>
      <c r="BR120" s="252">
        <f>IF(AZ120=0,0,IF(AZ120&gt;AY120,0,((AY120/AZ120)-1)*100))</f>
        <v>12.50000000000002</v>
      </c>
      <c r="BS120" s="252">
        <f>IF(BA120=0,0,IF(BA120&gt;AZ120,0,((AZ120/BA120)-1)*100))</f>
        <v>14.28571428571428</v>
      </c>
      <c r="BT120" s="252">
        <f>IF(BB120=0,0,IF(BB120&gt;BA120,0,((BA120/BB120)-1)*100))</f>
        <v>10.52631578947367</v>
      </c>
      <c r="BU120" s="252">
        <f>IF(BC120=0,0,IF(BC120&gt;BB120,0,((BB120/BC120)-1)*100))</f>
        <v>15.15151515151514</v>
      </c>
      <c r="BV120" s="252">
        <f>IF(BD120=0,0,IF(BD120&gt;BC120,0,((BC120/BD120)-1)*100))</f>
        <v>17.85714285714286</v>
      </c>
      <c r="BW120" s="252">
        <f>IF(BE120=0,0,IF(BE120&gt;BD120,0,((BD120/BE120)-1)*100))</f>
        <v>21.73913043478262</v>
      </c>
      <c r="BX120" s="252">
        <f>IF(BF120=0,0,IF(BF120&gt;BE120,0,((BE120/BF120)-1)*100))</f>
        <v>21.05263157894737</v>
      </c>
      <c r="BY120" s="252">
        <f>IF(BG120=0,0,IF(BG120&gt;BF120,0,((BF120/BG120)-1)*100))</f>
        <v>11.76470588235294</v>
      </c>
      <c r="BZ120" s="252">
        <f>IF(BH120=0,0,IF(BH120&gt;BG120,0,((BG120/BH120)-1)*100))</f>
        <v>11.8421052631579</v>
      </c>
      <c r="CA120" s="253">
        <f>IF(BI120=0,0,IF(BI120&gt;BH120,0,((BH120/BI120)-1)*100))</f>
        <v>10.94890510948905</v>
      </c>
      <c r="CB120" s="250">
        <f>AVERAGE(BK120:CA120)</f>
        <v>13.83637102646662</v>
      </c>
      <c r="CC120" s="250">
        <f>SQRT(AVERAGE((BK120-$CB120)^2,(BL120-$CB120)^2,(BM120-$CB120)^2,(BN120-$CB120)^2,(BO120-$CB120)^2,(BP120-$CB120)^2,(BQ120-$CB120)^2,(BR120-$CB120)^2,(BS120-$CB120)^2,(BT120-$CB120)^2,(BU120-$CB120)^2,(BV120-$CB120)^2,(BW120-$CB120)^2,(BX120-$CB120)^2,(BY120-$CB120)^2,(BZ120-$CB120)^2,(CA120-$CB120)^2))</f>
        <v>5.012354237736517</v>
      </c>
      <c r="CD120" t="s" s="116">
        <v>302</v>
      </c>
      <c r="CE120" s="254">
        <f>IF(AN120="n/a","n/a",IF(U120&lt;0,"n/a",IF(U120="n/a","n/a",I120+AN120-U120)))</f>
        <v>-21.12304392539941</v>
      </c>
      <c r="CF120" s="254">
        <f>IF(AN120="n/a","n/a",I120+AN120)</f>
        <v>13.46556366953729</v>
      </c>
      <c r="CG120" s="250">
        <f>D120/10+(1000-E120)/100+IF(F120="N",2,IF(F120="Y",1,0))+IF(G120="N",2,IF(G120="Y",1,0))+IF(L120&gt;10,5,L120/2)+IF(S120&gt;100,0,IF(S120&lt;0,0,(100-S120)/10))+IF(U120&gt;100,0,IF(U120&lt;0,0,(100-U120)/10))+IF(X120="-",0,IF(X120="N/A",0,IF(X120&gt;5,0,5-X120)))+IF(Y120&gt;5,0,5-Y120)+IF(Z120="N/A",0,IF(Z120&gt;5,0,5-Z120))+IF(AB120&lt;0,0,IF(AB120="-",0,IF(AB120="N/A",0,IF(AB120&gt;10,5,AB120/2))))+IF(AC120="n/a",0,IF(AC120&lt;0,0,IF(AC120&gt;10,5,AC120/2)))+IF(AE120="n/a",0,IF(AE120&lt;0,0,IF(AE120&gt;10,5,AE120/2)))+AF120/10+IF(AG120&gt;100000,3,IF(AG120&gt;10000,2,IF(AG120&gt;1000,1,0)))+IF(AL120&gt;10,5,AL120/2)+IF(AM120="n/a",0,IF(AM120&gt;10,5,AM120/2))+IF(AN120="n/a",0,IF(AN120&gt;10,5,AN120/2))+IF(AO120="n/a",0,IF(AO120&lt;0,0,IF(AO120&gt;10,5,AO120/2)))+IF(CB120&gt;10,5,CB120/2)</f>
        <v>60.83517912956396</v>
      </c>
      <c r="CH120" s="255">
        <f>IF(AB120="n/a",1.03*AP120,IF(AB120&lt;0,1.01*AP120,IF(AB120&gt;10,1.1*AP120,(1+AB120/100)*AP120)))</f>
        <v>1.2322</v>
      </c>
      <c r="CI120" s="256">
        <f>IF($AC120="n/a",1.03*CH120,IF($AC120&lt;0,1.01*CH120,IF($AC120&gt;10,1.1*CH120,(1+$AC120/100)*CH120)))</f>
        <v>1.35542</v>
      </c>
      <c r="CJ120" s="257">
        <f>IF($AE120="n/a",1.03*CI120,IF($AE120&lt;0,1.01*CI120,IF($AE120&gt;10,1.1*CI120,(1+$AE120/100)*CI120)))</f>
        <v>1.490962</v>
      </c>
      <c r="CK120" s="257">
        <f>IF($AE120="n/a",1.03*CJ120,IF($AE120&lt;0,1.01*CJ120,IF($AE120&gt;10,1.1*CJ120,(1+$AE120/100)*CJ120)))</f>
        <v>1.6400582</v>
      </c>
      <c r="CL120" s="258">
        <f>IF($AE120="n/a",1.03*CK120,IF($AE120&lt;0,1.01*CK120,IF($AE120&gt;10,1.1*CK120,(1+$AE120/100)*CK120)))</f>
        <v>1.80406402</v>
      </c>
      <c r="CM120" s="256">
        <f>SUM(CH120:CL120)</f>
        <v>7.522704220000001</v>
      </c>
      <c r="CN120" s="253">
        <f>(CM120/H120)*100</f>
        <v>13.76524102470266</v>
      </c>
      <c r="CO120" s="259">
        <v>1.1</v>
      </c>
      <c r="CP120" s="260">
        <v>11.5</v>
      </c>
      <c r="CQ120" s="261">
        <v>-5.4</v>
      </c>
      <c r="CR120" s="260">
        <v>2.2</v>
      </c>
      <c r="CS120" s="261">
        <v>2.5</v>
      </c>
    </row>
    <row r="121" ht="11.25" customHeight="1">
      <c r="A121" t="s" s="273">
        <v>792</v>
      </c>
      <c r="B121" t="s" s="146">
        <v>793</v>
      </c>
      <c r="C121" t="s" s="146">
        <v>313</v>
      </c>
      <c r="D121" s="267">
        <v>13</v>
      </c>
      <c r="E121" s="219">
        <v>281</v>
      </c>
      <c r="F121" t="s" s="151">
        <v>55</v>
      </c>
      <c r="G121" t="s" s="152">
        <v>55</v>
      </c>
      <c r="H121" s="496">
        <v>62.53</v>
      </c>
      <c r="I121" s="269">
        <f>(R121/H121)*100</f>
        <v>3.454341915880378</v>
      </c>
      <c r="J121" s="270">
        <v>0.52</v>
      </c>
      <c r="K121" s="270">
        <v>0.54</v>
      </c>
      <c r="L121" s="269">
        <f>((K121/J121)-1)*100</f>
        <v>3.846153846153855</v>
      </c>
      <c r="M121" s="272">
        <v>42977</v>
      </c>
      <c r="N121" s="272">
        <v>42979</v>
      </c>
      <c r="O121" s="272">
        <v>42993</v>
      </c>
      <c r="P121" t="s" s="273">
        <v>182</v>
      </c>
      <c r="Q121" s="558"/>
      <c r="R121" s="271">
        <f>K121*4</f>
        <v>2.16</v>
      </c>
      <c r="S121" s="275">
        <f>IF(OR(W121&lt;0.01,W121="n/a"),"n/a",R121/W121*100)</f>
        <v>97.29729729729729</v>
      </c>
      <c r="T121" s="276">
        <f>IF(OR(W121&lt;0.01,Z121="n/a"),"n/a",(H121/SQRT(22.5*W121*(H121/Z121))-1)*100)</f>
        <v>285.8045945620466</v>
      </c>
      <c r="U121" s="269">
        <f>IF(OR(W121&lt;0.01,W121="n/a"),"n/a",H121/W121)</f>
        <v>28.16666666666666</v>
      </c>
      <c r="V121" s="277">
        <v>12</v>
      </c>
      <c r="W121" s="268">
        <v>2.22</v>
      </c>
      <c r="X121" s="268">
        <v>4.6</v>
      </c>
      <c r="Y121" s="278">
        <v>1.7</v>
      </c>
      <c r="Z121" s="279">
        <v>11.89</v>
      </c>
      <c r="AA121" s="280">
        <v>39.5</v>
      </c>
      <c r="AB121" s="281">
        <v>13.7</v>
      </c>
      <c r="AC121" s="282">
        <v>6.49</v>
      </c>
      <c r="AD121" s="283">
        <v>-3.8</v>
      </c>
      <c r="AE121" s="283">
        <v>6.13</v>
      </c>
      <c r="AF121" s="284">
        <v>22</v>
      </c>
      <c r="AG121" s="285">
        <v>21685</v>
      </c>
      <c r="AH121" s="286">
        <v>19.8</v>
      </c>
      <c r="AI121" s="287">
        <v>4.5</v>
      </c>
      <c r="AJ121" t="s" s="368">
        <f>IF(OR(AD121&lt;0,AD121="n/a",AD121=0,AN121="n/a"),"n/a",AN121/AD121)</f>
        <v>143</v>
      </c>
      <c r="AK121" s="289">
        <f>IF(OR(AN121&lt;0,AN121="n/a",AO121&lt;0,AO121="n/a"),"n/a",AN121/AO121)</f>
        <v>0.6815414664223637</v>
      </c>
      <c r="AL121" s="290">
        <f>((AP121/AQ121)^(1/1)-1)*100</f>
        <v>3.030303030303028</v>
      </c>
      <c r="AM121" s="290">
        <f>IF(AS121=0,"n/a",((AP121/AS121)^(1/3)-1)*100)</f>
        <v>4.260360145884445</v>
      </c>
      <c r="AN121" s="290">
        <f>IF(AV121=0,"n/a",((AP121/AV121)^(1/5)-1)*100)</f>
        <v>4.08370407216625</v>
      </c>
      <c r="AO121" s="291">
        <f>IF(BB121=0,"n/a",((AP121/BB121)^(1/10)-1)*100)</f>
        <v>5.991864432846561</v>
      </c>
      <c r="AP121" s="288">
        <v>2.04</v>
      </c>
      <c r="AQ121" s="288">
        <v>1.98</v>
      </c>
      <c r="AR121" s="288">
        <v>1.9</v>
      </c>
      <c r="AS121" s="288">
        <v>1.8</v>
      </c>
      <c r="AT121" s="292"/>
      <c r="AU121" s="288">
        <v>1.74</v>
      </c>
      <c r="AV121" s="288">
        <v>1.67</v>
      </c>
      <c r="AW121" s="292"/>
      <c r="AX121" s="293">
        <v>1.56</v>
      </c>
      <c r="AY121" s="294">
        <v>1.43</v>
      </c>
      <c r="AZ121" s="295">
        <v>1.3</v>
      </c>
      <c r="BA121" s="295">
        <v>1.2</v>
      </c>
      <c r="BB121" s="295">
        <v>1.14</v>
      </c>
      <c r="BC121" s="295">
        <v>1.06</v>
      </c>
      <c r="BD121" s="426">
        <v>1.01</v>
      </c>
      <c r="BE121" s="426">
        <v>1.01</v>
      </c>
      <c r="BF121" s="426">
        <v>1.01</v>
      </c>
      <c r="BG121" s="426">
        <v>1.01</v>
      </c>
      <c r="BH121" s="295">
        <v>1.01</v>
      </c>
      <c r="BI121" s="296">
        <v>0.96</v>
      </c>
      <c r="BJ121" s="293">
        <f>SUM(AP121:BI121)</f>
        <v>24.83000000000001</v>
      </c>
      <c r="BK121" s="297">
        <f>((AP121/AQ121)-1)*100</f>
        <v>3.030303030303028</v>
      </c>
      <c r="BL121" s="297">
        <f>((AQ121/AR121)-1)*100</f>
        <v>4.210526315789487</v>
      </c>
      <c r="BM121" s="297">
        <f>((AR121/AS121)-1)*100</f>
        <v>5.555555555555558</v>
      </c>
      <c r="BN121" s="297">
        <f>IF(AU121=0,0,IF(AU121&gt;AS121,0,((AS121/AU121)-1)*100))</f>
        <v>3.448275862068972</v>
      </c>
      <c r="BO121" s="297">
        <f>IF(AV121=0,0,IF(AV121&gt;AU121,0,((AU121/AV121)-1)*100))</f>
        <v>4.191616766467066</v>
      </c>
      <c r="BP121" s="297">
        <f>IF(AX121=0,0,IF(AX121&gt;AV121,0,((AV121/AX121)-1)*100))</f>
        <v>7.051282051282048</v>
      </c>
      <c r="BQ121" s="298">
        <f>IF(AY121=0,0,IF(AY121&gt;AX121,0,((AX121/AY121)-1)*100))</f>
        <v>9.090909090909104</v>
      </c>
      <c r="BR121" s="299">
        <f>IF(AZ121=0,0,IF(AZ121&gt;AY121,0,((AY121/AZ121)-1)*100))</f>
        <v>9.999999999999986</v>
      </c>
      <c r="BS121" s="299">
        <f>IF(BA121=0,0,IF(BA121&gt;AZ121,0,((AZ121/BA121)-1)*100))</f>
        <v>8.333333333333348</v>
      </c>
      <c r="BT121" s="299">
        <f>IF(BB121=0,0,IF(BB121&gt;BA121,0,((BA121/BB121)-1)*100))</f>
        <v>5.263157894736836</v>
      </c>
      <c r="BU121" s="299">
        <f>IF(BC121=0,0,IF(BC121&gt;BB121,0,((BB121/BC121)-1)*100))</f>
        <v>7.547169811320731</v>
      </c>
      <c r="BV121" s="299">
        <f>IF(BD121=0,0,IF(BD121&gt;BC121,0,((BC121/BD121)-1)*100))</f>
        <v>4.950495049504955</v>
      </c>
      <c r="BW121" s="299">
        <f>IF(BE121=0,0,IF(BE121&gt;BD121,0,((BD121/BE121)-1)*100))</f>
        <v>0</v>
      </c>
      <c r="BX121" s="299">
        <f>IF(BF121=0,0,IF(BF121&gt;BE121,0,((BE121/BF121)-1)*100))</f>
        <v>0</v>
      </c>
      <c r="BY121" s="299">
        <f>IF(BG121=0,0,IF(BG121&gt;BF121,0,((BF121/BG121)-1)*100))</f>
        <v>0</v>
      </c>
      <c r="BZ121" s="299">
        <f>IF(BH121=0,0,IF(BH121&gt;BG121,0,((BG121/BH121)-1)*100))</f>
        <v>0</v>
      </c>
      <c r="CA121" s="300">
        <f>IF(BI121=0,0,IF(BI121&gt;BH121,0,((BH121/BI121)-1)*100))</f>
        <v>5.208333333333348</v>
      </c>
      <c r="CB121" s="297">
        <f>AVERAGE(BK121:CA121)</f>
        <v>4.58123282909438</v>
      </c>
      <c r="CC121" s="297">
        <f>SQRT(AVERAGE((BK121-$CB121)^2,(BL121-$CB121)^2,(BM121-$CB121)^2,(BN121-$CB121)^2,(BO121-$CB121)^2,(BP121-$CB121)^2,(BQ121-$CB121)^2,(BR121-$CB121)^2,(BS121-$CB121)^2,(BT121-$CB121)^2,(BU121-$CB121)^2,(BV121-$CB121)^2,(BW121-$CB121)^2,(BX121-$CB121)^2,(BY121-$CB121)^2,(BZ121-$CB121)^2,(CA121-$CB121)^2))</f>
        <v>3.148756178690339</v>
      </c>
      <c r="CD121" t="s" s="146">
        <v>157</v>
      </c>
      <c r="CE121" s="301">
        <f>IF(AN121="n/a","n/a",IF(U121&lt;0,"n/a",IF(U121="n/a","n/a",I121+AN121-U121)))</f>
        <v>-20.62862067862004</v>
      </c>
      <c r="CF121" s="301">
        <f>IF(AN121="n/a","n/a",I121+AN121)</f>
        <v>7.538045988046628</v>
      </c>
      <c r="CG121" s="297">
        <f>D121/10+(1000-E121)/100+IF(F121="N",2,IF(F121="Y",1,0))+IF(G121="N",2,IF(G121="Y",1,0))+IF(L121&gt;10,5,L121/2)+IF(S121&gt;100,0,IF(S121&lt;0,0,(100-S121)/10))+IF(U121&gt;100,0,IF(U121&lt;0,0,(100-U121)/10))+IF(X121="-",0,IF(X121="N/A",0,IF(X121&gt;5,0,5-X121)))+IF(Y121&gt;5,0,5-Y121)+IF(Z121="N/A",0,IF(Z121&gt;5,0,5-Z121))+IF(AB121&lt;0,0,IF(AB121="-",0,IF(AB121="N/A",0,IF(AB121&gt;10,5,AB121/2))))+IF(AC121="n/a",0,IF(AC121&lt;0,0,IF(AC121&gt;10,5,AC121/2)))+IF(AE121="n/a",0,IF(AE121&lt;0,0,IF(AE121&gt;10,5,AE121/2)))+AF121/10+IF(AG121&gt;100000,3,IF(AG121&gt;10000,2,IF(AG121&gt;1000,1,0)))+IF(AL121&gt;10,5,AL121/2)+IF(AM121="n/a",0,IF(AM121&gt;10,5,AM121/2))+IF(AN121="n/a",0,IF(AN121&gt;10,5,AN121/2))+IF(AO121="n/a",0,IF(AO121&lt;0,0,IF(AO121&gt;10,5,AO121/2)))+IF(CB121&gt;10,5,CB121/2)</f>
        <v>52.05041278182787</v>
      </c>
      <c r="CH121" s="302">
        <f>IF(AB121="n/a",1.03*AP121,IF(AB121&lt;0,1.01*AP121,IF(AB121&gt;10,1.1*AP121,(1+AB121/100)*AP121)))</f>
        <v>2.244</v>
      </c>
      <c r="CI121" s="303">
        <f>IF($AC121="n/a",1.03*CH121,IF($AC121&lt;0,1.01*CH121,IF($AC121&gt;10,1.1*CH121,(1+$AC121/100)*CH121)))</f>
        <v>2.3896356</v>
      </c>
      <c r="CJ121" s="304">
        <f>IF($AE121="n/a",1.03*CI121,IF($AE121&lt;0,1.01*CI121,IF($AE121&gt;10,1.1*CI121,(1+$AE121/100)*CI121)))</f>
        <v>2.536120262280</v>
      </c>
      <c r="CK121" s="304">
        <f>IF($AE121="n/a",1.03*CJ121,IF($AE121&lt;0,1.01*CJ121,IF($AE121&gt;10,1.1*CJ121,(1+$AE121/100)*CJ121)))</f>
        <v>2.691584434357764</v>
      </c>
      <c r="CL121" s="305">
        <f>IF($AE121="n/a",1.03*CK121,IF($AE121&lt;0,1.01*CK121,IF($AE121&gt;10,1.1*CK121,(1+$AE121/100)*CK121)))</f>
        <v>2.856578560183894</v>
      </c>
      <c r="CM121" s="303">
        <f>SUM(CH121:CL121)</f>
        <v>12.71791885682166</v>
      </c>
      <c r="CN121" s="300">
        <f>(CM121/H121)*100</f>
        <v>20.3389074953169</v>
      </c>
      <c r="CO121" s="306">
        <v>0.5</v>
      </c>
      <c r="CP121" s="307">
        <v>6.4</v>
      </c>
      <c r="CQ121" s="308">
        <v>-20.2</v>
      </c>
      <c r="CR121" s="307">
        <v>-2.9</v>
      </c>
      <c r="CS121" s="308">
        <v>-10.3</v>
      </c>
    </row>
    <row r="122" ht="11.25" customHeight="1">
      <c r="A122" t="s" s="173">
        <v>794</v>
      </c>
      <c r="B122" t="s" s="110">
        <v>795</v>
      </c>
      <c r="C122" t="s" s="173">
        <v>606</v>
      </c>
      <c r="D122" s="174">
        <v>12</v>
      </c>
      <c r="E122" s="219">
        <v>302</v>
      </c>
      <c r="F122" t="s" s="118">
        <v>129</v>
      </c>
      <c r="G122" t="s" s="113">
        <v>129</v>
      </c>
      <c r="H122" s="495">
        <v>20.7</v>
      </c>
      <c r="I122" s="177">
        <f>(R122/H122)*100</f>
        <v>2.415458937198068</v>
      </c>
      <c r="J122" s="311">
        <v>0.12</v>
      </c>
      <c r="K122" s="311">
        <v>0.125</v>
      </c>
      <c r="L122" s="177">
        <f>((K122/J122)-1)*100</f>
        <v>4.166666666666674</v>
      </c>
      <c r="M122" s="179">
        <v>42958</v>
      </c>
      <c r="N122" s="179">
        <v>42962</v>
      </c>
      <c r="O122" s="179">
        <v>42979</v>
      </c>
      <c r="P122" t="s" s="173">
        <v>147</v>
      </c>
      <c r="Q122" s="397"/>
      <c r="R122" s="180">
        <f>K122*4</f>
        <v>0.5</v>
      </c>
      <c r="S122" s="181">
        <f>IF(OR(W122&lt;0.01,W122="n/a"),"n/a",R122/W122*100)</f>
        <v>30.3030303030303</v>
      </c>
      <c r="T122" s="182">
        <f>IF(OR(W122&lt;0.01,Z122="n/a"),"n/a",(H122/SQRT(22.5*W122*(H122/Z122))-1)*100)</f>
        <v>29.54933540173141</v>
      </c>
      <c r="U122" s="177">
        <f>IF(OR(W122&lt;0.01,W122="n/a"),"n/a",H122/W122)</f>
        <v>12.54545454545454</v>
      </c>
      <c r="V122" s="183">
        <v>1</v>
      </c>
      <c r="W122" s="176">
        <v>1.65</v>
      </c>
      <c r="X122" t="s" s="369">
        <v>143</v>
      </c>
      <c r="Y122" s="184">
        <v>0.16</v>
      </c>
      <c r="Z122" s="185">
        <v>3.01</v>
      </c>
      <c r="AA122" s="186">
        <v>24</v>
      </c>
      <c r="AB122" s="187">
        <v>-0.8</v>
      </c>
      <c r="AC122" s="188">
        <v>-1.62</v>
      </c>
      <c r="AD122" s="189">
        <v>32.3</v>
      </c>
      <c r="AE122" s="189">
        <v>-2.46</v>
      </c>
      <c r="AF122" s="190">
        <v>22</v>
      </c>
      <c r="AG122" s="191">
        <v>18637</v>
      </c>
      <c r="AH122" s="192">
        <v>0.6</v>
      </c>
      <c r="AI122" s="193">
        <v>2.28</v>
      </c>
      <c r="AJ122" s="194">
        <f>IF(OR(AD122&lt;0,AD122="n/a",AD122=0,AN122="n/a"),"n/a",AN122/AD122)</f>
        <v>0.492849824542867</v>
      </c>
      <c r="AK122" s="195">
        <f>IF(OR(AN122&lt;0,AN122="n/a",AO122&lt;0,AO122="n/a"),"n/a",AN122/AO122)</f>
        <v>0.9633050274283675</v>
      </c>
      <c r="AL122" s="196">
        <f>((AP122/AQ122)^(1/1)-1)*100</f>
        <v>13.9240506329114</v>
      </c>
      <c r="AM122" s="196">
        <f>IF(AS122=0,"n/a",((AP122/AS122)^(1/3)-1)*100)</f>
        <v>13.53309168926775</v>
      </c>
      <c r="AN122" s="196">
        <f>IF(AV122=0,"n/a",((AP122/AV122)^(1/5)-1)*100)</f>
        <v>15.9190493327346</v>
      </c>
      <c r="AO122" s="197">
        <f>IF(BB122=0,"n/a",((AP122/BB122)^(1/10)-1)*100)</f>
        <v>16.52545027739758</v>
      </c>
      <c r="AP122" s="194">
        <v>0.45</v>
      </c>
      <c r="AQ122" s="194">
        <v>0.395</v>
      </c>
      <c r="AR122" s="194">
        <v>0.34</v>
      </c>
      <c r="AS122" s="194">
        <v>0.3075</v>
      </c>
      <c r="AT122" s="199"/>
      <c r="AU122" s="194">
        <v>0.2475</v>
      </c>
      <c r="AV122" s="194">
        <v>0.215</v>
      </c>
      <c r="AW122" s="199"/>
      <c r="AX122" s="200">
        <v>0.195</v>
      </c>
      <c r="AY122" s="201">
        <v>0.1825</v>
      </c>
      <c r="AZ122" s="202">
        <v>0.1725</v>
      </c>
      <c r="BA122" s="202">
        <v>0.145</v>
      </c>
      <c r="BB122" s="202">
        <v>0.0975</v>
      </c>
      <c r="BC122" s="203">
        <v>0</v>
      </c>
      <c r="BD122" s="203">
        <v>0</v>
      </c>
      <c r="BE122" s="203">
        <v>0</v>
      </c>
      <c r="BF122" s="203">
        <v>0</v>
      </c>
      <c r="BG122" s="203">
        <v>0</v>
      </c>
      <c r="BH122" s="203">
        <v>0</v>
      </c>
      <c r="BI122" s="204">
        <v>0</v>
      </c>
      <c r="BJ122" s="200">
        <f>SUM(AP122:BI122)</f>
        <v>2.7475</v>
      </c>
      <c r="BK122" s="205">
        <f>((AP122/AQ122)-1)*100</f>
        <v>13.9240506329114</v>
      </c>
      <c r="BL122" s="205">
        <f>((AQ122/AR122)-1)*100</f>
        <v>16.17647058823528</v>
      </c>
      <c r="BM122" s="205">
        <f>((AR122/AS122)-1)*100</f>
        <v>10.56910569105691</v>
      </c>
      <c r="BN122" s="205">
        <f>IF(AU122=0,0,IF(AU122&gt;AS122,0,((AS122/AU122)-1)*100))</f>
        <v>24.24242424242424</v>
      </c>
      <c r="BO122" s="205">
        <f>IF(AV122=0,0,IF(AV122&gt;AU122,0,((AU122/AV122)-1)*100))</f>
        <v>15.11627906976745</v>
      </c>
      <c r="BP122" s="205">
        <f>IF(AX122=0,0,IF(AX122&gt;AV122,0,((AV122/AX122)-1)*100))</f>
        <v>10.25641025641024</v>
      </c>
      <c r="BQ122" s="206">
        <f>IF(AY122=0,0,IF(AY122&gt;AX122,0,((AX122/AY122)-1)*100))</f>
        <v>6.849315068493156</v>
      </c>
      <c r="BR122" s="207">
        <f>IF(AZ122=0,0,IF(AZ122&gt;AY122,0,((AY122/AZ122)-1)*100))</f>
        <v>5.797101449275366</v>
      </c>
      <c r="BS122" s="207">
        <f>IF(BA122=0,0,IF(BA122&gt;AZ122,0,((AZ122/BA122)-1)*100))</f>
        <v>18.96551724137932</v>
      </c>
      <c r="BT122" s="207">
        <f>IF(BB122=0,0,IF(BB122&gt;BA122,0,((BA122/BB122)-1)*100))</f>
        <v>48.7179487179487</v>
      </c>
      <c r="BU122" s="207">
        <f>IF(BC122=0,0,IF(BC122&gt;BB122,0,((BB122/BC122)-1)*100))</f>
        <v>0</v>
      </c>
      <c r="BV122" s="207">
        <f>IF(BD122=0,0,IF(BD122&gt;BC122,0,((BC122/BD122)-1)*100))</f>
        <v>0</v>
      </c>
      <c r="BW122" s="207">
        <f>IF(BE122=0,0,IF(BE122&gt;BD122,0,((BD122/BE122)-1)*100))</f>
        <v>0</v>
      </c>
      <c r="BX122" s="207">
        <f>IF(BF122=0,0,IF(BF122&gt;BE122,0,((BE122/BF122)-1)*100))</f>
        <v>0</v>
      </c>
      <c r="BY122" s="207">
        <f>IF(BG122=0,0,IF(BG122&gt;BF122,0,((BF122/BG122)-1)*100))</f>
        <v>0</v>
      </c>
      <c r="BZ122" s="207">
        <f>IF(BH122=0,0,IF(BH122&gt;BG122,0,((BG122/BH122)-1)*100))</f>
        <v>0</v>
      </c>
      <c r="CA122" s="208">
        <f>IF(BI122=0,0,IF(BI122&gt;BH122,0,((BH122/BI122)-1)*100))</f>
        <v>0</v>
      </c>
      <c r="CB122" s="205">
        <f>AVERAGE(BK122:CA122)</f>
        <v>10.0361542916413</v>
      </c>
      <c r="CC122" s="205">
        <f>SQRT(AVERAGE((BK122-$CB122)^2,(BL122-$CB122)^2,(BM122-$CB122)^2,(BN122-$CB122)^2,(BO122-$CB122)^2,(BP122-$CB122)^2,(BQ122-$CB122)^2,(BR122-$CB122)^2,(BS122-$CB122)^2,(BT122-$CB122)^2,(BU122-$CB122)^2,(BV122-$CB122)^2,(BW122-$CB122)^2,(BX122-$CB122)^2,(BY122-$CB122)^2,(BZ122-$CB122)^2,(CA122-$CB122)^2))</f>
        <v>12.34310608364019</v>
      </c>
      <c r="CD122" t="s" s="110">
        <v>157</v>
      </c>
      <c r="CE122" s="209">
        <f>IF(AN122="n/a","n/a",IF(U122&lt;0,"n/a",IF(U122="n/a","n/a",I122+AN122-U122)))</f>
        <v>5.789053724478125</v>
      </c>
      <c r="CF122" s="209">
        <f>IF(AN122="n/a","n/a",I122+AN122)</f>
        <v>18.33450826993267</v>
      </c>
      <c r="CG122" s="205">
        <f>D122/10+(1000-E122)/100+IF(F122="N",2,IF(F122="Y",1,0))+IF(G122="N",2,IF(G122="Y",1,0))+IF(L122&gt;10,5,L122/2)+IF(S122&gt;100,0,IF(S122&lt;0,0,(100-S122)/10))+IF(U122&gt;100,0,IF(U122&lt;0,0,(100-U122)/10))+IF(X122="-",0,IF(X122="N/A",0,IF(X122&gt;5,0,5-X122)))+IF(Y122&gt;5,0,5-Y122)+IF(Z122="N/A",0,IF(Z122&gt;5,0,5-Z122))+IF(AB122&lt;0,0,IF(AB122="-",0,IF(AB122="N/A",0,IF(AB122&gt;10,5,AB122/2))))+IF(AC122="n/a",0,IF(AC122&lt;0,0,IF(AC122&gt;10,5,AC122/2)))+IF(AE122="n/a",0,IF(AE122&lt;0,0,IF(AE122&gt;10,5,AE122/2)))+AF122/10+IF(AG122&gt;100000,3,IF(AG122&gt;10000,2,IF(AG122&gt;1000,1,0)))+IF(AL122&gt;10,5,AL122/2)+IF(AM122="n/a",0,IF(AM122&gt;10,5,AM122/2))+IF(AN122="n/a",0,IF(AN122&gt;10,5,AN122/2))+IF(AO122="n/a",0,IF(AO122&lt;0,0,IF(AO122&gt;10,5,AO122/2)))+IF(CB122&gt;10,5,CB122/2)</f>
        <v>62.00848484848485</v>
      </c>
      <c r="CH122" s="315">
        <f>IF(AB122="n/a",1.03*AP122,IF(AB122&lt;0,1.01*AP122,IF(AB122&gt;10,1.1*AP122,(1+AB122/100)*AP122)))</f>
        <v>0.4545</v>
      </c>
      <c r="CI122" s="211">
        <f>IF($AC122="n/a",1.03*CH122,IF($AC122&lt;0,1.01*CH122,IF($AC122&gt;10,1.1*CH122,(1+$AC122/100)*CH122)))</f>
        <v>0.459045</v>
      </c>
      <c r="CJ122" s="212">
        <f>IF($AE122="n/a",1.03*CI122,IF($AE122&lt;0,1.01*CI122,IF($AE122&gt;10,1.1*CI122,(1+$AE122/100)*CI122)))</f>
        <v>0.4636354500000001</v>
      </c>
      <c r="CK122" s="212">
        <f>IF($AE122="n/a",1.03*CJ122,IF($AE122&lt;0,1.01*CJ122,IF($AE122&gt;10,1.1*CJ122,(1+$AE122/100)*CJ122)))</f>
        <v>0.4682718045000001</v>
      </c>
      <c r="CL122" s="210">
        <f>IF($AE122="n/a",1.03*CK122,IF($AE122&lt;0,1.01*CK122,IF($AE122&gt;10,1.1*CK122,(1+$AE122/100)*CK122)))</f>
        <v>0.472954522545</v>
      </c>
      <c r="CM122" s="211">
        <f>SUM(CH122:CL122)</f>
        <v>2.318406777045</v>
      </c>
      <c r="CN122" s="208">
        <f>(CM122/H122)*100</f>
        <v>11.20003273934783</v>
      </c>
      <c r="CO122" s="213">
        <v>0.82</v>
      </c>
      <c r="CP122" s="214">
        <v>5.1</v>
      </c>
      <c r="CQ122" s="215">
        <v>-43.2</v>
      </c>
      <c r="CR122" s="214">
        <v>-2.2</v>
      </c>
      <c r="CS122" s="215">
        <v>-22.2</v>
      </c>
    </row>
    <row r="123" ht="11.25" customHeight="1">
      <c r="A123" t="s" s="227">
        <v>796</v>
      </c>
      <c r="B123" t="s" s="116">
        <v>797</v>
      </c>
      <c r="C123" t="s" s="116">
        <v>297</v>
      </c>
      <c r="D123" s="218">
        <v>14</v>
      </c>
      <c r="E123" s="219">
        <v>241</v>
      </c>
      <c r="F123" t="s" s="220">
        <v>129</v>
      </c>
      <c r="G123" t="s" s="221">
        <v>129</v>
      </c>
      <c r="H123" s="493">
        <v>187.18</v>
      </c>
      <c r="I123" s="223">
        <f>(R123/H123)*100</f>
        <v>1.602735334971685</v>
      </c>
      <c r="J123" s="224">
        <v>0.7</v>
      </c>
      <c r="K123" s="224">
        <v>0.75</v>
      </c>
      <c r="L123" s="223">
        <f>((K123/J123)-1)*100</f>
        <v>7.14285714285714</v>
      </c>
      <c r="M123" s="226">
        <v>42793</v>
      </c>
      <c r="N123" s="226">
        <v>42795</v>
      </c>
      <c r="O123" s="226">
        <v>42809</v>
      </c>
      <c r="P123" t="s" s="227">
        <v>182</v>
      </c>
      <c r="Q123" s="85"/>
      <c r="R123" s="225">
        <f>K123*4</f>
        <v>3</v>
      </c>
      <c r="S123" s="228">
        <f>IF(OR(W123&lt;0.01,W123="n/a"),"n/a",R123/W123*100)</f>
        <v>41.26547455295736</v>
      </c>
      <c r="T123" s="229">
        <f>IF(OR(W123&lt;0.01,Z123="n/a"),"n/a",(H123/SQRT(22.5*W123*(H123/Z123))-1)*100)</f>
        <v>83.10705054932816</v>
      </c>
      <c r="U123" s="223">
        <f>IF(OR(W123&lt;0.01,W123="n/a"),"n/a",H123/W123)</f>
        <v>25.74690508940853</v>
      </c>
      <c r="V123" s="230">
        <v>12</v>
      </c>
      <c r="W123" s="222">
        <v>7.27</v>
      </c>
      <c r="X123" s="222">
        <v>6.12</v>
      </c>
      <c r="Y123" s="231">
        <v>1.33</v>
      </c>
      <c r="Z123" s="232">
        <v>2.93</v>
      </c>
      <c r="AA123" s="233">
        <v>12</v>
      </c>
      <c r="AB123" s="234">
        <v>135</v>
      </c>
      <c r="AC123" s="235">
        <v>4.33</v>
      </c>
      <c r="AD123" s="236">
        <v>0.3</v>
      </c>
      <c r="AE123" s="236">
        <v>4.2</v>
      </c>
      <c r="AF123" s="237">
        <v>14</v>
      </c>
      <c r="AG123" s="238">
        <v>14637</v>
      </c>
      <c r="AH123" s="239">
        <v>0.7</v>
      </c>
      <c r="AI123" s="240">
        <v>0</v>
      </c>
      <c r="AJ123" s="241">
        <f>IF(OR(AD123&lt;0,AD123="n/a",AD123=0),"n/a",AN123/AD123)</f>
        <v>33.76592763788189</v>
      </c>
      <c r="AK123" s="242">
        <f>IF(OR(AO123&lt;0,AO123="n/a"),"n/a",AN123/AO123)</f>
        <v>0.6964772359635175</v>
      </c>
      <c r="AL123" s="243">
        <f>((AP123/AQ123)^(1/1)-1)*100</f>
        <v>7.692307692307687</v>
      </c>
      <c r="AM123" s="243">
        <f>IF(AS123=0,"n/a",((AP123/AS123)^(1/3)-1)*100)</f>
        <v>8.370676266182709</v>
      </c>
      <c r="AN123" s="243">
        <f>IF(AV123=0,"n/a",((AP123/AV123)^(1/5)-1)*100)</f>
        <v>10.12977829136457</v>
      </c>
      <c r="AO123" s="244">
        <f>IF(BB123=0,"n/a",((AP123/BB123)^(1/10)-1)*100)</f>
        <v>14.5443063581983</v>
      </c>
      <c r="AP123" s="241">
        <v>2.8</v>
      </c>
      <c r="AQ123" s="241">
        <v>2.6</v>
      </c>
      <c r="AR123" s="241">
        <v>2.4</v>
      </c>
      <c r="AS123" s="241">
        <v>2.2</v>
      </c>
      <c r="AT123" s="245"/>
      <c r="AU123" s="241">
        <v>1.9602</v>
      </c>
      <c r="AV123" s="241">
        <v>1.72836</v>
      </c>
      <c r="AW123" s="245"/>
      <c r="AX123" s="246">
        <v>1.53632</v>
      </c>
      <c r="AY123" s="247">
        <v>1.34428</v>
      </c>
      <c r="AZ123" s="248">
        <v>1.15224</v>
      </c>
      <c r="BA123" s="248">
        <v>0.9602000000000001</v>
      </c>
      <c r="BB123" s="248">
        <v>0.7201500000000001</v>
      </c>
      <c r="BC123" s="248">
        <v>0.4801</v>
      </c>
      <c r="BD123" s="248">
        <v>0.38408</v>
      </c>
      <c r="BE123" s="317">
        <v>0</v>
      </c>
      <c r="BF123" s="317">
        <v>0</v>
      </c>
      <c r="BG123" s="317">
        <v>0</v>
      </c>
      <c r="BH123" s="317">
        <v>0</v>
      </c>
      <c r="BI123" s="401">
        <v>0</v>
      </c>
      <c r="BJ123" s="246">
        <f>SUM(AP123:BI123)</f>
        <v>20.26593</v>
      </c>
      <c r="BK123" s="250">
        <f>((AP123/AQ123)-1)*100</f>
        <v>7.692307692307687</v>
      </c>
      <c r="BL123" s="250">
        <f>((AQ123/AR123)-1)*100</f>
        <v>8.333333333333348</v>
      </c>
      <c r="BM123" s="250">
        <f>((AR123/AS123)-1)*100</f>
        <v>9.090909090909083</v>
      </c>
      <c r="BN123" s="250">
        <f>IF(AU123=0,0,IF(AU123&gt;AS123,0,((AS123/AU123)-1)*100))</f>
        <v>12.23344556677892</v>
      </c>
      <c r="BO123" s="250">
        <f>IF(AV123=0,0,IF(AV123&gt;AU123,0,((AU123/AV123)-1)*100))</f>
        <v>13.41387210997709</v>
      </c>
      <c r="BP123" s="250">
        <f>IF(AX123=0,0,IF(AX123&gt;AV123,0,((AV123/AX123)-1)*100))</f>
        <v>12.5</v>
      </c>
      <c r="BQ123" s="251">
        <f>IF(AY123=0,0,IF(AY123&gt;AX123,0,((AX123/AY123)-1)*100))</f>
        <v>14.2857142857143</v>
      </c>
      <c r="BR123" s="252">
        <f>IF(AZ123=0,0,IF(AZ123&gt;AY123,0,((AY123/AZ123)-1)*100))</f>
        <v>16.66666666666667</v>
      </c>
      <c r="BS123" s="252">
        <f>IF(BA123=0,0,IF(BA123&gt;AZ123,0,((AZ123/BA123)-1)*100))</f>
        <v>20</v>
      </c>
      <c r="BT123" s="252">
        <f>IF(BB123=0,0,IF(BB123&gt;BA123,0,((BA123/BB123)-1)*100))</f>
        <v>33.33333333333333</v>
      </c>
      <c r="BU123" s="252">
        <f>IF(BC123=0,0,IF(BC123&gt;BB123,0,((BB123/BC123)-1)*100))</f>
        <v>50</v>
      </c>
      <c r="BV123" s="252">
        <f>IF(BD123=0,0,IF(BD123&gt;BC123,0,((BC123/BD123)-1)*100))</f>
        <v>25</v>
      </c>
      <c r="BW123" s="252">
        <f>IF(BE123=0,0,IF(BE123&gt;BD123,0,((BD123/BE123)-1)*100))</f>
        <v>0</v>
      </c>
      <c r="BX123" s="252">
        <f>IF(BF123=0,0,IF(BF123&gt;BE123,0,((BE123/BF123)-1)*100))</f>
        <v>0</v>
      </c>
      <c r="BY123" s="252">
        <f>IF(BG123=0,0,IF(BG123&gt;BF123,0,((BF123/BG123)-1)*100))</f>
        <v>0</v>
      </c>
      <c r="BZ123" s="252">
        <f>IF(BH123=0,0,IF(BH123&gt;BG123,0,((BG123/BH123)-1)*100))</f>
        <v>0</v>
      </c>
      <c r="CA123" s="253">
        <f>IF(BI123=0,0,IF(BI123&gt;BH123,0,((BH123/BI123)-1)*100))</f>
        <v>0</v>
      </c>
      <c r="CB123" s="250">
        <f>AVERAGE(BK123:CA123)</f>
        <v>13.0911518870012</v>
      </c>
      <c r="CC123" s="250">
        <f>SQRT(AVERAGE((BK123-$CB123)^2,(BL123-$CB123)^2,(BM123-$CB123)^2,(BN123-$CB123)^2,(BO123-$CB123)^2,(BP123-$CB123)^2,(BQ123-$CB123)^2,(BR123-$CB123)^2,(BS123-$CB123)^2,(BT123-$CB123)^2,(BU123-$CB123)^2,(BV123-$CB123)^2,(BW123-$CB123)^2,(BX123-$CB123)^2,(BY123-$CB123)^2,(BZ123-$CB123)^2,(CA123-$CB123)^2))</f>
        <v>13.06463561940214</v>
      </c>
      <c r="CD123" t="s" s="116">
        <v>137</v>
      </c>
      <c r="CE123" s="254">
        <f>IF(AN123="n/a","n/a",IF(U123&lt;0,"n/a",IF(U123="n/a","n/a",I123+AN123-U123)))</f>
        <v>-14.01439146307228</v>
      </c>
      <c r="CF123" s="254">
        <f>IF(AN123="n/a","n/a",I123+AN123)</f>
        <v>11.73251362633625</v>
      </c>
      <c r="CG123" s="250">
        <f>D123/10+(1000-E123)/100+IF(F123="N",2,IF(F123="Y",1,0))+IF(G123="N",2,IF(G123="Y",1,0))+IF(L123&gt;10,5,L123/2)+IF(S123&gt;100,0,IF(S123&lt;0,0,(100-S123)/10))+IF(U123&gt;100,0,IF(U123&lt;0,0,(100-U123)/10))+IF(X123="-",0,IF(X123="N/A",0,IF(X123&gt;5,0,5-X123)))+IF(Y123&gt;5,0,5-Y123)+IF(Z123="N/A",0,IF(Z123&gt;5,0,5-Z123))+IF(AB123&lt;0,0,IF(AB123="-",0,IF(AB123="N/A",0,IF(AB123&gt;10,5,AB123/2))))+IF(AC123="n/a",0,IF(AC123&lt;0,0,IF(AC123&gt;10,5,AC123/2)))+IF(AE123="n/a",0,IF(AE123&lt;0,0,IF(AE123&gt;10,5,AE123/2)))+AF123/10+IF(AG123&gt;100000,3,IF(AG123&gt;10000,2,IF(AG123&gt;1000,1,0)))+IF(AL123&gt;10,5,AL123/2)+IF(AM123="n/a",0,IF(AM123&gt;10,5,AM123/2))+IF(AN123="n/a",0,IF(AN123&gt;10,5,AN123/2))+IF(AO123="n/a",0,IF(AO123&lt;0,0,IF(AO123&gt;10,5,AO123/2)))+IF(CB123&gt;10,5,CB123/2)</f>
        <v>67.29668258643719</v>
      </c>
      <c r="CH123" s="255">
        <f>IF(AB123="n/a",1.03*AP123,IF(AB123&lt;0,1.01*AP123,IF(AB123&gt;10,1.1*AP123,(1+AB123/100)*AP123)))</f>
        <v>3.08</v>
      </c>
      <c r="CI123" s="256">
        <f>IF($AC123="n/a",1.03*CH123,IF($AC123&lt;0,1.01*CH123,IF($AC123&gt;10,1.1*CH123,(1+$AC123/100)*CH123)))</f>
        <v>3.213364</v>
      </c>
      <c r="CJ123" s="257">
        <f>IF($AE123="n/a",1.03*CI123,IF($AE123&lt;0,1.01*CI123,IF($AE123&gt;10,1.1*CI123,(1+$AE123/100)*CI123)))</f>
        <v>3.348325288</v>
      </c>
      <c r="CK123" s="257">
        <f>IF($AE123="n/a",1.03*CJ123,IF($AE123&lt;0,1.01*CJ123,IF($AE123&gt;10,1.1*CJ123,(1+$AE123/100)*CJ123)))</f>
        <v>3.488954950096</v>
      </c>
      <c r="CL123" s="258">
        <f>IF($AE123="n/a",1.03*CK123,IF($AE123&lt;0,1.01*CK123,IF($AE123&gt;10,1.1*CK123,(1+$AE123/100)*CK123)))</f>
        <v>3.635491058000032</v>
      </c>
      <c r="CM123" s="256">
        <f>SUM(CH123:CL123)</f>
        <v>16.76613529609603</v>
      </c>
      <c r="CN123" s="253">
        <f>(CM123/H123)*100</f>
        <v>8.957225823323022</v>
      </c>
      <c r="CO123" s="259">
        <v>1.17</v>
      </c>
      <c r="CP123" s="260">
        <v>41.4</v>
      </c>
      <c r="CQ123" s="261">
        <v>-2.5</v>
      </c>
      <c r="CR123" s="260">
        <v>0.7</v>
      </c>
      <c r="CS123" s="261">
        <v>8.699999999999999</v>
      </c>
    </row>
    <row r="124" ht="11.25" customHeight="1">
      <c r="A124" t="s" s="116">
        <v>798</v>
      </c>
      <c r="B124" t="s" s="116">
        <v>799</v>
      </c>
      <c r="C124" t="s" s="116">
        <v>128</v>
      </c>
      <c r="D124" s="218">
        <v>16</v>
      </c>
      <c r="E124" s="219">
        <v>186</v>
      </c>
      <c r="F124" t="s" s="220">
        <v>129</v>
      </c>
      <c r="G124" t="s" s="221">
        <v>129</v>
      </c>
      <c r="H124" s="493">
        <v>30.35</v>
      </c>
      <c r="I124" s="223">
        <f>(R124/H124)*100</f>
        <v>2.635914332784185</v>
      </c>
      <c r="J124" s="439">
        <v>0.1904761904761905</v>
      </c>
      <c r="K124" s="224">
        <v>0.2</v>
      </c>
      <c r="L124" s="223">
        <f>((K124/J124)-1)*100</f>
        <v>5.000000000000004</v>
      </c>
      <c r="M124" s="226">
        <v>42779</v>
      </c>
      <c r="N124" s="226">
        <v>42781</v>
      </c>
      <c r="O124" s="226">
        <v>42795</v>
      </c>
      <c r="P124" t="s" s="227">
        <v>147</v>
      </c>
      <c r="Q124" t="s" s="440">
        <v>538</v>
      </c>
      <c r="R124" s="225">
        <f>K124*4</f>
        <v>0.8</v>
      </c>
      <c r="S124" s="228">
        <f>IF(OR(W124&lt;0.01,W124="n/a"),"n/a",R124/W124*100)</f>
        <v>34.78260869565218</v>
      </c>
      <c r="T124" s="229">
        <f>IF(OR(W124&lt;0.01,Z124="n/a"),"n/a",(H124/SQRT(22.5*W124*(H124/Z124))-1)*100)</f>
        <v>-13.0200756129507</v>
      </c>
      <c r="U124" s="223">
        <f>IF(OR(W124&lt;0.01,W124="n/a"),"n/a",H124/W124)</f>
        <v>13.19565217391304</v>
      </c>
      <c r="V124" s="230">
        <v>12</v>
      </c>
      <c r="W124" s="222">
        <v>2.3</v>
      </c>
      <c r="X124" t="s" s="399">
        <v>143</v>
      </c>
      <c r="Y124" s="231">
        <v>3.93</v>
      </c>
      <c r="Z124" s="232">
        <v>1.29</v>
      </c>
      <c r="AA124" s="233">
        <v>10.2</v>
      </c>
      <c r="AB124" s="234">
        <v>-16.5</v>
      </c>
      <c r="AC124" t="s" s="422">
        <v>143</v>
      </c>
      <c r="AD124" s="236">
        <v>12.8</v>
      </c>
      <c r="AE124" t="s" s="416">
        <v>143</v>
      </c>
      <c r="AF124" s="237">
        <v>0</v>
      </c>
      <c r="AG124" s="238">
        <v>115</v>
      </c>
      <c r="AH124" s="239">
        <v>10.8</v>
      </c>
      <c r="AI124" s="240">
        <v>0.36</v>
      </c>
      <c r="AJ124" s="241">
        <f>IF(OR(AD124&lt;0,AD124="n/a",AD124=0),"n/a",AN124/AD124)</f>
        <v>0.4752025421721796</v>
      </c>
      <c r="AK124" s="242">
        <f>IF(OR(AO124&lt;0,AO124="n/a"),"n/a",AN124/AO124)</f>
        <v>0.9050614573041329</v>
      </c>
      <c r="AL124" s="243">
        <f>((AP124/AQ124)^(1/1)-1)*100</f>
        <v>10.5263157894737</v>
      </c>
      <c r="AM124" s="243">
        <f>IF(AS124=0,"n/a",((AP124/AS124)^(1/3)-1)*100)</f>
        <v>6.811169132160377</v>
      </c>
      <c r="AN124" s="243">
        <f>IF(AV124=0,"n/a",((AP124/AV124)^(1/5)-1)*100)</f>
        <v>6.082592539803899</v>
      </c>
      <c r="AO124" s="244">
        <f>IF(BB124=0,"n/a",((AP124/BB124)^(1/10)-1)*100)</f>
        <v>6.720640339631578</v>
      </c>
      <c r="AP124" s="241">
        <v>0.7619047619047619</v>
      </c>
      <c r="AQ124" s="241">
        <v>0.6893424036281178</v>
      </c>
      <c r="AR124" s="241">
        <v>0.6565165748839217</v>
      </c>
      <c r="AS124" s="241">
        <v>0.6252456538170823</v>
      </c>
      <c r="AT124" s="245"/>
      <c r="AU124" s="241">
        <v>0.5954950869236583</v>
      </c>
      <c r="AV124" s="241">
        <v>0.5671266601878846</v>
      </c>
      <c r="AW124" s="245"/>
      <c r="AX124" s="246">
        <v>0.5401058201058201</v>
      </c>
      <c r="AY124" s="247">
        <v>0.5143980131735233</v>
      </c>
      <c r="AZ124" s="248">
        <v>0.4898995788791706</v>
      </c>
      <c r="BA124" s="248">
        <v>0.4665759637188208</v>
      </c>
      <c r="BB124" s="248">
        <v>0.3975726163481265</v>
      </c>
      <c r="BC124" s="248">
        <v>0.3786372961883165</v>
      </c>
      <c r="BD124" s="248">
        <v>0.3606349206349206</v>
      </c>
      <c r="BE124" s="248">
        <v>0.3333549292732966</v>
      </c>
      <c r="BF124" s="248">
        <v>0.2934283554691717</v>
      </c>
      <c r="BG124" s="317">
        <v>0.2748731238527156</v>
      </c>
      <c r="BH124" s="317">
        <v>0.2748631112411258</v>
      </c>
      <c r="BI124" s="401">
        <v>0.2748631112411258</v>
      </c>
      <c r="BJ124" s="246">
        <f>SUM(AP124:BI124)</f>
        <v>8.494837981471562</v>
      </c>
      <c r="BK124" s="250">
        <f>((AP124/AQ124)-1)*100</f>
        <v>10.5263157894737</v>
      </c>
      <c r="BL124" s="250">
        <f>((AQ124/AR124)-1)*100</f>
        <v>5.000000000000004</v>
      </c>
      <c r="BM124" s="250">
        <f>((AR124/AS124)-1)*100</f>
        <v>5.001381597126264</v>
      </c>
      <c r="BN124" s="250">
        <f>IF(AU124=0,0,IF(AU124&gt;AS124,0,((AS124/AU124)-1)*100))</f>
        <v>4.995938261575961</v>
      </c>
      <c r="BO124" s="250">
        <f>IF(AV124=0,0,IF(AV124&gt;AU124,0,((AU124/AV124)-1)*100))</f>
        <v>5.002132455980024</v>
      </c>
      <c r="BP124" s="250">
        <f>IF(AX124=0,0,IF(AX124&gt;AV124,0,((AV124/AX124)-1)*100))</f>
        <v>5.002878894504503</v>
      </c>
      <c r="BQ124" s="251">
        <f>IF(AY124=0,0,IF(AY124&gt;AX124,0,((AX124/AY124)-1)*100))</f>
        <v>4.997648955464506</v>
      </c>
      <c r="BR124" s="252">
        <f>IF(AZ124=0,0,IF(AZ124&gt;AY124,0,((AY124/AZ124)-1)*100))</f>
        <v>5.000705318098486</v>
      </c>
      <c r="BS124" s="252">
        <f>IF(BA124=0,0,IF(BA124&gt;AZ124,0,((AZ124/BA124)-1)*100))</f>
        <v>4.998889135747597</v>
      </c>
      <c r="BT124" s="252">
        <f>IF(BB124=0,0,IF(BB124&gt;BA124,0,((BA124/BB124)-1)*100))</f>
        <v>17.35616200243351</v>
      </c>
      <c r="BU124" s="252">
        <f>IF(BC124=0,0,IF(BC124&gt;BB124,0,((BB124/BC124)-1)*100))</f>
        <v>5.000912575287475</v>
      </c>
      <c r="BV124" s="252">
        <f>IF(BD124=0,0,IF(BD124&gt;BC124,0,((BC124/BD124)-1)*100))</f>
        <v>4.9918558972885</v>
      </c>
      <c r="BW124" s="252">
        <f>IF(BE124=0,0,IF(BE124&gt;BD124,0,((BD124/BE124)-1)*100))</f>
        <v>8.183467219486907</v>
      </c>
      <c r="BX124" s="252">
        <f>IF(BF124=0,0,IF(BF124&gt;BE124,0,((BE124/BF124)-1)*100))</f>
        <v>13.606924163919</v>
      </c>
      <c r="BY124" s="252">
        <f>IF(BG124=0,0,IF(BG124&gt;BF124,0,((BF124/BG124)-1)*100))</f>
        <v>6.750471401634206</v>
      </c>
      <c r="BZ124" s="252">
        <f>IF(BH124=0,0,IF(BH124&gt;BG124,0,((BG124/BH124)-1)*100))</f>
        <v>0.003642762953748324</v>
      </c>
      <c r="CA124" s="253">
        <f>IF(BI124=0,0,IF(BI124&gt;BH124,0,((BH124/BI124)-1)*100))</f>
        <v>0</v>
      </c>
      <c r="CB124" s="250">
        <f>AVERAGE(BK124:CA124)</f>
        <v>6.259960378292611</v>
      </c>
      <c r="CC124" s="250">
        <f>SQRT(AVERAGE((BK124-$CB124)^2,(BL124-$CB124)^2,(BM124-$CB124)^2,(BN124-$CB124)^2,(BO124-$CB124)^2,(BP124-$CB124)^2,(BQ124-$CB124)^2,(BR124-$CB124)^2,(BS124-$CB124)^2,(BT124-$CB124)^2,(BU124-$CB124)^2,(BV124-$CB124)^2,(BW124-$CB124)^2,(BX124-$CB124)^2,(BY124-$CB124)^2,(BZ124-$CB124)^2,(CA124-$CB124)^2))</f>
        <v>4.154861444081722</v>
      </c>
      <c r="CD124" t="s" s="116">
        <v>132</v>
      </c>
      <c r="CE124" s="254">
        <f>IF(AN124="n/a","n/a",IF(U124&lt;0,"n/a",IF(U124="n/a","n/a",I124+AN124-U124)))</f>
        <v>-4.477145301324962</v>
      </c>
      <c r="CF124" s="254">
        <f>IF(AN124="n/a","n/a",I124+AN124)</f>
        <v>8.718506872588083</v>
      </c>
      <c r="CG124" s="250">
        <f>D124/10+(1000-E124)/100+IF(F124="N",2,IF(F124="Y",1,0))+IF(G124="N",2,IF(G124="Y",1,0))+IF(L124&gt;10,5,L124/2)+IF(S124&gt;100,0,IF(S124&lt;0,0,(100-S124)/10))+IF(U124&gt;100,0,IF(U124&lt;0,0,(100-U124)/10))+IF(X124="-",0,IF(X124="N/A",0,IF(X124&gt;5,0,5-X124)))+IF(Y124&gt;5,0,5-Y124)+IF(Z124="N/A",0,IF(Z124&gt;5,0,5-Z124))+IF(AB124&lt;0,0,IF(AB124="-",0,IF(AB124="N/A",0,IF(AB124&gt;10,5,AB124/2))))+IF(AC124="n/a",0,IF(AC124&lt;0,0,IF(AC124&gt;10,5,AC124/2)))+IF(AE124="n/a",0,IF(AE124&lt;0,0,IF(AE124&gt;10,5,AE124/2)))+AF124/10+IF(AG124&gt;100000,3,IF(AG124&gt;10000,2,IF(AG124&gt;1000,1,0)))+IF(AL124&gt;10,5,AL124/2)+IF(AM124="n/a",0,IF(AM124&gt;10,5,AM124/2))+IF(AN124="n/a",0,IF(AN124&gt;10,5,AN124/2))+IF(AO124="n/a",0,IF(AO124&lt;0,0,IF(AO124&gt;10,5,AO124/2)))+IF(CB124&gt;10,5,CB124/2)</f>
        <v>50.15935510798771</v>
      </c>
      <c r="CH124" s="255">
        <f>IF(AB124="n/a",1.03*AP124,IF(AB124&lt;0,1.01*AP124,IF(AB124&gt;10,1.1*AP124,(1+AB124/100)*AP124)))</f>
        <v>0.7695238095238095</v>
      </c>
      <c r="CI124" s="256">
        <f>IF($AC124="n/a",1.03*CH124,IF($AC124&lt;0,1.01*CH124,IF($AC124&gt;10,1.1*CH124,(1+$AC124/100)*CH124)))</f>
        <v>0.7926095238095238</v>
      </c>
      <c r="CJ124" s="257">
        <f>IF($AE124="n/a",1.03*CI124,IF($AE124&lt;0,1.01*CI124,IF($AE124&gt;10,1.1*CI124,(1+$AE124/100)*CI124)))</f>
        <v>0.8163878095238095</v>
      </c>
      <c r="CK124" s="257">
        <f>IF($AE124="n/a",1.03*CJ124,IF($AE124&lt;0,1.01*CJ124,IF($AE124&gt;10,1.1*CJ124,(1+$AE124/100)*CJ124)))</f>
        <v>0.8408794438095238</v>
      </c>
      <c r="CL124" s="258">
        <f>IF($AE124="n/a",1.03*CK124,IF($AE124&lt;0,1.01*CK124,IF($AE124&gt;10,1.1*CK124,(1+$AE124/100)*CK124)))</f>
        <v>0.8661058271238096</v>
      </c>
      <c r="CM124" s="256">
        <f>SUM(CH124:CL124)</f>
        <v>4.085506413790476</v>
      </c>
      <c r="CN124" s="253">
        <f>(CM124/H124)*100</f>
        <v>13.46130614099004</v>
      </c>
      <c r="CO124" s="259">
        <v>0.43</v>
      </c>
      <c r="CP124" s="260">
        <v>20.7</v>
      </c>
      <c r="CQ124" s="261">
        <v>-6.3</v>
      </c>
      <c r="CR124" s="260">
        <v>4.9</v>
      </c>
      <c r="CS124" s="261">
        <v>1.8</v>
      </c>
    </row>
    <row r="125" ht="11.25" customHeight="1">
      <c r="A125" t="s" s="227">
        <v>800</v>
      </c>
      <c r="B125" t="s" s="116">
        <v>801</v>
      </c>
      <c r="C125" t="s" s="116">
        <v>594</v>
      </c>
      <c r="D125" s="218">
        <v>13</v>
      </c>
      <c r="E125" s="219">
        <v>279</v>
      </c>
      <c r="F125" t="s" s="220">
        <v>129</v>
      </c>
      <c r="G125" t="s" s="221">
        <v>129</v>
      </c>
      <c r="H125" s="493">
        <v>98.75</v>
      </c>
      <c r="I125" s="223">
        <f>(R125/H125)*100</f>
        <v>0.4050632911392406</v>
      </c>
      <c r="J125" s="224">
        <v>0.09</v>
      </c>
      <c r="K125" s="224">
        <v>0.1</v>
      </c>
      <c r="L125" s="223">
        <f>((K125/J125)-1)*100</f>
        <v>11.11111111111112</v>
      </c>
      <c r="M125" s="226">
        <v>42957</v>
      </c>
      <c r="N125" s="226">
        <v>42961</v>
      </c>
      <c r="O125" s="226">
        <v>42979</v>
      </c>
      <c r="P125" t="s" s="227">
        <v>147</v>
      </c>
      <c r="Q125" s="325"/>
      <c r="R125" s="225">
        <f>K125*4</f>
        <v>0.4</v>
      </c>
      <c r="S125" s="228">
        <f>IF(OR(W125&lt;0.01,W125="n/a"),"n/a",R125/W125*100)</f>
        <v>11.04972375690608</v>
      </c>
      <c r="T125" s="229">
        <f>IF(OR(W125&lt;0.01,Z125="n/a"),"n/a",(H125/SQRT(22.5*W125*(H125/Z125))-1)*100)</f>
        <v>187.1292682701649</v>
      </c>
      <c r="U125" s="223">
        <f>IF(OR(W125&lt;0.01,W125="n/a"),"n/a",H125/W125)</f>
        <v>27.27900552486188</v>
      </c>
      <c r="V125" s="230">
        <v>12</v>
      </c>
      <c r="W125" s="222">
        <v>3.62</v>
      </c>
      <c r="X125" s="222">
        <v>2.03</v>
      </c>
      <c r="Y125" s="231">
        <v>1.19</v>
      </c>
      <c r="Z125" s="232">
        <v>6.8</v>
      </c>
      <c r="AA125" s="233">
        <v>25.2</v>
      </c>
      <c r="AB125" s="234">
        <v>-3.5</v>
      </c>
      <c r="AC125" s="235">
        <v>14.63</v>
      </c>
      <c r="AD125" s="236">
        <v>6.7</v>
      </c>
      <c r="AE125" s="236">
        <v>13.43</v>
      </c>
      <c r="AF125" s="237">
        <v>24</v>
      </c>
      <c r="AG125" s="238">
        <v>4141</v>
      </c>
      <c r="AH125" s="239">
        <v>0.3</v>
      </c>
      <c r="AI125" s="240">
        <v>0.25</v>
      </c>
      <c r="AJ125" s="241">
        <f>IF(OR(AD125&lt;0,AD125="n/a",AD125=0,AN125="n/a"),"n/a",AN125/AD125)</f>
        <v>1.509907411108935</v>
      </c>
      <c r="AK125" s="242">
        <f>IF(OR(AN125&lt;0,AN125="n/a",AO125&lt;0,AO125="n/a"),"n/a",AN125/AO125)</f>
        <v>0.846841643157655</v>
      </c>
      <c r="AL125" s="243">
        <f>((AP125/AQ125)^(1/1)-1)*100</f>
        <v>13.33333333333335</v>
      </c>
      <c r="AM125" s="243">
        <f>IF(AS125=0,"n/a",((AP125/AS125)^(1/3)-1)*100)</f>
        <v>10.79316513508928</v>
      </c>
      <c r="AN125" s="243">
        <f>IF(AV125=0,"n/a",((AP125/AV125)^(1/5)-1)*100)</f>
        <v>10.11637965442986</v>
      </c>
      <c r="AO125" s="244">
        <f>IF(BB125=0,"n/a",((AP125/BB125)^(1/10)-1)*100)</f>
        <v>11.94601108267241</v>
      </c>
      <c r="AP125" s="241">
        <v>0.34</v>
      </c>
      <c r="AQ125" s="241">
        <v>0.3</v>
      </c>
      <c r="AR125" s="241">
        <v>0.26</v>
      </c>
      <c r="AS125" s="241">
        <v>0.25</v>
      </c>
      <c r="AT125" t="s" s="266">
        <v>112</v>
      </c>
      <c r="AU125" s="241">
        <v>0.23</v>
      </c>
      <c r="AV125" s="241">
        <v>0.21</v>
      </c>
      <c r="AW125" s="245"/>
      <c r="AX125" s="246">
        <v>0.19</v>
      </c>
      <c r="AY125" s="247">
        <v>0.17</v>
      </c>
      <c r="AZ125" s="248">
        <v>0.155</v>
      </c>
      <c r="BA125" s="248">
        <v>0.135</v>
      </c>
      <c r="BB125" s="248">
        <v>0.11</v>
      </c>
      <c r="BC125" s="248">
        <v>0.05</v>
      </c>
      <c r="BD125" s="317">
        <v>0</v>
      </c>
      <c r="BE125" s="317">
        <v>0</v>
      </c>
      <c r="BF125" s="317">
        <v>0</v>
      </c>
      <c r="BG125" s="317">
        <v>0</v>
      </c>
      <c r="BH125" s="317">
        <v>0</v>
      </c>
      <c r="BI125" s="401">
        <v>0</v>
      </c>
      <c r="BJ125" s="246">
        <f>SUM(AP125:BI125)</f>
        <v>2.399999999999999</v>
      </c>
      <c r="BK125" s="250">
        <f>((AP125/AQ125)-1)*100</f>
        <v>13.33333333333335</v>
      </c>
      <c r="BL125" s="250">
        <f>((AQ125/AR125)-1)*100</f>
        <v>15.38461538461537</v>
      </c>
      <c r="BM125" s="250">
        <f>((AR125/AS125)-1)*100</f>
        <v>4.000000000000004</v>
      </c>
      <c r="BN125" s="250">
        <f>IF(AU125=0,0,IF(AU125&gt;AS125,0,((AS125/AU125)-1)*100))</f>
        <v>8.695652173913038</v>
      </c>
      <c r="BO125" s="250">
        <f>IF(AV125=0,0,IF(AV125&gt;AU125,0,((AU125/AV125)-1)*100))</f>
        <v>9.523809523809534</v>
      </c>
      <c r="BP125" s="250">
        <f>IF(AX125=0,0,IF(AX125&gt;AV125,0,((AV125/AX125)-1)*100))</f>
        <v>10.52631578947367</v>
      </c>
      <c r="BQ125" s="251">
        <f>IF(AY125=0,0,IF(AY125&gt;AX125,0,((AX125/AY125)-1)*100))</f>
        <v>11.76470588235294</v>
      </c>
      <c r="BR125" s="252">
        <f>IF(AZ125=0,0,IF(AZ125&gt;AY125,0,((AY125/AZ125)-1)*100))</f>
        <v>9.677419354838722</v>
      </c>
      <c r="BS125" s="252">
        <f>IF(BA125=0,0,IF(BA125&gt;AZ125,0,((AZ125/BA125)-1)*100))</f>
        <v>14.81481481481481</v>
      </c>
      <c r="BT125" s="252">
        <f>IF(BB125=0,0,IF(BB125&gt;BA125,0,((BA125/BB125)-1)*100))</f>
        <v>22.72727272727273</v>
      </c>
      <c r="BU125" s="252">
        <f>IF(BC125=0,0,IF(BC125&gt;BB125,0,((BB125/BC125)-1)*100))</f>
        <v>120</v>
      </c>
      <c r="BV125" s="252">
        <f>IF(BD125=0,0,IF(BD125&gt;BC125,0,((BC125/BD125)-1)*100))</f>
        <v>0</v>
      </c>
      <c r="BW125" s="252">
        <f>IF(BE125=0,0,IF(BE125&gt;BD125,0,((BD125/BE125)-1)*100))</f>
        <v>0</v>
      </c>
      <c r="BX125" s="252">
        <f>IF(BF125=0,0,IF(BF125&gt;BE125,0,((BE125/BF125)-1)*100))</f>
        <v>0</v>
      </c>
      <c r="BY125" s="252">
        <f>IF(BG125=0,0,IF(BG125&gt;BF125,0,((BF125/BG125)-1)*100))</f>
        <v>0</v>
      </c>
      <c r="BZ125" s="252">
        <f>IF(BH125=0,0,IF(BH125&gt;BG125,0,((BG125/BH125)-1)*100))</f>
        <v>0</v>
      </c>
      <c r="CA125" s="253">
        <f>IF(BI125=0,0,IF(BI125&gt;BH125,0,((BH125/BI125)-1)*100))</f>
        <v>0</v>
      </c>
      <c r="CB125" s="250">
        <f>AVERAGE(BK125:CA125)</f>
        <v>14.14399641084848</v>
      </c>
      <c r="CC125" s="250">
        <f>SQRT(AVERAGE((BK125-$CB125)^2,(BL125-$CB125)^2,(BM125-$CB125)^2,(BN125-$CB125)^2,(BO125-$CB125)^2,(BP125-$CB125)^2,(BQ125-$CB125)^2,(BR125-$CB125)^2,(BS125-$CB125)^2,(BT125-$CB125)^2,(BU125-$CB125)^2,(BV125-$CB125)^2,(BW125-$CB125)^2,(BX125-$CB125)^2,(BY125-$CB125)^2,(BZ125-$CB125)^2,(CA125-$CB125)^2))</f>
        <v>27.30520143777682</v>
      </c>
      <c r="CD125" t="s" s="116">
        <v>137</v>
      </c>
      <c r="CE125" s="254">
        <f>IF(AN125="n/a","n/a",IF(U125&lt;0,"n/a",IF(U125="n/a","n/a",I125+AN125-U125)))</f>
        <v>-16.75756257929277</v>
      </c>
      <c r="CF125" s="254">
        <f>IF(AN125="n/a","n/a",I125+AN125)</f>
        <v>10.5214429455691</v>
      </c>
      <c r="CG125" s="250">
        <f>D125/10+(1000-E125)/100+IF(F125="N",2,IF(F125="Y",1,0))+IF(G125="N",2,IF(G125="Y",1,0))+IF(L125&gt;10,5,L125/2)+IF(S125&gt;100,0,IF(S125&lt;0,0,(100-S125)/10))+IF(U125&gt;100,0,IF(U125&lt;0,0,(100-U125)/10))+IF(X125="-",0,IF(X125="N/A",0,IF(X125&gt;5,0,5-X125)))+IF(Y125&gt;5,0,5-Y125)+IF(Z125="N/A",0,IF(Z125&gt;5,0,5-Z125))+IF(AB125&lt;0,0,IF(AB125="-",0,IF(AB125="N/A",0,IF(AB125&gt;10,5,AB125/2))))+IF(AC125="n/a",0,IF(AC125&lt;0,0,IF(AC125&gt;10,5,AC125/2)))+IF(AE125="n/a",0,IF(AE125&lt;0,0,IF(AE125&gt;10,5,AE125/2)))+AF125/10+IF(AG125&gt;100000,3,IF(AG125&gt;10000,2,IF(AG125&gt;1000,1,0)))+IF(AL125&gt;10,5,AL125/2)+IF(AM125="n/a",0,IF(AM125&gt;10,5,AM125/2))+IF(AN125="n/a",0,IF(AN125&gt;10,5,AN125/2))+IF(AO125="n/a",0,IF(AO125&lt;0,0,IF(AO125&gt;10,5,AO125/2)))+IF(CB125&gt;10,5,CB125/2)</f>
        <v>74.85712707182321</v>
      </c>
      <c r="CH125" s="255">
        <f>IF(AB125="n/a",1.03*AP125,IF(AB125&lt;0,1.01*AP125,IF(AB125&gt;10,1.1*AP125,(1+AB125/100)*AP125)))</f>
        <v>0.3434</v>
      </c>
      <c r="CI125" s="256">
        <f>IF($AC125="n/a",1.03*CH125,IF($AC125&lt;0,1.01*CH125,IF($AC125&gt;10,1.1*CH125,(1+$AC125/100)*CH125)))</f>
        <v>0.3777400000000001</v>
      </c>
      <c r="CJ125" s="257">
        <f>IF($AE125="n/a",1.03*CI125,IF($AE125&lt;0,1.01*CI125,IF($AE125&gt;10,1.1*CI125,(1+$AE125/100)*CI125)))</f>
        <v>0.4155140000000001</v>
      </c>
      <c r="CK125" s="257">
        <f>IF($AE125="n/a",1.03*CJ125,IF($AE125&lt;0,1.01*CJ125,IF($AE125&gt;10,1.1*CJ125,(1+$AE125/100)*CJ125)))</f>
        <v>0.4570654000000002</v>
      </c>
      <c r="CL125" s="258">
        <f>IF($AE125="n/a",1.03*CK125,IF($AE125&lt;0,1.01*CK125,IF($AE125&gt;10,1.1*CK125,(1+$AE125/100)*CK125)))</f>
        <v>0.5027719400000003</v>
      </c>
      <c r="CM125" s="256">
        <f>SUM(CH125:CL125)</f>
        <v>2.09649134</v>
      </c>
      <c r="CN125" s="253">
        <f>(CM125/H125)*100</f>
        <v>2.123029205063292</v>
      </c>
      <c r="CO125" s="259">
        <v>0.8100000000000001</v>
      </c>
      <c r="CP125" s="260">
        <v>41.2</v>
      </c>
      <c r="CQ125" s="261">
        <v>-3.7</v>
      </c>
      <c r="CR125" s="260">
        <v>3.4</v>
      </c>
      <c r="CS125" s="261">
        <v>12.5</v>
      </c>
    </row>
    <row r="126" ht="11.25" customHeight="1">
      <c r="A126" t="s" s="273">
        <v>802</v>
      </c>
      <c r="B126" t="s" s="146">
        <v>803</v>
      </c>
      <c r="C126" t="s" s="273">
        <v>265</v>
      </c>
      <c r="D126" s="267">
        <v>10</v>
      </c>
      <c r="E126" s="219">
        <v>325</v>
      </c>
      <c r="F126" t="s" s="151">
        <v>129</v>
      </c>
      <c r="G126" t="s" s="152">
        <v>129</v>
      </c>
      <c r="H126" s="496">
        <v>47.54</v>
      </c>
      <c r="I126" s="269">
        <f>(R126/H126)*100</f>
        <v>3.44972654606647</v>
      </c>
      <c r="J126" s="270">
        <v>0.38</v>
      </c>
      <c r="K126" s="270">
        <v>0.41</v>
      </c>
      <c r="L126" s="269">
        <f>((K126/J126)-1)*100</f>
        <v>7.894736842105265</v>
      </c>
      <c r="M126" s="272">
        <v>42859</v>
      </c>
      <c r="N126" s="272">
        <v>42863</v>
      </c>
      <c r="O126" s="272">
        <v>42874</v>
      </c>
      <c r="P126" t="s" s="273">
        <v>515</v>
      </c>
      <c r="Q126" t="s" s="273">
        <v>583</v>
      </c>
      <c r="R126" s="271">
        <f>K126*4</f>
        <v>1.64</v>
      </c>
      <c r="S126" s="275">
        <f>IF(OR(W126&lt;0.01,W126="n/a"),"n/a",R126/W126*100)</f>
        <v>45.42936288088642</v>
      </c>
      <c r="T126" s="276">
        <f>IF(OR(W126&lt;0.01,Z126="n/a"),"n/a",(H126/SQRT(22.5*W126*(H126/Z126))-1)*100)</f>
        <v>65.50368015257038</v>
      </c>
      <c r="U126" s="269">
        <f>IF(OR(W126&lt;0.01,W126="n/a"),"n/a",H126/W126)</f>
        <v>13.16897506925208</v>
      </c>
      <c r="V126" s="277">
        <v>12</v>
      </c>
      <c r="W126" s="268">
        <v>3.61</v>
      </c>
      <c r="X126" s="268">
        <v>1.51</v>
      </c>
      <c r="Y126" s="278">
        <v>2.21</v>
      </c>
      <c r="Z126" s="279">
        <v>4.68</v>
      </c>
      <c r="AA126" s="559">
        <v>35.2</v>
      </c>
      <c r="AB126" s="281">
        <v>-60.5</v>
      </c>
      <c r="AC126" s="282">
        <v>2.56</v>
      </c>
      <c r="AD126" s="283">
        <v>16.5</v>
      </c>
      <c r="AE126" s="283">
        <v>8.699999999999999</v>
      </c>
      <c r="AF126" s="284">
        <v>13</v>
      </c>
      <c r="AG126" s="285">
        <v>5956</v>
      </c>
      <c r="AH126" s="286">
        <v>0.5</v>
      </c>
      <c r="AI126" s="287">
        <v>0</v>
      </c>
      <c r="AJ126" s="288">
        <f>IF(OR(AD126&lt;0,AD126="n/a",AD126=0,AN126="n/a"),"n/a",AN126/AD126)</f>
        <v>1.197147784668952</v>
      </c>
      <c r="AK126" s="289">
        <f>IF(OR(AN126&lt;0,AN126="n/a",AO126&lt;0,AO126="n/a"),"n/a",AN126/AO126)</f>
        <v>1.29420613049159</v>
      </c>
      <c r="AL126" s="290">
        <f>((AP126/AQ126)^(1/1)-1)*100</f>
        <v>10.37037037037036</v>
      </c>
      <c r="AM126" s="290">
        <f>IF(AS126=0,"n/a",((AP126/AS126)^(1/3)-1)*100)</f>
        <v>16.186112569358</v>
      </c>
      <c r="AN126" s="290">
        <f>IF(AV126=0,"n/a",((AP126/AV126)^(1/5)-1)*100)</f>
        <v>19.75293844703771</v>
      </c>
      <c r="AO126" s="291">
        <f>IF(BB126=0,"n/a",((AP126/BB126)^(1/10)-1)*100)</f>
        <v>15.26259069684268</v>
      </c>
      <c r="AP126" s="288">
        <v>1.49</v>
      </c>
      <c r="AQ126" s="288">
        <v>1.35</v>
      </c>
      <c r="AR126" s="288">
        <v>1.2</v>
      </c>
      <c r="AS126" s="288">
        <v>0.95</v>
      </c>
      <c r="AT126" t="s" s="382">
        <v>112</v>
      </c>
      <c r="AU126" s="288">
        <v>0.76</v>
      </c>
      <c r="AV126" s="288">
        <v>0.605</v>
      </c>
      <c r="AW126" s="292"/>
      <c r="AX126" s="293">
        <v>0.5</v>
      </c>
      <c r="AY126" s="294">
        <v>0.45</v>
      </c>
      <c r="AZ126" s="295">
        <v>0.4</v>
      </c>
      <c r="BA126" s="426">
        <v>0.36</v>
      </c>
      <c r="BB126" s="295">
        <v>0.36</v>
      </c>
      <c r="BC126" s="295">
        <v>0.142</v>
      </c>
      <c r="BD126" s="426">
        <v>0</v>
      </c>
      <c r="BE126" s="426">
        <v>0</v>
      </c>
      <c r="BF126" s="426">
        <v>0</v>
      </c>
      <c r="BG126" s="426">
        <v>0</v>
      </c>
      <c r="BH126" s="426">
        <v>0</v>
      </c>
      <c r="BI126" s="494">
        <v>0</v>
      </c>
      <c r="BJ126" s="293">
        <f>SUM(AP126:BI126)</f>
        <v>8.567</v>
      </c>
      <c r="BK126" s="297">
        <f>((AP126/AQ126)-1)*100</f>
        <v>10.37037037037036</v>
      </c>
      <c r="BL126" s="297">
        <f>((AQ126/AR126)-1)*100</f>
        <v>12.50000000000002</v>
      </c>
      <c r="BM126" s="297">
        <f>((AR126/AS126)-1)*100</f>
        <v>26.31578947368421</v>
      </c>
      <c r="BN126" s="297">
        <f>IF(AU126=0,0,IF(AU126&gt;AS126,0,((AS126/AU126)-1)*100))</f>
        <v>25</v>
      </c>
      <c r="BO126" s="297">
        <f>IF(AV126=0,0,IF(AV126&gt;AU126,0,((AU126/AV126)-1)*100))</f>
        <v>25.61983471074381</v>
      </c>
      <c r="BP126" s="297">
        <f>IF(AX126=0,0,IF(AX126&gt;AV126,0,((AV126/AX126)-1)*100))</f>
        <v>21</v>
      </c>
      <c r="BQ126" s="298">
        <f>IF(AY126=0,0,IF(AY126&gt;AX126,0,((AX126/AY126)-1)*100))</f>
        <v>11.11111111111112</v>
      </c>
      <c r="BR126" s="299">
        <f>IF(AZ126=0,0,IF(AZ126&gt;AY126,0,((AY126/AZ126)-1)*100))</f>
        <v>12.5</v>
      </c>
      <c r="BS126" s="299">
        <f>IF(BA126=0,0,IF(BA126&gt;AZ126,0,((AZ126/BA126)-1)*100))</f>
        <v>11.11111111111112</v>
      </c>
      <c r="BT126" s="299">
        <f>IF(BB126=0,0,IF(BB126&gt;BA126,0,((BA126/BB126)-1)*100))</f>
        <v>0</v>
      </c>
      <c r="BU126" s="299">
        <f>IF(BC126=0,0,IF(BC126&gt;BB126,0,((BB126/BC126)-1)*100))</f>
        <v>153.5211267605634</v>
      </c>
      <c r="BV126" s="299">
        <f>IF(BD126=0,0,IF(BD126&gt;BC126,0,((BC126/BD126)-1)*100))</f>
        <v>0</v>
      </c>
      <c r="BW126" s="299">
        <f>IF(BE126=0,0,IF(BE126&gt;BD126,0,((BD126/BE126)-1)*100))</f>
        <v>0</v>
      </c>
      <c r="BX126" s="299">
        <f>IF(BF126=0,0,IF(BF126&gt;BE126,0,((BE126/BF126)-1)*100))</f>
        <v>0</v>
      </c>
      <c r="BY126" s="299">
        <f>IF(BG126=0,0,IF(BG126&gt;BF126,0,((BF126/BG126)-1)*100))</f>
        <v>0</v>
      </c>
      <c r="BZ126" s="299">
        <f>IF(BH126=0,0,IF(BH126&gt;BG126,0,((BG126/BH126)-1)*100))</f>
        <v>0</v>
      </c>
      <c r="CA126" s="300">
        <f>IF(BI126=0,0,IF(BI126&gt;BH126,0,((BH126/BI126)-1)*100))</f>
        <v>0</v>
      </c>
      <c r="CB126" s="297">
        <f>AVERAGE(BK126:CA126)</f>
        <v>18.17937314926965</v>
      </c>
      <c r="CC126" s="297">
        <f>SQRT(AVERAGE((BK126-$CB126)^2,(BL126-$CB126)^2,(BM126-$CB126)^2,(BN126-$CB126)^2,(BO126-$CB126)^2,(BP126-$CB126)^2,(BQ126-$CB126)^2,(BR126-$CB126)^2,(BS126-$CB126)^2,(BT126-$CB126)^2,(BU126-$CB126)^2,(BV126-$CB126)^2,(BW126-$CB126)^2,(BX126-$CB126)^2,(BY126-$CB126)^2,(BZ126-$CB126)^2,(CA126-$CB126)^2))</f>
        <v>35.17374345949235</v>
      </c>
      <c r="CD126" t="s" s="146">
        <v>132</v>
      </c>
      <c r="CE126" s="301">
        <f>IF(AN126="n/a","n/a",IF(U126&lt;0,"n/a",IF(U126="n/a","n/a",I126+AN126-U126)))</f>
        <v>10.0336899238521</v>
      </c>
      <c r="CF126" s="301">
        <f>IF(AN126="n/a","n/a",I126+AN126)</f>
        <v>23.20266499310418</v>
      </c>
      <c r="CG126" s="297">
        <f>D126/10+(1000-E126)/100+IF(F126="N",2,IF(F126="Y",1,0))+IF(G126="N",2,IF(G126="Y",1,0))+IF(L126&gt;10,5,L126/2)+IF(S126&gt;100,0,IF(S126&lt;0,0,(100-S126)/10))+IF(U126&gt;100,0,IF(U126&lt;0,0,(100-U126)/10))+IF(X126="-",0,IF(X126="N/A",0,IF(X126&gt;5,0,5-X126)))+IF(Y126&gt;5,0,5-Y126)+IF(Z126="N/A",0,IF(Z126&gt;5,0,5-Z126))+IF(AB126&lt;0,0,IF(AB126="-",0,IF(AB126="N/A",0,IF(AB126&gt;10,5,AB126/2))))+IF(AC126="n/a",0,IF(AC126&lt;0,0,IF(AC126&gt;10,5,AC126/2)))+IF(AE126="n/a",0,IF(AE126&lt;0,0,IF(AE126&gt;10,5,AE126/2)))+AF126/10+IF(AG126&gt;100000,3,IF(AG126&gt;10000,2,IF(AG126&gt;1000,1,0)))+IF(AL126&gt;10,5,AL126/2)+IF(AM126="n/a",0,IF(AM126&gt;10,5,AM126/2))+IF(AN126="n/a",0,IF(AN126&gt;10,5,AN126/2))+IF(AO126="n/a",0,IF(AO126&lt;0,0,IF(AO126&gt;10,5,AO126/2)))+IF(CB126&gt;10,5,CB126/2)</f>
        <v>65.36753462603878</v>
      </c>
      <c r="CH126" s="302">
        <f>IF(AB126="n/a",1.03*AP126,IF(AB126&lt;0,1.01*AP126,IF(AB126&gt;10,1.1*AP126,(1+AB126/100)*AP126)))</f>
        <v>1.5049</v>
      </c>
      <c r="CI126" s="303">
        <f>IF($AC126="n/a",1.03*CH126,IF($AC126&lt;0,1.01*CH126,IF($AC126&gt;10,1.1*CH126,(1+$AC126/100)*CH126)))</f>
        <v>1.54342544</v>
      </c>
      <c r="CJ126" s="304">
        <f>IF($AE126="n/a",1.03*CI126,IF($AE126&lt;0,1.01*CI126,IF($AE126&gt;10,1.1*CI126,(1+$AE126/100)*CI126)))</f>
        <v>1.677703453280</v>
      </c>
      <c r="CK126" s="304">
        <f>IF($AE126="n/a",1.03*CJ126,IF($AE126&lt;0,1.01*CJ126,IF($AE126&gt;10,1.1*CJ126,(1+$AE126/100)*CJ126)))</f>
        <v>1.82366365371536</v>
      </c>
      <c r="CL126" s="305">
        <f>IF($AE126="n/a",1.03*CK126,IF($AE126&lt;0,1.01*CK126,IF($AE126&gt;10,1.1*CK126,(1+$AE126/100)*CK126)))</f>
        <v>1.982322391588596</v>
      </c>
      <c r="CM126" s="303">
        <f>SUM(CH126:CL126)</f>
        <v>8.532014938583956</v>
      </c>
      <c r="CN126" s="300">
        <f>(CM126/H126)*100</f>
        <v>17.94702342991998</v>
      </c>
      <c r="CO126" s="306">
        <v>1.86</v>
      </c>
      <c r="CP126" s="307">
        <v>34.3</v>
      </c>
      <c r="CQ126" s="308">
        <v>-2.7</v>
      </c>
      <c r="CR126" s="307">
        <v>8.4</v>
      </c>
      <c r="CS126" s="308">
        <v>7.3</v>
      </c>
    </row>
    <row r="127" ht="11.25" customHeight="1">
      <c r="A127" t="s" s="110">
        <v>804</v>
      </c>
      <c r="B127" t="s" s="110">
        <v>805</v>
      </c>
      <c r="C127" t="s" s="110">
        <v>259</v>
      </c>
      <c r="D127" s="174">
        <v>23</v>
      </c>
      <c r="E127" s="219">
        <v>140</v>
      </c>
      <c r="F127" t="s" s="118">
        <v>55</v>
      </c>
      <c r="G127" t="s" s="113">
        <v>55</v>
      </c>
      <c r="H127" s="176">
        <v>91.67</v>
      </c>
      <c r="I127" s="177">
        <f>(R127/H127)*100</f>
        <v>1.701756299770917</v>
      </c>
      <c r="J127" s="178">
        <v>0.35</v>
      </c>
      <c r="K127" s="178">
        <v>0.39</v>
      </c>
      <c r="L127" s="177">
        <f>((K127/J127)-1)*100</f>
        <v>11.42857142857143</v>
      </c>
      <c r="M127" s="179">
        <v>43097</v>
      </c>
      <c r="N127" s="179">
        <v>43098</v>
      </c>
      <c r="O127" s="179">
        <v>43112</v>
      </c>
      <c r="P127" t="s" s="173">
        <v>569</v>
      </c>
      <c r="Q127" t="s" s="442">
        <v>806</v>
      </c>
      <c r="R127" s="180">
        <f>K127*4</f>
        <v>1.56</v>
      </c>
      <c r="S127" s="181">
        <f>IF(OR(W127&lt;0.01,W127="n/a"),"n/a",R127/W127*100)</f>
        <v>45.08670520231214</v>
      </c>
      <c r="T127" s="182">
        <f>IF(OR(W127&lt;0.01,Z127="n/a"),"n/a",(H127/SQRT(22.5*W127*(H127/Z127))-1)*100)</f>
        <v>188.9398379063561</v>
      </c>
      <c r="U127" s="177">
        <f>IF(OR(W127&lt;0.01,W127="n/a"),"n/a",H127/W127)</f>
        <v>26.49421965317919</v>
      </c>
      <c r="V127" s="183">
        <v>12</v>
      </c>
      <c r="W127" s="176">
        <v>3.46</v>
      </c>
      <c r="X127" s="176">
        <v>2.08</v>
      </c>
      <c r="Y127" s="184">
        <v>2.76</v>
      </c>
      <c r="Z127" s="185">
        <v>7.09</v>
      </c>
      <c r="AA127" s="186">
        <v>29.8</v>
      </c>
      <c r="AB127" s="187">
        <v>70.90000000000001</v>
      </c>
      <c r="AC127" s="188">
        <v>12.68</v>
      </c>
      <c r="AD127" s="189">
        <v>2.6</v>
      </c>
      <c r="AE127" s="189">
        <v>12.77</v>
      </c>
      <c r="AF127" s="190">
        <v>10</v>
      </c>
      <c r="AG127" s="191">
        <v>6455</v>
      </c>
      <c r="AH127" s="192">
        <v>0.6</v>
      </c>
      <c r="AI127" s="193">
        <v>0.83</v>
      </c>
      <c r="AJ127" s="194">
        <f>IF(OR(AD127&lt;0,AD127="n/a",AD127=0),"n/a",AN127/AD127)</f>
        <v>6.000596034247979</v>
      </c>
      <c r="AK127" s="195">
        <f>IF(OR(AO127&lt;0,AO127="n/a"),"n/a",AN127/AO127)</f>
        <v>1.208236731327601</v>
      </c>
      <c r="AL127" s="196">
        <f>((AP127/AQ127)^(1/1)-1)*100</f>
        <v>10.34482758620692</v>
      </c>
      <c r="AM127" s="196">
        <f>IF(AS127=0,"n/a",((AP127/AS127)^(1/3)-1)*100)</f>
        <v>16.96070952851463</v>
      </c>
      <c r="AN127" s="196">
        <f>IF(AV127=0,"n/a",((AP127/AV127)^(1/5)-1)*100)</f>
        <v>15.60154968904475</v>
      </c>
      <c r="AO127" s="197">
        <f>IF(BB127=0,"n/a",((AP127/BB127)^(1/10)-1)*100)</f>
        <v>12.91265965064801</v>
      </c>
      <c r="AP127" s="194">
        <v>1.28</v>
      </c>
      <c r="AQ127" s="194">
        <v>1.16</v>
      </c>
      <c r="AR127" s="194">
        <v>0.92</v>
      </c>
      <c r="AS127" s="194">
        <v>0.8</v>
      </c>
      <c r="AT127" t="s" s="356">
        <v>112</v>
      </c>
      <c r="AU127" s="194">
        <v>0.68</v>
      </c>
      <c r="AV127" s="194">
        <v>0.62</v>
      </c>
      <c r="AW127" s="199"/>
      <c r="AX127" s="200">
        <v>0.5600000000000001</v>
      </c>
      <c r="AY127" s="201">
        <v>0.54</v>
      </c>
      <c r="AZ127" s="202">
        <v>0.5</v>
      </c>
      <c r="BA127" s="202">
        <v>0.44</v>
      </c>
      <c r="BB127" s="202">
        <v>0.38</v>
      </c>
      <c r="BC127" s="202">
        <v>0.36</v>
      </c>
      <c r="BD127" s="202">
        <v>0.335</v>
      </c>
      <c r="BE127" s="202">
        <v>0.32</v>
      </c>
      <c r="BF127" s="202">
        <v>0.3</v>
      </c>
      <c r="BG127" s="202">
        <v>0.295</v>
      </c>
      <c r="BH127" s="202">
        <v>0.28</v>
      </c>
      <c r="BI127" s="314">
        <v>0.24</v>
      </c>
      <c r="BJ127" s="200">
        <f>SUM(AP127:BI127)</f>
        <v>10.01</v>
      </c>
      <c r="BK127" s="205">
        <f>((AP127/AQ127)-1)*100</f>
        <v>10.34482758620692</v>
      </c>
      <c r="BL127" s="205">
        <f>((AQ127/AR127)-1)*100</f>
        <v>26.08695652173911</v>
      </c>
      <c r="BM127" s="205">
        <f>((AR127/AS127)-1)*100</f>
        <v>14.99999999999999</v>
      </c>
      <c r="BN127" s="205">
        <f>IF(AU127=0,0,IF(AU127&gt;AS127,0,((AS127/AU127)-1)*100))</f>
        <v>17.64705882352942</v>
      </c>
      <c r="BO127" s="205">
        <f>IF(AV127=0,0,IF(AV127&gt;AU127,0,((AU127/AV127)-1)*100))</f>
        <v>9.677419354838722</v>
      </c>
      <c r="BP127" s="205">
        <f>IF(AX127=0,0,IF(AX127&gt;AV127,0,((AV127/AX127)-1)*100))</f>
        <v>10.7142857142857</v>
      </c>
      <c r="BQ127" s="206">
        <f>IF(AY127=0,0,IF(AY127&gt;AX127,0,((AX127/AY127)-1)*100))</f>
        <v>3.703703703703698</v>
      </c>
      <c r="BR127" s="207">
        <f>IF(AZ127=0,0,IF(AZ127&gt;AY127,0,((AY127/AZ127)-1)*100))</f>
        <v>8.000000000000007</v>
      </c>
      <c r="BS127" s="207">
        <f>IF(BA127=0,0,IF(BA127&gt;AZ127,0,((AZ127/BA127)-1)*100))</f>
        <v>13.63636363636365</v>
      </c>
      <c r="BT127" s="207">
        <f>IF(BB127=0,0,IF(BB127&gt;BA127,0,((BA127/BB127)-1)*100))</f>
        <v>15.78947368421053</v>
      </c>
      <c r="BU127" s="207">
        <f>IF(BC127=0,0,IF(BC127&gt;BB127,0,((BB127/BC127)-1)*100))</f>
        <v>5.555555555555558</v>
      </c>
      <c r="BV127" s="207">
        <f>IF(BD127=0,0,IF(BD127&gt;BC127,0,((BC127/BD127)-1)*100))</f>
        <v>7.462686567164178</v>
      </c>
      <c r="BW127" s="207">
        <f>IF(BE127=0,0,IF(BE127&gt;BD127,0,((BD127/BE127)-1)*100))</f>
        <v>4.6875</v>
      </c>
      <c r="BX127" s="207">
        <f>IF(BF127=0,0,IF(BF127&gt;BE127,0,((BE127/BF127)-1)*100))</f>
        <v>6.666666666666665</v>
      </c>
      <c r="BY127" s="207">
        <f>IF(BG127=0,0,IF(BG127&gt;BF127,0,((BF127/BG127)-1)*100))</f>
        <v>1.694915254237284</v>
      </c>
      <c r="BZ127" s="207">
        <f>IF(BH127=0,0,IF(BH127&gt;BG127,0,((BG127/BH127)-1)*100))</f>
        <v>5.357142857142838</v>
      </c>
      <c r="CA127" s="208">
        <f>IF(BI127=0,0,IF(BI127&gt;BH127,0,((BH127/BI127)-1)*100))</f>
        <v>16.66666666666667</v>
      </c>
      <c r="CB127" s="205">
        <f>AVERAGE(BK127:CA127)</f>
        <v>10.511248387783</v>
      </c>
      <c r="CC127" s="205">
        <f>SQRT(AVERAGE((BK127-$CB127)^2,(BL127-$CB127)^2,(BM127-$CB127)^2,(BN127-$CB127)^2,(BO127-$CB127)^2,(BP127-$CB127)^2,(BQ127-$CB127)^2,(BR127-$CB127)^2,(BS127-$CB127)^2,(BT127-$CB127)^2,(BU127-$CB127)^2,(BV127-$CB127)^2,(BW127-$CB127)^2,(BX127-$CB127)^2,(BY127-$CB127)^2,(BZ127-$CB127)^2,(CA127-$CB127)^2))</f>
        <v>6.084898276084156</v>
      </c>
      <c r="CD127" t="s" s="110">
        <v>137</v>
      </c>
      <c r="CE127" s="209">
        <f>IF(AN127="n/a","n/a",IF(U127&lt;0,"n/a",IF(U127="n/a","n/a",I127+AN127-U127)))</f>
        <v>-9.190913664363524</v>
      </c>
      <c r="CF127" s="209">
        <f>IF(AN127="n/a","n/a",I127+AN127)</f>
        <v>17.30330598881567</v>
      </c>
      <c r="CG127" s="205">
        <f>D127/10+(1000-E127)/100+IF(F127="N",2,IF(F127="Y",1,0))+IF(G127="N",2,IF(G127="Y",1,0))+IF(L127&gt;10,5,L127/2)+IF(S127&gt;100,0,IF(S127&lt;0,0,(100-S127)/10))+IF(U127&gt;100,0,IF(U127&lt;0,0,(100-U127)/10))+IF(X127="-",0,IF(X127="N/A",0,IF(X127&gt;5,0,5-X127)))+IF(Y127&gt;5,0,5-Y127)+IF(Z127="N/A",0,IF(Z127&gt;5,0,5-Z127))+IF(AB127&lt;0,0,IF(AB127="-",0,IF(AB127="N/A",0,IF(AB127&gt;10,5,AB127/2))))+IF(AC127="n/a",0,IF(AC127&lt;0,0,IF(AC127&gt;10,5,AC127/2)))+IF(AE127="n/a",0,IF(AE127&lt;0,0,IF(AE127&gt;10,5,AE127/2)))+AF127/10+IF(AG127&gt;100000,3,IF(AG127&gt;10000,2,IF(AG127&gt;1000,1,0)))+IF(AL127&gt;10,5,AL127/2)+IF(AM127="n/a",0,IF(AM127&gt;10,5,AM127/2))+IF(AN127="n/a",0,IF(AN127&gt;10,5,AN127/2))+IF(AO127="n/a",0,IF(AO127&lt;0,0,IF(AO127&gt;10,5,AO127/2)))+IF(CB127&gt;10,5,CB127/2)</f>
        <v>79.90190751445087</v>
      </c>
      <c r="CH127" s="315">
        <f>IF(AB127="n/a",1.03*AP127,IF(AB127&lt;0,1.01*AP127,IF(AB127&gt;10,1.1*AP127,(1+AB127/100)*AP127)))</f>
        <v>1.408</v>
      </c>
      <c r="CI127" s="211">
        <f>IF($AC127="n/a",1.03*CH127,IF($AC127&lt;0,1.01*CH127,IF($AC127&gt;10,1.1*CH127,(1+$AC127/100)*CH127)))</f>
        <v>1.5488</v>
      </c>
      <c r="CJ127" s="212">
        <f>IF($AE127="n/a",1.03*CI127,IF($AE127&lt;0,1.01*CI127,IF($AE127&gt;10,1.1*CI127,(1+$AE127/100)*CI127)))</f>
        <v>1.70368</v>
      </c>
      <c r="CK127" s="212">
        <f>IF($AE127="n/a",1.03*CJ127,IF($AE127&lt;0,1.01*CJ127,IF($AE127&gt;10,1.1*CJ127,(1+$AE127/100)*CJ127)))</f>
        <v>1.874048</v>
      </c>
      <c r="CL127" s="210">
        <f>IF($AE127="n/a",1.03*CK127,IF($AE127&lt;0,1.01*CK127,IF($AE127&gt;10,1.1*CK127,(1+$AE127/100)*CK127)))</f>
        <v>2.061452800000001</v>
      </c>
      <c r="CM127" s="211">
        <f>SUM(CH127:CL127)</f>
        <v>8.595980800000001</v>
      </c>
      <c r="CN127" s="208">
        <f>(CM127/H127)*100</f>
        <v>9.377092614814007</v>
      </c>
      <c r="CO127" s="213">
        <v>1.11</v>
      </c>
      <c r="CP127" s="214">
        <v>44.4</v>
      </c>
      <c r="CQ127" s="215">
        <v>-8</v>
      </c>
      <c r="CR127" s="214">
        <v>0.4</v>
      </c>
      <c r="CS127" s="215">
        <v>3.2</v>
      </c>
    </row>
    <row r="128" ht="11.25" customHeight="1">
      <c r="A128" t="s" s="227">
        <v>807</v>
      </c>
      <c r="B128" t="s" s="116">
        <v>808</v>
      </c>
      <c r="C128" t="s" s="116">
        <v>809</v>
      </c>
      <c r="D128" s="218">
        <v>15</v>
      </c>
      <c r="E128" s="219">
        <v>219</v>
      </c>
      <c r="F128" t="s" s="220">
        <v>129</v>
      </c>
      <c r="G128" t="s" s="221">
        <v>129</v>
      </c>
      <c r="H128" s="493">
        <v>91.56</v>
      </c>
      <c r="I128" s="223">
        <f>(R128/H128)*100</f>
        <v>1.310615989515072</v>
      </c>
      <c r="J128" s="224">
        <v>0.29</v>
      </c>
      <c r="K128" s="224">
        <v>0.3</v>
      </c>
      <c r="L128" s="223">
        <f>((K128/J128)-1)*100</f>
        <v>3.448275862068972</v>
      </c>
      <c r="M128" s="226">
        <v>42962</v>
      </c>
      <c r="N128" s="226">
        <v>42964</v>
      </c>
      <c r="O128" s="226">
        <v>42978</v>
      </c>
      <c r="P128" t="s" s="227">
        <v>256</v>
      </c>
      <c r="Q128" s="319"/>
      <c r="R128" s="225">
        <f>K128*4</f>
        <v>1.2</v>
      </c>
      <c r="S128" s="228">
        <f>IF(OR(W128&lt;0.01,W128="n/a"),"n/a",R128/W128*100)</f>
        <v>55.29953917050692</v>
      </c>
      <c r="T128" s="229">
        <f>IF(OR(W128&lt;0.01,Z128="n/a"),"n/a",(H128/SQRT(22.5*W128*(H128/Z128))-1)*100)</f>
        <v>160.546984597396</v>
      </c>
      <c r="U128" s="223">
        <f>IF(OR(W128&lt;0.01,W128="n/a"),"n/a",H128/W128)</f>
        <v>42.19354838709678</v>
      </c>
      <c r="V128" s="230">
        <v>8</v>
      </c>
      <c r="W128" s="222">
        <v>2.17</v>
      </c>
      <c r="X128" s="222">
        <v>3.52</v>
      </c>
      <c r="Y128" s="231">
        <v>1.88</v>
      </c>
      <c r="Z128" s="232">
        <v>3.62</v>
      </c>
      <c r="AA128" s="233">
        <v>9</v>
      </c>
      <c r="AB128" s="234">
        <v>16.9</v>
      </c>
      <c r="AC128" s="235">
        <v>21.23</v>
      </c>
      <c r="AD128" s="236">
        <v>-8.5</v>
      </c>
      <c r="AE128" s="236">
        <v>12</v>
      </c>
      <c r="AF128" s="237">
        <v>8</v>
      </c>
      <c r="AG128" s="238">
        <v>976</v>
      </c>
      <c r="AH128" s="239">
        <v>1.4</v>
      </c>
      <c r="AI128" s="240">
        <v>0.43</v>
      </c>
      <c r="AJ128" t="s" s="265">
        <f>IF(OR(AD128&lt;0,AD128="n/a",AD128=0),"n/a",AN128/AD128)</f>
        <v>143</v>
      </c>
      <c r="AK128" s="242">
        <f>IF(OR(AO128&lt;0,AO128="n/a"),"n/a",AN128/AO128)</f>
        <v>1.625828323070001</v>
      </c>
      <c r="AL128" s="243">
        <f>((AP128/AQ128)^(1/1)-1)*100</f>
        <v>3.636363636363615</v>
      </c>
      <c r="AM128" s="243">
        <f>IF(AS128=0,"n/a",((AP128/AS128)^(1/3)-1)*100)</f>
        <v>32.50621757452019</v>
      </c>
      <c r="AN128" s="243">
        <f>IF(AV128=0,"n/a",((AP128/AV128)^(1/5)-1)*100)</f>
        <v>26.63896760913802</v>
      </c>
      <c r="AO128" s="244">
        <f>IF(BB128=0,"n/a",((AP128/BB128)^(1/10)-1)*100)</f>
        <v>16.38485886310339</v>
      </c>
      <c r="AP128" s="241">
        <v>1.14</v>
      </c>
      <c r="AQ128" s="241">
        <v>1.1</v>
      </c>
      <c r="AR128" s="241">
        <v>1.06</v>
      </c>
      <c r="AS128" s="241">
        <v>0.49</v>
      </c>
      <c r="AT128" s="245"/>
      <c r="AU128" s="241">
        <v>0.41</v>
      </c>
      <c r="AV128" s="241">
        <v>0.35</v>
      </c>
      <c r="AW128" s="245"/>
      <c r="AX128" s="246">
        <v>0.33</v>
      </c>
      <c r="AY128" s="247">
        <v>0.31</v>
      </c>
      <c r="AZ128" s="248">
        <v>0.29</v>
      </c>
      <c r="BA128" s="248">
        <v>0.27</v>
      </c>
      <c r="BB128" s="248">
        <v>0.25</v>
      </c>
      <c r="BC128" s="248">
        <v>0.23</v>
      </c>
      <c r="BD128" s="248">
        <v>0.21</v>
      </c>
      <c r="BE128" s="248">
        <v>0.17</v>
      </c>
      <c r="BF128" s="317">
        <v>0.14</v>
      </c>
      <c r="BG128" s="317">
        <v>0.14</v>
      </c>
      <c r="BH128" s="248">
        <v>0.14</v>
      </c>
      <c r="BI128" s="249">
        <v>0.13</v>
      </c>
      <c r="BJ128" s="246">
        <f>SUM(AP128:BI128)</f>
        <v>7.159999999999999</v>
      </c>
      <c r="BK128" s="250">
        <f>((AP128/AQ128)-1)*100</f>
        <v>3.636363636363615</v>
      </c>
      <c r="BL128" s="250">
        <f>((AQ128/AR128)-1)*100</f>
        <v>3.773584905660377</v>
      </c>
      <c r="BM128" s="250">
        <f>((AR128/AS128)-1)*100</f>
        <v>116.3265306122449</v>
      </c>
      <c r="BN128" s="250">
        <f>IF(AU128=0,0,IF(AU128&gt;AS128,0,((AS128/AU128)-1)*100))</f>
        <v>19.51219512195122</v>
      </c>
      <c r="BO128" s="250">
        <f>IF(AV128=0,0,IF(AV128&gt;AU128,0,((AU128/AV128)-1)*100))</f>
        <v>17.14285714285715</v>
      </c>
      <c r="BP128" s="250">
        <f>IF(AX128=0,0,IF(AX128&gt;AV128,0,((AV128/AX128)-1)*100))</f>
        <v>6.060606060606055</v>
      </c>
      <c r="BQ128" s="251">
        <f>IF(AY128=0,0,IF(AY128&gt;AX128,0,((AX128/AY128)-1)*100))</f>
        <v>6.451612903225823</v>
      </c>
      <c r="BR128" s="252">
        <f>IF(AZ128=0,0,IF(AZ128&gt;AY128,0,((AY128/AZ128)-1)*100))</f>
        <v>6.896551724137945</v>
      </c>
      <c r="BS128" s="252">
        <f>IF(BA128=0,0,IF(BA128&gt;AZ128,0,((AZ128/BA128)-1)*100))</f>
        <v>7.407407407407396</v>
      </c>
      <c r="BT128" s="252">
        <f>IF(BB128=0,0,IF(BB128&gt;BA128,0,((BA128/BB128)-1)*100))</f>
        <v>8.000000000000007</v>
      </c>
      <c r="BU128" s="252">
        <f>IF(BC128=0,0,IF(BC128&gt;BB128,0,((BB128/BC128)-1)*100))</f>
        <v>8.695652173913038</v>
      </c>
      <c r="BV128" s="252">
        <f>IF(BD128=0,0,IF(BD128&gt;BC128,0,((BC128/BD128)-1)*100))</f>
        <v>9.523809523809534</v>
      </c>
      <c r="BW128" s="252">
        <f>IF(BE128=0,0,IF(BE128&gt;BD128,0,((BD128/BE128)-1)*100))</f>
        <v>23.52941176470587</v>
      </c>
      <c r="BX128" s="252">
        <f>IF(BF128=0,0,IF(BF128&gt;BE128,0,((BE128/BF128)-1)*100))</f>
        <v>21.42857142857142</v>
      </c>
      <c r="BY128" s="252">
        <f>IF(BG128=0,0,IF(BG128&gt;BF128,0,((BF128/BG128)-1)*100))</f>
        <v>0</v>
      </c>
      <c r="BZ128" s="252">
        <f>IF(BH128=0,0,IF(BH128&gt;BG128,0,((BG128/BH128)-1)*100))</f>
        <v>0</v>
      </c>
      <c r="CA128" s="253">
        <f>IF(BI128=0,0,IF(BI128&gt;BH128,0,((BH128/BI128)-1)*100))</f>
        <v>7.692307692307709</v>
      </c>
      <c r="CB128" s="250">
        <f>AVERAGE(BK128:CA128)</f>
        <v>15.65161541751542</v>
      </c>
      <c r="CC128" s="250">
        <f>SQRT(AVERAGE((BK128-$CB128)^2,(BL128-$CB128)^2,(BM128-$CB128)^2,(BN128-$CB128)^2,(BO128-$CB128)^2,(BP128-$CB128)^2,(BQ128-$CB128)^2,(BR128-$CB128)^2,(BS128-$CB128)^2,(BT128-$CB128)^2,(BU128-$CB128)^2,(BV128-$CB128)^2,(BW128-$CB128)^2,(BX128-$CB128)^2,(BY128-$CB128)^2,(BZ128-$CB128)^2,(CA128-$CB128)^2))</f>
        <v>26.06832445485548</v>
      </c>
      <c r="CD128" t="s" s="116">
        <v>137</v>
      </c>
      <c r="CE128" s="254">
        <f>IF(AN128="n/a","n/a",IF(U128&lt;0,"n/a",IF(U128="n/a","n/a",I128+AN128-U128)))</f>
        <v>-14.24396478844368</v>
      </c>
      <c r="CF128" s="254">
        <f>IF(AN128="n/a","n/a",I128+AN128)</f>
        <v>27.94958359865309</v>
      </c>
      <c r="CG128" s="250">
        <f>D128/10+(1000-E128)/100+IF(F128="N",2,IF(F128="Y",1,0))+IF(G128="N",2,IF(G128="Y",1,0))+IF(L128&gt;10,5,L128/2)+IF(S128&gt;100,0,IF(S128&lt;0,0,(100-S128)/10))+IF(U128&gt;100,0,IF(U128&lt;0,0,(100-U128)/10))+IF(X128="-",0,IF(X128="N/A",0,IF(X128&gt;5,0,5-X128)))+IF(Y128&gt;5,0,5-Y128)+IF(Z128="N/A",0,IF(Z128&gt;5,0,5-Z128))+IF(AB128&lt;0,0,IF(AB128="-",0,IF(AB128="N/A",0,IF(AB128&gt;10,5,AB128/2))))+IF(AC128="n/a",0,IF(AC128&lt;0,0,IF(AC128&gt;10,5,AC128/2)))+IF(AE128="n/a",0,IF(AE128&lt;0,0,IF(AE128&gt;10,5,AE128/2)))+AF128/10+IF(AG128&gt;100000,3,IF(AG128&gt;10000,2,IF(AG128&gt;1000,1,0)))+IF(AL128&gt;10,5,AL128/2)+IF(AM128="n/a",0,IF(AM128&gt;10,5,AM128/2))+IF(AN128="n/a",0,IF(AN128&gt;10,5,AN128/2))+IF(AO128="n/a",0,IF(AO128&lt;0,0,IF(AO128&gt;10,5,AO128/2)))+IF(CB128&gt;10,5,CB128/2)</f>
        <v>64.88301099345591</v>
      </c>
      <c r="CH128" s="255">
        <f>IF(AB128="n/a",1.03*AP128,IF(AB128&lt;0,1.01*AP128,IF(AB128&gt;10,1.1*AP128,(1+AB128/100)*AP128)))</f>
        <v>1.254</v>
      </c>
      <c r="CI128" s="256">
        <f>IF($AC128="n/a",1.03*CH128,IF($AC128&lt;0,1.01*CH128,IF($AC128&gt;10,1.1*CH128,(1+$AC128/100)*CH128)))</f>
        <v>1.3794</v>
      </c>
      <c r="CJ128" s="257">
        <f>IF($AE128="n/a",1.03*CI128,IF($AE128&lt;0,1.01*CI128,IF($AE128&gt;10,1.1*CI128,(1+$AE128/100)*CI128)))</f>
        <v>1.51734</v>
      </c>
      <c r="CK128" s="257">
        <f>IF($AE128="n/a",1.03*CJ128,IF($AE128&lt;0,1.01*CJ128,IF($AE128&gt;10,1.1*CJ128,(1+$AE128/100)*CJ128)))</f>
        <v>1.669074000000001</v>
      </c>
      <c r="CL128" s="258">
        <f>IF($AE128="n/a",1.03*CK128,IF($AE128&lt;0,1.01*CK128,IF($AE128&gt;10,1.1*CK128,(1+$AE128/100)*CK128)))</f>
        <v>1.835981400000001</v>
      </c>
      <c r="CM128" s="256">
        <f>SUM(CH128:CL128)</f>
        <v>7.655795400000001</v>
      </c>
      <c r="CN128" s="253">
        <f>(CM128/H128)*100</f>
        <v>8.361506553079948</v>
      </c>
      <c r="CO128" s="259">
        <v>0.49</v>
      </c>
      <c r="CP128" s="260">
        <v>25.7</v>
      </c>
      <c r="CQ128" s="261">
        <v>-3.7</v>
      </c>
      <c r="CR128" s="260">
        <v>2.5</v>
      </c>
      <c r="CS128" s="261">
        <v>6.9</v>
      </c>
    </row>
    <row r="129" ht="11.25" customHeight="1">
      <c r="A129" t="s" s="227">
        <v>810</v>
      </c>
      <c r="B129" t="s" s="116">
        <v>811</v>
      </c>
      <c r="C129" t="s" s="116">
        <v>297</v>
      </c>
      <c r="D129" s="218">
        <v>15</v>
      </c>
      <c r="E129" s="219">
        <v>227</v>
      </c>
      <c r="F129" t="s" s="220">
        <v>141</v>
      </c>
      <c r="G129" t="s" s="221">
        <v>141</v>
      </c>
      <c r="H129" s="493">
        <v>308.16</v>
      </c>
      <c r="I129" s="223">
        <f>(R129/H129)*100</f>
        <v>2.596053997923156</v>
      </c>
      <c r="J129" s="224">
        <v>1.82</v>
      </c>
      <c r="K129" s="224">
        <v>2</v>
      </c>
      <c r="L129" s="223">
        <f>((K129/J129)-1)*100</f>
        <v>9.890109890109876</v>
      </c>
      <c r="M129" s="226">
        <v>43069</v>
      </c>
      <c r="N129" s="226">
        <v>43070</v>
      </c>
      <c r="O129" s="226">
        <v>43098</v>
      </c>
      <c r="P129" t="s" s="227">
        <v>546</v>
      </c>
      <c r="Q129" s="85"/>
      <c r="R129" s="225">
        <f>K129*4</f>
        <v>8</v>
      </c>
      <c r="S129" s="228">
        <f>IF(OR(W129&lt;0.01,W129="n/a"),"n/a",R129/W129*100)</f>
        <v>64.82982171799027</v>
      </c>
      <c r="T129" s="229">
        <f>IF(OR(W129&lt;0.01,Z129="n/a"),"n/a",(H129/SQRT(22.5*W129*(H129/Z129))-1)*100)</f>
        <v>584.052752759271</v>
      </c>
      <c r="U129" s="223">
        <f>IF(OR(W129&lt;0.01,W129="n/a"),"n/a",H129/W129)</f>
        <v>24.97244732576986</v>
      </c>
      <c r="V129" s="230">
        <v>12</v>
      </c>
      <c r="W129" s="222">
        <v>12.34</v>
      </c>
      <c r="X129" s="222">
        <v>5.39</v>
      </c>
      <c r="Y129" s="231">
        <v>1.79</v>
      </c>
      <c r="Z129" s="507">
        <v>42.16</v>
      </c>
      <c r="AA129" s="358">
        <v>228.5</v>
      </c>
      <c r="AB129" s="234">
        <v>24.7</v>
      </c>
      <c r="AC129" s="235">
        <v>3.09</v>
      </c>
      <c r="AD129" s="236">
        <v>9.6</v>
      </c>
      <c r="AE129" s="236">
        <v>4.64</v>
      </c>
      <c r="AF129" s="237">
        <v>23</v>
      </c>
      <c r="AG129" s="238">
        <v>88716</v>
      </c>
      <c r="AH129" s="239">
        <v>0.1</v>
      </c>
      <c r="AI129" s="240">
        <v>0</v>
      </c>
      <c r="AJ129" s="241">
        <f>IF(OR(AD129&lt;0,AD129="n/a",AD129=0),"n/a",AN129/AD129)</f>
        <v>1.646736112138232</v>
      </c>
      <c r="AK129" s="242">
        <f>IF(OR(AO129&lt;0,AO129="n/a"),"n/a",AN129/AO129)</f>
        <v>0.8589609560183309</v>
      </c>
      <c r="AL129" s="243">
        <f>((AP129/AQ129)^(1/1)-1)*100</f>
        <v>10.08130081300811</v>
      </c>
      <c r="AM129" s="243">
        <f>IF(AS129=0,"n/a",((AP129/AS129)^(1/3)-1)*100)</f>
        <v>12.30185345761452</v>
      </c>
      <c r="AN129" s="243">
        <f>IF(AV129=0,"n/a",((AP129/AV129)^(1/5)-1)*100)</f>
        <v>15.80866667652703</v>
      </c>
      <c r="AO129" s="244">
        <f>IF(BB129=0,"n/a",((AP129/BB129)^(1/10)-1)*100)</f>
        <v>18.40440658654299</v>
      </c>
      <c r="AP129" s="241">
        <v>6.77</v>
      </c>
      <c r="AQ129" s="241">
        <v>6.15</v>
      </c>
      <c r="AR129" s="241">
        <v>5.49</v>
      </c>
      <c r="AS129" s="241">
        <v>4.78</v>
      </c>
      <c r="AT129" s="245"/>
      <c r="AU129" s="241">
        <v>4.15</v>
      </c>
      <c r="AV129" s="241">
        <v>3.25</v>
      </c>
      <c r="AW129" s="245"/>
      <c r="AX129" s="246">
        <v>2.64</v>
      </c>
      <c r="AY129" s="247">
        <v>2.34</v>
      </c>
      <c r="AZ129" s="248">
        <v>1.83</v>
      </c>
      <c r="BA129" s="248">
        <v>1.47</v>
      </c>
      <c r="BB129" s="248">
        <v>1.25</v>
      </c>
      <c r="BC129" s="248">
        <v>1.05</v>
      </c>
      <c r="BD129" s="248">
        <v>0.91</v>
      </c>
      <c r="BE129" s="248">
        <v>0.58</v>
      </c>
      <c r="BF129" s="317">
        <v>0.44</v>
      </c>
      <c r="BG129" s="317">
        <v>0.44</v>
      </c>
      <c r="BH129" s="317">
        <v>0.44</v>
      </c>
      <c r="BI129" s="249">
        <v>0.88</v>
      </c>
      <c r="BJ129" s="246">
        <f>SUM(AP129:BI129)</f>
        <v>44.85999999999999</v>
      </c>
      <c r="BK129" s="250">
        <f>((AP129/AQ129)-1)*100</f>
        <v>10.08130081300811</v>
      </c>
      <c r="BL129" s="250">
        <f>((AQ129/AR129)-1)*100</f>
        <v>12.02185792349726</v>
      </c>
      <c r="BM129" s="250">
        <f>((AR129/AS129)-1)*100</f>
        <v>14.85355648535565</v>
      </c>
      <c r="BN129" s="250">
        <f>IF(AU129=0,0,IF(AU129&gt;AS129,0,((AS129/AU129)-1)*100))</f>
        <v>15.18072289156627</v>
      </c>
      <c r="BO129" s="250">
        <f>IF(AV129=0,0,IF(AV129&gt;AU129,0,((AU129/AV129)-1)*100))</f>
        <v>27.6923076923077</v>
      </c>
      <c r="BP129" s="250">
        <f>IF(AX129=0,0,IF(AX129&gt;AV129,0,((AV129/AX129)-1)*100))</f>
        <v>23.10606060606059</v>
      </c>
      <c r="BQ129" s="251">
        <f>IF(AY129=0,0,IF(AY129&gt;AX129,0,((AX129/AY129)-1)*100))</f>
        <v>12.82051282051284</v>
      </c>
      <c r="BR129" s="252">
        <f>IF(AZ129=0,0,IF(AZ129&gt;AY129,0,((AY129/AZ129)-1)*100))</f>
        <v>27.86885245901638</v>
      </c>
      <c r="BS129" s="252">
        <f>IF(BA129=0,0,IF(BA129&gt;AZ129,0,((AZ129/BA129)-1)*100))</f>
        <v>24.48979591836735</v>
      </c>
      <c r="BT129" s="252">
        <f>IF(BB129=0,0,IF(BB129&gt;BA129,0,((BA129/BB129)-1)*100))</f>
        <v>17.59999999999999</v>
      </c>
      <c r="BU129" s="252">
        <f>IF(BC129=0,0,IF(BC129&gt;BB129,0,((BB129/BC129)-1)*100))</f>
        <v>19.04761904761905</v>
      </c>
      <c r="BV129" s="252">
        <f>IF(BD129=0,0,IF(BD129&gt;BC129,0,((BC129/BD129)-1)*100))</f>
        <v>15.3846153846154</v>
      </c>
      <c r="BW129" s="252">
        <f>IF(BE129=0,0,IF(BE129&gt;BD129,0,((BD129/BE129)-1)*100))</f>
        <v>56.89655172413794</v>
      </c>
      <c r="BX129" s="252">
        <f>IF(BF129=0,0,IF(BF129&gt;BE129,0,((BE129/BF129)-1)*100))</f>
        <v>31.81818181818181</v>
      </c>
      <c r="BY129" s="252">
        <f>IF(BG129=0,0,IF(BG129&gt;BF129,0,((BF129/BG129)-1)*100))</f>
        <v>0</v>
      </c>
      <c r="BZ129" s="252">
        <f>IF(BH129=0,0,IF(BH129&gt;BG129,0,((BG129/BH129)-1)*100))</f>
        <v>0</v>
      </c>
      <c r="CA129" s="253">
        <f>IF(BI129=0,0,IF(BI129&gt;BH129,0,((BH129/BI129)-1)*100))</f>
        <v>0</v>
      </c>
      <c r="CB129" s="250">
        <f>AVERAGE(BK129:CA129)</f>
        <v>18.16834915201449</v>
      </c>
      <c r="CC129" s="250">
        <f>SQRT(AVERAGE((BK129-$CB129)^2,(BL129-$CB129)^2,(BM129-$CB129)^2,(BN129-$CB129)^2,(BO129-$CB129)^2,(BP129-$CB129)^2,(BQ129-$CB129)^2,(BR129-$CB129)^2,(BS129-$CB129)^2,(BT129-$CB129)^2,(BU129-$CB129)^2,(BV129-$CB129)^2,(BW129-$CB129)^2,(BX129-$CB129)^2,(BY129-$CB129)^2,(BZ129-$CB129)^2,(CA129-$CB129)^2))</f>
        <v>13.47359880982689</v>
      </c>
      <c r="CD129" t="s" s="116">
        <v>137</v>
      </c>
      <c r="CE129" s="254">
        <f>IF(AN129="n/a","n/a",IF(U129&lt;0,"n/a",IF(U129="n/a","n/a",I129+AN129-U129)))</f>
        <v>-6.567726651319671</v>
      </c>
      <c r="CF129" s="254">
        <f>IF(AN129="n/a","n/a",I129+AN129)</f>
        <v>18.40472067445019</v>
      </c>
      <c r="CG129" s="250">
        <f>D129/10+(1000-E129)/100+IF(F129="N",2,IF(F129="Y",1,0))+IF(G129="N",2,IF(G129="Y",1,0))+IF(L129&gt;10,5,L129/2)+IF(S129&gt;100,0,IF(S129&lt;0,0,(100-S129)/10))+IF(U129&gt;100,0,IF(U129&lt;0,0,(100-U129)/10))+IF(X129="-",0,IF(X129="N/A",0,IF(X129&gt;5,0,5-X129)))+IF(Y129&gt;5,0,5-Y129)+IF(Z129="N/A",0,IF(Z129&gt;5,0,5-Z129))+IF(AB129&lt;0,0,IF(AB129="-",0,IF(AB129="N/A",0,IF(AB129&gt;10,5,AB129/2))))+IF(AC129="n/a",0,IF(AC129&lt;0,0,IF(AC129&gt;10,5,AC129/2)))+IF(AE129="n/a",0,IF(AE129&lt;0,0,IF(AE129&gt;10,5,AE129/2)))+AF129/10+IF(AG129&gt;100000,3,IF(AG129&gt;10000,2,IF(AG129&gt;1000,1,0)))+IF(AL129&gt;10,5,AL129/2)+IF(AM129="n/a",0,IF(AM129&gt;10,5,AM129/2))+IF(AN129="n/a",0,IF(AN129&gt;10,5,AN129/2))+IF(AO129="n/a",0,IF(AO129&lt;0,0,IF(AO129&gt;10,5,AO129/2)))+IF(CB129&gt;10,5,CB129/2)</f>
        <v>68.56982804067893</v>
      </c>
      <c r="CH129" s="255">
        <f>IF(AB129="n/a",1.03*AP129,IF(AB129&lt;0,1.01*AP129,IF(AB129&gt;10,1.1*AP129,(1+AB129/100)*AP129)))</f>
        <v>7.447</v>
      </c>
      <c r="CI129" s="256">
        <f>IF($AC129="n/a",1.03*CH129,IF($AC129&lt;0,1.01*CH129,IF($AC129&gt;10,1.1*CH129,(1+$AC129/100)*CH129)))</f>
        <v>7.677112299999999</v>
      </c>
      <c r="CJ129" s="257">
        <f>IF($AE129="n/a",1.03*CI129,IF($AE129&lt;0,1.01*CI129,IF($AE129&gt;10,1.1*CI129,(1+$AE129/100)*CI129)))</f>
        <v>8.033330310719998</v>
      </c>
      <c r="CK129" s="257">
        <f>IF($AE129="n/a",1.03*CJ129,IF($AE129&lt;0,1.01*CJ129,IF($AE129&gt;10,1.1*CJ129,(1+$AE129/100)*CJ129)))</f>
        <v>8.406076837137407</v>
      </c>
      <c r="CL129" s="258">
        <f>IF($AE129="n/a",1.03*CK129,IF($AE129&lt;0,1.01*CK129,IF($AE129&gt;10,1.1*CK129,(1+$AE129/100)*CK129)))</f>
        <v>8.796118802380583</v>
      </c>
      <c r="CM129" s="256">
        <f>SUM(CH129:CL129)</f>
        <v>40.35963825023799</v>
      </c>
      <c r="CN129" s="253">
        <f>(CM129/H129)*100</f>
        <v>13.09697502928283</v>
      </c>
      <c r="CO129" s="259">
        <v>0.57</v>
      </c>
      <c r="CP129" s="260">
        <v>30.5</v>
      </c>
      <c r="CQ129" s="261">
        <v>-4.4</v>
      </c>
      <c r="CR129" s="260">
        <v>-0.4</v>
      </c>
      <c r="CS129" s="261">
        <v>8.800000000000001</v>
      </c>
    </row>
    <row r="130" ht="11.25" customHeight="1">
      <c r="A130" t="s" s="116">
        <v>812</v>
      </c>
      <c r="B130" t="s" s="116">
        <v>813</v>
      </c>
      <c r="C130" t="s" s="116">
        <v>128</v>
      </c>
      <c r="D130" s="218">
        <v>17</v>
      </c>
      <c r="E130" s="219">
        <v>180</v>
      </c>
      <c r="F130" t="s" s="220">
        <v>129</v>
      </c>
      <c r="G130" t="s" s="221">
        <v>129</v>
      </c>
      <c r="H130" s="560">
        <v>37.5</v>
      </c>
      <c r="I130" s="223">
        <f>(R130/H130)*100</f>
        <v>2.773333333333333</v>
      </c>
      <c r="J130" s="224">
        <v>0.25</v>
      </c>
      <c r="K130" s="224">
        <v>0.26</v>
      </c>
      <c r="L130" s="223">
        <f>((K130/J130)-1)*100</f>
        <v>4.000000000000004</v>
      </c>
      <c r="M130" s="226">
        <v>42823</v>
      </c>
      <c r="N130" s="226">
        <v>42825</v>
      </c>
      <c r="O130" s="226">
        <v>42839</v>
      </c>
      <c r="P130" t="s" s="227">
        <v>225</v>
      </c>
      <c r="Q130" s="85"/>
      <c r="R130" s="225">
        <f>K130*4</f>
        <v>1.04</v>
      </c>
      <c r="S130" s="228">
        <f>IF(OR(W130&lt;0.01,W130="n/a"),"n/a",R130/W130*100)</f>
        <v>43.51464435146443</v>
      </c>
      <c r="T130" s="229">
        <f>IF(OR(W130&lt;0.01,Z130="n/a"),"n/a",(H130/SQRT(22.5*W130*(H130/Z130))-1)*100)</f>
        <v>10.15394324938677</v>
      </c>
      <c r="U130" s="223">
        <f>IF(OR(W130&lt;0.01,W130="n/a"),"n/a",H130/W130)</f>
        <v>15.69037656903766</v>
      </c>
      <c r="V130" s="230">
        <v>12</v>
      </c>
      <c r="W130" s="561">
        <v>2.39</v>
      </c>
      <c r="X130" t="s" s="562">
        <v>143</v>
      </c>
      <c r="Y130" s="563">
        <v>3.09</v>
      </c>
      <c r="Z130" s="564">
        <v>1.74</v>
      </c>
      <c r="AA130" t="s" s="349">
        <v>143</v>
      </c>
      <c r="AB130" t="s" s="345">
        <v>143</v>
      </c>
      <c r="AC130" t="s" s="349">
        <v>143</v>
      </c>
      <c r="AD130" t="s" s="348">
        <v>143</v>
      </c>
      <c r="AE130" t="s" s="348">
        <v>143</v>
      </c>
      <c r="AF130" s="237">
        <v>0</v>
      </c>
      <c r="AG130" s="350">
        <v>112</v>
      </c>
      <c r="AH130" t="s" s="348">
        <v>143</v>
      </c>
      <c r="AI130" t="s" s="348">
        <v>143</v>
      </c>
      <c r="AJ130" t="s" s="265">
        <f>IF(OR(AD130&lt;0,AD130="n/a",AD130=0),"n/a",AN130/AD130)</f>
        <v>143</v>
      </c>
      <c r="AK130" s="242">
        <f>IF(OR(AO130&lt;0,AO130="n/a"),"n/a",AN130/AO130)</f>
        <v>1.444342183030643</v>
      </c>
      <c r="AL130" s="243">
        <f>((AP130/AQ130)^(1/1)-1)*100</f>
        <v>23.37662337662336</v>
      </c>
      <c r="AM130" s="243">
        <f>IF(AS130=0,"n/a",((AP130/AS130)^(1/3)-1)*100)</f>
        <v>17.65168035866949</v>
      </c>
      <c r="AN130" s="243">
        <f>IF(AV130=0,"n/a",((AP130/AV130)^(1/5)-1)*100)</f>
        <v>15.94659441149309</v>
      </c>
      <c r="AO130" s="244">
        <f>IF(BB130=0,"n/a",((AP130/BB130)^(1/10)-1)*100)</f>
        <v>11.04073162083557</v>
      </c>
      <c r="AP130" s="241">
        <v>0.95</v>
      </c>
      <c r="AQ130" s="241">
        <v>0.77</v>
      </c>
      <c r="AR130" s="241">
        <v>0.6850000000000001</v>
      </c>
      <c r="AS130" s="241">
        <v>0.58335</v>
      </c>
      <c r="AT130" s="245"/>
      <c r="AU130" s="241">
        <v>0.583335</v>
      </c>
      <c r="AV130" s="241">
        <v>0.45335</v>
      </c>
      <c r="AW130" s="245"/>
      <c r="AX130" s="246">
        <v>0.42</v>
      </c>
      <c r="AY130" s="247">
        <v>0.39</v>
      </c>
      <c r="AZ130" s="248">
        <v>0.37665</v>
      </c>
      <c r="BA130" s="248">
        <v>0.36</v>
      </c>
      <c r="BB130" s="248">
        <v>0.33335</v>
      </c>
      <c r="BC130" s="248">
        <v>0.28665</v>
      </c>
      <c r="BD130" s="248">
        <v>0.25</v>
      </c>
      <c r="BE130" s="248">
        <v>0.19335</v>
      </c>
      <c r="BF130" s="317">
        <v>0.13665</v>
      </c>
      <c r="BG130" s="248">
        <v>0.09335</v>
      </c>
      <c r="BH130" s="248">
        <v>0</v>
      </c>
      <c r="BI130" s="249">
        <v>0</v>
      </c>
      <c r="BJ130" s="246">
        <f>SUM(AP130:BI130)</f>
        <v>6.865035000000001</v>
      </c>
      <c r="BK130" s="250">
        <f>((AP130/AQ130)-1)*100</f>
        <v>23.37662337662336</v>
      </c>
      <c r="BL130" s="250">
        <f>((AQ130/AR130)-1)*100</f>
        <v>12.40875912408759</v>
      </c>
      <c r="BM130" s="250">
        <f>((AR130/AS130)-1)*100</f>
        <v>17.42521642238792</v>
      </c>
      <c r="BN130" s="250">
        <f>IF(AU130=0,0,IF(AU130&gt;AS130,0,((AS130/AU130)-1)*100))</f>
        <v>0.002571421224506487</v>
      </c>
      <c r="BO130" s="250">
        <f>IF(AV130=0,0,IF(AV130&gt;AU130,0,((AU130/AV130)-1)*100))</f>
        <v>28.67210764310137</v>
      </c>
      <c r="BP130" s="250">
        <f>IF(AX130=0,0,IF(AX130&gt;AV130,0,((AV130/AX130)-1)*100))</f>
        <v>7.940476190476198</v>
      </c>
      <c r="BQ130" s="251">
        <f>IF(AY130=0,0,IF(AY130&gt;AX130,0,((AX130/AY130)-1)*100))</f>
        <v>7.692307692307687</v>
      </c>
      <c r="BR130" s="252">
        <f>IF(AZ130=0,0,IF(AZ130&gt;AY130,0,((AY130/AZ130)-1)*100))</f>
        <v>3.544404619673447</v>
      </c>
      <c r="BS130" s="252">
        <f>IF(BA130=0,0,IF(BA130&gt;AZ130,0,((AZ130/BA130)-1)*100))</f>
        <v>4.62499999999999</v>
      </c>
      <c r="BT130" s="252">
        <f>IF(BB130=0,0,IF(BB130&gt;BA130,0,((BA130/BB130)-1)*100))</f>
        <v>7.994600269986507</v>
      </c>
      <c r="BU130" s="252">
        <f>IF(BC130=0,0,IF(BC130&gt;BB130,0,((BB130/BC130)-1)*100))</f>
        <v>16.29164486307342</v>
      </c>
      <c r="BV130" s="252">
        <f>IF(BD130=0,0,IF(BD130&gt;BC130,0,((BC130/BD130)-1)*100))</f>
        <v>14.66000000000001</v>
      </c>
      <c r="BW130" s="252">
        <f>IF(BE130=0,0,IF(BE130&gt;BD130,0,((BD130/BE130)-1)*100))</f>
        <v>29.29919834497026</v>
      </c>
      <c r="BX130" s="252">
        <f>IF(BF130=0,0,IF(BF130&gt;BE130,0,((BE130/BF130)-1)*100))</f>
        <v>41.49286498353457</v>
      </c>
      <c r="BY130" s="252">
        <f>IF(BG130=0,0,IF(BG130&gt;BF130,0,((BF130/BG130)-1)*100))</f>
        <v>46.38457418318156</v>
      </c>
      <c r="BZ130" s="252">
        <f>IF(BH130=0,0,IF(BH130&gt;BG130,0,((BG130/BH130)-1)*100))</f>
        <v>0</v>
      </c>
      <c r="CA130" s="253">
        <f>IF(BI130=0,0,IF(BI130&gt;BH130,0,((BH130/BI130)-1)*100))</f>
        <v>0</v>
      </c>
      <c r="CB130" s="250">
        <f>AVERAGE(BK130:CA130)</f>
        <v>15.4006087726252</v>
      </c>
      <c r="CC130" s="250">
        <f>SQRT(AVERAGE((BK130-$CB130)^2,(BL130-$CB130)^2,(BM130-$CB130)^2,(BN130-$CB130)^2,(BO130-$CB130)^2,(BP130-$CB130)^2,(BQ130-$CB130)^2,(BR130-$CB130)^2,(BS130-$CB130)^2,(BT130-$CB130)^2,(BU130-$CB130)^2,(BV130-$CB130)^2,(BW130-$CB130)^2,(BX130-$CB130)^2,(BY130-$CB130)^2,(BZ130-$CB130)^2,(CA130-$CB130)^2))</f>
        <v>13.77590757033913</v>
      </c>
      <c r="CD130" t="s" s="116">
        <v>132</v>
      </c>
      <c r="CE130" s="254">
        <f>IF(AN130="n/a","n/a",IF(U130&lt;0,"n/a",IF(U130="n/a","n/a",I130+AN130-U130)))</f>
        <v>3.029551175788765</v>
      </c>
      <c r="CF130" s="254">
        <f>IF(AN130="n/a","n/a",I130+AN130)</f>
        <v>18.71992774482642</v>
      </c>
      <c r="CG130" s="250">
        <f>D130/10+(1000-E130)/100+IF(F130="N",2,IF(F130="Y",1,0))+IF(G130="N",2,IF(G130="Y",1,0))+IF(L130&gt;10,5,L130/2)+IF(S130&gt;100,0,IF(S130&lt;0,0,(100-S130)/10))+IF(U130&gt;100,0,IF(U130&lt;0,0,(100-U130)/10))+IF(X130="-",0,IF(X130="N/A",0,IF(X130&gt;5,0,5-X130)))+IF(Y130&gt;5,0,5-Y130)+IF(Z130="N/A",0,IF(Z130&gt;5,0,5-Z130))+IF(AB130&lt;0,0,IF(AB130="-",0,IF(AB130="N/A",0,IF(AB130&gt;10,5,AB130/2))))+IF(AC130="n/a",0,IF(AC130&lt;0,0,IF(AC130&gt;10,5,AC130/2)))+IF(AE130="n/a",0,IF(AE130&lt;0,0,IF(AE130&gt;10,5,AE130/2)))+AF130/10+IF(AG130&gt;100000,3,IF(AG130&gt;10000,2,IF(AG130&gt;1000,1,0)))+IF(AL130&gt;10,5,AL130/2)+IF(AM130="n/a",0,IF(AM130&gt;10,5,AM130/2))+IF(AN130="n/a",0,IF(AN130&gt;10,5,AN130/2))+IF(AO130="n/a",0,IF(AO130&lt;0,0,IF(AO130&gt;10,5,AO130/2)))+IF(CB130&gt;10,5,CB130/2)</f>
        <v>56.14949790794979</v>
      </c>
      <c r="CH130" s="255">
        <f>IF(AB130="n/a",1.03*AP130,IF(AB130&lt;0,1.01*AP130,IF(AB130&gt;10,1.1*AP130,(1+AB130/100)*AP130)))</f>
        <v>0.9784999999999999</v>
      </c>
      <c r="CI130" s="256">
        <f>IF($AC130="n/a",1.03*CH130,IF($AC130&lt;0,1.01*CH130,IF($AC130&gt;10,1.1*CH130,(1+$AC130/100)*CH130)))</f>
        <v>1.007855</v>
      </c>
      <c r="CJ130" s="257">
        <f>IF($AE130="n/a",1.03*CI130,IF($AE130&lt;0,1.01*CI130,IF($AE130&gt;10,1.1*CI130,(1+$AE130/100)*CI130)))</f>
        <v>1.03809065</v>
      </c>
      <c r="CK130" s="257">
        <f>IF($AE130="n/a",1.03*CJ130,IF($AE130&lt;0,1.01*CJ130,IF($AE130&gt;10,1.1*CJ130,(1+$AE130/100)*CJ130)))</f>
        <v>1.0692333695</v>
      </c>
      <c r="CL130" s="258">
        <f>IF($AE130="n/a",1.03*CK130,IF($AE130&lt;0,1.01*CK130,IF($AE130&gt;10,1.1*CK130,(1+$AE130/100)*CK130)))</f>
        <v>1.101310370585</v>
      </c>
      <c r="CM130" s="256">
        <f>SUM(CH130:CL130)</f>
        <v>5.194989390084999</v>
      </c>
      <c r="CN130" s="253">
        <f>(CM130/H130)*100</f>
        <v>13.85330504022667</v>
      </c>
      <c r="CO130" t="s" s="348">
        <v>143</v>
      </c>
      <c r="CP130" t="s" s="345">
        <v>143</v>
      </c>
      <c r="CQ130" s="553">
        <v>-16.7</v>
      </c>
      <c r="CR130" s="351">
        <v>-0.3</v>
      </c>
      <c r="CS130" s="352">
        <v>-2.1</v>
      </c>
    </row>
    <row r="131" ht="11.25" customHeight="1">
      <c r="A131" t="s" s="146">
        <v>814</v>
      </c>
      <c r="B131" t="s" s="146">
        <v>815</v>
      </c>
      <c r="C131" t="s" s="273">
        <v>588</v>
      </c>
      <c r="D131" s="267">
        <v>17</v>
      </c>
      <c r="E131" s="219">
        <v>184</v>
      </c>
      <c r="F131" t="s" s="151">
        <v>129</v>
      </c>
      <c r="G131" t="s" s="152">
        <v>129</v>
      </c>
      <c r="H131" s="496">
        <v>68.70999999999999</v>
      </c>
      <c r="I131" s="269">
        <f>(R131/H131)*100</f>
        <v>5.268519866103915</v>
      </c>
      <c r="J131" s="379">
        <v>0.89</v>
      </c>
      <c r="K131" s="379">
        <v>0.905</v>
      </c>
      <c r="L131" s="269">
        <f>((K131/J131)-1)*100</f>
        <v>1.685393258426959</v>
      </c>
      <c r="M131" s="272">
        <v>43040</v>
      </c>
      <c r="N131" s="272">
        <v>43041</v>
      </c>
      <c r="O131" s="272">
        <v>43053</v>
      </c>
      <c r="P131" t="s" s="273">
        <v>677</v>
      </c>
      <c r="Q131" t="s" s="273">
        <v>131</v>
      </c>
      <c r="R131" s="271">
        <f>K131*4</f>
        <v>3.62</v>
      </c>
      <c r="S131" s="275">
        <f>IF(OR(W131&lt;0.01,W131="n/a"),"n/a",R131/W131*100)</f>
        <v>98.10298102981029</v>
      </c>
      <c r="T131" s="276">
        <f>IF(OR(W131&lt;0.01,Z131="n/a"),"n/a",(H131/SQRT(22.5*W131*(H131/Z131))-1)*100)</f>
        <v>146.6318733243456</v>
      </c>
      <c r="U131" s="269">
        <f>IF(OR(W131&lt;0.01,W131="n/a"),"n/a",H131/W131)</f>
        <v>18.62059620596206</v>
      </c>
      <c r="V131" s="277">
        <v>12</v>
      </c>
      <c r="W131" s="268">
        <v>3.69</v>
      </c>
      <c r="X131" s="268">
        <v>1.88</v>
      </c>
      <c r="Y131" s="278">
        <v>6.46</v>
      </c>
      <c r="Z131" s="279">
        <v>7.35</v>
      </c>
      <c r="AA131" s="280">
        <v>40.1</v>
      </c>
      <c r="AB131" s="281">
        <v>-2.1</v>
      </c>
      <c r="AC131" s="282">
        <v>5.12</v>
      </c>
      <c r="AD131" s="283">
        <v>14</v>
      </c>
      <c r="AE131" s="283">
        <v>9.9</v>
      </c>
      <c r="AF131" s="284">
        <v>17</v>
      </c>
      <c r="AG131" s="285">
        <v>15679</v>
      </c>
      <c r="AH131" s="286">
        <v>0.2</v>
      </c>
      <c r="AI131" s="287">
        <v>0</v>
      </c>
      <c r="AJ131" s="288">
        <f>IF(OR(AD131&lt;0,AD131="n/a",AD131=0),"n/a",AN131/AD131)</f>
        <v>1.130828799593064</v>
      </c>
      <c r="AK131" s="289">
        <f>IF(OR(AO131&lt;0,AO131="n/a"),"n/a",AN131/AO131)</f>
        <v>1.439441731895134</v>
      </c>
      <c r="AL131" s="290">
        <f>((AP131/AQ131)^(1/1)-1)*100</f>
        <v>11.32075471698113</v>
      </c>
      <c r="AM131" s="290">
        <f>IF(AS131=0,"n/a",((AP131/AS131)^(1/3)-1)*100)</f>
        <v>15.65673036002584</v>
      </c>
      <c r="AN131" s="290">
        <f>IF(AV131=0,"n/a",((AP131/AV131)^(1/5)-1)*100)</f>
        <v>15.8316031943029</v>
      </c>
      <c r="AO131" s="291">
        <f>IF(BB131=0,"n/a",((AP131/BB131)^(1/10)-1)*100)</f>
        <v>10.99843282538391</v>
      </c>
      <c r="AP131" s="288">
        <v>3.245</v>
      </c>
      <c r="AQ131" s="288">
        <v>2.915</v>
      </c>
      <c r="AR131" s="288">
        <v>2.505</v>
      </c>
      <c r="AS131" s="288">
        <v>2.0975</v>
      </c>
      <c r="AT131" s="292"/>
      <c r="AU131" s="288">
        <v>1.784</v>
      </c>
      <c r="AV131" s="288">
        <v>1.55625</v>
      </c>
      <c r="AW131" s="292"/>
      <c r="AX131" s="293">
        <v>1.45375</v>
      </c>
      <c r="AY131" s="294">
        <v>1.42</v>
      </c>
      <c r="AZ131" s="295">
        <v>1.361</v>
      </c>
      <c r="BA131" s="295">
        <v>1.2465</v>
      </c>
      <c r="BB131" s="295">
        <v>1.143</v>
      </c>
      <c r="BC131" s="295">
        <v>0.98275</v>
      </c>
      <c r="BD131" s="295">
        <v>0.86</v>
      </c>
      <c r="BE131" s="295">
        <v>0.76625</v>
      </c>
      <c r="BF131" s="295">
        <v>0.6445</v>
      </c>
      <c r="BG131" s="295">
        <v>0.35825</v>
      </c>
      <c r="BH131" s="426">
        <v>0</v>
      </c>
      <c r="BI131" s="494">
        <v>0</v>
      </c>
      <c r="BJ131" s="293">
        <f>SUM(AP131:BI131)</f>
        <v>24.33875</v>
      </c>
      <c r="BK131" s="297">
        <f>((AP131/AQ131)-1)*100</f>
        <v>11.32075471698113</v>
      </c>
      <c r="BL131" s="297">
        <f>((AQ131/AR131)-1)*100</f>
        <v>16.36726546906189</v>
      </c>
      <c r="BM131" s="297">
        <f>((AR131/AS131)-1)*100</f>
        <v>19.42789034564958</v>
      </c>
      <c r="BN131" s="297">
        <f>IF(AU131=0,0,IF(AU131&gt;AS131,0,((AS131/AU131)-1)*100))</f>
        <v>17.57286995515697</v>
      </c>
      <c r="BO131" s="297">
        <f>IF(AV131=0,0,IF(AV131&gt;AU131,0,((AU131/AV131)-1)*100))</f>
        <v>14.63453815261044</v>
      </c>
      <c r="BP131" s="297">
        <f>IF(AX131=0,0,IF(AX131&gt;AV131,0,((AV131/AX131)-1)*100))</f>
        <v>7.050730868443678</v>
      </c>
      <c r="BQ131" s="298">
        <f>IF(AY131=0,0,IF(AY131&gt;AX131,0,((AX131/AY131)-1)*100))</f>
        <v>2.376760563380298</v>
      </c>
      <c r="BR131" s="299">
        <f>IF(AZ131=0,0,IF(AZ131&gt;AY131,0,((AY131/AZ131)-1)*100))</f>
        <v>4.335047759000732</v>
      </c>
      <c r="BS131" s="299">
        <f>IF(BA131=0,0,IF(BA131&gt;AZ131,0,((AZ131/BA131)-1)*100))</f>
        <v>9.185720016044939</v>
      </c>
      <c r="BT131" s="299">
        <f>IF(BB131=0,0,IF(BB131&gt;BA131,0,((BA131/BB131)-1)*100))</f>
        <v>9.055118110236226</v>
      </c>
      <c r="BU131" s="299">
        <f>IF(BC131=0,0,IF(BC131&gt;BB131,0,((BB131/BC131)-1)*100))</f>
        <v>16.30628338845075</v>
      </c>
      <c r="BV131" s="299">
        <f>IF(BD131=0,0,IF(BD131&gt;BC131,0,((BC131/BD131)-1)*100))</f>
        <v>14.27325581395349</v>
      </c>
      <c r="BW131" s="299">
        <f>IF(BE131=0,0,IF(BE131&gt;BD131,0,((BD131/BE131)-1)*100))</f>
        <v>12.23491027732464</v>
      </c>
      <c r="BX131" s="299">
        <f>IF(BF131=0,0,IF(BF131&gt;BE131,0,((BE131/BF131)-1)*100))</f>
        <v>18.89061287820015</v>
      </c>
      <c r="BY131" s="299">
        <f>IF(BG131=0,0,IF(BG131&gt;BF131,0,((BF131/BG131)-1)*100))</f>
        <v>79.90230286113047</v>
      </c>
      <c r="BZ131" s="299">
        <f>IF(BH131=0,0,IF(BH131&gt;BG131,0,((BG131/BH131)-1)*100))</f>
        <v>0</v>
      </c>
      <c r="CA131" s="300">
        <f>IF(BI131=0,0,IF(BI131&gt;BH131,0,((BH131/BI131)-1)*100))</f>
        <v>0</v>
      </c>
      <c r="CB131" s="297">
        <f>AVERAGE(BK131:CA131)</f>
        <v>14.87847418680149</v>
      </c>
      <c r="CC131" s="297">
        <f>SQRT(AVERAGE((BK131-$CB131)^2,(BL131-$CB131)^2,(BM131-$CB131)^2,(BN131-$CB131)^2,(BO131-$CB131)^2,(BP131-$CB131)^2,(BQ131-$CB131)^2,(BR131-$CB131)^2,(BS131-$CB131)^2,(BT131-$CB131)^2,(BU131-$CB131)^2,(BV131-$CB131)^2,(BW131-$CB131)^2,(BX131-$CB131)^2,(BY131-$CB131)^2,(BZ131-$CB131)^2,(CA131-$CB131)^2))</f>
        <v>17.37859806679445</v>
      </c>
      <c r="CD131" t="s" s="146">
        <v>222</v>
      </c>
      <c r="CE131" s="301">
        <f>IF(AN131="n/a","n/a",IF(U131&lt;0,"n/a",IF(U131="n/a","n/a",I131+AN131-U131)))</f>
        <v>2.479526854444757</v>
      </c>
      <c r="CF131" s="301">
        <f>IF(AN131="n/a","n/a",I131+AN131)</f>
        <v>21.10012306040682</v>
      </c>
      <c r="CG131" s="297">
        <f>D131/10+(1000-E131)/100+IF(F131="N",2,IF(F131="Y",1,0))+IF(G131="N",2,IF(G131="Y",1,0))+IF(L131&gt;10,5,L131/2)+IF(S131&gt;100,0,IF(S131&lt;0,0,(100-S131)/10))+IF(U131&gt;100,0,IF(U131&lt;0,0,(100-U131)/10))+IF(X131="-",0,IF(X131="N/A",0,IF(X131&gt;5,0,5-X131)))+IF(Y131&gt;5,0,5-Y131)+IF(Z131="N/A",0,IF(Z131&gt;5,0,5-Z131))+IF(AB131&lt;0,0,IF(AB131="-",0,IF(AB131="N/A",0,IF(AB131&gt;10,5,AB131/2))))+IF(AC131="n/a",0,IF(AC131&lt;0,0,IF(AC131&gt;10,5,AC131/2)))+IF(AE131="n/a",0,IF(AE131&lt;0,0,IF(AE131&gt;10,5,AE131/2)))+AF131/10+IF(AG131&gt;100000,3,IF(AG131&gt;10000,2,IF(AG131&gt;1000,1,0)))+IF(AL131&gt;10,5,AL131/2)+IF(AM131="n/a",0,IF(AM131&gt;10,5,AM131/2))+IF(AN131="n/a",0,IF(AN131&gt;10,5,AN131/2))+IF(AO131="n/a",0,IF(AO131&lt;0,0,IF(AO131&gt;10,5,AO131/2)))+IF(CB131&gt;10,5,CB131/2)</f>
        <v>58.36033890563624</v>
      </c>
      <c r="CH131" s="302">
        <f>IF(AB131="n/a",1.03*AP131,IF(AB131&lt;0,1.01*AP131,IF(AB131&gt;10,1.1*AP131,(1+AB131/100)*AP131)))</f>
        <v>3.27745</v>
      </c>
      <c r="CI131" s="303">
        <f>IF($AC131="n/a",1.03*CH131,IF($AC131&lt;0,1.01*CH131,IF($AC131&gt;10,1.1*CH131,(1+$AC131/100)*CH131)))</f>
        <v>3.44525544</v>
      </c>
      <c r="CJ131" s="304">
        <f>IF($AE131="n/a",1.03*CI131,IF($AE131&lt;0,1.01*CI131,IF($AE131&gt;10,1.1*CI131,(1+$AE131/100)*CI131)))</f>
        <v>3.786335728559999</v>
      </c>
      <c r="CK131" s="304">
        <f>IF($AE131="n/a",1.03*CJ131,IF($AE131&lt;0,1.01*CJ131,IF($AE131&gt;10,1.1*CJ131,(1+$AE131/100)*CJ131)))</f>
        <v>4.161182965687439</v>
      </c>
      <c r="CL131" s="305">
        <f>IF($AE131="n/a",1.03*CK131,IF($AE131&lt;0,1.01*CK131,IF($AE131&gt;10,1.1*CK131,(1+$AE131/100)*CK131)))</f>
        <v>4.573140079290495</v>
      </c>
      <c r="CM131" s="303">
        <f>SUM(CH131:CL131)</f>
        <v>19.24336421353793</v>
      </c>
      <c r="CN131" s="300">
        <f>(CM131/H131)*100</f>
        <v>28.00664272091098</v>
      </c>
      <c r="CO131" s="306">
        <v>0.78</v>
      </c>
      <c r="CP131" s="307">
        <v>7.5</v>
      </c>
      <c r="CQ131" s="308">
        <v>-16</v>
      </c>
      <c r="CR131" s="307">
        <v>-0.4</v>
      </c>
      <c r="CS131" s="308">
        <v>-5.7</v>
      </c>
    </row>
    <row r="132" ht="11.25" customHeight="1">
      <c r="A132" t="s" s="110">
        <v>816</v>
      </c>
      <c r="B132" t="s" s="110">
        <v>817</v>
      </c>
      <c r="C132" t="s" s="110">
        <v>818</v>
      </c>
      <c r="D132" s="174">
        <v>22</v>
      </c>
      <c r="E132" s="219">
        <v>141</v>
      </c>
      <c r="F132" t="s" s="118">
        <v>129</v>
      </c>
      <c r="G132" t="s" s="113">
        <v>129</v>
      </c>
      <c r="H132" s="176">
        <v>62.85</v>
      </c>
      <c r="I132" s="177">
        <f>(R132/H132)*100</f>
        <v>1.081941129673827</v>
      </c>
      <c r="J132" s="178">
        <v>0.15</v>
      </c>
      <c r="K132" s="178">
        <v>0.17</v>
      </c>
      <c r="L132" s="177">
        <f>((K132/J132)-1)*100</f>
        <v>13.33333333333335</v>
      </c>
      <c r="M132" s="322">
        <v>42697</v>
      </c>
      <c r="N132" s="322">
        <v>42702</v>
      </c>
      <c r="O132" s="322">
        <v>42716</v>
      </c>
      <c r="P132" t="s" s="173">
        <v>136</v>
      </c>
      <c r="Q132" s="84"/>
      <c r="R132" s="180">
        <f>K132*4</f>
        <v>0.68</v>
      </c>
      <c r="S132" s="181">
        <f>IF(OR(W132&lt;0.01,W132="n/a"),"n/a",R132/W132*100)</f>
        <v>28.57142857142858</v>
      </c>
      <c r="T132" s="182">
        <f>IF(OR(W132&lt;0.01,Z132="n/a"),"n/a",(H132/SQRT(22.5*W132*(H132/Z132))-1)*100)</f>
        <v>76.69071238505228</v>
      </c>
      <c r="U132" s="177">
        <f>IF(OR(W132&lt;0.01,W132="n/a"),"n/a",H132/W132)</f>
        <v>26.40756302521008</v>
      </c>
      <c r="V132" s="183">
        <v>9</v>
      </c>
      <c r="W132" s="176">
        <v>2.38</v>
      </c>
      <c r="X132" s="176">
        <v>2.11</v>
      </c>
      <c r="Y132" s="184">
        <v>1.35</v>
      </c>
      <c r="Z132" s="185">
        <v>2.66</v>
      </c>
      <c r="AA132" s="186">
        <v>10.8</v>
      </c>
      <c r="AB132" s="187">
        <v>6.2</v>
      </c>
      <c r="AC132" s="188">
        <v>8.57</v>
      </c>
      <c r="AD132" s="189">
        <v>-3.8</v>
      </c>
      <c r="AE132" s="189">
        <v>12.5</v>
      </c>
      <c r="AF132" s="190">
        <v>4</v>
      </c>
      <c r="AG132" s="191">
        <v>2021</v>
      </c>
      <c r="AH132" s="192">
        <v>0.3</v>
      </c>
      <c r="AI132" s="193">
        <v>1.24</v>
      </c>
      <c r="AJ132" t="s" s="338">
        <f>IF(OR(AD132&lt;0,AD132="n/a",AD132=0),"n/a",AN132/AD132)</f>
        <v>143</v>
      </c>
      <c r="AK132" s="195">
        <f>IF(OR(AO132&lt;0,AO132="n/a"),"n/a",AN132/AO132)</f>
        <v>1.148658385317182</v>
      </c>
      <c r="AL132" s="196">
        <f>((AP132/AQ132)^(1/1)-1)*100</f>
        <v>14.81481481481481</v>
      </c>
      <c r="AM132" s="196">
        <f>IF(AS132=0,"n/a",((AP132/AS132)^(1/3)-1)*100)</f>
        <v>14.78080798764014</v>
      </c>
      <c r="AN132" s="196">
        <f>IF(AV132=0,"n/a",((AP132/AV132)^(1/5)-1)*100)</f>
        <v>13.44243761583392</v>
      </c>
      <c r="AO132" s="197">
        <f>IF(BB132=0,"n/a",((AP132/BB132)^(1/10)-1)*100)</f>
        <v>11.70272884232855</v>
      </c>
      <c r="AP132" s="194">
        <v>0.62</v>
      </c>
      <c r="AQ132" s="194">
        <v>0.54</v>
      </c>
      <c r="AR132" s="194">
        <v>0.46</v>
      </c>
      <c r="AS132" s="194">
        <v>0.41</v>
      </c>
      <c r="AT132" s="199"/>
      <c r="AU132" s="194">
        <v>0.37</v>
      </c>
      <c r="AV132" s="194">
        <v>0.33</v>
      </c>
      <c r="AW132" s="199"/>
      <c r="AX132" s="200">
        <v>0.29</v>
      </c>
      <c r="AY132" s="201">
        <v>0.265</v>
      </c>
      <c r="AZ132" s="202">
        <v>0.245</v>
      </c>
      <c r="BA132" s="202">
        <v>0.225</v>
      </c>
      <c r="BB132" s="202">
        <v>0.205</v>
      </c>
      <c r="BC132" s="202">
        <v>0.185</v>
      </c>
      <c r="BD132" s="202">
        <v>0.165</v>
      </c>
      <c r="BE132" s="202">
        <v>0.124</v>
      </c>
      <c r="BF132" s="202">
        <v>0.106</v>
      </c>
      <c r="BG132" s="202">
        <v>0.101</v>
      </c>
      <c r="BH132" s="202">
        <v>0.097</v>
      </c>
      <c r="BI132" s="314">
        <v>0.0915</v>
      </c>
      <c r="BJ132" s="200">
        <f>SUM(AP132:BI132)</f>
        <v>4.8295</v>
      </c>
      <c r="BK132" s="205">
        <f>((AP132/AQ132)-1)*100</f>
        <v>14.81481481481481</v>
      </c>
      <c r="BL132" s="205">
        <f>((AQ132/AR132)-1)*100</f>
        <v>17.3913043478261</v>
      </c>
      <c r="BM132" s="205">
        <f>((AR132/AS132)-1)*100</f>
        <v>12.19512195121952</v>
      </c>
      <c r="BN132" s="205">
        <f>IF(AU132=0,0,IF(AU132&gt;AS132,0,((AS132/AU132)-1)*100))</f>
        <v>10.81081081081081</v>
      </c>
      <c r="BO132" s="205">
        <f>IF(AV132=0,0,IF(AV132&gt;AU132,0,((AU132/AV132)-1)*100))</f>
        <v>12.12121212121211</v>
      </c>
      <c r="BP132" s="205">
        <f>IF(AX132=0,0,IF(AX132&gt;AV132,0,((AV132/AX132)-1)*100))</f>
        <v>13.79310344827587</v>
      </c>
      <c r="BQ132" s="206">
        <f>IF(AY132=0,0,IF(AY132&gt;AX132,0,((AX132/AY132)-1)*100))</f>
        <v>9.433962264150942</v>
      </c>
      <c r="BR132" s="207">
        <f>IF(AZ132=0,0,IF(AZ132&gt;AY132,0,((AY132/AZ132)-1)*100))</f>
        <v>8.163265306122458</v>
      </c>
      <c r="BS132" s="207">
        <f>IF(BA132=0,0,IF(BA132&gt;AZ132,0,((AZ132/BA132)-1)*100))</f>
        <v>8.888888888888879</v>
      </c>
      <c r="BT132" s="207">
        <f>IF(BB132=0,0,IF(BB132&gt;BA132,0,((BA132/BB132)-1)*100))</f>
        <v>9.756097560975618</v>
      </c>
      <c r="BU132" s="207">
        <f>IF(BC132=0,0,IF(BC132&gt;BB132,0,((BB132/BC132)-1)*100))</f>
        <v>10.81081081081081</v>
      </c>
      <c r="BV132" s="207">
        <f>IF(BD132=0,0,IF(BD132&gt;BC132,0,((BC132/BD132)-1)*100))</f>
        <v>12.12121212121211</v>
      </c>
      <c r="BW132" s="207">
        <f>IF(BE132=0,0,IF(BE132&gt;BD132,0,((BD132/BE132)-1)*100))</f>
        <v>33.06451612903227</v>
      </c>
      <c r="BX132" s="207">
        <f>IF(BF132=0,0,IF(BF132&gt;BE132,0,((BE132/BF132)-1)*100))</f>
        <v>16.9811320754717</v>
      </c>
      <c r="BY132" s="207">
        <f>IF(BG132=0,0,IF(BG132&gt;BF132,0,((BF132/BG132)-1)*100))</f>
        <v>4.950495049504933</v>
      </c>
      <c r="BZ132" s="207">
        <f>IF(BH132=0,0,IF(BH132&gt;BG132,0,((BG132/BH132)-1)*100))</f>
        <v>4.123711340206193</v>
      </c>
      <c r="CA132" s="208">
        <f>IF(BI132=0,0,IF(BI132&gt;BH132,0,((BH132/BI132)-1)*100))</f>
        <v>6.010928961748641</v>
      </c>
      <c r="CB132" s="205">
        <f>AVERAGE(BK132:CA132)</f>
        <v>12.08419929425199</v>
      </c>
      <c r="CC132" s="205">
        <f>SQRT(AVERAGE((BK132-$CB132)^2,(BL132-$CB132)^2,(BM132-$CB132)^2,(BN132-$CB132)^2,(BO132-$CB132)^2,(BP132-$CB132)^2,(BQ132-$CB132)^2,(BR132-$CB132)^2,(BS132-$CB132)^2,(BT132-$CB132)^2,(BU132-$CB132)^2,(BV132-$CB132)^2,(BW132-$CB132)^2,(BX132-$CB132)^2,(BY132-$CB132)^2,(BZ132-$CB132)^2,(CA132-$CB132)^2))</f>
        <v>6.394505762513254</v>
      </c>
      <c r="CD132" t="s" s="110">
        <v>302</v>
      </c>
      <c r="CE132" s="209">
        <f>IF(AN132="n/a","n/a",IF(U132&lt;0,"n/a",IF(U132="n/a","n/a",I132+AN132-U132)))</f>
        <v>-11.88318427970233</v>
      </c>
      <c r="CF132" s="209">
        <f>IF(AN132="n/a","n/a",I132+AN132)</f>
        <v>14.52437874550775</v>
      </c>
      <c r="CG132" s="205">
        <f>D132/10+(1000-E132)/100+IF(F132="N",2,IF(F132="Y",1,0))+IF(G132="N",2,IF(G132="Y",1,0))+IF(L132&gt;10,5,L132/2)+IF(S132&gt;100,0,IF(S132&lt;0,0,(100-S132)/10))+IF(U132&gt;100,0,IF(U132&lt;0,0,(100-U132)/10))+IF(X132="-",0,IF(X132="N/A",0,IF(X132&gt;5,0,5-X132)))+IF(Y132&gt;5,0,5-Y132)+IF(Z132="N/A",0,IF(Z132&gt;5,0,5-Z132))+IF(AB132&lt;0,0,IF(AB132="-",0,IF(AB132="N/A",0,IF(AB132&gt;10,5,AB132/2))))+IF(AC132="n/a",0,IF(AC132&lt;0,0,IF(AC132&gt;10,5,AC132/2)))+IF(AE132="n/a",0,IF(AE132&lt;0,0,IF(AE132&gt;10,5,AE132/2)))+AF132/10+IF(AG132&gt;100000,3,IF(AG132&gt;10000,2,IF(AG132&gt;1000,1,0)))+IF(AL132&gt;10,5,AL132/2)+IF(AM132="n/a",0,IF(AM132&gt;10,5,AM132/2))+IF(AN132="n/a",0,IF(AN132&gt;10,5,AN132/2))+IF(AO132="n/a",0,IF(AO132&lt;0,0,IF(AO132&gt;10,5,AO132/2)))+IF(CB132&gt;10,5,CB132/2)</f>
        <v>77.95710084033612</v>
      </c>
      <c r="CH132" s="315">
        <f>IF(AB132="n/a",1.03*AP132,IF(AB132&lt;0,1.01*AP132,IF(AB132&gt;10,1.1*AP132,(1+AB132/100)*AP132)))</f>
        <v>0.65844</v>
      </c>
      <c r="CI132" s="211">
        <f>IF($AC132="n/a",1.03*CH132,IF($AC132&lt;0,1.01*CH132,IF($AC132&gt;10,1.1*CH132,(1+$AC132/100)*CH132)))</f>
        <v>0.7148683080000001</v>
      </c>
      <c r="CJ132" s="212">
        <f>IF($AE132="n/a",1.03*CI132,IF($AE132&lt;0,1.01*CI132,IF($AE132&gt;10,1.1*CI132,(1+$AE132/100)*CI132)))</f>
        <v>0.7863551388000002</v>
      </c>
      <c r="CK132" s="212">
        <f>IF($AE132="n/a",1.03*CJ132,IF($AE132&lt;0,1.01*CJ132,IF($AE132&gt;10,1.1*CJ132,(1+$AE132/100)*CJ132)))</f>
        <v>0.8649906526800003</v>
      </c>
      <c r="CL132" s="210">
        <f>IF($AE132="n/a",1.03*CK132,IF($AE132&lt;0,1.01*CK132,IF($AE132&gt;10,1.1*CK132,(1+$AE132/100)*CK132)))</f>
        <v>0.9514897179480004</v>
      </c>
      <c r="CM132" s="211">
        <f>SUM(CH132:CL132)</f>
        <v>3.976143817428001</v>
      </c>
      <c r="CN132" s="208">
        <f>(CM132/H132)*100</f>
        <v>6.326402255255371</v>
      </c>
      <c r="CO132" s="213">
        <v>1.13</v>
      </c>
      <c r="CP132" s="214">
        <v>9.5</v>
      </c>
      <c r="CQ132" s="215">
        <v>-19.3</v>
      </c>
      <c r="CR132" s="214">
        <v>2.5</v>
      </c>
      <c r="CS132" s="215">
        <v>-3.2</v>
      </c>
    </row>
    <row r="133" ht="11.25" customHeight="1">
      <c r="A133" t="s" s="227">
        <v>819</v>
      </c>
      <c r="B133" t="s" s="116">
        <v>820</v>
      </c>
      <c r="C133" t="s" s="227">
        <v>525</v>
      </c>
      <c r="D133" s="218">
        <v>16</v>
      </c>
      <c r="E133" s="219">
        <v>195</v>
      </c>
      <c r="F133" t="s" s="220">
        <v>129</v>
      </c>
      <c r="G133" t="s" s="221">
        <v>129</v>
      </c>
      <c r="H133" s="493">
        <v>52.54</v>
      </c>
      <c r="I133" s="223">
        <f>(R133/H133)*100</f>
        <v>2.740768937952037</v>
      </c>
      <c r="J133" s="224">
        <v>0.33</v>
      </c>
      <c r="K133" s="224">
        <v>0.36</v>
      </c>
      <c r="L133" s="223">
        <f>((K133/J133)-1)*100</f>
        <v>9.090909090909083</v>
      </c>
      <c r="M133" s="226">
        <v>42976</v>
      </c>
      <c r="N133" s="226">
        <v>42978</v>
      </c>
      <c r="O133" s="226">
        <v>42992</v>
      </c>
      <c r="P133" t="s" s="227">
        <v>167</v>
      </c>
      <c r="Q133" s="85"/>
      <c r="R133" s="225">
        <f>K133*4</f>
        <v>1.44</v>
      </c>
      <c r="S133" s="326">
        <f>IF(OR(W133&lt;0.01,W133="n/a"),"n/a",R133/W133*100)</f>
        <v>70.2439024390244</v>
      </c>
      <c r="T133" s="229">
        <f>IF(OR(W133&lt;0.01,Z133="n/a"),"n/a",(H133/SQRT(22.5*W133*(H133/Z133))-1)*100)</f>
        <v>177.0810296988414</v>
      </c>
      <c r="U133" s="223">
        <f>IF(OR(W133&lt;0.01,W133="n/a"),"n/a",H133/W133)</f>
        <v>25.62926829268293</v>
      </c>
      <c r="V133" s="230">
        <v>6</v>
      </c>
      <c r="W133" s="222">
        <v>2.05</v>
      </c>
      <c r="X133" s="222">
        <v>1.88</v>
      </c>
      <c r="Y133" s="231">
        <v>6.4</v>
      </c>
      <c r="Z133" s="232">
        <v>6.74</v>
      </c>
      <c r="AA133" s="233">
        <v>27</v>
      </c>
      <c r="AB133" s="234">
        <v>152.6</v>
      </c>
      <c r="AC133" s="235">
        <v>5.78</v>
      </c>
      <c r="AD133" s="236">
        <v>10.9</v>
      </c>
      <c r="AE133" s="236">
        <v>13.65</v>
      </c>
      <c r="AF133" s="237">
        <v>23</v>
      </c>
      <c r="AG133" s="238">
        <v>14772</v>
      </c>
      <c r="AH133" s="239">
        <v>0.3</v>
      </c>
      <c r="AI133" s="240">
        <v>0</v>
      </c>
      <c r="AJ133" s="241">
        <f>IF(OR(AD133&lt;0,AD133="n/a",AD133=0),"n/a",AN133/AD133)</f>
        <v>0.728258068261479</v>
      </c>
      <c r="AK133" s="242">
        <f>IF(OR(AO133&lt;0,AO133="n/a"),"n/a",AN133/AO133)</f>
        <v>0.9451273661388199</v>
      </c>
      <c r="AL133" s="243">
        <f>((AP133/AQ133)^(1/1)-1)*100</f>
        <v>8.62068965517242</v>
      </c>
      <c r="AM133" s="243">
        <f>IF(AS133=0,"n/a",((AP133/AS133)^(1/3)-1)*100)</f>
        <v>8.008229825529067</v>
      </c>
      <c r="AN133" s="243">
        <f>IF(AV133=0,"n/a",((AP133/AV133)^(1/5)-1)*100)</f>
        <v>7.938012944050121</v>
      </c>
      <c r="AO133" s="244">
        <f>IF(BB133=0,"n/a",((AP133/BB133)^(1/10)-1)*100)</f>
        <v>8.398881704674066</v>
      </c>
      <c r="AP133" s="241">
        <v>1.26</v>
      </c>
      <c r="AQ133" s="241">
        <v>1.16</v>
      </c>
      <c r="AR133" s="241">
        <v>1.08</v>
      </c>
      <c r="AS133" s="241">
        <v>1</v>
      </c>
      <c r="AT133" s="245"/>
      <c r="AU133" s="241">
        <v>0.92</v>
      </c>
      <c r="AV133" s="241">
        <v>0.86</v>
      </c>
      <c r="AW133" s="245"/>
      <c r="AX133" s="246">
        <v>0.82</v>
      </c>
      <c r="AY133" s="394">
        <v>0.8</v>
      </c>
      <c r="AZ133" s="248">
        <v>0.775</v>
      </c>
      <c r="BA133" s="248">
        <v>0.6875</v>
      </c>
      <c r="BB133" s="248">
        <v>0.5625</v>
      </c>
      <c r="BC133" s="248">
        <v>0.425</v>
      </c>
      <c r="BD133" s="248">
        <v>0.34</v>
      </c>
      <c r="BE133" s="248">
        <v>0.22</v>
      </c>
      <c r="BF133" s="248">
        <v>0.02</v>
      </c>
      <c r="BG133" s="317">
        <v>0</v>
      </c>
      <c r="BH133" s="317">
        <v>0</v>
      </c>
      <c r="BI133" s="401">
        <v>0</v>
      </c>
      <c r="BJ133" s="246">
        <f>SUM(AP133:BI133)</f>
        <v>10.93</v>
      </c>
      <c r="BK133" s="250">
        <f>((AP133/AQ133)-1)*100</f>
        <v>8.62068965517242</v>
      </c>
      <c r="BL133" s="250">
        <f>((AQ133/AR133)-1)*100</f>
        <v>7.407407407407396</v>
      </c>
      <c r="BM133" s="250">
        <f>((AR133/AS133)-1)*100</f>
        <v>8.000000000000007</v>
      </c>
      <c r="BN133" s="250">
        <f>IF(AU133=0,0,IF(AU133&gt;AS133,0,((AS133/AU133)-1)*100))</f>
        <v>8.695652173913038</v>
      </c>
      <c r="BO133" s="250">
        <f>IF(AV133=0,0,IF(AV133&gt;AU133,0,((AU133/AV133)-1)*100))</f>
        <v>6.976744186046524</v>
      </c>
      <c r="BP133" s="250">
        <f>IF(AX133=0,0,IF(AX133&gt;AV133,0,((AV133/AX133)-1)*100))</f>
        <v>4.878048780487809</v>
      </c>
      <c r="BQ133" s="251">
        <f>IF(AY133=0,0,IF(AY133&gt;AX133,0,((AX133/AY133)-1)*100))</f>
        <v>2.499999999999991</v>
      </c>
      <c r="BR133" s="252">
        <f>IF(AZ133=0,0,IF(AZ133&gt;AY133,0,((AY133/AZ133)-1)*100))</f>
        <v>3.2258064516129</v>
      </c>
      <c r="BS133" s="252">
        <f>IF(BA133=0,0,IF(BA133&gt;AZ133,0,((AZ133/BA133)-1)*100))</f>
        <v>12.72727272727272</v>
      </c>
      <c r="BT133" s="252">
        <f>IF(BB133=0,0,IF(BB133&gt;BA133,0,((BA133/BB133)-1)*100))</f>
        <v>22.22222222222223</v>
      </c>
      <c r="BU133" s="252">
        <f>IF(BC133=0,0,IF(BC133&gt;BB133,0,((BB133/BC133)-1)*100))</f>
        <v>32.35294117647059</v>
      </c>
      <c r="BV133" s="252">
        <f>IF(BD133=0,0,IF(BD133&gt;BC133,0,((BC133/BD133)-1)*100))</f>
        <v>24.99999999999998</v>
      </c>
      <c r="BW133" s="252">
        <f>IF(BE133=0,0,IF(BE133&gt;BD133,0,((BD133/BE133)-1)*100))</f>
        <v>54.54545454545456</v>
      </c>
      <c r="BX133" s="565">
        <f>IF(BF133=0,0,IF(BF133&gt;BE133,0,((BE133/BF133)-1)*100))</f>
        <v>1000</v>
      </c>
      <c r="BY133" s="252">
        <f>IF(BG133=0,0,IF(BG133&gt;BF133,0,((BF133/BG133)-1)*100))</f>
        <v>0</v>
      </c>
      <c r="BZ133" s="252">
        <f>IF(BH133=0,0,IF(BH133&gt;BG133,0,((BG133/BH133)-1)*100))</f>
        <v>0</v>
      </c>
      <c r="CA133" s="253">
        <f>IF(BI133=0,0,IF(BI133&gt;BH133,0,((BH133/BI133)-1)*100))</f>
        <v>0</v>
      </c>
      <c r="CB133" s="250">
        <f>AVERAGE(BK133:CA133)</f>
        <v>70.42071996035648</v>
      </c>
      <c r="CC133" s="250">
        <f>SQRT(AVERAGE((BK133-$CB133)^2,(BL133-$CB133)^2,(BM133-$CB133)^2,(BN133-$CB133)^2,(BO133-$CB133)^2,(BP133-$CB133)^2,(BQ133-$CB133)^2,(BR133-$CB133)^2,(BS133-$CB133)^2,(BT133-$CB133)^2,(BU133-$CB133)^2,(BV133-$CB133)^2,(BW133-$CB133)^2,(BX133-$CB133)^2,(BY133-$CB133)^2,(BZ133-$CB133)^2,(CA133-$CB133)^2))</f>
        <v>232.803417947718</v>
      </c>
      <c r="CD133" t="s" s="116">
        <v>178</v>
      </c>
      <c r="CE133" s="254">
        <f>IF(AN133="n/a","n/a",IF(U133&lt;0,"n/a",IF(U133="n/a","n/a",I133+AN133-U133)))</f>
        <v>-14.95048641068077</v>
      </c>
      <c r="CF133" s="254">
        <f>IF(AN133="n/a","n/a",I133+AN133)</f>
        <v>10.67878188200216</v>
      </c>
      <c r="CG133" s="250">
        <f>D133/10+(1000-E133)/100+IF(F133="N",2,IF(F133="Y",1,0))+IF(G133="N",2,IF(G133="Y",1,0))+IF(L133&gt;10,5,L133/2)+IF(S133&gt;100,0,IF(S133&lt;0,0,(100-S133)/10))+IF(U133&gt;100,0,IF(U133&lt;0,0,(100-U133)/10))+IF(X133="-",0,IF(X133="N/A",0,IF(X133&gt;5,0,5-X133)))+IF(Y133&gt;5,0,5-Y133)+IF(Z133="N/A",0,IF(Z133&gt;5,0,5-Z133))+IF(AB133&lt;0,0,IF(AB133="-",0,IF(AB133="N/A",0,IF(AB133&gt;10,5,AB133/2))))+IF(AC133="n/a",0,IF(AC133&lt;0,0,IF(AC133&gt;10,5,AC133/2)))+IF(AE133="n/a",0,IF(AE133&lt;0,0,IF(AE133&gt;10,5,AE133/2)))+AF133/10+IF(AG133&gt;100000,3,IF(AG133&gt;10000,2,IF(AG133&gt;1000,1,0)))+IF(AL133&gt;10,5,AL133/2)+IF(AM133="n/a",0,IF(AM133&gt;10,5,AM133/2))+IF(AN133="n/a",0,IF(AN133&gt;10,5,AN133/2))+IF(AO133="n/a",0,IF(AO133&lt;0,0,IF(AO133&gt;10,5,AO133/2)))+IF(CB133&gt;10,5,CB133/2)</f>
        <v>66.40104453699665</v>
      </c>
      <c r="CH133" s="255">
        <f>IF(AB133="n/a",1.03*AP133,IF(AB133&lt;0,1.01*AP133,IF(AB133&gt;10,1.1*AP133,(1+AB133/100)*AP133)))</f>
        <v>1.386</v>
      </c>
      <c r="CI133" s="256">
        <f>IF($AC133="n/a",1.03*CH133,IF($AC133&lt;0,1.01*CH133,IF($AC133&gt;10,1.1*CH133,(1+$AC133/100)*CH133)))</f>
        <v>1.4661108</v>
      </c>
      <c r="CJ133" s="257">
        <f>IF($AE133="n/a",1.03*CI133,IF($AE133&lt;0,1.01*CI133,IF($AE133&gt;10,1.1*CI133,(1+$AE133/100)*CI133)))</f>
        <v>1.61272188</v>
      </c>
      <c r="CK133" s="257">
        <f>IF($AE133="n/a",1.03*CJ133,IF($AE133&lt;0,1.01*CJ133,IF($AE133&gt;10,1.1*CJ133,(1+$AE133/100)*CJ133)))</f>
        <v>1.773994068000001</v>
      </c>
      <c r="CL133" s="258">
        <f>IF($AE133="n/a",1.03*CK133,IF($AE133&lt;0,1.01*CK133,IF($AE133&gt;10,1.1*CK133,(1+$AE133/100)*CK133)))</f>
        <v>1.951393474800001</v>
      </c>
      <c r="CM133" s="256">
        <f>SUM(CH133:CL133)</f>
        <v>8.190220222800003</v>
      </c>
      <c r="CN133" s="253">
        <f>(CM133/H133)*100</f>
        <v>15.58854248724782</v>
      </c>
      <c r="CO133" s="259">
        <v>1.09</v>
      </c>
      <c r="CP133" s="260">
        <v>40.8</v>
      </c>
      <c r="CQ133" s="261">
        <v>-1.1</v>
      </c>
      <c r="CR133" s="260">
        <v>9.800000000000001</v>
      </c>
      <c r="CS133" s="261">
        <v>14.4</v>
      </c>
    </row>
    <row r="134" ht="11.25" customHeight="1">
      <c r="A134" t="s" s="227">
        <v>821</v>
      </c>
      <c r="B134" t="s" s="116">
        <v>822</v>
      </c>
      <c r="C134" t="s" s="116">
        <v>518</v>
      </c>
      <c r="D134" s="218">
        <v>10</v>
      </c>
      <c r="E134" s="219">
        <v>330</v>
      </c>
      <c r="F134" t="s" s="220">
        <v>141</v>
      </c>
      <c r="G134" t="s" s="221">
        <v>141</v>
      </c>
      <c r="H134" s="493">
        <v>137.88</v>
      </c>
      <c r="I134" s="223">
        <f>(R134/H134)*100</f>
        <v>0.9863649550333624</v>
      </c>
      <c r="J134" s="224">
        <v>0.28</v>
      </c>
      <c r="K134" s="224">
        <v>0.34</v>
      </c>
      <c r="L134" s="223">
        <f>((K134/J134)-1)*100</f>
        <v>21.42857142857142</v>
      </c>
      <c r="M134" s="226">
        <v>42977</v>
      </c>
      <c r="N134" s="226">
        <v>42979</v>
      </c>
      <c r="O134" s="226">
        <v>43010</v>
      </c>
      <c r="P134" t="s" s="227">
        <v>447</v>
      </c>
      <c r="Q134" s="316"/>
      <c r="R134" s="225">
        <f>K134*4</f>
        <v>1.36</v>
      </c>
      <c r="S134" s="228">
        <f>IF(OR(W134&lt;0.01,W134="n/a"),"n/a",R134/W134*100)</f>
        <v>6.442444339175747</v>
      </c>
      <c r="T134" s="229">
        <f>IF(OR(W134&lt;0.01,Z134="n/a"),"n/a",(H134/SQRT(22.5*W134*(H134/Z134))-1)*100)</f>
        <v>-13.62624045331633</v>
      </c>
      <c r="U134" s="223">
        <f>IF(OR(W134&lt;0.01,W134="n/a"),"n/a",H134/W134)</f>
        <v>6.531501657981999</v>
      </c>
      <c r="V134" s="230">
        <v>3</v>
      </c>
      <c r="W134" s="222">
        <v>21.11</v>
      </c>
      <c r="X134" s="222">
        <v>2.1</v>
      </c>
      <c r="Y134" s="231">
        <v>0.15</v>
      </c>
      <c r="Z134" s="232">
        <v>2.57</v>
      </c>
      <c r="AA134" s="233">
        <v>51.3</v>
      </c>
      <c r="AB134" s="234">
        <v>137</v>
      </c>
      <c r="AC134" s="235">
        <v>6.63</v>
      </c>
      <c r="AD134" s="236">
        <v>33.5</v>
      </c>
      <c r="AE134" s="236">
        <v>3.1</v>
      </c>
      <c r="AF134" s="237">
        <v>15</v>
      </c>
      <c r="AG134" s="238">
        <v>30684</v>
      </c>
      <c r="AH134" s="239">
        <v>0.1</v>
      </c>
      <c r="AI134" s="240">
        <v>0.7</v>
      </c>
      <c r="AJ134" s="241">
        <f>IF(OR(AD134&lt;0,AD134="n/a",AD134=0,AN134="n/a"),"n/a",AN134/AD134)</f>
        <v>0.2240004451994395</v>
      </c>
      <c r="AK134" s="242">
        <f>IF(OR(AN134&lt;0,AN134="n/a",AO134&lt;0,AO134="n/a"),"n/a",AN134/AO134)</f>
        <v>0.4505757585519732</v>
      </c>
      <c r="AL134" s="243">
        <f>((AP134/AQ134)^(1/1)-1)*100</f>
        <v>7.692307692307709</v>
      </c>
      <c r="AM134" s="243">
        <f>IF(AS134=0,"n/a",((AP134/AS134)^(1/3)-1)*100)</f>
        <v>8.370676266182709</v>
      </c>
      <c r="AN134" s="243">
        <f>IF(AV134=0,"n/a",((AP134/AV134)^(1/5)-1)*100)</f>
        <v>7.504014914181223</v>
      </c>
      <c r="AO134" s="244">
        <f>IF(BB134=0,"n/a",((AP134/BB134)^(1/10)-1)*100)</f>
        <v>16.65428015545503</v>
      </c>
      <c r="AP134" s="321">
        <v>1.12</v>
      </c>
      <c r="AQ134" s="241">
        <v>1.04</v>
      </c>
      <c r="AR134" s="321">
        <v>0.96</v>
      </c>
      <c r="AS134" s="241">
        <v>0.88</v>
      </c>
      <c r="AT134" s="245"/>
      <c r="AU134" s="321">
        <v>0.8</v>
      </c>
      <c r="AV134" s="241">
        <v>0.78</v>
      </c>
      <c r="AW134" s="245"/>
      <c r="AX134" s="246">
        <v>0.66</v>
      </c>
      <c r="AY134" s="394">
        <v>0.48</v>
      </c>
      <c r="AZ134" s="248">
        <v>0.42</v>
      </c>
      <c r="BA134" s="317">
        <v>0.24</v>
      </c>
      <c r="BB134" s="317">
        <v>0.24</v>
      </c>
      <c r="BC134" s="317">
        <v>0.24</v>
      </c>
      <c r="BD134" s="317">
        <v>0.24</v>
      </c>
      <c r="BE134" s="317">
        <v>0.24</v>
      </c>
      <c r="BF134" s="317">
        <v>0.24</v>
      </c>
      <c r="BG134" s="317">
        <v>0.24</v>
      </c>
      <c r="BH134" s="317">
        <v>0.24</v>
      </c>
      <c r="BI134" s="401">
        <v>0.24</v>
      </c>
      <c r="BJ134" s="246">
        <f>SUM(AP134:BI134)</f>
        <v>9.300000000000002</v>
      </c>
      <c r="BK134" s="250">
        <f>((AP134/AQ134)-1)*100</f>
        <v>7.692307692307709</v>
      </c>
      <c r="BL134" s="250">
        <f>((AQ134/AR134)-1)*100</f>
        <v>8.333333333333348</v>
      </c>
      <c r="BM134" s="250">
        <f>((AR134/AS134)-1)*100</f>
        <v>9.090909090909083</v>
      </c>
      <c r="BN134" s="250">
        <f>IF(AU134=0,0,IF(AU134&gt;AS134,0,((AS134/AU134)-1)*100))</f>
        <v>9.999999999999986</v>
      </c>
      <c r="BO134" s="250">
        <f>IF(AV134=0,0,IF(AV134&gt;AU134,0,((AU134/AV134)-1)*100))</f>
        <v>2.564102564102577</v>
      </c>
      <c r="BP134" s="250">
        <f>IF(AX134=0,0,IF(AX134&gt;AV134,0,((AV134/AX134)-1)*100))</f>
        <v>18.18181818181819</v>
      </c>
      <c r="BQ134" s="251">
        <f>IF(AY134=0,0,IF(AY134&gt;AX134,0,((AX134/AY134)-1)*100))</f>
        <v>37.50000000000002</v>
      </c>
      <c r="BR134" s="252">
        <f>IF(AZ134=0,0,IF(AZ134&gt;AY134,0,((AY134/AZ134)-1)*100))</f>
        <v>14.28571428571428</v>
      </c>
      <c r="BS134" s="252">
        <f>IF(BA134=0,0,IF(BA134&gt;AZ134,0,((AZ134/BA134)-1)*100))</f>
        <v>75</v>
      </c>
      <c r="BT134" s="252">
        <f>IF(BB134=0,0,IF(BB134&gt;BA134,0,((BA134/BB134)-1)*100))</f>
        <v>0</v>
      </c>
      <c r="BU134" s="252">
        <f>IF(BC134=0,0,IF(BC134&gt;BB134,0,((BB134/BC134)-1)*100))</f>
        <v>0</v>
      </c>
      <c r="BV134" s="252">
        <f>IF(BD134=0,0,IF(BD134&gt;BC134,0,((BC134/BD134)-1)*100))</f>
        <v>0</v>
      </c>
      <c r="BW134" s="252">
        <f>IF(BE134=0,0,IF(BE134&gt;BD134,0,((BD134/BE134)-1)*100))</f>
        <v>0</v>
      </c>
      <c r="BX134" s="252">
        <f>IF(BF134=0,0,IF(BF134&gt;BE134,0,((BE134/BF134)-1)*100))</f>
        <v>0</v>
      </c>
      <c r="BY134" s="252">
        <f>IF(BG134=0,0,IF(BG134&gt;BF134,0,((BF134/BG134)-1)*100))</f>
        <v>0</v>
      </c>
      <c r="BZ134" s="252">
        <f>IF(BH134=0,0,IF(BH134&gt;BG134,0,((BG134/BH134)-1)*100))</f>
        <v>0</v>
      </c>
      <c r="CA134" s="253">
        <f>IF(BI134=0,0,IF(BI134&gt;BH134,0,((BH134/BI134)-1)*100))</f>
        <v>0</v>
      </c>
      <c r="CB134" s="250">
        <f>AVERAGE(BK134:CA134)</f>
        <v>10.74401089106972</v>
      </c>
      <c r="CC134" s="250">
        <f>SQRT(AVERAGE((BK134-$CB134)^2,(BL134-$CB134)^2,(BM134-$CB134)^2,(BN134-$CB134)^2,(BO134-$CB134)^2,(BP134-$CB134)^2,(BQ134-$CB134)^2,(BR134-$CB134)^2,(BS134-$CB134)^2,(BT134-$CB134)^2,(BU134-$CB134)^2,(BV134-$CB134)^2,(BW134-$CB134)^2,(BX134-$CB134)^2,(BY134-$CB134)^2,(BZ134-$CB134)^2,(CA134-$CB134)^2))</f>
        <v>18.66322484384028</v>
      </c>
      <c r="CD134" t="s" s="116">
        <v>188</v>
      </c>
      <c r="CE134" s="254">
        <f>IF(AN134="n/a","n/a",IF(U134&lt;0,"n/a",IF(U134="n/a","n/a",I134+AN134-U134)))</f>
        <v>1.958878211232586</v>
      </c>
      <c r="CF134" s="254">
        <f>IF(AN134="n/a","n/a",I134+AN134)</f>
        <v>8.490379869214586</v>
      </c>
      <c r="CG134" s="250">
        <f>D134/10+(1000-E134)/100+IF(F134="N",2,IF(F134="Y",1,0))+IF(G134="N",2,IF(G134="Y",1,0))+IF(L134&gt;10,5,L134/2)+IF(S134&gt;100,0,IF(S134&lt;0,0,(100-S134)/10))+IF(U134&gt;100,0,IF(U134&lt;0,0,(100-U134)/10))+IF(X134="-",0,IF(X134="N/A",0,IF(X134&gt;5,0,5-X134)))+IF(Y134&gt;5,0,5-Y134)+IF(Z134="N/A",0,IF(Z134&gt;5,0,5-Z134))+IF(AB134&lt;0,0,IF(AB134="-",0,IF(AB134="N/A",0,IF(AB134&gt;10,5,AB134/2))))+IF(AC134="n/a",0,IF(AC134&lt;0,0,IF(AC134&gt;10,5,AC134/2)))+IF(AE134="n/a",0,IF(AE134&lt;0,0,IF(AE134&gt;10,5,AE134/2)))+AF134/10+IF(AG134&gt;100000,3,IF(AG134&gt;10000,2,IF(AG134&gt;1000,1,0)))+IF(AL134&gt;10,5,AL134/2)+IF(AM134="n/a",0,IF(AM134&gt;10,5,AM134/2))+IF(AN134="n/a",0,IF(AN134&gt;10,5,AN134/2))+IF(AO134="n/a",0,IF(AO134&lt;0,0,IF(AO134&gt;10,5,AO134/2)))+IF(CB134&gt;10,5,CB134/2)</f>
        <v>78.73110483662003</v>
      </c>
      <c r="CH134" s="255">
        <f>IF(AB134="n/a",1.03*AP134,IF(AB134&lt;0,1.01*AP134,IF(AB134&gt;10,1.1*AP134,(1+AB134/100)*AP134)))</f>
        <v>1.232</v>
      </c>
      <c r="CI134" s="256">
        <f>IF($AC134="n/a",1.03*CH134,IF($AC134&lt;0,1.01*CH134,IF($AC134&gt;10,1.1*CH134,(1+$AC134/100)*CH134)))</f>
        <v>1.3136816</v>
      </c>
      <c r="CJ134" s="257">
        <f>IF($AE134="n/a",1.03*CI134,IF($AE134&lt;0,1.01*CI134,IF($AE134&gt;10,1.1*CI134,(1+$AE134/100)*CI134)))</f>
        <v>1.3544057296</v>
      </c>
      <c r="CK134" s="257">
        <f>IF($AE134="n/a",1.03*CJ134,IF($AE134&lt;0,1.01*CJ134,IF($AE134&gt;10,1.1*CJ134,(1+$AE134/100)*CJ134)))</f>
        <v>1.3963923072176</v>
      </c>
      <c r="CL134" s="258">
        <f>IF($AE134="n/a",1.03*CK134,IF($AE134&lt;0,1.01*CK134,IF($AE134&gt;10,1.1*CK134,(1+$AE134/100)*CK134)))</f>
        <v>1.439680468741345</v>
      </c>
      <c r="CM134" s="256">
        <f>SUM(CH134:CL134)</f>
        <v>6.736160105558946</v>
      </c>
      <c r="CN134" s="253">
        <f>(CM134/H134)*100</f>
        <v>4.885523720306749</v>
      </c>
      <c r="CO134" s="259">
        <v>1.22</v>
      </c>
      <c r="CP134" s="260">
        <v>11.4</v>
      </c>
      <c r="CQ134" s="261">
        <v>-18.6</v>
      </c>
      <c r="CR134" s="260">
        <v>-8.199999999999999</v>
      </c>
      <c r="CS134" s="261">
        <v>-8.9</v>
      </c>
    </row>
    <row r="135" ht="11.25" customHeight="1">
      <c r="A135" t="s" s="116">
        <v>823</v>
      </c>
      <c r="B135" t="s" s="116">
        <v>824</v>
      </c>
      <c r="C135" t="s" s="116">
        <v>406</v>
      </c>
      <c r="D135" s="218">
        <v>24</v>
      </c>
      <c r="E135" s="219">
        <v>118</v>
      </c>
      <c r="F135" t="s" s="220">
        <v>129</v>
      </c>
      <c r="G135" t="s" s="221">
        <v>129</v>
      </c>
      <c r="H135" s="222">
        <v>53</v>
      </c>
      <c r="I135" s="223">
        <f>(R135/H135)*100</f>
        <v>3.924528301886792</v>
      </c>
      <c r="J135" s="318">
        <v>0.495</v>
      </c>
      <c r="K135" s="318">
        <v>0.52</v>
      </c>
      <c r="L135" s="223">
        <f>((K135/J135)-1)*100</f>
        <v>5.050505050505061</v>
      </c>
      <c r="M135" s="226">
        <v>42790</v>
      </c>
      <c r="N135" s="226">
        <v>42794</v>
      </c>
      <c r="O135" s="226">
        <v>42809</v>
      </c>
      <c r="P135" t="s" s="227">
        <v>182</v>
      </c>
      <c r="Q135" s="319"/>
      <c r="R135" s="225">
        <f>K135*4</f>
        <v>2.08</v>
      </c>
      <c r="S135" s="228">
        <f>IF(OR(W135&lt;0.01,W135="n/a"),"n/a",R135/W135*100)</f>
        <v>50</v>
      </c>
      <c r="T135" s="229">
        <f>IF(OR(W135&lt;0.01,Z135="n/a"),"n/a",(H135/SQRT(22.5*W135*(H135/Z135))-1)*100)</f>
        <v>15.35434075761488</v>
      </c>
      <c r="U135" s="223">
        <f>IF(OR(W135&lt;0.01,W135="n/a"),"n/a",H135/W135)</f>
        <v>12.74038461538461</v>
      </c>
      <c r="V135" s="230">
        <v>6</v>
      </c>
      <c r="W135" s="222">
        <v>4.16</v>
      </c>
      <c r="X135" s="222">
        <v>2.55</v>
      </c>
      <c r="Y135" s="231">
        <v>1.41</v>
      </c>
      <c r="Z135" s="232">
        <v>2.35</v>
      </c>
      <c r="AA135" s="233">
        <v>19.2</v>
      </c>
      <c r="AB135" s="234">
        <v>455.6</v>
      </c>
      <c r="AC135" s="235">
        <v>13.93</v>
      </c>
      <c r="AD135" s="236">
        <v>12.4</v>
      </c>
      <c r="AE135" s="236">
        <v>5</v>
      </c>
      <c r="AF135" s="237">
        <v>7</v>
      </c>
      <c r="AG135" s="238">
        <v>2410</v>
      </c>
      <c r="AH135" s="239">
        <v>0.4</v>
      </c>
      <c r="AI135" s="240">
        <v>0.7</v>
      </c>
      <c r="AJ135" s="241">
        <f>IF(OR(AD135&lt;0,AD135="n/a",AD135=0),"n/a",AN135/AD135)</f>
        <v>0.9296481153133715</v>
      </c>
      <c r="AK135" s="242">
        <f>IF(OR(AO135&lt;0,AO135="n/a"),"n/a",AN135/AO135)</f>
        <v>0.9641478133690324</v>
      </c>
      <c r="AL135" s="243">
        <f>((AP135/AQ135)^(1/1)-1)*100</f>
        <v>8.196721311475397</v>
      </c>
      <c r="AM135" s="243">
        <f>IF(AS135=0,"n/a",((AP135/AS135)^(1/3)-1)*100)</f>
        <v>6.698716510891645</v>
      </c>
      <c r="AN135" s="243">
        <f>IF(AV135=0,"n/a",((AP135/AV135)^(1/5)-1)*100)</f>
        <v>11.52763662988581</v>
      </c>
      <c r="AO135" s="244">
        <f>IF(BB135=0,"n/a",((AP135/BB135)^(1/10)-1)*100)</f>
        <v>11.95629598495345</v>
      </c>
      <c r="AP135" s="241">
        <v>1.98</v>
      </c>
      <c r="AQ135" s="241">
        <v>1.83</v>
      </c>
      <c r="AR135" s="241">
        <v>1.73</v>
      </c>
      <c r="AS135" s="241">
        <v>1.63</v>
      </c>
      <c r="AT135" s="245"/>
      <c r="AU135" s="321">
        <v>1.53</v>
      </c>
      <c r="AV135" s="241">
        <v>1.1475</v>
      </c>
      <c r="AW135" s="245"/>
      <c r="AX135" s="246">
        <v>0.92</v>
      </c>
      <c r="AY135" s="247">
        <v>0.9</v>
      </c>
      <c r="AZ135" s="248">
        <v>0.86</v>
      </c>
      <c r="BA135" s="248">
        <v>0.74</v>
      </c>
      <c r="BB135" s="248">
        <v>0.64</v>
      </c>
      <c r="BC135" s="248">
        <v>0.5600000000000001</v>
      </c>
      <c r="BD135" s="248">
        <v>0.48</v>
      </c>
      <c r="BE135" s="248">
        <v>0.38</v>
      </c>
      <c r="BF135" s="248">
        <v>0.36</v>
      </c>
      <c r="BG135" s="248">
        <v>0.34</v>
      </c>
      <c r="BH135" s="248">
        <v>0.32</v>
      </c>
      <c r="BI135" s="249">
        <v>0.3</v>
      </c>
      <c r="BJ135" s="246">
        <f>SUM(AP135:BI135)</f>
        <v>16.6475</v>
      </c>
      <c r="BK135" s="250">
        <f>((AP135/AQ135)-1)*100</f>
        <v>8.196721311475397</v>
      </c>
      <c r="BL135" s="250">
        <f>((AQ135/AR135)-1)*100</f>
        <v>5.780346820809257</v>
      </c>
      <c r="BM135" s="250">
        <f>((AR135/AS135)-1)*100</f>
        <v>6.134969325153383</v>
      </c>
      <c r="BN135" s="250">
        <f>IF(AU135=0,0,IF(AU135&gt;AS135,0,((AS135/AU135)-1)*100))</f>
        <v>6.5359477124183</v>
      </c>
      <c r="BO135" s="250">
        <f>IF(AV135=0,0,IF(AV135&gt;AU135,0,((AU135/AV135)-1)*100))</f>
        <v>33.33333333333335</v>
      </c>
      <c r="BP135" s="250">
        <f>IF(AX135=0,0,IF(AX135&gt;AV135,0,((AV135/AX135)-1)*100))</f>
        <v>24.72826086956521</v>
      </c>
      <c r="BQ135" s="251">
        <f>IF(AY135=0,0,IF(AY135&gt;AX135,0,((AX135/AY135)-1)*100))</f>
        <v>2.222222222222214</v>
      </c>
      <c r="BR135" s="252">
        <f>IF(AZ135=0,0,IF(AZ135&gt;AY135,0,((AY135/AZ135)-1)*100))</f>
        <v>4.651162790697683</v>
      </c>
      <c r="BS135" s="252">
        <f>IF(BA135=0,0,IF(BA135&gt;AZ135,0,((AZ135/BA135)-1)*100))</f>
        <v>16.21621621621621</v>
      </c>
      <c r="BT135" s="252">
        <f>IF(BB135=0,0,IF(BB135&gt;BA135,0,((BA135/BB135)-1)*100))</f>
        <v>15.625</v>
      </c>
      <c r="BU135" s="252">
        <f>IF(BC135=0,0,IF(BC135&gt;BB135,0,((BB135/BC135)-1)*100))</f>
        <v>14.28571428571428</v>
      </c>
      <c r="BV135" s="252">
        <f>IF(BD135=0,0,IF(BD135&gt;BC135,0,((BC135/BD135)-1)*100))</f>
        <v>16.66666666666667</v>
      </c>
      <c r="BW135" s="252">
        <f>IF(BE135=0,0,IF(BE135&gt;BD135,0,((BD135/BE135)-1)*100))</f>
        <v>26.31578947368421</v>
      </c>
      <c r="BX135" s="252">
        <f>IF(BF135=0,0,IF(BF135&gt;BE135,0,((BE135/BF135)-1)*100))</f>
        <v>5.555555555555558</v>
      </c>
      <c r="BY135" s="252">
        <f>IF(BG135=0,0,IF(BG135&gt;BF135,0,((BF135/BG135)-1)*100))</f>
        <v>5.88235294117645</v>
      </c>
      <c r="BZ135" s="252">
        <f>IF(BH135=0,0,IF(BH135&gt;BG135,0,((BG135/BH135)-1)*100))</f>
        <v>6.25</v>
      </c>
      <c r="CA135" s="253">
        <f>IF(BI135=0,0,IF(BI135&gt;BH135,0,((BH135/BI135)-1)*100))</f>
        <v>6.666666666666665</v>
      </c>
      <c r="CB135" s="250">
        <f>AVERAGE(BK135:CA135)</f>
        <v>12.06158389360911</v>
      </c>
      <c r="CC135" s="250">
        <f>SQRT(AVERAGE((BK135-$CB135)^2,(BL135-$CB135)^2,(BM135-$CB135)^2,(BN135-$CB135)^2,(BO135-$CB135)^2,(BP135-$CB135)^2,(BQ135-$CB135)^2,(BR135-$CB135)^2,(BS135-$CB135)^2,(BT135-$CB135)^2,(BU135-$CB135)^2,(BV135-$CB135)^2,(BW135-$CB135)^2,(BX135-$CB135)^2,(BY135-$CB135)^2,(BZ135-$CB135)^2,(CA135-$CB135)^2))</f>
        <v>8.702243421173646</v>
      </c>
      <c r="CD135" t="s" s="116">
        <v>302</v>
      </c>
      <c r="CE135" s="254">
        <f>IF(AN135="n/a","n/a",IF(U135&lt;0,"n/a",IF(U135="n/a","n/a",I135+AN135-U135)))</f>
        <v>2.711780316387985</v>
      </c>
      <c r="CF135" s="254">
        <f>IF(AN135="n/a","n/a",I135+AN135)</f>
        <v>15.4521649317726</v>
      </c>
      <c r="CG135" s="250">
        <f>D135/10+(1000-E135)/100+IF(F135="N",2,IF(F135="Y",1,0))+IF(G135="N",2,IF(G135="Y",1,0))+IF(L135&gt;10,5,L135/2)+IF(S135&gt;100,0,IF(S135&lt;0,0,(100-S135)/10))+IF(U135&gt;100,0,IF(U135&lt;0,0,(100-U135)/10))+IF(X135="-",0,IF(X135="N/A",0,IF(X135&gt;5,0,5-X135)))+IF(Y135&gt;5,0,5-Y135)+IF(Z135="N/A",0,IF(Z135&gt;5,0,5-Z135))+IF(AB135&lt;0,0,IF(AB135="-",0,IF(AB135="N/A",0,IF(AB135&gt;10,5,AB135/2))))+IF(AC135="n/a",0,IF(AC135&lt;0,0,IF(AC135&gt;10,5,AC135/2)))+IF(AE135="n/a",0,IF(AE135&lt;0,0,IF(AE135&gt;10,5,AE135/2)))+AF135/10+IF(AG135&gt;100000,3,IF(AG135&gt;10000,2,IF(AG135&gt;1000,1,0)))+IF(AL135&gt;10,5,AL135/2)+IF(AM135="n/a",0,IF(AM135&gt;10,5,AM135/2))+IF(AN135="n/a",0,IF(AN135&gt;10,5,AN135/2))+IF(AO135="n/a",0,IF(AO135&lt;0,0,IF(AO135&gt;10,5,AO135/2)))+IF(CB135&gt;10,5,CB135/2)</f>
        <v>72.8089329748976</v>
      </c>
      <c r="CH135" s="255">
        <f>IF(AB135="n/a",1.03*AP135,IF(AB135&lt;0,1.01*AP135,IF(AB135&gt;10,1.1*AP135,(1+AB135/100)*AP135)))</f>
        <v>2.178</v>
      </c>
      <c r="CI135" s="256">
        <f>IF($AC135="n/a",1.03*CH135,IF($AC135&lt;0,1.01*CH135,IF($AC135&gt;10,1.1*CH135,(1+$AC135/100)*CH135)))</f>
        <v>2.3958</v>
      </c>
      <c r="CJ135" s="257">
        <f>IF($AE135="n/a",1.03*CI135,IF($AE135&lt;0,1.01*CI135,IF($AE135&gt;10,1.1*CI135,(1+$AE135/100)*CI135)))</f>
        <v>2.51559</v>
      </c>
      <c r="CK135" s="257">
        <f>IF($AE135="n/a",1.03*CJ135,IF($AE135&lt;0,1.01*CJ135,IF($AE135&gt;10,1.1*CJ135,(1+$AE135/100)*CJ135)))</f>
        <v>2.6413695</v>
      </c>
      <c r="CL135" s="258">
        <f>IF($AE135="n/a",1.03*CK135,IF($AE135&lt;0,1.01*CK135,IF($AE135&gt;10,1.1*CK135,(1+$AE135/100)*CK135)))</f>
        <v>2.773437975</v>
      </c>
      <c r="CM135" s="256">
        <f>SUM(CH135:CL135)</f>
        <v>12.504197475</v>
      </c>
      <c r="CN135" s="253">
        <f>(CM135/H135)*100</f>
        <v>23.5928254245283</v>
      </c>
      <c r="CO135" s="259">
        <v>1.19</v>
      </c>
      <c r="CP135" s="260">
        <v>20.9</v>
      </c>
      <c r="CQ135" s="261">
        <v>-20</v>
      </c>
      <c r="CR135" s="260">
        <v>-2.6</v>
      </c>
      <c r="CS135" s="261">
        <v>-9.300000000000001</v>
      </c>
    </row>
    <row r="136" ht="11.25" customHeight="1">
      <c r="A136" t="s" s="273">
        <v>825</v>
      </c>
      <c r="B136" t="s" s="146">
        <v>826</v>
      </c>
      <c r="C136" t="s" s="273">
        <v>525</v>
      </c>
      <c r="D136" s="267">
        <v>16</v>
      </c>
      <c r="E136" s="219">
        <v>194</v>
      </c>
      <c r="F136" t="s" s="151">
        <v>129</v>
      </c>
      <c r="G136" t="s" s="152">
        <v>129</v>
      </c>
      <c r="H136" s="496">
        <v>94.8</v>
      </c>
      <c r="I136" s="269">
        <f>(R136/H136)*100</f>
        <v>1.527426160337553</v>
      </c>
      <c r="J136" s="270">
        <v>0.3615</v>
      </c>
      <c r="K136" s="270">
        <v>0.362</v>
      </c>
      <c r="L136" s="269">
        <f>((K136/J136)-1)*100</f>
        <v>0.138312586445366</v>
      </c>
      <c r="M136" s="272">
        <v>42964</v>
      </c>
      <c r="N136" s="272">
        <v>42968</v>
      </c>
      <c r="O136" s="272">
        <v>42983</v>
      </c>
      <c r="P136" t="s" s="273">
        <v>375</v>
      </c>
      <c r="Q136" t="s" s="273">
        <v>131</v>
      </c>
      <c r="R136" s="271">
        <f>K136*4</f>
        <v>1.448</v>
      </c>
      <c r="S136" s="275">
        <f>IF(OR(W136&lt;0.01,W136="n/a"),"n/a",R136/W136*100)</f>
        <v>77.02127659574468</v>
      </c>
      <c r="T136" s="276">
        <f>IF(OR(W136&lt;0.01,Z136="n/a"),"n/a",(H136/SQRT(22.5*W136*(H136/Z136))-1)*100)</f>
        <v>278.1327771605109</v>
      </c>
      <c r="U136" s="269">
        <f>IF(OR(W136&lt;0.01,W136="n/a"),"n/a",H136/W136)</f>
        <v>50.42553191489362</v>
      </c>
      <c r="V136" s="277">
        <v>3</v>
      </c>
      <c r="W136" s="268">
        <v>1.88</v>
      </c>
      <c r="X136" s="268">
        <v>2.19</v>
      </c>
      <c r="Y136" s="278">
        <v>6.06</v>
      </c>
      <c r="Z136" s="279">
        <v>6.38</v>
      </c>
      <c r="AA136" s="280">
        <v>15.2</v>
      </c>
      <c r="AB136" s="281">
        <v>-51.3</v>
      </c>
      <c r="AC136" s="282">
        <v>7.27</v>
      </c>
      <c r="AD136" s="283">
        <v>-15.2</v>
      </c>
      <c r="AE136" s="283">
        <v>23</v>
      </c>
      <c r="AF136" s="284">
        <v>16</v>
      </c>
      <c r="AG136" s="285">
        <v>21690</v>
      </c>
      <c r="AH136" s="286">
        <v>2.1</v>
      </c>
      <c r="AI136" s="287">
        <v>0.88</v>
      </c>
      <c r="AJ136" t="s" s="368">
        <f>IF(OR(AD136&lt;0,AD136="n/a",AD136=0),"n/a",AN136/AD136)</f>
        <v>143</v>
      </c>
      <c r="AK136" s="289">
        <f>IF(OR(AO136&lt;0,AO136="n/a"),"n/a",AN136/AO136)</f>
        <v>0.1530546357889008</v>
      </c>
      <c r="AL136" s="290">
        <f>((AP136/AQ136)^(1/1)-1)*100</f>
        <v>0.4888268156424402</v>
      </c>
      <c r="AM136" s="290">
        <f>IF(AS136=0,"n/a",((AP136/AS136)^(1/3)-1)*100)</f>
        <v>0.562204363998009</v>
      </c>
      <c r="AN136" s="290">
        <f>IF(AV136=0,"n/a",((AP136/AV136)^(1/5)-1)*100)</f>
        <v>0.7533540826512697</v>
      </c>
      <c r="AO136" s="291">
        <f>IF(BB136=0,"n/a",((AP136/BB136)^(1/10)-1)*100)</f>
        <v>4.922125218672413</v>
      </c>
      <c r="AP136" s="288">
        <v>1.439</v>
      </c>
      <c r="AQ136" s="288">
        <v>1.432</v>
      </c>
      <c r="AR136" s="288">
        <v>1.423</v>
      </c>
      <c r="AS136" s="288">
        <v>1.415</v>
      </c>
      <c r="AT136" s="292"/>
      <c r="AU136" s="288">
        <v>1.402</v>
      </c>
      <c r="AV136" s="288">
        <v>1.386</v>
      </c>
      <c r="AW136" t="s" s="382">
        <v>112</v>
      </c>
      <c r="AX136" s="293">
        <v>1.37</v>
      </c>
      <c r="AY136" s="294">
        <v>1.357</v>
      </c>
      <c r="AZ136" s="295">
        <v>1.327</v>
      </c>
      <c r="BA136" s="295">
        <v>1.15</v>
      </c>
      <c r="BB136" s="295">
        <v>0.89</v>
      </c>
      <c r="BC136" s="295">
        <v>0.45</v>
      </c>
      <c r="BD136" s="295">
        <v>0.173</v>
      </c>
      <c r="BE136" s="295">
        <v>0.098</v>
      </c>
      <c r="BF136" s="295">
        <v>0.02</v>
      </c>
      <c r="BG136" s="426">
        <v>0</v>
      </c>
      <c r="BH136" s="426">
        <v>0</v>
      </c>
      <c r="BI136" s="494">
        <v>0</v>
      </c>
      <c r="BJ136" s="293">
        <f>SUM(AP136:BI136)</f>
        <v>15.332</v>
      </c>
      <c r="BK136" s="297">
        <f>((AP136/AQ136)-1)*100</f>
        <v>0.4888268156424402</v>
      </c>
      <c r="BL136" s="297">
        <f>((AQ136/AR136)-1)*100</f>
        <v>0.6324666198173068</v>
      </c>
      <c r="BM136" s="297">
        <f>((AR136/AS136)-1)*100</f>
        <v>0.565371024734973</v>
      </c>
      <c r="BN136" s="297">
        <f>IF(AU136=0,0,IF(AU136&gt;AS136,0,((AS136/AU136)-1)*100))</f>
        <v>0.9272467902995851</v>
      </c>
      <c r="BO136" s="297">
        <f>IF(AV136=0,0,IF(AV136&gt;AU136,0,((AU136/AV136)-1)*100))</f>
        <v>1.154401154401175</v>
      </c>
      <c r="BP136" s="297">
        <f>IF(AX136=0,0,IF(AX136&gt;AV136,0,((AV136/AX136)-1)*100))</f>
        <v>1.1678832116788</v>
      </c>
      <c r="BQ136" s="298">
        <f>IF(AY136=0,0,IF(AY136&gt;AX136,0,((AX136/AY136)-1)*100))</f>
        <v>0.9579955784819516</v>
      </c>
      <c r="BR136" s="299">
        <f>IF(AZ136=0,0,IF(AZ136&gt;AY136,0,((AY136/AZ136)-1)*100))</f>
        <v>2.260738507912574</v>
      </c>
      <c r="BS136" s="299">
        <f>IF(BA136=0,0,IF(BA136&gt;AZ136,0,((AZ136/BA136)-1)*100))</f>
        <v>15.39130434782612</v>
      </c>
      <c r="BT136" s="299">
        <f>IF(BB136=0,0,IF(BB136&gt;BA136,0,((BA136/BB136)-1)*100))</f>
        <v>29.2134831460674</v>
      </c>
      <c r="BU136" s="299">
        <f>IF(BC136=0,0,IF(BC136&gt;BB136,0,((BB136/BC136)-1)*100))</f>
        <v>97.77777777777779</v>
      </c>
      <c r="BV136" s="299">
        <f>IF(BD136=0,0,IF(BD136&gt;BC136,0,((BC136/BD136)-1)*100))</f>
        <v>160.1156069364162</v>
      </c>
      <c r="BW136" s="299">
        <f>IF(BE136=0,0,IF(BE136&gt;BD136,0,((BD136/BE136)-1)*100))</f>
        <v>76.53061224489797</v>
      </c>
      <c r="BX136" s="299">
        <f>IF(BF136=0,0,IF(BF136&gt;BE136,0,((BE136/BF136)-1)*100))</f>
        <v>390.0000000000001</v>
      </c>
      <c r="BY136" s="299">
        <f>IF(BG136=0,0,IF(BG136&gt;BF136,0,((BF136/BG136)-1)*100))</f>
        <v>0</v>
      </c>
      <c r="BZ136" s="299">
        <f>IF(BH136=0,0,IF(BH136&gt;BG136,0,((BG136/BH136)-1)*100))</f>
        <v>0</v>
      </c>
      <c r="CA136" s="300">
        <f>IF(BI136=0,0,IF(BI136&gt;BH136,0,((BH136/BI136)-1)*100))</f>
        <v>0</v>
      </c>
      <c r="CB136" s="297">
        <f>AVERAGE(BK136:CA136)</f>
        <v>45.71668906799731</v>
      </c>
      <c r="CC136" s="297">
        <f>SQRT(AVERAGE((BK136-$CB136)^2,(BL136-$CB136)^2,(BM136-$CB136)^2,(BN136-$CB136)^2,(BO136-$CB136)^2,(BP136-$CB136)^2,(BQ136-$CB136)^2,(BR136-$CB136)^2,(BS136-$CB136)^2,(BT136-$CB136)^2,(BU136-$CB136)^2,(BV136-$CB136)^2,(BW136-$CB136)^2,(BX136-$CB136)^2,(BY136-$CB136)^2,(BZ136-$CB136)^2,(CA136-$CB136)^2))</f>
        <v>96.62694586570252</v>
      </c>
      <c r="CD136" t="s" s="146">
        <v>178</v>
      </c>
      <c r="CE136" s="301">
        <f>IF(AN136="n/a","n/a",IF(U136&lt;0,"n/a",IF(U136="n/a","n/a",I136+AN136-U136)))</f>
        <v>-48.14475167190479</v>
      </c>
      <c r="CF136" s="301">
        <f>IF(AN136="n/a","n/a",I136+AN136)</f>
        <v>2.280780242988822</v>
      </c>
      <c r="CG136" s="297">
        <f>D136/10+(1000-E136)/100+IF(F136="N",2,IF(F136="Y",1,0))+IF(G136="N",2,IF(G136="Y",1,0))+IF(L136&gt;10,5,L136/2)+IF(S136&gt;100,0,IF(S136&lt;0,0,(100-S136)/10))+IF(U136&gt;100,0,IF(U136&lt;0,0,(100-U136)/10))+IF(X136="-",0,IF(X136="N/A",0,IF(X136&gt;5,0,5-X136)))+IF(Y136&gt;5,0,5-Y136)+IF(Z136="N/A",0,IF(Z136&gt;5,0,5-Z136))+IF(AB136&lt;0,0,IF(AB136="-",0,IF(AB136="N/A",0,IF(AB136&gt;10,5,AB136/2))))+IF(AC136="n/a",0,IF(AC136&lt;0,0,IF(AC136&gt;10,5,AC136/2)))+IF(AE136="n/a",0,IF(AE136&lt;0,0,IF(AE136&gt;10,5,AE136/2)))+AF136/10+IF(AG136&gt;100000,3,IF(AG136&gt;10000,2,IF(AG136&gt;1000,1,0)))+IF(AL136&gt;10,5,AL136/2)+IF(AM136="n/a",0,IF(AM136&gt;10,5,AM136/2))+IF(AN136="n/a",0,IF(AN136&gt;10,5,AN136/2))+IF(AO136="n/a",0,IF(AO136&lt;0,0,IF(AO136&gt;10,5,AO136/2)))+IF(CB136&gt;10,5,CB136/2)</f>
        <v>40.39273068264092</v>
      </c>
      <c r="CH136" s="302">
        <f>IF(AB136="n/a",1.03*AP136,IF(AB136&lt;0,1.01*AP136,IF(AB136&gt;10,1.1*AP136,(1+AB136/100)*AP136)))</f>
        <v>1.45339</v>
      </c>
      <c r="CI136" s="303">
        <f>IF($AC136="n/a",1.03*CH136,IF($AC136&lt;0,1.01*CH136,IF($AC136&gt;10,1.1*CH136,(1+$AC136/100)*CH136)))</f>
        <v>1.559051453</v>
      </c>
      <c r="CJ136" s="304">
        <f>IF($AE136="n/a",1.03*CI136,IF($AE136&lt;0,1.01*CI136,IF($AE136&gt;10,1.1*CI136,(1+$AE136/100)*CI136)))</f>
        <v>1.7149565983</v>
      </c>
      <c r="CK136" s="304">
        <f>IF($AE136="n/a",1.03*CJ136,IF($AE136&lt;0,1.01*CJ136,IF($AE136&gt;10,1.1*CJ136,(1+$AE136/100)*CJ136)))</f>
        <v>1.886452258130</v>
      </c>
      <c r="CL136" s="305">
        <f>IF($AE136="n/a",1.03*CK136,IF($AE136&lt;0,1.01*CK136,IF($AE136&gt;10,1.1*CK136,(1+$AE136/100)*CK136)))</f>
        <v>2.075097483943</v>
      </c>
      <c r="CM136" s="303">
        <f>SUM(CH136:CL136)</f>
        <v>8.688947793373</v>
      </c>
      <c r="CN136" s="300">
        <f>(CM136/H136)*100</f>
        <v>9.165556744064347</v>
      </c>
      <c r="CO136" s="306">
        <v>1.02</v>
      </c>
      <c r="CP136" s="307">
        <v>59.7</v>
      </c>
      <c r="CQ136" s="308">
        <v>-0.7</v>
      </c>
      <c r="CR136" s="307">
        <v>6.3</v>
      </c>
      <c r="CS136" s="308">
        <v>18.8</v>
      </c>
    </row>
    <row r="137" ht="11.25" customHeight="1">
      <c r="A137" t="s" s="173">
        <v>827</v>
      </c>
      <c r="B137" t="s" s="110">
        <v>828</v>
      </c>
      <c r="C137" t="s" s="173">
        <v>829</v>
      </c>
      <c r="D137" s="174">
        <v>16</v>
      </c>
      <c r="E137" s="219">
        <v>198</v>
      </c>
      <c r="F137" t="s" s="118">
        <v>55</v>
      </c>
      <c r="G137" t="s" s="113">
        <v>141</v>
      </c>
      <c r="H137" s="495">
        <v>83.18000000000001</v>
      </c>
      <c r="I137" s="177">
        <f>(R137/H137)*100</f>
        <v>2.019716277951431</v>
      </c>
      <c r="J137" s="311">
        <v>0.39</v>
      </c>
      <c r="K137" s="311">
        <v>0.42</v>
      </c>
      <c r="L137" s="177">
        <f>((K137/J137)-1)*100</f>
        <v>7.692307692307687</v>
      </c>
      <c r="M137" s="179">
        <v>43054</v>
      </c>
      <c r="N137" s="179">
        <v>43055</v>
      </c>
      <c r="O137" s="179">
        <v>43083</v>
      </c>
      <c r="P137" t="s" s="173">
        <v>167</v>
      </c>
      <c r="Q137" t="s" s="110">
        <v>187</v>
      </c>
      <c r="R137" s="180">
        <f>K137*4</f>
        <v>1.68</v>
      </c>
      <c r="S137" s="181">
        <f>IF(OR(W137&lt;0.01,W137="n/a"),"n/a",R137/W137*100)</f>
        <v>56.75675675675676</v>
      </c>
      <c r="T137" s="182">
        <f>IF(OR(W137&lt;0.01,Z137="n/a"),"n/a",(H137/SQRT(22.5*W137*(H137/Z137))-1)*100)</f>
        <v>198.8308047204134</v>
      </c>
      <c r="U137" s="177">
        <f>IF(OR(W137&lt;0.01,W137="n/a"),"n/a",H137/W137)</f>
        <v>28.10135135135135</v>
      </c>
      <c r="V137" s="183">
        <v>6</v>
      </c>
      <c r="W137" s="176">
        <v>2.96</v>
      </c>
      <c r="X137" s="176">
        <v>2.65</v>
      </c>
      <c r="Y137" s="184">
        <v>6.82</v>
      </c>
      <c r="Z137" s="185">
        <v>7.15</v>
      </c>
      <c r="AA137" s="186">
        <v>29.2</v>
      </c>
      <c r="AB137" s="187">
        <v>29.1</v>
      </c>
      <c r="AC137" s="188">
        <v>11.4</v>
      </c>
      <c r="AD137" s="189">
        <v>6.3</v>
      </c>
      <c r="AE137" s="189">
        <v>10.63</v>
      </c>
      <c r="AF137" s="190">
        <v>37</v>
      </c>
      <c r="AG137" s="191">
        <v>641151</v>
      </c>
      <c r="AH137" s="192">
        <v>1.4</v>
      </c>
      <c r="AI137" s="193">
        <v>0.95</v>
      </c>
      <c r="AJ137" s="194">
        <f>IF(OR(AD137&lt;0,AD137="n/a",AD137=0),"n/a",AN137/AD137)</f>
        <v>2.646137776639664</v>
      </c>
      <c r="AK137" s="195">
        <f>IF(OR(AO137&lt;0,AO137="n/a"),"n/a",AN137/AO137)</f>
        <v>1.127006917089027</v>
      </c>
      <c r="AL137" s="196">
        <f>((AP137/AQ137)^(1/1)-1)*100</f>
        <v>13.95348837209303</v>
      </c>
      <c r="AM137" s="196">
        <f>IF(AS137=0,"n/a",((AP137/AS137)^(1/3)-1)*100)</f>
        <v>14.86345274085936</v>
      </c>
      <c r="AN137" s="196">
        <f>IF(AV137=0,"n/a",((AP137/AV137)^(1/5)-1)*100)</f>
        <v>16.67066799282988</v>
      </c>
      <c r="AO137" s="197">
        <f>IF(BB137=0,"n/a",((AP137/BB137)^(1/10)-1)*100)</f>
        <v>14.79198374033848</v>
      </c>
      <c r="AP137" s="194">
        <v>1.47</v>
      </c>
      <c r="AQ137" s="194">
        <v>1.29</v>
      </c>
      <c r="AR137" s="194">
        <v>1.15</v>
      </c>
      <c r="AS137" s="194">
        <v>0.97</v>
      </c>
      <c r="AT137" s="199"/>
      <c r="AU137" s="194">
        <v>0.83</v>
      </c>
      <c r="AV137" s="194">
        <v>0.68</v>
      </c>
      <c r="AW137" s="199"/>
      <c r="AX137" s="200">
        <v>0.55</v>
      </c>
      <c r="AY137" s="370">
        <v>0.52</v>
      </c>
      <c r="AZ137" s="202">
        <v>0.46</v>
      </c>
      <c r="BA137" s="202">
        <v>0.41</v>
      </c>
      <c r="BB137" s="202">
        <v>0.37</v>
      </c>
      <c r="BC137" s="202">
        <v>0.32</v>
      </c>
      <c r="BD137" s="203">
        <v>0.16</v>
      </c>
      <c r="BE137" s="202">
        <v>0.24</v>
      </c>
      <c r="BF137" s="203">
        <v>0</v>
      </c>
      <c r="BG137" s="203">
        <v>0</v>
      </c>
      <c r="BH137" s="203">
        <v>0</v>
      </c>
      <c r="BI137" s="204">
        <v>0</v>
      </c>
      <c r="BJ137" s="200">
        <f>SUM(AP137:BI137)</f>
        <v>9.419999999999998</v>
      </c>
      <c r="BK137" s="205">
        <f>((AP137/AQ137)-1)*100</f>
        <v>13.95348837209303</v>
      </c>
      <c r="BL137" s="205">
        <f>((AQ137/AR137)-1)*100</f>
        <v>12.17391304347828</v>
      </c>
      <c r="BM137" s="205">
        <f>((AR137/AS137)-1)*100</f>
        <v>18.55670103092784</v>
      </c>
      <c r="BN137" s="205">
        <f>IF(AU137=0,0,IF(AU137&gt;AS137,0,((AS137/AU137)-1)*100))</f>
        <v>16.86746987951808</v>
      </c>
      <c r="BO137" s="205">
        <f>IF(AV137=0,0,IF(AV137&gt;AU137,0,((AU137/AV137)-1)*100))</f>
        <v>22.05882352941175</v>
      </c>
      <c r="BP137" s="205">
        <f>IF(AX137=0,0,IF(AX137&gt;AV137,0,((AV137/AX137)-1)*100))</f>
        <v>23.63636363636363</v>
      </c>
      <c r="BQ137" s="206">
        <f>IF(AY137=0,0,IF(AY137&gt;AX137,0,((AX137/AY137)-1)*100))</f>
        <v>5.769230769230771</v>
      </c>
      <c r="BR137" s="207">
        <f>IF(AZ137=0,0,IF(AZ137&gt;AY137,0,((AY137/AZ137)-1)*100))</f>
        <v>13.04347826086956</v>
      </c>
      <c r="BS137" s="207">
        <f>IF(BA137=0,0,IF(BA137&gt;AZ137,0,((AZ137/BA137)-1)*100))</f>
        <v>12.19512195121952</v>
      </c>
      <c r="BT137" s="207">
        <f>IF(BB137=0,0,IF(BB137&gt;BA137,0,((BA137/BB137)-1)*100))</f>
        <v>10.81081081081081</v>
      </c>
      <c r="BU137" s="207">
        <f>IF(BC137=0,0,IF(BC137&gt;BB137,0,((BB137/BC137)-1)*100))</f>
        <v>15.625</v>
      </c>
      <c r="BV137" s="207">
        <f>IF(BD137=0,0,IF(BD137&gt;BC137,0,((BC137/BD137)-1)*100))</f>
        <v>100</v>
      </c>
      <c r="BW137" s="207">
        <f>IF(BE137=0,0,IF(BE137&gt;BD137,0,((BD137/BE137)-1)*100))</f>
        <v>0</v>
      </c>
      <c r="BX137" s="207">
        <f>IF(BF137=0,0,IF(BF137&gt;BE137,0,((BE137/BF137)-1)*100))</f>
        <v>0</v>
      </c>
      <c r="BY137" s="207">
        <f>IF(BG137=0,0,IF(BG137&gt;BF137,0,((BF137/BG137)-1)*100))</f>
        <v>0</v>
      </c>
      <c r="BZ137" s="207">
        <f>IF(BH137=0,0,IF(BH137&gt;BG137,0,((BG137/BH137)-1)*100))</f>
        <v>0</v>
      </c>
      <c r="CA137" s="208">
        <f>IF(BI137=0,0,IF(BI137&gt;BH137,0,((BH137/BI137)-1)*100))</f>
        <v>0</v>
      </c>
      <c r="CB137" s="205">
        <f>AVERAGE(BK137:CA137)</f>
        <v>15.57002360493666</v>
      </c>
      <c r="CC137" s="205">
        <f>SQRT(AVERAGE((BK137-$CB137)^2,(BL137-$CB137)^2,(BM137-$CB137)^2,(BN137-$CB137)^2,(BO137-$CB137)^2,(BP137-$CB137)^2,(BQ137-$CB137)^2,(BR137-$CB137)^2,(BS137-$CB137)^2,(BT137-$CB137)^2,(BU137-$CB137)^2,(BV137-$CB137)^2,(BW137-$CB137)^2,(BX137-$CB137)^2,(BY137-$CB137)^2,(BZ137-$CB137)^2,(CA137-$CB137)^2))</f>
        <v>22.50353159067414</v>
      </c>
      <c r="CD137" t="s" s="110">
        <v>178</v>
      </c>
      <c r="CE137" s="209">
        <f>IF(AN137="n/a","n/a",IF(U137&lt;0,"n/a",IF(U137="n/a","n/a",I137+AN137-U137)))</f>
        <v>-9.410967080570042</v>
      </c>
      <c r="CF137" s="209">
        <f>IF(AN137="n/a","n/a",I137+AN137)</f>
        <v>18.69038427078131</v>
      </c>
      <c r="CG137" s="205">
        <f>D137/10+(1000-E137)/100+IF(F137="N",2,IF(F137="Y",1,0))+IF(G137="N",2,IF(G137="Y",1,0))+IF(L137&gt;10,5,L137/2)+IF(S137&gt;100,0,IF(S137&lt;0,0,(100-S137)/10))+IF(U137&gt;100,0,IF(U137&lt;0,0,(100-U137)/10))+IF(X137="-",0,IF(X137="N/A",0,IF(X137&gt;5,0,5-X137)))+IF(Y137&gt;5,0,5-Y137)+IF(Z137="N/A",0,IF(Z137&gt;5,0,5-Z137))+IF(AB137&lt;0,0,IF(AB137="-",0,IF(AB137="N/A",0,IF(AB137&gt;10,5,AB137/2))))+IF(AC137="n/a",0,IF(AC137&lt;0,0,IF(AC137&gt;10,5,AC137/2)))+IF(AE137="n/a",0,IF(AE137&lt;0,0,IF(AE137&gt;10,5,AE137/2)))+AF137/10+IF(AG137&gt;100000,3,IF(AG137&gt;10000,2,IF(AG137&gt;1000,1,0)))+IF(AL137&gt;10,5,AL137/2)+IF(AM137="n/a",0,IF(AM137&gt;10,5,AM137/2))+IF(AN137="n/a",0,IF(AN137&gt;10,5,AN137/2))+IF(AO137="n/a",0,IF(AO137&lt;0,0,IF(AO137&gt;10,5,AO137/2)))+IF(CB137&gt;10,5,CB137/2)</f>
        <v>77.03034303534304</v>
      </c>
      <c r="CH137" s="315">
        <f>IF(AB137="n/a",1.03*AP137,IF(AB137&lt;0,1.01*AP137,IF(AB137&gt;10,1.1*AP137,(1+AB137/100)*AP137)))</f>
        <v>1.617</v>
      </c>
      <c r="CI137" s="211">
        <f>IF($AC137="n/a",1.03*CH137,IF($AC137&lt;0,1.01*CH137,IF($AC137&gt;10,1.1*CH137,(1+$AC137/100)*CH137)))</f>
        <v>1.7787</v>
      </c>
      <c r="CJ137" s="212">
        <f>IF($AE137="n/a",1.03*CI137,IF($AE137&lt;0,1.01*CI137,IF($AE137&gt;10,1.1*CI137,(1+$AE137/100)*CI137)))</f>
        <v>1.95657</v>
      </c>
      <c r="CK137" s="212">
        <f>IF($AE137="n/a",1.03*CJ137,IF($AE137&lt;0,1.01*CJ137,IF($AE137&gt;10,1.1*CJ137,(1+$AE137/100)*CJ137)))</f>
        <v>2.152227000000001</v>
      </c>
      <c r="CL137" s="210">
        <f>IF($AE137="n/a",1.03*CK137,IF($AE137&lt;0,1.01*CK137,IF($AE137&gt;10,1.1*CK137,(1+$AE137/100)*CK137)))</f>
        <v>2.367449700000001</v>
      </c>
      <c r="CM137" s="211">
        <f>SUM(CH137:CL137)</f>
        <v>9.871946700000002</v>
      </c>
      <c r="CN137" s="208">
        <f>(CM137/H137)*100</f>
        <v>11.86817347920173</v>
      </c>
      <c r="CO137" s="213">
        <v>0.99</v>
      </c>
      <c r="CP137" s="214">
        <v>45.2</v>
      </c>
      <c r="CQ137" s="215">
        <v>-3.5</v>
      </c>
      <c r="CR137" s="214">
        <v>10.1</v>
      </c>
      <c r="CS137" s="215">
        <v>19.1</v>
      </c>
    </row>
    <row r="138" ht="11.25" customHeight="1">
      <c r="A138" t="s" s="116">
        <v>830</v>
      </c>
      <c r="B138" t="s" s="116">
        <v>831</v>
      </c>
      <c r="C138" t="s" s="116">
        <v>128</v>
      </c>
      <c r="D138" s="218">
        <v>15</v>
      </c>
      <c r="E138" s="219">
        <v>205</v>
      </c>
      <c r="F138" t="s" s="220">
        <v>129</v>
      </c>
      <c r="G138" t="s" s="221">
        <v>129</v>
      </c>
      <c r="H138" s="343">
        <v>31</v>
      </c>
      <c r="I138" s="223">
        <f>(R138/H138)*100</f>
        <v>2.064516129032258</v>
      </c>
      <c r="J138" s="318">
        <v>0.14</v>
      </c>
      <c r="K138" s="318">
        <v>0.16</v>
      </c>
      <c r="L138" s="223">
        <f>((K138/J138)-1)*100</f>
        <v>14.28571428571428</v>
      </c>
      <c r="M138" s="226">
        <v>42754</v>
      </c>
      <c r="N138" s="226">
        <v>42758</v>
      </c>
      <c r="O138" s="226">
        <v>42768</v>
      </c>
      <c r="P138" t="s" s="227">
        <v>652</v>
      </c>
      <c r="Q138" s="316"/>
      <c r="R138" s="225">
        <f>K138*4</f>
        <v>0.64</v>
      </c>
      <c r="S138" s="228">
        <f>IF(OR(W138&lt;0.01,W138="n/a"),"n/a",R138/W138*100)</f>
        <v>36.57142857142857</v>
      </c>
      <c r="T138" s="229">
        <f>IF(OR(W138&lt;0.01,Z138="n/a"),"n/a",(H138/SQRT(22.5*W138*(H138/Z138))-1)*100)</f>
        <v>7.579428021036305</v>
      </c>
      <c r="U138" s="223">
        <f>IF(OR(W138&lt;0.01,W138="n/a"),"n/a",H138/W138)</f>
        <v>17.71428571428572</v>
      </c>
      <c r="V138" s="230">
        <v>12</v>
      </c>
      <c r="W138" s="344">
        <v>1.75</v>
      </c>
      <c r="X138" t="s" s="348">
        <v>143</v>
      </c>
      <c r="Y138" s="504">
        <v>6.71</v>
      </c>
      <c r="Z138" s="346">
        <v>1.47</v>
      </c>
      <c r="AA138" t="s" s="349">
        <v>143</v>
      </c>
      <c r="AB138" t="s" s="345">
        <v>143</v>
      </c>
      <c r="AC138" t="s" s="349">
        <v>143</v>
      </c>
      <c r="AD138" t="s" s="348">
        <v>143</v>
      </c>
      <c r="AE138" t="s" s="348">
        <v>143</v>
      </c>
      <c r="AF138" s="237">
        <v>0</v>
      </c>
      <c r="AG138" s="350">
        <v>73</v>
      </c>
      <c r="AH138" t="s" s="348">
        <v>143</v>
      </c>
      <c r="AI138" t="s" s="348">
        <v>143</v>
      </c>
      <c r="AJ138" t="s" s="265">
        <f>IF(OR(AD138&lt;0,AD138="n/a",AD138=0),"n/a",AN138/AD138)</f>
        <v>143</v>
      </c>
      <c r="AK138" s="242">
        <f>IF(OR(AO138&lt;0,AO138="n/a"),"n/a",AN138/AO138)</f>
        <v>1.551352507394775</v>
      </c>
      <c r="AL138" s="243">
        <f>((AP138/AQ138)^(1/1)-1)*100</f>
        <v>27.27272727272729</v>
      </c>
      <c r="AM138" s="243">
        <f>IF(AS138=0,"n/a",((AP138/AS138)^(1/3)-1)*100)</f>
        <v>18.09632141839086</v>
      </c>
      <c r="AN138" s="243">
        <f>IF(AV138=0,"n/a",((AP138/AV138)^(1/5)-1)*100)</f>
        <v>16.75395245623941</v>
      </c>
      <c r="AO138" s="244">
        <f>IF(BB138=0,"n/a",((AP138/BB138)^(1/10)-1)*100)</f>
        <v>10.7995780303825</v>
      </c>
      <c r="AP138" s="241">
        <v>0.5600000000000001</v>
      </c>
      <c r="AQ138" s="241">
        <v>0.44</v>
      </c>
      <c r="AR138" s="241">
        <v>0.38</v>
      </c>
      <c r="AS138" s="321">
        <v>0.34</v>
      </c>
      <c r="AT138" t="s" s="266">
        <v>112</v>
      </c>
      <c r="AU138" s="241">
        <v>0.3</v>
      </c>
      <c r="AV138" s="241">
        <v>0.258125</v>
      </c>
      <c r="AW138" s="245"/>
      <c r="AX138" s="246">
        <v>0.2525</v>
      </c>
      <c r="AY138" s="247">
        <v>0.24675</v>
      </c>
      <c r="AZ138" s="248">
        <v>0.2295</v>
      </c>
      <c r="BA138" s="248">
        <v>0.22376</v>
      </c>
      <c r="BB138" s="248">
        <v>0.20082</v>
      </c>
      <c r="BC138" s="248">
        <v>0.17792</v>
      </c>
      <c r="BD138" s="248">
        <v>0.14921</v>
      </c>
      <c r="BE138" s="248">
        <v>0.0860745</v>
      </c>
      <c r="BF138" s="317">
        <v>0</v>
      </c>
      <c r="BG138" s="317">
        <v>0</v>
      </c>
      <c r="BH138" s="317">
        <v>0</v>
      </c>
      <c r="BI138" s="401">
        <v>0</v>
      </c>
      <c r="BJ138" s="246">
        <f>SUM(AP138:BI138)</f>
        <v>3.8446595</v>
      </c>
      <c r="BK138" s="250">
        <f>((AP138/AQ138)-1)*100</f>
        <v>27.27272727272729</v>
      </c>
      <c r="BL138" s="250">
        <f>((AQ138/AR138)-1)*100</f>
        <v>15.78947368421053</v>
      </c>
      <c r="BM138" s="250">
        <f>((AR138/AS138)-1)*100</f>
        <v>11.76470588235294</v>
      </c>
      <c r="BN138" s="250">
        <f>IF(AU138=0,0,IF(AU138&gt;AS138,0,((AS138/AU138)-1)*100))</f>
        <v>13.33333333333335</v>
      </c>
      <c r="BO138" s="250">
        <f>IF(AV138=0,0,IF(AV138&gt;AU138,0,((AU138/AV138)-1)*100))</f>
        <v>16.22276029055689</v>
      </c>
      <c r="BP138" s="250">
        <f>IF(AX138=0,0,IF(AX138&gt;AV138,0,((AV138/AX138)-1)*100))</f>
        <v>2.22772277227723</v>
      </c>
      <c r="BQ138" s="251">
        <f>IF(AY138=0,0,IF(AY138&gt;AX138,0,((AX138/AY138)-1)*100))</f>
        <v>2.330293819655505</v>
      </c>
      <c r="BR138" s="252">
        <f>IF(AZ138=0,0,IF(AZ138&gt;AY138,0,((AY138/AZ138)-1)*100))</f>
        <v>7.516339869281041</v>
      </c>
      <c r="BS138" s="252">
        <f>IF(BA138=0,0,IF(BA138&gt;AZ138,0,((AZ138/BA138)-1)*100))</f>
        <v>2.565248480514826</v>
      </c>
      <c r="BT138" s="252">
        <f>IF(BB138=0,0,IF(BB138&gt;BA138,0,((BA138/BB138)-1)*100))</f>
        <v>11.42316502340406</v>
      </c>
      <c r="BU138" s="252">
        <f>IF(BC138=0,0,IF(BC138&gt;BB138,0,((BB138/BC138)-1)*100))</f>
        <v>12.87095323741005</v>
      </c>
      <c r="BV138" s="252">
        <f>IF(BD138=0,0,IF(BD138&gt;BC138,0,((BC138/BD138)-1)*100))</f>
        <v>19.2413377119496</v>
      </c>
      <c r="BW138" s="252">
        <f>IF(BE138=0,0,IF(BE138&gt;BD138,0,((BD138/BE138)-1)*100))</f>
        <v>73.34983066994292</v>
      </c>
      <c r="BX138" s="252">
        <f>IF(BF138=0,0,IF(BF138&gt;BE138,0,((BE138/BF138)-1)*100))</f>
        <v>0</v>
      </c>
      <c r="BY138" s="252">
        <f>IF(BG138=0,0,IF(BG138&gt;BF138,0,((BF138/BG138)-1)*100))</f>
        <v>0</v>
      </c>
      <c r="BZ138" s="252">
        <f>IF(BH138=0,0,IF(BH138&gt;BG138,0,((BG138/BH138)-1)*100))</f>
        <v>0</v>
      </c>
      <c r="CA138" s="253">
        <f>IF(BI138=0,0,IF(BI138&gt;BH138,0,((BH138/BI138)-1)*100))</f>
        <v>0</v>
      </c>
      <c r="CB138" s="250">
        <f>AVERAGE(BK138:CA138)</f>
        <v>12.70046423809507</v>
      </c>
      <c r="CC138" s="250">
        <f>SQRT(AVERAGE((BK138-$CB138)^2,(BL138-$CB138)^2,(BM138-$CB138)^2,(BN138-$CB138)^2,(BO138-$CB138)^2,(BP138-$CB138)^2,(BQ138-$CB138)^2,(BR138-$CB138)^2,(BS138-$CB138)^2,(BT138-$CB138)^2,(BU138-$CB138)^2,(BV138-$CB138)^2,(BW138-$CB138)^2,(BX138-$CB138)^2,(BY138-$CB138)^2,(BZ138-$CB138)^2,(CA138-$CB138)^2))</f>
        <v>17.06456331570004</v>
      </c>
      <c r="CD138" t="s" s="116">
        <v>132</v>
      </c>
      <c r="CE138" s="254">
        <f>IF(AN138="n/a","n/a",IF(U138&lt;0,"n/a",IF(U138="n/a","n/a",I138+AN138-U138)))</f>
        <v>1.104182870985952</v>
      </c>
      <c r="CF138" s="254">
        <f>IF(AN138="n/a","n/a",I138+AN138)</f>
        <v>18.81846858527167</v>
      </c>
      <c r="CG138" s="250">
        <f>D138/10+(1000-E138)/100+IF(F138="N",2,IF(F138="Y",1,0))+IF(G138="N",2,IF(G138="Y",1,0))+IF(L138&gt;10,5,L138/2)+IF(S138&gt;100,0,IF(S138&lt;0,0,(100-S138)/10))+IF(U138&gt;100,0,IF(U138&lt;0,0,(100-U138)/10))+IF(X138="-",0,IF(X138="N/A",0,IF(X138&gt;5,0,5-X138)))+IF(Y138&gt;5,0,5-Y138)+IF(Z138="N/A",0,IF(Z138&gt;5,0,5-Z138))+IF(AB138&lt;0,0,IF(AB138="-",0,IF(AB138="N/A",0,IF(AB138&gt;10,5,AB138/2))))+IF(AC138="n/a",0,IF(AC138&lt;0,0,IF(AC138&gt;10,5,AC138/2)))+IF(AE138="n/a",0,IF(AE138&lt;0,0,IF(AE138&gt;10,5,AE138/2)))+AF138/10+IF(AG138&gt;100000,3,IF(AG138&gt;10000,2,IF(AG138&gt;1000,1,0)))+IF(AL138&gt;10,5,AL138/2)+IF(AM138="n/a",0,IF(AM138&gt;10,5,AM138/2))+IF(AN138="n/a",0,IF(AN138&gt;10,5,AN138/2))+IF(AO138="n/a",0,IF(AO138&lt;0,0,IF(AO138&gt;10,5,AO138/2)))+IF(CB138&gt;10,5,CB138/2)</f>
        <v>57.55142857142857</v>
      </c>
      <c r="CH138" s="255">
        <f>IF(AB138="n/a",1.03*AP138,IF(AB138&lt;0,1.01*AP138,IF(AB138&gt;10,1.1*AP138,(1+AB138/100)*AP138)))</f>
        <v>0.5768000000000001</v>
      </c>
      <c r="CI138" s="256">
        <f>IF($AC138="n/a",1.03*CH138,IF($AC138&lt;0,1.01*CH138,IF($AC138&gt;10,1.1*CH138,(1+$AC138/100)*CH138)))</f>
        <v>0.5941040000000001</v>
      </c>
      <c r="CJ138" s="257">
        <f>IF($AE138="n/a",1.03*CI138,IF($AE138&lt;0,1.01*CI138,IF($AE138&gt;10,1.1*CI138,(1+$AE138/100)*CI138)))</f>
        <v>0.61192712</v>
      </c>
      <c r="CK138" s="257">
        <f>IF($AE138="n/a",1.03*CJ138,IF($AE138&lt;0,1.01*CJ138,IF($AE138&gt;10,1.1*CJ138,(1+$AE138/100)*CJ138)))</f>
        <v>0.6302849336</v>
      </c>
      <c r="CL138" s="258">
        <f>IF($AE138="n/a",1.03*CK138,IF($AE138&lt;0,1.01*CK138,IF($AE138&gt;10,1.1*CK138,(1+$AE138/100)*CK138)))</f>
        <v>0.6491934816080001</v>
      </c>
      <c r="CM138" s="256">
        <f>SUM(CH138:CL138)</f>
        <v>3.062309535208001</v>
      </c>
      <c r="CN138" s="253">
        <f>(CM138/H138)*100</f>
        <v>9.878417855509678</v>
      </c>
      <c r="CO138" t="s" s="348">
        <v>143</v>
      </c>
      <c r="CP138" t="s" s="345">
        <v>143</v>
      </c>
      <c r="CQ138" s="553">
        <v>-6.1</v>
      </c>
      <c r="CR138" s="351">
        <v>7.4</v>
      </c>
      <c r="CS138" s="352">
        <v>11.7</v>
      </c>
    </row>
    <row r="139" ht="11.25" customHeight="1">
      <c r="A139" t="s" s="227">
        <v>832</v>
      </c>
      <c r="B139" t="s" s="116">
        <v>833</v>
      </c>
      <c r="C139" t="s" s="116">
        <v>834</v>
      </c>
      <c r="D139" s="218">
        <v>13</v>
      </c>
      <c r="E139" s="219">
        <v>274</v>
      </c>
      <c r="F139" t="s" s="220">
        <v>129</v>
      </c>
      <c r="G139" t="s" s="221">
        <v>129</v>
      </c>
      <c r="H139" s="493">
        <v>49.35</v>
      </c>
      <c r="I139" s="223">
        <f>(R139/H139)*100</f>
        <v>1.458966565349544</v>
      </c>
      <c r="J139" s="224">
        <v>0.17</v>
      </c>
      <c r="K139" s="224">
        <v>0.18</v>
      </c>
      <c r="L139" s="223">
        <f>((K139/J139)-1)*100</f>
        <v>5.88235294117645</v>
      </c>
      <c r="M139" s="226">
        <v>42886</v>
      </c>
      <c r="N139" s="226">
        <v>42888</v>
      </c>
      <c r="O139" s="226">
        <v>42898</v>
      </c>
      <c r="P139" t="s" s="227">
        <v>136</v>
      </c>
      <c r="Q139" s="325"/>
      <c r="R139" s="225">
        <f>K139*4</f>
        <v>0.72</v>
      </c>
      <c r="S139" s="228">
        <f>IF(OR(W139&lt;0.01,W139="n/a"),"n/a",R139/W139*100)</f>
        <v>38.70967741935484</v>
      </c>
      <c r="T139" s="229">
        <f>IF(OR(W139&lt;0.01,Z139="n/a"),"n/a",(H139/SQRT(22.5*W139*(H139/Z139))-1)*100)</f>
        <v>79.09369606808099</v>
      </c>
      <c r="U139" s="223">
        <f>IF(OR(W139&lt;0.01,W139="n/a"),"n/a",H139/W139)</f>
        <v>26.53225806451613</v>
      </c>
      <c r="V139" s="230">
        <v>3</v>
      </c>
      <c r="W139" s="222">
        <v>1.86</v>
      </c>
      <c r="X139" s="222">
        <v>1.59</v>
      </c>
      <c r="Y139" s="231">
        <v>1.47</v>
      </c>
      <c r="Z139" s="232">
        <v>2.72</v>
      </c>
      <c r="AA139" t="s" s="362">
        <v>143</v>
      </c>
      <c r="AB139" s="234">
        <v>-7.8</v>
      </c>
      <c r="AC139" s="235">
        <v>12.26</v>
      </c>
      <c r="AD139" s="236">
        <v>1.7</v>
      </c>
      <c r="AE139" s="236">
        <v>16.75</v>
      </c>
      <c r="AF139" s="237">
        <v>8</v>
      </c>
      <c r="AG139" s="238">
        <v>1613</v>
      </c>
      <c r="AH139" s="239">
        <v>2.9</v>
      </c>
      <c r="AI139" s="240">
        <v>0.66</v>
      </c>
      <c r="AJ139" s="241">
        <f>IF(OR(AD139&lt;0,AD139="n/a",AD139=0,AN139="n/a"),"n/a",AN139/AD139)</f>
        <v>8.344728162543817</v>
      </c>
      <c r="AK139" s="242">
        <f>IF(OR(AN139&lt;0,AN139="n/a",AO139&lt;0,AO139="n/a"),"n/a",AN139/AO139)</f>
        <v>0.7095666695065832</v>
      </c>
      <c r="AL139" s="243">
        <f>((AP139/AQ139)^(1/1)-1)*100</f>
        <v>13.79310344827587</v>
      </c>
      <c r="AM139" s="243">
        <f>IF(AS139=0,"n/a",((AP139/AS139)^(1/3)-1)*100)</f>
        <v>15.35200827781746</v>
      </c>
      <c r="AN139" s="243">
        <f>IF(AV139=0,"n/a",((AP139/AV139)^(1/5)-1)*100)</f>
        <v>14.18603787632449</v>
      </c>
      <c r="AO139" s="244">
        <f>IF(BB139=0,"n/a",((AP139/BB139)^(1/10)-1)*100)</f>
        <v>19.992536974981</v>
      </c>
      <c r="AP139" s="241">
        <v>0.66</v>
      </c>
      <c r="AQ139" s="241">
        <v>0.58</v>
      </c>
      <c r="AR139" s="241">
        <v>0.5</v>
      </c>
      <c r="AS139" s="241">
        <v>0.43</v>
      </c>
      <c r="AT139" t="s" s="266">
        <v>112</v>
      </c>
      <c r="AU139" s="241">
        <v>0.39</v>
      </c>
      <c r="AV139" s="241">
        <v>0.34</v>
      </c>
      <c r="AW139" s="245"/>
      <c r="AX139" s="246">
        <v>0.24667</v>
      </c>
      <c r="AY139" s="247">
        <v>0.18001</v>
      </c>
      <c r="AZ139" s="317">
        <v>0.16</v>
      </c>
      <c r="BA139" s="248">
        <v>0.14222</v>
      </c>
      <c r="BB139" s="248">
        <v>0.10666</v>
      </c>
      <c r="BC139" s="248">
        <v>0.04444</v>
      </c>
      <c r="BD139" s="317">
        <v>0</v>
      </c>
      <c r="BE139" s="317">
        <v>0</v>
      </c>
      <c r="BF139" s="317">
        <v>0</v>
      </c>
      <c r="BG139" s="317">
        <v>0</v>
      </c>
      <c r="BH139" s="317">
        <v>0</v>
      </c>
      <c r="BI139" s="401">
        <v>0</v>
      </c>
      <c r="BJ139" s="246">
        <f>SUM(AP139:BI139)</f>
        <v>3.78</v>
      </c>
      <c r="BK139" s="250">
        <f>((AP139/AQ139)-1)*100</f>
        <v>13.79310344827587</v>
      </c>
      <c r="BL139" s="250">
        <f>((AQ139/AR139)-1)*100</f>
        <v>15.99999999999999</v>
      </c>
      <c r="BM139" s="250">
        <f>((AR139/AS139)-1)*100</f>
        <v>16.27906976744187</v>
      </c>
      <c r="BN139" s="250">
        <f>IF(AU139=0,0,IF(AU139&gt;AS139,0,((AS139/AU139)-1)*100))</f>
        <v>10.25641025641024</v>
      </c>
      <c r="BO139" s="250">
        <f>IF(AV139=0,0,IF(AV139&gt;AU139,0,((AU139/AV139)-1)*100))</f>
        <v>14.70588235294117</v>
      </c>
      <c r="BP139" s="250">
        <f>IF(AX139=0,0,IF(AX139&gt;AV139,0,((AV139/AX139)-1)*100))</f>
        <v>37.83597518952448</v>
      </c>
      <c r="BQ139" s="251">
        <f>IF(AY139=0,0,IF(AY139&gt;AX139,0,((AX139/AY139)-1)*100))</f>
        <v>37.03127604021996</v>
      </c>
      <c r="BR139" s="252">
        <f>IF(AZ139=0,0,IF(AZ139&gt;AY139,0,((AY139/AZ139)-1)*100))</f>
        <v>12.50625000000001</v>
      </c>
      <c r="BS139" s="252">
        <f>IF(BA139=0,0,IF(BA139&gt;AZ139,0,((AZ139/BA139)-1)*100))</f>
        <v>12.50175783996623</v>
      </c>
      <c r="BT139" s="252">
        <f>IF(BB139=0,0,IF(BB139&gt;BA139,0,((BA139/BB139)-1)*100))</f>
        <v>33.33958372398276</v>
      </c>
      <c r="BU139" s="252">
        <f>IF(BC139=0,0,IF(BC139&gt;BB139,0,((BB139/BC139)-1)*100))</f>
        <v>140.009000900090</v>
      </c>
      <c r="BV139" s="252">
        <f>IF(BD139=0,0,IF(BD139&gt;BC139,0,((BC139/BD139)-1)*100))</f>
        <v>0</v>
      </c>
      <c r="BW139" s="252">
        <f>IF(BE139=0,0,IF(BE139&gt;BD139,0,((BD139/BE139)-1)*100))</f>
        <v>0</v>
      </c>
      <c r="BX139" s="252">
        <f>IF(BF139=0,0,IF(BF139&gt;BE139,0,((BE139/BF139)-1)*100))</f>
        <v>0</v>
      </c>
      <c r="BY139" s="252">
        <f>IF(BG139=0,0,IF(BG139&gt;BF139,0,((BF139/BG139)-1)*100))</f>
        <v>0</v>
      </c>
      <c r="BZ139" s="252">
        <f>IF(BH139=0,0,IF(BH139&gt;BG139,0,((BG139/BH139)-1)*100))</f>
        <v>0</v>
      </c>
      <c r="CA139" s="253">
        <f>IF(BI139=0,0,IF(BI139&gt;BH139,0,((BH139/BI139)-1)*100))</f>
        <v>0</v>
      </c>
      <c r="CB139" s="250">
        <f>AVERAGE(BK139:CA139)</f>
        <v>20.25048879522662</v>
      </c>
      <c r="CC139" s="250">
        <f>SQRT(AVERAGE((BK139-$CB139)^2,(BL139-$CB139)^2,(BM139-$CB139)^2,(BN139-$CB139)^2,(BO139-$CB139)^2,(BP139-$CB139)^2,(BQ139-$CB139)^2,(BR139-$CB139)^2,(BS139-$CB139)^2,(BT139-$CB139)^2,(BU139-$CB139)^2,(BV139-$CB139)^2,(BW139-$CB139)^2,(BX139-$CB139)^2,(BY139-$CB139)^2,(BZ139-$CB139)^2,(CA139-$CB139)^2))</f>
        <v>32.44084257679438</v>
      </c>
      <c r="CD139" t="s" s="116">
        <v>302</v>
      </c>
      <c r="CE139" s="254">
        <f>IF(AN139="n/a","n/a",IF(U139&lt;0,"n/a",IF(U139="n/a","n/a",I139+AN139-U139)))</f>
        <v>-10.8872536228421</v>
      </c>
      <c r="CF139" s="254">
        <f>IF(AN139="n/a","n/a",I139+AN139)</f>
        <v>15.64500444167403</v>
      </c>
      <c r="CG139" s="250">
        <f>D139/10+(1000-E139)/100+IF(F139="N",2,IF(F139="Y",1,0))+IF(G139="N",2,IF(G139="Y",1,0))+IF(L139&gt;10,5,L139/2)+IF(S139&gt;100,0,IF(S139&lt;0,0,(100-S139)/10))+IF(U139&gt;100,0,IF(U139&lt;0,0,(100-U139)/10))+IF(X139="-",0,IF(X139="N/A",0,IF(X139&gt;5,0,5-X139)))+IF(Y139&gt;5,0,5-Y139)+IF(Z139="N/A",0,IF(Z139&gt;5,0,5-Z139))+IF(AB139&lt;0,0,IF(AB139="-",0,IF(AB139="N/A",0,IF(AB139&gt;10,5,AB139/2))))+IF(AC139="n/a",0,IF(AC139&lt;0,0,IF(AC139&gt;10,5,AC139/2)))+IF(AE139="n/a",0,IF(AE139&lt;0,0,IF(AE139&gt;10,5,AE139/2)))+AF139/10+IF(AG139&gt;100000,3,IF(AG139&gt;10000,2,IF(AG139&gt;1000,1,0)))+IF(AL139&gt;10,5,AL139/2)+IF(AM139="n/a",0,IF(AM139&gt;10,5,AM139/2))+IF(AN139="n/a",0,IF(AN139&gt;10,5,AN139/2))+IF(AO139="n/a",0,IF(AO139&lt;0,0,IF(AO139&gt;10,5,AO139/2)))+IF(CB139&gt;10,5,CB139/2)</f>
        <v>70.99698292220113</v>
      </c>
      <c r="CH139" s="255">
        <f>IF(AB139="n/a",1.03*AP139,IF(AB139&lt;0,1.01*AP139,IF(AB139&gt;10,1.1*AP139,(1+AB139/100)*AP139)))</f>
        <v>0.6666000000000001</v>
      </c>
      <c r="CI139" s="256">
        <f>IF($AC139="n/a",1.03*CH139,IF($AC139&lt;0,1.01*CH139,IF($AC139&gt;10,1.1*CH139,(1+$AC139/100)*CH139)))</f>
        <v>0.7332600000000001</v>
      </c>
      <c r="CJ139" s="257">
        <f>IF($AE139="n/a",1.03*CI139,IF($AE139&lt;0,1.01*CI139,IF($AE139&gt;10,1.1*CI139,(1+$AE139/100)*CI139)))</f>
        <v>0.8065860000000002</v>
      </c>
      <c r="CK139" s="257">
        <f>IF($AE139="n/a",1.03*CJ139,IF($AE139&lt;0,1.01*CJ139,IF($AE139&gt;10,1.1*CJ139,(1+$AE139/100)*CJ139)))</f>
        <v>0.8872446000000004</v>
      </c>
      <c r="CL139" s="258">
        <f>IF($AE139="n/a",1.03*CK139,IF($AE139&lt;0,1.01*CK139,IF($AE139&gt;10,1.1*CK139,(1+$AE139/100)*CK139)))</f>
        <v>0.9759690600000005</v>
      </c>
      <c r="CM139" s="256">
        <f>SUM(CH139:CL139)</f>
        <v>4.069659660000001</v>
      </c>
      <c r="CN139" s="253">
        <f>(CM139/H139)*100</f>
        <v>8.246524133738603</v>
      </c>
      <c r="CO139" s="259">
        <v>0.7</v>
      </c>
      <c r="CP139" s="260">
        <v>24.5</v>
      </c>
      <c r="CQ139" s="261">
        <v>-20.1</v>
      </c>
      <c r="CR139" s="260">
        <v>-3.4</v>
      </c>
      <c r="CS139" s="261">
        <v>-3.3</v>
      </c>
    </row>
    <row r="140" ht="11.25" customHeight="1">
      <c r="A140" t="s" s="227">
        <v>835</v>
      </c>
      <c r="B140" t="s" s="116">
        <v>836</v>
      </c>
      <c r="C140" t="s" s="116">
        <v>837</v>
      </c>
      <c r="D140" s="218">
        <v>15</v>
      </c>
      <c r="E140" s="219">
        <v>225</v>
      </c>
      <c r="F140" t="s" s="220">
        <v>129</v>
      </c>
      <c r="G140" t="s" s="221">
        <v>129</v>
      </c>
      <c r="H140" s="493">
        <v>82.90000000000001</v>
      </c>
      <c r="I140" s="223">
        <f>(R140/H140)*100</f>
        <v>2.316043425814234</v>
      </c>
      <c r="J140" s="224">
        <v>0.45</v>
      </c>
      <c r="K140" s="224">
        <v>0.48</v>
      </c>
      <c r="L140" s="223">
        <f>((K140/J140)-1)*100</f>
        <v>6.666666666666665</v>
      </c>
      <c r="M140" s="226">
        <v>43052</v>
      </c>
      <c r="N140" s="226">
        <v>43053</v>
      </c>
      <c r="O140" s="226">
        <v>43067</v>
      </c>
      <c r="P140" t="s" s="227">
        <v>629</v>
      </c>
      <c r="Q140" s="506"/>
      <c r="R140" s="225">
        <f>K140*4</f>
        <v>1.92</v>
      </c>
      <c r="S140" s="228">
        <f>IF(OR(W140&lt;0.01,W140="n/a"),"n/a",R140/W140*100)</f>
        <v>48</v>
      </c>
      <c r="T140" s="229">
        <f>IF(OR(W140&lt;0.01,Z140="n/a"),"n/a",(H140/SQRT(22.5*W140*(H140/Z140))-1)*100)</f>
        <v>88.31563338655076</v>
      </c>
      <c r="U140" s="223">
        <f>IF(OR(W140&lt;0.01,W140="n/a"),"n/a",H140/W140)</f>
        <v>20.725</v>
      </c>
      <c r="V140" s="230">
        <v>8</v>
      </c>
      <c r="W140" s="222">
        <v>4</v>
      </c>
      <c r="X140" s="222">
        <v>2.02</v>
      </c>
      <c r="Y140" s="231">
        <v>1.64</v>
      </c>
      <c r="Z140" s="232">
        <v>3.85</v>
      </c>
      <c r="AA140" s="233">
        <v>20</v>
      </c>
      <c r="AB140" s="234">
        <v>0.8</v>
      </c>
      <c r="AC140" s="235">
        <v>9.74</v>
      </c>
      <c r="AD140" s="236">
        <v>1.9</v>
      </c>
      <c r="AE140" s="236">
        <v>10.26</v>
      </c>
      <c r="AF140" s="237">
        <v>7</v>
      </c>
      <c r="AG140" s="238">
        <v>4721</v>
      </c>
      <c r="AH140" s="239">
        <v>0.4</v>
      </c>
      <c r="AI140" s="240">
        <v>0.42</v>
      </c>
      <c r="AJ140" s="241">
        <f>IF(OR(AD140&lt;0,AD140="n/a",AD140=0),"n/a",AN140/AD140)</f>
        <v>7.285132682111097</v>
      </c>
      <c r="AK140" s="242">
        <f>IF(OR(AO140&lt;0,AO140="n/a"),"n/a",AN140/AO140)</f>
        <v>1.153030835606437</v>
      </c>
      <c r="AL140" s="243">
        <f>((AP140/AQ140)^(1/1)-1)*100</f>
        <v>6.748466257668717</v>
      </c>
      <c r="AM140" s="243">
        <f>IF(AS140=0,"n/a",((AP140/AS140)^(1/3)-1)*100)</f>
        <v>12.25733098527615</v>
      </c>
      <c r="AN140" s="243">
        <f>IF(AV140=0,"n/a",((AP140/AV140)^(1/5)-1)*100)</f>
        <v>13.84175209601108</v>
      </c>
      <c r="AO140" s="244">
        <f>IF(BB140=0,"n/a",((AP140/BB140)^(1/10)-1)*100)</f>
        <v>12.0046677578497</v>
      </c>
      <c r="AP140" s="241">
        <v>1.74</v>
      </c>
      <c r="AQ140" s="241">
        <v>1.63</v>
      </c>
      <c r="AR140" s="241">
        <v>1.39</v>
      </c>
      <c r="AS140" s="241">
        <v>1.23</v>
      </c>
      <c r="AT140" t="s" s="266">
        <v>112</v>
      </c>
      <c r="AU140" s="241">
        <v>1.05</v>
      </c>
      <c r="AV140" s="241">
        <v>0.91</v>
      </c>
      <c r="AW140" s="245"/>
      <c r="AX140" s="246">
        <v>0.84</v>
      </c>
      <c r="AY140" s="394">
        <v>0.8</v>
      </c>
      <c r="AZ140" s="248">
        <v>0.76</v>
      </c>
      <c r="BA140" s="248">
        <v>0.68</v>
      </c>
      <c r="BB140" s="248">
        <v>0.5600000000000001</v>
      </c>
      <c r="BC140" s="248">
        <v>0.46</v>
      </c>
      <c r="BD140" s="248">
        <v>0.34</v>
      </c>
      <c r="BE140" s="248">
        <v>0.1</v>
      </c>
      <c r="BF140" s="317">
        <v>0</v>
      </c>
      <c r="BG140" s="317">
        <v>0</v>
      </c>
      <c r="BH140" s="317">
        <v>0</v>
      </c>
      <c r="BI140" s="401">
        <v>0</v>
      </c>
      <c r="BJ140" s="246">
        <f>SUM(AP140:BI140)</f>
        <v>12.49</v>
      </c>
      <c r="BK140" s="250">
        <f>((AP140/AQ140)-1)*100</f>
        <v>6.748466257668717</v>
      </c>
      <c r="BL140" s="250">
        <f>((AQ140/AR140)-1)*100</f>
        <v>17.26618705035972</v>
      </c>
      <c r="BM140" s="250">
        <f>((AR140/AS140)-1)*100</f>
        <v>13.00813008130082</v>
      </c>
      <c r="BN140" s="250">
        <f>IF(AU140=0,0,IF(AU140&gt;AS140,0,((AS140/AU140)-1)*100))</f>
        <v>17.14285714285712</v>
      </c>
      <c r="BO140" s="250">
        <f>IF(AV140=0,0,IF(AV140&gt;AU140,0,((AU140/AV140)-1)*100))</f>
        <v>15.3846153846154</v>
      </c>
      <c r="BP140" s="250">
        <f>IF(AX140=0,0,IF(AX140&gt;AV140,0,((AV140/AX140)-1)*100))</f>
        <v>8.333333333333348</v>
      </c>
      <c r="BQ140" s="251">
        <f>IF(AY140=0,0,IF(AY140&gt;AX140,0,((AX140/AY140)-1)*100))</f>
        <v>4.999999999999982</v>
      </c>
      <c r="BR140" s="252">
        <f>IF(AZ140=0,0,IF(AZ140&gt;AY140,0,((AY140/AZ140)-1)*100))</f>
        <v>5.263157894736836</v>
      </c>
      <c r="BS140" s="252">
        <f>IF(BA140=0,0,IF(BA140&gt;AZ140,0,((AZ140/BA140)-1)*100))</f>
        <v>11.76470588235294</v>
      </c>
      <c r="BT140" s="252">
        <f>IF(BB140=0,0,IF(BB140&gt;BA140,0,((BA140/BB140)-1)*100))</f>
        <v>21.42857142857142</v>
      </c>
      <c r="BU140" s="252">
        <f>IF(BC140=0,0,IF(BC140&gt;BB140,0,((BB140/BC140)-1)*100))</f>
        <v>21.73913043478262</v>
      </c>
      <c r="BV140" s="252">
        <f>IF(BD140=0,0,IF(BD140&gt;BC140,0,((BC140/BD140)-1)*100))</f>
        <v>35.29411764705881</v>
      </c>
      <c r="BW140" s="252">
        <f>IF(BE140=0,0,IF(BE140&gt;BD140,0,((BD140/BE140)-1)*100))</f>
        <v>240</v>
      </c>
      <c r="BX140" s="252">
        <f>IF(BF140=0,0,IF(BF140&gt;BE140,0,((BE140/BF140)-1)*100))</f>
        <v>0</v>
      </c>
      <c r="BY140" s="252">
        <f>IF(BG140=0,0,IF(BG140&gt;BF140,0,((BF140/BG140)-1)*100))</f>
        <v>0</v>
      </c>
      <c r="BZ140" s="252">
        <f>IF(BH140=0,0,IF(BH140&gt;BG140,0,((BG140/BH140)-1)*100))</f>
        <v>0</v>
      </c>
      <c r="CA140" s="253">
        <f>IF(BI140=0,0,IF(BI140&gt;BH140,0,((BH140/BI140)-1)*100))</f>
        <v>0</v>
      </c>
      <c r="CB140" s="250">
        <f>AVERAGE(BK140:CA140)</f>
        <v>24.61019250221398</v>
      </c>
      <c r="CC140" s="250">
        <f>SQRT(AVERAGE((BK140-$CB140)^2,(BL140-$CB140)^2,(BM140-$CB140)^2,(BN140-$CB140)^2,(BO140-$CB140)^2,(BP140-$CB140)^2,(BQ140-$CB140)^2,(BR140-$CB140)^2,(BS140-$CB140)^2,(BT140-$CB140)^2,(BU140-$CB140)^2,(BV140-$CB140)^2,(BW140-$CB140)^2,(BX140-$CB140)^2,(BY140-$CB140)^2,(BZ140-$CB140)^2,(CA140-$CB140)^2))</f>
        <v>54.65678657226456</v>
      </c>
      <c r="CD140" t="s" s="116">
        <v>137</v>
      </c>
      <c r="CE140" s="254">
        <f>IF(AN140="n/a","n/a",IF(U140&lt;0,"n/a",IF(U140="n/a","n/a",I140+AN140-U140)))</f>
        <v>-4.567204478174684</v>
      </c>
      <c r="CF140" s="254">
        <f>IF(AN140="n/a","n/a",I140+AN140)</f>
        <v>16.15779552182532</v>
      </c>
      <c r="CG140" s="250">
        <f>D140/10+(1000-E140)/100+IF(F140="N",2,IF(F140="Y",1,0))+IF(G140="N",2,IF(G140="Y",1,0))+IF(L140&gt;10,5,L140/2)+IF(S140&gt;100,0,IF(S140&lt;0,0,(100-S140)/10))+IF(U140&gt;100,0,IF(U140&lt;0,0,(100-U140)/10))+IF(X140="-",0,IF(X140="N/A",0,IF(X140&gt;5,0,5-X140)))+IF(Y140&gt;5,0,5-Y140)+IF(Z140="N/A",0,IF(Z140&gt;5,0,5-Z140))+IF(AB140&lt;0,0,IF(AB140="-",0,IF(AB140="N/A",0,IF(AB140&gt;10,5,AB140/2))))+IF(AC140="n/a",0,IF(AC140&lt;0,0,IF(AC140&gt;10,5,AC140/2)))+IF(AE140="n/a",0,IF(AE140&lt;0,0,IF(AE140&gt;10,5,AE140/2)))+AF140/10+IF(AG140&gt;100000,3,IF(AG140&gt;10000,2,IF(AG140&gt;1000,1,0)))+IF(AL140&gt;10,5,AL140/2)+IF(AM140="n/a",0,IF(AM140&gt;10,5,AM140/2))+IF(AN140="n/a",0,IF(AN140&gt;10,5,AN140/2))+IF(AO140="n/a",0,IF(AO140&lt;0,0,IF(AO140&gt;10,5,AO140/2)))+IF(CB140&gt;10,5,CB140/2)</f>
        <v>68.5450664621677</v>
      </c>
      <c r="CH140" s="255">
        <f>IF(AB140="n/a",1.03*AP140,IF(AB140&lt;0,1.01*AP140,IF(AB140&gt;10,1.1*AP140,(1+AB140/100)*AP140)))</f>
        <v>1.75392</v>
      </c>
      <c r="CI140" s="256">
        <f>IF($AC140="n/a",1.03*CH140,IF($AC140&lt;0,1.01*CH140,IF($AC140&gt;10,1.1*CH140,(1+$AC140/100)*CH140)))</f>
        <v>1.924751808</v>
      </c>
      <c r="CJ140" s="257">
        <f>IF($AE140="n/a",1.03*CI140,IF($AE140&lt;0,1.01*CI140,IF($AE140&gt;10,1.1*CI140,(1+$AE140/100)*CI140)))</f>
        <v>2.1172269888</v>
      </c>
      <c r="CK140" s="257">
        <f>IF($AE140="n/a",1.03*CJ140,IF($AE140&lt;0,1.01*CJ140,IF($AE140&gt;10,1.1*CJ140,(1+$AE140/100)*CJ140)))</f>
        <v>2.328949687680</v>
      </c>
      <c r="CL140" s="258">
        <f>IF($AE140="n/a",1.03*CK140,IF($AE140&lt;0,1.01*CK140,IF($AE140&gt;10,1.1*CK140,(1+$AE140/100)*CK140)))</f>
        <v>2.561844656448001</v>
      </c>
      <c r="CM140" s="256">
        <f>SUM(CH140:CL140)</f>
        <v>10.686693140928</v>
      </c>
      <c r="CN140" s="253">
        <f>(CM140/H140)*100</f>
        <v>12.89106530871894</v>
      </c>
      <c r="CO140" s="259">
        <v>0.63</v>
      </c>
      <c r="CP140" s="260">
        <v>26.7</v>
      </c>
      <c r="CQ140" s="261">
        <v>-21.6</v>
      </c>
      <c r="CR140" s="260">
        <v>13.1</v>
      </c>
      <c r="CS140" s="261">
        <v>-3.4</v>
      </c>
    </row>
    <row r="141" ht="11.25" customHeight="1">
      <c r="A141" t="s" s="146">
        <v>838</v>
      </c>
      <c r="B141" t="s" s="146">
        <v>839</v>
      </c>
      <c r="C141" t="s" s="146">
        <v>128</v>
      </c>
      <c r="D141" s="267">
        <v>17</v>
      </c>
      <c r="E141" s="219">
        <v>183</v>
      </c>
      <c r="F141" t="s" s="151">
        <v>55</v>
      </c>
      <c r="G141" t="s" s="152">
        <v>129</v>
      </c>
      <c r="H141" s="516">
        <v>34.15</v>
      </c>
      <c r="I141" s="269">
        <f>(R141/H141)*100</f>
        <v>3.631039531478771</v>
      </c>
      <c r="J141" s="379">
        <v>0.3</v>
      </c>
      <c r="K141" s="379">
        <v>0.31</v>
      </c>
      <c r="L141" s="269">
        <f>((K141/J141)-1)*100</f>
        <v>3.333333333333344</v>
      </c>
      <c r="M141" s="272">
        <v>42976</v>
      </c>
      <c r="N141" s="272">
        <v>42978</v>
      </c>
      <c r="O141" s="272">
        <v>42993</v>
      </c>
      <c r="P141" t="s" s="273">
        <v>182</v>
      </c>
      <c r="Q141" s="329"/>
      <c r="R141" s="271">
        <f>K141*4</f>
        <v>1.24</v>
      </c>
      <c r="S141" s="275">
        <f>IF(OR(W141&lt;0.01,W141="n/a"),"n/a",R141/W141*100)</f>
        <v>48.4375</v>
      </c>
      <c r="T141" s="276">
        <f>IF(OR(W141&lt;0.01,Z141="n/a"),"n/a",(H141/SQRT(22.5*W141*(H141/Z141))-1)*100)</f>
        <v>-17.42795654029682</v>
      </c>
      <c r="U141" s="269">
        <f>IF(OR(W141&lt;0.01,W141="n/a"),"n/a",H141/W141)</f>
        <v>13.33984375</v>
      </c>
      <c r="V141" s="277">
        <v>12</v>
      </c>
      <c r="W141" s="517">
        <v>2.56</v>
      </c>
      <c r="X141" t="s" s="518">
        <v>143</v>
      </c>
      <c r="Y141" s="519">
        <v>3.65</v>
      </c>
      <c r="Z141" s="520">
        <v>1.15</v>
      </c>
      <c r="AA141" t="s" s="521">
        <v>143</v>
      </c>
      <c r="AB141" t="s" s="522">
        <v>143</v>
      </c>
      <c r="AC141" t="s" s="521">
        <v>143</v>
      </c>
      <c r="AD141" t="s" s="518">
        <v>143</v>
      </c>
      <c r="AE141" t="s" s="518">
        <v>143</v>
      </c>
      <c r="AF141" s="284">
        <v>0</v>
      </c>
      <c r="AG141" s="556">
        <v>56</v>
      </c>
      <c r="AH141" t="s" s="518">
        <v>143</v>
      </c>
      <c r="AI141" t="s" s="518">
        <v>143</v>
      </c>
      <c r="AJ141" t="s" s="368">
        <f>IF(OR(AD141&lt;0,AD141="n/a",AD141=0),"n/a",AN141/AD141)</f>
        <v>143</v>
      </c>
      <c r="AK141" s="289">
        <f>IF(OR(AO141&lt;0,AO141="n/a"),"n/a",AN141/AO141)</f>
        <v>1.186139604195998</v>
      </c>
      <c r="AL141" s="290">
        <f>((AP141/AQ141)^(1/1)-1)*100</f>
        <v>8.000000000000007</v>
      </c>
      <c r="AM141" s="290">
        <f>IF(AS141=0,"n/a",((AP141/AS141)^(1/3)-1)*100)</f>
        <v>10.52094495921161</v>
      </c>
      <c r="AN141" s="290">
        <f>IF(AV141=0,"n/a",((AP141/AV141)^(1/5)-1)*100)</f>
        <v>10.01953132541731</v>
      </c>
      <c r="AO141" s="291">
        <f>IF(BB141=0,"n/a",((AP141/BB141)^(1/10)-1)*100)</f>
        <v>8.447177119769854</v>
      </c>
      <c r="AP141" s="288">
        <v>1.08</v>
      </c>
      <c r="AQ141" s="288">
        <v>1</v>
      </c>
      <c r="AR141" s="288">
        <v>0.88</v>
      </c>
      <c r="AS141" s="510">
        <v>0.8</v>
      </c>
      <c r="AT141" s="292"/>
      <c r="AU141" s="288">
        <v>0.76</v>
      </c>
      <c r="AV141" s="288">
        <v>0.67</v>
      </c>
      <c r="AW141" s="292"/>
      <c r="AX141" s="293">
        <v>0.605</v>
      </c>
      <c r="AY141" s="294">
        <v>0.575</v>
      </c>
      <c r="AZ141" s="295">
        <v>0.55</v>
      </c>
      <c r="BA141" s="295">
        <v>0.505</v>
      </c>
      <c r="BB141" s="295">
        <v>0.48</v>
      </c>
      <c r="BC141" s="295">
        <v>0.46</v>
      </c>
      <c r="BD141" s="295">
        <v>0.36</v>
      </c>
      <c r="BE141" s="295">
        <v>0.34</v>
      </c>
      <c r="BF141" s="295">
        <v>0.32</v>
      </c>
      <c r="BG141" s="295">
        <v>0.3</v>
      </c>
      <c r="BH141" s="295">
        <v>0.28</v>
      </c>
      <c r="BI141" s="296">
        <v>0.26</v>
      </c>
      <c r="BJ141" s="293">
        <f>SUM(AP141:BI141)</f>
        <v>10.225</v>
      </c>
      <c r="BK141" s="297">
        <f>((AP141/AQ141)-1)*100</f>
        <v>8.000000000000007</v>
      </c>
      <c r="BL141" s="297">
        <f>((AQ141/AR141)-1)*100</f>
        <v>13.63636363636365</v>
      </c>
      <c r="BM141" s="297">
        <f>((AR141/AS141)-1)*100</f>
        <v>9.999999999999986</v>
      </c>
      <c r="BN141" s="297">
        <f>IF(AU141=0,0,IF(AU141&gt;AS141,0,((AS141/AU141)-1)*100))</f>
        <v>5.263157894736836</v>
      </c>
      <c r="BO141" s="297">
        <f>IF(AV141=0,0,IF(AV141&gt;AU141,0,((AU141/AV141)-1)*100))</f>
        <v>13.43283582089552</v>
      </c>
      <c r="BP141" s="297">
        <f>IF(AX141=0,0,IF(AX141&gt;AV141,0,((AV141/AX141)-1)*100))</f>
        <v>10.74380165289257</v>
      </c>
      <c r="BQ141" s="298">
        <f>IF(AY141=0,0,IF(AY141&gt;AX141,0,((AX141/AY141)-1)*100))</f>
        <v>5.21739130434784</v>
      </c>
      <c r="BR141" s="299">
        <f>IF(AZ141=0,0,IF(AZ141&gt;AY141,0,((AY141/AZ141)-1)*100))</f>
        <v>4.545454545454519</v>
      </c>
      <c r="BS141" s="299">
        <f>IF(BA141=0,0,IF(BA141&gt;AZ141,0,((AZ141/BA141)-1)*100))</f>
        <v>8.910891089108919</v>
      </c>
      <c r="BT141" s="299">
        <f>IF(BB141=0,0,IF(BB141&gt;BA141,0,((BA141/BB141)-1)*100))</f>
        <v>5.208333333333348</v>
      </c>
      <c r="BU141" s="299">
        <f>IF(BC141=0,0,IF(BC141&gt;BB141,0,((BB141/BC141)-1)*100))</f>
        <v>4.347826086956519</v>
      </c>
      <c r="BV141" s="299">
        <f>IF(BD141=0,0,IF(BD141&gt;BC141,0,((BC141/BD141)-1)*100))</f>
        <v>27.77777777777779</v>
      </c>
      <c r="BW141" s="299">
        <f>IF(BE141=0,0,IF(BE141&gt;BD141,0,((BD141/BE141)-1)*100))</f>
        <v>5.88235294117645</v>
      </c>
      <c r="BX141" s="299">
        <f>IF(BF141=0,0,IF(BF141&gt;BE141,0,((BE141/BF141)-1)*100))</f>
        <v>6.25</v>
      </c>
      <c r="BY141" s="299">
        <f>IF(BG141=0,0,IF(BG141&gt;BF141,0,((BF141/BG141)-1)*100))</f>
        <v>6.666666666666665</v>
      </c>
      <c r="BZ141" s="299">
        <f>IF(BH141=0,0,IF(BH141&gt;BG141,0,((BG141/BH141)-1)*100))</f>
        <v>7.14285714285714</v>
      </c>
      <c r="CA141" s="300">
        <f>IF(BI141=0,0,IF(BI141&gt;BH141,0,((BH141/BI141)-1)*100))</f>
        <v>7.692307692307709</v>
      </c>
      <c r="CB141" s="297">
        <f>AVERAGE(BK141:CA141)</f>
        <v>8.86576574028679</v>
      </c>
      <c r="CC141" s="297">
        <f>SQRT(AVERAGE((BK141-$CB141)^2,(BL141-$CB141)^2,(BM141-$CB141)^2,(BN141-$CB141)^2,(BO141-$CB141)^2,(BP141-$CB141)^2,(BQ141-$CB141)^2,(BR141-$CB141)^2,(BS141-$CB141)^2,(BT141-$CB141)^2,(BU141-$CB141)^2,(BV141-$CB141)^2,(BW141-$CB141)^2,(BX141-$CB141)^2,(BY141-$CB141)^2,(BZ141-$CB141)^2,(CA141-$CB141)^2))</f>
        <v>5.479982616588782</v>
      </c>
      <c r="CD141" t="s" s="146">
        <v>132</v>
      </c>
      <c r="CE141" s="301">
        <f>IF(AN141="n/a","n/a",IF(U141&lt;0,"n/a",IF(U141="n/a","n/a",I141+AN141-U141)))</f>
        <v>0.3107271068960777</v>
      </c>
      <c r="CF141" s="301">
        <f>IF(AN141="n/a","n/a",I141+AN141)</f>
        <v>13.65057085689608</v>
      </c>
      <c r="CG141" s="297">
        <f>D141/10+(1000-E141)/100+IF(F141="N",2,IF(F141="Y",1,0))+IF(G141="N",2,IF(G141="Y",1,0))+IF(L141&gt;10,5,L141/2)+IF(S141&gt;100,0,IF(S141&lt;0,0,(100-S141)/10))+IF(U141&gt;100,0,IF(U141&lt;0,0,(100-U141)/10))+IF(X141="-",0,IF(X141="N/A",0,IF(X141&gt;5,0,5-X141)))+IF(Y141&gt;5,0,5-Y141)+IF(Z141="N/A",0,IF(Z141&gt;5,0,5-Z141))+IF(AB141&lt;0,0,IF(AB141="-",0,IF(AB141="N/A",0,IF(AB141&gt;10,5,AB141/2))))+IF(AC141="n/a",0,IF(AC141&lt;0,0,IF(AC141&gt;10,5,AC141/2)))+IF(AE141="n/a",0,IF(AE141&lt;0,0,IF(AE141&gt;10,5,AE141/2)))+AF141/10+IF(AG141&gt;100000,3,IF(AG141&gt;10000,2,IF(AG141&gt;1000,1,0)))+IF(AL141&gt;10,5,AL141/2)+IF(AM141="n/a",0,IF(AM141&gt;10,5,AM141/2))+IF(AN141="n/a",0,IF(AN141&gt;10,5,AN141/2))+IF(AO141="n/a",0,IF(AO141&lt;0,0,IF(AO141&gt;10,5,AO141/2)))+IF(CB141&gt;10,5,CB141/2)</f>
        <v>55.215403721695</v>
      </c>
      <c r="CH141" s="302">
        <f>IF(AB141="n/a",1.03*AP141,IF(AB141&lt;0,1.01*AP141,IF(AB141&gt;10,1.1*AP141,(1+AB141/100)*AP141)))</f>
        <v>1.1124</v>
      </c>
      <c r="CI141" s="303">
        <f>IF($AC141="n/a",1.03*CH141,IF($AC141&lt;0,1.01*CH141,IF($AC141&gt;10,1.1*CH141,(1+$AC141/100)*CH141)))</f>
        <v>1.145772</v>
      </c>
      <c r="CJ141" s="304">
        <f>IF($AE141="n/a",1.03*CI141,IF($AE141&lt;0,1.01*CI141,IF($AE141&gt;10,1.1*CI141,(1+$AE141/100)*CI141)))</f>
        <v>1.18014516</v>
      </c>
      <c r="CK141" s="304">
        <f>IF($AE141="n/a",1.03*CJ141,IF($AE141&lt;0,1.01*CJ141,IF($AE141&gt;10,1.1*CJ141,(1+$AE141/100)*CJ141)))</f>
        <v>1.2155495148</v>
      </c>
      <c r="CL141" s="305">
        <f>IF($AE141="n/a",1.03*CK141,IF($AE141&lt;0,1.01*CK141,IF($AE141&gt;10,1.1*CK141,(1+$AE141/100)*CK141)))</f>
        <v>1.252016000244</v>
      </c>
      <c r="CM141" s="303">
        <f>SUM(CH141:CL141)</f>
        <v>5.905882675044001</v>
      </c>
      <c r="CN141" s="300">
        <f>(CM141/H141)*100</f>
        <v>17.29394633980674</v>
      </c>
      <c r="CO141" t="s" s="518">
        <v>143</v>
      </c>
      <c r="CP141" s="566">
        <v>0.4</v>
      </c>
      <c r="CQ141" s="557">
        <v>-11.3</v>
      </c>
      <c r="CR141" s="525">
        <v>-2.3</v>
      </c>
      <c r="CS141" s="526">
        <v>-3.7</v>
      </c>
    </row>
    <row r="142" ht="11.25" customHeight="1">
      <c r="A142" t="s" s="110">
        <v>840</v>
      </c>
      <c r="B142" t="s" s="110">
        <v>841</v>
      </c>
      <c r="C142" t="s" s="110">
        <v>128</v>
      </c>
      <c r="D142" s="174">
        <v>17</v>
      </c>
      <c r="E142" s="219">
        <v>176</v>
      </c>
      <c r="F142" t="s" s="118">
        <v>129</v>
      </c>
      <c r="G142" t="s" s="113">
        <v>129</v>
      </c>
      <c r="H142" s="495">
        <v>44.3</v>
      </c>
      <c r="I142" s="177">
        <f>(R142/H142)*100</f>
        <v>2.618510158013544</v>
      </c>
      <c r="J142" s="178">
        <v>0.57</v>
      </c>
      <c r="K142" s="178">
        <v>0.58</v>
      </c>
      <c r="L142" s="177">
        <f>((K142/J142)-1)*100</f>
        <v>1.754385964912286</v>
      </c>
      <c r="M142" s="322">
        <v>42691</v>
      </c>
      <c r="N142" s="322">
        <v>42695</v>
      </c>
      <c r="O142" s="322">
        <v>42705</v>
      </c>
      <c r="P142" t="s" s="173">
        <v>700</v>
      </c>
      <c r="Q142" t="s" s="173">
        <v>842</v>
      </c>
      <c r="R142" s="180">
        <f>K142*2</f>
        <v>1.16</v>
      </c>
      <c r="S142" s="181">
        <f>IF(OR(W142&lt;0.01,W142="n/a"),"n/a",R142/W142*100)</f>
        <v>55.50239234449761</v>
      </c>
      <c r="T142" s="182">
        <f>IF(OR(W142&lt;0.01,Z142="n/a"),"n/a",(H142/SQRT(22.5*W142*(H142/Z142))-1)*100)</f>
        <v>25.42834635405258</v>
      </c>
      <c r="U142" s="177">
        <f>IF(OR(W142&lt;0.01,W142="n/a"),"n/a",H142/W142)</f>
        <v>21.19617224880383</v>
      </c>
      <c r="V142" s="183">
        <v>12</v>
      </c>
      <c r="W142" s="176">
        <v>2.09</v>
      </c>
      <c r="X142" t="s" s="369">
        <v>143</v>
      </c>
      <c r="Y142" s="184">
        <v>7.57</v>
      </c>
      <c r="Z142" s="185">
        <v>1.67</v>
      </c>
      <c r="AA142" s="186">
        <v>8.1</v>
      </c>
      <c r="AB142" s="187">
        <v>-5.6</v>
      </c>
      <c r="AC142" s="188">
        <v>16.82</v>
      </c>
      <c r="AD142" s="189">
        <v>-3.3</v>
      </c>
      <c r="AE142" t="s" s="392">
        <v>143</v>
      </c>
      <c r="AF142" s="190">
        <v>1</v>
      </c>
      <c r="AG142" s="191">
        <v>308</v>
      </c>
      <c r="AH142" s="192">
        <v>0.7</v>
      </c>
      <c r="AI142" s="193">
        <v>0</v>
      </c>
      <c r="AJ142" t="s" s="338">
        <f>IF(OR(AD142&lt;0,AD142="n/a",AD142=0),"n/a",AN142/AD142)</f>
        <v>143</v>
      </c>
      <c r="AK142" s="195">
        <f>IF(OR(AO142&lt;0,AO142="n/a"),"n/a",AN142/AO142)</f>
        <v>0.6356016195127414</v>
      </c>
      <c r="AL142" s="196">
        <f>((AP142/AQ142)^(1/1)-1)*100</f>
        <v>1.754385964912286</v>
      </c>
      <c r="AM142" s="196">
        <f>IF(AS142=0,"n/a",((AP142/AS142)^(1/3)-1)*100)</f>
        <v>1.176578527455963</v>
      </c>
      <c r="AN142" s="196">
        <f>IF(AV142=0,"n/a",((AP142/AV142)^(1/5)-1)*100)</f>
        <v>3.012896281839894</v>
      </c>
      <c r="AO142" s="197">
        <f>IF(BB142=0,"n/a",((AP142/BB142)^(1/10)-1)*100)</f>
        <v>4.740227509410078</v>
      </c>
      <c r="AP142" s="194">
        <v>1.16</v>
      </c>
      <c r="AQ142" s="194">
        <v>1.14</v>
      </c>
      <c r="AR142" s="194">
        <v>1.13</v>
      </c>
      <c r="AS142" s="194">
        <v>1.12</v>
      </c>
      <c r="AT142" s="199"/>
      <c r="AU142" s="194">
        <v>1.1</v>
      </c>
      <c r="AV142" s="194">
        <v>1</v>
      </c>
      <c r="AW142" s="199"/>
      <c r="AX142" s="200">
        <v>0.91</v>
      </c>
      <c r="AY142" s="201">
        <v>0.84</v>
      </c>
      <c r="AZ142" s="202">
        <v>0.8</v>
      </c>
      <c r="BA142" s="202">
        <v>0.76</v>
      </c>
      <c r="BB142" s="202">
        <v>0.73</v>
      </c>
      <c r="BC142" s="202">
        <v>0.71</v>
      </c>
      <c r="BD142" s="202">
        <v>0.64</v>
      </c>
      <c r="BE142" s="202">
        <v>0.5649999999999999</v>
      </c>
      <c r="BF142" s="202">
        <v>0.485</v>
      </c>
      <c r="BG142" s="203">
        <v>0.43</v>
      </c>
      <c r="BH142" s="202">
        <v>0.425</v>
      </c>
      <c r="BI142" s="204">
        <v>0</v>
      </c>
      <c r="BJ142" s="200">
        <f>SUM(AP142:BI142)</f>
        <v>13.945</v>
      </c>
      <c r="BK142" s="205">
        <f>((AP142/AQ142)-1)*100</f>
        <v>1.754385964912286</v>
      </c>
      <c r="BL142" s="205">
        <f>((AQ142/AR142)-1)*100</f>
        <v>0.8849557522123908</v>
      </c>
      <c r="BM142" s="205">
        <f>((AR142/AS142)-1)*100</f>
        <v>0.8928571428571175</v>
      </c>
      <c r="BN142" s="205">
        <f>IF(AU142=0,0,IF(AU142&gt;AS142,0,((AS142/AU142)-1)*100))</f>
        <v>1.81818181818183</v>
      </c>
      <c r="BO142" s="205">
        <f>IF(AV142=0,0,IF(AV142&gt;AU142,0,((AU142/AV142)-1)*100))</f>
        <v>10.00000000000001</v>
      </c>
      <c r="BP142" s="205">
        <f>IF(AX142=0,0,IF(AX142&gt;AV142,0,((AV142/AX142)-1)*100))</f>
        <v>9.890109890109876</v>
      </c>
      <c r="BQ142" s="206">
        <f>IF(AY142=0,0,IF(AY142&gt;AX142,0,((AX142/AY142)-1)*100))</f>
        <v>8.333333333333348</v>
      </c>
      <c r="BR142" s="207">
        <f>IF(AZ142=0,0,IF(AZ142&gt;AY142,0,((AY142/AZ142)-1)*100))</f>
        <v>4.999999999999982</v>
      </c>
      <c r="BS142" s="207">
        <f>IF(BA142=0,0,IF(BA142&gt;AZ142,0,((AZ142/BA142)-1)*100))</f>
        <v>5.263157894736836</v>
      </c>
      <c r="BT142" s="207">
        <f>IF(BB142=0,0,IF(BB142&gt;BA142,0,((BA142/BB142)-1)*100))</f>
        <v>4.109589041095885</v>
      </c>
      <c r="BU142" s="207">
        <f>IF(BC142=0,0,IF(BC142&gt;BB142,0,((BB142/BC142)-1)*100))</f>
        <v>2.8169014084507</v>
      </c>
      <c r="BV142" s="207">
        <f>IF(BD142=0,0,IF(BD142&gt;BC142,0,((BC142/BD142)-1)*100))</f>
        <v>10.9375</v>
      </c>
      <c r="BW142" s="207">
        <f>IF(BE142=0,0,IF(BE142&gt;BD142,0,((BD142/BE142)-1)*100))</f>
        <v>13.27433628318586</v>
      </c>
      <c r="BX142" s="207">
        <f>IF(BF142=0,0,IF(BF142&gt;BE142,0,((BE142/BF142)-1)*100))</f>
        <v>16.49484536082473</v>
      </c>
      <c r="BY142" s="207">
        <f>IF(BG142=0,0,IF(BG142&gt;BF142,0,((BF142/BG142)-1)*100))</f>
        <v>12.79069767441861</v>
      </c>
      <c r="BZ142" s="207">
        <f>IF(BH142=0,0,IF(BH142&gt;BG142,0,((BG142/BH142)-1)*100))</f>
        <v>1.17647058823529</v>
      </c>
      <c r="CA142" s="208">
        <f>IF(BI142=0,0,IF(BI142&gt;BH142,0,((BH142/BI142)-1)*100))</f>
        <v>0</v>
      </c>
      <c r="CB142" s="205">
        <f>AVERAGE(BK142:CA142)</f>
        <v>6.202195420738515</v>
      </c>
      <c r="CC142" s="205">
        <f>SQRT(AVERAGE((BK142-$CB142)^2,(BL142-$CB142)^2,(BM142-$CB142)^2,(BN142-$CB142)^2,(BO142-$CB142)^2,(BP142-$CB142)^2,(BQ142-$CB142)^2,(BR142-$CB142)^2,(BS142-$CB142)^2,(BT142-$CB142)^2,(BU142-$CB142)^2,(BV142-$CB142)^2,(BW142-$CB142)^2,(BX142-$CB142)^2,(BY142-$CB142)^2,(BZ142-$CB142)^2,(CA142-$CB142)^2))</f>
        <v>5.039299597917434</v>
      </c>
      <c r="CD142" t="s" s="110">
        <v>132</v>
      </c>
      <c r="CE142" s="209">
        <f>IF(AN142="n/a","n/a",IF(U142&lt;0,"n/a",IF(U142="n/a","n/a",I142+AN142-U142)))</f>
        <v>-15.56476580895039</v>
      </c>
      <c r="CF142" s="209">
        <f>IF(AN142="n/a","n/a",I142+AN142)</f>
        <v>5.631406439853437</v>
      </c>
      <c r="CG142" s="205">
        <f>D142/10+(1000-E142)/100+IF(F142="N",2,IF(F142="Y",1,0))+IF(G142="N",2,IF(G142="Y",1,0))+IF(L142&gt;10,5,L142/2)+IF(S142&gt;100,0,IF(S142&lt;0,0,(100-S142)/10))+IF(U142&gt;100,0,IF(U142&lt;0,0,(100-U142)/10))+IF(X142="-",0,IF(X142="N/A",0,IF(X142&gt;5,0,5-X142)))+IF(Y142&gt;5,0,5-Y142)+IF(Z142="N/A",0,IF(Z142&gt;5,0,5-Z142))+IF(AB142&lt;0,0,IF(AB142="-",0,IF(AB142="N/A",0,IF(AB142&gt;10,5,AB142/2))))+IF(AC142="n/a",0,IF(AC142&lt;0,0,IF(AC142&gt;10,5,AC142/2)))+IF(AE142="n/a",0,IF(AE142&lt;0,0,IF(AE142&gt;10,5,AE142/2)))+AF142/10+IF(AG142&gt;100000,3,IF(AG142&gt;10000,2,IF(AG142&gt;1000,1,0)))+IF(AL142&gt;10,5,AL142/2)+IF(AM142="n/a",0,IF(AM142&gt;10,5,AM142/2))+IF(AN142="n/a",0,IF(AN142&gt;10,5,AN142/2))+IF(AO142="n/a",0,IF(AO142&lt;0,0,IF(AO142&gt;10,5,AO142/2)))+IF(CB142&gt;10,5,CB142/2)</f>
        <v>40.02047837530437</v>
      </c>
      <c r="CH142" s="315">
        <f>IF(AB142="n/a",1.03*AP142,IF(AB142&lt;0,1.01*AP142,IF(AB142&gt;10,1.1*AP142,(1+AB142/100)*AP142)))</f>
        <v>1.1716</v>
      </c>
      <c r="CI142" s="211">
        <f>IF($AC142="n/a",1.03*CH142,IF($AC142&lt;0,1.01*CH142,IF($AC142&gt;10,1.1*CH142,(1+$AC142/100)*CH142)))</f>
        <v>1.28876</v>
      </c>
      <c r="CJ142" s="212">
        <f>IF($AE142="n/a",1.03*CI142,IF($AE142&lt;0,1.01*CI142,IF($AE142&gt;10,1.1*CI142,(1+$AE142/100)*CI142)))</f>
        <v>1.3274228</v>
      </c>
      <c r="CK142" s="212">
        <f>IF($AE142="n/a",1.03*CJ142,IF($AE142&lt;0,1.01*CJ142,IF($AE142&gt;10,1.1*CJ142,(1+$AE142/100)*CJ142)))</f>
        <v>1.367245484</v>
      </c>
      <c r="CL142" s="210">
        <f>IF($AE142="n/a",1.03*CK142,IF($AE142&lt;0,1.01*CK142,IF($AE142&gt;10,1.1*CK142,(1+$AE142/100)*CK142)))</f>
        <v>1.408262848520</v>
      </c>
      <c r="CM142" s="211">
        <f>SUM(CH142:CL142)</f>
        <v>6.563291132520</v>
      </c>
      <c r="CN142" s="208">
        <f>(CM142/H142)*100</f>
        <v>14.81555560388262</v>
      </c>
      <c r="CO142" s="213">
        <v>0.28</v>
      </c>
      <c r="CP142" s="214">
        <v>30.3</v>
      </c>
      <c r="CQ142" s="215">
        <v>-7</v>
      </c>
      <c r="CR142" s="214">
        <v>4.3</v>
      </c>
      <c r="CS142" s="215">
        <v>8.5</v>
      </c>
    </row>
    <row r="143" ht="11.25" customHeight="1">
      <c r="A143" t="s" s="116">
        <v>843</v>
      </c>
      <c r="B143" t="s" s="116">
        <v>844</v>
      </c>
      <c r="C143" t="s" s="227">
        <v>456</v>
      </c>
      <c r="D143" s="218">
        <v>15</v>
      </c>
      <c r="E143" s="219">
        <v>211</v>
      </c>
      <c r="F143" t="s" s="220">
        <v>141</v>
      </c>
      <c r="G143" t="s" s="221">
        <v>141</v>
      </c>
      <c r="H143" s="493">
        <v>76.19</v>
      </c>
      <c r="I143" s="223">
        <f>(R143/H143)*100</f>
        <v>4.987531172069826</v>
      </c>
      <c r="J143" s="224">
        <v>0.9</v>
      </c>
      <c r="K143" s="224">
        <v>0.95</v>
      </c>
      <c r="L143" s="223">
        <f>((K143/J143)-1)*100</f>
        <v>5.555555555555558</v>
      </c>
      <c r="M143" s="226">
        <v>42823</v>
      </c>
      <c r="N143" s="226">
        <v>42825</v>
      </c>
      <c r="O143" s="226">
        <v>42865</v>
      </c>
      <c r="P143" t="s" s="227">
        <v>381</v>
      </c>
      <c r="Q143" s="319"/>
      <c r="R143" s="225">
        <f>K143*4</f>
        <v>3.8</v>
      </c>
      <c r="S143" s="228">
        <f>IF(OR(W143&lt;0.01,W143="n/a"),"n/a",R143/W143*100)</f>
        <v>97.68637532133675</v>
      </c>
      <c r="T143" s="229">
        <f>IF(OR(W143&lt;0.01,Z143="n/a"),"n/a",(H143/SQRT(22.5*W143*(H143/Z143))-1)*100)</f>
        <v>45.4407360820285</v>
      </c>
      <c r="U143" s="223">
        <f>IF(OR(W143&lt;0.01,W143="n/a"),"n/a",H143/W143)</f>
        <v>19.58611825192802</v>
      </c>
      <c r="V143" s="230">
        <v>12</v>
      </c>
      <c r="W143" s="222">
        <v>3.89</v>
      </c>
      <c r="X143" s="222">
        <v>1.96</v>
      </c>
      <c r="Y143" s="231">
        <v>11.69</v>
      </c>
      <c r="Z143" s="232">
        <v>2.43</v>
      </c>
      <c r="AA143" s="233">
        <v>12.6</v>
      </c>
      <c r="AB143" s="234">
        <v>-2.1</v>
      </c>
      <c r="AC143" s="235">
        <v>-3.7</v>
      </c>
      <c r="AD143" s="236">
        <v>9</v>
      </c>
      <c r="AE143" s="236">
        <v>10</v>
      </c>
      <c r="AF143" s="237">
        <v>7</v>
      </c>
      <c r="AG143" s="238">
        <v>3092</v>
      </c>
      <c r="AH143" s="239">
        <v>0.2</v>
      </c>
      <c r="AI143" s="240">
        <v>0.89</v>
      </c>
      <c r="AJ143" s="241">
        <f>IF(OR(AD143&lt;0,AD143="n/a",AD143=0),"n/a",AN143/AD143)</f>
        <v>0.8554660166461102</v>
      </c>
      <c r="AK143" s="242">
        <f>IF(OR(AO143&lt;0,AO143="n/a"),"n/a",AN143/AO143)</f>
        <v>1.183283940425421</v>
      </c>
      <c r="AL143" s="243">
        <f>((AP143/AQ143)^(1/1)-1)*100</f>
        <v>6.927710843373491</v>
      </c>
      <c r="AM143" s="243">
        <f>IF(AS143=0,"n/a",((AP143/AS143)^(1/3)-1)*100)</f>
        <v>7.785025782020316</v>
      </c>
      <c r="AN143" s="243">
        <f>IF(AV143=0,"n/a",((AP143/AV143)^(1/5)-1)*100)</f>
        <v>7.699194149814992</v>
      </c>
      <c r="AO143" s="244">
        <f>IF(BB143=0,"n/a",((AP143/BB143)^(1/10)-1)*100)</f>
        <v>6.506632843379023</v>
      </c>
      <c r="AP143" s="241">
        <v>3.55</v>
      </c>
      <c r="AQ143" s="241">
        <v>3.32</v>
      </c>
      <c r="AR143" s="241">
        <v>3.045</v>
      </c>
      <c r="AS143" s="241">
        <v>2.835</v>
      </c>
      <c r="AT143" s="245"/>
      <c r="AU143" s="241">
        <v>2.62</v>
      </c>
      <c r="AV143" s="241">
        <v>2.45</v>
      </c>
      <c r="AW143" s="245"/>
      <c r="AX143" s="246">
        <v>2.305</v>
      </c>
      <c r="AY143" s="247">
        <v>2.2</v>
      </c>
      <c r="AZ143" s="248">
        <v>2.15</v>
      </c>
      <c r="BA143" s="248">
        <v>1.98</v>
      </c>
      <c r="BB143" s="248">
        <v>1.89</v>
      </c>
      <c r="BC143" s="248">
        <v>1.775</v>
      </c>
      <c r="BD143" s="248">
        <v>1.675</v>
      </c>
      <c r="BE143" s="248">
        <v>1.55</v>
      </c>
      <c r="BF143" s="248">
        <v>1.5</v>
      </c>
      <c r="BG143" s="317">
        <v>0</v>
      </c>
      <c r="BH143" s="317">
        <v>2.02</v>
      </c>
      <c r="BI143" s="401">
        <v>2.96</v>
      </c>
      <c r="BJ143" s="246">
        <f>SUM(AP143:BI143)</f>
        <v>39.825</v>
      </c>
      <c r="BK143" s="250">
        <f>((AP143/AQ143)-1)*100</f>
        <v>6.927710843373491</v>
      </c>
      <c r="BL143" s="250">
        <f>((AQ143/AR143)-1)*100</f>
        <v>9.0311986863711</v>
      </c>
      <c r="BM143" s="250">
        <f>((AR143/AS143)-1)*100</f>
        <v>7.407407407407396</v>
      </c>
      <c r="BN143" s="250">
        <f>IF(AU143=0,0,IF(AU143&gt;AS143,0,((AS143/AU143)-1)*100))</f>
        <v>8.206106870229002</v>
      </c>
      <c r="BO143" s="250">
        <f>IF(AV143=0,0,IF(AV143&gt;AU143,0,((AU143/AV143)-1)*100))</f>
        <v>6.938775510204076</v>
      </c>
      <c r="BP143" s="250">
        <f>IF(AX143=0,0,IF(AX143&gt;AV143,0,((AV143/AX143)-1)*100))</f>
        <v>6.290672451193058</v>
      </c>
      <c r="BQ143" s="251">
        <f>IF(AY143=0,0,IF(AY143&gt;AX143,0,((AX143/AY143)-1)*100))</f>
        <v>4.772727272727262</v>
      </c>
      <c r="BR143" s="252">
        <f>IF(AZ143=0,0,IF(AZ143&gt;AY143,0,((AY143/AZ143)-1)*100))</f>
        <v>2.325581395348841</v>
      </c>
      <c r="BS143" s="252">
        <f>IF(BA143=0,0,IF(BA143&gt;AZ143,0,((AZ143/BA143)-1)*100))</f>
        <v>8.585858585858585</v>
      </c>
      <c r="BT143" s="252">
        <f>IF(BB143=0,0,IF(BB143&gt;BA143,0,((BA143/BB143)-1)*100))</f>
        <v>4.761904761904767</v>
      </c>
      <c r="BU143" s="252">
        <f>IF(BC143=0,0,IF(BC143&gt;BB143,0,((BB143/BC143)-1)*100))</f>
        <v>6.478873239436611</v>
      </c>
      <c r="BV143" s="252">
        <f>IF(BD143=0,0,IF(BD143&gt;BC143,0,((BC143/BD143)-1)*100))</f>
        <v>5.970149253731338</v>
      </c>
      <c r="BW143" s="252">
        <f>IF(BE143=0,0,IF(BE143&gt;BD143,0,((BD143/BE143)-1)*100))</f>
        <v>8.064516129032251</v>
      </c>
      <c r="BX143" s="252">
        <f>IF(BF143=0,0,IF(BF143&gt;BE143,0,((BE143/BF143)-1)*100))</f>
        <v>3.333333333333344</v>
      </c>
      <c r="BY143" s="252">
        <f>IF(BG143=0,0,IF(BG143&gt;BF143,0,((BF143/BG143)-1)*100))</f>
        <v>0</v>
      </c>
      <c r="BZ143" s="252">
        <f>IF(BH143=0,0,IF(BH143&gt;BG143,0,((BG143/BH143)-1)*100))</f>
        <v>0</v>
      </c>
      <c r="CA143" s="253">
        <f>IF(BI143=0,0,IF(BI143&gt;BH143,0,((BH143/BI143)-1)*100))</f>
        <v>0</v>
      </c>
      <c r="CB143" s="250">
        <f>AVERAGE(BK143:CA143)</f>
        <v>5.240871514126536</v>
      </c>
      <c r="CC143" s="250">
        <f>SQRT(AVERAGE((BK143-$CB143)^2,(BL143-$CB143)^2,(BM143-$CB143)^2,(BN143-$CB143)^2,(BO143-$CB143)^2,(BP143-$CB143)^2,(BQ143-$CB143)^2,(BR143-$CB143)^2,(BS143-$CB143)^2,(BT143-$CB143)^2,(BU143-$CB143)^2,(BV143-$CB143)^2,(BW143-$CB143)^2,(BX143-$CB143)^2,(BY143-$CB143)^2,(BZ143-$CB143)^2,(CA143-$CB143)^2))</f>
        <v>2.979303673505973</v>
      </c>
      <c r="CD143" t="s" s="116">
        <v>285</v>
      </c>
      <c r="CE143" s="254">
        <f>IF(AN143="n/a","n/a",IF(U143&lt;0,"n/a",IF(U143="n/a","n/a",I143+AN143-U143)))</f>
        <v>-6.899392930043202</v>
      </c>
      <c r="CF143" s="254">
        <f>IF(AN143="n/a","n/a",I143+AN143)</f>
        <v>12.68672532188482</v>
      </c>
      <c r="CG143" s="250">
        <f>D143/10+(1000-E143)/100+IF(F143="N",2,IF(F143="Y",1,0))+IF(G143="N",2,IF(G143="Y",1,0))+IF(L143&gt;10,5,L143/2)+IF(S143&gt;100,0,IF(S143&lt;0,0,(100-S143)/10))+IF(U143&gt;100,0,IF(U143&lt;0,0,(100-U143)/10))+IF(X143="-",0,IF(X143="N/A",0,IF(X143&gt;5,0,5-X143)))+IF(Y143&gt;5,0,5-Y143)+IF(Z143="N/A",0,IF(Z143&gt;5,0,5-Z143))+IF(AB143&lt;0,0,IF(AB143="-",0,IF(AB143="N/A",0,IF(AB143&gt;10,5,AB143/2))))+IF(AC143="n/a",0,IF(AC143&lt;0,0,IF(AC143&gt;10,5,AC143/2)))+IF(AE143="n/a",0,IF(AE143&lt;0,0,IF(AE143&gt;10,5,AE143/2)))+AF143/10+IF(AG143&gt;100000,3,IF(AG143&gt;10000,2,IF(AG143&gt;1000,1,0)))+IF(AL143&gt;10,5,AL143/2)+IF(AM143="n/a",0,IF(AM143&gt;10,5,AM143/2))+IF(AN143="n/a",0,IF(AN143&gt;10,5,AN143/2))+IF(AO143="n/a",0,IF(AO143&lt;0,0,IF(AO143&gt;10,5,AO143/2)))+IF(CB143&gt;10,5,CB143/2)</f>
        <v>51.83024598680848</v>
      </c>
      <c r="CH143" s="255">
        <f>IF(AB143="n/a",1.03*AP143,IF(AB143&lt;0,1.01*AP143,IF(AB143&gt;10,1.1*AP143,(1+AB143/100)*AP143)))</f>
        <v>3.5855</v>
      </c>
      <c r="CI143" s="256">
        <f>IF($AC143="n/a",1.03*CH143,IF($AC143&lt;0,1.01*CH143,IF($AC143&gt;10,1.1*CH143,(1+$AC143/100)*CH143)))</f>
        <v>3.621355</v>
      </c>
      <c r="CJ143" s="257">
        <f>IF($AE143="n/a",1.03*CI143,IF($AE143&lt;0,1.01*CI143,IF($AE143&gt;10,1.1*CI143,(1+$AE143/100)*CI143)))</f>
        <v>3.9834905</v>
      </c>
      <c r="CK143" s="257">
        <f>IF($AE143="n/a",1.03*CJ143,IF($AE143&lt;0,1.01*CJ143,IF($AE143&gt;10,1.1*CJ143,(1+$AE143/100)*CJ143)))</f>
        <v>4.38183955</v>
      </c>
      <c r="CL143" s="258">
        <f>IF($AE143="n/a",1.03*CK143,IF($AE143&lt;0,1.01*CK143,IF($AE143&gt;10,1.1*CK143,(1+$AE143/100)*CK143)))</f>
        <v>4.820023505000001</v>
      </c>
      <c r="CM143" s="256">
        <f>SUM(CH143:CL143)</f>
        <v>20.392208555</v>
      </c>
      <c r="CN143" s="253">
        <f>(CM143/H143)*100</f>
        <v>26.76494100931881</v>
      </c>
      <c r="CO143" s="259">
        <v>0.62</v>
      </c>
      <c r="CP143" s="260">
        <v>14.9</v>
      </c>
      <c r="CQ143" s="261">
        <v>-6.2</v>
      </c>
      <c r="CR143" s="260">
        <v>-2.9</v>
      </c>
      <c r="CS143" s="261">
        <v>0.3</v>
      </c>
    </row>
    <row r="144" ht="11.25" customHeight="1">
      <c r="A144" t="s" s="227">
        <v>845</v>
      </c>
      <c r="B144" t="s" s="116">
        <v>846</v>
      </c>
      <c r="C144" t="s" s="227">
        <v>681</v>
      </c>
      <c r="D144" s="218">
        <v>14</v>
      </c>
      <c r="E144" s="219">
        <v>255</v>
      </c>
      <c r="F144" t="s" s="220">
        <v>129</v>
      </c>
      <c r="G144" t="s" s="221">
        <v>129</v>
      </c>
      <c r="H144" s="493">
        <v>64</v>
      </c>
      <c r="I144" s="223">
        <f>(R144/H144)*100</f>
        <v>3</v>
      </c>
      <c r="J144" s="224">
        <v>0.45</v>
      </c>
      <c r="K144" s="224">
        <v>0.48</v>
      </c>
      <c r="L144" s="223">
        <f>((K144/J144)-1)*100</f>
        <v>6.666666666666665</v>
      </c>
      <c r="M144" s="226">
        <v>42914</v>
      </c>
      <c r="N144" s="226">
        <v>42916</v>
      </c>
      <c r="O144" s="226">
        <v>42979</v>
      </c>
      <c r="P144" t="s" s="227">
        <v>147</v>
      </c>
      <c r="Q144" s="316"/>
      <c r="R144" s="225">
        <f>K144*4</f>
        <v>1.92</v>
      </c>
      <c r="S144" s="228">
        <f>IF(OR(W144&lt;0.01,W144="n/a"),"n/a",R144/W144*100)</f>
        <v>60.37735849056604</v>
      </c>
      <c r="T144" s="229">
        <f>IF(OR(W144&lt;0.01,Z144="n/a"),"n/a",(H144/SQRT(22.5*W144*(H144/Z144))-1)*100)</f>
        <v>12.30387049937531</v>
      </c>
      <c r="U144" s="223">
        <f>IF(OR(W144&lt;0.01,W144="n/a"),"n/a",H144/W144)</f>
        <v>20.12578616352201</v>
      </c>
      <c r="V144" s="230">
        <v>12</v>
      </c>
      <c r="W144" s="222">
        <v>3.18</v>
      </c>
      <c r="X144" t="s" s="399">
        <v>143</v>
      </c>
      <c r="Y144" s="231">
        <v>1.03</v>
      </c>
      <c r="Z144" s="232">
        <v>1.41</v>
      </c>
      <c r="AA144" s="233">
        <v>7.2</v>
      </c>
      <c r="AB144" s="234">
        <v>4</v>
      </c>
      <c r="AC144" t="s" s="422">
        <v>143</v>
      </c>
      <c r="AD144" s="236">
        <v>-3.4</v>
      </c>
      <c r="AE144" t="s" s="416">
        <v>143</v>
      </c>
      <c r="AF144" s="237">
        <v>0</v>
      </c>
      <c r="AG144" s="238">
        <v>974</v>
      </c>
      <c r="AH144" s="239">
        <v>3.5</v>
      </c>
      <c r="AI144" s="240">
        <v>0.22</v>
      </c>
      <c r="AJ144" t="s" s="265">
        <f>IF(OR(AD144&lt;0,AD144="n/a",AD144=0),"n/a",AN144/AD144)</f>
        <v>143</v>
      </c>
      <c r="AK144" s="242">
        <f>IF(OR(AO144&lt;0,AO144="n/a"),"n/a",AN144/AO144)</f>
        <v>0.800516979888965</v>
      </c>
      <c r="AL144" s="243">
        <f>((AP144/AQ144)^(1/1)-1)*100</f>
        <v>14.86486486486487</v>
      </c>
      <c r="AM144" s="243">
        <f>IF(AS144=0,"n/a",((AP144/AS144)^(1/3)-1)*100)</f>
        <v>11.09019917079581</v>
      </c>
      <c r="AN144" s="243">
        <f>IF(AV144=0,"n/a",((AP144/AV144)^(1/5)-1)*100)</f>
        <v>7.943920234636304</v>
      </c>
      <c r="AO144" s="244">
        <f>IF(BB144=0,"n/a",((AP144/BB144)^(1/10)-1)*100)</f>
        <v>9.923487488970139</v>
      </c>
      <c r="AP144" s="241">
        <v>1.7</v>
      </c>
      <c r="AQ144" s="241">
        <v>1.48</v>
      </c>
      <c r="AR144" s="241">
        <v>1.32</v>
      </c>
      <c r="AS144" s="241">
        <v>1.24</v>
      </c>
      <c r="AT144" s="245"/>
      <c r="AU144" s="321">
        <v>1.2</v>
      </c>
      <c r="AV144" s="241">
        <v>1.16</v>
      </c>
      <c r="AW144" s="245"/>
      <c r="AX144" s="246">
        <v>1.08</v>
      </c>
      <c r="AY144" s="247">
        <v>1</v>
      </c>
      <c r="AZ144" s="248">
        <v>0.9</v>
      </c>
      <c r="BA144" s="248">
        <v>0.78</v>
      </c>
      <c r="BB144" s="248">
        <v>0.66</v>
      </c>
      <c r="BC144" s="248">
        <v>0.55</v>
      </c>
      <c r="BD144" s="248">
        <v>0.375</v>
      </c>
      <c r="BE144" s="317">
        <v>0</v>
      </c>
      <c r="BF144" s="317">
        <v>0</v>
      </c>
      <c r="BG144" s="317">
        <v>0</v>
      </c>
      <c r="BH144" s="317">
        <v>0</v>
      </c>
      <c r="BI144" s="401">
        <v>0</v>
      </c>
      <c r="BJ144" s="246">
        <f>SUM(AP144:BI144)</f>
        <v>13.445</v>
      </c>
      <c r="BK144" s="250">
        <f>((AP144/AQ144)-1)*100</f>
        <v>14.86486486486487</v>
      </c>
      <c r="BL144" s="250">
        <f>((AQ144/AR144)-1)*100</f>
        <v>12.12121212121211</v>
      </c>
      <c r="BM144" s="250">
        <f>((AR144/AS144)-1)*100</f>
        <v>6.451612903225823</v>
      </c>
      <c r="BN144" s="250">
        <f>IF(AU144=0,0,IF(AU144&gt;AS144,0,((AS144/AU144)-1)*100))</f>
        <v>3.333333333333344</v>
      </c>
      <c r="BO144" s="250">
        <f>IF(AV144=0,0,IF(AV144&gt;AU144,0,((AU144/AV144)-1)*100))</f>
        <v>3.448275862068972</v>
      </c>
      <c r="BP144" s="250">
        <f>IF(AX144=0,0,IF(AX144&gt;AV144,0,((AV144/AX144)-1)*100))</f>
        <v>7.407407407407396</v>
      </c>
      <c r="BQ144" s="251">
        <f>IF(AY144=0,0,IF(AY144&gt;AX144,0,((AX144/AY144)-1)*100))</f>
        <v>8.000000000000007</v>
      </c>
      <c r="BR144" s="252">
        <f>IF(AZ144=0,0,IF(AZ144&gt;AY144,0,((AY144/AZ144)-1)*100))</f>
        <v>11.11111111111112</v>
      </c>
      <c r="BS144" s="252">
        <f>IF(BA144=0,0,IF(BA144&gt;AZ144,0,((AZ144/BA144)-1)*100))</f>
        <v>15.38461538461537</v>
      </c>
      <c r="BT144" s="252">
        <f>IF(BB144=0,0,IF(BB144&gt;BA144,0,((BA144/BB144)-1)*100))</f>
        <v>18.18181818181819</v>
      </c>
      <c r="BU144" s="252">
        <f>IF(BC144=0,0,IF(BC144&gt;BB144,0,((BB144/BC144)-1)*100))</f>
        <v>20</v>
      </c>
      <c r="BV144" s="252">
        <f>IF(BD144=0,0,IF(BD144&gt;BC144,0,((BC144/BD144)-1)*100))</f>
        <v>46.66666666666668</v>
      </c>
      <c r="BW144" s="252">
        <f>IF(BE144=0,0,IF(BE144&gt;BD144,0,((BD144/BE144)-1)*100))</f>
        <v>0</v>
      </c>
      <c r="BX144" s="252">
        <f>IF(BF144=0,0,IF(BF144&gt;BE144,0,((BE144/BF144)-1)*100))</f>
        <v>0</v>
      </c>
      <c r="BY144" s="252">
        <f>IF(BG144=0,0,IF(BG144&gt;BF144,0,((BF144/BG144)-1)*100))</f>
        <v>0</v>
      </c>
      <c r="BZ144" s="252">
        <f>IF(BH144=0,0,IF(BH144&gt;BG144,0,((BG144/BH144)-1)*100))</f>
        <v>0</v>
      </c>
      <c r="CA144" s="253">
        <f>IF(BI144=0,0,IF(BI144&gt;BH144,0,((BH144/BI144)-1)*100))</f>
        <v>0</v>
      </c>
      <c r="CB144" s="250">
        <f>AVERAGE(BK144:CA144)</f>
        <v>9.821818696254345</v>
      </c>
      <c r="CC144" s="250">
        <f>SQRT(AVERAGE((BK144-$CB144)^2,(BL144-$CB144)^2,(BM144-$CB144)^2,(BN144-$CB144)^2,(BO144-$CB144)^2,(BP144-$CB144)^2,(BQ144-$CB144)^2,(BR144-$CB144)^2,(BS144-$CB144)^2,(BT144-$CB144)^2,(BU144-$CB144)^2,(BV144-$CB144)^2,(BW144-$CB144)^2,(BX144-$CB144)^2,(BY144-$CB144)^2,(BZ144-$CB144)^2,(CA144-$CB144)^2))</f>
        <v>11.3239051934586</v>
      </c>
      <c r="CD144" t="s" s="116">
        <v>188</v>
      </c>
      <c r="CE144" s="254">
        <f>IF(AN144="n/a","n/a",IF(U144&lt;0,"n/a",IF(U144="n/a","n/a",I144+AN144-U144)))</f>
        <v>-9.181865928885708</v>
      </c>
      <c r="CF144" s="254">
        <f>IF(AN144="n/a","n/a",I144+AN144)</f>
        <v>10.9439202346363</v>
      </c>
      <c r="CG144" s="250">
        <f>D144/10+(1000-E144)/100+IF(F144="N",2,IF(F144="Y",1,0))+IF(G144="N",2,IF(G144="Y",1,0))+IF(L144&gt;10,5,L144/2)+IF(S144&gt;100,0,IF(S144&lt;0,0,(100-S144)/10))+IF(U144&gt;100,0,IF(U144&lt;0,0,(100-U144)/10))+IF(X144="-",0,IF(X144="N/A",0,IF(X144&gt;5,0,5-X144)))+IF(Y144&gt;5,0,5-Y144)+IF(Z144="N/A",0,IF(Z144&gt;5,0,5-Z144))+IF(AB144&lt;0,0,IF(AB144="-",0,IF(AB144="N/A",0,IF(AB144&gt;10,5,AB144/2))))+IF(AC144="n/a",0,IF(AC144&lt;0,0,IF(AC144&gt;10,5,AC144/2)))+IF(AE144="n/a",0,IF(AE144&lt;0,0,IF(AE144&gt;10,5,AE144/2)))+AF144/10+IF(AG144&gt;100000,3,IF(AG144&gt;10000,2,IF(AG144&gt;1000,1,0)))+IF(AL144&gt;10,5,AL144/2)+IF(AM144="n/a",0,IF(AM144&gt;10,5,AM144/2))+IF(AN144="n/a",0,IF(AN144&gt;10,5,AN144/2))+IF(AO144="n/a",0,IF(AO144&lt;0,0,IF(AO144&gt;10,5,AO144/2)))+IF(CB144&gt;10,5,CB144/2)</f>
        <v>57.53763207785492</v>
      </c>
      <c r="CH144" s="255">
        <f>IF(AB144="n/a",1.03*AP144,IF(AB144&lt;0,1.01*AP144,IF(AB144&gt;10,1.1*AP144,(1+AB144/100)*AP144)))</f>
        <v>1.768</v>
      </c>
      <c r="CI144" s="256">
        <f>IF($AC144="n/a",1.03*CH144,IF($AC144&lt;0,1.01*CH144,IF($AC144&gt;10,1.1*CH144,(1+$AC144/100)*CH144)))</f>
        <v>1.82104</v>
      </c>
      <c r="CJ144" s="257">
        <f>IF($AE144="n/a",1.03*CI144,IF($AE144&lt;0,1.01*CI144,IF($AE144&gt;10,1.1*CI144,(1+$AE144/100)*CI144)))</f>
        <v>1.8756712</v>
      </c>
      <c r="CK144" s="257">
        <f>IF($AE144="n/a",1.03*CJ144,IF($AE144&lt;0,1.01*CJ144,IF($AE144&gt;10,1.1*CJ144,(1+$AE144/100)*CJ144)))</f>
        <v>1.931941336</v>
      </c>
      <c r="CL144" s="258">
        <f>IF($AE144="n/a",1.03*CK144,IF($AE144&lt;0,1.01*CK144,IF($AE144&gt;10,1.1*CK144,(1+$AE144/100)*CK144)))</f>
        <v>1.989899576080</v>
      </c>
      <c r="CM144" s="256">
        <f>SUM(CH144:CL144)</f>
        <v>9.386552112080</v>
      </c>
      <c r="CN144" s="253">
        <f>(CM144/H144)*100</f>
        <v>14.666487675125</v>
      </c>
      <c r="CO144" s="259">
        <v>0.42</v>
      </c>
      <c r="CP144" s="260">
        <v>10.9</v>
      </c>
      <c r="CQ144" s="261">
        <v>-19</v>
      </c>
      <c r="CR144" s="260">
        <v>1.6</v>
      </c>
      <c r="CS144" s="261">
        <v>-7.3</v>
      </c>
    </row>
    <row r="145" ht="11.25" customHeight="1">
      <c r="A145" t="s" s="116">
        <v>847</v>
      </c>
      <c r="B145" t="s" s="116">
        <v>848</v>
      </c>
      <c r="C145" t="s" s="116">
        <v>174</v>
      </c>
      <c r="D145" s="218">
        <v>22</v>
      </c>
      <c r="E145" s="219">
        <v>146</v>
      </c>
      <c r="F145" t="s" s="220">
        <v>55</v>
      </c>
      <c r="G145" t="s" s="221">
        <v>55</v>
      </c>
      <c r="H145" s="222">
        <v>44.45</v>
      </c>
      <c r="I145" s="223">
        <f>(R145/H145)*100</f>
        <v>2.452193475815523</v>
      </c>
      <c r="J145" s="318">
        <v>0.255</v>
      </c>
      <c r="K145" s="318">
        <v>0.2725</v>
      </c>
      <c r="L145" s="223">
        <f>((K145/J145)-1)*100</f>
        <v>6.862745098039214</v>
      </c>
      <c r="M145" s="226">
        <v>42999</v>
      </c>
      <c r="N145" s="226">
        <v>43000</v>
      </c>
      <c r="O145" s="226">
        <v>43010</v>
      </c>
      <c r="P145" t="s" s="227">
        <v>447</v>
      </c>
      <c r="Q145" s="316"/>
      <c r="R145" s="225">
        <f>K145*4</f>
        <v>1.09</v>
      </c>
      <c r="S145" s="228">
        <f>IF(OR(W145&lt;0.01,W145="n/a"),"n/a",R145/W145*100)</f>
        <v>48.87892376681614</v>
      </c>
      <c r="T145" s="229">
        <f>IF(OR(W145&lt;0.01,Z145="n/a"),"n/a",(H145/SQRT(22.5*W145*(H145/Z145))-1)*100)</f>
        <v>62.75254416685858</v>
      </c>
      <c r="U145" s="223">
        <f>IF(OR(W145&lt;0.01,W145="n/a"),"n/a",H145/W145)</f>
        <v>19.93273542600897</v>
      </c>
      <c r="V145" s="230">
        <v>9</v>
      </c>
      <c r="W145" s="222">
        <v>2.23</v>
      </c>
      <c r="X145" s="222">
        <v>3.32</v>
      </c>
      <c r="Y145" s="231">
        <v>1.74</v>
      </c>
      <c r="Z145" s="232">
        <v>2.99</v>
      </c>
      <c r="AA145" s="233">
        <v>15.8</v>
      </c>
      <c r="AB145" s="234">
        <v>-27.6</v>
      </c>
      <c r="AC145" s="235">
        <v>7.83</v>
      </c>
      <c r="AD145" s="236">
        <v>4.5</v>
      </c>
      <c r="AE145" s="236">
        <v>6</v>
      </c>
      <c r="AF145" s="237">
        <v>8</v>
      </c>
      <c r="AG145" s="238">
        <v>3841</v>
      </c>
      <c r="AH145" s="239">
        <v>1</v>
      </c>
      <c r="AI145" s="240">
        <v>1.05</v>
      </c>
      <c r="AJ145" s="241">
        <f>IF(OR(AD145&lt;0,AD145="n/a",AD145=0),"n/a",AN145/AD145)</f>
        <v>1.389187098659499</v>
      </c>
      <c r="AK145" s="242">
        <f>IF(OR(AO145&lt;0,AO145="n/a"),"n/a",AN145/AO145)</f>
        <v>0.851258746122792</v>
      </c>
      <c r="AL145" s="243">
        <f>((AP145/AQ145)^(1/1)-1)*100</f>
        <v>6.557377049180313</v>
      </c>
      <c r="AM145" s="243">
        <f>IF(AS145=0,"n/a",((AP145/AS145)^(1/3)-1)*100)</f>
        <v>6.375071647665109</v>
      </c>
      <c r="AN145" s="243">
        <f>IF(AV145=0,"n/a",((AP145/AV145)^(1/5)-1)*100)</f>
        <v>6.251341943967748</v>
      </c>
      <c r="AO145" s="244">
        <f>IF(BB145=0,"n/a",((AP145/BB145)^(1/10)-1)*100)</f>
        <v>7.343644893448187</v>
      </c>
      <c r="AP145" s="241">
        <v>0.975</v>
      </c>
      <c r="AQ145" s="241">
        <v>0.915</v>
      </c>
      <c r="AR145" s="241">
        <v>0.855</v>
      </c>
      <c r="AS145" s="241">
        <v>0.8100000000000001</v>
      </c>
      <c r="AT145" s="245"/>
      <c r="AU145" s="241">
        <v>0.77</v>
      </c>
      <c r="AV145" s="241">
        <v>0.72</v>
      </c>
      <c r="AW145" s="245"/>
      <c r="AX145" s="246">
        <v>0.68</v>
      </c>
      <c r="AY145" s="247">
        <v>0.62</v>
      </c>
      <c r="AZ145" s="248">
        <v>0.546665</v>
      </c>
      <c r="BA145" s="248">
        <v>0.506665</v>
      </c>
      <c r="BB145" s="248">
        <v>0.48</v>
      </c>
      <c r="BC145" s="248">
        <v>0.453335</v>
      </c>
      <c r="BD145" s="248">
        <v>0.433335</v>
      </c>
      <c r="BE145" s="248">
        <v>0.413335</v>
      </c>
      <c r="BF145" s="248">
        <v>0.4</v>
      </c>
      <c r="BG145" s="248">
        <v>0.3911</v>
      </c>
      <c r="BH145" s="248">
        <v>0.38222</v>
      </c>
      <c r="BI145" s="249">
        <v>0.373335</v>
      </c>
      <c r="BJ145" s="246">
        <f>SUM(AP145:BI145)</f>
        <v>10.72499</v>
      </c>
      <c r="BK145" s="250">
        <f>((AP145/AQ145)-1)*100</f>
        <v>6.557377049180313</v>
      </c>
      <c r="BL145" s="250">
        <f>((AQ145/AR145)-1)*100</f>
        <v>7.017543859649122</v>
      </c>
      <c r="BM145" s="250">
        <f>((AR145/AS145)-1)*100</f>
        <v>5.555555555555536</v>
      </c>
      <c r="BN145" s="250">
        <f>IF(AU145=0,0,IF(AU145&gt;AS145,0,((AS145/AU145)-1)*100))</f>
        <v>5.194805194805197</v>
      </c>
      <c r="BO145" s="250">
        <f>IF(AV145=0,0,IF(AV145&gt;AU145,0,((AU145/AV145)-1)*100))</f>
        <v>6.944444444444442</v>
      </c>
      <c r="BP145" s="250">
        <f>IF(AX145=0,0,IF(AX145&gt;AV145,0,((AV145/AX145)-1)*100))</f>
        <v>5.88235294117645</v>
      </c>
      <c r="BQ145" s="251">
        <f>IF(AY145=0,0,IF(AY145&gt;AX145,0,((AX145/AY145)-1)*100))</f>
        <v>9.677419354838722</v>
      </c>
      <c r="BR145" s="252">
        <f>IF(AZ145=0,0,IF(AZ145&gt;AY145,0,((AY145/AZ145)-1)*100))</f>
        <v>13.41497992371929</v>
      </c>
      <c r="BS145" s="252">
        <f>IF(BA145=0,0,IF(BA145&gt;AZ145,0,((AZ145/BA145)-1)*100))</f>
        <v>7.894762811719769</v>
      </c>
      <c r="BT145" s="252">
        <f>IF(BB145=0,0,IF(BB145&gt;BA145,0,((BA145/BB145)-1)*100))</f>
        <v>5.555208333333339</v>
      </c>
      <c r="BU145" s="252">
        <f>IF(BC145=0,0,IF(BC145&gt;BB145,0,((BB145/BC145)-1)*100))</f>
        <v>5.881963669251222</v>
      </c>
      <c r="BV145" s="252">
        <f>IF(BD145=0,0,IF(BD145&gt;BC145,0,((BC145/BD145)-1)*100))</f>
        <v>4.615366863973591</v>
      </c>
      <c r="BW145" s="252">
        <f>IF(BE145=0,0,IF(BE145&gt;BD145,0,((BD145/BE145)-1)*100))</f>
        <v>4.838690166571924</v>
      </c>
      <c r="BX145" s="252">
        <f>IF(BF145=0,0,IF(BF145&gt;BE145,0,((BE145/BF145)-1)*100))</f>
        <v>3.333750000000002</v>
      </c>
      <c r="BY145" s="252">
        <f>IF(BG145=0,0,IF(BG145&gt;BF145,0,((BF145/BG145)-1)*100))</f>
        <v>2.275632830478136</v>
      </c>
      <c r="BZ145" s="252">
        <f>IF(BH145=0,0,IF(BH145&gt;BG145,0,((BG145/BH145)-1)*100))</f>
        <v>2.323269321333266</v>
      </c>
      <c r="CA145" s="253">
        <f>IF(BI145=0,0,IF(BI145&gt;BH145,0,((BH145/BI145)-1)*100))</f>
        <v>2.379900089731746</v>
      </c>
      <c r="CB145" s="250">
        <f>AVERAGE(BK145:CA145)</f>
        <v>5.843707200574238</v>
      </c>
      <c r="CC145" s="250">
        <f>SQRT(AVERAGE((BK145-$CB145)^2,(BL145-$CB145)^2,(BM145-$CB145)^2,(BN145-$CB145)^2,(BO145-$CB145)^2,(BP145-$CB145)^2,(BQ145-$CB145)^2,(BR145-$CB145)^2,(BS145-$CB145)^2,(BT145-$CB145)^2,(BU145-$CB145)^2,(BV145-$CB145)^2,(BW145-$CB145)^2,(BX145-$CB145)^2,(BY145-$CB145)^2,(BZ145-$CB145)^2,(CA145-$CB145)^2))</f>
        <v>2.720930244894102</v>
      </c>
      <c r="CD145" t="s" s="116">
        <v>161</v>
      </c>
      <c r="CE145" s="254">
        <f>IF(AN145="n/a","n/a",IF(U145&lt;0,"n/a",IF(U145="n/a","n/a",I145+AN145-U145)))</f>
        <v>-11.2292000062257</v>
      </c>
      <c r="CF145" s="254">
        <f>IF(AN145="n/a","n/a",I145+AN145)</f>
        <v>8.703535419783272</v>
      </c>
      <c r="CG145" s="250">
        <f>D145/10+(1000-E145)/100+IF(F145="N",2,IF(F145="Y",1,0))+IF(G145="N",2,IF(G145="Y",1,0))+IF(L145&gt;10,5,L145/2)+IF(S145&gt;100,0,IF(S145&lt;0,0,(100-S145)/10))+IF(U145&gt;100,0,IF(U145&lt;0,0,(100-U145)/10))+IF(X145="-",0,IF(X145="N/A",0,IF(X145&gt;5,0,5-X145)))+IF(Y145&gt;5,0,5-Y145)+IF(Z145="N/A",0,IF(Z145&gt;5,0,5-Z145))+IF(AB145&lt;0,0,IF(AB145="-",0,IF(AB145="N/A",0,IF(AB145&gt;10,5,AB145/2))))+IF(AC145="n/a",0,IF(AC145&lt;0,0,IF(AC145&gt;10,5,AC145/2)))+IF(AE145="n/a",0,IF(AE145&lt;0,0,IF(AE145&gt;10,5,AE145/2)))+AF145/10+IF(AG145&gt;100000,3,IF(AG145&gt;10000,2,IF(AG145&gt;1000,1,0)))+IF(AL145&gt;10,5,AL145/2)+IF(AM145="n/a",0,IF(AM145&gt;10,5,AM145/2))+IF(AN145="n/a",0,IF(AN145&gt;10,5,AN145/2))+IF(AO145="n/a",0,IF(AO145&lt;0,0,IF(AO145&gt;10,5,AO145/2)))+IF(CB145&gt;10,5,CB145/2)</f>
        <v>63.14077799715488</v>
      </c>
      <c r="CH145" s="255">
        <f>IF(AB145="n/a",1.03*AP145,IF(AB145&lt;0,1.01*AP145,IF(AB145&gt;10,1.1*AP145,(1+AB145/100)*AP145)))</f>
        <v>0.98475</v>
      </c>
      <c r="CI145" s="256">
        <f>IF($AC145="n/a",1.03*CH145,IF($AC145&lt;0,1.01*CH145,IF($AC145&gt;10,1.1*CH145,(1+$AC145/100)*CH145)))</f>
        <v>1.061855925</v>
      </c>
      <c r="CJ145" s="257">
        <f>IF($AE145="n/a",1.03*CI145,IF($AE145&lt;0,1.01*CI145,IF($AE145&gt;10,1.1*CI145,(1+$AE145/100)*CI145)))</f>
        <v>1.1255672805</v>
      </c>
      <c r="CK145" s="257">
        <f>IF($AE145="n/a",1.03*CJ145,IF($AE145&lt;0,1.01*CJ145,IF($AE145&gt;10,1.1*CJ145,(1+$AE145/100)*CJ145)))</f>
        <v>1.193101317330</v>
      </c>
      <c r="CL145" s="258">
        <f>IF($AE145="n/a",1.03*CK145,IF($AE145&lt;0,1.01*CK145,IF($AE145&gt;10,1.1*CK145,(1+$AE145/100)*CK145)))</f>
        <v>1.2646873963698</v>
      </c>
      <c r="CM145" s="256">
        <f>SUM(CH145:CL145)</f>
        <v>5.6299619191998</v>
      </c>
      <c r="CN145" s="253">
        <f>(CM145/H145)*100</f>
        <v>12.66583108931339</v>
      </c>
      <c r="CO145" s="259">
        <v>0.47</v>
      </c>
      <c r="CP145" s="260">
        <v>38.7</v>
      </c>
      <c r="CQ145" s="261">
        <v>0</v>
      </c>
      <c r="CR145" s="260">
        <v>3</v>
      </c>
      <c r="CS145" s="261">
        <v>8.6</v>
      </c>
    </row>
    <row r="146" ht="11.25" customHeight="1">
      <c r="A146" t="s" s="273">
        <v>849</v>
      </c>
      <c r="B146" t="s" s="146">
        <v>850</v>
      </c>
      <c r="C146" t="s" s="273">
        <v>150</v>
      </c>
      <c r="D146" s="267">
        <v>13</v>
      </c>
      <c r="E146" s="219">
        <v>269</v>
      </c>
      <c r="F146" t="s" s="151">
        <v>129</v>
      </c>
      <c r="G146" t="s" s="152">
        <v>129</v>
      </c>
      <c r="H146" s="496">
        <v>400.39</v>
      </c>
      <c r="I146" s="269">
        <f>(R146/H146)*100</f>
        <v>1.748295411973326</v>
      </c>
      <c r="J146" s="270">
        <v>1.6</v>
      </c>
      <c r="K146" s="270">
        <v>1.75</v>
      </c>
      <c r="L146" s="269">
        <f>((K146/J146)-1)*100</f>
        <v>9.375</v>
      </c>
      <c r="M146" s="272">
        <v>42807</v>
      </c>
      <c r="N146" s="272">
        <v>42809</v>
      </c>
      <c r="O146" s="272">
        <v>42828</v>
      </c>
      <c r="P146" t="s" s="273">
        <v>201</v>
      </c>
      <c r="Q146" s="329"/>
      <c r="R146" s="271">
        <f>K146*4</f>
        <v>7</v>
      </c>
      <c r="S146" s="275">
        <f>IF(OR(W146&lt;0.01,W146="n/a"),"n/a",R146/W146*100)</f>
        <v>35.73251659009699</v>
      </c>
      <c r="T146" s="276">
        <f>IF(OR(W146&lt;0.01,Z146="n/a"),"n/a",(H146/SQRT(22.5*W146*(H146/Z146))-1)*100)</f>
        <v>161.7090897657985</v>
      </c>
      <c r="U146" s="269">
        <f>IF(OR(W146&lt;0.01,W146="n/a"),"n/a",H146/W146)</f>
        <v>20.43848902501276</v>
      </c>
      <c r="V146" s="277">
        <v>12</v>
      </c>
      <c r="W146" s="268">
        <v>19.59</v>
      </c>
      <c r="X146" s="268">
        <v>4.87</v>
      </c>
      <c r="Y146" s="278">
        <v>2.25</v>
      </c>
      <c r="Z146" s="279">
        <v>7.54</v>
      </c>
      <c r="AA146" s="280">
        <v>41.6</v>
      </c>
      <c r="AB146" s="281">
        <v>5.6</v>
      </c>
      <c r="AC146" s="282">
        <v>11.67</v>
      </c>
      <c r="AD146" s="283">
        <v>6.5</v>
      </c>
      <c r="AE146" s="283">
        <v>4.2</v>
      </c>
      <c r="AF146" s="284">
        <v>5</v>
      </c>
      <c r="AG146" s="285">
        <v>4809</v>
      </c>
      <c r="AH146" s="286">
        <v>0.2</v>
      </c>
      <c r="AI146" s="287">
        <v>0.97</v>
      </c>
      <c r="AJ146" s="288">
        <f>IF(OR(AD146&lt;0,AD146="n/a",AD146=0,AN146="n/a"),"n/a",AN146/AD146)</f>
        <v>3.877765723185519</v>
      </c>
      <c r="AK146" s="289">
        <f>IF(OR(AN146&lt;0,AN146="n/a",AO146&lt;0,AO146="n/a"),"n/a",AN146/AO146)</f>
        <v>0.7683393621295339</v>
      </c>
      <c r="AL146" s="290">
        <f>((AP146/AQ146)^(1/1)-1)*100</f>
        <v>14.2857142857143</v>
      </c>
      <c r="AM146" s="290">
        <f>IF(AS146=0,"n/a",((AP146/AS146)^(1/3)-1)*100)</f>
        <v>22.87219773997939</v>
      </c>
      <c r="AN146" s="290">
        <f>IF(AV146=0,"n/a",((AP146/AV146)^(1/5)-1)*100)</f>
        <v>25.20547720070587</v>
      </c>
      <c r="AO146" s="291">
        <f>IF(BB146=0,"n/a",((AP146/BB146)^(1/10)-1)*100)</f>
        <v>32.80513591135852</v>
      </c>
      <c r="AP146" s="288">
        <v>6.4</v>
      </c>
      <c r="AQ146" s="288">
        <v>5.6</v>
      </c>
      <c r="AR146" s="288">
        <v>4.4</v>
      </c>
      <c r="AS146" s="288">
        <v>3.45</v>
      </c>
      <c r="AT146" s="292"/>
      <c r="AU146" s="288">
        <v>3</v>
      </c>
      <c r="AV146" s="288">
        <v>2.08</v>
      </c>
      <c r="AW146" s="292"/>
      <c r="AX146" s="293">
        <v>1.5</v>
      </c>
      <c r="AY146" s="294">
        <v>0.9</v>
      </c>
      <c r="AZ146" s="295">
        <v>0.8</v>
      </c>
      <c r="BA146" s="295">
        <v>0.5</v>
      </c>
      <c r="BB146" s="295">
        <v>0.375</v>
      </c>
      <c r="BC146" s="426">
        <v>0</v>
      </c>
      <c r="BD146" s="426">
        <v>0</v>
      </c>
      <c r="BE146" s="426">
        <v>0</v>
      </c>
      <c r="BF146" s="426">
        <v>0</v>
      </c>
      <c r="BG146" s="426">
        <v>0</v>
      </c>
      <c r="BH146" s="426">
        <v>0.1875</v>
      </c>
      <c r="BI146" s="494">
        <v>0.25</v>
      </c>
      <c r="BJ146" s="293">
        <f>SUM(AP146:BI146)</f>
        <v>29.4425</v>
      </c>
      <c r="BK146" s="297">
        <f>((AP146/AQ146)-1)*100</f>
        <v>14.2857142857143</v>
      </c>
      <c r="BL146" s="297">
        <f>((AQ146/AR146)-1)*100</f>
        <v>27.27272727272725</v>
      </c>
      <c r="BM146" s="297">
        <f>((AR146/AS146)-1)*100</f>
        <v>27.53623188405798</v>
      </c>
      <c r="BN146" s="297">
        <f>IF(AU146=0,0,IF(AU146&gt;AS146,0,((AS146/AU146)-1)*100))</f>
        <v>15.00000000000001</v>
      </c>
      <c r="BO146" s="297">
        <f>IF(AV146=0,0,IF(AV146&gt;AU146,0,((AU146/AV146)-1)*100))</f>
        <v>44.23076923076923</v>
      </c>
      <c r="BP146" s="297">
        <f>IF(AX146=0,0,IF(AX146&gt;AV146,0,((AV146/AX146)-1)*100))</f>
        <v>38.66666666666667</v>
      </c>
      <c r="BQ146" s="298">
        <f>IF(AY146=0,0,IF(AY146&gt;AX146,0,((AX146/AY146)-1)*100))</f>
        <v>66.66666666666666</v>
      </c>
      <c r="BR146" s="299">
        <f>IF(AZ146=0,0,IF(AZ146&gt;AY146,0,((AY146/AZ146)-1)*100))</f>
        <v>12.5</v>
      </c>
      <c r="BS146" s="299">
        <f>IF(BA146=0,0,IF(BA146&gt;AZ146,0,((AZ146/BA146)-1)*100))</f>
        <v>60.00000000000001</v>
      </c>
      <c r="BT146" s="299">
        <f>IF(BB146=0,0,IF(BB146&gt;BA146,0,((BA146/BB146)-1)*100))</f>
        <v>33.33333333333333</v>
      </c>
      <c r="BU146" s="299">
        <f>IF(BC146=0,0,IF(BC146&gt;BB146,0,((BB146/BC146)-1)*100))</f>
        <v>0</v>
      </c>
      <c r="BV146" s="299">
        <f>IF(BD146=0,0,IF(BD146&gt;BC146,0,((BC146/BD146)-1)*100))</f>
        <v>0</v>
      </c>
      <c r="BW146" s="299">
        <f>IF(BE146=0,0,IF(BE146&gt;BD146,0,((BD146/BE146)-1)*100))</f>
        <v>0</v>
      </c>
      <c r="BX146" s="299">
        <f>IF(BF146=0,0,IF(BF146&gt;BE146,0,((BE146/BF146)-1)*100))</f>
        <v>0</v>
      </c>
      <c r="BY146" s="299">
        <f>IF(BG146=0,0,IF(BG146&gt;BF146,0,((BF146/BG146)-1)*100))</f>
        <v>0</v>
      </c>
      <c r="BZ146" s="299">
        <f>IF(BH146=0,0,IF(BH146&gt;BG146,0,((BG146/BH146)-1)*100))</f>
        <v>0</v>
      </c>
      <c r="CA146" s="300">
        <f>IF(BI146=0,0,IF(BI146&gt;BH146,0,((BH146/BI146)-1)*100))</f>
        <v>0</v>
      </c>
      <c r="CB146" s="297">
        <f>AVERAGE(BK146:CA146)</f>
        <v>19.97012407881973</v>
      </c>
      <c r="CC146" s="297">
        <f>SQRT(AVERAGE((BK146-$CB146)^2,(BL146-$CB146)^2,(BM146-$CB146)^2,(BN146-$CB146)^2,(BO146-$CB146)^2,(BP146-$CB146)^2,(BQ146-$CB146)^2,(BR146-$CB146)^2,(BS146-$CB146)^2,(BT146-$CB146)^2,(BU146-$CB146)^2,(BV146-$CB146)^2,(BW146-$CB146)^2,(BX146-$CB146)^2,(BY146-$CB146)^2,(BZ146-$CB146)^2,(CA146-$CB146)^2))</f>
        <v>21.57709217997277</v>
      </c>
      <c r="CD146" t="s" s="146">
        <v>152</v>
      </c>
      <c r="CE146" s="301">
        <f>IF(AN146="n/a","n/a",IF(U146&lt;0,"n/a",IF(U146="n/a","n/a",I146+AN146-U146)))</f>
        <v>6.515283587666438</v>
      </c>
      <c r="CF146" s="301">
        <f>IF(AN146="n/a","n/a",I146+AN146)</f>
        <v>26.9537726126792</v>
      </c>
      <c r="CG146" s="297">
        <f>D146/10+(1000-E146)/100+IF(F146="N",2,IF(F146="Y",1,0))+IF(G146="N",2,IF(G146="Y",1,0))+IF(L146&gt;10,5,L146/2)+IF(S146&gt;100,0,IF(S146&lt;0,0,(100-S146)/10))+IF(U146&gt;100,0,IF(U146&lt;0,0,(100-U146)/10))+IF(X146="-",0,IF(X146="N/A",0,IF(X146&gt;5,0,5-X146)))+IF(Y146&gt;5,0,5-Y146)+IF(Z146="N/A",0,IF(Z146&gt;5,0,5-Z146))+IF(AB146&lt;0,0,IF(AB146="-",0,IF(AB146="N/A",0,IF(AB146&gt;10,5,AB146/2))))+IF(AC146="n/a",0,IF(AC146&lt;0,0,IF(AC146&gt;10,5,AC146/2)))+IF(AE146="n/a",0,IF(AE146&lt;0,0,IF(AE146&gt;10,5,AE146/2)))+AF146/10+IF(AG146&gt;100000,3,IF(AG146&gt;10000,2,IF(AG146&gt;1000,1,0)))+IF(AL146&gt;10,5,AL146/2)+IF(AM146="n/a",0,IF(AM146&gt;10,5,AM146/2))+IF(AN146="n/a",0,IF(AN146&gt;10,5,AN146/2))+IF(AO146="n/a",0,IF(AO146&lt;0,0,IF(AO146&gt;10,5,AO146/2)))+IF(CB146&gt;10,5,CB146/2)</f>
        <v>66.96039943848902</v>
      </c>
      <c r="CH146" s="302">
        <f>IF(AB146="n/a",1.03*AP146,IF(AB146&lt;0,1.01*AP146,IF(AB146&gt;10,1.1*AP146,(1+AB146/100)*AP146)))</f>
        <v>6.758400000000001</v>
      </c>
      <c r="CI146" s="303">
        <f>IF($AC146="n/a",1.03*CH146,IF($AC146&lt;0,1.01*CH146,IF($AC146&gt;10,1.1*CH146,(1+$AC146/100)*CH146)))</f>
        <v>7.434240000000002</v>
      </c>
      <c r="CJ146" s="304">
        <f>IF($AE146="n/a",1.03*CI146,IF($AE146&lt;0,1.01*CI146,IF($AE146&gt;10,1.1*CI146,(1+$AE146/100)*CI146)))</f>
        <v>7.746478080000002</v>
      </c>
      <c r="CK146" s="304">
        <f>IF($AE146="n/a",1.03*CJ146,IF($AE146&lt;0,1.01*CJ146,IF($AE146&gt;10,1.1*CJ146,(1+$AE146/100)*CJ146)))</f>
        <v>8.071830159360003</v>
      </c>
      <c r="CL146" s="305">
        <f>IF($AE146="n/a",1.03*CK146,IF($AE146&lt;0,1.01*CK146,IF($AE146&gt;10,1.1*CK146,(1+$AE146/100)*CK146)))</f>
        <v>8.410847026053123</v>
      </c>
      <c r="CM146" s="303">
        <f>SUM(CH146:CL146)</f>
        <v>38.42179526541312</v>
      </c>
      <c r="CN146" s="300">
        <f>(CM146/H146)*100</f>
        <v>9.596092626042889</v>
      </c>
      <c r="CO146" s="306">
        <v>0.83</v>
      </c>
      <c r="CP146" s="307">
        <v>4.8</v>
      </c>
      <c r="CQ146" s="308">
        <v>-17.3</v>
      </c>
      <c r="CR146" s="307">
        <v>-5.5</v>
      </c>
      <c r="CS146" s="308">
        <v>-9.800000000000001</v>
      </c>
    </row>
    <row r="147" ht="11.25" customHeight="1">
      <c r="A147" t="s" s="173">
        <v>851</v>
      </c>
      <c r="B147" t="s" s="110">
        <v>852</v>
      </c>
      <c r="C147" t="s" s="110">
        <v>357</v>
      </c>
      <c r="D147" s="174">
        <v>23</v>
      </c>
      <c r="E147" s="219">
        <v>133</v>
      </c>
      <c r="F147" t="s" s="118">
        <v>55</v>
      </c>
      <c r="G147" t="s" s="113">
        <v>55</v>
      </c>
      <c r="H147" s="176">
        <v>155.07</v>
      </c>
      <c r="I147" s="177">
        <f>(R147/H147)*100</f>
        <v>2.534339330624879</v>
      </c>
      <c r="J147" s="178">
        <v>0.87</v>
      </c>
      <c r="K147" s="178">
        <v>0.9825</v>
      </c>
      <c r="L147" s="177">
        <f>((K147/J147)-1)*100</f>
        <v>12.93103448275863</v>
      </c>
      <c r="M147" s="179">
        <v>42790</v>
      </c>
      <c r="N147" s="179">
        <v>42794</v>
      </c>
      <c r="O147" s="179">
        <v>42809</v>
      </c>
      <c r="P147" t="s" s="173">
        <v>182</v>
      </c>
      <c r="Q147" s="84"/>
      <c r="R147" s="180">
        <f>K147*4</f>
        <v>3.93</v>
      </c>
      <c r="S147" s="181">
        <f>IF(OR(W147&lt;0.01,W147="n/a"),"n/a",R147/W147*100)</f>
        <v>44.20697412823397</v>
      </c>
      <c r="T147" s="182">
        <f>IF(OR(W147&lt;0.01,Z147="n/a"),"n/a",(H147/SQRT(22.5*W147*(H147/Z147))-1)*100)</f>
        <v>46.27708425050005</v>
      </c>
      <c r="U147" s="177">
        <f>IF(OR(W147&lt;0.01,W147="n/a"),"n/a",H147/W147)</f>
        <v>17.44319460067491</v>
      </c>
      <c r="V147" s="183">
        <v>12</v>
      </c>
      <c r="W147" s="176">
        <v>8.890000000000001</v>
      </c>
      <c r="X147" s="176">
        <v>2.34</v>
      </c>
      <c r="Y147" s="184">
        <v>4.31</v>
      </c>
      <c r="Z147" s="185">
        <v>2.76</v>
      </c>
      <c r="AA147" s="186">
        <v>16.4</v>
      </c>
      <c r="AB147" s="187">
        <v>3.1</v>
      </c>
      <c r="AC147" s="188">
        <v>7.2</v>
      </c>
      <c r="AD147" s="189">
        <v>6.4</v>
      </c>
      <c r="AE147" s="189">
        <v>7.45</v>
      </c>
      <c r="AF147" s="190">
        <v>25</v>
      </c>
      <c r="AG147" s="191">
        <v>72790</v>
      </c>
      <c r="AH147" s="192">
        <v>0.1</v>
      </c>
      <c r="AI147" s="193">
        <v>1.32</v>
      </c>
      <c r="AJ147" s="194">
        <f>IF(OR(AD147&lt;0,AD147="n/a",AD147=0),"n/a",AN147/AD147)</f>
        <v>1.50081856302875</v>
      </c>
      <c r="AK147" s="195">
        <f>IF(OR(AO147&lt;0,AO147="n/a"),"n/a",AN147/AO147)</f>
        <v>1.093998741417735</v>
      </c>
      <c r="AL147" s="196">
        <f>((AP147/AQ147)^(1/1)-1)*100</f>
        <v>12.98701298701299</v>
      </c>
      <c r="AM147" s="196">
        <f>IF(AS147=0,"n/a",((AP147/AS147)^(1/3)-1)*100)</f>
        <v>9.645742373189425</v>
      </c>
      <c r="AN147" s="196">
        <f>IF(AV147=0,"n/a",((AP147/AV147)^(1/5)-1)*100)</f>
        <v>9.605238803383997</v>
      </c>
      <c r="AO147" s="197">
        <f>IF(BB147=0,"n/a",((AP147/BB147)^(1/10)-1)*100)</f>
        <v>8.779935880855195</v>
      </c>
      <c r="AP147" s="194">
        <v>3.48</v>
      </c>
      <c r="AQ147" s="194">
        <v>3.08</v>
      </c>
      <c r="AR147" s="194">
        <v>2.9</v>
      </c>
      <c r="AS147" s="194">
        <v>2.64</v>
      </c>
      <c r="AT147" s="199"/>
      <c r="AU147" s="194">
        <v>2.4</v>
      </c>
      <c r="AV147" s="194">
        <v>2.2</v>
      </c>
      <c r="AW147" s="199"/>
      <c r="AX147" s="200">
        <v>2</v>
      </c>
      <c r="AY147" s="201">
        <v>1.89</v>
      </c>
      <c r="AZ147" s="202">
        <v>1.78</v>
      </c>
      <c r="BA147" s="202">
        <v>1.64</v>
      </c>
      <c r="BB147" s="202">
        <v>1.5</v>
      </c>
      <c r="BC147" s="202">
        <v>1.42</v>
      </c>
      <c r="BD147" s="202">
        <v>1.3</v>
      </c>
      <c r="BE147" s="202">
        <v>1.2</v>
      </c>
      <c r="BF147" s="202">
        <v>1.16</v>
      </c>
      <c r="BG147" s="202">
        <v>1.12</v>
      </c>
      <c r="BH147" s="202">
        <v>1.08</v>
      </c>
      <c r="BI147" s="314">
        <v>1.04</v>
      </c>
      <c r="BJ147" s="200">
        <f>SUM(AP147:BI147)</f>
        <v>33.83000000000001</v>
      </c>
      <c r="BK147" s="205">
        <f>((AP147/AQ147)-1)*100</f>
        <v>12.98701298701299</v>
      </c>
      <c r="BL147" s="205">
        <f>((AQ147/AR147)-1)*100</f>
        <v>6.20689655172415</v>
      </c>
      <c r="BM147" s="205">
        <f>((AR147/AS147)-1)*100</f>
        <v>9.848484848484841</v>
      </c>
      <c r="BN147" s="205">
        <f>IF(AU147=0,0,IF(AU147&gt;AS147,0,((AS147/AU147)-1)*100))</f>
        <v>10.00000000000001</v>
      </c>
      <c r="BO147" s="205">
        <f>IF(AV147=0,0,IF(AV147&gt;AU147,0,((AU147/AV147)-1)*100))</f>
        <v>9.090909090909083</v>
      </c>
      <c r="BP147" s="205">
        <f>IF(AX147=0,0,IF(AX147&gt;AV147,0,((AV147/AX147)-1)*100))</f>
        <v>10.00000000000001</v>
      </c>
      <c r="BQ147" s="206">
        <f>IF(AY147=0,0,IF(AY147&gt;AX147,0,((AX147/AY147)-1)*100))</f>
        <v>5.820105820105836</v>
      </c>
      <c r="BR147" s="207">
        <f>IF(AZ147=0,0,IF(AZ147&gt;AY147,0,((AY147/AZ147)-1)*100))</f>
        <v>6.17977528089888</v>
      </c>
      <c r="BS147" s="207">
        <f>IF(BA147=0,0,IF(BA147&gt;AZ147,0,((AZ147/BA147)-1)*100))</f>
        <v>8.536585365853666</v>
      </c>
      <c r="BT147" s="207">
        <f>IF(BB147=0,0,IF(BB147&gt;BA147,0,((BA147/BB147)-1)*100))</f>
        <v>9.333333333333327</v>
      </c>
      <c r="BU147" s="207">
        <f>IF(BC147=0,0,IF(BC147&gt;BB147,0,((BB147/BC147)-1)*100))</f>
        <v>5.633802816901423</v>
      </c>
      <c r="BV147" s="207">
        <f>IF(BD147=0,0,IF(BD147&gt;BC147,0,((BC147/BD147)-1)*100))</f>
        <v>9.230769230769219</v>
      </c>
      <c r="BW147" s="207">
        <f>IF(BE147=0,0,IF(BE147&gt;BD147,0,((BD147/BE147)-1)*100))</f>
        <v>8.333333333333348</v>
      </c>
      <c r="BX147" s="207">
        <f>IF(BF147=0,0,IF(BF147&gt;BE147,0,((BE147/BF147)-1)*100))</f>
        <v>3.448275862068972</v>
      </c>
      <c r="BY147" s="207">
        <f>IF(BG147=0,0,IF(BG147&gt;BF147,0,((BF147/BG147)-1)*100))</f>
        <v>3.571428571428559</v>
      </c>
      <c r="BZ147" s="207">
        <f>IF(BH147=0,0,IF(BH147&gt;BG147,0,((BG147/BH147)-1)*100))</f>
        <v>3.703703703703698</v>
      </c>
      <c r="CA147" s="208">
        <f>IF(BI147=0,0,IF(BI147&gt;BH147,0,((BH147/BI147)-1)*100))</f>
        <v>3.846153846153855</v>
      </c>
      <c r="CB147" s="205">
        <f>AVERAGE(BK147:CA147)</f>
        <v>7.398268861334225</v>
      </c>
      <c r="CC147" s="205">
        <f>SQRT(AVERAGE((BK147-$CB147)^2,(BL147-$CB147)^2,(BM147-$CB147)^2,(BN147-$CB147)^2,(BO147-$CB147)^2,(BP147-$CB147)^2,(BQ147-$CB147)^2,(BR147-$CB147)^2,(BS147-$CB147)^2,(BT147-$CB147)^2,(BU147-$CB147)^2,(BV147-$CB147)^2,(BW147-$CB147)^2,(BX147-$CB147)^2,(BY147-$CB147)^2,(BZ147-$CB147)^2,(CA147-$CB147)^2))</f>
        <v>2.743289351154369</v>
      </c>
      <c r="CD147" t="s" s="110">
        <v>161</v>
      </c>
      <c r="CE147" s="209">
        <f>IF(AN147="n/a","n/a",IF(U147&lt;0,"n/a",IF(U147="n/a","n/a",I147+AN147-U147)))</f>
        <v>-5.303616466666037</v>
      </c>
      <c r="CF147" s="209">
        <f>IF(AN147="n/a","n/a",I147+AN147)</f>
        <v>12.13957813400888</v>
      </c>
      <c r="CG147" s="205">
        <f>D147/10+(1000-E147)/100+IF(F147="N",2,IF(F147="Y",1,0))+IF(G147="N",2,IF(G147="Y",1,0))+IF(L147&gt;10,5,L147/2)+IF(S147&gt;100,0,IF(S147&lt;0,0,(100-S147)/10))+IF(U147&gt;100,0,IF(U147&lt;0,0,(100-U147)/10))+IF(X147="-",0,IF(X147="N/A",0,IF(X147&gt;5,0,5-X147)))+IF(Y147&gt;5,0,5-Y147)+IF(Z147="N/A",0,IF(Z147&gt;5,0,5-Z147))+IF(AB147&lt;0,0,IF(AB147="-",0,IF(AB147="N/A",0,IF(AB147&gt;10,5,AB147/2))))+IF(AC147="n/a",0,IF(AC147&lt;0,0,IF(AC147&gt;10,5,AC147/2)))+IF(AE147="n/a",0,IF(AE147&lt;0,0,IF(AE147&gt;10,5,AE147/2)))+AF147/10+IF(AG147&gt;100000,3,IF(AG147&gt;10000,2,IF(AG147&gt;1000,1,0)))+IF(AL147&gt;10,5,AL147/2)+IF(AM147="n/a",0,IF(AM147&gt;10,5,AM147/2))+IF(AN147="n/a",0,IF(AN147&gt;10,5,AN147/2))+IF(AO147="n/a",0,IF(AO147&lt;0,0,IF(AO147&gt;10,5,AO147/2)))+IF(CB147&gt;10,5,CB147/2)</f>
        <v>75.48457608649052</v>
      </c>
      <c r="CH147" s="315">
        <f>IF(AB147="n/a",1.03*AP147,IF(AB147&lt;0,1.01*AP147,IF(AB147&gt;10,1.1*AP147,(1+AB147/100)*AP147)))</f>
        <v>3.58788</v>
      </c>
      <c r="CI147" s="211">
        <f>IF($AC147="n/a",1.03*CH147,IF($AC147&lt;0,1.01*CH147,IF($AC147&gt;10,1.1*CH147,(1+$AC147/100)*CH147)))</f>
        <v>3.84620736</v>
      </c>
      <c r="CJ147" s="212">
        <f>IF($AE147="n/a",1.03*CI147,IF($AE147&lt;0,1.01*CI147,IF($AE147&gt;10,1.1*CI147,(1+$AE147/100)*CI147)))</f>
        <v>4.132749808320</v>
      </c>
      <c r="CK147" s="212">
        <f>IF($AE147="n/a",1.03*CJ147,IF($AE147&lt;0,1.01*CJ147,IF($AE147&gt;10,1.1*CJ147,(1+$AE147/100)*CJ147)))</f>
        <v>4.44063966903984</v>
      </c>
      <c r="CL147" s="210">
        <f>IF($AE147="n/a",1.03*CK147,IF($AE147&lt;0,1.01*CK147,IF($AE147&gt;10,1.1*CK147,(1+$AE147/100)*CK147)))</f>
        <v>4.771467324383307</v>
      </c>
      <c r="CM147" s="211">
        <f>SUM(CH147:CL147)</f>
        <v>20.77894416174315</v>
      </c>
      <c r="CN147" s="208">
        <f>(CM147/H147)*100</f>
        <v>13.39971894095773</v>
      </c>
      <c r="CO147" s="213">
        <v>0.31</v>
      </c>
      <c r="CP147" s="214">
        <v>40.4</v>
      </c>
      <c r="CQ147" s="215">
        <v>-1.1</v>
      </c>
      <c r="CR147" s="214">
        <v>3.4</v>
      </c>
      <c r="CS147" s="215">
        <v>11.8</v>
      </c>
    </row>
    <row r="148" ht="11.25" customHeight="1">
      <c r="A148" t="s" s="227">
        <v>853</v>
      </c>
      <c r="B148" t="s" s="116">
        <v>854</v>
      </c>
      <c r="C148" t="s" s="116">
        <v>461</v>
      </c>
      <c r="D148" s="218">
        <v>15</v>
      </c>
      <c r="E148" s="219">
        <v>202</v>
      </c>
      <c r="F148" t="s" s="220">
        <v>141</v>
      </c>
      <c r="G148" t="s" s="221">
        <v>141</v>
      </c>
      <c r="H148" s="493">
        <v>54.99</v>
      </c>
      <c r="I148" s="223">
        <f>(R148/H148)*100</f>
        <v>1.309328968903437</v>
      </c>
      <c r="J148" s="224">
        <v>0.16</v>
      </c>
      <c r="K148" s="224">
        <v>0.18</v>
      </c>
      <c r="L148" s="223">
        <f>((K148/J148)-1)*100</f>
        <v>12.5</v>
      </c>
      <c r="M148" s="323">
        <v>42705</v>
      </c>
      <c r="N148" s="323">
        <v>42709</v>
      </c>
      <c r="O148" s="323">
        <v>42738</v>
      </c>
      <c r="P148" t="s" s="227">
        <v>201</v>
      </c>
      <c r="Q148" s="316"/>
      <c r="R148" s="225">
        <f>K148*4</f>
        <v>0.72</v>
      </c>
      <c r="S148" s="228">
        <f>IF(OR(W148&lt;0.01,W148="n/a"),"n/a",R148/W148*100)</f>
        <v>30.76923076923077</v>
      </c>
      <c r="T148" s="229">
        <f>IF(OR(W148&lt;0.01,Z148="n/a"),"n/a",(H148/SQRT(22.5*W148*(H148/Z148))-1)*100)</f>
        <v>180.0674521928205</v>
      </c>
      <c r="U148" s="223">
        <f>IF(OR(W148&lt;0.01,W148="n/a"),"n/a",H148/W148)</f>
        <v>23.5</v>
      </c>
      <c r="V148" s="230">
        <v>5</v>
      </c>
      <c r="W148" s="222">
        <v>2.34</v>
      </c>
      <c r="X148" s="222">
        <v>2.76</v>
      </c>
      <c r="Y148" s="231">
        <v>2.65</v>
      </c>
      <c r="Z148" s="232">
        <v>7.51</v>
      </c>
      <c r="AA148" s="233">
        <v>31.9</v>
      </c>
      <c r="AB148" s="234">
        <v>16.1</v>
      </c>
      <c r="AC148" s="235">
        <v>14.3</v>
      </c>
      <c r="AD148" s="236">
        <v>15.8</v>
      </c>
      <c r="AE148" s="236">
        <v>8.51</v>
      </c>
      <c r="AF148" s="237">
        <v>26</v>
      </c>
      <c r="AG148" s="238">
        <v>91080</v>
      </c>
      <c r="AH148" s="239">
        <v>1.9</v>
      </c>
      <c r="AI148" s="240">
        <v>0.32</v>
      </c>
      <c r="AJ148" s="241">
        <f>IF(OR(AD148&lt;0,AD148="n/a",AD148=0),"n/a",AN148/AD148)</f>
        <v>0.9874398537370093</v>
      </c>
      <c r="AK148" s="242">
        <f>IF(OR(AO148&lt;0,AO148="n/a"),"n/a",AN148/AO148)</f>
        <v>1.061916698924496</v>
      </c>
      <c r="AL148" s="243">
        <f>((AP148/AQ148)^(1/1)-1)*100</f>
        <v>14.28571428571428</v>
      </c>
      <c r="AM148" s="243">
        <f>IF(AS148=0,"n/a",((AP148/AS148)^(1/3)-1)*100)</f>
        <v>15.07391653295762</v>
      </c>
      <c r="AN148" s="243">
        <f>IF(AV148=0,"n/a",((AP148/AV148)^(1/5)-1)*100)</f>
        <v>15.60154968904475</v>
      </c>
      <c r="AO148" s="244">
        <f>IF(BB148=0,"n/a",((AP148/BB148)^(1/10)-1)*100)</f>
        <v>14.69187715462608</v>
      </c>
      <c r="AP148" s="241">
        <v>0.64</v>
      </c>
      <c r="AQ148" s="241">
        <v>0.5600000000000001</v>
      </c>
      <c r="AR148" s="241">
        <v>0.48</v>
      </c>
      <c r="AS148" s="241">
        <v>0.42</v>
      </c>
      <c r="AT148" s="245"/>
      <c r="AU148" s="241">
        <v>0.375</v>
      </c>
      <c r="AV148" s="241">
        <v>0.31</v>
      </c>
      <c r="AW148" s="245"/>
      <c r="AX148" s="246">
        <v>0.28</v>
      </c>
      <c r="AY148" s="247">
        <v>0.255</v>
      </c>
      <c r="AZ148" s="248">
        <v>0.235</v>
      </c>
      <c r="BA148" s="248">
        <v>0.19625</v>
      </c>
      <c r="BB148" s="248">
        <v>0.1625</v>
      </c>
      <c r="BC148" s="248">
        <v>0.1325</v>
      </c>
      <c r="BD148" s="248">
        <v>0.10625</v>
      </c>
      <c r="BE148" s="248">
        <v>0.0775</v>
      </c>
      <c r="BF148" s="248">
        <v>0.0625</v>
      </c>
      <c r="BG148" s="317">
        <v>0.06</v>
      </c>
      <c r="BH148" s="317">
        <v>0.06</v>
      </c>
      <c r="BI148" s="401">
        <v>0.06</v>
      </c>
      <c r="BJ148" s="246">
        <f>SUM(AP148:BI148)</f>
        <v>4.472499999999999</v>
      </c>
      <c r="BK148" s="250">
        <f>((AP148/AQ148)-1)*100</f>
        <v>14.28571428571428</v>
      </c>
      <c r="BL148" s="250">
        <f>((AQ148/AR148)-1)*100</f>
        <v>16.66666666666667</v>
      </c>
      <c r="BM148" s="250">
        <f>((AR148/AS148)-1)*100</f>
        <v>14.28571428571428</v>
      </c>
      <c r="BN148" s="250">
        <f>IF(AU148=0,0,IF(AU148&gt;AS148,0,((AS148/AU148)-1)*100))</f>
        <v>11.99999999999999</v>
      </c>
      <c r="BO148" s="250">
        <f>IF(AV148=0,0,IF(AV148&gt;AU148,0,((AU148/AV148)-1)*100))</f>
        <v>20.96774193548388</v>
      </c>
      <c r="BP148" s="250">
        <f>IF(AX148=0,0,IF(AX148&gt;AV148,0,((AV148/AX148)-1)*100))</f>
        <v>10.7142857142857</v>
      </c>
      <c r="BQ148" s="251">
        <f>IF(AY148=0,0,IF(AY148&gt;AX148,0,((AX148/AY148)-1)*100))</f>
        <v>9.803921568627461</v>
      </c>
      <c r="BR148" s="252">
        <f>IF(AZ148=0,0,IF(AZ148&gt;AY148,0,((AY148/AZ148)-1)*100))</f>
        <v>8.510638297872353</v>
      </c>
      <c r="BS148" s="252">
        <f>IF(BA148=0,0,IF(BA148&gt;AZ148,0,((AZ148/BA148)-1)*100))</f>
        <v>19.7452229299363</v>
      </c>
      <c r="BT148" s="252">
        <f>IF(BB148=0,0,IF(BB148&gt;BA148,0,((BA148/BB148)-1)*100))</f>
        <v>20.76923076923076</v>
      </c>
      <c r="BU148" s="252">
        <f>IF(BC148=0,0,IF(BC148&gt;BB148,0,((BB148/BC148)-1)*100))</f>
        <v>22.64150943396226</v>
      </c>
      <c r="BV148" s="252">
        <f>IF(BD148=0,0,IF(BD148&gt;BC148,0,((BC148/BD148)-1)*100))</f>
        <v>24.70588235294118</v>
      </c>
      <c r="BW148" s="252">
        <f>IF(BE148=0,0,IF(BE148&gt;BD148,0,((BD148/BE148)-1)*100))</f>
        <v>37.09677419354838</v>
      </c>
      <c r="BX148" s="252">
        <f>IF(BF148=0,0,IF(BF148&gt;BE148,0,((BE148/BF148)-1)*100))</f>
        <v>24</v>
      </c>
      <c r="BY148" s="252">
        <f>IF(BG148=0,0,IF(BG148&gt;BF148,0,((BF148/BG148)-1)*100))</f>
        <v>4.166666666666674</v>
      </c>
      <c r="BZ148" s="252">
        <f>IF(BH148=0,0,IF(BH148&gt;BG148,0,((BG148/BH148)-1)*100))</f>
        <v>0</v>
      </c>
      <c r="CA148" s="253">
        <f>IF(BI148=0,0,IF(BI148&gt;BH148,0,((BH148/BI148)-1)*100))</f>
        <v>0</v>
      </c>
      <c r="CB148" s="250">
        <f>AVERAGE(BK148:CA148)</f>
        <v>15.31529230003825</v>
      </c>
      <c r="CC148" s="250">
        <f>SQRT(AVERAGE((BK148-$CB148)^2,(BL148-$CB148)^2,(BM148-$CB148)^2,(BN148-$CB148)^2,(BO148-$CB148)^2,(BP148-$CB148)^2,(BQ148-$CB148)^2,(BR148-$CB148)^2,(BS148-$CB148)^2,(BT148-$CB148)^2,(BU148-$CB148)^2,(BV148-$CB148)^2,(BW148-$CB148)^2,(BX148-$CB148)^2,(BY148-$CB148)^2,(BZ148-$CB148)^2,(CA148-$CB148)^2))</f>
        <v>9.32809510199656</v>
      </c>
      <c r="CD148" t="s" s="116">
        <v>302</v>
      </c>
      <c r="CE148" s="254">
        <f>IF(AN148="n/a","n/a",IF(U148&lt;0,"n/a",IF(U148="n/a","n/a",I148+AN148-U148)))</f>
        <v>-6.589121342051818</v>
      </c>
      <c r="CF148" s="254">
        <f>IF(AN148="n/a","n/a",I148+AN148)</f>
        <v>16.91087865794819</v>
      </c>
      <c r="CG148" s="250">
        <f>D148/10+(1000-E148)/100+IF(F148="N",2,IF(F148="Y",1,0))+IF(G148="N",2,IF(G148="Y",1,0))+IF(L148&gt;10,5,L148/2)+IF(S148&gt;100,0,IF(S148&lt;0,0,(100-S148)/10))+IF(U148&gt;100,0,IF(U148&lt;0,0,(100-U148)/10))+IF(X148="-",0,IF(X148="N/A",0,IF(X148&gt;5,0,5-X148)))+IF(Y148&gt;5,0,5-Y148)+IF(Z148="N/A",0,IF(Z148&gt;5,0,5-Z148))+IF(AB148&lt;0,0,IF(AB148="-",0,IF(AB148="N/A",0,IF(AB148&gt;10,5,AB148/2))))+IF(AC148="n/a",0,IF(AC148&lt;0,0,IF(AC148&gt;10,5,AC148/2)))+IF(AE148="n/a",0,IF(AE148&lt;0,0,IF(AE148&gt;10,5,AE148/2)))+AF148/10+IF(AG148&gt;100000,3,IF(AG148&gt;10000,2,IF(AG148&gt;1000,1,0)))+IF(AL148&gt;10,5,AL148/2)+IF(AM148="n/a",0,IF(AM148&gt;10,5,AM148/2))+IF(AN148="n/a",0,IF(AN148&gt;10,5,AN148/2))+IF(AO148="n/a",0,IF(AO148&lt;0,0,IF(AO148&gt;10,5,AO148/2)))+IF(CB148&gt;10,5,CB148/2)</f>
        <v>79.49807692307692</v>
      </c>
      <c r="CH148" s="255">
        <f>IF(AB148="n/a",1.03*AP148,IF(AB148&lt;0,1.01*AP148,IF(AB148&gt;10,1.1*AP148,(1+AB148/100)*AP148)))</f>
        <v>0.7040000000000001</v>
      </c>
      <c r="CI148" s="256">
        <f>IF($AC148="n/a",1.03*CH148,IF($AC148&lt;0,1.01*CH148,IF($AC148&gt;10,1.1*CH148,(1+$AC148/100)*CH148)))</f>
        <v>0.7744000000000001</v>
      </c>
      <c r="CJ148" s="257">
        <f>IF($AE148="n/a",1.03*CI148,IF($AE148&lt;0,1.01*CI148,IF($AE148&gt;10,1.1*CI148,(1+$AE148/100)*CI148)))</f>
        <v>0.8403014400000001</v>
      </c>
      <c r="CK148" s="257">
        <f>IF($AE148="n/a",1.03*CJ148,IF($AE148&lt;0,1.01*CJ148,IF($AE148&gt;10,1.1*CJ148,(1+$AE148/100)*CJ148)))</f>
        <v>0.9118110925440001</v>
      </c>
      <c r="CL148" s="258">
        <f>IF($AE148="n/a",1.03*CK148,IF($AE148&lt;0,1.01*CK148,IF($AE148&gt;10,1.1*CK148,(1+$AE148/100)*CK148)))</f>
        <v>0.9894062165194945</v>
      </c>
      <c r="CM148" s="256">
        <f>SUM(CH148:CL148)</f>
        <v>4.219918749063495</v>
      </c>
      <c r="CN148" s="253">
        <f>(CM148/H148)*100</f>
        <v>7.673974811899425</v>
      </c>
      <c r="CO148" s="259">
        <v>0.6</v>
      </c>
      <c r="CP148" s="260">
        <v>12.2</v>
      </c>
      <c r="CQ148" s="261">
        <v>-9.199999999999999</v>
      </c>
      <c r="CR148" s="260">
        <v>3.7</v>
      </c>
      <c r="CS148" s="261">
        <v>0.1</v>
      </c>
    </row>
    <row r="149" ht="11.25" customHeight="1">
      <c r="A149" t="s" s="116">
        <v>855</v>
      </c>
      <c r="B149" t="s" s="116">
        <v>856</v>
      </c>
      <c r="C149" t="s" s="116">
        <v>128</v>
      </c>
      <c r="D149" s="218">
        <v>23</v>
      </c>
      <c r="E149" s="219">
        <v>139</v>
      </c>
      <c r="F149" t="s" s="220">
        <v>129</v>
      </c>
      <c r="G149" t="s" s="221">
        <v>129</v>
      </c>
      <c r="H149" s="344">
        <v>34.35</v>
      </c>
      <c r="I149" s="223">
        <f>(R149/H149)*100</f>
        <v>2.794759825327511</v>
      </c>
      <c r="J149" s="318">
        <v>0.22</v>
      </c>
      <c r="K149" s="318">
        <v>0.24</v>
      </c>
      <c r="L149" s="223">
        <f>((K149/J149)-1)*100</f>
        <v>9.090909090909083</v>
      </c>
      <c r="M149" s="226">
        <v>43045</v>
      </c>
      <c r="N149" s="226">
        <v>43046</v>
      </c>
      <c r="O149" s="226">
        <v>43060</v>
      </c>
      <c r="P149" t="s" s="227">
        <v>857</v>
      </c>
      <c r="Q149" s="395"/>
      <c r="R149" s="225">
        <f>K149*4</f>
        <v>0.96</v>
      </c>
      <c r="S149" s="228">
        <f>IF(OR(W149&lt;0.01,W149="n/a"),"n/a",R149/W149*100)</f>
        <v>31.06796116504855</v>
      </c>
      <c r="T149" s="229">
        <f>IF(OR(W149&lt;0.01,Z149="n/a"),"n/a",(H149/SQRT(22.5*W149*(H149/Z149))-1)*100)</f>
        <v>-24.62248911121723</v>
      </c>
      <c r="U149" s="223">
        <f>IF(OR(W149&lt;0.01,W149="n/a"),"n/a",H149/W149)</f>
        <v>11.11650485436893</v>
      </c>
      <c r="V149" s="230">
        <v>12</v>
      </c>
      <c r="W149" s="344">
        <v>3.09</v>
      </c>
      <c r="X149" t="s" s="348">
        <v>143</v>
      </c>
      <c r="Y149" s="504">
        <v>3.22</v>
      </c>
      <c r="Z149" s="346">
        <v>1.15</v>
      </c>
      <c r="AA149" t="s" s="349">
        <v>143</v>
      </c>
      <c r="AB149" t="s" s="345">
        <v>143</v>
      </c>
      <c r="AC149" t="s" s="349">
        <v>143</v>
      </c>
      <c r="AD149" t="s" s="348">
        <v>143</v>
      </c>
      <c r="AE149" t="s" s="348">
        <v>143</v>
      </c>
      <c r="AF149" s="237">
        <v>0</v>
      </c>
      <c r="AG149" s="350">
        <v>43</v>
      </c>
      <c r="AH149" t="s" s="348">
        <v>143</v>
      </c>
      <c r="AI149" t="s" s="348">
        <v>143</v>
      </c>
      <c r="AJ149" t="s" s="265">
        <f>IF(OR(AD149&lt;0,AD149="n/a",AD149=0),"n/a",AN149/AD149)</f>
        <v>143</v>
      </c>
      <c r="AK149" s="242">
        <f>IF(OR(AO149&lt;0,AO149="n/a"),"n/a",AN149/AO149)</f>
        <v>1.324247660151739</v>
      </c>
      <c r="AL149" s="243">
        <f>((AP149/AQ149)^(1/1)-1)*100</f>
        <v>4.938271604938271</v>
      </c>
      <c r="AM149" s="243">
        <f>IF(AS149=0,"n/a",((AP149/AS149)^(1/3)-1)*100)</f>
        <v>3.574416865128627</v>
      </c>
      <c r="AN149" s="243">
        <f>IF(AV149=0,"n/a",((AP149/AV149)^(1/5)-1)*100)</f>
        <v>3.811618422698393</v>
      </c>
      <c r="AO149" s="244">
        <f>IF(BB149=0,"n/a",((AP149/BB149)^(1/10)-1)*100)</f>
        <v>2.878327474078102</v>
      </c>
      <c r="AP149" s="241">
        <v>0.85</v>
      </c>
      <c r="AQ149" s="241">
        <v>0.8100000000000001</v>
      </c>
      <c r="AR149" s="241">
        <v>0.785</v>
      </c>
      <c r="AS149" s="241">
        <v>0.765</v>
      </c>
      <c r="AT149" s="245"/>
      <c r="AU149" s="241">
        <v>0.73</v>
      </c>
      <c r="AV149" s="241">
        <v>0.705</v>
      </c>
      <c r="AW149" s="245"/>
      <c r="AX149" s="246">
        <v>0.6850000000000001</v>
      </c>
      <c r="AY149" s="247">
        <v>0.665</v>
      </c>
      <c r="AZ149" s="317">
        <v>0.66</v>
      </c>
      <c r="BA149" s="248">
        <v>0.645</v>
      </c>
      <c r="BB149" s="317">
        <v>0.64</v>
      </c>
      <c r="BC149" s="248">
        <v>0.61</v>
      </c>
      <c r="BD149" s="248">
        <v>0.57</v>
      </c>
      <c r="BE149" s="248">
        <v>0.53</v>
      </c>
      <c r="BF149" s="248">
        <v>0.49</v>
      </c>
      <c r="BG149" s="248">
        <v>0.45</v>
      </c>
      <c r="BH149" s="248">
        <v>0.41</v>
      </c>
      <c r="BI149" s="249">
        <v>0.34546</v>
      </c>
      <c r="BJ149" s="246">
        <f>SUM(AP149:BI149)</f>
        <v>11.34546</v>
      </c>
      <c r="BK149" s="250">
        <f>((AP149/AQ149)-1)*100</f>
        <v>4.938271604938271</v>
      </c>
      <c r="BL149" s="250">
        <f>((AQ149/AR149)-1)*100</f>
        <v>3.184713375796178</v>
      </c>
      <c r="BM149" s="250">
        <f>((AR149/AS149)-1)*100</f>
        <v>2.614379084967333</v>
      </c>
      <c r="BN149" s="250">
        <f>IF(AU149=0,0,IF(AU149&gt;AS149,0,((AS149/AU149)-1)*100))</f>
        <v>4.794520547945202</v>
      </c>
      <c r="BO149" s="250">
        <f>IF(AV149=0,0,IF(AV149&gt;AU149,0,((AU149/AV149)-1)*100))</f>
        <v>3.546099290780136</v>
      </c>
      <c r="BP149" s="250">
        <f>IF(AX149=0,0,IF(AX149&gt;AV149,0,((AV149/AX149)-1)*100))</f>
        <v>2.919708029197077</v>
      </c>
      <c r="BQ149" s="251">
        <f>IF(AY149=0,0,IF(AY149&gt;AX149,0,((AX149/AY149)-1)*100))</f>
        <v>3.007518796992481</v>
      </c>
      <c r="BR149" s="252">
        <f>IF(AZ149=0,0,IF(AZ149&gt;AY149,0,((AY149/AZ149)-1)*100))</f>
        <v>0.7575757575757569</v>
      </c>
      <c r="BS149" s="252">
        <f>IF(BA149=0,0,IF(BA149&gt;AZ149,0,((AZ149/BA149)-1)*100))</f>
        <v>2.325581395348841</v>
      </c>
      <c r="BT149" s="252">
        <f>IF(BB149=0,0,IF(BB149&gt;BA149,0,((BA149/BB149)-1)*100))</f>
        <v>0.78125</v>
      </c>
      <c r="BU149" s="252">
        <f>IF(BC149=0,0,IF(BC149&gt;BB149,0,((BB149/BC149)-1)*100))</f>
        <v>4.918032786885251</v>
      </c>
      <c r="BV149" s="252">
        <f>IF(BD149=0,0,IF(BD149&gt;BC149,0,((BC149/BD149)-1)*100))</f>
        <v>7.017543859649122</v>
      </c>
      <c r="BW149" s="252">
        <f>IF(BE149=0,0,IF(BE149&gt;BD149,0,((BD149/BE149)-1)*100))</f>
        <v>7.547169811320731</v>
      </c>
      <c r="BX149" s="252">
        <f>IF(BF149=0,0,IF(BF149&gt;BE149,0,((BE149/BF149)-1)*100))</f>
        <v>8.163265306122458</v>
      </c>
      <c r="BY149" s="252">
        <f>IF(BG149=0,0,IF(BG149&gt;BF149,0,((BF149/BG149)-1)*100))</f>
        <v>8.888888888888879</v>
      </c>
      <c r="BZ149" s="252">
        <f>IF(BH149=0,0,IF(BH149&gt;BG149,0,((BG149/BH149)-1)*100))</f>
        <v>9.756097560975618</v>
      </c>
      <c r="CA149" s="253">
        <f>IF(BI149=0,0,IF(BI149&gt;BH149,0,((BH149/BI149)-1)*100))</f>
        <v>18.68233659468535</v>
      </c>
      <c r="CB149" s="250">
        <f>AVERAGE(BK149:CA149)</f>
        <v>5.520173687768746</v>
      </c>
      <c r="CC149" s="250">
        <f>SQRT(AVERAGE((BK149-$CB149)^2,(BL149-$CB149)^2,(BM149-$CB149)^2,(BN149-$CB149)^2,(BO149-$CB149)^2,(BP149-$CB149)^2,(BQ149-$CB149)^2,(BR149-$CB149)^2,(BS149-$CB149)^2,(BT149-$CB149)^2,(BU149-$CB149)^2,(BV149-$CB149)^2,(BW149-$CB149)^2,(BX149-$CB149)^2,(BY149-$CB149)^2,(BZ149-$CB149)^2,(CA149-$CB149)^2))</f>
        <v>4.223981572613978</v>
      </c>
      <c r="CD149" t="s" s="116">
        <v>132</v>
      </c>
      <c r="CE149" s="254">
        <f>IF(AN149="n/a","n/a",IF(U149&lt;0,"n/a",IF(U149="n/a","n/a",I149+AN149-U149)))</f>
        <v>-4.510126606343031</v>
      </c>
      <c r="CF149" s="254">
        <f>IF(AN149="n/a","n/a",I149+AN149)</f>
        <v>6.606378248025903</v>
      </c>
      <c r="CG149" s="250">
        <f>D149/10+(1000-E149)/100+IF(F149="N",2,IF(F149="Y",1,0))+IF(G149="N",2,IF(G149="Y",1,0))+IF(L149&gt;10,5,L149/2)+IF(S149&gt;100,0,IF(S149&lt;0,0,(100-S149)/10))+IF(U149&gt;100,0,IF(U149&lt;0,0,(100-U149)/10))+IF(X149="-",0,IF(X149="N/A",0,IF(X149&gt;5,0,5-X149)))+IF(Y149&gt;5,0,5-Y149)+IF(Z149="N/A",0,IF(Z149&gt;5,0,5-Z149))+IF(AB149&lt;0,0,IF(AB149="-",0,IF(AB149="N/A",0,IF(AB149&gt;10,5,AB149/2))))+IF(AC149="n/a",0,IF(AC149&lt;0,0,IF(AC149&gt;10,5,AC149/2)))+IF(AE149="n/a",0,IF(AE149&lt;0,0,IF(AE149&gt;10,5,AE149/2)))+AF149/10+IF(AG149&gt;100000,3,IF(AG149&gt;10000,2,IF(AG149&gt;1000,1,0)))+IF(AL149&gt;10,5,AL149/2)+IF(AM149="n/a",0,IF(AM149&gt;10,5,AM149/2))+IF(AN149="n/a",0,IF(AN149&gt;10,5,AN149/2))+IF(AO149="n/a",0,IF(AO149&lt;0,0,IF(AO149&gt;10,5,AO149/2)))+IF(CB149&gt;10,5,CB149/2)</f>
        <v>47.22841197081886</v>
      </c>
      <c r="CH149" s="255">
        <f>IF(AB149="n/a",1.03*AP149,IF(AB149&lt;0,1.01*AP149,IF(AB149&gt;10,1.1*AP149,(1+AB149/100)*AP149)))</f>
        <v>0.8754999999999999</v>
      </c>
      <c r="CI149" s="256">
        <f>IF($AC149="n/a",1.03*CH149,IF($AC149&lt;0,1.01*CH149,IF($AC149&gt;10,1.1*CH149,(1+$AC149/100)*CH149)))</f>
        <v>0.9017649999999999</v>
      </c>
      <c r="CJ149" s="257">
        <f>IF($AE149="n/a",1.03*CI149,IF($AE149&lt;0,1.01*CI149,IF($AE149&gt;10,1.1*CI149,(1+$AE149/100)*CI149)))</f>
        <v>0.92881795</v>
      </c>
      <c r="CK149" s="257">
        <f>IF($AE149="n/a",1.03*CJ149,IF($AE149&lt;0,1.01*CJ149,IF($AE149&gt;10,1.1*CJ149,(1+$AE149/100)*CJ149)))</f>
        <v>0.9566824885</v>
      </c>
      <c r="CL149" s="258">
        <f>IF($AE149="n/a",1.03*CK149,IF($AE149&lt;0,1.01*CK149,IF($AE149&gt;10,1.1*CK149,(1+$AE149/100)*CK149)))</f>
        <v>0.9853829631550001</v>
      </c>
      <c r="CM149" s="256">
        <f>SUM(CH149:CL149)</f>
        <v>4.648148401655</v>
      </c>
      <c r="CN149" s="253">
        <f>(CM149/H149)*100</f>
        <v>13.53172751573508</v>
      </c>
      <c r="CO149" t="s" s="348">
        <v>143</v>
      </c>
      <c r="CP149" t="s" s="345">
        <v>143</v>
      </c>
      <c r="CQ149" s="553">
        <v>-3.9</v>
      </c>
      <c r="CR149" s="351">
        <v>1.4</v>
      </c>
      <c r="CS149" s="352">
        <v>2.4</v>
      </c>
    </row>
    <row r="150" ht="11.25" customHeight="1">
      <c r="A150" t="s" s="227">
        <v>858</v>
      </c>
      <c r="B150" t="s" s="116">
        <v>859</v>
      </c>
      <c r="C150" t="s" s="116">
        <v>297</v>
      </c>
      <c r="D150" s="218">
        <v>14</v>
      </c>
      <c r="E150" s="219">
        <v>250</v>
      </c>
      <c r="F150" t="s" s="220">
        <v>55</v>
      </c>
      <c r="G150" t="s" s="221">
        <v>55</v>
      </c>
      <c r="H150" s="493">
        <v>295.53</v>
      </c>
      <c r="I150" s="223">
        <f>(R150/H150)*100</f>
        <v>1.353500490643928</v>
      </c>
      <c r="J150" s="224">
        <v>0.9</v>
      </c>
      <c r="K150" s="224">
        <v>1</v>
      </c>
      <c r="L150" s="223">
        <f>((K150/J150)-1)*100</f>
        <v>11.11111111111112</v>
      </c>
      <c r="M150" s="226">
        <v>42887</v>
      </c>
      <c r="N150" s="226">
        <v>42891</v>
      </c>
      <c r="O150" s="226">
        <v>42907</v>
      </c>
      <c r="P150" t="s" s="227">
        <v>860</v>
      </c>
      <c r="Q150" s="85"/>
      <c r="R150" s="225">
        <f>K150*4</f>
        <v>4</v>
      </c>
      <c r="S150" s="228">
        <f>IF(OR(W150&lt;0.01,W150="n/a"),"n/a",R150/W150*100)</f>
        <v>29.80625931445604</v>
      </c>
      <c r="T150" s="229">
        <f>IF(OR(W150&lt;0.01,Z150="n/a"),"n/a",(H150/SQRT(22.5*W150*(H150/Z150))-1)*100)</f>
        <v>178.5927841742126</v>
      </c>
      <c r="U150" s="223">
        <f>IF(OR(W150&lt;0.01,W150="n/a"),"n/a",H150/W150)</f>
        <v>22.02160953800298</v>
      </c>
      <c r="V150" s="230">
        <v>12</v>
      </c>
      <c r="W150" s="222">
        <v>13.42</v>
      </c>
      <c r="X150" s="222">
        <v>2.47</v>
      </c>
      <c r="Y150" s="231">
        <v>2.01</v>
      </c>
      <c r="Z150" s="232">
        <v>7.93</v>
      </c>
      <c r="AA150" s="233">
        <v>40.7</v>
      </c>
      <c r="AB150" s="234">
        <v>17.4</v>
      </c>
      <c r="AC150" s="235">
        <v>3.59</v>
      </c>
      <c r="AD150" s="236">
        <v>10.1</v>
      </c>
      <c r="AE150" s="236">
        <v>8.91</v>
      </c>
      <c r="AF150" s="237">
        <v>21</v>
      </c>
      <c r="AG150" s="238">
        <v>51502</v>
      </c>
      <c r="AH150" s="239">
        <v>0.3</v>
      </c>
      <c r="AI150" s="240">
        <v>0.96</v>
      </c>
      <c r="AJ150" s="241">
        <f>IF(OR(AD150&lt;0,AD150="n/a",AD150=0),"n/a",AN150/AD150)</f>
        <v>1.257928458515903</v>
      </c>
      <c r="AK150" s="242">
        <f>IF(OR(AO150&lt;0,AO150="n/a"),"n/a",AN150/AO150)</f>
        <v>0.9913953804918234</v>
      </c>
      <c r="AL150" s="243">
        <f>((AP150/AQ150)^(1/1)-1)*100</f>
        <v>12.9032258064516</v>
      </c>
      <c r="AM150" s="243">
        <f>IF(AS150=0,"n/a",((AP150/AS150)^(1/3)-1)*100)</f>
        <v>13.71830097629767</v>
      </c>
      <c r="AN150" s="243">
        <f>IF(AV150=0,"n/a",((AP150/AV150)^(1/5)-1)*100)</f>
        <v>12.70507743101061</v>
      </c>
      <c r="AO150" s="244">
        <f>IF(BB150=0,"n/a",((AP150/BB150)^(1/10)-1)*100)</f>
        <v>12.81534862983498</v>
      </c>
      <c r="AP150" s="241">
        <v>3.5</v>
      </c>
      <c r="AQ150" s="241">
        <v>3.1</v>
      </c>
      <c r="AR150" s="241">
        <v>2.71</v>
      </c>
      <c r="AS150" s="241">
        <v>2.38</v>
      </c>
      <c r="AT150" s="245"/>
      <c r="AU150" s="241">
        <v>2.15</v>
      </c>
      <c r="AV150" s="241">
        <v>1.924645</v>
      </c>
      <c r="AW150" s="245"/>
      <c r="AX150" s="246">
        <v>1.66244</v>
      </c>
      <c r="AY150" s="247">
        <v>1.526915</v>
      </c>
      <c r="AZ150" s="248">
        <v>1.418495</v>
      </c>
      <c r="BA150" s="248">
        <v>1.33718</v>
      </c>
      <c r="BB150" s="248">
        <v>1.04806</v>
      </c>
      <c r="BC150" s="248">
        <v>0.912535</v>
      </c>
      <c r="BD150" s="248">
        <v>0.804115</v>
      </c>
      <c r="BE150" s="317">
        <v>0.7228</v>
      </c>
      <c r="BF150" s="317">
        <v>0.7228</v>
      </c>
      <c r="BG150" s="317">
        <v>0.7228</v>
      </c>
      <c r="BH150" s="317">
        <v>0.7228</v>
      </c>
      <c r="BI150" s="401">
        <v>0.7228</v>
      </c>
      <c r="BJ150" s="246">
        <f>SUM(AP150:BI150)</f>
        <v>28.08838499999999</v>
      </c>
      <c r="BK150" s="250">
        <f>((AP150/AQ150)-1)*100</f>
        <v>12.9032258064516</v>
      </c>
      <c r="BL150" s="250">
        <f>((AQ150/AR150)-1)*100</f>
        <v>14.39114391143912</v>
      </c>
      <c r="BM150" s="250">
        <f>((AR150/AS150)-1)*100</f>
        <v>13.86554621848739</v>
      </c>
      <c r="BN150" s="250">
        <f>IF(AU150=0,0,IF(AU150&gt;AS150,0,((AS150/AU150)-1)*100))</f>
        <v>10.69767441860465</v>
      </c>
      <c r="BO150" s="250">
        <f>IF(AV150=0,0,IF(AV150&gt;AU150,0,((AU150/AV150)-1)*100))</f>
        <v>11.70891255270452</v>
      </c>
      <c r="BP150" s="250">
        <f>IF(AX150=0,0,IF(AX150&gt;AV150,0,((AV150/AX150)-1)*100))</f>
        <v>15.77229854912057</v>
      </c>
      <c r="BQ150" s="251">
        <f>IF(AY150=0,0,IF(AY150&gt;AX150,0,((AX150/AY150)-1)*100))</f>
        <v>8.875739644970416</v>
      </c>
      <c r="BR150" s="252">
        <f>IF(AZ150=0,0,IF(AZ150&gt;AY150,0,((AY150/AZ150)-1)*100))</f>
        <v>7.643312101910804</v>
      </c>
      <c r="BS150" s="252">
        <f>IF(BA150=0,0,IF(BA150&gt;AZ150,0,((AZ150/BA150)-1)*100))</f>
        <v>6.081081081081074</v>
      </c>
      <c r="BT150" s="252">
        <f>IF(BB150=0,0,IF(BB150&gt;BA150,0,((BA150/BB150)-1)*100))</f>
        <v>27.58620689655174</v>
      </c>
      <c r="BU150" s="252">
        <f>IF(BC150=0,0,IF(BC150&gt;BB150,0,((BB150/BC150)-1)*100))</f>
        <v>14.85148514851484</v>
      </c>
      <c r="BV150" s="252">
        <f>IF(BD150=0,0,IF(BD150&gt;BC150,0,((BC150/BD150)-1)*100))</f>
        <v>13.48314606741572</v>
      </c>
      <c r="BW150" s="252">
        <f>IF(BE150=0,0,IF(BE150&gt;BD150,0,((BD150/BE150)-1)*100))</f>
        <v>11.25</v>
      </c>
      <c r="BX150" s="252">
        <f>IF(BF150=0,0,IF(BF150&gt;BE150,0,((BE150/BF150)-1)*100))</f>
        <v>0</v>
      </c>
      <c r="BY150" s="252">
        <f>IF(BG150=0,0,IF(BG150&gt;BF150,0,((BF150/BG150)-1)*100))</f>
        <v>0</v>
      </c>
      <c r="BZ150" s="252">
        <f>IF(BH150=0,0,IF(BH150&gt;BG150,0,((BG150/BH150)-1)*100))</f>
        <v>0</v>
      </c>
      <c r="CA150" s="253">
        <f>IF(BI150=0,0,IF(BI150&gt;BH150,0,((BH150/BI150)-1)*100))</f>
        <v>0</v>
      </c>
      <c r="CB150" s="250">
        <f>AVERAGE(BK150:CA150)</f>
        <v>9.947633670426615</v>
      </c>
      <c r="CC150" s="250">
        <f>SQRT(AVERAGE((BK150-$CB150)^2,(BL150-$CB150)^2,(BM150-$CB150)^2,(BN150-$CB150)^2,(BO150-$CB150)^2,(BP150-$CB150)^2,(BQ150-$CB150)^2,(BR150-$CB150)^2,(BS150-$CB150)^2,(BT150-$CB150)^2,(BU150-$CB150)^2,(BV150-$CB150)^2,(BW150-$CB150)^2,(BX150-$CB150)^2,(BY150-$CB150)^2,(BZ150-$CB150)^2,(CA150-$CB150)^2))</f>
        <v>7.062808594679232</v>
      </c>
      <c r="CD150" t="s" s="116">
        <v>137</v>
      </c>
      <c r="CE150" s="254">
        <f>IF(AN150="n/a","n/a",IF(U150&lt;0,"n/a",IF(U150="n/a","n/a",I150+AN150-U150)))</f>
        <v>-7.963031616348434</v>
      </c>
      <c r="CF150" s="254">
        <f>IF(AN150="n/a","n/a",I150+AN150)</f>
        <v>14.05857792165454</v>
      </c>
      <c r="CG150" s="250">
        <f>D150/10+(1000-E150)/100+IF(F150="N",2,IF(F150="Y",1,0))+IF(G150="N",2,IF(G150="Y",1,0))+IF(L150&gt;10,5,L150/2)+IF(S150&gt;100,0,IF(S150&lt;0,0,(100-S150)/10))+IF(U150&gt;100,0,IF(U150&lt;0,0,(100-U150)/10))+IF(X150="-",0,IF(X150="N/A",0,IF(X150&gt;5,0,5-X150)))+IF(Y150&gt;5,0,5-Y150)+IF(Z150="N/A",0,IF(Z150&gt;5,0,5-Z150))+IF(AB150&lt;0,0,IF(AB150="-",0,IF(AB150="N/A",0,IF(AB150&gt;10,5,AB150/2))))+IF(AC150="n/a",0,IF(AC150&lt;0,0,IF(AC150&gt;10,5,AC150/2)))+IF(AE150="n/a",0,IF(AE150&lt;0,0,IF(AE150&gt;10,5,AE150/2)))+AF150/10+IF(AG150&gt;100000,3,IF(AG150&gt;10000,2,IF(AG150&gt;1000,1,0)))+IF(AL150&gt;10,5,AL150/2)+IF(AM150="n/a",0,IF(AM150&gt;10,5,AM150/2))+IF(AN150="n/a",0,IF(AN150&gt;10,5,AN150/2))+IF(AO150="n/a",0,IF(AO150&lt;0,0,IF(AO150&gt;10,5,AO150/2)))+IF(CB150&gt;10,5,CB150/2)</f>
        <v>78.56102994996741</v>
      </c>
      <c r="CH150" s="255">
        <f>IF(AB150="n/a",1.03*AP150,IF(AB150&lt;0,1.01*AP150,IF(AB150&gt;10,1.1*AP150,(1+AB150/100)*AP150)))</f>
        <v>3.850000000000001</v>
      </c>
      <c r="CI150" s="256">
        <f>IF($AC150="n/a",1.03*CH150,IF($AC150&lt;0,1.01*CH150,IF($AC150&gt;10,1.1*CH150,(1+$AC150/100)*CH150)))</f>
        <v>3.988215000000001</v>
      </c>
      <c r="CJ150" s="257">
        <f>IF($AE150="n/a",1.03*CI150,IF($AE150&lt;0,1.01*CI150,IF($AE150&gt;10,1.1*CI150,(1+$AE150/100)*CI150)))</f>
        <v>4.343564956500001</v>
      </c>
      <c r="CK150" s="257">
        <f>IF($AE150="n/a",1.03*CJ150,IF($AE150&lt;0,1.01*CJ150,IF($AE150&gt;10,1.1*CJ150,(1+$AE150/100)*CJ150)))</f>
        <v>4.730576594124151</v>
      </c>
      <c r="CL150" s="258">
        <f>IF($AE150="n/a",1.03*CK150,IF($AE150&lt;0,1.01*CK150,IF($AE150&gt;10,1.1*CK150,(1+$AE150/100)*CK150)))</f>
        <v>5.152070968660612</v>
      </c>
      <c r="CM150" s="256">
        <f>SUM(CH150:CL150)</f>
        <v>22.06442751928477</v>
      </c>
      <c r="CN150" s="253">
        <f>(CM150/H150)*100</f>
        <v>7.46605336828233</v>
      </c>
      <c r="CO150" s="259">
        <v>0.71</v>
      </c>
      <c r="CP150" s="260">
        <v>33.9</v>
      </c>
      <c r="CQ150" s="261">
        <v>-3.6</v>
      </c>
      <c r="CR150" s="260">
        <v>4.7</v>
      </c>
      <c r="CS150" s="261">
        <v>14.7</v>
      </c>
    </row>
    <row r="151" ht="11.25" customHeight="1">
      <c r="A151" t="s" s="273">
        <v>861</v>
      </c>
      <c r="B151" t="s" s="146">
        <v>862</v>
      </c>
      <c r="C151" t="s" s="273">
        <v>357</v>
      </c>
      <c r="D151" s="267">
        <v>13</v>
      </c>
      <c r="E151" s="219">
        <v>267</v>
      </c>
      <c r="F151" t="s" s="151">
        <v>55</v>
      </c>
      <c r="G151" t="s" s="152">
        <v>55</v>
      </c>
      <c r="H151" s="496">
        <v>59.28</v>
      </c>
      <c r="I151" s="269">
        <f>(R151/H151)*100</f>
        <v>3.54251012145749</v>
      </c>
      <c r="J151" s="270">
        <v>0.5</v>
      </c>
      <c r="K151" s="270">
        <v>0.525</v>
      </c>
      <c r="L151" s="269">
        <f>((K151/J151)-1)*100</f>
        <v>5.000000000000004</v>
      </c>
      <c r="M151" s="272">
        <v>42807</v>
      </c>
      <c r="N151" s="272">
        <v>42809</v>
      </c>
      <c r="O151" s="272">
        <v>42825</v>
      </c>
      <c r="P151" t="s" s="273">
        <v>434</v>
      </c>
      <c r="Q151" s="329"/>
      <c r="R151" s="271">
        <f>K151*4</f>
        <v>2.1</v>
      </c>
      <c r="S151" s="275">
        <f>IF(OR(W151&lt;0.01,W151="n/a"),"n/a",R151/W151*100)</f>
        <v>60.17191977077364</v>
      </c>
      <c r="T151" s="276">
        <f>IF(OR(W151&lt;0.01,Z151="n/a"),"n/a",(H151/SQRT(22.5*W151*(H151/Z151))-1)*100)</f>
        <v>12.61721051043603</v>
      </c>
      <c r="U151" s="269">
        <f>IF(OR(W151&lt;0.01,W151="n/a"),"n/a",H151/W151)</f>
        <v>16.98567335243553</v>
      </c>
      <c r="V151" s="277">
        <v>12</v>
      </c>
      <c r="W151" s="268">
        <v>3.49</v>
      </c>
      <c r="X151" s="268">
        <v>6.62</v>
      </c>
      <c r="Y151" s="278">
        <v>2.24</v>
      </c>
      <c r="Z151" s="279">
        <v>1.68</v>
      </c>
      <c r="AA151" s="280">
        <v>10</v>
      </c>
      <c r="AB151" s="281">
        <v>6.3</v>
      </c>
      <c r="AC151" s="282">
        <v>1.57</v>
      </c>
      <c r="AD151" s="283">
        <v>6.1</v>
      </c>
      <c r="AE151" s="283">
        <v>2.57</v>
      </c>
      <c r="AF151" s="284">
        <v>7</v>
      </c>
      <c r="AG151" s="285">
        <v>2872</v>
      </c>
      <c r="AH151" s="286">
        <v>0.8</v>
      </c>
      <c r="AI151" s="287">
        <v>1.24</v>
      </c>
      <c r="AJ151" s="288">
        <f>IF(OR(AD151&lt;0,AD151="n/a",AD151=0,AN151="n/a"),"n/a",AN151/AD151)</f>
        <v>1.113232226977083</v>
      </c>
      <c r="AK151" s="289">
        <f>IF(OR(AN151&lt;0,AN151="n/a",AO151&lt;0,AO151="n/a"),"n/a",AN151/AO151)</f>
        <v>1.386862533919084</v>
      </c>
      <c r="AL151" s="290">
        <f>((AP151/AQ151)^(1/1)-1)*100</f>
        <v>4.166666666666674</v>
      </c>
      <c r="AM151" s="290">
        <f>IF(AS151=0,"n/a",((AP151/AS151)^(1/3)-1)*100)</f>
        <v>9.579370842217516</v>
      </c>
      <c r="AN151" s="290">
        <f>IF(AV151=0,"n/a",((AP151/AV151)^(1/5)-1)*100)</f>
        <v>6.790716584560208</v>
      </c>
      <c r="AO151" s="291">
        <f>IF(BB151=0,"n/a",((AP151/BB151)^(1/10)-1)*100)</f>
        <v>4.896459756087412</v>
      </c>
      <c r="AP151" s="288">
        <v>2</v>
      </c>
      <c r="AQ151" s="288">
        <v>1.92</v>
      </c>
      <c r="AR151" s="288">
        <v>1.6</v>
      </c>
      <c r="AS151" s="288">
        <v>1.52</v>
      </c>
      <c r="AT151" s="292"/>
      <c r="AU151" s="288">
        <v>1.48</v>
      </c>
      <c r="AV151" s="288">
        <v>1.44</v>
      </c>
      <c r="AW151" s="292"/>
      <c r="AX151" s="293">
        <v>1.36</v>
      </c>
      <c r="AY151" s="294">
        <v>1.34</v>
      </c>
      <c r="AZ151" s="295">
        <v>1.32</v>
      </c>
      <c r="BA151" s="295">
        <v>1.28</v>
      </c>
      <c r="BB151" s="295">
        <v>1.24</v>
      </c>
      <c r="BC151" s="295">
        <v>1</v>
      </c>
      <c r="BD151" s="426">
        <v>0</v>
      </c>
      <c r="BE151" s="426">
        <v>0</v>
      </c>
      <c r="BF151" s="426">
        <v>0</v>
      </c>
      <c r="BG151" s="426">
        <v>0</v>
      </c>
      <c r="BH151" s="426">
        <v>0</v>
      </c>
      <c r="BI151" s="494">
        <v>0</v>
      </c>
      <c r="BJ151" s="293">
        <f>SUM(AP151:BI151)</f>
        <v>17.5</v>
      </c>
      <c r="BK151" s="297">
        <f>((AP151/AQ151)-1)*100</f>
        <v>4.166666666666674</v>
      </c>
      <c r="BL151" s="297">
        <f>((AQ151/AR151)-1)*100</f>
        <v>20</v>
      </c>
      <c r="BM151" s="297">
        <f>((AR151/AS151)-1)*100</f>
        <v>5.263157894736836</v>
      </c>
      <c r="BN151" s="297">
        <f>IF(AU151=0,0,IF(AU151&gt;AS151,0,((AS151/AU151)-1)*100))</f>
        <v>2.702702702702697</v>
      </c>
      <c r="BO151" s="297">
        <f>IF(AV151=0,0,IF(AV151&gt;AU151,0,((AU151/AV151)-1)*100))</f>
        <v>2.77777777777779</v>
      </c>
      <c r="BP151" s="297">
        <f>IF(AX151=0,0,IF(AX151&gt;AV151,0,((AV151/AX151)-1)*100))</f>
        <v>5.88235294117645</v>
      </c>
      <c r="BQ151" s="298">
        <f>IF(AY151=0,0,IF(AY151&gt;AX151,0,((AX151/AY151)-1)*100))</f>
        <v>1.49253731343284</v>
      </c>
      <c r="BR151" s="299">
        <f>IF(AZ151=0,0,IF(AZ151&gt;AY151,0,((AY151/AZ151)-1)*100))</f>
        <v>1.515151515151514</v>
      </c>
      <c r="BS151" s="299">
        <f>IF(BA151=0,0,IF(BA151&gt;AZ151,0,((AZ151/BA151)-1)*100))</f>
        <v>3.125</v>
      </c>
      <c r="BT151" s="299">
        <f>IF(BB151=0,0,IF(BB151&gt;BA151,0,((BA151/BB151)-1)*100))</f>
        <v>3.2258064516129</v>
      </c>
      <c r="BU151" s="299">
        <f>IF(BC151=0,0,IF(BC151&gt;BB151,0,((BB151/BC151)-1)*100))</f>
        <v>24</v>
      </c>
      <c r="BV151" s="299">
        <f>IF(BD151=0,0,IF(BD151&gt;BC151,0,((BC151/BD151)-1)*100))</f>
        <v>0</v>
      </c>
      <c r="BW151" s="299">
        <f>IF(BE151=0,0,IF(BE151&gt;BD151,0,((BD151/BE151)-1)*100))</f>
        <v>0</v>
      </c>
      <c r="BX151" s="299">
        <f>IF(BF151=0,0,IF(BF151&gt;BE151,0,((BE151/BF151)-1)*100))</f>
        <v>0</v>
      </c>
      <c r="BY151" s="299">
        <f>IF(BG151=0,0,IF(BG151&gt;BF151,0,((BF151/BG151)-1)*100))</f>
        <v>0</v>
      </c>
      <c r="BZ151" s="299">
        <f>IF(BH151=0,0,IF(BH151&gt;BG151,0,((BG151/BH151)-1)*100))</f>
        <v>0</v>
      </c>
      <c r="CA151" s="300">
        <f>IF(BI151=0,0,IF(BI151&gt;BH151,0,((BH151/BI151)-1)*100))</f>
        <v>0</v>
      </c>
      <c r="CB151" s="297">
        <f>AVERAGE(BK151:CA151)</f>
        <v>4.361832544897512</v>
      </c>
      <c r="CC151" s="297">
        <f>SQRT(AVERAGE((BK151-$CB151)^2,(BL151-$CB151)^2,(BM151-$CB151)^2,(BN151-$CB151)^2,(BO151-$CB151)^2,(BP151-$CB151)^2,(BQ151-$CB151)^2,(BR151-$CB151)^2,(BS151-$CB151)^2,(BT151-$CB151)^2,(BU151-$CB151)^2,(BV151-$CB151)^2,(BW151-$CB151)^2,(BX151-$CB151)^2,(BY151-$CB151)^2,(BZ151-$CB151)^2,(CA151-$CB151)^2))</f>
        <v>6.738583198995276</v>
      </c>
      <c r="CD151" t="s" s="146">
        <v>161</v>
      </c>
      <c r="CE151" s="301">
        <f>IF(AN151="n/a","n/a",IF(U151&lt;0,"n/a",IF(U151="n/a","n/a",I151+AN151-U151)))</f>
        <v>-6.652446646417832</v>
      </c>
      <c r="CF151" s="301">
        <f>IF(AN151="n/a","n/a",I151+AN151)</f>
        <v>10.3332267060177</v>
      </c>
      <c r="CG151" s="297">
        <f>D151/10+(1000-E151)/100+IF(F151="N",2,IF(F151="Y",1,0))+IF(G151="N",2,IF(G151="Y",1,0))+IF(L151&gt;10,5,L151/2)+IF(S151&gt;100,0,IF(S151&lt;0,0,(100-S151)/10))+IF(U151&gt;100,0,IF(U151&lt;0,0,(100-U151)/10))+IF(X151="-",0,IF(X151="N/A",0,IF(X151&gt;5,0,5-X151)))+IF(Y151&gt;5,0,5-Y151)+IF(Z151="N/A",0,IF(Z151&gt;5,0,5-Z151))+IF(AB151&lt;0,0,IF(AB151="-",0,IF(AB151="N/A",0,IF(AB151&gt;10,5,AB151/2))))+IF(AC151="n/a",0,IF(AC151&lt;0,0,IF(AC151&gt;10,5,AC151/2)))+IF(AE151="n/a",0,IF(AE151&lt;0,0,IF(AE151&gt;10,5,AE151/2)))+AF151/10+IF(AG151&gt;100000,3,IF(AG151&gt;10000,2,IF(AG151&gt;1000,1,0)))+IF(AL151&gt;10,5,AL151/2)+IF(AM151="n/a",0,IF(AM151&gt;10,5,AM151/2))+IF(AN151="n/a",0,IF(AN151&gt;10,5,AN151/2))+IF(AO151="n/a",0,IF(AO151&lt;0,0,IF(AO151&gt;10,5,AO151/2)))+IF(CB151&gt;10,5,CB151/2)</f>
        <v>55.31176388489374</v>
      </c>
      <c r="CH151" s="302">
        <f>IF(AB151="n/a",1.03*AP151,IF(AB151&lt;0,1.01*AP151,IF(AB151&gt;10,1.1*AP151,(1+AB151/100)*AP151)))</f>
        <v>2.126</v>
      </c>
      <c r="CI151" s="303">
        <f>IF($AC151="n/a",1.03*CH151,IF($AC151&lt;0,1.01*CH151,IF($AC151&gt;10,1.1*CH151,(1+$AC151/100)*CH151)))</f>
        <v>2.1593782</v>
      </c>
      <c r="CJ151" s="304">
        <f>IF($AE151="n/a",1.03*CI151,IF($AE151&lt;0,1.01*CI151,IF($AE151&gt;10,1.1*CI151,(1+$AE151/100)*CI151)))</f>
        <v>2.214874219740</v>
      </c>
      <c r="CK151" s="304">
        <f>IF($AE151="n/a",1.03*CJ151,IF($AE151&lt;0,1.01*CJ151,IF($AE151&gt;10,1.1*CJ151,(1+$AE151/100)*CJ151)))</f>
        <v>2.271796487187318</v>
      </c>
      <c r="CL151" s="305">
        <f>IF($AE151="n/a",1.03*CK151,IF($AE151&lt;0,1.01*CK151,IF($AE151&gt;10,1.1*CK151,(1+$AE151/100)*CK151)))</f>
        <v>2.330181656908032</v>
      </c>
      <c r="CM151" s="303">
        <f>SUM(CH151:CL151)</f>
        <v>11.10223056383535</v>
      </c>
      <c r="CN151" s="300">
        <f>(CM151/H151)*100</f>
        <v>18.72845911578163</v>
      </c>
      <c r="CO151" s="306">
        <v>0.38</v>
      </c>
      <c r="CP151" s="307">
        <v>9.699999999999999</v>
      </c>
      <c r="CQ151" s="308">
        <v>-7.2</v>
      </c>
      <c r="CR151" s="307">
        <v>0.7</v>
      </c>
      <c r="CS151" s="308">
        <v>-0.2</v>
      </c>
    </row>
    <row r="152" ht="11.25" customHeight="1">
      <c r="A152" t="s" s="110">
        <v>863</v>
      </c>
      <c r="B152" t="s" s="110">
        <v>864</v>
      </c>
      <c r="C152" t="s" s="110">
        <v>128</v>
      </c>
      <c r="D152" s="174">
        <v>19</v>
      </c>
      <c r="E152" s="219">
        <v>169</v>
      </c>
      <c r="F152" t="s" s="118">
        <v>55</v>
      </c>
      <c r="G152" t="s" s="113">
        <v>55</v>
      </c>
      <c r="H152" s="495">
        <v>29.87</v>
      </c>
      <c r="I152" s="177">
        <f>(R152/H152)*100</f>
        <v>2.946099765651155</v>
      </c>
      <c r="J152" s="567">
        <v>0.2133333333333333</v>
      </c>
      <c r="K152" s="178">
        <v>0.22</v>
      </c>
      <c r="L152" s="177">
        <f>((K152/J152)-1)*100</f>
        <v>3.125</v>
      </c>
      <c r="M152" s="179">
        <v>43020</v>
      </c>
      <c r="N152" s="179">
        <v>43021</v>
      </c>
      <c r="O152" s="179">
        <v>43040</v>
      </c>
      <c r="P152" t="s" s="173">
        <v>171</v>
      </c>
      <c r="Q152" t="s" s="424">
        <v>865</v>
      </c>
      <c r="R152" s="180">
        <f>K152*4</f>
        <v>0.88</v>
      </c>
      <c r="S152" s="181">
        <f>IF(OR(W152&lt;0.01,W152="n/a"),"n/a",R152/W152*100)</f>
        <v>53.01204819277109</v>
      </c>
      <c r="T152" s="182">
        <f>IF(OR(W152&lt;0.01,Z152="n/a"),"n/a",(H152/SQRT(22.5*W152*(H152/Z152))-1)*100)</f>
        <v>13.11815149712197</v>
      </c>
      <c r="U152" s="177">
        <f>IF(OR(W152&lt;0.01,W152="n/a"),"n/a",H152/W152)</f>
        <v>17.99397590361446</v>
      </c>
      <c r="V152" s="183">
        <v>12</v>
      </c>
      <c r="W152" s="176">
        <v>1.66</v>
      </c>
      <c r="X152" t="s" s="369">
        <v>143</v>
      </c>
      <c r="Y152" s="184">
        <v>4.85</v>
      </c>
      <c r="Z152" s="185">
        <v>1.6</v>
      </c>
      <c r="AA152" s="186">
        <v>6.3</v>
      </c>
      <c r="AB152" s="187">
        <v>7.9</v>
      </c>
      <c r="AC152" t="s" s="425">
        <v>143</v>
      </c>
      <c r="AD152" s="189">
        <v>-4.5</v>
      </c>
      <c r="AE152" t="s" s="392">
        <v>143</v>
      </c>
      <c r="AF152" s="190">
        <v>0</v>
      </c>
      <c r="AG152" s="191">
        <v>186</v>
      </c>
      <c r="AH152" s="192">
        <v>3.3</v>
      </c>
      <c r="AI152" s="193">
        <v>0</v>
      </c>
      <c r="AJ152" t="s" s="338">
        <f>IF(OR(AD152&lt;0,AD152="n/a",AD152=0),"n/a",AN152/AD152)</f>
        <v>143</v>
      </c>
      <c r="AK152" s="195">
        <f>IF(OR(AO152&lt;0,AO152="n/a"),"n/a",AN152/AO152)</f>
        <v>0.6308090966437281</v>
      </c>
      <c r="AL152" s="196">
        <f>((AP152/AQ152)^(1/1)-1)*100</f>
        <v>0.8130081300813163</v>
      </c>
      <c r="AM152" s="196">
        <f>IF(AS152=0,"n/a",((AP152/AS152)^(1/3)-1)*100)</f>
        <v>2.73319213702452</v>
      </c>
      <c r="AN152" s="196">
        <f>IF(AV152=0,"n/a",((AP152/AV152)^(1/5)-1)*100)</f>
        <v>3.293091601712939</v>
      </c>
      <c r="AO152" s="197">
        <f>IF(BB152=0,"n/a",((AP152/BB152)^(1/10)-1)*100)</f>
        <v>5.220425037042276</v>
      </c>
      <c r="AP152" s="194">
        <v>0.8266666666666667</v>
      </c>
      <c r="AQ152" s="194">
        <v>0.82</v>
      </c>
      <c r="AR152" s="194">
        <v>0.8</v>
      </c>
      <c r="AS152" s="194">
        <v>0.7624266666666667</v>
      </c>
      <c r="AT152" s="199"/>
      <c r="AU152" s="194">
        <v>0.7272727272727272</v>
      </c>
      <c r="AV152" s="194">
        <v>0.703030303030303</v>
      </c>
      <c r="AW152" s="199"/>
      <c r="AX152" s="200">
        <v>0.6787878787878788</v>
      </c>
      <c r="AY152" s="201">
        <v>0.6545454545454545</v>
      </c>
      <c r="AZ152" s="202">
        <v>0.6060606060606061</v>
      </c>
      <c r="BA152" s="202">
        <v>0.5575757575757575</v>
      </c>
      <c r="BB152" s="202">
        <v>0.4969696969696969</v>
      </c>
      <c r="BC152" s="202">
        <v>0.4155757575757575</v>
      </c>
      <c r="BD152" s="202">
        <v>0.3924242424242423</v>
      </c>
      <c r="BE152" s="202">
        <v>0.3693939393939394</v>
      </c>
      <c r="BF152" s="202">
        <v>0.3386363636363636</v>
      </c>
      <c r="BG152" s="202">
        <v>0.3078181818181818</v>
      </c>
      <c r="BH152" s="202">
        <v>0.2616363636363636</v>
      </c>
      <c r="BI152" s="314">
        <v>0.2154909090909091</v>
      </c>
      <c r="BJ152" s="200">
        <f>SUM(AP152:BI152)</f>
        <v>9.934311515151512</v>
      </c>
      <c r="BK152" s="205">
        <f>((AP152/AQ152)-1)*100</f>
        <v>0.8130081300813163</v>
      </c>
      <c r="BL152" s="205">
        <f>((AQ152/AR152)-1)*100</f>
        <v>2.499999999999991</v>
      </c>
      <c r="BM152" s="205">
        <f>((AR152/AS152)-1)*100</f>
        <v>4.928124234899101</v>
      </c>
      <c r="BN152" s="205">
        <f>IF(AU152=0,0,IF(AU152&gt;AS152,0,((AS152/AU152)-1)*100))</f>
        <v>4.833666666666692</v>
      </c>
      <c r="BO152" s="205">
        <f>IF(AV152=0,0,IF(AV152&gt;AU152,0,((AU152/AV152)-1)*100))</f>
        <v>3.44827586206895</v>
      </c>
      <c r="BP152" s="205">
        <f>IF(AX152=0,0,IF(AX152&gt;AV152,0,((AV152/AX152)-1)*100))</f>
        <v>3.571428571428559</v>
      </c>
      <c r="BQ152" s="206">
        <f>IF(AY152=0,0,IF(AY152&gt;AX152,0,((AX152/AY152)-1)*100))</f>
        <v>3.70370370370372</v>
      </c>
      <c r="BR152" s="207">
        <f>IF(AZ152=0,0,IF(AZ152&gt;AY152,0,((AY152/AZ152)-1)*100))</f>
        <v>8.000000000000007</v>
      </c>
      <c r="BS152" s="207">
        <f>IF(BA152=0,0,IF(BA152&gt;AZ152,0,((AZ152/BA152)-1)*100))</f>
        <v>8.695652173913061</v>
      </c>
      <c r="BT152" s="207">
        <f>IF(BB152=0,0,IF(BB152&gt;BA152,0,((BA152/BB152)-1)*100))</f>
        <v>12.19512195121952</v>
      </c>
      <c r="BU152" s="207">
        <f>IF(BC152=0,0,IF(BC152&gt;BB152,0,((BB152/BC152)-1)*100))</f>
        <v>19.58582470468133</v>
      </c>
      <c r="BV152" s="207">
        <f>IF(BD152=0,0,IF(BD152&gt;BC152,0,((BC152/BD152)-1)*100))</f>
        <v>5.899613899613909</v>
      </c>
      <c r="BW152" s="207">
        <f>IF(BE152=0,0,IF(BE152&gt;BD152,0,((BD152/BE152)-1)*100))</f>
        <v>6.234618539786685</v>
      </c>
      <c r="BX152" s="207">
        <f>IF(BF152=0,0,IF(BF152&gt;BE152,0,((BE152/BF152)-1)*100))</f>
        <v>9.082774049217001</v>
      </c>
      <c r="BY152" s="207">
        <f>IF(BG152=0,0,IF(BG152&gt;BF152,0,((BF152/BG152)-1)*100))</f>
        <v>10.01181334908445</v>
      </c>
      <c r="BZ152" s="207">
        <f>IF(BH152=0,0,IF(BH152&gt;BG152,0,((BG152/BH152)-1)*100))</f>
        <v>17.6511466296039</v>
      </c>
      <c r="CA152" s="208">
        <f>IF(BI152=0,0,IF(BI152&gt;BH152,0,((BH152/BI152)-1)*100))</f>
        <v>21.41410732365845</v>
      </c>
      <c r="CB152" s="205">
        <f>AVERAGE(BK152:CA152)</f>
        <v>8.386404693507449</v>
      </c>
      <c r="CC152" s="205">
        <f>SQRT(AVERAGE((BK152-$CB152)^2,(BL152-$CB152)^2,(BM152-$CB152)^2,(BN152-$CB152)^2,(BO152-$CB152)^2,(BP152-$CB152)^2,(BQ152-$CB152)^2,(BR152-$CB152)^2,(BS152-$CB152)^2,(BT152-$CB152)^2,(BU152-$CB152)^2,(BV152-$CB152)^2,(BW152-$CB152)^2,(BX152-$CB152)^2,(BY152-$CB152)^2,(BZ152-$CB152)^2,(CA152-$CB152)^2))</f>
        <v>5.919859397589141</v>
      </c>
      <c r="CD152" t="s" s="110">
        <v>132</v>
      </c>
      <c r="CE152" s="209">
        <f>IF(AN152="n/a","n/a",IF(U152&lt;0,"n/a",IF(U152="n/a","n/a",I152+AN152-U152)))</f>
        <v>-11.75478453625037</v>
      </c>
      <c r="CF152" s="209">
        <f>IF(AN152="n/a","n/a",I152+AN152)</f>
        <v>6.239191367364093</v>
      </c>
      <c r="CG152" s="205">
        <f>D152/10+(1000-E152)/100+IF(F152="N",2,IF(F152="Y",1,0))+IF(G152="N",2,IF(G152="Y",1,0))+IF(L152&gt;10,5,L152/2)+IF(S152&gt;100,0,IF(S152&lt;0,0,(100-S152)/10))+IF(U152&gt;100,0,IF(U152&lt;0,0,(100-U152)/10))+IF(X152="-",0,IF(X152="N/A",0,IF(X152&gt;5,0,5-X152)))+IF(Y152&gt;5,0,5-Y152)+IF(Z152="N/A",0,IF(Z152&gt;5,0,5-Z152))+IF(AB152&lt;0,0,IF(AB152="-",0,IF(AB152="N/A",0,IF(AB152&gt;10,5,AB152/2))))+IF(AC152="n/a",0,IF(AC152&lt;0,0,IF(AC152&gt;10,5,AC152/2)))+IF(AE152="n/a",0,IF(AE152&lt;0,0,IF(AE152&gt;10,5,AE152/2)))+AF152/10+IF(AG152&gt;100000,3,IF(AG152&gt;10000,2,IF(AG152&gt;1000,1,0)))+IF(AL152&gt;10,5,AL152/2)+IF(AM152="n/a",0,IF(AM152&gt;10,5,AM152/2))+IF(AN152="n/a",0,IF(AN152&gt;10,5,AN152/2))+IF(AO152="n/a",0,IF(AO152&lt;0,0,IF(AO152&gt;10,5,AO152/2)))+IF(CB152&gt;10,5,CB152/2)</f>
        <v>46.39495839004569</v>
      </c>
      <c r="CH152" s="315">
        <f>IF(AB152="n/a",1.03*AP152,IF(AB152&lt;0,1.01*AP152,IF(AB152&gt;10,1.1*AP152,(1+AB152/100)*AP152)))</f>
        <v>0.8919733333333333</v>
      </c>
      <c r="CI152" s="211">
        <f>IF($AC152="n/a",1.03*CH152,IF($AC152&lt;0,1.01*CH152,IF($AC152&gt;10,1.1*CH152,(1+$AC152/100)*CH152)))</f>
        <v>0.9187325333333333</v>
      </c>
      <c r="CJ152" s="212">
        <f>IF($AE152="n/a",1.03*CI152,IF($AE152&lt;0,1.01*CI152,IF($AE152&gt;10,1.1*CI152,(1+$AE152/100)*CI152)))</f>
        <v>0.9462945093333333</v>
      </c>
      <c r="CK152" s="212">
        <f>IF($AE152="n/a",1.03*CJ152,IF($AE152&lt;0,1.01*CJ152,IF($AE152&gt;10,1.1*CJ152,(1+$AE152/100)*CJ152)))</f>
        <v>0.9746833446133333</v>
      </c>
      <c r="CL152" s="210">
        <f>IF($AE152="n/a",1.03*CK152,IF($AE152&lt;0,1.01*CK152,IF($AE152&gt;10,1.1*CK152,(1+$AE152/100)*CK152)))</f>
        <v>1.003923844951733</v>
      </c>
      <c r="CM152" s="211">
        <f>SUM(CH152:CL152)</f>
        <v>4.735607565565067</v>
      </c>
      <c r="CN152" s="208">
        <f>(CM152/H152)*100</f>
        <v>15.85405947628077</v>
      </c>
      <c r="CO152" s="213">
        <v>0.14</v>
      </c>
      <c r="CP152" s="214">
        <v>56.4</v>
      </c>
      <c r="CQ152" s="215">
        <v>-11.5</v>
      </c>
      <c r="CR152" s="214">
        <v>2</v>
      </c>
      <c r="CS152" s="215">
        <v>10.3</v>
      </c>
    </row>
    <row r="153" ht="11.25" customHeight="1">
      <c r="A153" t="s" s="227">
        <v>866</v>
      </c>
      <c r="B153" t="s" s="116">
        <v>867</v>
      </c>
      <c r="C153" t="s" s="116">
        <v>237</v>
      </c>
      <c r="D153" s="218">
        <v>17</v>
      </c>
      <c r="E153" s="219">
        <v>178</v>
      </c>
      <c r="F153" t="s" s="220">
        <v>129</v>
      </c>
      <c r="G153" t="s" s="221">
        <v>129</v>
      </c>
      <c r="H153" s="493">
        <v>63.61</v>
      </c>
      <c r="I153" s="223">
        <f>(R153/H153)*100</f>
        <v>2.26379500078604</v>
      </c>
      <c r="J153" s="224">
        <v>0.355</v>
      </c>
      <c r="K153" s="224">
        <v>0.36</v>
      </c>
      <c r="L153" s="223">
        <f>((K153/J153)-1)*100</f>
        <v>1.40845070422535</v>
      </c>
      <c r="M153" s="226">
        <v>42789</v>
      </c>
      <c r="N153" s="226">
        <v>42793</v>
      </c>
      <c r="O153" s="226">
        <v>42809</v>
      </c>
      <c r="P153" t="s" s="227">
        <v>182</v>
      </c>
      <c r="Q153" s="316"/>
      <c r="R153" s="225">
        <f>K153*4</f>
        <v>1.44</v>
      </c>
      <c r="S153" s="228">
        <f>IF(OR(W153&lt;0.01,W153="n/a"),"n/a",R153/W153*100)</f>
        <v>48.64864864864865</v>
      </c>
      <c r="T153" s="229">
        <f>IF(OR(W153&lt;0.01,Z153="n/a"),"n/a",(H153/SQRT(22.5*W153*(H153/Z153))-1)*100)</f>
        <v>114.3374805197531</v>
      </c>
      <c r="U153" s="223">
        <f>IF(OR(W153&lt;0.01,W153="n/a"),"n/a",H153/W153)</f>
        <v>21.48986486486487</v>
      </c>
      <c r="V153" s="230">
        <v>12</v>
      </c>
      <c r="W153" s="222">
        <v>2.96</v>
      </c>
      <c r="X153" s="222">
        <v>2.53</v>
      </c>
      <c r="Y153" s="231">
        <v>1.53</v>
      </c>
      <c r="Z153" s="232">
        <v>4.81</v>
      </c>
      <c r="AA153" s="233">
        <v>22.7</v>
      </c>
      <c r="AB153" s="234">
        <v>13.2</v>
      </c>
      <c r="AC153" s="235">
        <v>9.42</v>
      </c>
      <c r="AD153" s="236">
        <v>1.4</v>
      </c>
      <c r="AE153" s="236">
        <v>8.5</v>
      </c>
      <c r="AF153" s="237">
        <v>8</v>
      </c>
      <c r="AG153" s="238">
        <v>3350</v>
      </c>
      <c r="AH153" s="239">
        <v>0.9</v>
      </c>
      <c r="AI153" s="240">
        <v>0.61</v>
      </c>
      <c r="AJ153" s="241">
        <f>IF(OR(AD153&lt;0,AD153="n/a",AD153=0),"n/a",AN153/AD153)</f>
        <v>13.71644446182162</v>
      </c>
      <c r="AK153" s="242">
        <f>IF(OR(AO153&lt;0,AO153="n/a"),"n/a",AN153/AO153)</f>
        <v>1.421703685247604</v>
      </c>
      <c r="AL153" s="243">
        <f>((AP153/AQ153)^(1/1)-1)*100</f>
        <v>1.428571428571423</v>
      </c>
      <c r="AM153" s="243">
        <f>IF(AS153=0,"n/a",((AP153/AS153)^(1/3)-1)*100)</f>
        <v>5.771589973512548</v>
      </c>
      <c r="AN153" s="243">
        <f>IF(AV153=0,"n/a",((AP153/AV153)^(1/5)-1)*100)</f>
        <v>19.20302224655026</v>
      </c>
      <c r="AO153" s="244">
        <f>IF(BB153=0,"n/a",((AP153/BB153)^(1/10)-1)*100)</f>
        <v>13.50704963756626</v>
      </c>
      <c r="AP153" s="241">
        <v>1.42</v>
      </c>
      <c r="AQ153" s="241">
        <v>1.4</v>
      </c>
      <c r="AR153" s="241">
        <v>1.38</v>
      </c>
      <c r="AS153" s="241">
        <v>1.2</v>
      </c>
      <c r="AT153" s="245"/>
      <c r="AU153" s="241">
        <v>0.8</v>
      </c>
      <c r="AV153" s="241">
        <v>0.59</v>
      </c>
      <c r="AW153" s="245"/>
      <c r="AX153" s="246">
        <v>0.5</v>
      </c>
      <c r="AY153" s="247">
        <v>0.46</v>
      </c>
      <c r="AZ153" s="248">
        <v>0.44</v>
      </c>
      <c r="BA153" s="248">
        <v>0.42</v>
      </c>
      <c r="BB153" s="248">
        <v>0.4</v>
      </c>
      <c r="BC153" s="248">
        <v>0.36</v>
      </c>
      <c r="BD153" s="248">
        <v>0.32</v>
      </c>
      <c r="BE153" s="248">
        <v>0.28</v>
      </c>
      <c r="BF153" s="248">
        <v>0.24</v>
      </c>
      <c r="BG153" s="248">
        <v>0.2</v>
      </c>
      <c r="BH153" s="317">
        <v>0</v>
      </c>
      <c r="BI153" s="401">
        <v>0</v>
      </c>
      <c r="BJ153" s="246">
        <f>SUM(AP153:BI153)</f>
        <v>10.41</v>
      </c>
      <c r="BK153" s="250">
        <f>((AP153/AQ153)-1)*100</f>
        <v>1.428571428571423</v>
      </c>
      <c r="BL153" s="250">
        <f>((AQ153/AR153)-1)*100</f>
        <v>1.449275362318847</v>
      </c>
      <c r="BM153" s="250">
        <f>((AR153/AS153)-1)*100</f>
        <v>14.99999999999999</v>
      </c>
      <c r="BN153" s="250">
        <f>IF(AU153=0,0,IF(AU153&gt;AS153,0,((AS153/AU153)-1)*100))</f>
        <v>49.99999999999998</v>
      </c>
      <c r="BO153" s="250">
        <f>IF(AV153=0,0,IF(AV153&gt;AU153,0,((AU153/AV153)-1)*100))</f>
        <v>35.59322033898307</v>
      </c>
      <c r="BP153" s="250">
        <f>IF(AX153=0,0,IF(AX153&gt;AV153,0,((AV153/AX153)-1)*100))</f>
        <v>17.99999999999999</v>
      </c>
      <c r="BQ153" s="251">
        <f>IF(AY153=0,0,IF(AY153&gt;AX153,0,((AX153/AY153)-1)*100))</f>
        <v>8.695652173913038</v>
      </c>
      <c r="BR153" s="252">
        <f>IF(AZ153=0,0,IF(AZ153&gt;AY153,0,((AY153/AZ153)-1)*100))</f>
        <v>4.545454545454541</v>
      </c>
      <c r="BS153" s="252">
        <f>IF(BA153=0,0,IF(BA153&gt;AZ153,0,((AZ153/BA153)-1)*100))</f>
        <v>4.761904761904767</v>
      </c>
      <c r="BT153" s="252">
        <f>IF(BB153=0,0,IF(BB153&gt;BA153,0,((BA153/BB153)-1)*100))</f>
        <v>4.999999999999982</v>
      </c>
      <c r="BU153" s="252">
        <f>IF(BC153=0,0,IF(BC153&gt;BB153,0,((BB153/BC153)-1)*100))</f>
        <v>11.11111111111112</v>
      </c>
      <c r="BV153" s="252">
        <f>IF(BD153=0,0,IF(BD153&gt;BC153,0,((BC153/BD153)-1)*100))</f>
        <v>12.5</v>
      </c>
      <c r="BW153" s="252">
        <f>IF(BE153=0,0,IF(BE153&gt;BD153,0,((BD153/BE153)-1)*100))</f>
        <v>14.28571428571428</v>
      </c>
      <c r="BX153" s="252">
        <f>IF(BF153=0,0,IF(BF153&gt;BE153,0,((BE153/BF153)-1)*100))</f>
        <v>16.66666666666667</v>
      </c>
      <c r="BY153" s="252">
        <f>IF(BG153=0,0,IF(BG153&gt;BF153,0,((BF153/BG153)-1)*100))</f>
        <v>20</v>
      </c>
      <c r="BZ153" s="252">
        <f>IF(BH153=0,0,IF(BH153&gt;BG153,0,((BG153/BH153)-1)*100))</f>
        <v>0</v>
      </c>
      <c r="CA153" s="253">
        <f>IF(BI153=0,0,IF(BI153&gt;BH153,0,((BH153/BI153)-1)*100))</f>
        <v>0</v>
      </c>
      <c r="CB153" s="250">
        <f>AVERAGE(BK153:CA153)</f>
        <v>12.88456298086104</v>
      </c>
      <c r="CC153" s="250">
        <f>SQRT(AVERAGE((BK153-$CB153)^2,(BL153-$CB153)^2,(BM153-$CB153)^2,(BN153-$CB153)^2,(BO153-$CB153)^2,(BP153-$CB153)^2,(BQ153-$CB153)^2,(BR153-$CB153)^2,(BS153-$CB153)^2,(BT153-$CB153)^2,(BU153-$CB153)^2,(BV153-$CB153)^2,(BW153-$CB153)^2,(BX153-$CB153)^2,(BY153-$CB153)^2,(BZ153-$CB153)^2,(CA153-$CB153)^2))</f>
        <v>12.84141424371988</v>
      </c>
      <c r="CD153" t="s" s="116">
        <v>157</v>
      </c>
      <c r="CE153" s="254">
        <f>IF(AN153="n/a","n/a",IF(U153&lt;0,"n/a",IF(U153="n/a","n/a",I153+AN153-U153)))</f>
        <v>-0.02304761752856521</v>
      </c>
      <c r="CF153" s="254">
        <f>IF(AN153="n/a","n/a",I153+AN153)</f>
        <v>21.4668172473363</v>
      </c>
      <c r="CG153" s="250">
        <f>D153/10+(1000-E153)/100+IF(F153="N",2,IF(F153="Y",1,0))+IF(G153="N",2,IF(G153="Y",1,0))+IF(L153&gt;10,5,L153/2)+IF(S153&gt;100,0,IF(S153&lt;0,0,(100-S153)/10))+IF(U153&gt;100,0,IF(U153&lt;0,0,(100-U153)/10))+IF(X153="-",0,IF(X153="N/A",0,IF(X153&gt;5,0,5-X153)))+IF(Y153&gt;5,0,5-Y153)+IF(Z153="N/A",0,IF(Z153&gt;5,0,5-Z153))+IF(AB153&lt;0,0,IF(AB153="-",0,IF(AB153="N/A",0,IF(AB153&gt;10,5,AB153/2))))+IF(AC153="n/a",0,IF(AC153&lt;0,0,IF(AC153&gt;10,5,AC153/2)))+IF(AE153="n/a",0,IF(AE153&lt;0,0,IF(AE153&gt;10,5,AE153/2)))+AF153/10+IF(AG153&gt;100000,3,IF(AG153&gt;10000,2,IF(AG153&gt;1000,1,0)))+IF(AL153&gt;10,5,AL153/2)+IF(AM153="n/a",0,IF(AM153&gt;10,5,AM153/2))+IF(AN153="n/a",0,IF(AN153&gt;10,5,AN153/2))+IF(AO153="n/a",0,IF(AO153&lt;0,0,IF(AO153&gt;10,5,AO153/2)))+IF(CB153&gt;10,5,CB153/2)</f>
        <v>64.1004547018033</v>
      </c>
      <c r="CH153" s="255">
        <f>IF(AB153="n/a",1.03*AP153,IF(AB153&lt;0,1.01*AP153,IF(AB153&gt;10,1.1*AP153,(1+AB153/100)*AP153)))</f>
        <v>1.562</v>
      </c>
      <c r="CI153" s="256">
        <f>IF($AC153="n/a",1.03*CH153,IF($AC153&lt;0,1.01*CH153,IF($AC153&gt;10,1.1*CH153,(1+$AC153/100)*CH153)))</f>
        <v>1.7091404</v>
      </c>
      <c r="CJ153" s="257">
        <f>IF($AE153="n/a",1.03*CI153,IF($AE153&lt;0,1.01*CI153,IF($AE153&gt;10,1.1*CI153,(1+$AE153/100)*CI153)))</f>
        <v>1.854417334</v>
      </c>
      <c r="CK153" s="257">
        <f>IF($AE153="n/a",1.03*CJ153,IF($AE153&lt;0,1.01*CJ153,IF($AE153&gt;10,1.1*CJ153,(1+$AE153/100)*CJ153)))</f>
        <v>2.012042807390</v>
      </c>
      <c r="CL153" s="258">
        <f>IF($AE153="n/a",1.03*CK153,IF($AE153&lt;0,1.01*CK153,IF($AE153&gt;10,1.1*CK153,(1+$AE153/100)*CK153)))</f>
        <v>2.18306644601815</v>
      </c>
      <c r="CM153" s="256">
        <f>SUM(CH153:CL153)</f>
        <v>9.320666987408149</v>
      </c>
      <c r="CN153" s="253">
        <f>(CM153/H153)*100</f>
        <v>14.65283286811531</v>
      </c>
      <c r="CO153" s="259">
        <v>1.59</v>
      </c>
      <c r="CP153" s="260">
        <v>37.2</v>
      </c>
      <c r="CQ153" s="261">
        <v>-3.4</v>
      </c>
      <c r="CR153" s="260">
        <v>2.9</v>
      </c>
      <c r="CS153" s="261">
        <v>10.4</v>
      </c>
    </row>
    <row r="154" ht="11.25" customHeight="1">
      <c r="A154" t="s" s="227">
        <v>868</v>
      </c>
      <c r="B154" t="s" s="116">
        <v>869</v>
      </c>
      <c r="C154" t="s" s="116">
        <v>220</v>
      </c>
      <c r="D154" s="218">
        <v>14</v>
      </c>
      <c r="E154" s="219">
        <v>257</v>
      </c>
      <c r="F154" t="s" s="220">
        <v>55</v>
      </c>
      <c r="G154" t="s" s="221">
        <v>55</v>
      </c>
      <c r="H154" s="493">
        <v>64.56999999999999</v>
      </c>
      <c r="I154" s="223">
        <f>(R154/H154)*100</f>
        <v>4.770017035775129</v>
      </c>
      <c r="J154" s="224">
        <v>0.76</v>
      </c>
      <c r="K154" s="224">
        <v>0.77</v>
      </c>
      <c r="L154" s="223">
        <f>((K154/J154)-1)*100</f>
        <v>1.315789473684204</v>
      </c>
      <c r="M154" s="226">
        <v>42985</v>
      </c>
      <c r="N154" s="226">
        <v>42989</v>
      </c>
      <c r="O154" s="226">
        <v>43024</v>
      </c>
      <c r="P154" t="s" s="227">
        <v>284</v>
      </c>
      <c r="Q154" s="319"/>
      <c r="R154" s="225">
        <f>K154*4</f>
        <v>3.08</v>
      </c>
      <c r="S154" s="326">
        <f>IF(OR(W154&lt;0.01,W154="n/a"),"n/a",R154/W154*100)</f>
        <v>2053.333333333333</v>
      </c>
      <c r="T154" s="229">
        <f>IF(OR(W154&lt;0.01,Z154="n/a"),"n/a",(H154/SQRT(22.5*W154*(H154/Z154))-1)*100)</f>
        <v>570.5210798465015</v>
      </c>
      <c r="U154" s="223">
        <f>IF(OR(W154&lt;0.01,W154="n/a"),"n/a",H154/W154)</f>
        <v>430.4666666666666</v>
      </c>
      <c r="V154" s="230">
        <v>12</v>
      </c>
      <c r="W154" s="222">
        <v>0.15</v>
      </c>
      <c r="X154" t="s" s="399">
        <v>143</v>
      </c>
      <c r="Y154" s="231">
        <v>4.27</v>
      </c>
      <c r="Z154" s="232">
        <v>2.35</v>
      </c>
      <c r="AA154" s="233">
        <v>0.5</v>
      </c>
      <c r="AB154" s="396">
        <v>87.7</v>
      </c>
      <c r="AC154" s="235">
        <v>113.79</v>
      </c>
      <c r="AD154" s="236">
        <v>-16.7</v>
      </c>
      <c r="AE154" t="s" s="416">
        <v>143</v>
      </c>
      <c r="AF154" s="237">
        <v>25</v>
      </c>
      <c r="AG154" s="238">
        <v>49390</v>
      </c>
      <c r="AH154" s="239">
        <v>0.3</v>
      </c>
      <c r="AI154" s="240">
        <v>0.47</v>
      </c>
      <c r="AJ154" t="s" s="265">
        <f>IF(OR(AD154&lt;0,AD154="n/a",AD154=0),"n/a",AN154/AD154)</f>
        <v>143</v>
      </c>
      <c r="AK154" s="242">
        <f>IF(OR(AO154&lt;0,AO154="n/a"),"n/a",AN154/AO154)</f>
        <v>0.8317407762959165</v>
      </c>
      <c r="AL154" s="243">
        <f>((AP154/AQ154)^(1/1)-1)*100</f>
        <v>2.380952380952372</v>
      </c>
      <c r="AM154" s="243">
        <f>IF(AS154=0,"n/a",((AP154/AS154)^(1/3)-1)*100)</f>
        <v>8.229468201219547</v>
      </c>
      <c r="AN154" s="243">
        <f>IF(AV154=0,"n/a",((AP154/AV154)^(1/5)-1)*100)</f>
        <v>12.1222495416597</v>
      </c>
      <c r="AO154" s="244">
        <f>IF(BB154=0,"n/a",((AP154/BB154)^(1/10)-1)*100)</f>
        <v>14.57455241721473</v>
      </c>
      <c r="AP154" s="241">
        <v>3.01</v>
      </c>
      <c r="AQ154" s="241">
        <v>2.94</v>
      </c>
      <c r="AR154" s="241">
        <v>2.698924</v>
      </c>
      <c r="AS154" s="241">
        <v>2.374269</v>
      </c>
      <c r="AT154" s="245"/>
      <c r="AU154" s="241">
        <v>2.007512</v>
      </c>
      <c r="AV154" s="241">
        <v>1.698664</v>
      </c>
      <c r="AW154" s="245"/>
      <c r="AX154" s="246">
        <v>1.4187705</v>
      </c>
      <c r="AY154" s="247">
        <v>1.2643465</v>
      </c>
      <c r="AZ154" s="248">
        <v>1.1678315</v>
      </c>
      <c r="BA154" s="248">
        <v>0.9072409999999999</v>
      </c>
      <c r="BB154" s="248">
        <v>0.77212</v>
      </c>
      <c r="BC154" s="248">
        <v>0.62252175</v>
      </c>
      <c r="BD154" s="248">
        <v>0.5308325</v>
      </c>
      <c r="BE154" s="248">
        <v>0.501878</v>
      </c>
      <c r="BF154" s="317">
        <v>0.482575</v>
      </c>
      <c r="BG154" s="317">
        <v>0.482575</v>
      </c>
      <c r="BH154" s="317">
        <v>0.482575</v>
      </c>
      <c r="BI154" s="401">
        <v>0.482575</v>
      </c>
      <c r="BJ154" s="246">
        <f>SUM(AP154:BI154)</f>
        <v>23.84521075</v>
      </c>
      <c r="BK154" s="250">
        <f>((AP154/AQ154)-1)*100</f>
        <v>2.380952380952372</v>
      </c>
      <c r="BL154" s="250">
        <f>((AQ154/AR154)-1)*100</f>
        <v>8.932300427874228</v>
      </c>
      <c r="BM154" s="250">
        <f>((AR154/AS154)-1)*100</f>
        <v>13.67389289082239</v>
      </c>
      <c r="BN154" s="250">
        <f>IF(AU154=0,0,IF(AU154&gt;AS154,0,((AS154/AU154)-1)*100))</f>
        <v>18.26923076923075</v>
      </c>
      <c r="BO154" s="250">
        <f>IF(AV154=0,0,IF(AV154&gt;AU154,0,((AU154/AV154)-1)*100))</f>
        <v>18.18181818181819</v>
      </c>
      <c r="BP154" s="250">
        <f>IF(AX154=0,0,IF(AX154&gt;AV154,0,((AV154/AX154)-1)*100))</f>
        <v>19.72789115646258</v>
      </c>
      <c r="BQ154" s="251">
        <f>IF(AY154=0,0,IF(AY154&gt;AX154,0,((AX154/AY154)-1)*100))</f>
        <v>12.21374045801527</v>
      </c>
      <c r="BR154" s="252">
        <f>IF(AZ154=0,0,IF(AZ154&gt;AY154,0,((AY154/AZ154)-1)*100))</f>
        <v>8.264462809917372</v>
      </c>
      <c r="BS154" s="252">
        <f>IF(BA154=0,0,IF(BA154&gt;AZ154,0,((AZ154/BA154)-1)*100))</f>
        <v>28.72340425531916</v>
      </c>
      <c r="BT154" s="252">
        <f>IF(BB154=0,0,IF(BB154&gt;BA154,0,((BA154/BB154)-1)*100))</f>
        <v>17.49999999999998</v>
      </c>
      <c r="BU154" s="252">
        <f>IF(BC154=0,0,IF(BC154&gt;BB154,0,((BB154/BC154)-1)*100))</f>
        <v>24.03100775193798</v>
      </c>
      <c r="BV154" s="252">
        <f>IF(BD154=0,0,IF(BD154&gt;BC154,0,((BC154/BD154)-1)*100))</f>
        <v>17.27272727272726</v>
      </c>
      <c r="BW154" s="252">
        <f>IF(BE154=0,0,IF(BE154&gt;BD154,0,((BD154/BE154)-1)*100))</f>
        <v>5.769230769230771</v>
      </c>
      <c r="BX154" s="252">
        <f>IF(BF154=0,0,IF(BF154&gt;BE154,0,((BE154/BF154)-1)*100))</f>
        <v>4.000000000000026</v>
      </c>
      <c r="BY154" s="252">
        <f>IF(BG154=0,0,IF(BG154&gt;BF154,0,((BF154/BG154)-1)*100))</f>
        <v>0</v>
      </c>
      <c r="BZ154" s="252">
        <f>IF(BH154=0,0,IF(BH154&gt;BG154,0,((BG154/BH154)-1)*100))</f>
        <v>0</v>
      </c>
      <c r="CA154" s="253">
        <f>IF(BI154=0,0,IF(BI154&gt;BH154,0,((BH154/BI154)-1)*100))</f>
        <v>0</v>
      </c>
      <c r="CB154" s="250">
        <f>AVERAGE(BK154:CA154)</f>
        <v>11.70239171319461</v>
      </c>
      <c r="CC154" s="250">
        <f>SQRT(AVERAGE((BK154-$CB154)^2,(BL154-$CB154)^2,(BM154-$CB154)^2,(BN154-$CB154)^2,(BO154-$CB154)^2,(BP154-$CB154)^2,(BQ154-$CB154)^2,(BR154-$CB154)^2,(BS154-$CB154)^2,(BT154-$CB154)^2,(BU154-$CB154)^2,(BV154-$CB154)^2,(BW154-$CB154)^2,(BX154-$CB154)^2,(BY154-$CB154)^2,(BZ154-$CB154)^2,(CA154-$CB154)^2))</f>
        <v>8.649253501261784</v>
      </c>
      <c r="CD154" t="s" s="116">
        <v>222</v>
      </c>
      <c r="CE154" s="254">
        <f>IF(AN154="n/a","n/a",IF(U154&lt;0,"n/a",IF(U154="n/a","n/a",I154+AN154-U154)))</f>
        <v>-413.5744000892318</v>
      </c>
      <c r="CF154" s="254">
        <f>IF(AN154="n/a","n/a",I154+AN154)</f>
        <v>16.89226657743483</v>
      </c>
      <c r="CG154" s="250">
        <f>D154/10+(1000-E154)/100+IF(F154="N",2,IF(F154="Y",1,0))+IF(G154="N",2,IF(G154="Y",1,0))+IF(L154&gt;10,5,L154/2)+IF(S154&gt;100,0,IF(S154&lt;0,0,(100-S154)/10))+IF(U154&gt;100,0,IF(U154&lt;0,0,(100-U154)/10))+IF(X154="-",0,IF(X154="N/A",0,IF(X154&gt;5,0,5-X154)))+IF(Y154&gt;5,0,5-Y154)+IF(Z154="N/A",0,IF(Z154&gt;5,0,5-Z154))+IF(AB154&lt;0,0,IF(AB154="-",0,IF(AB154="N/A",0,IF(AB154&gt;10,5,AB154/2))))+IF(AC154="n/a",0,IF(AC154&lt;0,0,IF(AC154&gt;10,5,AC154/2)))+IF(AE154="n/a",0,IF(AE154&lt;0,0,IF(AE154&gt;10,5,AE154/2)))+AF154/10+IF(AG154&gt;100000,3,IF(AG154&gt;10000,2,IF(AG154&gt;1000,1,0)))+IF(AL154&gt;10,5,AL154/2)+IF(AM154="n/a",0,IF(AM154&gt;10,5,AM154/2))+IF(AN154="n/a",0,IF(AN154&gt;10,5,AN154/2))+IF(AO154="n/a",0,IF(AO154&lt;0,0,IF(AO154&gt;10,5,AO154/2)))+IF(CB154&gt;10,5,CB154/2)</f>
        <v>51.67310502792806</v>
      </c>
      <c r="CH154" s="255">
        <f>IF(AB154="n/a",1.03*AP154,IF(AB154&lt;0,1.01*AP154,IF(AB154&gt;10,1.1*AP154,(1+AB154/100)*AP154)))</f>
        <v>3.311</v>
      </c>
      <c r="CI154" s="256">
        <f>IF($AC154="n/a",1.03*CH154,IF($AC154&lt;0,1.01*CH154,IF($AC154&gt;10,1.1*CH154,(1+$AC154/100)*CH154)))</f>
        <v>3.6421</v>
      </c>
      <c r="CJ154" s="257">
        <f>IF($AE154="n/a",1.03*CI154,IF($AE154&lt;0,1.01*CI154,IF($AE154&gt;10,1.1*CI154,(1+$AE154/100)*CI154)))</f>
        <v>3.751363</v>
      </c>
      <c r="CK154" s="257">
        <f>IF($AE154="n/a",1.03*CJ154,IF($AE154&lt;0,1.01*CJ154,IF($AE154&gt;10,1.1*CJ154,(1+$AE154/100)*CJ154)))</f>
        <v>3.86390389</v>
      </c>
      <c r="CL154" s="258">
        <f>IF($AE154="n/a",1.03*CK154,IF($AE154&lt;0,1.01*CK154,IF($AE154&gt;10,1.1*CK154,(1+$AE154/100)*CK154)))</f>
        <v>3.9798210067</v>
      </c>
      <c r="CM154" s="256">
        <f>SUM(CH154:CL154)</f>
        <v>18.5481878967</v>
      </c>
      <c r="CN154" s="253">
        <f>(CM154/H154)*100</f>
        <v>28.72570527597956</v>
      </c>
      <c r="CO154" s="259">
        <v>0.66</v>
      </c>
      <c r="CP154" s="260">
        <v>12.9</v>
      </c>
      <c r="CQ154" s="261">
        <v>-12.4</v>
      </c>
      <c r="CR154" s="260">
        <v>3</v>
      </c>
      <c r="CS154" s="261">
        <v>3</v>
      </c>
    </row>
    <row r="155" ht="11.25" customHeight="1">
      <c r="A155" t="s" s="227">
        <v>870</v>
      </c>
      <c r="B155" t="s" s="116">
        <v>871</v>
      </c>
      <c r="C155" t="s" s="227">
        <v>357</v>
      </c>
      <c r="D155" s="218">
        <v>11</v>
      </c>
      <c r="E155" s="219">
        <v>316</v>
      </c>
      <c r="F155" t="s" s="220">
        <v>55</v>
      </c>
      <c r="G155" t="s" s="221">
        <v>55</v>
      </c>
      <c r="H155" s="493">
        <v>36.84</v>
      </c>
      <c r="I155" s="223">
        <f>(R155/H155)*100</f>
        <v>3.610206297502714</v>
      </c>
      <c r="J155" s="224">
        <v>0.3025</v>
      </c>
      <c r="K155" s="224">
        <v>0.3325</v>
      </c>
      <c r="L155" s="223">
        <f>((K155/J155)-1)*100</f>
        <v>9.917355371900838</v>
      </c>
      <c r="M155" s="226">
        <v>43017</v>
      </c>
      <c r="N155" s="226">
        <v>43018</v>
      </c>
      <c r="O155" s="226">
        <v>43038</v>
      </c>
      <c r="P155" t="s" s="227">
        <v>872</v>
      </c>
      <c r="Q155" s="319"/>
      <c r="R155" s="225">
        <f>K155*4</f>
        <v>1.33</v>
      </c>
      <c r="S155" s="228">
        <f>IF(OR(W155&lt;0.01,W155="n/a"),"n/a",R155/W155*100)</f>
        <v>69.63350785340315</v>
      </c>
      <c r="T155" s="229">
        <f>IF(OR(W155&lt;0.01,Z155="n/a"),"n/a",(H155/SQRT(22.5*W155*(H155/Z155))-1)*100)</f>
        <v>34.49096065954544</v>
      </c>
      <c r="U155" s="223">
        <f>IF(OR(W155&lt;0.01,W155="n/a"),"n/a",H155/W155)</f>
        <v>19.28795811518325</v>
      </c>
      <c r="V155" s="230">
        <v>12</v>
      </c>
      <c r="W155" s="222">
        <v>1.91</v>
      </c>
      <c r="X155" s="222">
        <v>2.24</v>
      </c>
      <c r="Y155" s="231">
        <v>3.18</v>
      </c>
      <c r="Z155" s="232">
        <v>2.11</v>
      </c>
      <c r="AA155" s="233">
        <v>11.1</v>
      </c>
      <c r="AB155" s="234">
        <v>24.5</v>
      </c>
      <c r="AC155" s="235">
        <v>3.77</v>
      </c>
      <c r="AD155" s="236">
        <v>-0.4</v>
      </c>
      <c r="AE155" s="236">
        <v>8.6</v>
      </c>
      <c r="AF155" s="237">
        <v>9</v>
      </c>
      <c r="AG155" s="238">
        <v>7357</v>
      </c>
      <c r="AH155" s="239">
        <v>0.2</v>
      </c>
      <c r="AI155" s="240">
        <v>0.9399999999999999</v>
      </c>
      <c r="AJ155" t="s" s="265">
        <f>IF(OR(AD155&lt;0,AD155="n/a",AD155=0,AN155="n/a"),"n/a",AN155/AD155)</f>
        <v>143</v>
      </c>
      <c r="AK155" s="242">
        <f>IF(OR(AN155&lt;0,AN155="n/a",AO155&lt;0,AO155="n/a"),"n/a",AN155/AO155)</f>
        <v>1.566949972047912</v>
      </c>
      <c r="AL155" s="243">
        <f>((AP155/AQ155)^(1/1)-1)*100</f>
        <v>10.00000000000001</v>
      </c>
      <c r="AM155" s="243">
        <f>IF(AS155=0,"n/a",((AP155/AS155)^(1/3)-1)*100)</f>
        <v>10.52911475115141</v>
      </c>
      <c r="AN155" s="243">
        <f>IF(AV155=0,"n/a",((AP155/AV155)^(1/5)-1)*100)</f>
        <v>8.49533307886292</v>
      </c>
      <c r="AO155" s="244">
        <f>IF(BB155=0,"n/a",((AP155/BB155)^(1/10)-1)*100)</f>
        <v>5.421572628614313</v>
      </c>
      <c r="AP155" s="241">
        <v>1.1275</v>
      </c>
      <c r="AQ155" s="241">
        <v>1.025</v>
      </c>
      <c r="AR155" s="241">
        <v>0.925</v>
      </c>
      <c r="AS155" s="241">
        <v>0.835</v>
      </c>
      <c r="AT155" s="245"/>
      <c r="AU155" s="241">
        <v>0.785</v>
      </c>
      <c r="AV155" s="241">
        <v>0.75</v>
      </c>
      <c r="AW155" s="245"/>
      <c r="AX155" s="246">
        <v>0.725</v>
      </c>
      <c r="AY155" s="247">
        <v>0.71</v>
      </c>
      <c r="AZ155" s="248">
        <v>0.695</v>
      </c>
      <c r="BA155" s="248">
        <v>0.68</v>
      </c>
      <c r="BB155" s="317">
        <v>0.665</v>
      </c>
      <c r="BC155" s="317">
        <v>0.665</v>
      </c>
      <c r="BD155" s="317">
        <v>0.665</v>
      </c>
      <c r="BE155" s="317">
        <v>0.665</v>
      </c>
      <c r="BF155" s="317">
        <v>0.665</v>
      </c>
      <c r="BG155" s="317">
        <v>0.665</v>
      </c>
      <c r="BH155" s="317">
        <v>0.665</v>
      </c>
      <c r="BI155" s="401">
        <v>0.665</v>
      </c>
      <c r="BJ155" s="246">
        <f>SUM(AP155:BI155)</f>
        <v>13.57749999999999</v>
      </c>
      <c r="BK155" s="250">
        <f>((AP155/AQ155)-1)*100</f>
        <v>10.00000000000001</v>
      </c>
      <c r="BL155" s="250">
        <f>((AQ155/AR155)-1)*100</f>
        <v>10.81081081081079</v>
      </c>
      <c r="BM155" s="250">
        <f>((AR155/AS155)-1)*100</f>
        <v>10.77844311377247</v>
      </c>
      <c r="BN155" s="250">
        <f>IF(AU155=0,0,IF(AU155&gt;AS155,0,((AS155/AU155)-1)*100))</f>
        <v>6.369426751592355</v>
      </c>
      <c r="BO155" s="250">
        <f>IF(AV155=0,0,IF(AV155&gt;AU155,0,((AU155/AV155)-1)*100))</f>
        <v>4.666666666666663</v>
      </c>
      <c r="BP155" s="250">
        <f>IF(AX155=0,0,IF(AX155&gt;AV155,0,((AV155/AX155)-1)*100))</f>
        <v>3.448275862068972</v>
      </c>
      <c r="BQ155" s="251">
        <f>IF(AY155=0,0,IF(AY155&gt;AX155,0,((AX155/AY155)-1)*100))</f>
        <v>2.112676056338025</v>
      </c>
      <c r="BR155" s="252">
        <f>IF(AZ155=0,0,IF(AZ155&gt;AY155,0,((AY155/AZ155)-1)*100))</f>
        <v>2.158273381294973</v>
      </c>
      <c r="BS155" s="252">
        <f>IF(BA155=0,0,IF(BA155&gt;AZ155,0,((AZ155/BA155)-1)*100))</f>
        <v>2.205882352941169</v>
      </c>
      <c r="BT155" s="252">
        <f>IF(BB155=0,0,IF(BB155&gt;BA155,0,((BA155/BB155)-1)*100))</f>
        <v>2.255639097744355</v>
      </c>
      <c r="BU155" s="252">
        <f>IF(BC155=0,0,IF(BC155&gt;BB155,0,((BB155/BC155)-1)*100))</f>
        <v>0</v>
      </c>
      <c r="BV155" s="252">
        <f>IF(BD155=0,0,IF(BD155&gt;BC155,0,((BC155/BD155)-1)*100))</f>
        <v>0</v>
      </c>
      <c r="BW155" s="252">
        <f>IF(BE155=0,0,IF(BE155&gt;BD155,0,((BD155/BE155)-1)*100))</f>
        <v>0</v>
      </c>
      <c r="BX155" s="252">
        <f>IF(BF155=0,0,IF(BF155&gt;BE155,0,((BE155/BF155)-1)*100))</f>
        <v>0</v>
      </c>
      <c r="BY155" s="252">
        <f>IF(BG155=0,0,IF(BG155&gt;BF155,0,((BF155/BG155)-1)*100))</f>
        <v>0</v>
      </c>
      <c r="BZ155" s="252">
        <f>IF(BH155=0,0,IF(BH155&gt;BG155,0,((BG155/BH155)-1)*100))</f>
        <v>0</v>
      </c>
      <c r="CA155" s="253">
        <f>IF(BI155=0,0,IF(BI155&gt;BH155,0,((BH155/BI155)-1)*100))</f>
        <v>0</v>
      </c>
      <c r="CB155" s="250">
        <f>AVERAGE(BK155:CA155)</f>
        <v>3.223887887837047</v>
      </c>
      <c r="CC155" s="250">
        <f>SQRT(AVERAGE((BK155-$CB155)^2,(BL155-$CB155)^2,(BM155-$CB155)^2,(BN155-$CB155)^2,(BO155-$CB155)^2,(BP155-$CB155)^2,(BQ155-$CB155)^2,(BR155-$CB155)^2,(BS155-$CB155)^2,(BT155-$CB155)^2,(BU155-$CB155)^2,(BV155-$CB155)^2,(BW155-$CB155)^2,(BX155-$CB155)^2,(BY155-$CB155)^2,(BZ155-$CB155)^2,(CA155-$CB155)^2))</f>
        <v>3.832317019625396</v>
      </c>
      <c r="CD155" t="s" s="116">
        <v>161</v>
      </c>
      <c r="CE155" s="254">
        <f>IF(AN155="n/a","n/a",IF(U155&lt;0,"n/a",IF(U155="n/a","n/a",I155+AN155-U155)))</f>
        <v>-7.182418738817614</v>
      </c>
      <c r="CF155" s="254">
        <f>IF(AN155="n/a","n/a",I155+AN155)</f>
        <v>12.10553937636563</v>
      </c>
      <c r="CG155" s="250">
        <f>D155/10+(1000-E155)/100+IF(F155="N",2,IF(F155="Y",1,0))+IF(G155="N",2,IF(G155="Y",1,0))+IF(L155&gt;10,5,L155/2)+IF(S155&gt;100,0,IF(S155&lt;0,0,(100-S155)/10))+IF(U155&gt;100,0,IF(U155&lt;0,0,(100-U155)/10))+IF(X155="-",0,IF(X155="N/A",0,IF(X155&gt;5,0,5-X155)))+IF(Y155&gt;5,0,5-Y155)+IF(Z155="N/A",0,IF(Z155&gt;5,0,5-Z155))+IF(AB155&lt;0,0,IF(AB155="-",0,IF(AB155="N/A",0,IF(AB155&gt;10,5,AB155/2))))+IF(AC155="n/a",0,IF(AC155&lt;0,0,IF(AC155&gt;10,5,AC155/2)))+IF(AE155="n/a",0,IF(AE155&lt;0,0,IF(AE155&gt;10,5,AE155/2)))+AF155/10+IF(AG155&gt;100000,3,IF(AG155&gt;10000,2,IF(AG155&gt;1000,1,0)))+IF(AL155&gt;10,5,AL155/2)+IF(AM155="n/a",0,IF(AM155&gt;10,5,AM155/2))+IF(AN155="n/a",0,IF(AN155&gt;10,5,AN155/2))+IF(AO155="n/a",0,IF(AO155&lt;0,0,IF(AO155&gt;10,5,AO155/2)))+IF(CB155&gt;10,5,CB155/2)</f>
        <v>67.13192788674891</v>
      </c>
      <c r="CH155" s="255">
        <f>IF(AB155="n/a",1.03*AP155,IF(AB155&lt;0,1.01*AP155,IF(AB155&gt;10,1.1*AP155,(1+AB155/100)*AP155)))</f>
        <v>1.24025</v>
      </c>
      <c r="CI155" s="256">
        <f>IF($AC155="n/a",1.03*CH155,IF($AC155&lt;0,1.01*CH155,IF($AC155&gt;10,1.1*CH155,(1+$AC155/100)*CH155)))</f>
        <v>1.287007425</v>
      </c>
      <c r="CJ155" s="257">
        <f>IF($AE155="n/a",1.03*CI155,IF($AE155&lt;0,1.01*CI155,IF($AE155&gt;10,1.1*CI155,(1+$AE155/100)*CI155)))</f>
        <v>1.397690063550</v>
      </c>
      <c r="CK155" s="257">
        <f>IF($AE155="n/a",1.03*CJ155,IF($AE155&lt;0,1.01*CJ155,IF($AE155&gt;10,1.1*CJ155,(1+$AE155/100)*CJ155)))</f>
        <v>1.5178914090153</v>
      </c>
      <c r="CL155" s="258">
        <f>IF($AE155="n/a",1.03*CK155,IF($AE155&lt;0,1.01*CK155,IF($AE155&gt;10,1.1*CK155,(1+$AE155/100)*CK155)))</f>
        <v>1.648430070190616</v>
      </c>
      <c r="CM155" s="256">
        <f>SUM(CH155:CL155)</f>
        <v>7.091268967755917</v>
      </c>
      <c r="CN155" s="253">
        <f>(CM155/H155)*100</f>
        <v>19.24882998847968</v>
      </c>
      <c r="CO155" s="259">
        <v>0.93</v>
      </c>
      <c r="CP155" s="260">
        <v>24.6</v>
      </c>
      <c r="CQ155" s="261">
        <v>-1.5</v>
      </c>
      <c r="CR155" s="260">
        <v>1.5</v>
      </c>
      <c r="CS155" s="261">
        <v>4.1</v>
      </c>
    </row>
    <row r="156" ht="11.25" customHeight="1">
      <c r="A156" t="s" s="273">
        <v>873</v>
      </c>
      <c r="B156" t="s" s="146">
        <v>874</v>
      </c>
      <c r="C156" t="s" s="146">
        <v>150</v>
      </c>
      <c r="D156" s="267">
        <v>15</v>
      </c>
      <c r="E156" s="219">
        <v>220</v>
      </c>
      <c r="F156" t="s" s="151">
        <v>129</v>
      </c>
      <c r="G156" t="s" s="152">
        <v>129</v>
      </c>
      <c r="H156" s="496">
        <v>42.01</v>
      </c>
      <c r="I156" s="269">
        <f>(R156/H156)*100</f>
        <v>2.189954772673173</v>
      </c>
      <c r="J156" s="270">
        <v>0.22</v>
      </c>
      <c r="K156" s="270">
        <v>0.23</v>
      </c>
      <c r="L156" s="269">
        <f>((K156/J156)-1)*100</f>
        <v>4.545454545454541</v>
      </c>
      <c r="M156" s="272">
        <v>42963</v>
      </c>
      <c r="N156" s="272">
        <v>42965</v>
      </c>
      <c r="O156" s="272">
        <v>42979</v>
      </c>
      <c r="P156" t="s" s="273">
        <v>147</v>
      </c>
      <c r="Q156" s="354"/>
      <c r="R156" s="271">
        <f>K156*4</f>
        <v>0.92</v>
      </c>
      <c r="S156" s="275">
        <f>IF(OR(W156&lt;0.01,W156="n/a"),"n/a",R156/W156*100)</f>
        <v>62.58503401360544</v>
      </c>
      <c r="T156" s="276">
        <f>IF(OR(W156&lt;0.01,Z156="n/a"),"n/a",(H156/SQRT(22.5*W156*(H156/Z156))-1)*100)</f>
        <v>73.5004427317634</v>
      </c>
      <c r="U156" s="269">
        <f>IF(OR(W156&lt;0.01,W156="n/a"),"n/a",H156/W156)</f>
        <v>28.57823129251701</v>
      </c>
      <c r="V156" s="277">
        <v>7</v>
      </c>
      <c r="W156" s="268">
        <v>1.47</v>
      </c>
      <c r="X156" t="s" s="367">
        <v>143</v>
      </c>
      <c r="Y156" s="278">
        <v>1.13</v>
      </c>
      <c r="Z156" s="279">
        <v>2.37</v>
      </c>
      <c r="AA156" s="280">
        <v>8.699999999999999</v>
      </c>
      <c r="AB156" s="281">
        <v>-21.5</v>
      </c>
      <c r="AC156" t="s" s="568">
        <v>143</v>
      </c>
      <c r="AD156" s="283">
        <v>11.3</v>
      </c>
      <c r="AE156" t="s" s="569">
        <v>143</v>
      </c>
      <c r="AF156" s="284">
        <v>0</v>
      </c>
      <c r="AG156" s="570">
        <v>295</v>
      </c>
      <c r="AH156" s="286">
        <v>0.7</v>
      </c>
      <c r="AI156" s="287">
        <v>0.1</v>
      </c>
      <c r="AJ156" s="288">
        <f>IF(OR(AD156&lt;0,AD156="n/a",AD156=0),"n/a",AN156/AD156)</f>
        <v>0.4811045232320684</v>
      </c>
      <c r="AK156" s="289">
        <f>IF(OR(AO156&lt;0,AO156="n/a"),"n/a",AN156/AO156)</f>
        <v>0.7627340532889466</v>
      </c>
      <c r="AL156" s="290">
        <f>((AP156/AQ156)^(1/1)-1)*100</f>
        <v>4.878048780487809</v>
      </c>
      <c r="AM156" s="290">
        <f>IF(AS156=0,"n/a",((AP156/AS156)^(1/3)-1)*100)</f>
        <v>5.136999166373579</v>
      </c>
      <c r="AN156" s="290">
        <f>IF(AV156=0,"n/a",((AP156/AV156)^(1/5)-1)*100)</f>
        <v>5.436481112522373</v>
      </c>
      <c r="AO156" s="291">
        <f>IF(BB156=0,"n/a",((AP156/BB156)^(1/10)-1)*100)</f>
        <v>7.127623434511676</v>
      </c>
      <c r="AP156" s="288">
        <v>0.86</v>
      </c>
      <c r="AQ156" s="288">
        <v>0.82</v>
      </c>
      <c r="AR156" s="288">
        <v>0.78</v>
      </c>
      <c r="AS156" s="288">
        <v>0.74</v>
      </c>
      <c r="AT156" t="s" s="382">
        <v>112</v>
      </c>
      <c r="AU156" s="288">
        <v>0.7</v>
      </c>
      <c r="AV156" s="288">
        <v>0.66</v>
      </c>
      <c r="AW156" s="292"/>
      <c r="AX156" s="293">
        <v>0.62</v>
      </c>
      <c r="AY156" s="294">
        <v>0.58</v>
      </c>
      <c r="AZ156" s="295">
        <v>0.54</v>
      </c>
      <c r="BA156" s="295">
        <v>0.5</v>
      </c>
      <c r="BB156" s="295">
        <v>0.432</v>
      </c>
      <c r="BC156" s="295">
        <v>0.36</v>
      </c>
      <c r="BD156" s="295">
        <v>0.328</v>
      </c>
      <c r="BE156" s="295">
        <v>0.296</v>
      </c>
      <c r="BF156" s="426">
        <v>0.288</v>
      </c>
      <c r="BG156" s="426">
        <v>0.288</v>
      </c>
      <c r="BH156" s="426">
        <v>0.288</v>
      </c>
      <c r="BI156" s="494">
        <v>0.288</v>
      </c>
      <c r="BJ156" s="293">
        <f>SUM(AP156:BI156)</f>
        <v>9.368000000000002</v>
      </c>
      <c r="BK156" s="297">
        <f>((AP156/AQ156)-1)*100</f>
        <v>4.878048780487809</v>
      </c>
      <c r="BL156" s="297">
        <f>((AQ156/AR156)-1)*100</f>
        <v>5.12820512820511</v>
      </c>
      <c r="BM156" s="297">
        <f>((AR156/AS156)-1)*100</f>
        <v>5.405405405405417</v>
      </c>
      <c r="BN156" s="297">
        <f>IF(AU156=0,0,IF(AU156&gt;AS156,0,((AS156/AU156)-1)*100))</f>
        <v>5.714285714285716</v>
      </c>
      <c r="BO156" s="297">
        <f>IF(AV156=0,0,IF(AV156&gt;AU156,0,((AU156/AV156)-1)*100))</f>
        <v>6.060606060606055</v>
      </c>
      <c r="BP156" s="297">
        <f>IF(AX156=0,0,IF(AX156&gt;AV156,0,((AV156/AX156)-1)*100))</f>
        <v>6.451612903225823</v>
      </c>
      <c r="BQ156" s="298">
        <f>IF(AY156=0,0,IF(AY156&gt;AX156,0,((AX156/AY156)-1)*100))</f>
        <v>6.896551724137945</v>
      </c>
      <c r="BR156" s="299">
        <f>IF(AZ156=0,0,IF(AZ156&gt;AY156,0,((AY156/AZ156)-1)*100))</f>
        <v>7.407407407407396</v>
      </c>
      <c r="BS156" s="299">
        <f>IF(BA156=0,0,IF(BA156&gt;AZ156,0,((AZ156/BA156)-1)*100))</f>
        <v>8.000000000000007</v>
      </c>
      <c r="BT156" s="299">
        <f>IF(BB156=0,0,IF(BB156&gt;BA156,0,((BA156/BB156)-1)*100))</f>
        <v>15.74074074074074</v>
      </c>
      <c r="BU156" s="299">
        <f>IF(BC156=0,0,IF(BC156&gt;BB156,0,((BB156/BC156)-1)*100))</f>
        <v>20</v>
      </c>
      <c r="BV156" s="299">
        <f>IF(BD156=0,0,IF(BD156&gt;BC156,0,((BC156/BD156)-1)*100))</f>
        <v>9.756097560975618</v>
      </c>
      <c r="BW156" s="299">
        <f>IF(BE156=0,0,IF(BE156&gt;BD156,0,((BD156/BE156)-1)*100))</f>
        <v>10.81081081081081</v>
      </c>
      <c r="BX156" s="299">
        <f>IF(BF156=0,0,IF(BF156&gt;BE156,0,((BE156/BF156)-1)*100))</f>
        <v>2.77777777777779</v>
      </c>
      <c r="BY156" s="299">
        <f>IF(BG156=0,0,IF(BG156&gt;BF156,0,((BF156/BG156)-1)*100))</f>
        <v>0</v>
      </c>
      <c r="BZ156" s="299">
        <f>IF(BH156=0,0,IF(BH156&gt;BG156,0,((BG156/BH156)-1)*100))</f>
        <v>0</v>
      </c>
      <c r="CA156" s="300">
        <f>IF(BI156=0,0,IF(BI156&gt;BH156,0,((BH156/BI156)-1)*100))</f>
        <v>0</v>
      </c>
      <c r="CB156" s="297">
        <f>AVERAGE(BK156:CA156)</f>
        <v>6.766326471415661</v>
      </c>
      <c r="CC156" s="297">
        <f>SQRT(AVERAGE((BK156-$CB156)^2,(BL156-$CB156)^2,(BM156-$CB156)^2,(BN156-$CB156)^2,(BO156-$CB156)^2,(BP156-$CB156)^2,(BQ156-$CB156)^2,(BR156-$CB156)^2,(BS156-$CB156)^2,(BT156-$CB156)^2,(BU156-$CB156)^2,(BV156-$CB156)^2,(BW156-$CB156)^2,(BX156-$CB156)^2,(BY156-$CB156)^2,(BZ156-$CB156)^2,(CA156-$CB156)^2))</f>
        <v>5.121923831318469</v>
      </c>
      <c r="CD156" t="s" s="146">
        <v>152</v>
      </c>
      <c r="CE156" s="301">
        <f>IF(AN156="n/a","n/a",IF(U156&lt;0,"n/a",IF(U156="n/a","n/a",I156+AN156-U156)))</f>
        <v>-20.95179540732146</v>
      </c>
      <c r="CF156" s="301">
        <f>IF(AN156="n/a","n/a",I156+AN156)</f>
        <v>7.626435885195546</v>
      </c>
      <c r="CG156" s="297">
        <f>D156/10+(1000-E156)/100+IF(F156="N",2,IF(F156="Y",1,0))+IF(G156="N",2,IF(G156="Y",1,0))+IF(L156&gt;10,5,L156/2)+IF(S156&gt;100,0,IF(S156&lt;0,0,(100-S156)/10))+IF(U156&gt;100,0,IF(U156&lt;0,0,(100-U156)/10))+IF(X156="-",0,IF(X156="N/A",0,IF(X156&gt;5,0,5-X156)))+IF(Y156&gt;5,0,5-Y156)+IF(Z156="N/A",0,IF(Z156&gt;5,0,5-Z156))+IF(AB156&lt;0,0,IF(AB156="-",0,IF(AB156="N/A",0,IF(AB156&gt;10,5,AB156/2))))+IF(AC156="n/a",0,IF(AC156&lt;0,0,IF(AC156&gt;10,5,AC156/2)))+IF(AE156="n/a",0,IF(AE156&lt;0,0,IF(AE156&gt;10,5,AE156/2)))+AF156/10+IF(AG156&gt;100000,3,IF(AG156&gt;10000,2,IF(AG156&gt;1000,1,0)))+IF(AL156&gt;10,5,AL156/2)+IF(AM156="n/a",0,IF(AM156&gt;10,5,AM156/2))+IF(AN156="n/a",0,IF(AN156&gt;10,5,AN156/2))+IF(AO156="n/a",0,IF(AO156&lt;0,0,IF(AO156&gt;10,5,AO156/2)))+IF(CB156&gt;10,5,CB156/2)</f>
        <v>43.62914022477058</v>
      </c>
      <c r="CH156" s="302">
        <f>IF(AB156="n/a",1.03*AP156,IF(AB156&lt;0,1.01*AP156,IF(AB156&gt;10,1.1*AP156,(1+AB156/100)*AP156)))</f>
        <v>0.8686</v>
      </c>
      <c r="CI156" s="303">
        <f>IF($AC156="n/a",1.03*CH156,IF($AC156&lt;0,1.01*CH156,IF($AC156&gt;10,1.1*CH156,(1+$AC156/100)*CH156)))</f>
        <v>0.8946580000000001</v>
      </c>
      <c r="CJ156" s="304">
        <f>IF($AE156="n/a",1.03*CI156,IF($AE156&lt;0,1.01*CI156,IF($AE156&gt;10,1.1*CI156,(1+$AE156/100)*CI156)))</f>
        <v>0.9214977400000001</v>
      </c>
      <c r="CK156" s="304">
        <f>IF($AE156="n/a",1.03*CJ156,IF($AE156&lt;0,1.01*CJ156,IF($AE156&gt;10,1.1*CJ156,(1+$AE156/100)*CJ156)))</f>
        <v>0.9491426722</v>
      </c>
      <c r="CL156" s="305">
        <f>IF($AE156="n/a",1.03*CK156,IF($AE156&lt;0,1.01*CK156,IF($AE156&gt;10,1.1*CK156,(1+$AE156/100)*CK156)))</f>
        <v>0.9776169523660001</v>
      </c>
      <c r="CM156" s="303">
        <f>SUM(CH156:CL156)</f>
        <v>4.611515364565999</v>
      </c>
      <c r="CN156" s="300">
        <f>(CM156/H156)*100</f>
        <v>10.97718487161628</v>
      </c>
      <c r="CO156" s="306">
        <v>1.1</v>
      </c>
      <c r="CP156" s="307">
        <v>34</v>
      </c>
      <c r="CQ156" s="308">
        <v>-17.3</v>
      </c>
      <c r="CR156" s="307">
        <v>-3.6</v>
      </c>
      <c r="CS156" s="308">
        <v>6.9</v>
      </c>
    </row>
    <row r="157" ht="11.25" customHeight="1">
      <c r="A157" t="s" s="173">
        <v>875</v>
      </c>
      <c r="B157" t="s" s="110">
        <v>876</v>
      </c>
      <c r="C157" t="s" s="110">
        <v>456</v>
      </c>
      <c r="D157" s="174">
        <v>15</v>
      </c>
      <c r="E157" s="219">
        <v>224</v>
      </c>
      <c r="F157" t="s" s="118">
        <v>55</v>
      </c>
      <c r="G157" t="s" s="113">
        <v>55</v>
      </c>
      <c r="H157" s="495">
        <v>28.86</v>
      </c>
      <c r="I157" s="181">
        <f>(R157/H157)*100</f>
        <v>9.009009009009009</v>
      </c>
      <c r="J157" s="571">
        <v>0.64</v>
      </c>
      <c r="K157" s="311">
        <v>0.65</v>
      </c>
      <c r="L157" s="177">
        <f>((K157/J157)-1)*100</f>
        <v>1.5625</v>
      </c>
      <c r="M157" s="179">
        <v>43038</v>
      </c>
      <c r="N157" s="179">
        <v>43039</v>
      </c>
      <c r="O157" s="179">
        <v>43054</v>
      </c>
      <c r="P157" t="s" s="173">
        <v>130</v>
      </c>
      <c r="Q157" t="s" s="173">
        <v>131</v>
      </c>
      <c r="R157" s="180">
        <f>K157*4</f>
        <v>2.6</v>
      </c>
      <c r="S157" s="181">
        <f>IF(OR(W157&lt;0.01,W157="n/a"),"n/a",R157/W157*100)</f>
        <v>142.0765027322404</v>
      </c>
      <c r="T157" s="182">
        <f>IF(OR(W157&lt;0.01,Z157="n/a"),"n/a",(H157/SQRT(22.5*W157*(H157/Z157))-1)*100)</f>
        <v>2.193787127714142</v>
      </c>
      <c r="U157" s="177">
        <f>IF(OR(W157&lt;0.01,W157="n/a"),"n/a",H157/W157)</f>
        <v>15.77049180327869</v>
      </c>
      <c r="V157" s="183">
        <v>12</v>
      </c>
      <c r="W157" s="176">
        <v>1.83</v>
      </c>
      <c r="X157" s="176">
        <v>1</v>
      </c>
      <c r="Y157" s="184">
        <v>6.06</v>
      </c>
      <c r="Z157" s="185">
        <v>1.49</v>
      </c>
      <c r="AA157" s="186">
        <v>9.699999999999999</v>
      </c>
      <c r="AB157" s="187">
        <v>46.1</v>
      </c>
      <c r="AC157" s="188">
        <v>11.3</v>
      </c>
      <c r="AD157" s="189">
        <v>31.4</v>
      </c>
      <c r="AE157" s="189">
        <v>15.8</v>
      </c>
      <c r="AF157" s="190">
        <v>9</v>
      </c>
      <c r="AG157" s="191">
        <v>5615</v>
      </c>
      <c r="AH157" s="192">
        <v>1.2</v>
      </c>
      <c r="AI157" s="193">
        <v>1.16</v>
      </c>
      <c r="AJ157" s="194">
        <f>IF(OR(AD157&lt;0,AD157="n/a",AD157=0),"n/a",AN157/AD157)</f>
        <v>0.2793546578144775</v>
      </c>
      <c r="AK157" s="195">
        <f>IF(OR(AO157&lt;0,AO157="n/a"),"n/a",AN157/AO157)</f>
        <v>0.9319956261552541</v>
      </c>
      <c r="AL157" s="196">
        <f>((AP157/AQ157)^(1/1)-1)*100</f>
        <v>8.25688073394495</v>
      </c>
      <c r="AM157" s="196">
        <f>IF(AS157=0,"n/a",((AP157/AS157)^(1/3)-1)*100)</f>
        <v>8.259583747241717</v>
      </c>
      <c r="AN157" s="196">
        <f>IF(AV157=0,"n/a",((AP157/AV157)^(1/5)-1)*100)</f>
        <v>8.771736255374595</v>
      </c>
      <c r="AO157" s="197">
        <f>IF(BB157=0,"n/a",((AP157/BB157)^(1/10)-1)*100)</f>
        <v>9.411778348746648</v>
      </c>
      <c r="AP157" s="194">
        <v>2.36</v>
      </c>
      <c r="AQ157" s="194">
        <v>2.18</v>
      </c>
      <c r="AR157" s="194">
        <v>2.02</v>
      </c>
      <c r="AS157" s="194">
        <v>1.86</v>
      </c>
      <c r="AT157" s="199"/>
      <c r="AU157" s="194">
        <v>1.69</v>
      </c>
      <c r="AV157" s="194">
        <v>1.55</v>
      </c>
      <c r="AW157" s="199"/>
      <c r="AX157" s="200">
        <v>1.37</v>
      </c>
      <c r="AY157" s="370">
        <v>1.2</v>
      </c>
      <c r="AZ157" s="202">
        <v>1.19</v>
      </c>
      <c r="BA157" s="202">
        <v>1.08</v>
      </c>
      <c r="BB157" s="202">
        <v>0.96</v>
      </c>
      <c r="BC157" s="202">
        <v>0.85</v>
      </c>
      <c r="BD157" s="202">
        <v>0.72</v>
      </c>
      <c r="BE157" s="202">
        <v>0.15</v>
      </c>
      <c r="BF157" s="203">
        <v>0</v>
      </c>
      <c r="BG157" s="203">
        <v>0</v>
      </c>
      <c r="BH157" s="203">
        <v>1</v>
      </c>
      <c r="BI157" s="314">
        <v>2.8</v>
      </c>
      <c r="BJ157" s="200">
        <f>SUM(AP157:BI157)</f>
        <v>22.98</v>
      </c>
      <c r="BK157" s="205">
        <f>((AP157/AQ157)-1)*100</f>
        <v>8.25688073394495</v>
      </c>
      <c r="BL157" s="205">
        <f>((AQ157/AR157)-1)*100</f>
        <v>7.920792079207928</v>
      </c>
      <c r="BM157" s="205">
        <f>((AR157/AS157)-1)*100</f>
        <v>8.602150537634401</v>
      </c>
      <c r="BN157" s="205">
        <f>IF(AU157=0,0,IF(AU157&gt;AS157,0,((AS157/AU157)-1)*100))</f>
        <v>10.05917159763314</v>
      </c>
      <c r="BO157" s="205">
        <f>IF(AV157=0,0,IF(AV157&gt;AU157,0,((AU157/AV157)-1)*100))</f>
        <v>9.03225806451613</v>
      </c>
      <c r="BP157" s="205">
        <f>IF(AX157=0,0,IF(AX157&gt;AV157,0,((AV157/AX157)-1)*100))</f>
        <v>13.13868613138684</v>
      </c>
      <c r="BQ157" s="206">
        <f>IF(AY157=0,0,IF(AY157&gt;AX157,0,((AX157/AY157)-1)*100))</f>
        <v>14.16666666666668</v>
      </c>
      <c r="BR157" s="207">
        <f>IF(AZ157=0,0,IF(AZ157&gt;AY157,0,((AY157/AZ157)-1)*100))</f>
        <v>0.8403361344537785</v>
      </c>
      <c r="BS157" s="207">
        <f>IF(BA157=0,0,IF(BA157&gt;AZ157,0,((AZ157/BA157)-1)*100))</f>
        <v>10.18518518518516</v>
      </c>
      <c r="BT157" s="207">
        <f>IF(BB157=0,0,IF(BB157&gt;BA157,0,((BA157/BB157)-1)*100))</f>
        <v>12.50000000000002</v>
      </c>
      <c r="BU157" s="207">
        <f>IF(BC157=0,0,IF(BC157&gt;BB157,0,((BB157/BC157)-1)*100))</f>
        <v>12.94117647058823</v>
      </c>
      <c r="BV157" s="207">
        <f>IF(BD157=0,0,IF(BD157&gt;BC157,0,((BC157/BD157)-1)*100))</f>
        <v>18.05555555555556</v>
      </c>
      <c r="BW157" s="207">
        <f>IF(BE157=0,0,IF(BE157&gt;BD157,0,((BD157/BE157)-1)*100))</f>
        <v>380</v>
      </c>
      <c r="BX157" s="207">
        <f>IF(BF157=0,0,IF(BF157&gt;BE157,0,((BE157/BF157)-1)*100))</f>
        <v>0</v>
      </c>
      <c r="BY157" s="207">
        <f>IF(BG157=0,0,IF(BG157&gt;BF157,0,((BF157/BG157)-1)*100))</f>
        <v>0</v>
      </c>
      <c r="BZ157" s="207">
        <f>IF(BH157=0,0,IF(BH157&gt;BG157,0,((BG157/BH157)-1)*100))</f>
        <v>0</v>
      </c>
      <c r="CA157" s="208">
        <f>IF(BI157=0,0,IF(BI157&gt;BH157,0,((BH157/BI157)-1)*100))</f>
        <v>0</v>
      </c>
      <c r="CB157" s="205">
        <f>AVERAGE(BK157:CA157)</f>
        <v>29.74699171510428</v>
      </c>
      <c r="CC157" s="205">
        <f>SQRT(AVERAGE((BK157-$CB157)^2,(BL157-$CB157)^2,(BM157-$CB157)^2,(BN157-$CB157)^2,(BO157-$CB157)^2,(BP157-$CB157)^2,(BQ157-$CB157)^2,(BR157-$CB157)^2,(BS157-$CB157)^2,(BT157-$CB157)^2,(BU157-$CB157)^2,(BV157-$CB157)^2,(BW157-$CB157)^2,(BX157-$CB157)^2,(BY157-$CB157)^2,(BZ157-$CB157)^2,(CA157-$CB157)^2))</f>
        <v>87.74030922873906</v>
      </c>
      <c r="CD157" t="s" s="110">
        <v>285</v>
      </c>
      <c r="CE157" s="209">
        <f>IF(AN157="n/a","n/a",IF(U157&lt;0,"n/a",IF(U157="n/a","n/a",I157+AN157-U157)))</f>
        <v>2.010253461104917</v>
      </c>
      <c r="CF157" s="209">
        <f>IF(AN157="n/a","n/a",I157+AN157)</f>
        <v>17.7807452643836</v>
      </c>
      <c r="CG157" s="205">
        <f>D157/10+(1000-E157)/100+IF(F157="N",2,IF(F157="Y",1,0))+IF(G157="N",2,IF(G157="Y",1,0))+IF(L157&gt;10,5,L157/2)+IF(S157&gt;100,0,IF(S157&lt;0,0,(100-S157)/10))+IF(U157&gt;100,0,IF(U157&lt;0,0,(100-U157)/10))+IF(X157="-",0,IF(X157="N/A",0,IF(X157&gt;5,0,5-X157)))+IF(Y157&gt;5,0,5-Y157)+IF(Z157="N/A",0,IF(Z157&gt;5,0,5-Z157))+IF(AB157&lt;0,0,IF(AB157="-",0,IF(AB157="N/A",0,IF(AB157&gt;10,5,AB157/2))))+IF(AC157="n/a",0,IF(AC157&lt;0,0,IF(AC157&gt;10,5,AC157/2)))+IF(AE157="n/a",0,IF(AE157&lt;0,0,IF(AE157&gt;10,5,AE157/2)))+AF157/10+IF(AG157&gt;100000,3,IF(AG157&gt;10000,2,IF(AG157&gt;1000,1,0)))+IF(AL157&gt;10,5,AL157/2)+IF(AM157="n/a",0,IF(AM157&gt;10,5,AM157/2))+IF(AN157="n/a",0,IF(AN157&gt;10,5,AN157/2))+IF(AO157="n/a",0,IF(AO157&lt;0,0,IF(AO157&gt;10,5,AO157/2)))+IF(CB157&gt;10,5,CB157/2)</f>
        <v>69.22419036232608</v>
      </c>
      <c r="CH157" s="315">
        <f>IF(AB157="n/a",1.03*AP157,IF(AB157&lt;0,1.01*AP157,IF(AB157&gt;10,1.1*AP157,(1+AB157/100)*AP157)))</f>
        <v>2.596</v>
      </c>
      <c r="CI157" s="211">
        <f>IF($AC157="n/a",1.03*CH157,IF($AC157&lt;0,1.01*CH157,IF($AC157&gt;10,1.1*CH157,(1+$AC157/100)*CH157)))</f>
        <v>2.8556</v>
      </c>
      <c r="CJ157" s="212">
        <f>IF($AE157="n/a",1.03*CI157,IF($AE157&lt;0,1.01*CI157,IF($AE157&gt;10,1.1*CI157,(1+$AE157/100)*CI157)))</f>
        <v>3.141160000000001</v>
      </c>
      <c r="CK157" s="212">
        <f>IF($AE157="n/a",1.03*CJ157,IF($AE157&lt;0,1.01*CJ157,IF($AE157&gt;10,1.1*CJ157,(1+$AE157/100)*CJ157)))</f>
        <v>3.455276000000001</v>
      </c>
      <c r="CL157" s="210">
        <f>IF($AE157="n/a",1.03*CK157,IF($AE157&lt;0,1.01*CK157,IF($AE157&gt;10,1.1*CK157,(1+$AE157/100)*CK157)))</f>
        <v>3.800803600000001</v>
      </c>
      <c r="CM157" s="211">
        <f>SUM(CH157:CL157)</f>
        <v>15.84883960000001</v>
      </c>
      <c r="CN157" s="208">
        <f>(CM157/H157)*100</f>
        <v>54.91628413028415</v>
      </c>
      <c r="CO157" s="213">
        <v>0.55</v>
      </c>
      <c r="CP157" s="214">
        <v>2.7</v>
      </c>
      <c r="CQ157" s="215">
        <v>-17.9</v>
      </c>
      <c r="CR157" s="214">
        <v>-9.300000000000001</v>
      </c>
      <c r="CS157" s="215">
        <v>-10.8</v>
      </c>
    </row>
    <row r="158" ht="11.25" customHeight="1">
      <c r="A158" t="s" s="227">
        <v>877</v>
      </c>
      <c r="B158" t="s" s="116">
        <v>878</v>
      </c>
      <c r="C158" t="s" s="227">
        <v>879</v>
      </c>
      <c r="D158" s="218">
        <v>15</v>
      </c>
      <c r="E158" s="219">
        <v>218</v>
      </c>
      <c r="F158" t="s" s="220">
        <v>55</v>
      </c>
      <c r="G158" t="s" s="221">
        <v>55</v>
      </c>
      <c r="H158" s="493">
        <v>54.27</v>
      </c>
      <c r="I158" s="223">
        <f>(R158/H158)*100</f>
        <v>5.491063202505988</v>
      </c>
      <c r="J158" s="224">
        <v>0.615</v>
      </c>
      <c r="K158" s="224">
        <v>0.745</v>
      </c>
      <c r="L158" s="223">
        <f>((K158/J158)-1)*100</f>
        <v>21.13821138211382</v>
      </c>
      <c r="M158" s="226">
        <v>42950</v>
      </c>
      <c r="N158" s="226">
        <v>42954</v>
      </c>
      <c r="O158" s="226">
        <v>42961</v>
      </c>
      <c r="P158" t="s" s="227">
        <v>677</v>
      </c>
      <c r="Q158" s="316"/>
      <c r="R158" s="225">
        <f>K158*4</f>
        <v>2.98</v>
      </c>
      <c r="S158" s="228">
        <f>IF(OR(W158&lt;0.01,W158="n/a"),"n/a",R158/W158*100)</f>
        <v>185.0931677018633</v>
      </c>
      <c r="T158" s="229">
        <f>IF(OR(W158&lt;0.01,Z158="n/a"),"n/a",(H158/SQRT(22.5*W158*(H158/Z158))-1)*100)</f>
        <v>78.63457268682961</v>
      </c>
      <c r="U158" s="223">
        <f>IF(OR(W158&lt;0.01,W158="n/a"),"n/a",H158/W158)</f>
        <v>33.70807453416149</v>
      </c>
      <c r="V158" s="230">
        <v>12</v>
      </c>
      <c r="W158" s="222">
        <v>1.61</v>
      </c>
      <c r="X158" s="222">
        <v>3.52</v>
      </c>
      <c r="Y158" s="231">
        <v>1.94</v>
      </c>
      <c r="Z158" s="232">
        <v>2.13</v>
      </c>
      <c r="AA158" s="358">
        <v>22.6</v>
      </c>
      <c r="AB158" s="234">
        <v>39.8</v>
      </c>
      <c r="AC158" s="235">
        <v>22.08</v>
      </c>
      <c r="AD158" s="236">
        <v>0</v>
      </c>
      <c r="AE158" s="236">
        <v>9.6</v>
      </c>
      <c r="AF158" s="237">
        <v>11</v>
      </c>
      <c r="AG158" s="238">
        <v>20375</v>
      </c>
      <c r="AH158" s="239">
        <v>0.5</v>
      </c>
      <c r="AI158" s="360">
        <v>1.78</v>
      </c>
      <c r="AJ158" t="s" s="265">
        <f>IF(OR(AD158&lt;0,AD158="n/a",AD158=0),"n/a",AN158/AD158)</f>
        <v>143</v>
      </c>
      <c r="AK158" s="242">
        <f>IF(OR(AO158&lt;0,AO158="n/a"),"n/a",AN158/AO158)</f>
        <v>1.278514371051057</v>
      </c>
      <c r="AL158" s="243">
        <f>((AP158/AQ158)^(1/1)-1)*100</f>
        <v>1.234567901234551</v>
      </c>
      <c r="AM158" s="243">
        <f>IF(AS158=0,"n/a",((AP158/AS158)^(1/3)-1)*100)</f>
        <v>23.93288364540231</v>
      </c>
      <c r="AN158" s="243">
        <f>IF(AV158=0,"n/a",((AP158/AV158)^(1/5)-1)*100)</f>
        <v>21.13775615161035</v>
      </c>
      <c r="AO158" s="244">
        <f>IF(BB158=0,"n/a",((AP158/BB158)^(1/10)-1)*100)</f>
        <v>16.533061051346</v>
      </c>
      <c r="AP158" s="321">
        <v>2.46</v>
      </c>
      <c r="AQ158" s="241">
        <v>2.43</v>
      </c>
      <c r="AR158" s="241">
        <v>2.125</v>
      </c>
      <c r="AS158" s="241">
        <v>1.292336</v>
      </c>
      <c r="AT158" s="245"/>
      <c r="AU158" s="241">
        <v>1.108964</v>
      </c>
      <c r="AV158" s="241">
        <v>0.943056</v>
      </c>
      <c r="AW158" s="245"/>
      <c r="AX158" s="246">
        <v>0.794612</v>
      </c>
      <c r="AY158" s="247">
        <v>0.7160239999999999</v>
      </c>
      <c r="AZ158" s="248">
        <v>0.681096</v>
      </c>
      <c r="BA158" s="248">
        <v>0.6112399999999999</v>
      </c>
      <c r="BB158" s="248">
        <v>0.532652</v>
      </c>
      <c r="BC158" s="248">
        <v>0.475894</v>
      </c>
      <c r="BD158" s="248">
        <v>0.384208</v>
      </c>
      <c r="BE158" s="248">
        <v>0.301254</v>
      </c>
      <c r="BF158" s="317">
        <v>0.270692</v>
      </c>
      <c r="BG158" s="317">
        <v>0.270692</v>
      </c>
      <c r="BH158" s="317">
        <v>0.270692</v>
      </c>
      <c r="BI158" s="401">
        <v>0.270692</v>
      </c>
      <c r="BJ158" s="246">
        <f>SUM(AP158:BI158)</f>
        <v>15.939104</v>
      </c>
      <c r="BK158" s="250">
        <f>((AP158/AQ158)-1)*100</f>
        <v>1.234567901234551</v>
      </c>
      <c r="BL158" s="250">
        <f>((AQ158/AR158)-1)*100</f>
        <v>14.35294117647059</v>
      </c>
      <c r="BM158" s="250">
        <f>((AR158/AS158)-1)*100</f>
        <v>64.43092198932787</v>
      </c>
      <c r="BN158" s="250">
        <f>IF(AU158=0,0,IF(AU158&gt;AS158,0,((AS158/AU158)-1)*100))</f>
        <v>16.53543307086613</v>
      </c>
      <c r="BO158" s="250">
        <f>IF(AV158=0,0,IF(AV158&gt;AU158,0,((AU158/AV158)-1)*100))</f>
        <v>17.5925925925926</v>
      </c>
      <c r="BP158" s="250">
        <f>IF(AX158=0,0,IF(AX158&gt;AV158,0,((AV158/AX158)-1)*100))</f>
        <v>18.68131868131868</v>
      </c>
      <c r="BQ158" s="251">
        <f>IF(AY158=0,0,IF(AY158&gt;AX158,0,((AX158/AY158)-1)*100))</f>
        <v>10.97560975609757</v>
      </c>
      <c r="BR158" s="252">
        <f>IF(AZ158=0,0,IF(AZ158&gt;AY158,0,((AY158/AZ158)-1)*100))</f>
        <v>5.12820512820511</v>
      </c>
      <c r="BS158" s="252">
        <f>IF(BA158=0,0,IF(BA158&gt;AZ158,0,((AZ158/BA158)-1)*100))</f>
        <v>11.42857142857146</v>
      </c>
      <c r="BT158" s="252">
        <f>IF(BB158=0,0,IF(BB158&gt;BA158,0,((BA158/BB158)-1)*100))</f>
        <v>14.75409836065571</v>
      </c>
      <c r="BU158" s="252">
        <f>IF(BC158=0,0,IF(BC158&gt;BB158,0,((BB158/BC158)-1)*100))</f>
        <v>11.92660550458715</v>
      </c>
      <c r="BV158" s="252">
        <f>IF(BD158=0,0,IF(BD158&gt;BC158,0,((BC158/BD158)-1)*100))</f>
        <v>23.86363636363637</v>
      </c>
      <c r="BW158" s="252">
        <f>IF(BE158=0,0,IF(BE158&gt;BD158,0,((BD158/BE158)-1)*100))</f>
        <v>27.53623188405798</v>
      </c>
      <c r="BX158" s="252">
        <f>IF(BF158=0,0,IF(BF158&gt;BE158,0,((BE158/BF158)-1)*100))</f>
        <v>11.29032258064515</v>
      </c>
      <c r="BY158" s="252">
        <f>IF(BG158=0,0,IF(BG158&gt;BF158,0,((BF158/BG158)-1)*100))</f>
        <v>0</v>
      </c>
      <c r="BZ158" s="252">
        <f>IF(BH158=0,0,IF(BH158&gt;BG158,0,((BG158/BH158)-1)*100))</f>
        <v>0</v>
      </c>
      <c r="CA158" s="253">
        <f>IF(BI158=0,0,IF(BI158&gt;BH158,0,((BH158/BI158)-1)*100))</f>
        <v>0</v>
      </c>
      <c r="CB158" s="250">
        <f>AVERAGE(BK158:CA158)</f>
        <v>14.690062142251</v>
      </c>
      <c r="CC158" s="250">
        <f>SQRT(AVERAGE((BK158-$CB158)^2,(BL158-$CB158)^2,(BM158-$CB158)^2,(BN158-$CB158)^2,(BO158-$CB158)^2,(BP158-$CB158)^2,(BQ158-$CB158)^2,(BR158-$CB158)^2,(BS158-$CB158)^2,(BT158-$CB158)^2,(BU158-$CB158)^2,(BV158-$CB158)^2,(BW158-$CB158)^2,(BX158-$CB158)^2,(BY158-$CB158)^2,(BZ158-$CB158)^2,(CA158-$CB158)^2))</f>
        <v>14.78216781068651</v>
      </c>
      <c r="CD158" t="s" s="116">
        <v>222</v>
      </c>
      <c r="CE158" s="254">
        <f>IF(AN158="n/a","n/a",IF(U158&lt;0,"n/a",IF(U158="n/a","n/a",I158+AN158-U158)))</f>
        <v>-7.079255180045148</v>
      </c>
      <c r="CF158" s="254">
        <f>IF(AN158="n/a","n/a",I158+AN158)</f>
        <v>26.62881935411634</v>
      </c>
      <c r="CG158" s="250">
        <f>D158/10+(1000-E158)/100+IF(F158="N",2,IF(F158="Y",1,0))+IF(G158="N",2,IF(G158="Y",1,0))+IF(L158&gt;10,5,L158/2)+IF(S158&gt;100,0,IF(S158&lt;0,0,(100-S158)/10))+IF(U158&gt;100,0,IF(U158&lt;0,0,(100-U158)/10))+IF(X158="-",0,IF(X158="N/A",0,IF(X158&gt;5,0,5-X158)))+IF(Y158&gt;5,0,5-Y158)+IF(Z158="N/A",0,IF(Z158&gt;5,0,5-Z158))+IF(AB158&lt;0,0,IF(AB158="-",0,IF(AB158="N/A",0,IF(AB158&gt;10,5,AB158/2))))+IF(AC158="n/a",0,IF(AC158&lt;0,0,IF(AC158&gt;10,5,AC158/2)))+IF(AE158="n/a",0,IF(AE158&lt;0,0,IF(AE158&gt;10,5,AE158/2)))+AF158/10+IF(AG158&gt;100000,3,IF(AG158&gt;10000,2,IF(AG158&gt;1000,1,0)))+IF(AL158&gt;10,5,AL158/2)+IF(AM158="n/a",0,IF(AM158&gt;10,5,AM158/2))+IF(AN158="n/a",0,IF(AN158&gt;10,5,AN158/2))+IF(AO158="n/a",0,IF(AO158&lt;0,0,IF(AO158&gt;10,5,AO158/2)))+IF(CB158&gt;10,5,CB158/2)</f>
        <v>70.87647649720112</v>
      </c>
      <c r="CH158" s="255">
        <f>IF(AB158="n/a",1.03*AP158,IF(AB158&lt;0,1.01*AP158,IF(AB158&gt;10,1.1*AP158,(1+AB158/100)*AP158)))</f>
        <v>2.706</v>
      </c>
      <c r="CI158" s="256">
        <f>IF($AC158="n/a",1.03*CH158,IF($AC158&lt;0,1.01*CH158,IF($AC158&gt;10,1.1*CH158,(1+$AC158/100)*CH158)))</f>
        <v>2.9766</v>
      </c>
      <c r="CJ158" s="257">
        <f>IF($AE158="n/a",1.03*CI158,IF($AE158&lt;0,1.01*CI158,IF($AE158&gt;10,1.1*CI158,(1+$AE158/100)*CI158)))</f>
        <v>3.262353600000001</v>
      </c>
      <c r="CK158" s="257">
        <f>IF($AE158="n/a",1.03*CJ158,IF($AE158&lt;0,1.01*CJ158,IF($AE158&gt;10,1.1*CJ158,(1+$AE158/100)*CJ158)))</f>
        <v>3.575539545600001</v>
      </c>
      <c r="CL158" s="258">
        <f>IF($AE158="n/a",1.03*CK158,IF($AE158&lt;0,1.01*CK158,IF($AE158&gt;10,1.1*CK158,(1+$AE158/100)*CK158)))</f>
        <v>3.918791341977601</v>
      </c>
      <c r="CM158" s="256">
        <f>SUM(CH158:CL158)</f>
        <v>16.43928448757761</v>
      </c>
      <c r="CN158" s="253">
        <f>(CM158/H158)*100</f>
        <v>30.29166111586071</v>
      </c>
      <c r="CO158" s="259">
        <v>1.34</v>
      </c>
      <c r="CP158" s="260">
        <v>19.5</v>
      </c>
      <c r="CQ158" s="261">
        <v>-8.699999999999999</v>
      </c>
      <c r="CR158" s="260">
        <v>-1.8</v>
      </c>
      <c r="CS158" s="261">
        <v>1.2</v>
      </c>
    </row>
    <row r="159" ht="11.25" customHeight="1">
      <c r="A159" t="s" s="116">
        <v>880</v>
      </c>
      <c r="B159" t="s" s="116">
        <v>881</v>
      </c>
      <c r="C159" t="s" s="116">
        <v>882</v>
      </c>
      <c r="D159" s="218">
        <v>20</v>
      </c>
      <c r="E159" s="219">
        <v>155</v>
      </c>
      <c r="F159" t="s" s="220">
        <v>55</v>
      </c>
      <c r="G159" t="s" s="221">
        <v>55</v>
      </c>
      <c r="H159" s="493">
        <v>24.57</v>
      </c>
      <c r="I159" s="223">
        <f>(R159/H159)*100</f>
        <v>4.192104192104193</v>
      </c>
      <c r="J159" s="318">
        <v>0.255</v>
      </c>
      <c r="K159" s="318">
        <v>0.2575</v>
      </c>
      <c r="L159" s="223">
        <f>((K159/J159)-1)*100</f>
        <v>0.9803921568627416</v>
      </c>
      <c r="M159" s="226">
        <v>42807</v>
      </c>
      <c r="N159" s="226">
        <v>42809</v>
      </c>
      <c r="O159" s="226">
        <v>42825</v>
      </c>
      <c r="P159" t="s" s="227">
        <v>434</v>
      </c>
      <c r="Q159" s="85"/>
      <c r="R159" s="225">
        <f>K159*4</f>
        <v>1.03</v>
      </c>
      <c r="S159" s="228">
        <f>IF(OR(W159&lt;0.01,W159="n/a"),"n/a",R159/W159*100)</f>
        <v>65.60509554140127</v>
      </c>
      <c r="T159" s="229">
        <f>IF(OR(W159&lt;0.01,Z159="n/a"),"n/a",(H159/SQRT(22.5*W159*(H159/Z159))-1)*100)</f>
        <v>1.459414244581092</v>
      </c>
      <c r="U159" s="223">
        <f>IF(OR(W159&lt;0.01,W159="n/a"),"n/a",H159/W159)</f>
        <v>15.64968152866242</v>
      </c>
      <c r="V159" s="230">
        <v>12</v>
      </c>
      <c r="W159" s="222">
        <v>1.57</v>
      </c>
      <c r="X159" s="222">
        <v>4.37</v>
      </c>
      <c r="Y159" s="231">
        <v>0.17</v>
      </c>
      <c r="Z159" s="232">
        <v>1.48</v>
      </c>
      <c r="AA159" s="233">
        <v>9.699999999999999</v>
      </c>
      <c r="AB159" s="234">
        <v>6.8</v>
      </c>
      <c r="AC159" s="235">
        <v>17.33</v>
      </c>
      <c r="AD159" s="236">
        <v>-0.6</v>
      </c>
      <c r="AE159" s="236">
        <v>3.58</v>
      </c>
      <c r="AF159" s="237">
        <v>7</v>
      </c>
      <c r="AG159" s="238">
        <v>1597</v>
      </c>
      <c r="AH159" s="239">
        <v>1.2</v>
      </c>
      <c r="AI159" s="240">
        <v>0.58</v>
      </c>
      <c r="AJ159" t="s" s="265">
        <f>IF(OR(AD159&lt;0,AD159="n/a",AD159=0),"n/a",AN159/AD159)</f>
        <v>143</v>
      </c>
      <c r="AK159" s="242">
        <f>IF(OR(AO159&lt;0,AO159="n/a"),"n/a",AN159/AO159)</f>
        <v>0.5073750177557597</v>
      </c>
      <c r="AL159" s="243">
        <f>((AP159/AQ159)^(1/1)-1)*100</f>
        <v>0.990099009900991</v>
      </c>
      <c r="AM159" s="243">
        <f>IF(AS159=0,"n/a",((AP159/AS159)^(1/3)-1)*100)</f>
        <v>2.041377547933698</v>
      </c>
      <c r="AN159" s="243">
        <f>IF(AV159=0,"n/a",((AP159/AV159)^(1/5)-1)*100)</f>
        <v>4.978904632428516</v>
      </c>
      <c r="AO159" s="244">
        <f>IF(BB159=0,"n/a",((AP159/BB159)^(1/10)-1)*100)</f>
        <v>9.813066190076514</v>
      </c>
      <c r="AP159" s="241">
        <v>1.02</v>
      </c>
      <c r="AQ159" s="241">
        <v>1.01</v>
      </c>
      <c r="AR159" s="241">
        <v>1</v>
      </c>
      <c r="AS159" s="241">
        <v>0.96</v>
      </c>
      <c r="AT159" s="245"/>
      <c r="AU159" s="241">
        <v>0.88</v>
      </c>
      <c r="AV159" s="241">
        <v>0.8</v>
      </c>
      <c r="AW159" s="245"/>
      <c r="AX159" s="246">
        <v>0.70668</v>
      </c>
      <c r="AY159" s="247">
        <v>0.6133</v>
      </c>
      <c r="AZ159" s="248">
        <v>0.5333</v>
      </c>
      <c r="BA159" s="248">
        <v>0.4533</v>
      </c>
      <c r="BB159" s="248">
        <v>0.4</v>
      </c>
      <c r="BC159" s="248">
        <v>0.3467</v>
      </c>
      <c r="BD159" s="248">
        <v>0.2933</v>
      </c>
      <c r="BE159" s="248">
        <v>0.2333</v>
      </c>
      <c r="BF159" s="248">
        <v>0.2067</v>
      </c>
      <c r="BG159" s="248">
        <v>0.1817</v>
      </c>
      <c r="BH159" s="248">
        <v>0.165</v>
      </c>
      <c r="BI159" s="249">
        <v>0.1533</v>
      </c>
      <c r="BJ159" s="246">
        <f>SUM(AP159:BI159)</f>
        <v>9.956579999999997</v>
      </c>
      <c r="BK159" s="250">
        <f>((AP159/AQ159)-1)*100</f>
        <v>0.990099009900991</v>
      </c>
      <c r="BL159" s="250">
        <f>((AQ159/AR159)-1)*100</f>
        <v>1.000000000000001</v>
      </c>
      <c r="BM159" s="250">
        <f>((AR159/AS159)-1)*100</f>
        <v>4.166666666666674</v>
      </c>
      <c r="BN159" s="250">
        <f>IF(AU159=0,0,IF(AU159&gt;AS159,0,((AS159/AU159)-1)*100))</f>
        <v>9.090909090909083</v>
      </c>
      <c r="BO159" s="250">
        <f>IF(AV159=0,0,IF(AV159&gt;AU159,0,((AU159/AV159)-1)*100))</f>
        <v>9.999999999999986</v>
      </c>
      <c r="BP159" s="250">
        <f>IF(AX159=0,0,IF(AX159&gt;AV159,0,((AV159/AX159)-1)*100))</f>
        <v>13.20541121865626</v>
      </c>
      <c r="BQ159" s="251">
        <f>IF(AY159=0,0,IF(AY159&gt;AX159,0,((AX159/AY159)-1)*100))</f>
        <v>15.22582749062449</v>
      </c>
      <c r="BR159" s="252">
        <f>IF(AZ159=0,0,IF(AZ159&gt;AY159,0,((AY159/AZ159)-1)*100))</f>
        <v>15.00093755859742</v>
      </c>
      <c r="BS159" s="252">
        <f>IF(BA159=0,0,IF(BA159&gt;AZ159,0,((AZ159/BA159)-1)*100))</f>
        <v>17.64835649680123</v>
      </c>
      <c r="BT159" s="252">
        <f>IF(BB159=0,0,IF(BB159&gt;BA159,0,((BA159/BB159)-1)*100))</f>
        <v>13.32499999999999</v>
      </c>
      <c r="BU159" s="252">
        <f>IF(BC159=0,0,IF(BC159&gt;BB159,0,((BB159/BC159)-1)*100))</f>
        <v>15.37352177675224</v>
      </c>
      <c r="BV159" s="252">
        <f>IF(BD159=0,0,IF(BD159&gt;BC159,0,((BC159/BD159)-1)*100))</f>
        <v>18.20661438799864</v>
      </c>
      <c r="BW159" s="252">
        <f>IF(BE159=0,0,IF(BE159&gt;BD159,0,((BD159/BE159)-1)*100))</f>
        <v>25.71795970852979</v>
      </c>
      <c r="BX159" s="252">
        <f>IF(BF159=0,0,IF(BF159&gt;BE159,0,((BE159/BF159)-1)*100))</f>
        <v>12.86889211417515</v>
      </c>
      <c r="BY159" s="252">
        <f>IF(BG159=0,0,IF(BG159&gt;BF159,0,((BF159/BG159)-1)*100))</f>
        <v>13.75894331315355</v>
      </c>
      <c r="BZ159" s="252">
        <f>IF(BH159=0,0,IF(BH159&gt;BG159,0,((BG159/BH159)-1)*100))</f>
        <v>10.12121212121211</v>
      </c>
      <c r="CA159" s="253">
        <f>IF(BI159=0,0,IF(BI159&gt;BH159,0,((BH159/BI159)-1)*100))</f>
        <v>7.632093933463802</v>
      </c>
      <c r="CB159" s="250">
        <f>AVERAGE(BK159:CA159)</f>
        <v>11.96073205220243</v>
      </c>
      <c r="CC159" s="250">
        <f>SQRT(AVERAGE((BK159-$CB159)^2,(BL159-$CB159)^2,(BM159-$CB159)^2,(BN159-$CB159)^2,(BO159-$CB159)^2,(BP159-$CB159)^2,(BQ159-$CB159)^2,(BR159-$CB159)^2,(BS159-$CB159)^2,(BT159-$CB159)^2,(BU159-$CB159)^2,(BV159-$CB159)^2,(BW159-$CB159)^2,(BX159-$CB159)^2,(BY159-$CB159)^2,(BZ159-$CB159)^2,(CA159-$CB159)^2))</f>
        <v>6.112100924832414</v>
      </c>
      <c r="CD159" t="s" s="116">
        <v>188</v>
      </c>
      <c r="CE159" s="254">
        <f>IF(AN159="n/a","n/a",IF(U159&lt;0,"n/a",IF(U159="n/a","n/a",I159+AN159-U159)))</f>
        <v>-6.478672704129711</v>
      </c>
      <c r="CF159" s="254">
        <f>IF(AN159="n/a","n/a",I159+AN159)</f>
        <v>9.171008824532709</v>
      </c>
      <c r="CG159" s="250">
        <f>D159/10+(1000-E159)/100+IF(F159="N",2,IF(F159="Y",1,0))+IF(G159="N",2,IF(G159="Y",1,0))+IF(L159&gt;10,5,L159/2)+IF(S159&gt;100,0,IF(S159&lt;0,0,(100-S159)/10))+IF(U159&gt;100,0,IF(U159&lt;0,0,(100-U159)/10))+IF(X159="-",0,IF(X159="N/A",0,IF(X159&gt;5,0,5-X159)))+IF(Y159&gt;5,0,5-Y159)+IF(Z159="N/A",0,IF(Z159&gt;5,0,5-Z159))+IF(AB159&lt;0,0,IF(AB159="-",0,IF(AB159="N/A",0,IF(AB159&gt;10,5,AB159/2))))+IF(AC159="n/a",0,IF(AC159&lt;0,0,IF(AC159&gt;10,5,AC159/2)))+IF(AE159="n/a",0,IF(AE159&lt;0,0,IF(AE159&gt;10,5,AE159/2)))+AF159/10+IF(AG159&gt;100000,3,IF(AG159&gt;10000,2,IF(AG159&gt;1000,1,0)))+IF(AL159&gt;10,5,AL159/2)+IF(AM159="n/a",0,IF(AM159&gt;10,5,AM159/2))+IF(AN159="n/a",0,IF(AN159&gt;10,5,AN159/2))+IF(AO159="n/a",0,IF(AO159&lt;0,0,IF(AO159&gt;10,5,AO159/2)))+IF(CB159&gt;10,5,CB159/2)</f>
        <v>61.59644206159486</v>
      </c>
      <c r="CH159" s="255">
        <f>IF(AB159="n/a",1.03*AP159,IF(AB159&lt;0,1.01*AP159,IF(AB159&gt;10,1.1*AP159,(1+AB159/100)*AP159)))</f>
        <v>1.08936</v>
      </c>
      <c r="CI159" s="256">
        <f>IF($AC159="n/a",1.03*CH159,IF($AC159&lt;0,1.01*CH159,IF($AC159&gt;10,1.1*CH159,(1+$AC159/100)*CH159)))</f>
        <v>1.198296</v>
      </c>
      <c r="CJ159" s="257">
        <f>IF($AE159="n/a",1.03*CI159,IF($AE159&lt;0,1.01*CI159,IF($AE159&gt;10,1.1*CI159,(1+$AE159/100)*CI159)))</f>
        <v>1.2411949968</v>
      </c>
      <c r="CK159" s="257">
        <f>IF($AE159="n/a",1.03*CJ159,IF($AE159&lt;0,1.01*CJ159,IF($AE159&gt;10,1.1*CJ159,(1+$AE159/100)*CJ159)))</f>
        <v>1.28562977768544</v>
      </c>
      <c r="CL159" s="258">
        <f>IF($AE159="n/a",1.03*CK159,IF($AE159&lt;0,1.01*CK159,IF($AE159&gt;10,1.1*CK159,(1+$AE159/100)*CK159)))</f>
        <v>1.331655323726579</v>
      </c>
      <c r="CM159" s="256">
        <f>SUM(CH159:CL159)</f>
        <v>6.14613609821202</v>
      </c>
      <c r="CN159" s="253">
        <f>(CM159/H159)*100</f>
        <v>25.01479893452185</v>
      </c>
      <c r="CO159" s="259">
        <v>1.03</v>
      </c>
      <c r="CP159" s="260">
        <v>0.9</v>
      </c>
      <c r="CQ159" s="261">
        <v>-33.6</v>
      </c>
      <c r="CR159" s="260">
        <v>-13.2</v>
      </c>
      <c r="CS159" s="261">
        <v>-23.3</v>
      </c>
    </row>
    <row r="160" ht="11.25" customHeight="1">
      <c r="A160" t="s" s="227">
        <v>883</v>
      </c>
      <c r="B160" t="s" s="116">
        <v>884</v>
      </c>
      <c r="C160" t="s" s="116">
        <v>518</v>
      </c>
      <c r="D160" s="218">
        <v>15</v>
      </c>
      <c r="E160" s="219">
        <v>209</v>
      </c>
      <c r="F160" t="s" s="220">
        <v>129</v>
      </c>
      <c r="G160" t="s" s="221">
        <v>129</v>
      </c>
      <c r="H160" s="493">
        <v>80.98999999999999</v>
      </c>
      <c r="I160" s="223">
        <f>(R160/H160)*100</f>
        <v>0.7902210149401161</v>
      </c>
      <c r="J160" s="224">
        <v>0.145</v>
      </c>
      <c r="K160" s="224">
        <v>0.16</v>
      </c>
      <c r="L160" s="223">
        <f>((K160/J160)-1)*100</f>
        <v>10.34482758620692</v>
      </c>
      <c r="M160" s="226">
        <v>42795</v>
      </c>
      <c r="N160" s="226">
        <v>42797</v>
      </c>
      <c r="O160" s="226">
        <v>42815</v>
      </c>
      <c r="P160" t="s" s="227">
        <v>860</v>
      </c>
      <c r="Q160" t="s" s="227">
        <v>885</v>
      </c>
      <c r="R160" s="225">
        <f>K160*4</f>
        <v>0.64</v>
      </c>
      <c r="S160" t="s" s="400">
        <f>IF(OR(W160&lt;0.01,W160="n/a"),"n/a",R160/W160*100)</f>
        <v>143</v>
      </c>
      <c r="T160" t="s" s="361">
        <f>IF(OR(W160&lt;0.01,Z160="n/a"),"n/a",(H160/SQRT(22.5*W160*(H160/Z160))-1)*100)</f>
        <v>143</v>
      </c>
      <c r="U160" t="s" s="265">
        <f>IF(OR(W160&lt;0.01,W160="n/a"),"n/a",H160/W160)</f>
        <v>143</v>
      </c>
      <c r="V160" s="230">
        <v>6</v>
      </c>
      <c r="W160" s="222">
        <v>-20.55</v>
      </c>
      <c r="X160" t="s" s="399">
        <v>143</v>
      </c>
      <c r="Y160" s="231">
        <v>2.31</v>
      </c>
      <c r="Z160" s="232">
        <v>1.91</v>
      </c>
      <c r="AA160" s="233">
        <v>-46.1</v>
      </c>
      <c r="AB160" s="234">
        <v>-9.5</v>
      </c>
      <c r="AC160" s="235">
        <v>11.64</v>
      </c>
      <c r="AD160" s="236">
        <v>-54.1</v>
      </c>
      <c r="AE160" s="236">
        <v>7.8</v>
      </c>
      <c r="AF160" s="237">
        <v>19</v>
      </c>
      <c r="AG160" s="238">
        <v>11604</v>
      </c>
      <c r="AH160" s="239">
        <v>0.1</v>
      </c>
      <c r="AI160" s="240">
        <v>0.6</v>
      </c>
      <c r="AJ160" t="s" s="265">
        <f>IF(OR(AD160&lt;0,AD160="n/a",AD160=0),"n/a",AN160/AD160)</f>
        <v>143</v>
      </c>
      <c r="AK160" s="242">
        <f>IF(OR(AO160&lt;0,AO160="n/a"),"n/a",AN160/AO160)</f>
        <v>1.153398924355925</v>
      </c>
      <c r="AL160" s="243">
        <f>((AP160/AQ160)^(1/1)-1)*100</f>
        <v>15.99999999999999</v>
      </c>
      <c r="AM160" s="243">
        <f>IF(AS160=0,"n/a",((AP160/AS160)^(1/3)-1)*100)</f>
        <v>17.23082759996106</v>
      </c>
      <c r="AN160" s="243">
        <f>IF(AV160=0,"n/a",((AP160/AV160)^(1/5)-1)*100)</f>
        <v>14.86983549970351</v>
      </c>
      <c r="AO160" s="244">
        <f>IF(BB160=0,"n/a",((AP160/BB160)^(1/10)-1)*100)</f>
        <v>12.89218776409649</v>
      </c>
      <c r="AP160" s="241">
        <v>0.58</v>
      </c>
      <c r="AQ160" s="241">
        <v>0.5</v>
      </c>
      <c r="AR160" s="241">
        <v>0.42</v>
      </c>
      <c r="AS160" s="321">
        <v>0.36</v>
      </c>
      <c r="AT160" s="245"/>
      <c r="AU160" s="241">
        <v>0.33</v>
      </c>
      <c r="AV160" s="241">
        <v>0.29</v>
      </c>
      <c r="AW160" s="245"/>
      <c r="AX160" s="246">
        <v>0.2575</v>
      </c>
      <c r="AY160" s="247">
        <v>0.2275</v>
      </c>
      <c r="AZ160" s="248">
        <v>0.205</v>
      </c>
      <c r="BA160" s="248">
        <v>0.185</v>
      </c>
      <c r="BB160" s="248">
        <v>0.1725</v>
      </c>
      <c r="BC160" s="248">
        <v>0.1625</v>
      </c>
      <c r="BD160" s="248">
        <v>0.145</v>
      </c>
      <c r="BE160" s="248">
        <v>0.11</v>
      </c>
      <c r="BF160" s="317">
        <v>0</v>
      </c>
      <c r="BG160" s="317">
        <v>0</v>
      </c>
      <c r="BH160" s="317">
        <v>0</v>
      </c>
      <c r="BI160" s="401">
        <v>0</v>
      </c>
      <c r="BJ160" s="246">
        <f>SUM(AP160:BI160)</f>
        <v>3.945</v>
      </c>
      <c r="BK160" s="250">
        <f>((AP160/AQ160)-1)*100</f>
        <v>15.99999999999999</v>
      </c>
      <c r="BL160" s="250">
        <f>((AQ160/AR160)-1)*100</f>
        <v>19.04761904761905</v>
      </c>
      <c r="BM160" s="250">
        <f>((AR160/AS160)-1)*100</f>
        <v>16.66666666666667</v>
      </c>
      <c r="BN160" s="250">
        <f>IF(AU160=0,0,IF(AU160&gt;AS160,0,((AS160/AU160)-1)*100))</f>
        <v>9.090909090909083</v>
      </c>
      <c r="BO160" s="250">
        <f>IF(AV160=0,0,IF(AV160&gt;AU160,0,((AU160/AV160)-1)*100))</f>
        <v>13.79310344827587</v>
      </c>
      <c r="BP160" s="250">
        <f>IF(AX160=0,0,IF(AX160&gt;AV160,0,((AV160/AX160)-1)*100))</f>
        <v>12.62135922330097</v>
      </c>
      <c r="BQ160" s="251">
        <f>IF(AY160=0,0,IF(AY160&gt;AX160,0,((AX160/AY160)-1)*100))</f>
        <v>13.18681318681318</v>
      </c>
      <c r="BR160" s="252">
        <f>IF(AZ160=0,0,IF(AZ160&gt;AY160,0,((AY160/AZ160)-1)*100))</f>
        <v>10.97560975609757</v>
      </c>
      <c r="BS160" s="252">
        <f>IF(BA160=0,0,IF(BA160&gt;AZ160,0,((AZ160/BA160)-1)*100))</f>
        <v>10.81081081081081</v>
      </c>
      <c r="BT160" s="252">
        <f>IF(BB160=0,0,IF(BB160&gt;BA160,0,((BA160/BB160)-1)*100))</f>
        <v>7.246376811594213</v>
      </c>
      <c r="BU160" s="252">
        <f>IF(BC160=0,0,IF(BC160&gt;BB160,0,((BB160/BC160)-1)*100))</f>
        <v>6.153846153846132</v>
      </c>
      <c r="BV160" s="252">
        <f>IF(BD160=0,0,IF(BD160&gt;BC160,0,((BC160/BD160)-1)*100))</f>
        <v>12.06896551724139</v>
      </c>
      <c r="BW160" s="252">
        <f>IF(BE160=0,0,IF(BE160&gt;BD160,0,((BD160/BE160)-1)*100))</f>
        <v>31.81818181818181</v>
      </c>
      <c r="BX160" s="252">
        <f>IF(BF160=0,0,IF(BF160&gt;BE160,0,((BE160/BF160)-1)*100))</f>
        <v>0</v>
      </c>
      <c r="BY160" s="252">
        <f>IF(BG160=0,0,IF(BG160&gt;BF160,0,((BF160/BG160)-1)*100))</f>
        <v>0</v>
      </c>
      <c r="BZ160" s="252">
        <f>IF(BH160=0,0,IF(BH160&gt;BG160,0,((BG160/BH160)-1)*100))</f>
        <v>0</v>
      </c>
      <c r="CA160" s="253">
        <f>IF(BI160=0,0,IF(BI160&gt;BH160,0,((BH160/BI160)-1)*100))</f>
        <v>0</v>
      </c>
      <c r="CB160" s="250">
        <f>AVERAGE(BK160:CA160)</f>
        <v>10.55766244302099</v>
      </c>
      <c r="CC160" s="250">
        <f>SQRT(AVERAGE((BK160-$CB160)^2,(BL160-$CB160)^2,(BM160-$CB160)^2,(BN160-$CB160)^2,(BO160-$CB160)^2,(BP160-$CB160)^2,(BQ160-$CB160)^2,(BR160-$CB160)^2,(BS160-$CB160)^2,(BT160-$CB160)^2,(BU160-$CB160)^2,(BV160-$CB160)^2,(BW160-$CB160)^2,(BX160-$CB160)^2,(BY160-$CB160)^2,(BZ160-$CB160)^2,(CA160-$CB160)^2))</f>
        <v>8.020403013149279</v>
      </c>
      <c r="CD160" t="s" s="116">
        <v>188</v>
      </c>
      <c r="CE160" t="s" s="402">
        <f>IF(AN160="n/a","n/a",IF(U160&lt;0,"n/a",IF(U160="n/a","n/a",I160+AN160-U160)))</f>
        <v>143</v>
      </c>
      <c r="CF160" s="254">
        <f>IF(AN160="n/a","n/a",I160+AN160)</f>
        <v>15.66005651464362</v>
      </c>
      <c r="CG160" s="250">
        <f>D160/10+(1000-E160)/100+IF(F160="N",2,IF(F160="Y",1,0))+IF(G160="N",2,IF(G160="Y",1,0))+IF(L160&gt;10,5,L160/2)+IF(S160&gt;100,0,IF(S160&lt;0,0,(100-S160)/10))+IF(U160&gt;100,0,IF(U160&lt;0,0,(100-U160)/10))+IF(X160="-",0,IF(X160="N/A",0,IF(X160&gt;5,0,5-X160)))+IF(Y160&gt;5,0,5-Y160)+IF(Z160="N/A",0,IF(Z160&gt;5,0,5-Z160))+IF(AB160&lt;0,0,IF(AB160="-",0,IF(AB160="N/A",0,IF(AB160&gt;10,5,AB160/2))))+IF(AC160="n/a",0,IF(AC160&lt;0,0,IF(AC160&gt;10,5,AC160/2)))+IF(AE160="n/a",0,IF(AE160&lt;0,0,IF(AE160&gt;10,5,AE160/2)))+AF160/10+IF(AG160&gt;100000,3,IF(AG160&gt;10000,2,IF(AG160&gt;1000,1,0)))+IF(AL160&gt;10,5,AL160/2)+IF(AM160="n/a",0,IF(AM160&gt;10,5,AM160/2))+IF(AN160="n/a",0,IF(AN160&gt;10,5,AN160/2))+IF(AO160="n/a",0,IF(AO160&lt;0,0,IF(AO160&gt;10,5,AO160/2)))+IF(CB160&gt;10,5,CB160/2)</f>
        <v>57.98999999999999</v>
      </c>
      <c r="CH160" s="255">
        <f>IF(AB160="n/a",1.03*AP160,IF(AB160&lt;0,1.01*AP160,IF(AB160&gt;10,1.1*AP160,(1+AB160/100)*AP160)))</f>
        <v>0.5858</v>
      </c>
      <c r="CI160" s="256">
        <f>IF($AC160="n/a",1.03*CH160,IF($AC160&lt;0,1.01*CH160,IF($AC160&gt;10,1.1*CH160,(1+$AC160/100)*CH160)))</f>
        <v>0.6443800000000001</v>
      </c>
      <c r="CJ160" s="257">
        <f>IF($AE160="n/a",1.03*CI160,IF($AE160&lt;0,1.01*CI160,IF($AE160&gt;10,1.1*CI160,(1+$AE160/100)*CI160)))</f>
        <v>0.6946416400000001</v>
      </c>
      <c r="CK160" s="257">
        <f>IF($AE160="n/a",1.03*CJ160,IF($AE160&lt;0,1.01*CJ160,IF($AE160&gt;10,1.1*CJ160,(1+$AE160/100)*CJ160)))</f>
        <v>0.7488236879200001</v>
      </c>
      <c r="CL160" s="258">
        <f>IF($AE160="n/a",1.03*CK160,IF($AE160&lt;0,1.01*CK160,IF($AE160&gt;10,1.1*CK160,(1+$AE160/100)*CK160)))</f>
        <v>0.8072319355777602</v>
      </c>
      <c r="CM160" s="256">
        <f>SUM(CH160:CL160)</f>
        <v>3.48087726349776</v>
      </c>
      <c r="CN160" s="253">
        <f>(CM160/H160)*100</f>
        <v>4.297909943817459</v>
      </c>
      <c r="CO160" s="259">
        <v>0.7</v>
      </c>
      <c r="CP160" s="260">
        <v>27.2</v>
      </c>
      <c r="CQ160" s="261">
        <v>-11.9</v>
      </c>
      <c r="CR160" s="260">
        <v>-3.8</v>
      </c>
      <c r="CS160" s="261">
        <v>6.5</v>
      </c>
    </row>
    <row r="161" ht="11.25" customHeight="1">
      <c r="A161" t="s" s="146">
        <v>886</v>
      </c>
      <c r="B161" t="s" s="146">
        <v>887</v>
      </c>
      <c r="C161" t="s" s="273">
        <v>155</v>
      </c>
      <c r="D161" s="267">
        <v>10</v>
      </c>
      <c r="E161" s="219">
        <v>331</v>
      </c>
      <c r="F161" t="s" s="151">
        <v>141</v>
      </c>
      <c r="G161" t="s" s="152">
        <v>141</v>
      </c>
      <c r="H161" s="496">
        <v>104.64</v>
      </c>
      <c r="I161" s="269">
        <f>(R161/H161)*100</f>
        <v>4.090214067278287</v>
      </c>
      <c r="J161" s="270">
        <v>1.04</v>
      </c>
      <c r="K161" s="270">
        <v>1.07</v>
      </c>
      <c r="L161" s="269">
        <f>((K161/J161)-1)*100</f>
        <v>2.884615384615397</v>
      </c>
      <c r="M161" s="272">
        <v>43004</v>
      </c>
      <c r="N161" s="272">
        <v>43005</v>
      </c>
      <c r="O161" s="272">
        <v>43020</v>
      </c>
      <c r="P161" t="s" s="273">
        <v>136</v>
      </c>
      <c r="Q161" s="274"/>
      <c r="R161" s="271">
        <f>K161*4</f>
        <v>4.28</v>
      </c>
      <c r="S161" s="275">
        <f>IF(OR(W161&lt;0.01,W161="n/a"),"n/a",R161/W161*100)</f>
        <v>94.48123620309052</v>
      </c>
      <c r="T161" t="s" s="501">
        <f>IF(OR(W161&lt;0.01,Z161="n/a"),"n/a",(H161/SQRT(22.5*W161*(H161/Z161))-1)*100)</f>
        <v>143</v>
      </c>
      <c r="U161" s="269">
        <f>IF(OR(W161&lt;0.01,W161="n/a"),"n/a",H161/W161)</f>
        <v>23.09933774834437</v>
      </c>
      <c r="V161" s="277">
        <v>12</v>
      </c>
      <c r="W161" s="268">
        <v>4.53</v>
      </c>
      <c r="X161" s="268">
        <v>2.36</v>
      </c>
      <c r="Y161" s="278">
        <v>5.98</v>
      </c>
      <c r="Z161" t="s" s="572">
        <v>143</v>
      </c>
      <c r="AA161" s="559">
        <v>-58</v>
      </c>
      <c r="AB161" s="281">
        <v>1.3</v>
      </c>
      <c r="AC161" s="282">
        <v>12.28</v>
      </c>
      <c r="AD161" s="283">
        <v>-1.6</v>
      </c>
      <c r="AE161" s="283">
        <v>9.77</v>
      </c>
      <c r="AF161" s="284">
        <v>18</v>
      </c>
      <c r="AG161" s="285">
        <v>164044</v>
      </c>
      <c r="AH161" s="286">
        <v>0.1</v>
      </c>
      <c r="AI161" t="s" s="569">
        <v>143</v>
      </c>
      <c r="AJ161" t="s" s="368">
        <f>IF(OR(AD161&lt;0,AD161="n/a",AD161=0,AN161="n/a"),"n/a",AN161/AD161)</f>
        <v>143</v>
      </c>
      <c r="AK161" t="s" s="368">
        <f>IF(OR(AN161&lt;0,AN161="n/a",AO161&lt;0,AO161="n/a"),"n/a",AN161/AO161)</f>
        <v>143</v>
      </c>
      <c r="AL161" s="290">
        <f>((AP161/AQ161)^(1/1)-1)*100</f>
        <v>1.990049751243772</v>
      </c>
      <c r="AM161" s="290">
        <f>IF(AS161=0,"n/a",((AP161/AS161)^(1/3)-1)*100)</f>
        <v>5.516281197194606</v>
      </c>
      <c r="AN161" s="290">
        <f>IF(AV161=0,"n/a",((AP161/AV161)^(1/5)-1)*100)</f>
        <v>8.794343372360203</v>
      </c>
      <c r="AO161" t="s" s="368">
        <f>IF(BB161=0,"n/a",((AP161/BB161)^(1/10)-1)*100)</f>
        <v>143</v>
      </c>
      <c r="AP161" s="288">
        <v>4.1</v>
      </c>
      <c r="AQ161" s="288">
        <v>4.02</v>
      </c>
      <c r="AR161" s="288">
        <v>3.88</v>
      </c>
      <c r="AS161" s="288">
        <v>3.49</v>
      </c>
      <c r="AT161" s="292"/>
      <c r="AU161" s="288">
        <v>3.16</v>
      </c>
      <c r="AV161" s="288">
        <v>2.69</v>
      </c>
      <c r="AW161" s="292"/>
      <c r="AX161" s="293">
        <v>2.38</v>
      </c>
      <c r="AY161" s="294">
        <v>2.2</v>
      </c>
      <c r="AZ161" s="295">
        <v>1</v>
      </c>
      <c r="BA161" s="426">
        <v>0</v>
      </c>
      <c r="BB161" s="426">
        <v>0</v>
      </c>
      <c r="BC161" s="426">
        <v>0</v>
      </c>
      <c r="BD161" s="426">
        <v>0</v>
      </c>
      <c r="BE161" s="426">
        <v>0</v>
      </c>
      <c r="BF161" s="426">
        <v>0</v>
      </c>
      <c r="BG161" s="426">
        <v>0</v>
      </c>
      <c r="BH161" s="426">
        <v>0</v>
      </c>
      <c r="BI161" s="494">
        <v>0</v>
      </c>
      <c r="BJ161" s="293">
        <f>SUM(AP161:BI161)</f>
        <v>26.92</v>
      </c>
      <c r="BK161" s="297">
        <f>((AP161/AQ161)-1)*100</f>
        <v>1.990049751243772</v>
      </c>
      <c r="BL161" s="297">
        <f>((AQ161/AR161)-1)*100</f>
        <v>3.6082474226804</v>
      </c>
      <c r="BM161" s="297">
        <f>((AR161/AS161)-1)*100</f>
        <v>11.17478510028653</v>
      </c>
      <c r="BN161" s="297">
        <f>IF(AU161=0,0,IF(AU161&gt;AS161,0,((AS161/AU161)-1)*100))</f>
        <v>10.44303797468356</v>
      </c>
      <c r="BO161" s="297">
        <f>IF(AV161=0,0,IF(AV161&gt;AU161,0,((AU161/AV161)-1)*100))</f>
        <v>17.47211895910781</v>
      </c>
      <c r="BP161" s="297">
        <f>IF(AX161=0,0,IF(AX161&gt;AV161,0,((AV161/AX161)-1)*100))</f>
        <v>13.02521008403361</v>
      </c>
      <c r="BQ161" s="298">
        <f>IF(AY161=0,0,IF(AY161&gt;AX161,0,((AX161/AY161)-1)*100))</f>
        <v>8.18181818181818</v>
      </c>
      <c r="BR161" s="299">
        <f>IF(AZ161=0,0,IF(AZ161&gt;AY161,0,((AY161/AZ161)-1)*100))</f>
        <v>120</v>
      </c>
      <c r="BS161" s="299">
        <f>IF(BA161=0,0,IF(BA161&gt;AZ161,0,((AZ161/BA161)-1)*100))</f>
        <v>0</v>
      </c>
      <c r="BT161" s="299">
        <f>IF(BB161=0,0,IF(BB161&gt;BA161,0,((BA161/BB161)-1)*100))</f>
        <v>0</v>
      </c>
      <c r="BU161" s="299">
        <f>IF(BC161=0,0,IF(BC161&gt;BB161,0,((BB161/BC161)-1)*100))</f>
        <v>0</v>
      </c>
      <c r="BV161" s="299">
        <f>IF(BD161=0,0,IF(BD161&gt;BC161,0,((BC161/BD161)-1)*100))</f>
        <v>0</v>
      </c>
      <c r="BW161" s="299">
        <f>IF(BE161=0,0,IF(BE161&gt;BD161,0,((BD161/BE161)-1)*100))</f>
        <v>0</v>
      </c>
      <c r="BX161" s="299">
        <f>IF(BF161=0,0,IF(BF161&gt;BE161,0,((BE161/BF161)-1)*100))</f>
        <v>0</v>
      </c>
      <c r="BY161" s="299">
        <f>IF(BG161=0,0,IF(BG161&gt;BF161,0,((BF161/BG161)-1)*100))</f>
        <v>0</v>
      </c>
      <c r="BZ161" s="299">
        <f>IF(BH161=0,0,IF(BH161&gt;BG161,0,((BG161/BH161)-1)*100))</f>
        <v>0</v>
      </c>
      <c r="CA161" s="300">
        <f>IF(BI161=0,0,IF(BI161&gt;BH161,0,((BH161/BI161)-1)*100))</f>
        <v>0</v>
      </c>
      <c r="CB161" s="297">
        <f>AVERAGE(BK161:CA161)</f>
        <v>10.93501573375611</v>
      </c>
      <c r="CC161" s="297">
        <f>SQRT(AVERAGE((BK161-$CB161)^2,(BL161-$CB161)^2,(BM161-$CB161)^2,(BN161-$CB161)^2,(BO161-$CB161)^2,(BP161-$CB161)^2,(BQ161-$CB161)^2,(BR161-$CB161)^2,(BS161-$CB161)^2,(BT161-$CB161)^2,(BU161-$CB161)^2,(BV161-$CB161)^2,(BW161-$CB161)^2,(BX161-$CB161)^2,(BY161-$CB161)^2,(BZ161-$CB161)^2,(CA161-$CB161)^2))</f>
        <v>27.82298893362587</v>
      </c>
      <c r="CD161" t="s" s="146">
        <v>157</v>
      </c>
      <c r="CE161" s="301">
        <f>IF(AN161="n/a","n/a",IF(U161&lt;0,"n/a",IF(U161="n/a","n/a",I161+AN161-U161)))</f>
        <v>-10.21478030870588</v>
      </c>
      <c r="CF161" s="301">
        <f>IF(AN161="n/a","n/a",I161+AN161)</f>
        <v>12.88455743963849</v>
      </c>
      <c r="CG161" s="297">
        <f>D161/10+(1000-E161)/100+IF(F161="N",2,IF(F161="Y",1,0))+IF(G161="N",2,IF(G161="Y",1,0))+IF(L161&gt;10,5,L161/2)+IF(S161&gt;100,0,IF(S161&lt;0,0,(100-S161)/10))+IF(U161&gt;100,0,IF(U161&lt;0,0,(100-U161)/10))+IF(X161="-",0,IF(X161="N/A",0,IF(X161&gt;5,0,5-X161)))+IF(Y161&gt;5,0,5-Y161)+IF(Z161="N/A",0,IF(Z161&gt;5,0,5-Z161))+IF(AB161&lt;0,0,IF(AB161="-",0,IF(AB161="N/A",0,IF(AB161&gt;10,5,AB161/2))))+IF(AC161="n/a",0,IF(AC161&lt;0,0,IF(AC161&gt;10,5,AC161/2)))+IF(AE161="n/a",0,IF(AE161&lt;0,0,IF(AE161&gt;10,5,AE161/2)))+AF161/10+IF(AG161&gt;100000,3,IF(AG161&gt;10000,2,IF(AG161&gt;1000,1,0)))+IF(AL161&gt;10,5,AL161/2)+IF(AM161="n/a",0,IF(AM161&gt;10,5,AM161/2))+IF(AN161="n/a",0,IF(AN161&gt;10,5,AN161/2))+IF(AO161="n/a",0,IF(AO161&lt;0,0,IF(AO161&gt;10,5,AO161/2)))+IF(CB161&gt;10,5,CB161/2)</f>
        <v>50.4995874575635</v>
      </c>
      <c r="CH161" s="302">
        <f>IF(AB161="n/a",1.03*AP161,IF(AB161&lt;0,1.01*AP161,IF(AB161&gt;10,1.1*AP161,(1+AB161/100)*AP161)))</f>
        <v>4.153299999999999</v>
      </c>
      <c r="CI161" s="303">
        <f>IF($AC161="n/a",1.03*CH161,IF($AC161&lt;0,1.01*CH161,IF($AC161&gt;10,1.1*CH161,(1+$AC161/100)*CH161)))</f>
        <v>4.568629999999999</v>
      </c>
      <c r="CJ161" s="304">
        <f>IF($AE161="n/a",1.03*CI161,IF($AE161&lt;0,1.01*CI161,IF($AE161&gt;10,1.1*CI161,(1+$AE161/100)*CI161)))</f>
        <v>5.014985150999999</v>
      </c>
      <c r="CK161" s="304">
        <f>IF($AE161="n/a",1.03*CJ161,IF($AE161&lt;0,1.01*CJ161,IF($AE161&gt;10,1.1*CJ161,(1+$AE161/100)*CJ161)))</f>
        <v>5.504949200252698</v>
      </c>
      <c r="CL161" s="305">
        <f>IF($AE161="n/a",1.03*CK161,IF($AE161&lt;0,1.01*CK161,IF($AE161&gt;10,1.1*CK161,(1+$AE161/100)*CK161)))</f>
        <v>6.042782737117386</v>
      </c>
      <c r="CM161" s="303">
        <f>SUM(CH161:CL161)</f>
        <v>25.28464708837008</v>
      </c>
      <c r="CN161" s="300">
        <f>(CM161/H161)*100</f>
        <v>24.16346243154633</v>
      </c>
      <c r="CO161" s="306">
        <v>0.96</v>
      </c>
      <c r="CP161" s="307">
        <v>20.6</v>
      </c>
      <c r="CQ161" s="308">
        <v>-15.3</v>
      </c>
      <c r="CR161" s="307">
        <v>-7.8</v>
      </c>
      <c r="CS161" s="308">
        <v>-7.1</v>
      </c>
    </row>
    <row r="162" ht="11.25" customHeight="1">
      <c r="A162" t="s" s="110">
        <v>888</v>
      </c>
      <c r="B162" t="s" s="110">
        <v>889</v>
      </c>
      <c r="C162" t="s" s="110">
        <v>740</v>
      </c>
      <c r="D162" s="174">
        <v>22</v>
      </c>
      <c r="E162" s="219">
        <v>142</v>
      </c>
      <c r="F162" t="s" s="118">
        <v>55</v>
      </c>
      <c r="G162" t="s" s="113">
        <v>55</v>
      </c>
      <c r="H162" s="176">
        <v>118.43</v>
      </c>
      <c r="I162" s="177">
        <f>(R162/H162)*100</f>
        <v>1.958963100565735</v>
      </c>
      <c r="J162" s="178">
        <v>0.55</v>
      </c>
      <c r="K162" s="178">
        <v>0.58</v>
      </c>
      <c r="L162" s="177">
        <f>((K162/J162)-1)*100</f>
        <v>5.454545454545445</v>
      </c>
      <c r="M162" s="179">
        <v>42793</v>
      </c>
      <c r="N162" s="179">
        <v>42795</v>
      </c>
      <c r="O162" s="179">
        <v>42809</v>
      </c>
      <c r="P162" t="s" s="173">
        <v>182</v>
      </c>
      <c r="Q162" s="397"/>
      <c r="R162" s="180">
        <f>K162*4</f>
        <v>2.32</v>
      </c>
      <c r="S162" s="181">
        <f>IF(OR(W162&lt;0.01,W162="n/a"),"n/a",R162/W162*100)</f>
        <v>72.95597484276729</v>
      </c>
      <c r="T162" s="182">
        <f>IF(OR(W162&lt;0.01,Z162="n/a"),"n/a",(H162/SQRT(22.5*W162*(H162/Z162))-1)*100)</f>
        <v>280.1308943710652</v>
      </c>
      <c r="U162" s="177">
        <f>IF(OR(W162&lt;0.01,W162="n/a"),"n/a",H162/W162)</f>
        <v>37.24213836477988</v>
      </c>
      <c r="V162" s="183">
        <v>12</v>
      </c>
      <c r="W162" s="176">
        <v>3.18</v>
      </c>
      <c r="X162" s="176">
        <v>2.07</v>
      </c>
      <c r="Y162" s="184">
        <v>1.45</v>
      </c>
      <c r="Z162" s="185">
        <v>8.73</v>
      </c>
      <c r="AA162" s="186">
        <v>18.7</v>
      </c>
      <c r="AB162" s="187">
        <v>-51.6</v>
      </c>
      <c r="AC162" s="188">
        <v>16.9</v>
      </c>
      <c r="AD162" s="189">
        <v>0.4</v>
      </c>
      <c r="AE162" s="189">
        <v>18</v>
      </c>
      <c r="AF162" s="190">
        <v>14</v>
      </c>
      <c r="AG162" s="191">
        <v>7557</v>
      </c>
      <c r="AH162" s="192">
        <v>0.9</v>
      </c>
      <c r="AI162" s="193">
        <v>1.25</v>
      </c>
      <c r="AJ162" s="194">
        <f>IF(OR(AD162&lt;0,AD162="n/a",AD162=0),"n/a",AN162/AD162)</f>
        <v>48.93450215802403</v>
      </c>
      <c r="AK162" s="195">
        <f>IF(OR(AO162&lt;0,AO162="n/a"),"n/a",AN162/AO162)</f>
        <v>1.449708053164607</v>
      </c>
      <c r="AL162" s="196">
        <f>((AP162/AQ162)^(1/1)-1)*100</f>
        <v>3.773584905660377</v>
      </c>
      <c r="AM162" s="196">
        <f>IF(AS162=0,"n/a",((AP162/AS162)^(1/3)-1)*100)</f>
        <v>9.405158512115541</v>
      </c>
      <c r="AN162" s="196">
        <f>IF(AV162=0,"n/a",((AP162/AV162)^(1/5)-1)*100)</f>
        <v>19.57380086320961</v>
      </c>
      <c r="AO162" s="197">
        <f>IF(BB162=0,"n/a",((AP162/BB162)^(1/10)-1)*100)</f>
        <v>13.50189151566168</v>
      </c>
      <c r="AP162" s="194">
        <v>2.2</v>
      </c>
      <c r="AQ162" s="194">
        <v>2.12</v>
      </c>
      <c r="AR162" s="194">
        <v>1.92</v>
      </c>
      <c r="AS162" s="194">
        <v>1.68</v>
      </c>
      <c r="AT162" s="199"/>
      <c r="AU162" s="194">
        <v>1.48</v>
      </c>
      <c r="AV162" s="194">
        <v>0.9</v>
      </c>
      <c r="AW162" s="199"/>
      <c r="AX162" s="200">
        <v>0.8</v>
      </c>
      <c r="AY162" s="201">
        <v>0.78</v>
      </c>
      <c r="AZ162" s="202">
        <v>0.76</v>
      </c>
      <c r="BA162" s="202">
        <v>0.68</v>
      </c>
      <c r="BB162" s="202">
        <v>0.62</v>
      </c>
      <c r="BC162" s="202">
        <v>0.5600000000000001</v>
      </c>
      <c r="BD162" s="202">
        <v>0.46</v>
      </c>
      <c r="BE162" s="202">
        <v>0.31</v>
      </c>
      <c r="BF162" s="202">
        <v>0.28</v>
      </c>
      <c r="BG162" s="202">
        <v>0.25</v>
      </c>
      <c r="BH162" s="202">
        <v>0.22</v>
      </c>
      <c r="BI162" s="314">
        <v>0.2</v>
      </c>
      <c r="BJ162" s="200">
        <f>SUM(AP162:BI162)</f>
        <v>16.22</v>
      </c>
      <c r="BK162" s="205">
        <f>((AP162/AQ162)-1)*100</f>
        <v>3.773584905660377</v>
      </c>
      <c r="BL162" s="205">
        <f>((AQ162/AR162)-1)*100</f>
        <v>10.41666666666667</v>
      </c>
      <c r="BM162" s="205">
        <f>((AR162/AS162)-1)*100</f>
        <v>14.28571428571428</v>
      </c>
      <c r="BN162" s="205">
        <f>IF(AU162=0,0,IF(AU162&gt;AS162,0,((AS162/AU162)-1)*100))</f>
        <v>13.51351351351351</v>
      </c>
      <c r="BO162" s="205">
        <f>IF(AV162=0,0,IF(AV162&gt;AU162,0,((AU162/AV162)-1)*100))</f>
        <v>64.44444444444444</v>
      </c>
      <c r="BP162" s="205">
        <f>IF(AX162=0,0,IF(AX162&gt;AV162,0,((AV162/AX162)-1)*100))</f>
        <v>12.5</v>
      </c>
      <c r="BQ162" s="206">
        <f>IF(AY162=0,0,IF(AY162&gt;AX162,0,((AX162/AY162)-1)*100))</f>
        <v>2.564102564102577</v>
      </c>
      <c r="BR162" s="207">
        <f>IF(AZ162=0,0,IF(AZ162&gt;AY162,0,((AY162/AZ162)-1)*100))</f>
        <v>2.631578947368429</v>
      </c>
      <c r="BS162" s="207">
        <f>IF(BA162=0,0,IF(BA162&gt;AZ162,0,((AZ162/BA162)-1)*100))</f>
        <v>11.76470588235294</v>
      </c>
      <c r="BT162" s="207">
        <f>IF(BB162=0,0,IF(BB162&gt;BA162,0,((BA162/BB162)-1)*100))</f>
        <v>9.677419354838722</v>
      </c>
      <c r="BU162" s="207">
        <f>IF(BC162=0,0,IF(BC162&gt;BB162,0,((BB162/BC162)-1)*100))</f>
        <v>10.7142857142857</v>
      </c>
      <c r="BV162" s="207">
        <f>IF(BD162=0,0,IF(BD162&gt;BC162,0,((BC162/BD162)-1)*100))</f>
        <v>21.73913043478262</v>
      </c>
      <c r="BW162" s="207">
        <f>IF(BE162=0,0,IF(BE162&gt;BD162,0,((BD162/BE162)-1)*100))</f>
        <v>48.38709677419355</v>
      </c>
      <c r="BX162" s="207">
        <f>IF(BF162=0,0,IF(BF162&gt;BE162,0,((BE162/BF162)-1)*100))</f>
        <v>10.7142857142857</v>
      </c>
      <c r="BY162" s="207">
        <f>IF(BG162=0,0,IF(BG162&gt;BF162,0,((BF162/BG162)-1)*100))</f>
        <v>12.00000000000001</v>
      </c>
      <c r="BZ162" s="207">
        <f>IF(BH162=0,0,IF(BH162&gt;BG162,0,((BG162/BH162)-1)*100))</f>
        <v>13.63636363636365</v>
      </c>
      <c r="CA162" s="208">
        <f>IF(BI162=0,0,IF(BI162&gt;BH162,0,((BH162/BI162)-1)*100))</f>
        <v>9.999999999999986</v>
      </c>
      <c r="CB162" s="205">
        <f>AVERAGE(BK162:CA162)</f>
        <v>16.04487604932783</v>
      </c>
      <c r="CC162" s="205">
        <f>SQRT(AVERAGE((BK162-$CB162)^2,(BL162-$CB162)^2,(BM162-$CB162)^2,(BN162-$CB162)^2,(BO162-$CB162)^2,(BP162-$CB162)^2,(BQ162-$CB162)^2,(BR162-$CB162)^2,(BS162-$CB162)^2,(BT162-$CB162)^2,(BU162-$CB162)^2,(BV162-$CB162)^2,(BW162-$CB162)^2,(BX162-$CB162)^2,(BY162-$CB162)^2,(BZ162-$CB162)^2,(CA162-$CB162)^2))</f>
        <v>15.64559125413775</v>
      </c>
      <c r="CD162" t="s" s="110">
        <v>302</v>
      </c>
      <c r="CE162" s="209">
        <f>IF(AN162="n/a","n/a",IF(U162&lt;0,"n/a",IF(U162="n/a","n/a",I162+AN162-U162)))</f>
        <v>-15.70937440100453</v>
      </c>
      <c r="CF162" s="209">
        <f>IF(AN162="n/a","n/a",I162+AN162)</f>
        <v>21.53276396377535</v>
      </c>
      <c r="CG162" s="205">
        <f>D162/10+(1000-E162)/100+IF(F162="N",2,IF(F162="Y",1,0))+IF(G162="N",2,IF(G162="Y",1,0))+IF(L162&gt;10,5,L162/2)+IF(S162&gt;100,0,IF(S162&lt;0,0,(100-S162)/10))+IF(U162&gt;100,0,IF(U162&lt;0,0,(100-U162)/10))+IF(X162="-",0,IF(X162="N/A",0,IF(X162&gt;5,0,5-X162)))+IF(Y162&gt;5,0,5-Y162)+IF(Z162="N/A",0,IF(Z162&gt;5,0,5-Z162))+IF(AB162&lt;0,0,IF(AB162="-",0,IF(AB162="N/A",0,IF(AB162&gt;10,5,AB162/2))))+IF(AC162="n/a",0,IF(AC162&lt;0,0,IF(AC162&gt;10,5,AC162/2)))+IF(AE162="n/a",0,IF(AE162&lt;0,0,IF(AE162&gt;10,5,AE162/2)))+AF162/10+IF(AG162&gt;100000,3,IF(AG162&gt;10000,2,IF(AG162&gt;1000,1,0)))+IF(AL162&gt;10,5,AL162/2)+IF(AM162="n/a",0,IF(AM162&gt;10,5,AM162/2))+IF(AN162="n/a",0,IF(AN162&gt;10,5,AN162/2))+IF(AO162="n/a",0,IF(AO162&lt;0,0,IF(AO162&gt;10,5,AO162/2)))+IF(CB162&gt;10,5,CB162/2)</f>
        <v>66.95683311540596</v>
      </c>
      <c r="CH162" s="315">
        <f>IF(AB162="n/a",1.03*AP162,IF(AB162&lt;0,1.01*AP162,IF(AB162&gt;10,1.1*AP162,(1+AB162/100)*AP162)))</f>
        <v>2.222</v>
      </c>
      <c r="CI162" s="211">
        <f>IF($AC162="n/a",1.03*CH162,IF($AC162&lt;0,1.01*CH162,IF($AC162&gt;10,1.1*CH162,(1+$AC162/100)*CH162)))</f>
        <v>2.444200000000001</v>
      </c>
      <c r="CJ162" s="212">
        <f>IF($AE162="n/a",1.03*CI162,IF($AE162&lt;0,1.01*CI162,IF($AE162&gt;10,1.1*CI162,(1+$AE162/100)*CI162)))</f>
        <v>2.688620000000001</v>
      </c>
      <c r="CK162" s="212">
        <f>IF($AE162="n/a",1.03*CJ162,IF($AE162&lt;0,1.01*CJ162,IF($AE162&gt;10,1.1*CJ162,(1+$AE162/100)*CJ162)))</f>
        <v>2.957482000000001</v>
      </c>
      <c r="CL162" s="210">
        <f>IF($AE162="n/a",1.03*CK162,IF($AE162&lt;0,1.01*CK162,IF($AE162&gt;10,1.1*CK162,(1+$AE162/100)*CK162)))</f>
        <v>3.253230200000002</v>
      </c>
      <c r="CM162" s="211">
        <f>SUM(CH162:CL162)</f>
        <v>13.56553220000001</v>
      </c>
      <c r="CN162" s="208">
        <f>(CM162/H162)*100</f>
        <v>11.45447285316221</v>
      </c>
      <c r="CO162" s="213">
        <v>1.37</v>
      </c>
      <c r="CP162" s="214">
        <v>60.1</v>
      </c>
      <c r="CQ162" s="215">
        <v>-6.6</v>
      </c>
      <c r="CR162" s="214">
        <v>14.3</v>
      </c>
      <c r="CS162" s="215">
        <v>29.9</v>
      </c>
    </row>
    <row r="163" ht="11.25" customHeight="1">
      <c r="A163" t="s" s="227">
        <v>890</v>
      </c>
      <c r="B163" t="s" s="116">
        <v>891</v>
      </c>
      <c r="C163" t="s" s="116">
        <v>194</v>
      </c>
      <c r="D163" s="218">
        <v>12</v>
      </c>
      <c r="E163" s="219">
        <v>301</v>
      </c>
      <c r="F163" t="s" s="220">
        <v>129</v>
      </c>
      <c r="G163" t="s" s="221">
        <v>129</v>
      </c>
      <c r="H163" s="493">
        <v>47.74</v>
      </c>
      <c r="I163" s="223">
        <f>(R163/H163)*100</f>
        <v>2.84876413908672</v>
      </c>
      <c r="J163" s="224">
        <v>0.32</v>
      </c>
      <c r="K163" s="224">
        <v>0.34</v>
      </c>
      <c r="L163" s="223">
        <f>((K163/J163)-1)*100</f>
        <v>6.25</v>
      </c>
      <c r="M163" s="226">
        <v>42908</v>
      </c>
      <c r="N163" s="226">
        <v>42912</v>
      </c>
      <c r="O163" s="226">
        <v>42933</v>
      </c>
      <c r="P163" t="s" s="227">
        <v>268</v>
      </c>
      <c r="Q163" s="85"/>
      <c r="R163" s="225">
        <f>K163*4</f>
        <v>1.36</v>
      </c>
      <c r="S163" s="228">
        <f>IF(OR(W163&lt;0.01,W163="n/a"),"n/a",R163/W163*100)</f>
        <v>60.71428571428571</v>
      </c>
      <c r="T163" s="229">
        <f>IF(OR(W163&lt;0.01,Z163="n/a"),"n/a",(H163/SQRT(22.5*W163*(H163/Z163))-1)*100)</f>
        <v>29.48294611003153</v>
      </c>
      <c r="U163" s="223">
        <f>IF(OR(W163&lt;0.01,W163="n/a"),"n/a",H163/W163)</f>
        <v>21.3125</v>
      </c>
      <c r="V163" s="230">
        <v>12</v>
      </c>
      <c r="W163" s="222">
        <v>2.24</v>
      </c>
      <c r="X163" s="222">
        <v>5.32</v>
      </c>
      <c r="Y163" s="231">
        <v>2.14</v>
      </c>
      <c r="Z163" s="232">
        <v>1.77</v>
      </c>
      <c r="AA163" s="233">
        <v>8.699999999999999</v>
      </c>
      <c r="AB163" s="234">
        <v>6.3</v>
      </c>
      <c r="AC163" s="235">
        <v>4.59</v>
      </c>
      <c r="AD163" s="236">
        <v>2.1</v>
      </c>
      <c r="AE163" s="236">
        <v>4</v>
      </c>
      <c r="AF163" s="237">
        <v>12</v>
      </c>
      <c r="AG163" s="238">
        <v>4252</v>
      </c>
      <c r="AH163" s="239">
        <v>0.2</v>
      </c>
      <c r="AI163" s="240">
        <v>0.99</v>
      </c>
      <c r="AJ163" s="241">
        <f>IF(OR(AD163&lt;0,AD163="n/a",AD163=0,AN163="n/a"),"n/a",AN163/AD163)</f>
        <v>1.610651615031367</v>
      </c>
      <c r="AK163" s="242">
        <f>IF(OR(AN163&lt;0,AN163="n/a",AO163&lt;0,AO163="n/a"),"n/a",AN163/AO163)</f>
        <v>0.317066070867573</v>
      </c>
      <c r="AL163" s="243">
        <f>((AP163/AQ163)^(1/1)-1)*100</f>
        <v>6.896551724137945</v>
      </c>
      <c r="AM163" s="243">
        <f>IF(AS163=0,"n/a",((AP163/AS163)^(1/3)-1)*100)</f>
        <v>4.39148182933522</v>
      </c>
      <c r="AN163" s="243">
        <f>IF(AV163=0,"n/a",((AP163/AV163)^(1/5)-1)*100)</f>
        <v>3.382368391565871</v>
      </c>
      <c r="AO163" s="244">
        <f>IF(BB163=0,"n/a",((AP163/BB163)^(1/10)-1)*100)</f>
        <v>10.66770841266886</v>
      </c>
      <c r="AP163" s="241">
        <v>1.24</v>
      </c>
      <c r="AQ163" s="241">
        <v>1.16</v>
      </c>
      <c r="AR163" s="241">
        <v>1.11</v>
      </c>
      <c r="AS163" s="241">
        <v>1.09</v>
      </c>
      <c r="AT163" s="245"/>
      <c r="AU163" s="241">
        <v>1.07</v>
      </c>
      <c r="AV163" s="241">
        <v>1.05</v>
      </c>
      <c r="AW163" s="245"/>
      <c r="AX163" s="246">
        <v>1.03</v>
      </c>
      <c r="AY163" s="247">
        <v>1</v>
      </c>
      <c r="AZ163" s="248">
        <v>0.96</v>
      </c>
      <c r="BA163" s="248">
        <v>0.92</v>
      </c>
      <c r="BB163" s="248">
        <v>0.45</v>
      </c>
      <c r="BC163" s="317">
        <v>0</v>
      </c>
      <c r="BD163" s="317">
        <v>0</v>
      </c>
      <c r="BE163" s="317">
        <v>0</v>
      </c>
      <c r="BF163" s="317">
        <v>0</v>
      </c>
      <c r="BG163" s="317">
        <v>0</v>
      </c>
      <c r="BH163" s="317">
        <v>0</v>
      </c>
      <c r="BI163" s="401">
        <v>0</v>
      </c>
      <c r="BJ163" s="246">
        <f>SUM(AP163:BI163)</f>
        <v>11.08</v>
      </c>
      <c r="BK163" s="250">
        <f>((AP163/AQ163)-1)*100</f>
        <v>6.896551724137945</v>
      </c>
      <c r="BL163" s="250">
        <f>((AQ163/AR163)-1)*100</f>
        <v>4.504504504504481</v>
      </c>
      <c r="BM163" s="250">
        <f>((AR163/AS163)-1)*100</f>
        <v>1.834862385321112</v>
      </c>
      <c r="BN163" s="250">
        <f>IF(AU163=0,0,IF(AU163&gt;AS163,0,((AS163/AU163)-1)*100))</f>
        <v>1.869158878504673</v>
      </c>
      <c r="BO163" s="250">
        <f>IF(AV163=0,0,IF(AV163&gt;AU163,0,((AU163/AV163)-1)*100))</f>
        <v>1.904761904761898</v>
      </c>
      <c r="BP163" s="250">
        <f>IF(AX163=0,0,IF(AX163&gt;AV163,0,((AV163/AX163)-1)*100))</f>
        <v>1.941747572815533</v>
      </c>
      <c r="BQ163" s="251">
        <f>IF(AY163=0,0,IF(AY163&gt;AX163,0,((AX163/AY163)-1)*100))</f>
        <v>3.000000000000003</v>
      </c>
      <c r="BR163" s="252">
        <f>IF(AZ163=0,0,IF(AZ163&gt;AY163,0,((AY163/AZ163)-1)*100))</f>
        <v>4.166666666666674</v>
      </c>
      <c r="BS163" s="252">
        <f>IF(BA163=0,0,IF(BA163&gt;AZ163,0,((AZ163/BA163)-1)*100))</f>
        <v>4.347826086956519</v>
      </c>
      <c r="BT163" s="252">
        <f>IF(BB163=0,0,IF(BB163&gt;BA163,0,((BA163/BB163)-1)*100))</f>
        <v>104.4444444444444</v>
      </c>
      <c r="BU163" s="252">
        <f>IF(BC163=0,0,IF(BC163&gt;BB163,0,((BB163/BC163)-1)*100))</f>
        <v>0</v>
      </c>
      <c r="BV163" s="252">
        <f>IF(BD163=0,0,IF(BD163&gt;BC163,0,((BC163/BD163)-1)*100))</f>
        <v>0</v>
      </c>
      <c r="BW163" s="252">
        <f>IF(BE163=0,0,IF(BE163&gt;BD163,0,((BD163/BE163)-1)*100))</f>
        <v>0</v>
      </c>
      <c r="BX163" s="252">
        <f>IF(BF163=0,0,IF(BF163&gt;BE163,0,((BE163/BF163)-1)*100))</f>
        <v>0</v>
      </c>
      <c r="BY163" s="252">
        <f>IF(BG163=0,0,IF(BG163&gt;BF163,0,((BF163/BG163)-1)*100))</f>
        <v>0</v>
      </c>
      <c r="BZ163" s="252">
        <f>IF(BH163=0,0,IF(BH163&gt;BG163,0,((BG163/BH163)-1)*100))</f>
        <v>0</v>
      </c>
      <c r="CA163" s="253">
        <f>IF(BI163=0,0,IF(BI163&gt;BH163,0,((BH163/BI163)-1)*100))</f>
        <v>0</v>
      </c>
      <c r="CB163" s="250">
        <f>AVERAGE(BK163:CA163)</f>
        <v>7.935913186359605</v>
      </c>
      <c r="CC163" s="250">
        <f>SQRT(AVERAGE((BK163-$CB163)^2,(BL163-$CB163)^2,(BM163-$CB163)^2,(BN163-$CB163)^2,(BO163-$CB163)^2,(BP163-$CB163)^2,(BQ163-$CB163)^2,(BR163-$CB163)^2,(BS163-$CB163)^2,(BT163-$CB163)^2,(BU163-$CB163)^2,(BV163-$CB163)^2,(BW163-$CB163)^2,(BX163-$CB163)^2,(BY163-$CB163)^2,(BZ163-$CB163)^2,(CA163-$CB163)^2))</f>
        <v>24.21154371409139</v>
      </c>
      <c r="CD163" t="s" s="116">
        <v>161</v>
      </c>
      <c r="CE163" s="254">
        <f>IF(AN163="n/a","n/a",IF(U163&lt;0,"n/a",IF(U163="n/a","n/a",I163+AN163-U163)))</f>
        <v>-15.08136746934741</v>
      </c>
      <c r="CF163" s="254">
        <f>IF(AN163="n/a","n/a",I163+AN163)</f>
        <v>6.231132530652591</v>
      </c>
      <c r="CG163" s="250">
        <f>D163/10+(1000-E163)/100+IF(F163="N",2,IF(F163="Y",1,0))+IF(G163="N",2,IF(G163="Y",1,0))+IF(L163&gt;10,5,L163/2)+IF(S163&gt;100,0,IF(S163&lt;0,0,(100-S163)/10))+IF(U163&gt;100,0,IF(U163&lt;0,0,(100-U163)/10))+IF(X163="-",0,IF(X163="N/A",0,IF(X163&gt;5,0,5-X163)))+IF(Y163&gt;5,0,5-Y163)+IF(Z163="N/A",0,IF(Z163&gt;5,0,5-Z163))+IF(AB163&lt;0,0,IF(AB163="-",0,IF(AB163="N/A",0,IF(AB163&gt;10,5,AB163/2))))+IF(AC163="n/a",0,IF(AC163&lt;0,0,IF(AC163&gt;10,5,AC163/2)))+IF(AE163="n/a",0,IF(AE163&lt;0,0,IF(AE163&gt;10,5,AE163/2)))+AF163/10+IF(AG163&gt;100000,3,IF(AG163&gt;10000,2,IF(AG163&gt;1000,1,0)))+IF(AL163&gt;10,5,AL163/2)+IF(AM163="n/a",0,IF(AM163&gt;10,5,AM163/2))+IF(AN163="n/a",0,IF(AN163&gt;10,5,AN163/2))+IF(AO163="n/a",0,IF(AO163&lt;0,0,IF(AO163&gt;10,5,AO163/2)))+IF(CB163&gt;10,5,CB163/2)</f>
        <v>55.15047899427076</v>
      </c>
      <c r="CH163" s="255">
        <f>IF(AB163="n/a",1.03*AP163,IF(AB163&lt;0,1.01*AP163,IF(AB163&gt;10,1.1*AP163,(1+AB163/100)*AP163)))</f>
        <v>1.31812</v>
      </c>
      <c r="CI163" s="256">
        <f>IF($AC163="n/a",1.03*CH163,IF($AC163&lt;0,1.01*CH163,IF($AC163&gt;10,1.1*CH163,(1+$AC163/100)*CH163)))</f>
        <v>1.378621708</v>
      </c>
      <c r="CJ163" s="257">
        <f>IF($AE163="n/a",1.03*CI163,IF($AE163&lt;0,1.01*CI163,IF($AE163&gt;10,1.1*CI163,(1+$AE163/100)*CI163)))</f>
        <v>1.433766576320</v>
      </c>
      <c r="CK163" s="257">
        <f>IF($AE163="n/a",1.03*CJ163,IF($AE163&lt;0,1.01*CJ163,IF($AE163&gt;10,1.1*CJ163,(1+$AE163/100)*CJ163)))</f>
        <v>1.4911172393728</v>
      </c>
      <c r="CL163" s="258">
        <f>IF($AE163="n/a",1.03*CK163,IF($AE163&lt;0,1.01*CK163,IF($AE163&gt;10,1.1*CK163,(1+$AE163/100)*CK163)))</f>
        <v>1.550761928947712</v>
      </c>
      <c r="CM163" s="256">
        <f>SUM(CH163:CL163)</f>
        <v>7.172387452640512</v>
      </c>
      <c r="CN163" s="253">
        <f>(CM163/H163)*100</f>
        <v>15.02385306376312</v>
      </c>
      <c r="CO163" s="259">
        <v>0.31</v>
      </c>
      <c r="CP163" s="260">
        <v>17.3</v>
      </c>
      <c r="CQ163" s="261">
        <v>-1</v>
      </c>
      <c r="CR163" s="260">
        <v>2.6</v>
      </c>
      <c r="CS163" s="261">
        <v>4.8</v>
      </c>
    </row>
    <row r="164" ht="11.25" customHeight="1">
      <c r="A164" t="s" s="227">
        <v>892</v>
      </c>
      <c r="B164" t="s" s="116">
        <v>893</v>
      </c>
      <c r="C164" t="s" s="116">
        <v>194</v>
      </c>
      <c r="D164" s="218">
        <v>16</v>
      </c>
      <c r="E164" s="219">
        <v>189</v>
      </c>
      <c r="F164" t="s" s="220">
        <v>55</v>
      </c>
      <c r="G164" t="s" s="221">
        <v>55</v>
      </c>
      <c r="H164" s="493">
        <v>37.56</v>
      </c>
      <c r="I164" s="223">
        <f>(R164/H164)*100</f>
        <v>4.206602768903088</v>
      </c>
      <c r="J164" s="224">
        <v>0.38</v>
      </c>
      <c r="K164" s="224">
        <v>0.395</v>
      </c>
      <c r="L164" s="223">
        <f>((K164/J164)-1)*100</f>
        <v>3.947368421052633</v>
      </c>
      <c r="M164" s="226">
        <v>42802</v>
      </c>
      <c r="N164" s="226">
        <v>42804</v>
      </c>
      <c r="O164" s="226">
        <v>42828</v>
      </c>
      <c r="P164" t="s" s="227">
        <v>201</v>
      </c>
      <c r="Q164" s="319"/>
      <c r="R164" s="225">
        <f>K164*4</f>
        <v>1.58</v>
      </c>
      <c r="S164" s="228">
        <f>IF(OR(W164&lt;0.01,W164="n/a"),"n/a",R164/W164*100)</f>
        <v>66.10878661087865</v>
      </c>
      <c r="T164" s="229">
        <f>IF(OR(W164&lt;0.01,Z164="n/a"),"n/a",(H164/SQRT(22.5*W164*(H164/Z164))-1)*100)</f>
        <v>30.81442134276053</v>
      </c>
      <c r="U164" s="223">
        <f>IF(OR(W164&lt;0.01,W164="n/a"),"n/a",H164/W164)</f>
        <v>15.71548117154812</v>
      </c>
      <c r="V164" s="230">
        <v>12</v>
      </c>
      <c r="W164" s="222">
        <v>2.39</v>
      </c>
      <c r="X164" t="s" s="404">
        <v>143</v>
      </c>
      <c r="Y164" s="573">
        <v>3.48</v>
      </c>
      <c r="Z164" s="232">
        <v>2.45</v>
      </c>
      <c r="AA164" s="233">
        <v>16.1</v>
      </c>
      <c r="AB164" s="234">
        <v>17.3</v>
      </c>
      <c r="AC164" s="235">
        <v>7.67</v>
      </c>
      <c r="AD164" s="236">
        <v>0.7</v>
      </c>
      <c r="AE164" s="236">
        <v>-0.12</v>
      </c>
      <c r="AF164" s="237">
        <v>19</v>
      </c>
      <c r="AG164" s="238">
        <v>25720</v>
      </c>
      <c r="AH164" s="239">
        <v>0.3</v>
      </c>
      <c r="AI164" s="240">
        <v>1.96</v>
      </c>
      <c r="AJ164" s="241">
        <f>IF(OR(AD164&lt;0,AD164="n/a",AD164=0),"n/a",AN164/AD164)</f>
        <v>4.350931841742448</v>
      </c>
      <c r="AK164" s="242">
        <f>IF(OR(AO164&lt;0,AO164="n/a"),"n/a",AN164/AO164)</f>
        <v>0.7634683006306741</v>
      </c>
      <c r="AL164" s="243">
        <f>((AP164/AQ164)^(1/1)-1)*100</f>
        <v>1.337792642140445</v>
      </c>
      <c r="AM164" s="243">
        <f>IF(AS164=0,"n/a",((AP164/AS164)^(1/3)-1)*100)</f>
        <v>3.490248500455539</v>
      </c>
      <c r="AN164" s="243">
        <f>IF(AV164=0,"n/a",((AP164/AV164)^(1/5)-1)*100)</f>
        <v>3.045652289219714</v>
      </c>
      <c r="AO164" s="244">
        <f>IF(BB164=0,"n/a",((AP164/BB164)^(1/10)-1)*100)</f>
        <v>3.98923214847795</v>
      </c>
      <c r="AP164" s="241">
        <v>1.515</v>
      </c>
      <c r="AQ164" s="241">
        <v>1.495</v>
      </c>
      <c r="AR164" s="241">
        <v>1.383129</v>
      </c>
      <c r="AS164" s="241">
        <v>1.3668295</v>
      </c>
      <c r="AT164" s="245"/>
      <c r="AU164" s="241">
        <v>1.341216</v>
      </c>
      <c r="AV164" s="321">
        <v>1.30396</v>
      </c>
      <c r="AW164" s="245"/>
      <c r="AX164" s="246">
        <v>1.299303</v>
      </c>
      <c r="AY164" s="247">
        <v>1.285332</v>
      </c>
      <c r="AZ164" s="248">
        <v>1.248076</v>
      </c>
      <c r="BA164" s="248">
        <v>1.136308</v>
      </c>
      <c r="BB164" s="248">
        <v>1.02454</v>
      </c>
      <c r="BC164" s="248">
        <v>0.8941439999999999</v>
      </c>
      <c r="BD164" s="248">
        <v>0.763748</v>
      </c>
      <c r="BE164" s="248">
        <v>0.717178</v>
      </c>
      <c r="BF164" s="248">
        <v>0.670608</v>
      </c>
      <c r="BG164" s="317">
        <v>0.493642</v>
      </c>
      <c r="BH164" s="248">
        <v>0.493642</v>
      </c>
      <c r="BI164" s="249">
        <v>0.4657</v>
      </c>
      <c r="BJ164" s="246">
        <f>SUM(AP164:BI164)</f>
        <v>18.8973555</v>
      </c>
      <c r="BK164" s="250">
        <f>((AP164/AQ164)-1)*100</f>
        <v>1.337792642140445</v>
      </c>
      <c r="BL164" s="250">
        <f>((AQ164/AR164)-1)*100</f>
        <v>8.088254963926001</v>
      </c>
      <c r="BM164" s="250">
        <f>((AR164/AS164)-1)*100</f>
        <v>1.192504258943772</v>
      </c>
      <c r="BN164" s="250">
        <f>IF(AU164=0,0,IF(AU164&gt;AS164,0,((AS164/AU164)-1)*100))</f>
        <v>1.909722222222232</v>
      </c>
      <c r="BO164" s="250">
        <f>IF(AV164=0,0,IF(AV164&gt;AU164,0,((AU164/AV164)-1)*100))</f>
        <v>2.857142857142847</v>
      </c>
      <c r="BP164" s="250">
        <f>IF(AX164=0,0,IF(AX164&gt;AV164,0,((AV164/AX164)-1)*100))</f>
        <v>0.3584229390680926</v>
      </c>
      <c r="BQ164" s="251">
        <f>IF(AY164=0,0,IF(AY164&gt;AX164,0,((AX164/AY164)-1)*100))</f>
        <v>1.086956521739135</v>
      </c>
      <c r="BR164" s="252">
        <f>IF(AZ164=0,0,IF(AZ164&gt;AY164,0,((AY164/AZ164)-1)*100))</f>
        <v>2.985074626865658</v>
      </c>
      <c r="BS164" s="252">
        <f>IF(BA164=0,0,IF(BA164&gt;AZ164,0,((AZ164/BA164)-1)*100))</f>
        <v>9.836065573770526</v>
      </c>
      <c r="BT164" s="252">
        <f>IF(BB164=0,0,IF(BB164&gt;BA164,0,((BA164/BB164)-1)*100))</f>
        <v>10.90909090909089</v>
      </c>
      <c r="BU164" s="252">
        <f>IF(BC164=0,0,IF(BC164&gt;BB164,0,((BB164/BC164)-1)*100))</f>
        <v>14.58333333333335</v>
      </c>
      <c r="BV164" s="252">
        <f>IF(BD164=0,0,IF(BD164&gt;BC164,0,((BC164/BD164)-1)*100))</f>
        <v>17.07317073170731</v>
      </c>
      <c r="BW164" s="252">
        <f>IF(BE164=0,0,IF(BE164&gt;BD164,0,((BD164/BE164)-1)*100))</f>
        <v>6.493506493506485</v>
      </c>
      <c r="BX164" s="252">
        <f>IF(BF164=0,0,IF(BF164&gt;BE164,0,((BE164/BF164)-1)*100))</f>
        <v>6.944444444444442</v>
      </c>
      <c r="BY164" s="252">
        <f>IF(BG164=0,0,IF(BG164&gt;BF164,0,((BF164/BG164)-1)*100))</f>
        <v>35.84905660377358</v>
      </c>
      <c r="BZ164" s="252">
        <f>IF(BH164=0,0,IF(BH164&gt;BG164,0,((BG164/BH164)-1)*100))</f>
        <v>0</v>
      </c>
      <c r="CA164" s="253">
        <f>IF(BI164=0,0,IF(BI164&gt;BH164,0,((BH164/BI164)-1)*100))</f>
        <v>6.000000000000005</v>
      </c>
      <c r="CB164" s="250">
        <f>AVERAGE(BK164:CA164)</f>
        <v>7.50026700715734</v>
      </c>
      <c r="CC164" s="250">
        <f>SQRT(AVERAGE((BK164-$CB164)^2,(BL164-$CB164)^2,(BM164-$CB164)^2,(BN164-$CB164)^2,(BO164-$CB164)^2,(BP164-$CB164)^2,(BQ164-$CB164)^2,(BR164-$CB164)^2,(BS164-$CB164)^2,(BT164-$CB164)^2,(BU164-$CB164)^2,(BV164-$CB164)^2,(BW164-$CB164)^2,(BX164-$CB164)^2,(BY164-$CB164)^2,(BZ164-$CB164)^2,(CA164-$CB164)^2))</f>
        <v>8.628998534872292</v>
      </c>
      <c r="CD164" t="s" s="116">
        <v>161</v>
      </c>
      <c r="CE164" s="254">
        <f>IF(AN164="n/a","n/a",IF(U164&lt;0,"n/a",IF(U164="n/a","n/a",I164+AN164-U164)))</f>
        <v>-8.463226113425314</v>
      </c>
      <c r="CF164" s="254">
        <f>IF(AN164="n/a","n/a",I164+AN164)</f>
        <v>7.252255058122802</v>
      </c>
      <c r="CG164" s="250">
        <f>D164/10+(1000-E164)/100+IF(F164="N",2,IF(F164="Y",1,0))+IF(G164="N",2,IF(G164="Y",1,0))+IF(L164&gt;10,5,L164/2)+IF(S164&gt;100,0,IF(S164&lt;0,0,(100-S164)/10))+IF(U164&gt;100,0,IF(U164&lt;0,0,(100-U164)/10))+IF(X164="-",0,IF(X164="N/A",0,IF(X164&gt;5,0,5-X164)))+IF(Y164&gt;5,0,5-Y164)+IF(Z164="N/A",0,IF(Z164&gt;5,0,5-Z164))+IF(AB164&lt;0,0,IF(AB164="-",0,IF(AB164="N/A",0,IF(AB164&gt;10,5,AB164/2))))+IF(AC164="n/a",0,IF(AC164&lt;0,0,IF(AC164&gt;10,5,AC164/2)))+IF(AE164="n/a",0,IF(AE164&lt;0,0,IF(AE164&gt;10,5,AE164/2)))+AF164/10+IF(AG164&gt;100000,3,IF(AG164&gt;10000,2,IF(AG164&gt;1000,1,0)))+IF(AL164&gt;10,5,AL164/2)+IF(AM164="n/a",0,IF(AM164&gt;10,5,AM164/2))+IF(AN164="n/a",0,IF(AN164&gt;10,5,AN164/2))+IF(AO164="n/a",0,IF(AO164&lt;0,0,IF(AO164&gt;10,5,AO164/2)))+IF(CB164&gt;10,5,CB164/2)</f>
        <v>53.98785372600913</v>
      </c>
      <c r="CH164" s="255">
        <f>IF(AB164="n/a",1.03*AP164,IF(AB164&lt;0,1.01*AP164,IF(AB164&gt;10,1.1*AP164,(1+AB164/100)*AP164)))</f>
        <v>1.6665</v>
      </c>
      <c r="CI164" s="256">
        <f>IF($AC164="n/a",1.03*CH164,IF($AC164&lt;0,1.01*CH164,IF($AC164&gt;10,1.1*CH164,(1+$AC164/100)*CH164)))</f>
        <v>1.79432055</v>
      </c>
      <c r="CJ164" s="257">
        <f>IF($AE164="n/a",1.03*CI164,IF($AE164&lt;0,1.01*CI164,IF($AE164&gt;10,1.1*CI164,(1+$AE164/100)*CI164)))</f>
        <v>1.8122637555</v>
      </c>
      <c r="CK164" s="257">
        <f>IF($AE164="n/a",1.03*CJ164,IF($AE164&lt;0,1.01*CJ164,IF($AE164&gt;10,1.1*CJ164,(1+$AE164/100)*CJ164)))</f>
        <v>1.830386393055</v>
      </c>
      <c r="CL164" s="258">
        <f>IF($AE164="n/a",1.03*CK164,IF($AE164&lt;0,1.01*CK164,IF($AE164&gt;10,1.1*CK164,(1+$AE164/100)*CK164)))</f>
        <v>1.84869025698555</v>
      </c>
      <c r="CM164" s="256">
        <f>SUM(CH164:CL164)</f>
        <v>8.952160955540551</v>
      </c>
      <c r="CN164" s="253">
        <f>(CM164/H164)*100</f>
        <v>23.83429434382468</v>
      </c>
      <c r="CO164" s="259">
        <v>0.53</v>
      </c>
      <c r="CP164" s="260">
        <v>15.7</v>
      </c>
      <c r="CQ164" s="261">
        <v>-6.6</v>
      </c>
      <c r="CR164" s="260">
        <v>-2.4</v>
      </c>
      <c r="CS164" s="261">
        <v>-0.8</v>
      </c>
    </row>
    <row r="165" ht="11.25" customHeight="1">
      <c r="A165" t="s" s="116">
        <v>894</v>
      </c>
      <c r="B165" t="s" s="116">
        <v>895</v>
      </c>
      <c r="C165" t="s" s="116">
        <v>150</v>
      </c>
      <c r="D165" s="218">
        <v>24</v>
      </c>
      <c r="E165" s="219">
        <v>119</v>
      </c>
      <c r="F165" t="s" s="220">
        <v>55</v>
      </c>
      <c r="G165" t="s" s="221">
        <v>55</v>
      </c>
      <c r="H165" s="222">
        <v>146.12</v>
      </c>
      <c r="I165" s="223">
        <f>(R165/H165)*100</f>
        <v>2.155762387079113</v>
      </c>
      <c r="J165" s="318">
        <v>0.75</v>
      </c>
      <c r="K165" s="318">
        <v>0.7875</v>
      </c>
      <c r="L165" s="223">
        <f>((K165/J165)-1)*100</f>
        <v>5.000000000000004</v>
      </c>
      <c r="M165" s="226">
        <v>42797</v>
      </c>
      <c r="N165" s="226">
        <v>42801</v>
      </c>
      <c r="O165" s="226">
        <v>42809</v>
      </c>
      <c r="P165" t="s" s="227">
        <v>182</v>
      </c>
      <c r="Q165" t="s" s="574">
        <v>896</v>
      </c>
      <c r="R165" s="225">
        <f>K165*4</f>
        <v>3.15</v>
      </c>
      <c r="S165" s="228">
        <f>IF(OR(W165&lt;0.01,W165="n/a"),"n/a",R165/W165*100)</f>
        <v>56.04982206405694</v>
      </c>
      <c r="T165" s="229">
        <f>IF(OR(W165&lt;0.01,Z165="n/a"),"n/a",(H165/SQRT(22.5*W165*(H165/Z165))-1)*100)</f>
        <v>178.0407643973572</v>
      </c>
      <c r="U165" s="223">
        <f>IF(OR(W165&lt;0.01,W165="n/a"),"n/a",H165/W165)</f>
        <v>26</v>
      </c>
      <c r="V165" s="230">
        <v>12</v>
      </c>
      <c r="W165" s="222">
        <v>5.62</v>
      </c>
      <c r="X165" s="222">
        <v>3.16</v>
      </c>
      <c r="Y165" s="231">
        <v>3.79</v>
      </c>
      <c r="Z165" s="232">
        <v>6.69</v>
      </c>
      <c r="AA165" s="233">
        <v>28.7</v>
      </c>
      <c r="AB165" s="234">
        <v>-2.6</v>
      </c>
      <c r="AC165" s="235">
        <v>9.77</v>
      </c>
      <c r="AD165" s="236">
        <v>-0.9</v>
      </c>
      <c r="AE165" s="236">
        <v>8.220000000000001</v>
      </c>
      <c r="AF165" s="237">
        <v>15</v>
      </c>
      <c r="AG165" s="238">
        <v>42205</v>
      </c>
      <c r="AH165" s="239">
        <v>0.2</v>
      </c>
      <c r="AI165" s="240">
        <v>1.48</v>
      </c>
      <c r="AJ165" t="s" s="265">
        <f>IF(OR(AD165&lt;0,AD165="n/a",AD165=0),"n/a",AN165/AD165)</f>
        <v>143</v>
      </c>
      <c r="AK165" s="242">
        <f>IF(OR(AO165&lt;0,AO165="n/a"),"n/a",AN165/AO165)</f>
        <v>0.7274325034642559</v>
      </c>
      <c r="AL165" s="243">
        <f>((AP165/AQ165)^(1/1)-1)*100</f>
        <v>4.895104895104896</v>
      </c>
      <c r="AM165" s="243">
        <f>IF(AS165=0,"n/a",((AP165/AS165)^(1/3)-1)*100)</f>
        <v>7.721734501594191</v>
      </c>
      <c r="AN165" s="243">
        <f>IF(AV165=0,"n/a",((AP165/AV165)^(1/5)-1)*100)</f>
        <v>8.447177119769854</v>
      </c>
      <c r="AO165" s="244">
        <f>IF(BB165=0,"n/a",((AP165/BB165)^(1/10)-1)*100)</f>
        <v>11.61231740339044</v>
      </c>
      <c r="AP165" s="241">
        <v>3</v>
      </c>
      <c r="AQ165" s="241">
        <v>2.86</v>
      </c>
      <c r="AR165" s="241">
        <v>2.6</v>
      </c>
      <c r="AS165" s="241">
        <v>2.4</v>
      </c>
      <c r="AT165" s="245"/>
      <c r="AU165" s="241">
        <v>2.2</v>
      </c>
      <c r="AV165" s="241">
        <v>2</v>
      </c>
      <c r="AW165" s="245"/>
      <c r="AX165" s="246">
        <v>1.8</v>
      </c>
      <c r="AY165" s="247">
        <v>1.6</v>
      </c>
      <c r="AZ165" s="248">
        <v>1.5</v>
      </c>
      <c r="BA165" s="248">
        <v>1.2</v>
      </c>
      <c r="BB165" s="248">
        <v>1</v>
      </c>
      <c r="BC165" s="248">
        <v>0.72</v>
      </c>
      <c r="BD165" s="248">
        <v>0.6</v>
      </c>
      <c r="BE165" s="248">
        <v>0.4575</v>
      </c>
      <c r="BF165" s="248">
        <v>0.38</v>
      </c>
      <c r="BG165" s="248">
        <v>0.34</v>
      </c>
      <c r="BH165" s="248">
        <v>0.31</v>
      </c>
      <c r="BI165" s="249">
        <v>0.28</v>
      </c>
      <c r="BJ165" s="246">
        <f>SUM(AP165:BI165)</f>
        <v>25.2475</v>
      </c>
      <c r="BK165" s="250">
        <f>((AP165/AQ165)-1)*100</f>
        <v>4.895104895104896</v>
      </c>
      <c r="BL165" s="250">
        <f>((AQ165/AR165)-1)*100</f>
        <v>9.999999999999986</v>
      </c>
      <c r="BM165" s="250">
        <f>((AR165/AS165)-1)*100</f>
        <v>8.333333333333348</v>
      </c>
      <c r="BN165" s="250">
        <f>IF(AU165=0,0,IF(AU165&gt;AS165,0,((AS165/AU165)-1)*100))</f>
        <v>9.090909090909083</v>
      </c>
      <c r="BO165" s="250">
        <f>IF(AV165=0,0,IF(AV165&gt;AU165,0,((AU165/AV165)-1)*100))</f>
        <v>10.00000000000001</v>
      </c>
      <c r="BP165" s="250">
        <f>IF(AX165=0,0,IF(AX165&gt;AV165,0,((AV165/AX165)-1)*100))</f>
        <v>11.11111111111112</v>
      </c>
      <c r="BQ165" s="251">
        <f>IF(AY165=0,0,IF(AY165&gt;AX165,0,((AX165/AY165)-1)*100))</f>
        <v>12.5</v>
      </c>
      <c r="BR165" s="252">
        <f>IF(AZ165=0,0,IF(AZ165&gt;AY165,0,((AY165/AZ165)-1)*100))</f>
        <v>6.666666666666665</v>
      </c>
      <c r="BS165" s="252">
        <f>IF(BA165=0,0,IF(BA165&gt;AZ165,0,((AZ165/BA165)-1)*100))</f>
        <v>25</v>
      </c>
      <c r="BT165" s="252">
        <f>IF(BB165=0,0,IF(BB165&gt;BA165,0,((BA165/BB165)-1)*100))</f>
        <v>20</v>
      </c>
      <c r="BU165" s="252">
        <f>IF(BC165=0,0,IF(BC165&gt;BB165,0,((BB165/BC165)-1)*100))</f>
        <v>38.88888888888889</v>
      </c>
      <c r="BV165" s="252">
        <f>IF(BD165=0,0,IF(BD165&gt;BC165,0,((BC165/BD165)-1)*100))</f>
        <v>20</v>
      </c>
      <c r="BW165" s="252">
        <f>IF(BE165=0,0,IF(BE165&gt;BD165,0,((BD165/BE165)-1)*100))</f>
        <v>31.14754098360655</v>
      </c>
      <c r="BX165" s="252">
        <f>IF(BF165=0,0,IF(BF165&gt;BE165,0,((BE165/BF165)-1)*100))</f>
        <v>20.39473684210527</v>
      </c>
      <c r="BY165" s="252">
        <f>IF(BG165=0,0,IF(BG165&gt;BF165,0,((BF165/BG165)-1)*100))</f>
        <v>11.76470588235294</v>
      </c>
      <c r="BZ165" s="252">
        <f>IF(BH165=0,0,IF(BH165&gt;BG165,0,((BG165/BH165)-1)*100))</f>
        <v>9.677419354838722</v>
      </c>
      <c r="CA165" s="253">
        <f>IF(BI165=0,0,IF(BI165&gt;BH165,0,((BH165/BI165)-1)*100))</f>
        <v>10.7142857142857</v>
      </c>
      <c r="CB165" s="250">
        <f>AVERAGE(BK165:CA165)</f>
        <v>15.30498251548254</v>
      </c>
      <c r="CC165" s="250">
        <f>SQRT(AVERAGE((BK165-$CB165)^2,(BL165-$CB165)^2,(BM165-$CB165)^2,(BN165-$CB165)^2,(BO165-$CB165)^2,(BP165-$CB165)^2,(BQ165-$CB165)^2,(BR165-$CB165)^2,(BS165-$CB165)^2,(BT165-$CB165)^2,(BU165-$CB165)^2,(BV165-$CB165)^2,(BW165-$CB165)^2,(BX165-$CB165)^2,(BY165-$CB165)^2,(BZ165-$CB165)^2,(CA165-$CB165)^2))</f>
        <v>9.03716828336079</v>
      </c>
      <c r="CD165" t="s" s="116">
        <v>152</v>
      </c>
      <c r="CE165" s="254">
        <f>IF(AN165="n/a","n/a",IF(U165&lt;0,"n/a",IF(U165="n/a","n/a",I165+AN165-U165)))</f>
        <v>-15.39706049315103</v>
      </c>
      <c r="CF165" s="254">
        <f>IF(AN165="n/a","n/a",I165+AN165)</f>
        <v>10.60293950684897</v>
      </c>
      <c r="CG165" s="250">
        <f>D165/10+(1000-E165)/100+IF(F165="N",2,IF(F165="Y",1,0))+IF(G165="N",2,IF(G165="Y",1,0))+IF(L165&gt;10,5,L165/2)+IF(S165&gt;100,0,IF(S165&lt;0,0,(100-S165)/10))+IF(U165&gt;100,0,IF(U165&lt;0,0,(100-U165)/10))+IF(X165="-",0,IF(X165="N/A",0,IF(X165&gt;5,0,5-X165)))+IF(Y165&gt;5,0,5-Y165)+IF(Z165="N/A",0,IF(Z165&gt;5,0,5-Z165))+IF(AB165&lt;0,0,IF(AB165="-",0,IF(AB165="N/A",0,IF(AB165&gt;10,5,AB165/2))))+IF(AC165="n/a",0,IF(AC165&lt;0,0,IF(AC165&gt;10,5,AC165/2)))+IF(AE165="n/a",0,IF(AE165&lt;0,0,IF(AE165&gt;10,5,AE165/2)))+AF165/10+IF(AG165&gt;100000,3,IF(AG165&gt;10000,2,IF(AG165&gt;1000,1,0)))+IF(AL165&gt;10,5,AL165/2)+IF(AM165="n/a",0,IF(AM165&gt;10,5,AM165/2))+IF(AN165="n/a",0,IF(AN165&gt;10,5,AN165/2))+IF(AO165="n/a",0,IF(AO165&lt;0,0,IF(AO165&gt;10,5,AO165/2)))+IF(CB165&gt;10,5,CB165/2)</f>
        <v>65.58202605182878</v>
      </c>
      <c r="CH165" s="255">
        <f>IF(AB165="n/a",1.03*AP165,IF(AB165&lt;0,1.01*AP165,IF(AB165&gt;10,1.1*AP165,(1+AB165/100)*AP165)))</f>
        <v>3.03</v>
      </c>
      <c r="CI165" s="256">
        <f>IF($AC165="n/a",1.03*CH165,IF($AC165&lt;0,1.01*CH165,IF($AC165&gt;10,1.1*CH165,(1+$AC165/100)*CH165)))</f>
        <v>3.326031</v>
      </c>
      <c r="CJ165" s="257">
        <f>IF($AE165="n/a",1.03*CI165,IF($AE165&lt;0,1.01*CI165,IF($AE165&gt;10,1.1*CI165,(1+$AE165/100)*CI165)))</f>
        <v>3.5994307482</v>
      </c>
      <c r="CK165" s="257">
        <f>IF($AE165="n/a",1.03*CJ165,IF($AE165&lt;0,1.01*CJ165,IF($AE165&gt;10,1.1*CJ165,(1+$AE165/100)*CJ165)))</f>
        <v>3.89530395570204</v>
      </c>
      <c r="CL165" s="258">
        <f>IF($AE165="n/a",1.03*CK165,IF($AE165&lt;0,1.01*CK165,IF($AE165&gt;10,1.1*CK165,(1+$AE165/100)*CK165)))</f>
        <v>4.215497940860748</v>
      </c>
      <c r="CM165" s="256">
        <f>SUM(CH165:CL165)</f>
        <v>18.06626364476279</v>
      </c>
      <c r="CN165" s="253">
        <f>(CM165/H165)*100</f>
        <v>12.36399099696331</v>
      </c>
      <c r="CO165" s="259">
        <v>1</v>
      </c>
      <c r="CP165" s="260">
        <v>27.7</v>
      </c>
      <c r="CQ165" s="261">
        <v>-2.5</v>
      </c>
      <c r="CR165" s="260">
        <v>6</v>
      </c>
      <c r="CS165" s="261">
        <v>13.7</v>
      </c>
    </row>
    <row r="166" ht="11.25" customHeight="1">
      <c r="A166" t="s" s="146">
        <v>897</v>
      </c>
      <c r="B166" t="s" s="146">
        <v>898</v>
      </c>
      <c r="C166" t="s" s="146">
        <v>128</v>
      </c>
      <c r="D166" s="267">
        <v>19</v>
      </c>
      <c r="E166" s="219">
        <v>170</v>
      </c>
      <c r="F166" t="s" s="151">
        <v>55</v>
      </c>
      <c r="G166" t="s" s="152">
        <v>55</v>
      </c>
      <c r="H166" s="496">
        <v>65.78</v>
      </c>
      <c r="I166" s="269">
        <f>(R166/H166)*100</f>
        <v>2.189115232593493</v>
      </c>
      <c r="J166" s="379">
        <v>0.34</v>
      </c>
      <c r="K166" s="379">
        <v>0.36</v>
      </c>
      <c r="L166" s="269">
        <f>((K166/J166)-1)*100</f>
        <v>5.88235294117645</v>
      </c>
      <c r="M166" s="272">
        <v>43083</v>
      </c>
      <c r="N166" s="272">
        <v>43084</v>
      </c>
      <c r="O166" s="272">
        <v>43102</v>
      </c>
      <c r="P166" t="s" s="273">
        <v>447</v>
      </c>
      <c r="Q166" t="s" s="575">
        <v>899</v>
      </c>
      <c r="R166" s="271">
        <f>K166*4</f>
        <v>1.44</v>
      </c>
      <c r="S166" s="275">
        <f>IF(OR(W166&lt;0.01,W166="n/a"),"n/a",R166/W166*100)</f>
        <v>36.54822335025381</v>
      </c>
      <c r="T166" s="276">
        <f>IF(OR(W166&lt;0.01,Z166="n/a"),"n/a",(H166/SQRT(22.5*W166*(H166/Z166))-1)*100)</f>
        <v>-4.854669301375036</v>
      </c>
      <c r="U166" s="269">
        <f>IF(OR(W166&lt;0.01,W166="n/a"),"n/a",H166/W166)</f>
        <v>16.69543147208122</v>
      </c>
      <c r="V166" s="277">
        <v>12</v>
      </c>
      <c r="W166" s="268">
        <v>3.94</v>
      </c>
      <c r="X166" s="268">
        <v>4.87</v>
      </c>
      <c r="Y166" s="278">
        <v>6.85</v>
      </c>
      <c r="Z166" s="279">
        <v>1.22</v>
      </c>
      <c r="AA166" s="280">
        <v>7.5</v>
      </c>
      <c r="AB166" s="281">
        <v>-3.7</v>
      </c>
      <c r="AC166" s="282">
        <v>6.77</v>
      </c>
      <c r="AD166" s="283">
        <v>5.5</v>
      </c>
      <c r="AE166" s="283">
        <v>3.43</v>
      </c>
      <c r="AF166" s="284">
        <v>16</v>
      </c>
      <c r="AG166" s="285">
        <v>4594</v>
      </c>
      <c r="AH166" s="286">
        <v>0.2</v>
      </c>
      <c r="AI166" s="287">
        <v>0</v>
      </c>
      <c r="AJ166" s="288">
        <f>IF(OR(AD166&lt;0,AD166="n/a",AD166=0),"n/a",AN166/AD166)</f>
        <v>2.069530520052347</v>
      </c>
      <c r="AK166" s="289">
        <f>IF(OR(AO166&lt;0,AO166="n/a"),"n/a",AN166/AO166)</f>
        <v>0.9802020961780284</v>
      </c>
      <c r="AL166" s="290">
        <f>((AP166/AQ166)^(1/1)-1)*100</f>
        <v>10.09174311926604</v>
      </c>
      <c r="AM166" s="290">
        <f>IF(AS166=0,"n/a",((AP166/AS166)^(1/3)-1)*100)</f>
        <v>11.74487094214807</v>
      </c>
      <c r="AN166" s="290">
        <f>IF(AV166=0,"n/a",((AP166/AV166)^(1/5)-1)*100)</f>
        <v>11.38241786028791</v>
      </c>
      <c r="AO166" s="291">
        <f>IF(BB166=0,"n/a",((AP166/BB166)^(1/10)-1)*100)</f>
        <v>11.61231740339044</v>
      </c>
      <c r="AP166" s="288">
        <v>1.2</v>
      </c>
      <c r="AQ166" s="288">
        <v>1.09</v>
      </c>
      <c r="AR166" s="288">
        <v>0.96</v>
      </c>
      <c r="AS166" s="288">
        <v>0.86</v>
      </c>
      <c r="AT166" t="s" s="382">
        <v>112</v>
      </c>
      <c r="AU166" s="288">
        <v>0.8</v>
      </c>
      <c r="AV166" s="288">
        <v>0.7</v>
      </c>
      <c r="AW166" s="292"/>
      <c r="AX166" s="293">
        <v>0.62</v>
      </c>
      <c r="AY166" s="294">
        <v>0.55</v>
      </c>
      <c r="AZ166" s="295">
        <v>0.5</v>
      </c>
      <c r="BA166" s="295">
        <v>0.45</v>
      </c>
      <c r="BB166" s="295">
        <v>0.4</v>
      </c>
      <c r="BC166" s="295">
        <v>0.33</v>
      </c>
      <c r="BD166" s="295">
        <v>0.2875</v>
      </c>
      <c r="BE166" s="295">
        <v>0.2425</v>
      </c>
      <c r="BF166" s="295">
        <v>0.235</v>
      </c>
      <c r="BG166" s="295">
        <v>0.19</v>
      </c>
      <c r="BH166" s="295">
        <v>0.16</v>
      </c>
      <c r="BI166" s="296">
        <v>0.025</v>
      </c>
      <c r="BJ166" s="293">
        <f>SUM(AP166:BI166)</f>
        <v>9.6</v>
      </c>
      <c r="BK166" s="297">
        <f>((AP166/AQ166)-1)*100</f>
        <v>10.09174311926604</v>
      </c>
      <c r="BL166" s="297">
        <f>((AQ166/AR166)-1)*100</f>
        <v>13.54166666666667</v>
      </c>
      <c r="BM166" s="297">
        <f>((AR166/AS166)-1)*100</f>
        <v>11.62790697674419</v>
      </c>
      <c r="BN166" s="297">
        <f>IF(AU166=0,0,IF(AU166&gt;AS166,0,((AS166/AU166)-1)*100))</f>
        <v>7.499999999999996</v>
      </c>
      <c r="BO166" s="297">
        <f>IF(AV166=0,0,IF(AV166&gt;AU166,0,((AU166/AV166)-1)*100))</f>
        <v>14.2857142857143</v>
      </c>
      <c r="BP166" s="297">
        <f>IF(AX166=0,0,IF(AX166&gt;AV166,0,((AV166/AX166)-1)*100))</f>
        <v>12.9032258064516</v>
      </c>
      <c r="BQ166" s="298">
        <f>IF(AY166=0,0,IF(AY166&gt;AX166,0,((AX166/AY166)-1)*100))</f>
        <v>12.72727272727272</v>
      </c>
      <c r="BR166" s="299">
        <f>IF(AZ166=0,0,IF(AZ166&gt;AY166,0,((AY166/AZ166)-1)*100))</f>
        <v>10.00000000000001</v>
      </c>
      <c r="BS166" s="299">
        <f>IF(BA166=0,0,IF(BA166&gt;AZ166,0,((AZ166/BA166)-1)*100))</f>
        <v>11.11111111111112</v>
      </c>
      <c r="BT166" s="299">
        <f>IF(BB166=0,0,IF(BB166&gt;BA166,0,((BA166/BB166)-1)*100))</f>
        <v>12.5</v>
      </c>
      <c r="BU166" s="299">
        <f>IF(BC166=0,0,IF(BC166&gt;BB166,0,((BB166/BC166)-1)*100))</f>
        <v>21.21212121212121</v>
      </c>
      <c r="BV166" s="299">
        <f>IF(BD166=0,0,IF(BD166&gt;BC166,0,((BC166/BD166)-1)*100))</f>
        <v>14.78260869565218</v>
      </c>
      <c r="BW166" s="299">
        <f>IF(BE166=0,0,IF(BE166&gt;BD166,0,((BD166/BE166)-1)*100))</f>
        <v>18.55670103092784</v>
      </c>
      <c r="BX166" s="299">
        <f>IF(BF166=0,0,IF(BF166&gt;BE166,0,((BE166/BF166)-1)*100))</f>
        <v>3.191489361702127</v>
      </c>
      <c r="BY166" s="299">
        <f>IF(BG166=0,0,IF(BG166&gt;BF166,0,((BF166/BG166)-1)*100))</f>
        <v>23.68421052631577</v>
      </c>
      <c r="BZ166" s="299">
        <f>IF(BH166=0,0,IF(BH166&gt;BG166,0,((BG166/BH166)-1)*100))</f>
        <v>18.75</v>
      </c>
      <c r="CA166" s="300">
        <f>IF(BI166=0,0,IF(BI166&gt;BH166,0,((BH166/BI166)-1)*100))</f>
        <v>540</v>
      </c>
      <c r="CB166" s="297">
        <f>AVERAGE(BK166:CA166)</f>
        <v>44.49798655999681</v>
      </c>
      <c r="CC166" s="297">
        <f>SQRT(AVERAGE((BK166-$CB166)^2,(BL166-$CB166)^2,(BM166-$CB166)^2,(BN166-$CB166)^2,(BO166-$CB166)^2,(BP166-$CB166)^2,(BQ166-$CB166)^2,(BR166-$CB166)^2,(BS166-$CB166)^2,(BT166-$CB166)^2,(BU166-$CB166)^2,(BV166-$CB166)^2,(BW166-$CB166)^2,(BX166-$CB166)^2,(BY166-$CB166)^2,(BZ166-$CB166)^2,(CA166-$CB166)^2))</f>
        <v>123.9694602628703</v>
      </c>
      <c r="CD166" t="s" s="146">
        <v>132</v>
      </c>
      <c r="CE166" s="301">
        <f>IF(AN166="n/a","n/a",IF(U166&lt;0,"n/a",IF(U166="n/a","n/a",I166+AN166-U166)))</f>
        <v>-3.123898379199815</v>
      </c>
      <c r="CF166" s="301">
        <f>IF(AN166="n/a","n/a",I166+AN166)</f>
        <v>13.5715330928814</v>
      </c>
      <c r="CG166" s="297">
        <f>D166/10+(1000-E166)/100+IF(F166="N",2,IF(F166="Y",1,0))+IF(G166="N",2,IF(G166="Y",1,0))+IF(L166&gt;10,5,L166/2)+IF(S166&gt;100,0,IF(S166&lt;0,0,(100-S166)/10))+IF(U166&gt;100,0,IF(U166&lt;0,0,(100-U166)/10))+IF(X166="-",0,IF(X166="N/A",0,IF(X166&gt;5,0,5-X166)))+IF(Y166&gt;5,0,5-Y166)+IF(Z166="N/A",0,IF(Z166&gt;5,0,5-Z166))+IF(AB166&lt;0,0,IF(AB166="-",0,IF(AB166="N/A",0,IF(AB166&gt;10,5,AB166/2))))+IF(AC166="n/a",0,IF(AC166&lt;0,0,IF(AC166&gt;10,5,AC166/2)))+IF(AE166="n/a",0,IF(AE166&lt;0,0,IF(AE166&gt;10,5,AE166/2)))+AF166/10+IF(AG166&gt;100000,3,IF(AG166&gt;10000,2,IF(AG166&gt;1000,1,0)))+IF(AL166&gt;10,5,AL166/2)+IF(AM166="n/a",0,IF(AM166&gt;10,5,AM166/2))+IF(AN166="n/a",0,IF(AN166&gt;10,5,AN166/2))+IF(AO166="n/a",0,IF(AO166&lt;0,0,IF(AO166&gt;10,5,AO166/2)))+IF(CB166&gt;10,5,CB166/2)</f>
        <v>68.42681098835473</v>
      </c>
      <c r="CH166" s="302">
        <f>IF(AB166="n/a",1.03*AP166,IF(AB166&lt;0,1.01*AP166,IF(AB166&gt;10,1.1*AP166,(1+AB166/100)*AP166)))</f>
        <v>1.212</v>
      </c>
      <c r="CI166" s="303">
        <f>IF($AC166="n/a",1.03*CH166,IF($AC166&lt;0,1.01*CH166,IF($AC166&gt;10,1.1*CH166,(1+$AC166/100)*CH166)))</f>
        <v>1.2940524</v>
      </c>
      <c r="CJ166" s="304">
        <f>IF($AE166="n/a",1.03*CI166,IF($AE166&lt;0,1.01*CI166,IF($AE166&gt;10,1.1*CI166,(1+$AE166/100)*CI166)))</f>
        <v>1.338438397320</v>
      </c>
      <c r="CK166" s="304">
        <f>IF($AE166="n/a",1.03*CJ166,IF($AE166&lt;0,1.01*CJ166,IF($AE166&gt;10,1.1*CJ166,(1+$AE166/100)*CJ166)))</f>
        <v>1.384346834348076</v>
      </c>
      <c r="CL166" s="305">
        <f>IF($AE166="n/a",1.03*CK166,IF($AE166&lt;0,1.01*CK166,IF($AE166&gt;10,1.1*CK166,(1+$AE166/100)*CK166)))</f>
        <v>1.431829930766215</v>
      </c>
      <c r="CM166" s="303">
        <f>SUM(CH166:CL166)</f>
        <v>6.66066756243429</v>
      </c>
      <c r="CN166" s="300">
        <f>(CM166/H166)*100</f>
        <v>10.12567279178214</v>
      </c>
      <c r="CO166" s="306">
        <v>1.37</v>
      </c>
      <c r="CP166" s="307">
        <v>24.6</v>
      </c>
      <c r="CQ166" s="308">
        <v>-15.5</v>
      </c>
      <c r="CR166" s="307">
        <v>5.2</v>
      </c>
      <c r="CS166" s="308">
        <v>-1.2</v>
      </c>
    </row>
    <row r="167" ht="11.25" customHeight="1">
      <c r="A167" t="s" s="173">
        <v>900</v>
      </c>
      <c r="B167" t="s" s="110">
        <v>901</v>
      </c>
      <c r="C167" t="s" s="110">
        <v>128</v>
      </c>
      <c r="D167" s="174">
        <v>24</v>
      </c>
      <c r="E167" s="219">
        <v>124</v>
      </c>
      <c r="F167" t="s" s="118">
        <v>129</v>
      </c>
      <c r="G167" t="s" s="113">
        <v>129</v>
      </c>
      <c r="H167" s="330">
        <v>69.04000000000001</v>
      </c>
      <c r="I167" s="177">
        <f>(R167/H167)*100</f>
        <v>1.390498261877172</v>
      </c>
      <c r="J167" s="311">
        <v>0.45</v>
      </c>
      <c r="K167" s="311">
        <v>0.48</v>
      </c>
      <c r="L167" s="177">
        <f>((K167/J167)-1)*100</f>
        <v>6.666666666666665</v>
      </c>
      <c r="M167" s="179">
        <v>42926</v>
      </c>
      <c r="N167" s="179">
        <v>42928</v>
      </c>
      <c r="O167" s="179">
        <v>42947</v>
      </c>
      <c r="P167" t="s" s="173">
        <v>279</v>
      </c>
      <c r="Q167" t="s" s="173">
        <v>562</v>
      </c>
      <c r="R167" s="180">
        <f>K167*2</f>
        <v>0.96</v>
      </c>
      <c r="S167" s="181">
        <f>IF(OR(W167&lt;0.01,W167="n/a"),"n/a",R167/W167*100)</f>
        <v>16.90140845070422</v>
      </c>
      <c r="T167" s="182">
        <f>IF(OR(W167&lt;0.01,Z167="n/a"),"n/a",(H167/SQRT(22.5*W167*(H167/Z167))-1)*100)</f>
        <v>-11.8004822599496</v>
      </c>
      <c r="U167" s="177">
        <f>IF(OR(W167&lt;0.01,W167="n/a"),"n/a",H167/W167)</f>
        <v>12.15492957746479</v>
      </c>
      <c r="V167" s="183">
        <v>12</v>
      </c>
      <c r="W167" s="331">
        <v>5.68</v>
      </c>
      <c r="X167" t="s" s="335">
        <v>143</v>
      </c>
      <c r="Y167" s="530">
        <v>3.41</v>
      </c>
      <c r="Z167" s="333">
        <v>1.44</v>
      </c>
      <c r="AA167" t="s" s="336">
        <v>143</v>
      </c>
      <c r="AB167" t="s" s="332">
        <v>143</v>
      </c>
      <c r="AC167" t="s" s="336">
        <v>143</v>
      </c>
      <c r="AD167" t="s" s="335">
        <v>143</v>
      </c>
      <c r="AE167" t="s" s="335">
        <v>143</v>
      </c>
      <c r="AF167" s="190">
        <v>0</v>
      </c>
      <c r="AG167" s="337">
        <v>113</v>
      </c>
      <c r="AH167" t="s" s="335">
        <v>143</v>
      </c>
      <c r="AI167" t="s" s="335">
        <v>143</v>
      </c>
      <c r="AJ167" t="s" s="338">
        <f>IF(OR(AD167&lt;0,AD167="n/a",AD167=0),"n/a",AN167/AD167)</f>
        <v>143</v>
      </c>
      <c r="AK167" s="195">
        <f>IF(OR(AO167&lt;0,AO167="n/a"),"n/a",AN167/AO167)</f>
        <v>1.240371890283126</v>
      </c>
      <c r="AL167" s="196">
        <f>((AP167/AQ167)^(1/1)-1)*100</f>
        <v>2.439024390243905</v>
      </c>
      <c r="AM167" s="196">
        <f>IF(AS167=0,"n/a",((AP167/AS167)^(1/3)-1)*100)</f>
        <v>2.942849840017869</v>
      </c>
      <c r="AN167" s="196">
        <f>IF(AV167=0,"n/a",((AP167/AV167)^(1/5)-1)*100)</f>
        <v>4.871932554001401</v>
      </c>
      <c r="AO167" s="197">
        <f>IF(BB167=0,"n/a",((AP167/BB167)^(1/10)-1)*100)</f>
        <v>3.927799873705085</v>
      </c>
      <c r="AP167" s="194">
        <v>0.84</v>
      </c>
      <c r="AQ167" s="194">
        <v>0.82</v>
      </c>
      <c r="AR167" s="194">
        <v>0.79</v>
      </c>
      <c r="AS167" s="194">
        <v>0.77</v>
      </c>
      <c r="AT167" t="s" s="356">
        <v>112</v>
      </c>
      <c r="AU167" s="194">
        <v>0.6803619047619047</v>
      </c>
      <c r="AV167" s="194">
        <v>0.6621904761904762</v>
      </c>
      <c r="AW167" s="199"/>
      <c r="AX167" s="200">
        <v>0.6439999999999999</v>
      </c>
      <c r="AY167" s="201">
        <v>0.6258095238095238</v>
      </c>
      <c r="AZ167" s="202">
        <v>0.6077142857142857</v>
      </c>
      <c r="BA167" s="202">
        <v>0.5896190476190476</v>
      </c>
      <c r="BB167" s="202">
        <v>0.5714285714285714</v>
      </c>
      <c r="BC167" s="202">
        <v>0.5532380952380952</v>
      </c>
      <c r="BD167" s="203">
        <v>0.5312380952380953</v>
      </c>
      <c r="BE167" s="202">
        <v>0.5830476190476191</v>
      </c>
      <c r="BF167" s="202">
        <v>0.4664761904761905</v>
      </c>
      <c r="BG167" s="202">
        <v>0.4449523809523809</v>
      </c>
      <c r="BH167" s="202">
        <v>0.4319047619047619</v>
      </c>
      <c r="BI167" s="314">
        <v>0.4146666666666667</v>
      </c>
      <c r="BJ167" s="200">
        <f>SUM(AP167:BI167)</f>
        <v>11.02664761904762</v>
      </c>
      <c r="BK167" s="205">
        <f>((AP167/AQ167)-1)*100</f>
        <v>2.439024390243905</v>
      </c>
      <c r="BL167" s="205">
        <f>((AQ167/AR167)-1)*100</f>
        <v>3.797468354430378</v>
      </c>
      <c r="BM167" s="205">
        <f>((AR167/AS167)-1)*100</f>
        <v>2.597402597402598</v>
      </c>
      <c r="BN167" s="205">
        <f>IF(AU167=0,0,IF(AU167&gt;AS167,0,((AS167/AU167)-1)*100))</f>
        <v>13.17506089196227</v>
      </c>
      <c r="BO167" s="205">
        <f>IF(AV167=0,0,IF(AV167&gt;AU167,0,((AU167/AV167)-1)*100))</f>
        <v>2.744139220480357</v>
      </c>
      <c r="BP167" s="205">
        <f>IF(AX167=0,0,IF(AX167&gt;AV167,0,((AV167/AX167)-1)*100))</f>
        <v>2.824608104111226</v>
      </c>
      <c r="BQ167" s="206">
        <f>IF(AY167=0,0,IF(AY167&gt;AX167,0,((AX167/AY167)-1)*100))</f>
        <v>2.906711307259147</v>
      </c>
      <c r="BR167" s="207">
        <f>IF(AZ167=0,0,IF(AZ167&gt;AY167,0,((AY167/AZ167)-1)*100))</f>
        <v>2.977589719479723</v>
      </c>
      <c r="BS167" s="207">
        <f>IF(BA167=0,0,IF(BA167&gt;AZ167,0,((AZ167/BA167)-1)*100))</f>
        <v>3.068971087061856</v>
      </c>
      <c r="BT167" s="207">
        <f>IF(BB167=0,0,IF(BB167&gt;BA167,0,((BA167/BB167)-1)*100))</f>
        <v>3.183333333333338</v>
      </c>
      <c r="BU167" s="207">
        <f>IF(BC167=0,0,IF(BC167&gt;BB167,0,((BB167/BC167)-1)*100))</f>
        <v>3.288001377173355</v>
      </c>
      <c r="BV167" s="207">
        <f>IF(BD167=0,0,IF(BD167&gt;BC167,0,((BC167/BD167)-1)*100))</f>
        <v>4.141269272140535</v>
      </c>
      <c r="BW167" s="207">
        <f>IF(BE167=0,0,IF(BE167&gt;BD167,0,((BD167/BE167)-1)*100))</f>
        <v>0</v>
      </c>
      <c r="BX167" s="207">
        <f>IF(BF167=0,0,IF(BF167&gt;BE167,0,((BE167/BF167)-1)*100))</f>
        <v>24.98979175173541</v>
      </c>
      <c r="BY167" s="207">
        <f>IF(BG167=0,0,IF(BG167&gt;BF167,0,((BF167/BG167)-1)*100))</f>
        <v>4.837328767123306</v>
      </c>
      <c r="BZ167" s="207">
        <f>IF(BH167=0,0,IF(BH167&gt;BG167,0,((BG167/BH167)-1)*100))</f>
        <v>3.020948180815863</v>
      </c>
      <c r="CA167" s="208">
        <f>IF(BI167=0,0,IF(BI167&gt;BH167,0,((BH167/BI167)-1)*100))</f>
        <v>4.157096922370229</v>
      </c>
      <c r="CB167" s="205">
        <f>AVERAGE(BK167:CA167)</f>
        <v>4.94992619277197</v>
      </c>
      <c r="CC167" s="205">
        <f>SQRT(AVERAGE((BK167-$CB167)^2,(BL167-$CB167)^2,(BM167-$CB167)^2,(BN167-$CB167)^2,(BO167-$CB167)^2,(BP167-$CB167)^2,(BQ167-$CB167)^2,(BR167-$CB167)^2,(BS167-$CB167)^2,(BT167-$CB167)^2,(BU167-$CB167)^2,(BV167-$CB167)^2,(BW167-$CB167)^2,(BX167-$CB167)^2,(BY167-$CB167)^2,(BZ167-$CB167)^2,(CA167-$CB167)^2))</f>
        <v>5.629764713931447</v>
      </c>
      <c r="CD167" t="s" s="110">
        <v>132</v>
      </c>
      <c r="CE167" s="209">
        <f>IF(AN167="n/a","n/a",IF(U167&lt;0,"n/a",IF(U167="n/a","n/a",I167+AN167-U167)))</f>
        <v>-5.892498761586216</v>
      </c>
      <c r="CF167" s="209">
        <f>IF(AN167="n/a","n/a",I167+AN167)</f>
        <v>6.262430815878574</v>
      </c>
      <c r="CG167" s="205">
        <f>D167/10+(1000-E167)/100+IF(F167="N",2,IF(F167="Y",1,0))+IF(G167="N",2,IF(G167="Y",1,0))+IF(L167&gt;10,5,L167/2)+IF(S167&gt;100,0,IF(S167&lt;0,0,(100-S167)/10))+IF(U167&gt;100,0,IF(U167&lt;0,0,(100-U167)/10))+IF(X167="-",0,IF(X167="N/A",0,IF(X167&gt;5,0,5-X167)))+IF(Y167&gt;5,0,5-Y167)+IF(Z167="N/A",0,IF(Z167&gt;5,0,5-Z167))+IF(AB167&lt;0,0,IF(AB167="-",0,IF(AB167="N/A",0,IF(AB167&gt;10,5,AB167/2))))+IF(AC167="n/a",0,IF(AC167&lt;0,0,IF(AC167&gt;10,5,AC167/2)))+IF(AE167="n/a",0,IF(AE167&lt;0,0,IF(AE167&gt;10,5,AE167/2)))+AF167/10+IF(AG167&gt;100000,3,IF(AG167&gt;10000,2,IF(AG167&gt;1000,1,0)))+IF(AL167&gt;10,5,AL167/2)+IF(AM167="n/a",0,IF(AM167&gt;10,5,AM167/2))+IF(AN167="n/a",0,IF(AN167&gt;10,5,AN167/2))+IF(AO167="n/a",0,IF(AO167&lt;0,0,IF(AO167&gt;10,5,AO167/2)))+IF(CB167&gt;10,5,CB167/2)</f>
        <v>46.30346595588655</v>
      </c>
      <c r="CH167" s="315">
        <f>IF(AB167="n/a",1.03*AP167,IF(AB167&lt;0,1.01*AP167,IF(AB167&gt;10,1.1*AP167,(1+AB167/100)*AP167)))</f>
        <v>0.8652</v>
      </c>
      <c r="CI167" s="211">
        <f>IF($AC167="n/a",1.03*CH167,IF($AC167&lt;0,1.01*CH167,IF($AC167&gt;10,1.1*CH167,(1+$AC167/100)*CH167)))</f>
        <v>0.8911559999999999</v>
      </c>
      <c r="CJ167" s="212">
        <f>IF($AE167="n/a",1.03*CI167,IF($AE167&lt;0,1.01*CI167,IF($AE167&gt;10,1.1*CI167,(1+$AE167/100)*CI167)))</f>
        <v>0.91789068</v>
      </c>
      <c r="CK167" s="212">
        <f>IF($AE167="n/a",1.03*CJ167,IF($AE167&lt;0,1.01*CJ167,IF($AE167&gt;10,1.1*CJ167,(1+$AE167/100)*CJ167)))</f>
        <v>0.9454274004</v>
      </c>
      <c r="CL167" s="210">
        <f>IF($AE167="n/a",1.03*CK167,IF($AE167&lt;0,1.01*CK167,IF($AE167&gt;10,1.1*CK167,(1+$AE167/100)*CK167)))</f>
        <v>0.973790222412</v>
      </c>
      <c r="CM167" s="211">
        <f>SUM(CH167:CL167)</f>
        <v>4.593464302811999</v>
      </c>
      <c r="CN167" s="208">
        <f>(CM167/H167)*100</f>
        <v>6.653337634432212</v>
      </c>
      <c r="CO167" t="s" s="335">
        <v>143</v>
      </c>
      <c r="CP167" s="341">
        <v>42.6</v>
      </c>
      <c r="CQ167" s="342">
        <v>-1.3</v>
      </c>
      <c r="CR167" s="341">
        <v>-0.2</v>
      </c>
      <c r="CS167" s="342">
        <v>2.9</v>
      </c>
    </row>
    <row r="168" ht="11.25" customHeight="1">
      <c r="A168" t="s" s="227">
        <v>902</v>
      </c>
      <c r="B168" t="s" s="116">
        <v>903</v>
      </c>
      <c r="C168" t="s" s="227">
        <v>128</v>
      </c>
      <c r="D168" s="218">
        <v>10</v>
      </c>
      <c r="E168" s="219">
        <v>324</v>
      </c>
      <c r="F168" t="s" s="220">
        <v>129</v>
      </c>
      <c r="G168" t="s" s="221">
        <v>129</v>
      </c>
      <c r="H168" s="343">
        <v>13.2</v>
      </c>
      <c r="I168" s="223">
        <f>(R168/H168)*100</f>
        <v>1.515151515151515</v>
      </c>
      <c r="J168" s="224">
        <v>0.04</v>
      </c>
      <c r="K168" s="224">
        <v>0.05</v>
      </c>
      <c r="L168" s="223">
        <f>((K168/J168)-1)*100</f>
        <v>25</v>
      </c>
      <c r="M168" s="226">
        <v>42845</v>
      </c>
      <c r="N168" s="226">
        <v>42849</v>
      </c>
      <c r="O168" s="226">
        <v>42863</v>
      </c>
      <c r="P168" t="s" s="227">
        <v>151</v>
      </c>
      <c r="Q168" s="319"/>
      <c r="R168" s="225">
        <f>K168*4</f>
        <v>0.2</v>
      </c>
      <c r="S168" s="228">
        <f>IF(OR(W168&lt;0.01,W168="n/a"),"n/a",R168/W168*100)</f>
        <v>25.31645569620253</v>
      </c>
      <c r="T168" s="229">
        <f>IF(OR(W168&lt;0.01,Z168="n/a"),"n/a",(H168/SQRT(22.5*W168*(H168/Z168))-1)*100)</f>
        <v>-8.39453519885074</v>
      </c>
      <c r="U168" s="223">
        <f>IF(OR(W168&lt;0.01,W168="n/a"),"n/a",H168/W168)</f>
        <v>16.70886075949367</v>
      </c>
      <c r="V168" s="230">
        <v>12</v>
      </c>
      <c r="W168" s="344">
        <v>0.79</v>
      </c>
      <c r="X168" t="s" s="348">
        <v>143</v>
      </c>
      <c r="Y168" s="504">
        <v>2.61</v>
      </c>
      <c r="Z168" s="346">
        <v>1.13</v>
      </c>
      <c r="AA168" t="s" s="349">
        <v>143</v>
      </c>
      <c r="AB168" t="s" s="345">
        <v>143</v>
      </c>
      <c r="AC168" t="s" s="349">
        <v>143</v>
      </c>
      <c r="AD168" t="s" s="348">
        <v>143</v>
      </c>
      <c r="AE168" t="s" s="348">
        <v>143</v>
      </c>
      <c r="AF168" s="237">
        <v>0</v>
      </c>
      <c r="AG168" s="350">
        <v>25</v>
      </c>
      <c r="AH168" t="s" s="348">
        <v>143</v>
      </c>
      <c r="AI168" t="s" s="348">
        <v>143</v>
      </c>
      <c r="AJ168" t="s" s="265">
        <f>IF(OR(AD168&lt;0,AD168="n/a",AD168=0,AN168="n/a"),"n/a",AN168/AD168)</f>
        <v>143</v>
      </c>
      <c r="AK168" t="s" s="265">
        <f>IF(OR(AN168&lt;0,AN168="n/a",AO168&lt;0,AO168="n/a"),"n/a",AN168/AO168)</f>
        <v>143</v>
      </c>
      <c r="AL168" s="243">
        <f>((AP168/AQ168)^(1/1)-1)*100</f>
        <v>14.13043478260869</v>
      </c>
      <c r="AM168" s="243">
        <f>IF(AS168=0,"n/a",((AP168/AS168)^(1/3)-1)*100)</f>
        <v>18.35473870063109</v>
      </c>
      <c r="AN168" s="243">
        <f>IF(AV168=0,"n/a",((AP168/AV168)^(1/5)-1)*100)</f>
        <v>18.46644525422441</v>
      </c>
      <c r="AO168" t="s" s="265">
        <f>IF(BB168=0,"n/a",((AP168/BB168)^(1/10)-1)*100)</f>
        <v>143</v>
      </c>
      <c r="AP168" s="241">
        <v>0.1575</v>
      </c>
      <c r="AQ168" s="241">
        <v>0.138</v>
      </c>
      <c r="AR168" s="241">
        <v>0.115</v>
      </c>
      <c r="AS168" s="241">
        <v>0.095</v>
      </c>
      <c r="AT168" s="245"/>
      <c r="AU168" s="241">
        <v>0.0775</v>
      </c>
      <c r="AV168" s="241">
        <v>0.0675</v>
      </c>
      <c r="AW168" s="245"/>
      <c r="AX168" s="246">
        <v>0.0575</v>
      </c>
      <c r="AY168" s="394">
        <v>0.05</v>
      </c>
      <c r="AZ168" s="248">
        <v>0.0375</v>
      </c>
      <c r="BA168" s="317">
        <v>0</v>
      </c>
      <c r="BB168" s="317">
        <v>0</v>
      </c>
      <c r="BC168" s="317">
        <v>0</v>
      </c>
      <c r="BD168" s="317">
        <v>0</v>
      </c>
      <c r="BE168" s="317">
        <v>0</v>
      </c>
      <c r="BF168" s="317">
        <v>0</v>
      </c>
      <c r="BG168" s="317">
        <v>0</v>
      </c>
      <c r="BH168" s="317">
        <v>0</v>
      </c>
      <c r="BI168" s="401">
        <v>0</v>
      </c>
      <c r="BJ168" s="246">
        <f>SUM(AP168:BI168)</f>
        <v>0.7955</v>
      </c>
      <c r="BK168" s="250">
        <f>((AP168/AQ168)-1)*100</f>
        <v>14.13043478260869</v>
      </c>
      <c r="BL168" s="250">
        <f>((AQ168/AR168)-1)*100</f>
        <v>20</v>
      </c>
      <c r="BM168" s="250">
        <f>((AR168/AS168)-1)*100</f>
        <v>21.05263157894737</v>
      </c>
      <c r="BN168" s="250">
        <f>IF(AU168=0,0,IF(AU168&gt;AS168,0,((AS168/AU168)-1)*100))</f>
        <v>22.58064516129032</v>
      </c>
      <c r="BO168" s="250">
        <f>IF(AV168=0,0,IF(AV168&gt;AU168,0,((AU168/AV168)-1)*100))</f>
        <v>14.81481481481481</v>
      </c>
      <c r="BP168" s="250">
        <f>IF(AX168=0,0,IF(AX168&gt;AV168,0,((AV168/AX168)-1)*100))</f>
        <v>17.3913043478261</v>
      </c>
      <c r="BQ168" s="251">
        <f>IF(AY168=0,0,IF(AY168&gt;AX168,0,((AX168/AY168)-1)*100))</f>
        <v>14.99999999999999</v>
      </c>
      <c r="BR168" s="252">
        <f>IF(AZ168=0,0,IF(AZ168&gt;AY168,0,((AY168/AZ168)-1)*100))</f>
        <v>33.33333333333335</v>
      </c>
      <c r="BS168" s="252">
        <f>IF(BA168=0,0,IF(BA168&gt;AZ168,0,((AZ168/BA168)-1)*100))</f>
        <v>0</v>
      </c>
      <c r="BT168" s="252">
        <f>IF(BB168=0,0,IF(BB168&gt;BA168,0,((BA168/BB168)-1)*100))</f>
        <v>0</v>
      </c>
      <c r="BU168" s="252">
        <f>IF(BC168=0,0,IF(BC168&gt;BB168,0,((BB168/BC168)-1)*100))</f>
        <v>0</v>
      </c>
      <c r="BV168" s="252">
        <f>IF(BD168=0,0,IF(BD168&gt;BC168,0,((BC168/BD168)-1)*100))</f>
        <v>0</v>
      </c>
      <c r="BW168" s="252">
        <f>IF(BE168=0,0,IF(BE168&gt;BD168,0,((BD168/BE168)-1)*100))</f>
        <v>0</v>
      </c>
      <c r="BX168" s="252">
        <f>IF(BF168=0,0,IF(BF168&gt;BE168,0,((BE168/BF168)-1)*100))</f>
        <v>0</v>
      </c>
      <c r="BY168" s="252">
        <f>IF(BG168=0,0,IF(BG168&gt;BF168,0,((BF168/BG168)-1)*100))</f>
        <v>0</v>
      </c>
      <c r="BZ168" s="252">
        <f>IF(BH168=0,0,IF(BH168&gt;BG168,0,((BG168/BH168)-1)*100))</f>
        <v>0</v>
      </c>
      <c r="CA168" s="253">
        <f>IF(BI168=0,0,IF(BI168&gt;BH168,0,((BH168/BI168)-1)*100))</f>
        <v>0</v>
      </c>
      <c r="CB168" s="250">
        <f>AVERAGE(BK168:CA168)</f>
        <v>9.311950824636506</v>
      </c>
      <c r="CC168" s="250">
        <f>SQRT(AVERAGE((BK168-$CB168)^2,(BL168-$CB168)^2,(BM168-$CB168)^2,(BN168-$CB168)^2,(BO168-$CB168)^2,(BP168-$CB168)^2,(BQ168-$CB168)^2,(BR168-$CB168)^2,(BS168-$CB168)^2,(BT168-$CB168)^2,(BU168-$CB168)^2,(BV168-$CB168)^2,(BW168-$CB168)^2,(BX168-$CB168)^2,(BY168-$CB168)^2,(BZ168-$CB168)^2,(CA168-$CB168)^2))</f>
        <v>10.67350776660445</v>
      </c>
      <c r="CD168" t="s" s="116">
        <v>132</v>
      </c>
      <c r="CE168" s="254">
        <f>IF(AN168="n/a","n/a",IF(U168&lt;0,"n/a",IF(U168="n/a","n/a",I168+AN168-U168)))</f>
        <v>3.272736009882255</v>
      </c>
      <c r="CF168" s="254">
        <f>IF(AN168="n/a","n/a",I168+AN168)</f>
        <v>19.98159676937592</v>
      </c>
      <c r="CG168" s="250">
        <f>D168/10+(1000-E168)/100+IF(F168="N",2,IF(F168="Y",1,0))+IF(G168="N",2,IF(G168="Y",1,0))+IF(L168&gt;10,5,L168/2)+IF(S168&gt;100,0,IF(S168&lt;0,0,(100-S168)/10))+IF(U168&gt;100,0,IF(U168&lt;0,0,(100-U168)/10))+IF(X168="-",0,IF(X168="N/A",0,IF(X168&gt;5,0,5-X168)))+IF(Y168&gt;5,0,5-Y168)+IF(Z168="N/A",0,IF(Z168&gt;5,0,5-Z168))+IF(AB168&lt;0,0,IF(AB168="-",0,IF(AB168="N/A",0,IF(AB168&gt;10,5,AB168/2))))+IF(AC168="n/a",0,IF(AC168&lt;0,0,IF(AC168&gt;10,5,AC168/2)))+IF(AE168="n/a",0,IF(AE168&lt;0,0,IF(AE168&gt;10,5,AE168/2)))+AF168/10+IF(AG168&gt;100000,3,IF(AG168&gt;10000,2,IF(AG168&gt;1000,1,0)))+IF(AL168&gt;10,5,AL168/2)+IF(AM168="n/a",0,IF(AM168&gt;10,5,AM168/2))+IF(AN168="n/a",0,IF(AN168&gt;10,5,AN168/2))+IF(AO168="n/a",0,IF(AO168&lt;0,0,IF(AO168&gt;10,5,AO168/2)))+IF(CB168&gt;10,5,CB168/2)</f>
        <v>54.47344376674864</v>
      </c>
      <c r="CH168" s="255">
        <f>IF(AB168="n/a",1.03*AP168,IF(AB168&lt;0,1.01*AP168,IF(AB168&gt;10,1.1*AP168,(1+AB168/100)*AP168)))</f>
        <v>0.162225</v>
      </c>
      <c r="CI168" s="256">
        <f>IF($AC168="n/a",1.03*CH168,IF($AC168&lt;0,1.01*CH168,IF($AC168&gt;10,1.1*CH168,(1+$AC168/100)*CH168)))</f>
        <v>0.16709175</v>
      </c>
      <c r="CJ168" s="257">
        <f>IF($AE168="n/a",1.03*CI168,IF($AE168&lt;0,1.01*CI168,IF($AE168&gt;10,1.1*CI168,(1+$AE168/100)*CI168)))</f>
        <v>0.1721045025</v>
      </c>
      <c r="CK168" s="257">
        <f>IF($AE168="n/a",1.03*CJ168,IF($AE168&lt;0,1.01*CJ168,IF($AE168&gt;10,1.1*CJ168,(1+$AE168/100)*CJ168)))</f>
        <v>0.177267637575</v>
      </c>
      <c r="CL168" s="258">
        <f>IF($AE168="n/a",1.03*CK168,IF($AE168&lt;0,1.01*CK168,IF($AE168&gt;10,1.1*CK168,(1+$AE168/100)*CK168)))</f>
        <v>0.18258566670225</v>
      </c>
      <c r="CM168" s="256">
        <f>SUM(CH168:CL168)</f>
        <v>0.86127455677725</v>
      </c>
      <c r="CN168" s="253">
        <f>(CM168/H168)*100</f>
        <v>6.5248072483125</v>
      </c>
      <c r="CO168" t="s" s="348">
        <v>143</v>
      </c>
      <c r="CP168" t="s" s="345">
        <v>143</v>
      </c>
      <c r="CQ168" s="553">
        <v>-5.7</v>
      </c>
      <c r="CR168" s="351">
        <v>2.9</v>
      </c>
      <c r="CS168" s="352">
        <v>1.9</v>
      </c>
    </row>
    <row r="169" ht="11.25" customHeight="1">
      <c r="A169" t="s" s="227">
        <v>904</v>
      </c>
      <c r="B169" t="s" s="116">
        <v>905</v>
      </c>
      <c r="C169" t="s" s="116">
        <v>150</v>
      </c>
      <c r="D169" s="218">
        <v>10</v>
      </c>
      <c r="E169" s="219">
        <v>329</v>
      </c>
      <c r="F169" t="s" s="220">
        <v>55</v>
      </c>
      <c r="G169" t="s" s="221">
        <v>55</v>
      </c>
      <c r="H169" s="493">
        <v>155.32</v>
      </c>
      <c r="I169" s="223">
        <f>(R169/H169)*100</f>
        <v>0.9142415657996394</v>
      </c>
      <c r="J169" s="224">
        <v>0.345</v>
      </c>
      <c r="K169" s="224">
        <v>0.355</v>
      </c>
      <c r="L169" s="223">
        <f>((K169/J169)-1)*100</f>
        <v>2.898550724637694</v>
      </c>
      <c r="M169" s="226">
        <v>42929</v>
      </c>
      <c r="N169" s="226">
        <v>42933</v>
      </c>
      <c r="O169" s="226">
        <v>42947</v>
      </c>
      <c r="P169" t="s" s="227">
        <v>197</v>
      </c>
      <c r="Q169" s="85"/>
      <c r="R169" s="225">
        <f>K169*4</f>
        <v>1.42</v>
      </c>
      <c r="S169" s="228">
        <f>IF(OR(W169&lt;0.01,W169="n/a"),"n/a",R169/W169*100)</f>
        <v>36.13231552162849</v>
      </c>
      <c r="T169" s="229">
        <f>IF(OR(W169&lt;0.01,Z169="n/a"),"n/a",(H169/SQRT(22.5*W169*(H169/Z169))-1)*100)</f>
        <v>186.1008282283023</v>
      </c>
      <c r="U169" s="223">
        <f>IF(OR(W169&lt;0.01,W169="n/a"),"n/a",H169/W169)</f>
        <v>39.52162849872773</v>
      </c>
      <c r="V169" s="230">
        <v>12</v>
      </c>
      <c r="W169" s="222">
        <v>3.93</v>
      </c>
      <c r="X169" s="222">
        <v>3.43</v>
      </c>
      <c r="Y169" s="231">
        <v>2.64</v>
      </c>
      <c r="Z169" s="232">
        <v>4.66</v>
      </c>
      <c r="AA169" s="233">
        <v>8.800000000000001</v>
      </c>
      <c r="AB169" s="234">
        <v>20.5</v>
      </c>
      <c r="AC169" s="235">
        <v>18.81</v>
      </c>
      <c r="AD169" s="236">
        <v>4.8</v>
      </c>
      <c r="AE169" s="236">
        <v>11.5</v>
      </c>
      <c r="AF169" s="237">
        <v>4</v>
      </c>
      <c r="AG169" s="238">
        <v>2053</v>
      </c>
      <c r="AH169" s="239">
        <v>2.1</v>
      </c>
      <c r="AI169" s="240">
        <v>0.17</v>
      </c>
      <c r="AJ169" s="241">
        <f>IF(OR(AD169&lt;0,AD169="n/a",AD169=0,AN169="n/a"),"n/a",AN169/AD169)</f>
        <v>1.450216160938933</v>
      </c>
      <c r="AK169" s="242">
        <f>IF(OR(AN169&lt;0,AN169="n/a",AO169&lt;0,AO169="n/a"),"n/a",AN169/AO169)</f>
        <v>1.56200926508909</v>
      </c>
      <c r="AL169" s="243">
        <f>((AP169/AQ169)^(1/1)-1)*100</f>
        <v>7.258064516129048</v>
      </c>
      <c r="AM169" s="243">
        <f>IF(AS169=0,"n/a",((AP169/AS169)^(1/3)-1)*100)</f>
        <v>10.34148270439541</v>
      </c>
      <c r="AN169" s="243">
        <f>IF(AV169=0,"n/a",((AP169/AV169)^(1/5)-1)*100)</f>
        <v>6.961037572506878</v>
      </c>
      <c r="AO169" s="244">
        <f>IF(BB169=0,"n/a",((AP169/BB169)^(1/10)-1)*100)</f>
        <v>4.456463689483847</v>
      </c>
      <c r="AP169" s="241">
        <v>1.33</v>
      </c>
      <c r="AQ169" s="241">
        <v>1.24</v>
      </c>
      <c r="AR169" s="241">
        <v>1.1</v>
      </c>
      <c r="AS169" s="241">
        <v>0.99</v>
      </c>
      <c r="AT169" s="245"/>
      <c r="AU169" s="241">
        <v>0.97</v>
      </c>
      <c r="AV169" s="241">
        <v>0.95</v>
      </c>
      <c r="AW169" s="245"/>
      <c r="AX169" s="246">
        <v>0.93</v>
      </c>
      <c r="AY169" s="394">
        <v>0.92</v>
      </c>
      <c r="AZ169" s="248">
        <v>0.905</v>
      </c>
      <c r="BA169" s="317">
        <v>0.86</v>
      </c>
      <c r="BB169" s="317">
        <v>0.86</v>
      </c>
      <c r="BC169" s="317">
        <v>0.86</v>
      </c>
      <c r="BD169" s="248">
        <v>0.855</v>
      </c>
      <c r="BE169" s="317">
        <v>0.84</v>
      </c>
      <c r="BF169" s="248">
        <v>0.835</v>
      </c>
      <c r="BG169" s="317">
        <v>0.82</v>
      </c>
      <c r="BH169" s="248">
        <v>0.79</v>
      </c>
      <c r="BI169" s="249">
        <v>0.765</v>
      </c>
      <c r="BJ169" s="246">
        <f>SUM(AP169:BI169)</f>
        <v>16.82</v>
      </c>
      <c r="BK169" s="250">
        <f>((AP169/AQ169)-1)*100</f>
        <v>7.258064516129048</v>
      </c>
      <c r="BL169" s="250">
        <f>((AQ169/AR169)-1)*100</f>
        <v>12.72727272727272</v>
      </c>
      <c r="BM169" s="250">
        <f>((AR169/AS169)-1)*100</f>
        <v>11.11111111111112</v>
      </c>
      <c r="BN169" s="250">
        <f>IF(AU169=0,0,IF(AU169&gt;AS169,0,((AS169/AU169)-1)*100))</f>
        <v>2.061855670103085</v>
      </c>
      <c r="BO169" s="250">
        <f>IF(AV169=0,0,IF(AV169&gt;AU169,0,((AU169/AV169)-1)*100))</f>
        <v>2.105263157894743</v>
      </c>
      <c r="BP169" s="250">
        <f>IF(AX169=0,0,IF(AX169&gt;AV169,0,((AV169/AX169)-1)*100))</f>
        <v>2.1505376344086</v>
      </c>
      <c r="BQ169" s="251">
        <f>IF(AY169=0,0,IF(AY169&gt;AX169,0,((AX169/AY169)-1)*100))</f>
        <v>1.086956521739135</v>
      </c>
      <c r="BR169" s="252">
        <f>IF(AZ169=0,0,IF(AZ169&gt;AY169,0,((AY169/AZ169)-1)*100))</f>
        <v>1.657458563535918</v>
      </c>
      <c r="BS169" s="252">
        <f>IF(BA169=0,0,IF(BA169&gt;AZ169,0,((AZ169/BA169)-1)*100))</f>
        <v>5.232558139534893</v>
      </c>
      <c r="BT169" s="252">
        <f>IF(BB169=0,0,IF(BB169&gt;BA169,0,((BA169/BB169)-1)*100))</f>
        <v>0</v>
      </c>
      <c r="BU169" s="252">
        <f>IF(BC169=0,0,IF(BC169&gt;BB169,0,((BB169/BC169)-1)*100))</f>
        <v>0</v>
      </c>
      <c r="BV169" s="252">
        <f>IF(BD169=0,0,IF(BD169&gt;BC169,0,((BC169/BD169)-1)*100))</f>
        <v>0.5847953216374213</v>
      </c>
      <c r="BW169" s="252">
        <f>IF(BE169=0,0,IF(BE169&gt;BD169,0,((BD169/BE169)-1)*100))</f>
        <v>1.785714285714279</v>
      </c>
      <c r="BX169" s="252">
        <f>IF(BF169=0,0,IF(BF169&gt;BE169,0,((BE169/BF169)-1)*100))</f>
        <v>0.5988023952095745</v>
      </c>
      <c r="BY169" s="252">
        <f>IF(BG169=0,0,IF(BG169&gt;BF169,0,((BF169/BG169)-1)*100))</f>
        <v>1.829268292682928</v>
      </c>
      <c r="BZ169" s="252">
        <f>IF(BH169=0,0,IF(BH169&gt;BG169,0,((BG169/BH169)-1)*100))</f>
        <v>3.797468354430378</v>
      </c>
      <c r="CA169" s="253">
        <f>IF(BI169=0,0,IF(BI169&gt;BH169,0,((BH169/BI169)-1)*100))</f>
        <v>3.267973856209161</v>
      </c>
      <c r="CB169" s="250">
        <f>AVERAGE(BK169:CA169)</f>
        <v>3.367947091036059</v>
      </c>
      <c r="CC169" s="250">
        <f>SQRT(AVERAGE((BK169-$CB169)^2,(BL169-$CB169)^2,(BM169-$CB169)^2,(BN169-$CB169)^2,(BO169-$CB169)^2,(BP169-$CB169)^2,(BQ169-$CB169)^2,(BR169-$CB169)^2,(BS169-$CB169)^2,(BT169-$CB169)^2,(BU169-$CB169)^2,(BV169-$CB169)^2,(BW169-$CB169)^2,(BX169-$CB169)^2,(BY169-$CB169)^2,(BZ169-$CB169)^2,(CA169-$CB169)^2))</f>
        <v>3.615652908430049</v>
      </c>
      <c r="CD169" t="s" s="116">
        <v>152</v>
      </c>
      <c r="CE169" s="545">
        <f>IF(AN169="n/a","n/a",IF(U169&lt;0,"n/a",IF(U169="n/a","n/a",I169+AN169-U169)))</f>
        <v>-31.64634936042121</v>
      </c>
      <c r="CF169" s="254">
        <f>IF(AN169="n/a","n/a",I169+AN169)</f>
        <v>7.875279138306518</v>
      </c>
      <c r="CG169" s="250">
        <f>D169/10+(1000-E169)/100+IF(F169="N",2,IF(F169="Y",1,0))+IF(G169="N",2,IF(G169="Y",1,0))+IF(L169&gt;10,5,L169/2)+IF(S169&gt;100,0,IF(S169&lt;0,0,(100-S169)/10))+IF(U169&gt;100,0,IF(U169&lt;0,0,(100-U169)/10))+IF(X169="-",0,IF(X169="N/A",0,IF(X169&gt;5,0,5-X169)))+IF(Y169&gt;5,0,5-Y169)+IF(Z169="N/A",0,IF(Z169&gt;5,0,5-Z169))+IF(AB169&lt;0,0,IF(AB169="-",0,IF(AB169="N/A",0,IF(AB169&gt;10,5,AB169/2))))+IF(AC169="n/a",0,IF(AC169&lt;0,0,IF(AC169&gt;10,5,AC169/2)))+IF(AE169="n/a",0,IF(AE169&lt;0,0,IF(AE169&gt;10,5,AE169/2)))+AF169/10+IF(AG169&gt;100000,3,IF(AG169&gt;10000,2,IF(AG169&gt;1000,1,0)))+IF(AL169&gt;10,5,AL169/2)+IF(AM169="n/a",0,IF(AM169&gt;10,5,AM169/2))+IF(AN169="n/a",0,IF(AN169&gt;10,5,AN169/2))+IF(AO169="n/a",0,IF(AO169&lt;0,0,IF(AO169&gt;10,5,AO169/2)))+IF(CB169&gt;10,5,CB169/2)</f>
        <v>62.28563739486114</v>
      </c>
      <c r="CH169" s="255">
        <f>IF(AB169="n/a",1.03*AP169,IF(AB169&lt;0,1.01*AP169,IF(AB169&gt;10,1.1*AP169,(1+AB169/100)*AP169)))</f>
        <v>1.463</v>
      </c>
      <c r="CI169" s="256">
        <f>IF($AC169="n/a",1.03*CH169,IF($AC169&lt;0,1.01*CH169,IF($AC169&gt;10,1.1*CH169,(1+$AC169/100)*CH169)))</f>
        <v>1.6093</v>
      </c>
      <c r="CJ169" s="257">
        <f>IF($AE169="n/a",1.03*CI169,IF($AE169&lt;0,1.01*CI169,IF($AE169&gt;10,1.1*CI169,(1+$AE169/100)*CI169)))</f>
        <v>1.770230000000001</v>
      </c>
      <c r="CK169" s="257">
        <f>IF($AE169="n/a",1.03*CJ169,IF($AE169&lt;0,1.01*CJ169,IF($AE169&gt;10,1.1*CJ169,(1+$AE169/100)*CJ169)))</f>
        <v>1.947253000000001</v>
      </c>
      <c r="CL169" s="258">
        <f>IF($AE169="n/a",1.03*CK169,IF($AE169&lt;0,1.01*CK169,IF($AE169&gt;10,1.1*CK169,(1+$AE169/100)*CK169)))</f>
        <v>2.141978300000001</v>
      </c>
      <c r="CM169" s="256">
        <f>SUM(CH169:CL169)</f>
        <v>8.931761300000003</v>
      </c>
      <c r="CN169" s="253">
        <f>(CM169/H169)*100</f>
        <v>5.750554532577906</v>
      </c>
      <c r="CO169" s="259">
        <v>1.35</v>
      </c>
      <c r="CP169" s="260">
        <v>48.8</v>
      </c>
      <c r="CQ169" s="261">
        <v>-1.2</v>
      </c>
      <c r="CR169" s="260">
        <v>6.9</v>
      </c>
      <c r="CS169" s="261">
        <v>11</v>
      </c>
    </row>
    <row r="170" ht="11.25" customHeight="1">
      <c r="A170" t="s" s="227">
        <v>906</v>
      </c>
      <c r="B170" t="s" s="116">
        <v>907</v>
      </c>
      <c r="C170" t="s" s="116">
        <v>736</v>
      </c>
      <c r="D170" s="218">
        <v>15</v>
      </c>
      <c r="E170" s="219">
        <v>215</v>
      </c>
      <c r="F170" t="s" s="220">
        <v>55</v>
      </c>
      <c r="G170" t="s" s="221">
        <v>141</v>
      </c>
      <c r="H170" s="493">
        <v>51.01</v>
      </c>
      <c r="I170" s="223">
        <f>(R170/H170)*100</f>
        <v>4.469711821211527</v>
      </c>
      <c r="J170" s="224">
        <v>0.53</v>
      </c>
      <c r="K170" s="224">
        <v>0.57</v>
      </c>
      <c r="L170" s="223">
        <f>((K170/J170)-1)*100</f>
        <v>7.547169811320731</v>
      </c>
      <c r="M170" s="226">
        <v>42884</v>
      </c>
      <c r="N170" s="226">
        <v>42886</v>
      </c>
      <c r="O170" s="226">
        <v>42907</v>
      </c>
      <c r="P170" t="s" s="227">
        <v>860</v>
      </c>
      <c r="Q170" s="576"/>
      <c r="R170" s="225">
        <f>K170*4</f>
        <v>2.28</v>
      </c>
      <c r="S170" s="228">
        <f>IF(OR(W170&lt;0.01,W170="n/a"),"n/a",R170/W170*100)</f>
        <v>87.35632183908045</v>
      </c>
      <c r="T170" s="229">
        <f>IF(OR(W170&lt;0.01,Z170="n/a"),"n/a",(H170/SQRT(22.5*W170*(H170/Z170))-1)*100)</f>
        <v>44.68538702142446</v>
      </c>
      <c r="U170" s="223">
        <f>IF(OR(W170&lt;0.01,W170="n/a"),"n/a",H170/W170)</f>
        <v>19.54406130268199</v>
      </c>
      <c r="V170" s="230">
        <v>9</v>
      </c>
      <c r="W170" s="222">
        <v>2.61</v>
      </c>
      <c r="X170" s="222">
        <v>1.86</v>
      </c>
      <c r="Y170" s="231">
        <v>3.34</v>
      </c>
      <c r="Z170" s="232">
        <v>2.41</v>
      </c>
      <c r="AA170" s="233">
        <v>12.4</v>
      </c>
      <c r="AB170" s="234">
        <v>18.4</v>
      </c>
      <c r="AC170" s="235">
        <v>-17.42</v>
      </c>
      <c r="AD170" s="236">
        <v>7.1</v>
      </c>
      <c r="AE170" s="236">
        <v>10.5</v>
      </c>
      <c r="AF170" s="237">
        <v>37</v>
      </c>
      <c r="AG170" s="238">
        <v>75393</v>
      </c>
      <c r="AH170" s="239">
        <v>0.1</v>
      </c>
      <c r="AI170" s="240">
        <v>0.7</v>
      </c>
      <c r="AJ170" s="241">
        <f>IF(OR(AD170&lt;0,AD170="n/a",AD170=0),"n/a",AN170/AD170)</f>
        <v>2.804278667872368</v>
      </c>
      <c r="AK170" s="242">
        <f>IF(OR(AO170&lt;0,AO170="n/a"),"n/a",AN170/AO170)</f>
        <v>1.20767404046218</v>
      </c>
      <c r="AL170" s="243">
        <f>((AP170/AQ170)^(1/1)-1)*100</f>
        <v>11.29032258064515</v>
      </c>
      <c r="AM170" s="243">
        <f>IF(AS170=0,"n/a",((AP170/AS170)^(1/3)-1)*100)</f>
        <v>16.77297130927362</v>
      </c>
      <c r="AN170" s="243">
        <f>IF(AV170=0,"n/a",((AP170/AV170)^(1/5)-1)*100)</f>
        <v>19.91037854189381</v>
      </c>
      <c r="AO170" s="244">
        <f>IF(BB170=0,"n/a",((AP170/BB170)^(1/10)-1)*100)</f>
        <v>16.48655007461621</v>
      </c>
      <c r="AP170" s="241">
        <v>2.07</v>
      </c>
      <c r="AQ170" s="241">
        <v>1.86</v>
      </c>
      <c r="AR170" s="241">
        <v>1.61</v>
      </c>
      <c r="AS170" s="241">
        <v>1.3</v>
      </c>
      <c r="AT170" s="245"/>
      <c r="AU170" s="241">
        <v>0.965</v>
      </c>
      <c r="AV170" s="241">
        <v>0.835</v>
      </c>
      <c r="AW170" s="245"/>
      <c r="AX170" s="246">
        <v>0.74</v>
      </c>
      <c r="AY170" s="247">
        <v>0.67</v>
      </c>
      <c r="AZ170" s="248">
        <v>0.62</v>
      </c>
      <c r="BA170" s="248">
        <v>0.54</v>
      </c>
      <c r="BB170" s="248">
        <v>0.45</v>
      </c>
      <c r="BC170" s="248">
        <v>0.34</v>
      </c>
      <c r="BD170" s="248">
        <v>0.225</v>
      </c>
      <c r="BE170" s="248">
        <v>0.12</v>
      </c>
      <c r="BF170" s="317">
        <v>0</v>
      </c>
      <c r="BG170" s="317">
        <v>0</v>
      </c>
      <c r="BH170" s="317">
        <v>0</v>
      </c>
      <c r="BI170" s="401">
        <v>0</v>
      </c>
      <c r="BJ170" s="246">
        <f>SUM(AP170:BI170)</f>
        <v>12.345</v>
      </c>
      <c r="BK170" s="250">
        <f>((AP170/AQ170)-1)*100</f>
        <v>11.29032258064515</v>
      </c>
      <c r="BL170" s="250">
        <f>((AQ170/AR170)-1)*100</f>
        <v>15.527950310559</v>
      </c>
      <c r="BM170" s="250">
        <f>((AR170/AS170)-1)*100</f>
        <v>23.84615384615385</v>
      </c>
      <c r="BN170" s="250">
        <f>IF(AU170=0,0,IF(AU170&gt;AS170,0,((AS170/AU170)-1)*100))</f>
        <v>34.71502590673576</v>
      </c>
      <c r="BO170" s="250">
        <f>IF(AV170=0,0,IF(AV170&gt;AU170,0,((AU170/AV170)-1)*100))</f>
        <v>15.56886227544911</v>
      </c>
      <c r="BP170" s="250">
        <f>IF(AX170=0,0,IF(AX170&gt;AV170,0,((AV170/AX170)-1)*100))</f>
        <v>12.83783783783783</v>
      </c>
      <c r="BQ170" s="251">
        <f>IF(AY170=0,0,IF(AY170&gt;AX170,0,((AX170/AY170)-1)*100))</f>
        <v>10.44776119402984</v>
      </c>
      <c r="BR170" s="252">
        <f>IF(AZ170=0,0,IF(AZ170&gt;AY170,0,((AY170/AZ170)-1)*100))</f>
        <v>8.064516129032274</v>
      </c>
      <c r="BS170" s="252">
        <f>IF(BA170=0,0,IF(BA170&gt;AZ170,0,((AZ170/BA170)-1)*100))</f>
        <v>14.81481481481481</v>
      </c>
      <c r="BT170" s="252">
        <f>IF(BB170=0,0,IF(BB170&gt;BA170,0,((BA170/BB170)-1)*100))</f>
        <v>20</v>
      </c>
      <c r="BU170" s="252">
        <f>IF(BC170=0,0,IF(BC170&gt;BB170,0,((BB170/BC170)-1)*100))</f>
        <v>32.35294117647059</v>
      </c>
      <c r="BV170" s="252">
        <f>IF(BD170=0,0,IF(BD170&gt;BC170,0,((BC170/BD170)-1)*100))</f>
        <v>51.11111111111111</v>
      </c>
      <c r="BW170" s="252">
        <f>IF(BE170=0,0,IF(BE170&gt;BD170,0,((BD170/BE170)-1)*100))</f>
        <v>87.50000000000003</v>
      </c>
      <c r="BX170" s="252">
        <f>IF(BF170=0,0,IF(BF170&gt;BE170,0,((BE170/BF170)-1)*100))</f>
        <v>0</v>
      </c>
      <c r="BY170" s="252">
        <f>IF(BG170=0,0,IF(BG170&gt;BF170,0,((BF170/BG170)-1)*100))</f>
        <v>0</v>
      </c>
      <c r="BZ170" s="252">
        <f>IF(BH170=0,0,IF(BH170&gt;BG170,0,((BG170/BH170)-1)*100))</f>
        <v>0</v>
      </c>
      <c r="CA170" s="253">
        <f>IF(BI170=0,0,IF(BI170&gt;BH170,0,((BH170/BI170)-1)*100))</f>
        <v>0</v>
      </c>
      <c r="CB170" s="250">
        <f>AVERAGE(BK170:CA170)</f>
        <v>19.88689983428467</v>
      </c>
      <c r="CC170" s="250">
        <f>SQRT(AVERAGE((BK170-$CB170)^2,(BL170-$CB170)^2,(BM170-$CB170)^2,(BN170-$CB170)^2,(BO170-$CB170)^2,(BP170-$CB170)^2,(BQ170-$CB170)^2,(BR170-$CB170)^2,(BS170-$CB170)^2,(BT170-$CB170)^2,(BU170-$CB170)^2,(BV170-$CB170)^2,(BW170-$CB170)^2,(BX170-$CB170)^2,(BY170-$CB170)^2,(BZ170-$CB170)^2,(CA170-$CB170)^2))</f>
        <v>21.60505151103266</v>
      </c>
      <c r="CD170" t="s" s="116">
        <v>178</v>
      </c>
      <c r="CE170" s="254">
        <f>IF(AN170="n/a","n/a",IF(U170&lt;0,"n/a",IF(U170="n/a","n/a",I170+AN170-U170)))</f>
        <v>4.836029060423346</v>
      </c>
      <c r="CF170" s="254">
        <f>IF(AN170="n/a","n/a",I170+AN170)</f>
        <v>24.38009036310534</v>
      </c>
      <c r="CG170" s="250">
        <f>D170/10+(1000-E170)/100+IF(F170="N",2,IF(F170="Y",1,0))+IF(G170="N",2,IF(G170="Y",1,0))+IF(L170&gt;10,5,L170/2)+IF(S170&gt;100,0,IF(S170&lt;0,0,(100-S170)/10))+IF(U170&gt;100,0,IF(U170&lt;0,0,(100-U170)/10))+IF(X170="-",0,IF(X170="N/A",0,IF(X170&gt;5,0,5-X170)))+IF(Y170&gt;5,0,5-Y170)+IF(Z170="N/A",0,IF(Z170&gt;5,0,5-Z170))+IF(AB170&lt;0,0,IF(AB170="-",0,IF(AB170="N/A",0,IF(AB170&gt;10,5,AB170/2))))+IF(AC170="n/a",0,IF(AC170&lt;0,0,IF(AC170&gt;10,5,AC170/2)))+IF(AE170="n/a",0,IF(AE170&lt;0,0,IF(AE170&gt;10,5,AE170/2)))+AF170/10+IF(AG170&gt;100000,3,IF(AG170&gt;10000,2,IF(AG170&gt;1000,1,0)))+IF(AL170&gt;10,5,AL170/2)+IF(AM170="n/a",0,IF(AM170&gt;10,5,AM170/2))+IF(AN170="n/a",0,IF(AN170&gt;10,5,AN170/2))+IF(AO170="n/a",0,IF(AO170&lt;0,0,IF(AO170&gt;10,5,AO170/2)))+IF(CB170&gt;10,5,CB170/2)</f>
        <v>73.52354659148412</v>
      </c>
      <c r="CH170" s="255">
        <f>IF(AB170="n/a",1.03*AP170,IF(AB170&lt;0,1.01*AP170,IF(AB170&gt;10,1.1*AP170,(1+AB170/100)*AP170)))</f>
        <v>2.277</v>
      </c>
      <c r="CI170" s="256">
        <f>IF($AC170="n/a",1.03*CH170,IF($AC170&lt;0,1.01*CH170,IF($AC170&gt;10,1.1*CH170,(1+$AC170/100)*CH170)))</f>
        <v>2.29977</v>
      </c>
      <c r="CJ170" s="257">
        <f>IF($AE170="n/a",1.03*CI170,IF($AE170&lt;0,1.01*CI170,IF($AE170&gt;10,1.1*CI170,(1+$AE170/100)*CI170)))</f>
        <v>2.529747</v>
      </c>
      <c r="CK170" s="257">
        <f>IF($AE170="n/a",1.03*CJ170,IF($AE170&lt;0,1.01*CJ170,IF($AE170&gt;10,1.1*CJ170,(1+$AE170/100)*CJ170)))</f>
        <v>2.782721700000001</v>
      </c>
      <c r="CL170" s="258">
        <f>IF($AE170="n/a",1.03*CK170,IF($AE170&lt;0,1.01*CK170,IF($AE170&gt;10,1.1*CK170,(1+$AE170/100)*CK170)))</f>
        <v>3.060993870000001</v>
      </c>
      <c r="CM170" s="256">
        <f>SUM(CH170:CL170)</f>
        <v>12.95023257</v>
      </c>
      <c r="CN170" s="253">
        <f>(CM170/H170)*100</f>
        <v>25.38763491472261</v>
      </c>
      <c r="CO170" s="259">
        <v>1.28</v>
      </c>
      <c r="CP170" s="260">
        <v>4.3</v>
      </c>
      <c r="CQ170" s="261">
        <v>-27.4</v>
      </c>
      <c r="CR170" s="260">
        <v>-2.3</v>
      </c>
      <c r="CS170" s="261">
        <v>-7</v>
      </c>
    </row>
    <row r="171" ht="11.25" customHeight="1">
      <c r="A171" t="s" s="273">
        <v>908</v>
      </c>
      <c r="B171" t="s" s="146">
        <v>909</v>
      </c>
      <c r="C171" t="s" s="146">
        <v>297</v>
      </c>
      <c r="D171" s="267">
        <v>13</v>
      </c>
      <c r="E171" s="219">
        <v>271</v>
      </c>
      <c r="F171" t="s" s="151">
        <v>55</v>
      </c>
      <c r="G171" t="s" s="152">
        <v>55</v>
      </c>
      <c r="H171" s="496">
        <v>180.2</v>
      </c>
      <c r="I171" s="269">
        <f>(R171/H171)*100</f>
        <v>1.770255271920089</v>
      </c>
      <c r="J171" s="270">
        <v>0.7325</v>
      </c>
      <c r="K171" s="270">
        <v>0.7975</v>
      </c>
      <c r="L171" s="269">
        <f>((K171/J171)-1)*100</f>
        <v>8.87372013651877</v>
      </c>
      <c r="M171" s="272">
        <v>42835</v>
      </c>
      <c r="N171" s="272">
        <v>42837</v>
      </c>
      <c r="O171" s="272">
        <v>42866</v>
      </c>
      <c r="P171" t="s" s="273">
        <v>557</v>
      </c>
      <c r="Q171" s="274"/>
      <c r="R171" s="271">
        <f>K171*4</f>
        <v>3.19</v>
      </c>
      <c r="S171" s="275">
        <f>IF(OR(W171&lt;0.01,W171="n/a"),"n/a",R171/W171*100)</f>
        <v>44.06077348066298</v>
      </c>
      <c r="T171" s="276">
        <f>IF(OR(W171&lt;0.01,Z171="n/a"),"n/a",(H171/SQRT(22.5*W171*(H171/Z171))-1)*100)</f>
        <v>130.9087393706461</v>
      </c>
      <c r="U171" s="269">
        <f>IF(OR(W171&lt;0.01,W171="n/a"),"n/a",H171/W171)</f>
        <v>24.88950276243094</v>
      </c>
      <c r="V171" s="277">
        <v>12</v>
      </c>
      <c r="W171" s="268">
        <v>7.24</v>
      </c>
      <c r="X171" s="268">
        <v>2.68</v>
      </c>
      <c r="Y171" s="278">
        <v>2.15</v>
      </c>
      <c r="Z171" s="279">
        <v>4.82</v>
      </c>
      <c r="AA171" s="280">
        <v>20.6</v>
      </c>
      <c r="AB171" s="281">
        <v>10.3</v>
      </c>
      <c r="AC171" s="282">
        <v>9.41</v>
      </c>
      <c r="AD171" s="283">
        <v>7.3</v>
      </c>
      <c r="AE171" s="283">
        <v>9.289999999999999</v>
      </c>
      <c r="AF171" s="284">
        <v>22</v>
      </c>
      <c r="AG171" s="285">
        <v>52761</v>
      </c>
      <c r="AH171" s="286">
        <v>0.2</v>
      </c>
      <c r="AI171" s="287">
        <v>0</v>
      </c>
      <c r="AJ171" s="288">
        <f>IF(OR(AD171&lt;0,AD171="n/a",AD171=0,AN171="n/a"),"n/a",AN171/AD171)</f>
        <v>1.573336886648779</v>
      </c>
      <c r="AK171" s="289">
        <f>IF(OR(AN171&lt;0,AN171="n/a",AO171&lt;0,AO171="n/a"),"n/a",AN171/AO171)</f>
        <v>0.9734257057180373</v>
      </c>
      <c r="AL171" s="290">
        <f>((AP171/AQ171)^(1/1)-1)*100</f>
        <v>9.655831739961762</v>
      </c>
      <c r="AM171" s="290">
        <f>IF(AS171=0,"n/a",((AP171/AS171)^(1/3)-1)*100)</f>
        <v>10.07490573623679</v>
      </c>
      <c r="AN171" s="290">
        <f>IF(AV171=0,"n/a",((AP171/AV171)^(1/5)-1)*100)</f>
        <v>11.48535927253609</v>
      </c>
      <c r="AO171" s="291">
        <f>IF(BB171=0,"n/a",((AP171/BB171)^(1/10)-1)*100)</f>
        <v>11.79890689661214</v>
      </c>
      <c r="AP171" s="288">
        <v>2.8675</v>
      </c>
      <c r="AQ171" s="288">
        <v>2.615</v>
      </c>
      <c r="AR171" s="288">
        <v>2.365</v>
      </c>
      <c r="AS171" s="288">
        <v>2.15</v>
      </c>
      <c r="AT171" s="292"/>
      <c r="AU171" s="288">
        <v>1.93</v>
      </c>
      <c r="AV171" s="288">
        <v>1.665</v>
      </c>
      <c r="AW171" s="292"/>
      <c r="AX171" s="293">
        <v>1.435</v>
      </c>
      <c r="AY171" s="294">
        <v>1.21</v>
      </c>
      <c r="AZ171" s="295">
        <v>1.095</v>
      </c>
      <c r="BA171" s="295">
        <v>1.005</v>
      </c>
      <c r="BB171" s="295">
        <v>0.9399999999999999</v>
      </c>
      <c r="BC171" s="295">
        <v>0.86</v>
      </c>
      <c r="BD171" s="426">
        <v>0.8</v>
      </c>
      <c r="BE171" s="295">
        <v>0.8</v>
      </c>
      <c r="BF171" s="295">
        <v>0.2006</v>
      </c>
      <c r="BG171" s="426">
        <v>0.0008</v>
      </c>
      <c r="BH171" s="426">
        <v>0.0008</v>
      </c>
      <c r="BI171" s="494">
        <v>0.0008</v>
      </c>
      <c r="BJ171" s="293">
        <f>SUM(AP171:BI171)</f>
        <v>21.94050000000001</v>
      </c>
      <c r="BK171" s="297">
        <f>((AP171/AQ171)-1)*100</f>
        <v>9.655831739961762</v>
      </c>
      <c r="BL171" s="297">
        <f>((AQ171/AR171)-1)*100</f>
        <v>10.5708245243129</v>
      </c>
      <c r="BM171" s="297">
        <f>((AR171/AS171)-1)*100</f>
        <v>10.00000000000001</v>
      </c>
      <c r="BN171" s="297">
        <f>IF(AU171=0,0,IF(AU171&gt;AS171,0,((AS171/AU171)-1)*100))</f>
        <v>11.39896373056994</v>
      </c>
      <c r="BO171" s="297">
        <f>IF(AV171=0,0,IF(AV171&gt;AU171,0,((AU171/AV171)-1)*100))</f>
        <v>15.9159159159159</v>
      </c>
      <c r="BP171" s="297">
        <f>IF(AX171=0,0,IF(AX171&gt;AV171,0,((AV171/AX171)-1)*100))</f>
        <v>16.02787456445993</v>
      </c>
      <c r="BQ171" s="298">
        <f>IF(AY171=0,0,IF(AY171&gt;AX171,0,((AX171/AY171)-1)*100))</f>
        <v>18.59504132231407</v>
      </c>
      <c r="BR171" s="299">
        <f>IF(AZ171=0,0,IF(AZ171&gt;AY171,0,((AY171/AZ171)-1)*100))</f>
        <v>10.50228310502284</v>
      </c>
      <c r="BS171" s="299">
        <f>IF(BA171=0,0,IF(BA171&gt;AZ171,0,((AZ171/BA171)-1)*100))</f>
        <v>8.955223880597018</v>
      </c>
      <c r="BT171" s="299">
        <f>IF(BB171=0,0,IF(BB171&gt;BA171,0,((BA171/BB171)-1)*100))</f>
        <v>6.914893617021267</v>
      </c>
      <c r="BU171" s="299">
        <f>IF(BC171=0,0,IF(BC171&gt;BB171,0,((BB171/BC171)-1)*100))</f>
        <v>9.302325581395344</v>
      </c>
      <c r="BV171" s="299">
        <f>IF(BD171=0,0,IF(BD171&gt;BC171,0,((BC171/BD171)-1)*100))</f>
        <v>7.499999999999996</v>
      </c>
      <c r="BW171" s="299">
        <f>IF(BE171=0,0,IF(BE171&gt;BD171,0,((BD171/BE171)-1)*100))</f>
        <v>0</v>
      </c>
      <c r="BX171" s="299">
        <f>IF(BF171=0,0,IF(BF171&gt;BE171,0,((BE171/BF171)-1)*100))</f>
        <v>298.8035892323031</v>
      </c>
      <c r="BY171" s="577">
        <f>IF(BG171=0,0,IF(BG171&gt;BF171,0,((BF171/BG171)-1)*100))</f>
        <v>24975</v>
      </c>
      <c r="BZ171" s="299">
        <f>IF(BH171=0,0,IF(BH171&gt;BG171,0,((BG171/BH171)-1)*100))</f>
        <v>0</v>
      </c>
      <c r="CA171" s="300">
        <f>IF(BI171=0,0,IF(BI171&gt;BH171,0,((BH171/BI171)-1)*100))</f>
        <v>0</v>
      </c>
      <c r="CB171" s="578">
        <f>AVERAGE(BK171:CA171)</f>
        <v>1494.655456894934</v>
      </c>
      <c r="CC171" s="578">
        <f>SQRT(AVERAGE((BK171-$CB171)^2,(BL171-$CB171)^2,(BM171-$CB171)^2,(BN171-$CB171)^2,(BO171-$CB171)^2,(BP171-$CB171)^2,(BQ171-$CB171)^2,(BR171-$CB171)^2,(BS171-$CB171)^2,(BT171-$CB171)^2,(BU171-$CB171)^2,(BV171-$CB171)^2,(BW171-$CB171)^2,(BX171-$CB171)^2,(BY171-$CB171)^2,(BZ171-$CB171)^2,(CA171-$CB171)^2))</f>
        <v>5870.482827544415</v>
      </c>
      <c r="CD171" t="s" s="146">
        <v>137</v>
      </c>
      <c r="CE171" s="301">
        <f>IF(AN171="n/a","n/a",IF(U171&lt;0,"n/a",IF(U171="n/a","n/a",I171+AN171-U171)))</f>
        <v>-11.63388821797476</v>
      </c>
      <c r="CF171" s="301">
        <f>IF(AN171="n/a","n/a",I171+AN171)</f>
        <v>13.25561454445618</v>
      </c>
      <c r="CG171" s="297">
        <f>D171/10+(1000-E171)/100+IF(F171="N",2,IF(F171="Y",1,0))+IF(G171="N",2,IF(G171="Y",1,0))+IF(L171&gt;10,5,L171/2)+IF(S171&gt;100,0,IF(S171&lt;0,0,(100-S171)/10))+IF(U171&gt;100,0,IF(U171&lt;0,0,(100-U171)/10))+IF(X171="-",0,IF(X171="N/A",0,IF(X171&gt;5,0,5-X171)))+IF(Y171&gt;5,0,5-Y171)+IF(Z171="N/A",0,IF(Z171&gt;5,0,5-Z171))+IF(AB171&lt;0,0,IF(AB171="-",0,IF(AB171="N/A",0,IF(AB171&gt;10,5,AB171/2))))+IF(AC171="n/a",0,IF(AC171&lt;0,0,IF(AC171&gt;10,5,AC171/2)))+IF(AE171="n/a",0,IF(AE171&lt;0,0,IF(AE171&gt;10,5,AE171/2)))+AF171/10+IF(AG171&gt;100000,3,IF(AG171&gt;10000,2,IF(AG171&gt;1000,1,0)))+IF(AL171&gt;10,5,AL171/2)+IF(AM171="n/a",0,IF(AM171&gt;10,5,AM171/2))+IF(AN171="n/a",0,IF(AN171&gt;10,5,AN171/2))+IF(AO171="n/a",0,IF(AO171&lt;0,0,IF(AO171&gt;10,5,AO171/2)))+IF(CB171&gt;10,5,CB171/2)</f>
        <v>78.85974831393088</v>
      </c>
      <c r="CH171" s="302">
        <f>IF(AB171="n/a",1.03*AP171,IF(AB171&lt;0,1.01*AP171,IF(AB171&gt;10,1.1*AP171,(1+AB171/100)*AP171)))</f>
        <v>3.15425</v>
      </c>
      <c r="CI171" s="303">
        <f>IF($AC171="n/a",1.03*CH171,IF($AC171&lt;0,1.01*CH171,IF($AC171&gt;10,1.1*CH171,(1+$AC171/100)*CH171)))</f>
        <v>3.451064925</v>
      </c>
      <c r="CJ171" s="304">
        <f>IF($AE171="n/a",1.03*CI171,IF($AE171&lt;0,1.01*CI171,IF($AE171&gt;10,1.1*CI171,(1+$AE171/100)*CI171)))</f>
        <v>3.7716688565325</v>
      </c>
      <c r="CK171" s="304">
        <f>IF($AE171="n/a",1.03*CJ171,IF($AE171&lt;0,1.01*CJ171,IF($AE171&gt;10,1.1*CJ171,(1+$AE171/100)*CJ171)))</f>
        <v>4.122056893304369</v>
      </c>
      <c r="CL171" s="305">
        <f>IF($AE171="n/a",1.03*CK171,IF($AE171&lt;0,1.01*CK171,IF($AE171&gt;10,1.1*CK171,(1+$AE171/100)*CK171)))</f>
        <v>4.504995978692345</v>
      </c>
      <c r="CM171" s="303">
        <f>SUM(CH171:CL171)</f>
        <v>19.00403665352922</v>
      </c>
      <c r="CN171" s="300">
        <f>(CM171/H171)*100</f>
        <v>10.54608027387859</v>
      </c>
      <c r="CO171" s="306">
        <v>0.58</v>
      </c>
      <c r="CP171" s="307">
        <v>35.6</v>
      </c>
      <c r="CQ171" s="308">
        <v>-5.3</v>
      </c>
      <c r="CR171" s="307">
        <v>-2.1</v>
      </c>
      <c r="CS171" s="308">
        <v>9.199999999999999</v>
      </c>
    </row>
    <row r="172" ht="11.25" customHeight="1">
      <c r="A172" t="s" s="110">
        <v>910</v>
      </c>
      <c r="B172" t="s" s="110">
        <v>911</v>
      </c>
      <c r="C172" t="s" s="173">
        <v>912</v>
      </c>
      <c r="D172" s="174">
        <v>24</v>
      </c>
      <c r="E172" s="219">
        <v>128</v>
      </c>
      <c r="F172" t="s" s="118">
        <v>141</v>
      </c>
      <c r="G172" t="s" s="113">
        <v>141</v>
      </c>
      <c r="H172" s="176">
        <v>53.67</v>
      </c>
      <c r="I172" s="177">
        <f>(R172/H172)*100</f>
        <v>4.740078256008943</v>
      </c>
      <c r="J172" s="178">
        <v>0.2115</v>
      </c>
      <c r="K172" s="178">
        <v>0.212</v>
      </c>
      <c r="L172" s="177">
        <f>((K172/J172)-1)*100</f>
        <v>0.236406619385332</v>
      </c>
      <c r="M172" s="179">
        <v>43007</v>
      </c>
      <c r="N172" s="179">
        <v>43010</v>
      </c>
      <c r="O172" s="179">
        <v>43021</v>
      </c>
      <c r="P172" t="s" s="173">
        <v>913</v>
      </c>
      <c r="Q172" t="s" s="173">
        <v>914</v>
      </c>
      <c r="R172" s="180">
        <f>K172*12</f>
        <v>2.544</v>
      </c>
      <c r="S172" s="181">
        <f>IF(OR(W172&lt;0.01,W172="n/a"),"n/a",R172/W172*100)</f>
        <v>208.5245901639344</v>
      </c>
      <c r="T172" s="182">
        <f>IF(OR(W172&lt;0.01,Z172="n/a"),"n/a",(H172/SQRT(22.5*W172*(H172/Z172))-1)*100)</f>
        <v>98.24062212950977</v>
      </c>
      <c r="U172" s="177">
        <f>IF(OR(W172&lt;0.01,W172="n/a"),"n/a",H172/W172)</f>
        <v>43.99180327868853</v>
      </c>
      <c r="V172" s="183">
        <v>12</v>
      </c>
      <c r="W172" s="176">
        <v>1.22</v>
      </c>
      <c r="X172" s="176">
        <v>6.89</v>
      </c>
      <c r="Y172" s="184">
        <v>12.22</v>
      </c>
      <c r="Z172" s="185">
        <v>2.01</v>
      </c>
      <c r="AA172" s="186">
        <v>4.7</v>
      </c>
      <c r="AB172" s="187">
        <v>3.9</v>
      </c>
      <c r="AC172" s="188">
        <v>4.8</v>
      </c>
      <c r="AD172" s="189">
        <v>4.3</v>
      </c>
      <c r="AE172" s="189">
        <v>6.4</v>
      </c>
      <c r="AF172" s="190">
        <v>12</v>
      </c>
      <c r="AG172" s="191">
        <v>14576</v>
      </c>
      <c r="AH172" s="192">
        <v>0.1</v>
      </c>
      <c r="AI172" s="193">
        <v>0.79</v>
      </c>
      <c r="AJ172" s="194">
        <f>IF(OR(AD172&lt;0,AD172="n/a",AD172=0),"n/a",AN172/AD172)</f>
        <v>1.536919522071681</v>
      </c>
      <c r="AK172" s="195">
        <f>IF(OR(AO172&lt;0,AO172="n/a"),"n/a",AN172/AO172)</f>
        <v>1.421191106395532</v>
      </c>
      <c r="AL172" s="196">
        <f>((AP172/AQ172)^(1/1)-1)*100</f>
        <v>5.286713794082765</v>
      </c>
      <c r="AM172" s="196">
        <f>IF(AS172=0,"n/a",((AP172/AS172)^(1/3)-1)*100)</f>
        <v>3.652994921241626</v>
      </c>
      <c r="AN172" s="196">
        <f>IF(AV172=0,"n/a",((AP172/AV172)^(1/5)-1)*100)</f>
        <v>6.60875394490823</v>
      </c>
      <c r="AO172" s="197">
        <f>IF(BB172=0,"n/a",((AP172/BB172)^(1/10)-1)*100)</f>
        <v>4.650151492764087</v>
      </c>
      <c r="AP172" s="194">
        <v>2.3915</v>
      </c>
      <c r="AQ172" s="194">
        <v>2.2714167</v>
      </c>
      <c r="AR172" s="194">
        <v>2.1916254</v>
      </c>
      <c r="AS172" s="194">
        <v>2.1474587</v>
      </c>
      <c r="AT172" s="199"/>
      <c r="AU172" s="194">
        <v>1.771625</v>
      </c>
      <c r="AV172" s="194">
        <v>1.736625</v>
      </c>
      <c r="AW172" s="199"/>
      <c r="AX172" s="200">
        <v>1.72725</v>
      </c>
      <c r="AY172" s="201">
        <v>1.716</v>
      </c>
      <c r="AZ172" s="202">
        <v>1.701</v>
      </c>
      <c r="BA172" s="202">
        <v>1.641</v>
      </c>
      <c r="BB172" s="202">
        <v>1.518</v>
      </c>
      <c r="BC172" s="202">
        <v>1.395</v>
      </c>
      <c r="BD172" s="202">
        <v>1.32</v>
      </c>
      <c r="BE172" s="202">
        <v>1.2</v>
      </c>
      <c r="BF172" s="202">
        <v>1.17</v>
      </c>
      <c r="BG172" s="202">
        <v>1.14</v>
      </c>
      <c r="BH172" s="202">
        <v>1.11</v>
      </c>
      <c r="BI172" s="314">
        <v>1.08</v>
      </c>
      <c r="BJ172" s="200">
        <f>SUM(AP172:BI172)</f>
        <v>29.2285008</v>
      </c>
      <c r="BK172" s="205">
        <f>((AP172/AQ172)-1)*100</f>
        <v>5.286713794082765</v>
      </c>
      <c r="BL172" s="205">
        <f>((AQ172/AR172)-1)*100</f>
        <v>3.640736231657105</v>
      </c>
      <c r="BM172" s="205">
        <f>((AR172/AS172)-1)*100</f>
        <v>2.056696131106039</v>
      </c>
      <c r="BN172" s="205">
        <f>IF(AU172=0,0,IF(AU172&gt;AS172,0,((AS172/AU172)-1)*100))</f>
        <v>21.21406618217736</v>
      </c>
      <c r="BO172" s="205">
        <f>IF(AV172=0,0,IF(AV172&gt;AU172,0,((AU172/AV172)-1)*100))</f>
        <v>2.015403440581576</v>
      </c>
      <c r="BP172" s="205">
        <f>IF(AX172=0,0,IF(AX172&gt;AV172,0,((AV172/AX172)-1)*100))</f>
        <v>0.5427702996092298</v>
      </c>
      <c r="BQ172" s="206">
        <f>IF(AY172=0,0,IF(AY172&gt;AX172,0,((AX172/AY172)-1)*100))</f>
        <v>0.6555944055943952</v>
      </c>
      <c r="BR172" s="207">
        <f>IF(AZ172=0,0,IF(AZ172&gt;AY172,0,((AY172/AZ172)-1)*100))</f>
        <v>0.8818342151675429</v>
      </c>
      <c r="BS172" s="207">
        <f>IF(BA172=0,0,IF(BA172&gt;AZ172,0,((AZ172/BA172)-1)*100))</f>
        <v>3.656307129798897</v>
      </c>
      <c r="BT172" s="207">
        <f>IF(BB172=0,0,IF(BB172&gt;BA172,0,((BA172/BB172)-1)*100))</f>
        <v>8.102766798418969</v>
      </c>
      <c r="BU172" s="207">
        <f>IF(BC172=0,0,IF(BC172&gt;BB172,0,((BB172/BC172)-1)*100))</f>
        <v>8.817204301075265</v>
      </c>
      <c r="BV172" s="207">
        <f>IF(BD172=0,0,IF(BD172&gt;BC172,0,((BC172/BD172)-1)*100))</f>
        <v>5.681818181818188</v>
      </c>
      <c r="BW172" s="207">
        <f>IF(BE172=0,0,IF(BE172&gt;BD172,0,((BD172/BE172)-1)*100))</f>
        <v>10.00000000000001</v>
      </c>
      <c r="BX172" s="207">
        <f>IF(BF172=0,0,IF(BF172&gt;BE172,0,((BE172/BF172)-1)*100))</f>
        <v>2.564102564102577</v>
      </c>
      <c r="BY172" s="207">
        <f>IF(BG172=0,0,IF(BG172&gt;BF172,0,((BF172/BG172)-1)*100))</f>
        <v>2.631578947368429</v>
      </c>
      <c r="BZ172" s="207">
        <f>IF(BH172=0,0,IF(BH172&gt;BG172,0,((BG172/BH172)-1)*100))</f>
        <v>2.702702702702675</v>
      </c>
      <c r="CA172" s="208">
        <f>IF(BI172=0,0,IF(BI172&gt;BH172,0,((BH172/BI172)-1)*100))</f>
        <v>2.77777777777779</v>
      </c>
      <c r="CB172" s="205">
        <f>AVERAGE(BK172:CA172)</f>
        <v>4.895769006061108</v>
      </c>
      <c r="CC172" s="205">
        <f>SQRT(AVERAGE((BK172-$CB172)^2,(BL172-$CB172)^2,(BM172-$CB172)^2,(BN172-$CB172)^2,(BO172-$CB172)^2,(BP172-$CB172)^2,(BQ172-$CB172)^2,(BR172-$CB172)^2,(BS172-$CB172)^2,(BT172-$CB172)^2,(BU172-$CB172)^2,(BV172-$CB172)^2,(BW172-$CB172)^2,(BX172-$CB172)^2,(BY172-$CB172)^2,(BZ172-$CB172)^2,(CA172-$CB172)^2))</f>
        <v>4.917791312350689</v>
      </c>
      <c r="CD172" t="s" s="110">
        <v>285</v>
      </c>
      <c r="CE172" s="209">
        <f>IF(AN172="n/a","n/a",IF(U172&lt;0,"n/a",IF(U172="n/a","n/a",I172+AN172-U172)))</f>
        <v>-32.64297107777136</v>
      </c>
      <c r="CF172" s="209">
        <f>IF(AN172="n/a","n/a",I172+AN172)</f>
        <v>11.34883220091717</v>
      </c>
      <c r="CG172" s="205">
        <f>D172/10+(1000-E172)/100+IF(F172="N",2,IF(F172="Y",1,0))+IF(G172="N",2,IF(G172="Y",1,0))+IF(L172&gt;10,5,L172/2)+IF(S172&gt;100,0,IF(S172&lt;0,0,(100-S172)/10))+IF(U172&gt;100,0,IF(U172&lt;0,0,(100-U172)/10))+IF(X172="-",0,IF(X172="N/A",0,IF(X172&gt;5,0,5-X172)))+IF(Y172&gt;5,0,5-Y172)+IF(Z172="N/A",0,IF(Z172&gt;5,0,5-Z172))+IF(AB172&lt;0,0,IF(AB172="-",0,IF(AB172="N/A",0,IF(AB172&gt;10,5,AB172/2))))+IF(AC172="n/a",0,IF(AC172&lt;0,0,IF(AC172&gt;10,5,AC172/2)))+IF(AE172="n/a",0,IF(AE172&lt;0,0,IF(AE172&gt;10,5,AE172/2)))+AF172/10+IF(AG172&gt;100000,3,IF(AG172&gt;10000,2,IF(AG172&gt;1000,1,0)))+IF(AL172&gt;10,5,AL172/2)+IF(AM172="n/a",0,IF(AM172&gt;10,5,AM172/2))+IF(AN172="n/a",0,IF(AN172&gt;10,5,AN172/2))+IF(AO172="n/a",0,IF(AO172&lt;0,0,IF(AO172&gt;10,5,AO172/2)))+IF(CB172&gt;10,5,CB172/2)</f>
        <v>45.12621456135272</v>
      </c>
      <c r="CH172" s="315">
        <f>IF(AB172="n/a",1.03*AP172,IF(AB172&lt;0,1.01*AP172,IF(AB172&gt;10,1.1*AP172,(1+AB172/100)*AP172)))</f>
        <v>2.484768499999999</v>
      </c>
      <c r="CI172" s="211">
        <f>IF($AC172="n/a",1.03*CH172,IF($AC172&lt;0,1.01*CH172,IF($AC172&gt;10,1.1*CH172,(1+$AC172/100)*CH172)))</f>
        <v>2.604037388</v>
      </c>
      <c r="CJ172" s="212">
        <f>IF($AE172="n/a",1.03*CI172,IF($AE172&lt;0,1.01*CI172,IF($AE172&gt;10,1.1*CI172,(1+$AE172/100)*CI172)))</f>
        <v>2.770695780832</v>
      </c>
      <c r="CK172" s="212">
        <f>IF($AE172="n/a",1.03*CJ172,IF($AE172&lt;0,1.01*CJ172,IF($AE172&gt;10,1.1*CJ172,(1+$AE172/100)*CJ172)))</f>
        <v>2.948020310805248</v>
      </c>
      <c r="CL172" s="210">
        <f>IF($AE172="n/a",1.03*CK172,IF($AE172&lt;0,1.01*CK172,IF($AE172&gt;10,1.1*CK172,(1+$AE172/100)*CK172)))</f>
        <v>3.136693610696784</v>
      </c>
      <c r="CM172" s="211">
        <f>SUM(CH172:CL172)</f>
        <v>13.94421559033403</v>
      </c>
      <c r="CN172" s="208">
        <f>(CM172/H172)*100</f>
        <v>25.98139666542581</v>
      </c>
      <c r="CO172" s="213">
        <v>0.3</v>
      </c>
      <c r="CP172" s="214">
        <v>1.8</v>
      </c>
      <c r="CQ172" s="215">
        <v>-15.6</v>
      </c>
      <c r="CR172" s="214">
        <v>-6.3</v>
      </c>
      <c r="CS172" s="215">
        <v>-7.2</v>
      </c>
    </row>
    <row r="173" ht="11.25" customHeight="1">
      <c r="A173" t="s" s="227">
        <v>915</v>
      </c>
      <c r="B173" t="s" s="116">
        <v>916</v>
      </c>
      <c r="C173" t="s" s="116">
        <v>917</v>
      </c>
      <c r="D173" s="218">
        <v>13</v>
      </c>
      <c r="E173" s="219">
        <v>277</v>
      </c>
      <c r="F173" t="s" s="220">
        <v>129</v>
      </c>
      <c r="G173" t="s" s="221">
        <v>129</v>
      </c>
      <c r="H173" s="493">
        <v>81.15000000000001</v>
      </c>
      <c r="I173" s="223">
        <f>(R173/H173)*100</f>
        <v>1.281577325939618</v>
      </c>
      <c r="J173" s="224">
        <v>0.24</v>
      </c>
      <c r="K173" s="224">
        <v>0.26</v>
      </c>
      <c r="L173" s="223">
        <f>((K173/J173)-1)*100</f>
        <v>8.333333333333348</v>
      </c>
      <c r="M173" s="226">
        <v>42914</v>
      </c>
      <c r="N173" s="226">
        <v>42916</v>
      </c>
      <c r="O173" s="226">
        <v>42930</v>
      </c>
      <c r="P173" t="s" s="227">
        <v>225</v>
      </c>
      <c r="Q173" s="85"/>
      <c r="R173" s="225">
        <f>K173*4</f>
        <v>1.04</v>
      </c>
      <c r="S173" s="228">
        <f>IF(OR(W173&lt;0.01,W173="n/a"),"n/a",R173/W173*100)</f>
        <v>22.90748898678414</v>
      </c>
      <c r="T173" s="229">
        <f>IF(OR(W173&lt;0.01,Z173="n/a"),"n/a",(H173/SQRT(22.5*W173*(H173/Z173))-1)*100)</f>
        <v>14.14240017782769</v>
      </c>
      <c r="U173" s="223">
        <f>IF(OR(W173&lt;0.01,W173="n/a"),"n/a",H173/W173)</f>
        <v>17.87444933920705</v>
      </c>
      <c r="V173" s="230">
        <v>12</v>
      </c>
      <c r="W173" s="222">
        <v>4.54</v>
      </c>
      <c r="X173" s="222">
        <v>2.34</v>
      </c>
      <c r="Y173" s="231">
        <v>1.12</v>
      </c>
      <c r="Z173" s="232">
        <v>1.64</v>
      </c>
      <c r="AA173" s="233">
        <v>9.699999999999999</v>
      </c>
      <c r="AB173" s="234">
        <v>42.3</v>
      </c>
      <c r="AC173" s="235">
        <v>8.41</v>
      </c>
      <c r="AD173" s="236">
        <v>3.6</v>
      </c>
      <c r="AE173" s="236">
        <v>7.64</v>
      </c>
      <c r="AF173" s="237">
        <v>14</v>
      </c>
      <c r="AG173" s="238">
        <v>3632</v>
      </c>
      <c r="AH173" s="239">
        <v>0.9</v>
      </c>
      <c r="AI173" s="240">
        <v>0.59</v>
      </c>
      <c r="AJ173" s="241">
        <f>IF(OR(AD173&lt;0,AD173="n/a",AD173=0,AN173="n/a"),"n/a",AN173/AD173)</f>
        <v>1.687019806625926</v>
      </c>
      <c r="AK173" s="242">
        <f>IF(OR(AN173&lt;0,AN173="n/a",AO173&lt;0,AO173="n/a"),"n/a",AN173/AO173)</f>
        <v>1.06555798627555</v>
      </c>
      <c r="AL173" s="243">
        <f>((AP173/AQ173)^(1/1)-1)*100</f>
        <v>4.444444444444429</v>
      </c>
      <c r="AM173" s="243">
        <f>IF(AS173=0,"n/a",((AP173/AS173)^(1/3)-1)*100)</f>
        <v>6.417017658182589</v>
      </c>
      <c r="AN173" s="243">
        <f>IF(AV173=0,"n/a",((AP173/AV173)^(1/5)-1)*100)</f>
        <v>6.073271303853334</v>
      </c>
      <c r="AO173" s="244">
        <f>IF(BB173=0,"n/a",((AP173/BB173)^(1/10)-1)*100)</f>
        <v>5.699615959035009</v>
      </c>
      <c r="AP173" s="241">
        <v>0.9399999999999999</v>
      </c>
      <c r="AQ173" s="241">
        <v>0.9</v>
      </c>
      <c r="AR173" s="241">
        <v>0.84</v>
      </c>
      <c r="AS173" s="241">
        <v>0.78</v>
      </c>
      <c r="AT173" s="245"/>
      <c r="AU173" s="241">
        <v>0.74</v>
      </c>
      <c r="AV173" s="241">
        <v>0.7</v>
      </c>
      <c r="AW173" s="245"/>
      <c r="AX173" s="246">
        <v>0.66</v>
      </c>
      <c r="AY173" s="394">
        <v>0.64</v>
      </c>
      <c r="AZ173" s="248">
        <v>0.62</v>
      </c>
      <c r="BA173" s="248">
        <v>0.58</v>
      </c>
      <c r="BB173" s="248">
        <v>0.54</v>
      </c>
      <c r="BC173" s="248">
        <v>0.5</v>
      </c>
      <c r="BD173" s="317">
        <v>0.48</v>
      </c>
      <c r="BE173" s="317">
        <v>0.48</v>
      </c>
      <c r="BF173" s="317">
        <v>0.48</v>
      </c>
      <c r="BG173" s="317">
        <v>0.48</v>
      </c>
      <c r="BH173" s="317">
        <v>0.48</v>
      </c>
      <c r="BI173" s="401">
        <v>0.48</v>
      </c>
      <c r="BJ173" s="246">
        <f>SUM(AP173:BI173)</f>
        <v>11.32</v>
      </c>
      <c r="BK173" s="250">
        <f>((AP173/AQ173)-1)*100</f>
        <v>4.444444444444429</v>
      </c>
      <c r="BL173" s="250">
        <f>((AQ173/AR173)-1)*100</f>
        <v>7.14285714285714</v>
      </c>
      <c r="BM173" s="250">
        <f>((AR173/AS173)-1)*100</f>
        <v>7.692307692307687</v>
      </c>
      <c r="BN173" s="250">
        <f>IF(AU173=0,0,IF(AU173&gt;AS173,0,((AS173/AU173)-1)*100))</f>
        <v>5.405405405405417</v>
      </c>
      <c r="BO173" s="250">
        <f>IF(AV173=0,0,IF(AV173&gt;AU173,0,((AU173/AV173)-1)*100))</f>
        <v>5.714285714285716</v>
      </c>
      <c r="BP173" s="250">
        <f>IF(AX173=0,0,IF(AX173&gt;AV173,0,((AV173/AX173)-1)*100))</f>
        <v>6.060606060606055</v>
      </c>
      <c r="BQ173" s="251">
        <f>IF(AY173=0,0,IF(AY173&gt;AX173,0,((AX173/AY173)-1)*100))</f>
        <v>3.125</v>
      </c>
      <c r="BR173" s="252">
        <f>IF(AZ173=0,0,IF(AZ173&gt;AY173,0,((AY173/AZ173)-1)*100))</f>
        <v>3.2258064516129</v>
      </c>
      <c r="BS173" s="252">
        <f>IF(BA173=0,0,IF(BA173&gt;AZ173,0,((AZ173/BA173)-1)*100))</f>
        <v>6.896551724137945</v>
      </c>
      <c r="BT173" s="252">
        <f>IF(BB173=0,0,IF(BB173&gt;BA173,0,((BA173/BB173)-1)*100))</f>
        <v>7.407407407407396</v>
      </c>
      <c r="BU173" s="252">
        <f>IF(BC173=0,0,IF(BC173&gt;BB173,0,((BB173/BC173)-1)*100))</f>
        <v>8.000000000000007</v>
      </c>
      <c r="BV173" s="252">
        <f>IF(BD173=0,0,IF(BD173&gt;BC173,0,((BC173/BD173)-1)*100))</f>
        <v>4.166666666666674</v>
      </c>
      <c r="BW173" s="252">
        <f>IF(BE173=0,0,IF(BE173&gt;BD173,0,((BD173/BE173)-1)*100))</f>
        <v>0</v>
      </c>
      <c r="BX173" s="252">
        <f>IF(BF173=0,0,IF(BF173&gt;BE173,0,((BE173/BF173)-1)*100))</f>
        <v>0</v>
      </c>
      <c r="BY173" s="252">
        <f>IF(BG173=0,0,IF(BG173&gt;BF173,0,((BF173/BG173)-1)*100))</f>
        <v>0</v>
      </c>
      <c r="BZ173" s="252">
        <f>IF(BH173=0,0,IF(BH173&gt;BG173,0,((BG173/BH173)-1)*100))</f>
        <v>0</v>
      </c>
      <c r="CA173" s="253">
        <f>IF(BI173=0,0,IF(BI173&gt;BH173,0,((BH173/BI173)-1)*100))</f>
        <v>0</v>
      </c>
      <c r="CB173" s="250">
        <f>AVERAGE(BK173:CA173)</f>
        <v>4.075372865278316</v>
      </c>
      <c r="CC173" s="250">
        <f>SQRT(AVERAGE((BK173-$CB173)^2,(BL173-$CB173)^2,(BM173-$CB173)^2,(BN173-$CB173)^2,(BO173-$CB173)^2,(BP173-$CB173)^2,(BQ173-$CB173)^2,(BR173-$CB173)^2,(BS173-$CB173)^2,(BT173-$CB173)^2,(BU173-$CB173)^2,(BV173-$CB173)^2,(BW173-$CB173)^2,(BX173-$CB173)^2,(BY173-$CB173)^2,(BZ173-$CB173)^2,(CA173-$CB173)^2))</f>
        <v>2.972074860201324</v>
      </c>
      <c r="CD173" t="s" s="116">
        <v>137</v>
      </c>
      <c r="CE173" s="254">
        <f>IF(AN173="n/a","n/a",IF(U173&lt;0,"n/a",IF(U173="n/a","n/a",I173+AN173-U173)))</f>
        <v>-10.5196007094141</v>
      </c>
      <c r="CF173" s="254">
        <f>IF(AN173="n/a","n/a",I173+AN173)</f>
        <v>7.354848629792952</v>
      </c>
      <c r="CG173" s="250">
        <f>D173/10+(1000-E173)/100+IF(F173="N",2,IF(F173="Y",1,0))+IF(G173="N",2,IF(G173="Y",1,0))+IF(L173&gt;10,5,L173/2)+IF(S173&gt;100,0,IF(S173&lt;0,0,(100-S173)/10))+IF(U173&gt;100,0,IF(U173&lt;0,0,(100-U173)/10))+IF(X173="-",0,IF(X173="N/A",0,IF(X173&gt;5,0,5-X173)))+IF(Y173&gt;5,0,5-Y173)+IF(Z173="N/A",0,IF(Z173&gt;5,0,5-Z173))+IF(AB173&lt;0,0,IF(AB173="-",0,IF(AB173="N/A",0,IF(AB173&gt;10,5,AB173/2))))+IF(AC173="n/a",0,IF(AC173&lt;0,0,IF(AC173&gt;10,5,AC173/2)))+IF(AE173="n/a",0,IF(AE173&lt;0,0,IF(AE173&gt;10,5,AE173/2)))+AF173/10+IF(AG173&gt;100000,3,IF(AG173&gt;10000,2,IF(AG173&gt;1000,1,0)))+IF(AL173&gt;10,5,AL173/2)+IF(AM173="n/a",0,IF(AM173&gt;10,5,AM173/2))+IF(AN173="n/a",0,IF(AN173&gt;10,5,AN173/2))+IF(AO173="n/a",0,IF(AO173&lt;0,0,IF(AO173&gt;10,5,AO173/2)))+IF(CB173&gt;10,5,CB173/2)</f>
        <v>67.29833394946439</v>
      </c>
      <c r="CH173" s="255">
        <f>IF(AB173="n/a",1.03*AP173,IF(AB173&lt;0,1.01*AP173,IF(AB173&gt;10,1.1*AP173,(1+AB173/100)*AP173)))</f>
        <v>1.034</v>
      </c>
      <c r="CI173" s="256">
        <f>IF($AC173="n/a",1.03*CH173,IF($AC173&lt;0,1.01*CH173,IF($AC173&gt;10,1.1*CH173,(1+$AC173/100)*CH173)))</f>
        <v>1.1209594</v>
      </c>
      <c r="CJ173" s="257">
        <f>IF($AE173="n/a",1.03*CI173,IF($AE173&lt;0,1.01*CI173,IF($AE173&gt;10,1.1*CI173,(1+$AE173/100)*CI173)))</f>
        <v>1.206600698160</v>
      </c>
      <c r="CK173" s="257">
        <f>IF($AE173="n/a",1.03*CJ173,IF($AE173&lt;0,1.01*CJ173,IF($AE173&gt;10,1.1*CJ173,(1+$AE173/100)*CJ173)))</f>
        <v>1.298784991499424</v>
      </c>
      <c r="CL173" s="258">
        <f>IF($AE173="n/a",1.03*CK173,IF($AE173&lt;0,1.01*CK173,IF($AE173&gt;10,1.1*CK173,(1+$AE173/100)*CK173)))</f>
        <v>1.39801216484998</v>
      </c>
      <c r="CM173" s="256">
        <f>SUM(CH173:CL173)</f>
        <v>6.058357254509405</v>
      </c>
      <c r="CN173" s="253">
        <f>(CM173/H173)*100</f>
        <v>7.465628163289469</v>
      </c>
      <c r="CO173" s="259">
        <v>1.52</v>
      </c>
      <c r="CP173" s="260">
        <v>43.8</v>
      </c>
      <c r="CQ173" s="261">
        <v>-7.3</v>
      </c>
      <c r="CR173" s="260">
        <v>4.3</v>
      </c>
      <c r="CS173" s="261">
        <v>4</v>
      </c>
    </row>
    <row r="174" ht="11.25" customHeight="1">
      <c r="A174" t="s" s="116">
        <v>918</v>
      </c>
      <c r="B174" t="s" s="116">
        <v>919</v>
      </c>
      <c r="C174" t="s" s="116">
        <v>146</v>
      </c>
      <c r="D174" s="218">
        <v>22</v>
      </c>
      <c r="E174" s="219">
        <v>143</v>
      </c>
      <c r="F174" t="s" s="220">
        <v>129</v>
      </c>
      <c r="G174" t="s" s="221">
        <v>129</v>
      </c>
      <c r="H174" s="222">
        <v>138.36</v>
      </c>
      <c r="I174" s="223">
        <f>(R174/H174)*100</f>
        <v>0.9251228678808904</v>
      </c>
      <c r="J174" s="318">
        <v>0.31</v>
      </c>
      <c r="K174" s="318">
        <v>0.32</v>
      </c>
      <c r="L174" s="223">
        <f>((K174/J174)-1)*100</f>
        <v>3.2258064516129</v>
      </c>
      <c r="M174" s="226">
        <v>42807</v>
      </c>
      <c r="N174" s="226">
        <v>42809</v>
      </c>
      <c r="O174" s="226">
        <v>42825</v>
      </c>
      <c r="P174" t="s" s="227">
        <v>434</v>
      </c>
      <c r="Q174" t="s" s="227">
        <v>920</v>
      </c>
      <c r="R174" s="225">
        <f>K174*4</f>
        <v>1.28</v>
      </c>
      <c r="S174" s="228">
        <f>IF(OR(W174&lt;0.01,W174="n/a"),"n/a",R174/W174*100)</f>
        <v>10.8843537414966</v>
      </c>
      <c r="T174" s="229">
        <f>IF(OR(W174&lt;0.01,Z174="n/a"),"n/a",(H174/SQRT(22.5*W174*(H174/Z174))-1)*100)</f>
        <v>-20.45680304761509</v>
      </c>
      <c r="U174" s="223">
        <f>IF(OR(W174&lt;0.01,W174="n/a"),"n/a",H174/W174)</f>
        <v>11.76530612244898</v>
      </c>
      <c r="V174" s="230">
        <v>12</v>
      </c>
      <c r="W174" s="222">
        <v>11.76</v>
      </c>
      <c r="X174" s="222">
        <v>1.41</v>
      </c>
      <c r="Y174" s="231">
        <v>3.12</v>
      </c>
      <c r="Z174" s="232">
        <v>1.21</v>
      </c>
      <c r="AA174" s="233">
        <v>10.6</v>
      </c>
      <c r="AB174" s="396">
        <v>23.1</v>
      </c>
      <c r="AC174" s="235">
        <v>279</v>
      </c>
      <c r="AD174" s="236">
        <v>73.90000000000001</v>
      </c>
      <c r="AE174" s="236">
        <v>8.359999999999999</v>
      </c>
      <c r="AF174" s="237">
        <v>16</v>
      </c>
      <c r="AG174" s="238">
        <v>5547</v>
      </c>
      <c r="AH174" s="239">
        <v>0.9</v>
      </c>
      <c r="AI174" s="240">
        <v>0.22</v>
      </c>
      <c r="AJ174" s="241">
        <f>IF(OR(AD174&lt;0,AD174="n/a",AD174=0),"n/a",AN174/AD174)</f>
        <v>0.04844953123168361</v>
      </c>
      <c r="AK174" s="242">
        <f>IF(OR(AO174&lt;0,AO174="n/a"),"n/a",AN174/AO174)</f>
        <v>0.9015322670375345</v>
      </c>
      <c r="AL174" s="243">
        <f>((AP174/AQ174)^(1/1)-1)*100</f>
        <v>3.333333333333344</v>
      </c>
      <c r="AM174" s="243">
        <f>IF(AS174=0,"n/a",((AP174/AS174)^(1/3)-1)*100)</f>
        <v>3.450966906825115</v>
      </c>
      <c r="AN174" s="243">
        <f>IF(AV174=0,"n/a",((AP174/AV174)^(1/5)-1)*100)</f>
        <v>3.580420358021419</v>
      </c>
      <c r="AO174" s="244">
        <f>IF(BB174=0,"n/a",((AP174/BB174)^(1/10)-1)*100)</f>
        <v>3.971483316716773</v>
      </c>
      <c r="AP174" s="241">
        <v>1.24</v>
      </c>
      <c r="AQ174" s="241">
        <v>1.2</v>
      </c>
      <c r="AR174" s="241">
        <v>1.16</v>
      </c>
      <c r="AS174" s="241">
        <v>1.12</v>
      </c>
      <c r="AT174" s="245"/>
      <c r="AU174" s="241">
        <v>1.08</v>
      </c>
      <c r="AV174" s="241">
        <v>1.04</v>
      </c>
      <c r="AW174" s="245"/>
      <c r="AX174" s="246">
        <v>1</v>
      </c>
      <c r="AY174" s="247">
        <v>0.96</v>
      </c>
      <c r="AZ174" s="248">
        <v>0.92</v>
      </c>
      <c r="BA174" s="248">
        <v>0.88</v>
      </c>
      <c r="BB174" s="248">
        <v>0.84</v>
      </c>
      <c r="BC174" s="248">
        <v>0.8</v>
      </c>
      <c r="BD174" s="248">
        <v>0.72</v>
      </c>
      <c r="BE174" s="248">
        <v>0.6</v>
      </c>
      <c r="BF174" s="248">
        <v>0.56834</v>
      </c>
      <c r="BG174" s="248">
        <v>0.53332</v>
      </c>
      <c r="BH174" s="248">
        <v>0.5</v>
      </c>
      <c r="BI174" s="249">
        <v>0.46668</v>
      </c>
      <c r="BJ174" s="246">
        <f>SUM(AP174:BI174)</f>
        <v>15.62834</v>
      </c>
      <c r="BK174" s="250">
        <f>((AP174/AQ174)-1)*100</f>
        <v>3.333333333333344</v>
      </c>
      <c r="BL174" s="250">
        <f>((AQ174/AR174)-1)*100</f>
        <v>3.448275862068972</v>
      </c>
      <c r="BM174" s="250">
        <f>((AR174/AS174)-1)*100</f>
        <v>3.571428571428559</v>
      </c>
      <c r="BN174" s="250">
        <f>IF(AU174=0,0,IF(AU174&gt;AS174,0,((AS174/AU174)-1)*100))</f>
        <v>3.703703703703698</v>
      </c>
      <c r="BO174" s="250">
        <f>IF(AV174=0,0,IF(AV174&gt;AU174,0,((AU174/AV174)-1)*100))</f>
        <v>3.846153846153855</v>
      </c>
      <c r="BP174" s="250">
        <f>IF(AX174=0,0,IF(AX174&gt;AV174,0,((AV174/AX174)-1)*100))</f>
        <v>4.000000000000004</v>
      </c>
      <c r="BQ174" s="251">
        <f>IF(AY174=0,0,IF(AY174&gt;AX174,0,((AX174/AY174)-1)*100))</f>
        <v>4.166666666666674</v>
      </c>
      <c r="BR174" s="252">
        <f>IF(AZ174=0,0,IF(AZ174&gt;AY174,0,((AY174/AZ174)-1)*100))</f>
        <v>4.347826086956519</v>
      </c>
      <c r="BS174" s="252">
        <f>IF(BA174=0,0,IF(BA174&gt;AZ174,0,((AZ174/BA174)-1)*100))</f>
        <v>4.545454545454541</v>
      </c>
      <c r="BT174" s="252">
        <f>IF(BB174=0,0,IF(BB174&gt;BA174,0,((BA174/BB174)-1)*100))</f>
        <v>4.761904761904767</v>
      </c>
      <c r="BU174" s="252">
        <f>IF(BC174=0,0,IF(BC174&gt;BB174,0,((BB174/BC174)-1)*100))</f>
        <v>4.999999999999982</v>
      </c>
      <c r="BV174" s="252">
        <f>IF(BD174=0,0,IF(BD174&gt;BC174,0,((BC174/BD174)-1)*100))</f>
        <v>11.11111111111112</v>
      </c>
      <c r="BW174" s="252">
        <f>IF(BE174=0,0,IF(BE174&gt;BD174,0,((BD174/BE174)-1)*100))</f>
        <v>20</v>
      </c>
      <c r="BX174" s="252">
        <f>IF(BF174=0,0,IF(BF174&gt;BE174,0,((BE174/BF174)-1)*100))</f>
        <v>5.570609142414762</v>
      </c>
      <c r="BY174" s="252">
        <f>IF(BG174=0,0,IF(BG174&gt;BF174,0,((BF174/BG174)-1)*100))</f>
        <v>6.566414160353995</v>
      </c>
      <c r="BZ174" s="252">
        <f>IF(BH174=0,0,IF(BH174&gt;BG174,0,((BG174/BH174)-1)*100))</f>
        <v>6.664000000000003</v>
      </c>
      <c r="CA174" s="253">
        <f>IF(BI174=0,0,IF(BI174&gt;BH174,0,((BH174/BI174)-1)*100))</f>
        <v>7.139796005828414</v>
      </c>
      <c r="CB174" s="250">
        <f>AVERAGE(BK174:CA174)</f>
        <v>5.986863399845836</v>
      </c>
      <c r="CC174" s="250">
        <f>SQRT(AVERAGE((BK174-$CB174)^2,(BL174-$CB174)^2,(BM174-$CB174)^2,(BN174-$CB174)^2,(BO174-$CB174)^2,(BP174-$CB174)^2,(BQ174-$CB174)^2,(BR174-$CB174)^2,(BS174-$CB174)^2,(BT174-$CB174)^2,(BU174-$CB174)^2,(BV174-$CB174)^2,(BW174-$CB174)^2,(BX174-$CB174)^2,(BY174-$CB174)^2,(BZ174-$CB174)^2,(CA174-$CB174)^2))</f>
        <v>3.974459074507265</v>
      </c>
      <c r="CD174" t="s" s="116">
        <v>132</v>
      </c>
      <c r="CE174" s="254">
        <f>IF(AN174="n/a","n/a",IF(U174&lt;0,"n/a",IF(U174="n/a","n/a",I174+AN174-U174)))</f>
        <v>-7.259762896546672</v>
      </c>
      <c r="CF174" s="254">
        <f>IF(AN174="n/a","n/a",I174+AN174)</f>
        <v>4.50554322590231</v>
      </c>
      <c r="CG174" s="250">
        <f>D174/10+(1000-E174)/100+IF(F174="N",2,IF(F174="Y",1,0))+IF(G174="N",2,IF(G174="Y",1,0))+IF(L174&gt;10,5,L174/2)+IF(S174&gt;100,0,IF(S174&lt;0,0,(100-S174)/10))+IF(U174&gt;100,0,IF(U174&lt;0,0,(100-U174)/10))+IF(X174="-",0,IF(X174="N/A",0,IF(X174&gt;5,0,5-X174)))+IF(Y174&gt;5,0,5-Y174)+IF(Z174="N/A",0,IF(Z174&gt;5,0,5-Z174))+IF(AB174&lt;0,0,IF(AB174="-",0,IF(AB174="N/A",0,IF(AB174&gt;10,5,AB174/2))))+IF(AC174="n/a",0,IF(AC174&lt;0,0,IF(AC174&gt;10,5,AC174/2)))+IF(AE174="n/a",0,IF(AE174&lt;0,0,IF(AE174&gt;10,5,AE174/2)))+AF174/10+IF(AG174&gt;100000,3,IF(AG174&gt;10000,2,IF(AG174&gt;1000,1,0)))+IF(AL174&gt;10,5,AL174/2)+IF(AM174="n/a",0,IF(AM174&gt;10,5,AM174/2))+IF(AN174="n/a",0,IF(AN174&gt;10,5,AN174/2))+IF(AO174="n/a",0,IF(AO174&lt;0,0,IF(AO174&gt;10,5,AO174/2)))+IF(CB174&gt;10,5,CB174/2)</f>
        <v>66.31947089678313</v>
      </c>
      <c r="CH174" s="255">
        <f>IF(AB174="n/a",1.03*AP174,IF(AB174&lt;0,1.01*AP174,IF(AB174&gt;10,1.1*AP174,(1+AB174/100)*AP174)))</f>
        <v>1.364</v>
      </c>
      <c r="CI174" s="256">
        <f>IF($AC174="n/a",1.03*CH174,IF($AC174&lt;0,1.01*CH174,IF($AC174&gt;10,1.1*CH174,(1+$AC174/100)*CH174)))</f>
        <v>1.5004</v>
      </c>
      <c r="CJ174" s="257">
        <f>IF($AE174="n/a",1.03*CI174,IF($AE174&lt;0,1.01*CI174,IF($AE174&gt;10,1.1*CI174,(1+$AE174/100)*CI174)))</f>
        <v>1.62583344</v>
      </c>
      <c r="CK174" s="257">
        <f>IF($AE174="n/a",1.03*CJ174,IF($AE174&lt;0,1.01*CJ174,IF($AE174&gt;10,1.1*CJ174,(1+$AE174/100)*CJ174)))</f>
        <v>1.761753115584</v>
      </c>
      <c r="CL174" s="258">
        <f>IF($AE174="n/a",1.03*CK174,IF($AE174&lt;0,1.01*CK174,IF($AE174&gt;10,1.1*CK174,(1+$AE174/100)*CK174)))</f>
        <v>1.909035676046822</v>
      </c>
      <c r="CM174" s="256">
        <f>SUM(CH174:CL174)</f>
        <v>8.161022231630822</v>
      </c>
      <c r="CN174" s="253">
        <f>(CM174/H174)*100</f>
        <v>5.898397102942195</v>
      </c>
      <c r="CO174" s="259">
        <v>0.7</v>
      </c>
      <c r="CP174" s="260">
        <v>14.8</v>
      </c>
      <c r="CQ174" s="261">
        <v>-9</v>
      </c>
      <c r="CR174" s="260">
        <v>1.1</v>
      </c>
      <c r="CS174" s="261">
        <v>-2.1</v>
      </c>
    </row>
    <row r="175" ht="11.25" customHeight="1">
      <c r="A175" t="s" s="116">
        <v>921</v>
      </c>
      <c r="B175" t="s" s="116">
        <v>922</v>
      </c>
      <c r="C175" t="s" s="116">
        <v>128</v>
      </c>
      <c r="D175" s="218">
        <v>19</v>
      </c>
      <c r="E175" s="219">
        <v>166</v>
      </c>
      <c r="F175" t="s" s="220">
        <v>55</v>
      </c>
      <c r="G175" t="s" s="221">
        <v>141</v>
      </c>
      <c r="H175" s="493">
        <v>39.32</v>
      </c>
      <c r="I175" s="223">
        <f>(R175/H175)*100</f>
        <v>2.238046795523906</v>
      </c>
      <c r="J175" s="318">
        <v>0.209</v>
      </c>
      <c r="K175" s="318">
        <v>0.22</v>
      </c>
      <c r="L175" s="223">
        <f>((K175/J175)-1)*100</f>
        <v>5.263157894736836</v>
      </c>
      <c r="M175" s="226">
        <v>42900</v>
      </c>
      <c r="N175" s="226">
        <v>42902</v>
      </c>
      <c r="O175" s="226">
        <v>42937</v>
      </c>
      <c r="P175" t="s" s="227">
        <v>621</v>
      </c>
      <c r="Q175" s="506"/>
      <c r="R175" s="225">
        <f>K175*4</f>
        <v>0.88</v>
      </c>
      <c r="S175" s="228">
        <f>IF(OR(W175&lt;0.01,W175="n/a"),"n/a",R175/W175*100)</f>
        <v>36.51452282157676</v>
      </c>
      <c r="T175" s="229">
        <f>IF(OR(W175&lt;0.01,Z175="n/a"),"n/a",(H175/SQRT(22.5*W175*(H175/Z175))-1)*100)</f>
        <v>-1.795182088913039</v>
      </c>
      <c r="U175" s="223">
        <f>IF(OR(W175&lt;0.01,W175="n/a"),"n/a",H175/W175)</f>
        <v>16.31535269709543</v>
      </c>
      <c r="V175" s="230">
        <v>12</v>
      </c>
      <c r="W175" s="222">
        <v>2.41</v>
      </c>
      <c r="X175" s="222">
        <v>1.63</v>
      </c>
      <c r="Y175" s="231">
        <v>4.29</v>
      </c>
      <c r="Z175" s="232">
        <v>1.33</v>
      </c>
      <c r="AA175" s="233">
        <v>7.9</v>
      </c>
      <c r="AB175" s="234">
        <v>30.5</v>
      </c>
      <c r="AC175" s="235">
        <v>16.84</v>
      </c>
      <c r="AD175" s="236">
        <v>-13.4</v>
      </c>
      <c r="AE175" s="236">
        <v>10</v>
      </c>
      <c r="AF175" s="237">
        <v>2</v>
      </c>
      <c r="AG175" s="238">
        <v>893</v>
      </c>
      <c r="AH175" s="239">
        <v>0.5</v>
      </c>
      <c r="AI175" s="240">
        <v>0.07000000000000001</v>
      </c>
      <c r="AJ175" t="s" s="265">
        <f>IF(OR(AD175&lt;0,AD175="n/a",AD175=0),"n/a",AN175/AD175)</f>
        <v>143</v>
      </c>
      <c r="AK175" s="242">
        <f>IF(OR(AO175&lt;0,AO175="n/a"),"n/a",AN175/AO175)</f>
        <v>0.7261462046415574</v>
      </c>
      <c r="AL175" s="243">
        <f>((AP175/AQ175)^(1/1)-1)*100</f>
        <v>5.714285714285716</v>
      </c>
      <c r="AM175" s="243">
        <f>IF(AS175=0,"n/a",((AP175/AS175)^(1/3)-1)*100)</f>
        <v>6.0750740000032</v>
      </c>
      <c r="AN175" s="243">
        <f>IF(AV175=0,"n/a",((AP175/AV175)^(1/5)-1)*100)</f>
        <v>6.114273740264831</v>
      </c>
      <c r="AO175" s="244">
        <f>IF(BB175=0,"n/a",((AP175/BB175)^(1/10)-1)*100)</f>
        <v>8.42016897035629</v>
      </c>
      <c r="AP175" s="241">
        <v>0.8140000000000001</v>
      </c>
      <c r="AQ175" s="241">
        <v>0.77</v>
      </c>
      <c r="AR175" s="241">
        <v>0.726</v>
      </c>
      <c r="AS175" s="241">
        <v>0.6819999999999999</v>
      </c>
      <c r="AT175" s="245"/>
      <c r="AU175" s="241">
        <v>0.638</v>
      </c>
      <c r="AV175" s="241">
        <v>0.605</v>
      </c>
      <c r="AW175" s="245"/>
      <c r="AX175" s="246">
        <v>0.5610000000000001</v>
      </c>
      <c r="AY175" s="247">
        <v>0.517</v>
      </c>
      <c r="AZ175" s="248">
        <v>0.473</v>
      </c>
      <c r="BA175" s="248">
        <v>0.42429</v>
      </c>
      <c r="BB175" s="248">
        <v>0.36268</v>
      </c>
      <c r="BC175" s="248">
        <v>0.30597</v>
      </c>
      <c r="BD175" s="248">
        <v>0.25385</v>
      </c>
      <c r="BE175" s="248">
        <v>0.20815</v>
      </c>
      <c r="BF175" s="248">
        <v>0.17194</v>
      </c>
      <c r="BG175" s="248">
        <v>0.14478</v>
      </c>
      <c r="BH175" s="248">
        <v>0.12444</v>
      </c>
      <c r="BI175" s="249">
        <v>0.09729</v>
      </c>
      <c r="BJ175" s="246">
        <f>SUM(AP175:BI175)</f>
        <v>7.87939</v>
      </c>
      <c r="BK175" s="250">
        <f>((AP175/AQ175)-1)*100</f>
        <v>5.714285714285716</v>
      </c>
      <c r="BL175" s="250">
        <f>((AQ175/AR175)-1)*100</f>
        <v>6.060606060606055</v>
      </c>
      <c r="BM175" s="250">
        <f>((AR175/AS175)-1)*100</f>
        <v>6.451612903225823</v>
      </c>
      <c r="BN175" s="250">
        <f>IF(AU175=0,0,IF(AU175&gt;AS175,0,((AS175/AU175)-1)*100))</f>
        <v>6.896551724137923</v>
      </c>
      <c r="BO175" s="250">
        <f>IF(AV175=0,0,IF(AV175&gt;AU175,0,((AU175/AV175)-1)*100))</f>
        <v>5.454545454545467</v>
      </c>
      <c r="BP175" s="250">
        <f>IF(AX175=0,0,IF(AX175&gt;AV175,0,((AV175/AX175)-1)*100))</f>
        <v>7.843137254901955</v>
      </c>
      <c r="BQ175" s="251">
        <f>IF(AY175=0,0,IF(AY175&gt;AX175,0,((AX175/AY175)-1)*100))</f>
        <v>8.510638297872353</v>
      </c>
      <c r="BR175" s="252">
        <f>IF(AZ175=0,0,IF(AZ175&gt;AY175,0,((AY175/AZ175)-1)*100))</f>
        <v>9.302325581395365</v>
      </c>
      <c r="BS175" s="252">
        <f>IF(BA175=0,0,IF(BA175&gt;AZ175,0,((AZ175/BA175)-1)*100))</f>
        <v>11.48035541728534</v>
      </c>
      <c r="BT175" s="252">
        <f>IF(BB175=0,0,IF(BB175&gt;BA175,0,((BA175/BB175)-1)*100))</f>
        <v>16.98742693283335</v>
      </c>
      <c r="BU175" s="252">
        <f>IF(BC175=0,0,IF(BC175&gt;BB175,0,((BB175/BC175)-1)*100))</f>
        <v>18.534496846096</v>
      </c>
      <c r="BV175" s="252">
        <f>IF(BD175=0,0,IF(BD175&gt;BC175,0,((BC175/BD175)-1)*100))</f>
        <v>20.53181012408902</v>
      </c>
      <c r="BW175" s="252">
        <f>IF(BE175=0,0,IF(BE175&gt;BD175,0,((BD175/BE175)-1)*100))</f>
        <v>21.95532068220034</v>
      </c>
      <c r="BX175" s="252">
        <f>IF(BF175=0,0,IF(BF175&gt;BE175,0,((BE175/BF175)-1)*100))</f>
        <v>21.05967197859717</v>
      </c>
      <c r="BY175" s="252">
        <f>IF(BG175=0,0,IF(BG175&gt;BF175,0,((BF175/BG175)-1)*100))</f>
        <v>18.75949716811716</v>
      </c>
      <c r="BZ175" s="252">
        <f>IF(BH175=0,0,IF(BH175&gt;BG175,0,((BG175/BH175)-1)*100))</f>
        <v>16.34522661523625</v>
      </c>
      <c r="CA175" s="253">
        <f>IF(BI175=0,0,IF(BI175&gt;BH175,0,((BH175/BI175)-1)*100))</f>
        <v>27.90625963613937</v>
      </c>
      <c r="CB175" s="250">
        <f>AVERAGE(BK175:CA175)</f>
        <v>13.51728049362145</v>
      </c>
      <c r="CC175" s="250">
        <f>SQRT(AVERAGE((BK175-$CB175)^2,(BL175-$CB175)^2,(BM175-$CB175)^2,(BN175-$CB175)^2,(BO175-$CB175)^2,(BP175-$CB175)^2,(BQ175-$CB175)^2,(BR175-$CB175)^2,(BS175-$CB175)^2,(BT175-$CB175)^2,(BU175-$CB175)^2,(BV175-$CB175)^2,(BW175-$CB175)^2,(BX175-$CB175)^2,(BY175-$CB175)^2,(BZ175-$CB175)^2,(CA175-$CB175)^2))</f>
        <v>6.908896357875161</v>
      </c>
      <c r="CD175" t="s" s="116">
        <v>132</v>
      </c>
      <c r="CE175" s="254">
        <f>IF(AN175="n/a","n/a",IF(U175&lt;0,"n/a",IF(U175="n/a","n/a",I175+AN175-U175)))</f>
        <v>-7.963032161306698</v>
      </c>
      <c r="CF175" s="254">
        <f>IF(AN175="n/a","n/a",I175+AN175)</f>
        <v>8.352320535788737</v>
      </c>
      <c r="CG175" s="250">
        <f>D175/10+(1000-E175)/100+IF(F175="N",2,IF(F175="Y",1,0))+IF(G175="N",2,IF(G175="Y",1,0))+IF(L175&gt;10,5,L175/2)+IF(S175&gt;100,0,IF(S175&lt;0,0,(100-S175)/10))+IF(U175&gt;100,0,IF(U175&lt;0,0,(100-U175)/10))+IF(X175="-",0,IF(X175="N/A",0,IF(X175&gt;5,0,5-X175)))+IF(Y175&gt;5,0,5-Y175)+IF(Z175="N/A",0,IF(Z175&gt;5,0,5-Z175))+IF(AB175&lt;0,0,IF(AB175="-",0,IF(AB175="N/A",0,IF(AB175&gt;10,5,AB175/2))))+IF(AC175="n/a",0,IF(AC175&lt;0,0,IF(AC175&gt;10,5,AC175/2)))+IF(AE175="n/a",0,IF(AE175&lt;0,0,IF(AE175&gt;10,5,AE175/2)))+AF175/10+IF(AG175&gt;100000,3,IF(AG175&gt;10000,2,IF(AG175&gt;1000,1,0)))+IF(AL175&gt;10,5,AL175/2)+IF(AM175="n/a",0,IF(AM175&gt;10,5,AM175/2))+IF(AN175="n/a",0,IF(AN175&gt;10,5,AN175/2))+IF(AO175="n/a",0,IF(AO175&lt;0,0,IF(AO175&gt;10,5,AO175/2)))+IF(CB175&gt;10,5,CB175/2)</f>
        <v>71.70049260795622</v>
      </c>
      <c r="CH175" s="255">
        <f>IF(AB175="n/a",1.03*AP175,IF(AB175&lt;0,1.01*AP175,IF(AB175&gt;10,1.1*AP175,(1+AB175/100)*AP175)))</f>
        <v>0.8954000000000001</v>
      </c>
      <c r="CI175" s="256">
        <f>IF($AC175="n/a",1.03*CH175,IF($AC175&lt;0,1.01*CH175,IF($AC175&gt;10,1.1*CH175,(1+$AC175/100)*CH175)))</f>
        <v>0.9849400000000001</v>
      </c>
      <c r="CJ175" s="257">
        <f>IF($AE175="n/a",1.03*CI175,IF($AE175&lt;0,1.01*CI175,IF($AE175&gt;10,1.1*CI175,(1+$AE175/100)*CI175)))</f>
        <v>1.083434</v>
      </c>
      <c r="CK175" s="257">
        <f>IF($AE175="n/a",1.03*CJ175,IF($AE175&lt;0,1.01*CJ175,IF($AE175&gt;10,1.1*CJ175,(1+$AE175/100)*CJ175)))</f>
        <v>1.1917774</v>
      </c>
      <c r="CL175" s="258">
        <f>IF($AE175="n/a",1.03*CK175,IF($AE175&lt;0,1.01*CK175,IF($AE175&gt;10,1.1*CK175,(1+$AE175/100)*CK175)))</f>
        <v>1.31095514</v>
      </c>
      <c r="CM175" s="256">
        <f>SUM(CH175:CL175)</f>
        <v>5.466506540000001</v>
      </c>
      <c r="CN175" s="253">
        <f>(CM175/H175)*100</f>
        <v>13.90261073245168</v>
      </c>
      <c r="CO175" s="259">
        <v>0.53</v>
      </c>
      <c r="CP175" s="260">
        <v>30.8</v>
      </c>
      <c r="CQ175" s="261">
        <v>-10.7</v>
      </c>
      <c r="CR175" s="260">
        <v>3.9</v>
      </c>
      <c r="CS175" s="261">
        <v>9.699999999999999</v>
      </c>
    </row>
    <row r="176" ht="11.25" customHeight="1">
      <c r="A176" t="s" s="273">
        <v>923</v>
      </c>
      <c r="B176" t="s" s="146">
        <v>924</v>
      </c>
      <c r="C176" t="s" s="146">
        <v>925</v>
      </c>
      <c r="D176" s="267">
        <v>15</v>
      </c>
      <c r="E176" s="219">
        <v>223</v>
      </c>
      <c r="F176" t="s" s="151">
        <v>129</v>
      </c>
      <c r="G176" t="s" s="152">
        <v>129</v>
      </c>
      <c r="H176" s="496">
        <v>65.06999999999999</v>
      </c>
      <c r="I176" s="269">
        <f>(R176/H176)*100</f>
        <v>2.120792992162287</v>
      </c>
      <c r="J176" s="270">
        <v>0.32</v>
      </c>
      <c r="K176" s="270">
        <v>0.345</v>
      </c>
      <c r="L176" s="269">
        <f>((K176/J176)-1)*100</f>
        <v>7.8125</v>
      </c>
      <c r="M176" s="272">
        <v>43006</v>
      </c>
      <c r="N176" s="272">
        <v>43010</v>
      </c>
      <c r="O176" s="272">
        <v>43024</v>
      </c>
      <c r="P176" t="s" s="273">
        <v>284</v>
      </c>
      <c r="Q176" s="274"/>
      <c r="R176" s="271">
        <f>K176*4</f>
        <v>1.38</v>
      </c>
      <c r="S176" s="275">
        <f>IF(OR(W176&lt;0.01,W176="n/a"),"n/a",R176/W176*100)</f>
        <v>70.76923076923076</v>
      </c>
      <c r="T176" s="276">
        <f>IF(OR(W176&lt;0.01,Z176="n/a"),"n/a",(H176/SQRT(22.5*W176*(H176/Z176))-1)*100)</f>
        <v>106.3111913889009</v>
      </c>
      <c r="U176" s="269">
        <f>IF(OR(W176&lt;0.01,W176="n/a"),"n/a",H176/W176)</f>
        <v>33.36923076923077</v>
      </c>
      <c r="V176" s="277">
        <v>12</v>
      </c>
      <c r="W176" s="268">
        <v>1.95</v>
      </c>
      <c r="X176" s="268">
        <v>3.09</v>
      </c>
      <c r="Y176" s="278">
        <v>2.26</v>
      </c>
      <c r="Z176" s="279">
        <v>2.87</v>
      </c>
      <c r="AA176" s="280">
        <v>8.699999999999999</v>
      </c>
      <c r="AB176" s="281">
        <v>-16.6</v>
      </c>
      <c r="AC176" s="282">
        <v>10.8</v>
      </c>
      <c r="AD176" s="283">
        <v>2.7</v>
      </c>
      <c r="AE176" s="283">
        <v>10.81</v>
      </c>
      <c r="AF176" s="284">
        <v>11</v>
      </c>
      <c r="AG176" s="285">
        <v>21910</v>
      </c>
      <c r="AH176" s="286">
        <v>0.1</v>
      </c>
      <c r="AI176" s="287">
        <v>1.02</v>
      </c>
      <c r="AJ176" s="288">
        <f>IF(OR(AD176&lt;0,AD176="n/a",AD176=0),"n/a",AN176/AD176)</f>
        <v>3.06306073326147</v>
      </c>
      <c r="AK176" s="289">
        <f>IF(OR(AO176&lt;0,AO176="n/a"),"n/a",AN176/AO176)</f>
        <v>0.679181885019202</v>
      </c>
      <c r="AL176" s="290">
        <f>((AP176/AQ176)^(1/1)-1)*100</f>
        <v>7.017543859649122</v>
      </c>
      <c r="AM176" s="290">
        <f>IF(AS176=0,"n/a",((AP176/AS176)^(1/3)-1)*100)</f>
        <v>8.129494438655138</v>
      </c>
      <c r="AN176" s="290">
        <f>IF(AV176=0,"n/a",((AP176/AV176)^(1/5)-1)*100)</f>
        <v>8.27026397980597</v>
      </c>
      <c r="AO176" s="291">
        <f>IF(BB176=0,"n/a",((AP176/BB176)^(1/10)-1)*100)</f>
        <v>12.17680294811183</v>
      </c>
      <c r="AP176" s="288">
        <v>1.22</v>
      </c>
      <c r="AQ176" s="288">
        <v>1.14</v>
      </c>
      <c r="AR176" s="288">
        <v>1.06</v>
      </c>
      <c r="AS176" s="288">
        <v>0.965</v>
      </c>
      <c r="AT176" s="292"/>
      <c r="AU176" s="288">
        <v>0.895</v>
      </c>
      <c r="AV176" s="288">
        <v>0.82</v>
      </c>
      <c r="AW176" s="292"/>
      <c r="AX176" s="293">
        <v>0.77</v>
      </c>
      <c r="AY176" s="403">
        <v>0.76</v>
      </c>
      <c r="AZ176" s="295">
        <v>0.7</v>
      </c>
      <c r="BA176" s="295">
        <v>0.49001</v>
      </c>
      <c r="BB176" s="295">
        <v>0.38666</v>
      </c>
      <c r="BC176" s="295">
        <v>0.33333</v>
      </c>
      <c r="BD176" s="295">
        <v>0.2</v>
      </c>
      <c r="BE176" s="295">
        <v>0.04</v>
      </c>
      <c r="BF176" s="426">
        <v>0</v>
      </c>
      <c r="BG176" s="426">
        <v>0</v>
      </c>
      <c r="BH176" s="426">
        <v>0</v>
      </c>
      <c r="BI176" s="494">
        <v>0</v>
      </c>
      <c r="BJ176" s="293">
        <f>SUM(AP176:BI176)</f>
        <v>9.779999999999998</v>
      </c>
      <c r="BK176" s="297">
        <f>((AP176/AQ176)-1)*100</f>
        <v>7.017543859649122</v>
      </c>
      <c r="BL176" s="297">
        <f>((AQ176/AR176)-1)*100</f>
        <v>7.547169811320731</v>
      </c>
      <c r="BM176" s="297">
        <f>((AR176/AS176)-1)*100</f>
        <v>9.844559585492242</v>
      </c>
      <c r="BN176" s="297">
        <f>IF(AU176=0,0,IF(AU176&gt;AS176,0,((AS176/AU176)-1)*100))</f>
        <v>7.821229050279332</v>
      </c>
      <c r="BO176" s="297">
        <f>IF(AV176=0,0,IF(AV176&gt;AU176,0,((AU176/AV176)-1)*100))</f>
        <v>9.146341463414643</v>
      </c>
      <c r="BP176" s="297">
        <f>IF(AX176=0,0,IF(AX176&gt;AV176,0,((AV176/AX176)-1)*100))</f>
        <v>6.493506493506485</v>
      </c>
      <c r="BQ176" s="298">
        <f>IF(AY176=0,0,IF(AY176&gt;AX176,0,((AX176/AY176)-1)*100))</f>
        <v>1.315789473684204</v>
      </c>
      <c r="BR176" s="299">
        <f>IF(AZ176=0,0,IF(AZ176&gt;AY176,0,((AY176/AZ176)-1)*100))</f>
        <v>8.571428571428585</v>
      </c>
      <c r="BS176" s="299">
        <f>IF(BA176=0,0,IF(BA176&gt;AZ176,0,((AZ176/BA176)-1)*100))</f>
        <v>42.85422746474561</v>
      </c>
      <c r="BT176" s="299">
        <f>IF(BB176=0,0,IF(BB176&gt;BA176,0,((BA176/BB176)-1)*100))</f>
        <v>26.72890911912273</v>
      </c>
      <c r="BU176" s="299">
        <f>IF(BC176=0,0,IF(BC176&gt;BB176,0,((BB176/BC176)-1)*100))</f>
        <v>15.99915999159991</v>
      </c>
      <c r="BV176" s="299">
        <f>IF(BD176=0,0,IF(BD176&gt;BC176,0,((BC176/BD176)-1)*100))</f>
        <v>66.66499999999999</v>
      </c>
      <c r="BW176" s="299">
        <f>IF(BE176=0,0,IF(BE176&gt;BD176,0,((BD176/BE176)-1)*100))</f>
        <v>400</v>
      </c>
      <c r="BX176" s="299">
        <f>IF(BF176=0,0,IF(BF176&gt;BE176,0,((BE176/BF176)-1)*100))</f>
        <v>0</v>
      </c>
      <c r="BY176" s="299">
        <f>IF(BG176=0,0,IF(BG176&gt;BF176,0,((BF176/BG176)-1)*100))</f>
        <v>0</v>
      </c>
      <c r="BZ176" s="299">
        <f>IF(BH176=0,0,IF(BH176&gt;BG176,0,((BG176/BH176)-1)*100))</f>
        <v>0</v>
      </c>
      <c r="CA176" s="300">
        <f>IF(BI176=0,0,IF(BI176&gt;BH176,0,((BH176/BI176)-1)*100))</f>
        <v>0</v>
      </c>
      <c r="CB176" s="297">
        <f>AVERAGE(BK176:CA176)</f>
        <v>35.88263911083786</v>
      </c>
      <c r="CC176" s="297">
        <f>SQRT(AVERAGE((BK176-$CB176)^2,(BL176-$CB176)^2,(BM176-$CB176)^2,(BN176-$CB176)^2,(BO176-$CB176)^2,(BP176-$CB176)^2,(BQ176-$CB176)^2,(BR176-$CB176)^2,(BS176-$CB176)^2,(BT176-$CB176)^2,(BU176-$CB176)^2,(BV176-$CB176)^2,(BW176-$CB176)^2,(BX176-$CB176)^2,(BY176-$CB176)^2,(BZ176-$CB176)^2,(CA176-$CB176)^2))</f>
        <v>92.61807880530336</v>
      </c>
      <c r="CD176" t="s" s="146">
        <v>137</v>
      </c>
      <c r="CE176" s="301">
        <f>IF(AN176="n/a","n/a",IF(U176&lt;0,"n/a",IF(U176="n/a","n/a",I176+AN176-U176)))</f>
        <v>-22.97817379726251</v>
      </c>
      <c r="CF176" s="301">
        <f>IF(AN176="n/a","n/a",I176+AN176)</f>
        <v>10.39105697196826</v>
      </c>
      <c r="CG176" s="297">
        <f>D176/10+(1000-E176)/100+IF(F176="N",2,IF(F176="Y",1,0))+IF(G176="N",2,IF(G176="Y",1,0))+IF(L176&gt;10,5,L176/2)+IF(S176&gt;100,0,IF(S176&lt;0,0,(100-S176)/10))+IF(U176&gt;100,0,IF(U176&lt;0,0,(100-U176)/10))+IF(X176="-",0,IF(X176="N/A",0,IF(X176&gt;5,0,5-X176)))+IF(Y176&gt;5,0,5-Y176)+IF(Z176="N/A",0,IF(Z176&gt;5,0,5-Z176))+IF(AB176&lt;0,0,IF(AB176="-",0,IF(AB176="N/A",0,IF(AB176&gt;10,5,AB176/2))))+IF(AC176="n/a",0,IF(AC176&lt;0,0,IF(AC176&gt;10,5,AC176/2)))+IF(AE176="n/a",0,IF(AE176&lt;0,0,IF(AE176&gt;10,5,AE176/2)))+AF176/10+IF(AG176&gt;100000,3,IF(AG176&gt;10000,2,IF(AG176&gt;1000,1,0)))+IF(AL176&gt;10,5,AL176/2)+IF(AM176="n/a",0,IF(AM176&gt;10,5,AM176/2))+IF(AN176="n/a",0,IF(AN176&gt;10,5,AN176/2))+IF(AO176="n/a",0,IF(AO176&lt;0,0,IF(AO176&gt;10,5,AO176/2)))+IF(CB176&gt;10,5,CB176/2)</f>
        <v>64.35105498520898</v>
      </c>
      <c r="CH176" s="302">
        <f>IF(AB176="n/a",1.03*AP176,IF(AB176&lt;0,1.01*AP176,IF(AB176&gt;10,1.1*AP176,(1+AB176/100)*AP176)))</f>
        <v>1.2322</v>
      </c>
      <c r="CI176" s="303">
        <f>IF($AC176="n/a",1.03*CH176,IF($AC176&lt;0,1.01*CH176,IF($AC176&gt;10,1.1*CH176,(1+$AC176/100)*CH176)))</f>
        <v>1.35542</v>
      </c>
      <c r="CJ176" s="304">
        <f>IF($AE176="n/a",1.03*CI176,IF($AE176&lt;0,1.01*CI176,IF($AE176&gt;10,1.1*CI176,(1+$AE176/100)*CI176)))</f>
        <v>1.490962</v>
      </c>
      <c r="CK176" s="304">
        <f>IF($AE176="n/a",1.03*CJ176,IF($AE176&lt;0,1.01*CJ176,IF($AE176&gt;10,1.1*CJ176,(1+$AE176/100)*CJ176)))</f>
        <v>1.6400582</v>
      </c>
      <c r="CL176" s="305">
        <f>IF($AE176="n/a",1.03*CK176,IF($AE176&lt;0,1.01*CK176,IF($AE176&gt;10,1.1*CK176,(1+$AE176/100)*CK176)))</f>
        <v>1.80406402</v>
      </c>
      <c r="CM176" s="303">
        <f>SUM(CH176:CL176)</f>
        <v>7.522704220000001</v>
      </c>
      <c r="CN176" s="300">
        <f>(CM176/H176)*100</f>
        <v>11.56094086368526</v>
      </c>
      <c r="CO176" s="306">
        <v>0.64</v>
      </c>
      <c r="CP176" s="307">
        <v>27.9</v>
      </c>
      <c r="CQ176" s="308">
        <v>-3.1</v>
      </c>
      <c r="CR176" s="307">
        <v>0.1</v>
      </c>
      <c r="CS176" s="308">
        <v>3.1</v>
      </c>
    </row>
    <row r="177" ht="11.25" customHeight="1">
      <c r="A177" t="s" s="173">
        <v>926</v>
      </c>
      <c r="B177" t="s" s="110">
        <v>927</v>
      </c>
      <c r="C177" t="s" s="110">
        <v>174</v>
      </c>
      <c r="D177" s="174">
        <v>14</v>
      </c>
      <c r="E177" s="219">
        <v>233</v>
      </c>
      <c r="F177" t="s" s="118">
        <v>55</v>
      </c>
      <c r="G177" t="s" s="113">
        <v>55</v>
      </c>
      <c r="H177" s="495">
        <v>29.09</v>
      </c>
      <c r="I177" s="177">
        <f>(R177/H177)*100</f>
        <v>1.993812306634582</v>
      </c>
      <c r="J177" s="311">
        <v>0.135</v>
      </c>
      <c r="K177" s="311">
        <v>0.145</v>
      </c>
      <c r="L177" s="177">
        <f>((K177/J177)-1)*100</f>
        <v>7.407407407407396</v>
      </c>
      <c r="M177" s="179">
        <v>42747</v>
      </c>
      <c r="N177" s="179">
        <v>42752</v>
      </c>
      <c r="O177" s="179">
        <v>42767</v>
      </c>
      <c r="P177" t="s" s="173">
        <v>171</v>
      </c>
      <c r="Q177" s="397"/>
      <c r="R177" s="180">
        <f>K177*4</f>
        <v>0.58</v>
      </c>
      <c r="S177" s="181">
        <f>IF(OR(W177&lt;0.01,W177="n/a"),"n/a",R177/W177*100)</f>
        <v>67.44186046511628</v>
      </c>
      <c r="T177" s="182">
        <f>IF(OR(W177&lt;0.01,Z177="n/a"),"n/a",(H177/SQRT(22.5*W177*(H177/Z177))-1)*100)</f>
        <v>130.0396550468133</v>
      </c>
      <c r="U177" s="177">
        <f>IF(OR(W177&lt;0.01,W177="n/a"),"n/a",H177/W177)</f>
        <v>33.82558139534883</v>
      </c>
      <c r="V177" s="183">
        <v>9</v>
      </c>
      <c r="W177" s="176">
        <v>0.86</v>
      </c>
      <c r="X177" t="s" s="369">
        <v>143</v>
      </c>
      <c r="Y177" s="184">
        <v>3.34</v>
      </c>
      <c r="Z177" s="185">
        <v>3.52</v>
      </c>
      <c r="AA177" s="186">
        <v>10.7</v>
      </c>
      <c r="AB177" s="187">
        <v>13</v>
      </c>
      <c r="AC177" t="s" s="425">
        <v>143</v>
      </c>
      <c r="AD177" s="189">
        <v>3.8</v>
      </c>
      <c r="AE177" t="s" s="392">
        <v>143</v>
      </c>
      <c r="AF177" s="190">
        <v>0</v>
      </c>
      <c r="AG177" s="393">
        <v>207</v>
      </c>
      <c r="AH177" s="192">
        <v>7</v>
      </c>
      <c r="AI177" s="193">
        <v>0.89</v>
      </c>
      <c r="AJ177" s="194">
        <f>IF(OR(AD177&lt;0,AD177="n/a",AD177=0),"n/a",AN177/AD177)</f>
        <v>0.937041622618861</v>
      </c>
      <c r="AK177" s="195">
        <f>IF(OR(AO177&lt;0,AO177="n/a"),"n/a",AN177/AO177)</f>
        <v>1.168790981337454</v>
      </c>
      <c r="AL177" s="196">
        <f>((AP177/AQ177)^(1/1)-1)*100</f>
        <v>5.194805194805197</v>
      </c>
      <c r="AM177" s="196">
        <f>IF(AS177=0,"n/a",((AP177/AS177)^(1/3)-1)*100)</f>
        <v>4.004191152595205</v>
      </c>
      <c r="AN177" s="196">
        <f>IF(AV177=0,"n/a",((AP177/AV177)^(1/5)-1)*100)</f>
        <v>3.560758165951672</v>
      </c>
      <c r="AO177" s="197">
        <f>IF(BB177=0,"n/a",((AP177/BB177)^(1/10)-1)*100)</f>
        <v>3.046531178634759</v>
      </c>
      <c r="AP177" s="194">
        <v>0.54</v>
      </c>
      <c r="AQ177" s="194">
        <v>0.5133333333333333</v>
      </c>
      <c r="AR177" s="194">
        <v>0.4933333333333333</v>
      </c>
      <c r="AS177" s="194">
        <v>0.48</v>
      </c>
      <c r="AT177" s="199"/>
      <c r="AU177" s="194">
        <v>0.4666666666666666</v>
      </c>
      <c r="AV177" s="194">
        <v>0.4533333333333334</v>
      </c>
      <c r="AW177" s="199"/>
      <c r="AX177" s="200">
        <v>0.44</v>
      </c>
      <c r="AY177" s="201">
        <v>0.4266666666666667</v>
      </c>
      <c r="AZ177" s="202">
        <v>0.4166666666666667</v>
      </c>
      <c r="BA177" s="202">
        <v>0.4066666666666667</v>
      </c>
      <c r="BB177" s="202">
        <v>0.4</v>
      </c>
      <c r="BC177" s="203">
        <v>0.3933333333333333</v>
      </c>
      <c r="BD177" s="202">
        <v>0.39</v>
      </c>
      <c r="BE177" s="203">
        <v>0.38</v>
      </c>
      <c r="BF177" s="202">
        <v>0.38</v>
      </c>
      <c r="BG177" s="202">
        <v>0.3733333333333334</v>
      </c>
      <c r="BH177" s="202">
        <v>0.3666666666666667</v>
      </c>
      <c r="BI177" s="314">
        <v>0.36</v>
      </c>
      <c r="BJ177" s="200">
        <f>SUM(AP177:BI177)</f>
        <v>7.679999999999999</v>
      </c>
      <c r="BK177" s="205">
        <f>((AP177/AQ177)-1)*100</f>
        <v>5.194805194805197</v>
      </c>
      <c r="BL177" s="205">
        <f>((AQ177/AR177)-1)*100</f>
        <v>4.054054054054057</v>
      </c>
      <c r="BM177" s="205">
        <f>((AR177/AS177)-1)*100</f>
        <v>2.77777777777779</v>
      </c>
      <c r="BN177" s="205">
        <f>IF(AU177=0,0,IF(AU177&gt;AS177,0,((AS177/AU177)-1)*100))</f>
        <v>2.857142857142869</v>
      </c>
      <c r="BO177" s="205">
        <f>IF(AV177=0,0,IF(AV177&gt;AU177,0,((AU177/AV177)-1)*100))</f>
        <v>2.941176470588225</v>
      </c>
      <c r="BP177" s="205">
        <f>IF(AX177=0,0,IF(AX177&gt;AV177,0,((AV177/AX177)-1)*100))</f>
        <v>3.030303030303028</v>
      </c>
      <c r="BQ177" s="206">
        <f>IF(AY177=0,0,IF(AY177&gt;AX177,0,((AX177/AY177)-1)*100))</f>
        <v>3.125</v>
      </c>
      <c r="BR177" s="207">
        <f>IF(AZ177=0,0,IF(AZ177&gt;AY177,0,((AY177/AZ177)-1)*100))</f>
        <v>2.400000000000002</v>
      </c>
      <c r="BS177" s="207">
        <f>IF(BA177=0,0,IF(BA177&gt;AZ177,0,((AZ177/BA177)-1)*100))</f>
        <v>2.459016393442615</v>
      </c>
      <c r="BT177" s="207">
        <f>IF(BB177=0,0,IF(BB177&gt;BA177,0,((BA177/BB177)-1)*100))</f>
        <v>1.666666666666661</v>
      </c>
      <c r="BU177" s="207">
        <f>IF(BC177=0,0,IF(BC177&gt;BB177,0,((BB177/BC177)-1)*100))</f>
        <v>1.694915254237306</v>
      </c>
      <c r="BV177" s="207">
        <f>IF(BD177=0,0,IF(BD177&gt;BC177,0,((BC177/BD177)-1)*100))</f>
        <v>0.8547008547008517</v>
      </c>
      <c r="BW177" s="207">
        <f>IF(BE177=0,0,IF(BE177&gt;BD177,0,((BD177/BE177)-1)*100))</f>
        <v>2.631578947368429</v>
      </c>
      <c r="BX177" s="207">
        <f>IF(BF177=0,0,IF(BF177&gt;BE177,0,((BE177/BF177)-1)*100))</f>
        <v>0</v>
      </c>
      <c r="BY177" s="207">
        <f>IF(BG177=0,0,IF(BG177&gt;BF177,0,((BF177/BG177)-1)*100))</f>
        <v>1.785714285714279</v>
      </c>
      <c r="BZ177" s="207">
        <f>IF(BH177=0,0,IF(BH177&gt;BG177,0,((BG177/BH177)-1)*100))</f>
        <v>1.818181818181808</v>
      </c>
      <c r="CA177" s="208">
        <f>IF(BI177=0,0,IF(BI177&gt;BH177,0,((BH177/BI177)-1)*100))</f>
        <v>1.85185185185186</v>
      </c>
      <c r="CB177" s="205">
        <f>AVERAGE(BK177:CA177)</f>
        <v>2.420169732754998</v>
      </c>
      <c r="CC177" s="205">
        <f>SQRT(AVERAGE((BK177-$CB177)^2,(BL177-$CB177)^2,(BM177-$CB177)^2,(BN177-$CB177)^2,(BO177-$CB177)^2,(BP177-$CB177)^2,(BQ177-$CB177)^2,(BR177-$CB177)^2,(BS177-$CB177)^2,(BT177-$CB177)^2,(BU177-$CB177)^2,(BV177-$CB177)^2,(BW177-$CB177)^2,(BX177-$CB177)^2,(BY177-$CB177)^2,(BZ177-$CB177)^2,(CA177-$CB177)^2))</f>
        <v>1.146957579154376</v>
      </c>
      <c r="CD177" t="s" s="110">
        <v>161</v>
      </c>
      <c r="CE177" s="209">
        <f>IF(AN177="n/a","n/a",IF(U177&lt;0,"n/a",IF(U177="n/a","n/a",I177+AN177-U177)))</f>
        <v>-28.27101092276258</v>
      </c>
      <c r="CF177" s="209">
        <f>IF(AN177="n/a","n/a",I177+AN177)</f>
        <v>5.554570472586255</v>
      </c>
      <c r="CG177" s="205">
        <f>D177/10+(1000-E177)/100+IF(F177="N",2,IF(F177="Y",1,0))+IF(G177="N",2,IF(G177="Y",1,0))+IF(L177&gt;10,5,L177/2)+IF(S177&gt;100,0,IF(S177&lt;0,0,(100-S177)/10))+IF(U177&gt;100,0,IF(U177&lt;0,0,(100-U177)/10))+IF(X177="-",0,IF(X177="N/A",0,IF(X177&gt;5,0,5-X177)))+IF(Y177&gt;5,0,5-Y177)+IF(Z177="N/A",0,IF(Z177&gt;5,0,5-Z177))+IF(AB177&lt;0,0,IF(AB177="-",0,IF(AB177="N/A",0,IF(AB177&gt;10,5,AB177/2))))+IF(AC177="n/a",0,IF(AC177&lt;0,0,IF(AC177&gt;10,5,AC177/2)))+IF(AE177="n/a",0,IF(AE177&lt;0,0,IF(AE177&gt;10,5,AE177/2)))+AF177/10+IF(AG177&gt;100000,3,IF(AG177&gt;10000,2,IF(AG177&gt;1000,1,0)))+IF(AL177&gt;10,5,AL177/2)+IF(AM177="n/a",0,IF(AM177&gt;10,5,AM177/2))+IF(AN177="n/a",0,IF(AN177&gt;10,5,AN177/2))+IF(AO177="n/a",0,IF(AO177&lt;0,0,IF(AO177&gt;10,5,AO177/2)))+IF(CB177&gt;10,5,CB177/2)</f>
        <v>43.90018723002811</v>
      </c>
      <c r="CH177" s="315">
        <f>IF(AB177="n/a",1.03*AP177,IF(AB177&lt;0,1.01*AP177,IF(AB177&gt;10,1.1*AP177,(1+AB177/100)*AP177)))</f>
        <v>0.5940000000000001</v>
      </c>
      <c r="CI177" s="211">
        <f>IF($AC177="n/a",1.03*CH177,IF($AC177&lt;0,1.01*CH177,IF($AC177&gt;10,1.1*CH177,(1+$AC177/100)*CH177)))</f>
        <v>0.6118200000000001</v>
      </c>
      <c r="CJ177" s="212">
        <f>IF($AE177="n/a",1.03*CI177,IF($AE177&lt;0,1.01*CI177,IF($AE177&gt;10,1.1*CI177,(1+$AE177/100)*CI177)))</f>
        <v>0.6301746000000001</v>
      </c>
      <c r="CK177" s="212">
        <f>IF($AE177="n/a",1.03*CJ177,IF($AE177&lt;0,1.01*CJ177,IF($AE177&gt;10,1.1*CJ177,(1+$AE177/100)*CJ177)))</f>
        <v>0.6490798380000001</v>
      </c>
      <c r="CL177" s="210">
        <f>IF($AE177="n/a",1.03*CK177,IF($AE177&lt;0,1.01*CK177,IF($AE177&gt;10,1.1*CK177,(1+$AE177/100)*CK177)))</f>
        <v>0.6685522331400001</v>
      </c>
      <c r="CM177" s="211">
        <f>SUM(CH177:CL177)</f>
        <v>3.153626671140001</v>
      </c>
      <c r="CN177" s="208">
        <f>(CM177/H177)*100</f>
        <v>10.84093046112066</v>
      </c>
      <c r="CO177" s="213">
        <v>0.12</v>
      </c>
      <c r="CP177" s="214">
        <v>79.3</v>
      </c>
      <c r="CQ177" s="215">
        <v>-9.1</v>
      </c>
      <c r="CR177" s="214">
        <v>3.5</v>
      </c>
      <c r="CS177" s="215">
        <v>19.3</v>
      </c>
    </row>
    <row r="178" ht="11.25" customHeight="1">
      <c r="A178" t="s" s="227">
        <v>928</v>
      </c>
      <c r="B178" t="s" s="116">
        <v>929</v>
      </c>
      <c r="C178" t="s" s="116">
        <v>140</v>
      </c>
      <c r="D178" s="218">
        <v>14</v>
      </c>
      <c r="E178" s="219">
        <v>228</v>
      </c>
      <c r="F178" t="s" s="220">
        <v>129</v>
      </c>
      <c r="G178" t="s" s="221">
        <v>129</v>
      </c>
      <c r="H178" s="493">
        <v>28.03</v>
      </c>
      <c r="I178" s="223">
        <f>(R178/H178)*100</f>
        <v>2.425972172672137</v>
      </c>
      <c r="J178" s="224">
        <v>0.16</v>
      </c>
      <c r="K178" s="224">
        <v>0.17</v>
      </c>
      <c r="L178" s="223">
        <f>((K178/J178)-1)*100</f>
        <v>6.25</v>
      </c>
      <c r="M178" s="327">
        <v>42613</v>
      </c>
      <c r="N178" s="327">
        <v>42615</v>
      </c>
      <c r="O178" s="327">
        <v>42636</v>
      </c>
      <c r="P178" t="s" s="227">
        <v>723</v>
      </c>
      <c r="Q178" t="s" s="227">
        <v>930</v>
      </c>
      <c r="R178" s="225">
        <f>K178*4</f>
        <v>0.68</v>
      </c>
      <c r="S178" s="228">
        <f>IF(OR(W178&lt;0.01,W178="n/a"),"n/a",R178/W178*100)</f>
        <v>144.6808510638298</v>
      </c>
      <c r="T178" s="229">
        <f>IF(OR(W178&lt;0.01,Z178="n/a"),"n/a",(H178/SQRT(22.5*W178*(H178/Z178))-1)*100)</f>
        <v>234.4472169092533</v>
      </c>
      <c r="U178" s="223">
        <f>IF(OR(W178&lt;0.01,W178="n/a"),"n/a",H178/W178)</f>
        <v>59.63829787234043</v>
      </c>
      <c r="V178" s="230">
        <v>12</v>
      </c>
      <c r="W178" s="222">
        <v>0.47</v>
      </c>
      <c r="X178" s="222">
        <v>4.98</v>
      </c>
      <c r="Y178" s="231">
        <v>5.3</v>
      </c>
      <c r="Z178" s="232">
        <v>4.22</v>
      </c>
      <c r="AA178" s="233">
        <v>7.3</v>
      </c>
      <c r="AB178" s="234">
        <v>-32.6</v>
      </c>
      <c r="AC178" s="235">
        <v>39.92</v>
      </c>
      <c r="AD178" s="236">
        <v>3.6</v>
      </c>
      <c r="AE178" s="236">
        <v>12</v>
      </c>
      <c r="AF178" s="237">
        <v>17</v>
      </c>
      <c r="AG178" s="238">
        <v>3004</v>
      </c>
      <c r="AH178" s="239">
        <v>14.3</v>
      </c>
      <c r="AI178" s="240">
        <v>1.16</v>
      </c>
      <c r="AJ178" s="241">
        <f>IF(OR(AD178&lt;0,AD178="n/a",AD178=0),"n/a",AN178/AD178)</f>
        <v>2.596183180547798</v>
      </c>
      <c r="AK178" s="242">
        <f>IF(OR(AO178&lt;0,AO178="n/a"),"n/a",AN178/AO178)</f>
        <v>0.9261570679076158</v>
      </c>
      <c r="AL178" s="243">
        <f>((AP178/AQ178)^(1/1)-1)*100</f>
        <v>13.33333333333335</v>
      </c>
      <c r="AM178" s="243">
        <f>IF(AS178=0,"n/a",((AP178/AS178)^(1/3)-1)*100)</f>
        <v>10.42629766374719</v>
      </c>
      <c r="AN178" s="243">
        <f>IF(AV178=0,"n/a",((AP178/AV178)^(1/5)-1)*100)</f>
        <v>9.346259449972072</v>
      </c>
      <c r="AO178" s="244">
        <f>IF(BB178=0,"n/a",((AP178/BB178)^(1/10)-1)*100)</f>
        <v>10.09144104583388</v>
      </c>
      <c r="AP178" s="241">
        <v>0.68</v>
      </c>
      <c r="AQ178" s="241">
        <v>0.6</v>
      </c>
      <c r="AR178" s="241">
        <v>0.54</v>
      </c>
      <c r="AS178" s="241">
        <v>0.505</v>
      </c>
      <c r="AT178" s="245"/>
      <c r="AU178" s="241">
        <v>0.47</v>
      </c>
      <c r="AV178" s="241">
        <v>0.435</v>
      </c>
      <c r="AW178" s="245"/>
      <c r="AX178" s="246">
        <v>0.41</v>
      </c>
      <c r="AY178" s="247">
        <v>0.38</v>
      </c>
      <c r="AZ178" s="248">
        <v>0.34</v>
      </c>
      <c r="BA178" s="248">
        <v>0.3</v>
      </c>
      <c r="BB178" s="248">
        <v>0.26</v>
      </c>
      <c r="BC178" s="248">
        <v>0.1933</v>
      </c>
      <c r="BD178" s="248">
        <v>0.1233</v>
      </c>
      <c r="BE178" s="248">
        <v>0.05</v>
      </c>
      <c r="BF178" s="317">
        <v>0</v>
      </c>
      <c r="BG178" s="317">
        <v>0</v>
      </c>
      <c r="BH178" s="317">
        <v>0</v>
      </c>
      <c r="BI178" s="401">
        <v>0</v>
      </c>
      <c r="BJ178" s="246">
        <f>SUM(AP178:BI178)</f>
        <v>5.2866</v>
      </c>
      <c r="BK178" s="250">
        <f>((AP178/AQ178)-1)*100</f>
        <v>13.33333333333335</v>
      </c>
      <c r="BL178" s="250">
        <f>((AQ178/AR178)-1)*100</f>
        <v>11.11111111111109</v>
      </c>
      <c r="BM178" s="250">
        <f>((AR178/AS178)-1)*100</f>
        <v>6.930693069306937</v>
      </c>
      <c r="BN178" s="250">
        <f>IF(AU178=0,0,IF(AU178&gt;AS178,0,((AS178/AU178)-1)*100))</f>
        <v>7.446808510638303</v>
      </c>
      <c r="BO178" s="250">
        <f>IF(AV178=0,0,IF(AV178&gt;AU178,0,((AU178/AV178)-1)*100))</f>
        <v>8.045977011494255</v>
      </c>
      <c r="BP178" s="250">
        <f>IF(AX178=0,0,IF(AX178&gt;AV178,0,((AV178/AX178)-1)*100))</f>
        <v>6.097560975609762</v>
      </c>
      <c r="BQ178" s="251">
        <f>IF(AY178=0,0,IF(AY178&gt;AX178,0,((AX178/AY178)-1)*100))</f>
        <v>7.894736842105265</v>
      </c>
      <c r="BR178" s="252">
        <f>IF(AZ178=0,0,IF(AZ178&gt;AY178,0,((AY178/AZ178)-1)*100))</f>
        <v>11.76470588235294</v>
      </c>
      <c r="BS178" s="252">
        <f>IF(BA178=0,0,IF(BA178&gt;AZ178,0,((AZ178/BA178)-1)*100))</f>
        <v>13.33333333333335</v>
      </c>
      <c r="BT178" s="252">
        <f>IF(BB178=0,0,IF(BB178&gt;BA178,0,((BA178/BB178)-1)*100))</f>
        <v>15.38461538461537</v>
      </c>
      <c r="BU178" s="252">
        <f>IF(BC178=0,0,IF(BC178&gt;BB178,0,((BB178/BC178)-1)*100))</f>
        <v>34.50594930160374</v>
      </c>
      <c r="BV178" s="252">
        <f>IF(BD178=0,0,IF(BD178&gt;BC178,0,((BC178/BD178)-1)*100))</f>
        <v>56.772100567721</v>
      </c>
      <c r="BW178" s="252">
        <f>IF(BE178=0,0,IF(BE178&gt;BD178,0,((BD178/BE178)-1)*100))</f>
        <v>146.6</v>
      </c>
      <c r="BX178" s="252">
        <f>IF(BF178=0,0,IF(BF178&gt;BE178,0,((BE178/BF178)-1)*100))</f>
        <v>0</v>
      </c>
      <c r="BY178" s="252">
        <f>IF(BG178=0,0,IF(BG178&gt;BF178,0,((BF178/BG178)-1)*100))</f>
        <v>0</v>
      </c>
      <c r="BZ178" s="252">
        <f>IF(BH178=0,0,IF(BH178&gt;BG178,0,((BG178/BH178)-1)*100))</f>
        <v>0</v>
      </c>
      <c r="CA178" s="253">
        <f>IF(BI178=0,0,IF(BI178&gt;BH178,0,((BH178/BI178)-1)*100))</f>
        <v>0</v>
      </c>
      <c r="CB178" s="250">
        <f>AVERAGE(BK178:CA178)</f>
        <v>19.95417207783679</v>
      </c>
      <c r="CC178" s="250">
        <f>SQRT(AVERAGE((BK178-$CB178)^2,(BL178-$CB178)^2,(BM178-$CB178)^2,(BN178-$CB178)^2,(BO178-$CB178)^2,(BP178-$CB178)^2,(BQ178-$CB178)^2,(BR178-$CB178)^2,(BS178-$CB178)^2,(BT178-$CB178)^2,(BU178-$CB178)^2,(BV178-$CB178)^2,(BW178-$CB178)^2,(BX178-$CB178)^2,(BY178-$CB178)^2,(BZ178-$CB178)^2,(CA178-$CB178)^2))</f>
        <v>34.52046332047581</v>
      </c>
      <c r="CD178" t="s" s="116">
        <v>137</v>
      </c>
      <c r="CE178" s="254">
        <f>IF(AN178="n/a","n/a",IF(U178&lt;0,"n/a",IF(U178="n/a","n/a",I178+AN178-U178)))</f>
        <v>-47.86606624969622</v>
      </c>
      <c r="CF178" s="254">
        <f>IF(AN178="n/a","n/a",I178+AN178)</f>
        <v>11.77223162264421</v>
      </c>
      <c r="CG178" s="250">
        <f>D178/10+(1000-E178)/100+IF(F178="N",2,IF(F178="Y",1,0))+IF(G178="N",2,IF(G178="Y",1,0))+IF(L178&gt;10,5,L178/2)+IF(S178&gt;100,0,IF(S178&lt;0,0,(100-S178)/10))+IF(U178&gt;100,0,IF(U178&lt;0,0,(100-U178)/10))+IF(X178="-",0,IF(X178="N/A",0,IF(X178&gt;5,0,5-X178)))+IF(Y178&gt;5,0,5-Y178)+IF(Z178="N/A",0,IF(Z178&gt;5,0,5-Z178))+IF(AB178&lt;0,0,IF(AB178="-",0,IF(AB178="N/A",0,IF(AB178&gt;10,5,AB178/2))))+IF(AC178="n/a",0,IF(AC178&lt;0,0,IF(AC178&gt;10,5,AC178/2)))+IF(AE178="n/a",0,IF(AE178&lt;0,0,IF(AE178&gt;10,5,AE178/2)))+AF178/10+IF(AG178&gt;100000,3,IF(AG178&gt;10000,2,IF(AG178&gt;1000,1,0)))+IF(AL178&gt;10,5,AL178/2)+IF(AM178="n/a",0,IF(AM178&gt;10,5,AM178/2))+IF(AN178="n/a",0,IF(AN178&gt;10,5,AN178/2))+IF(AO178="n/a",0,IF(AO178&lt;0,0,IF(AO178&gt;10,5,AO178/2)))+IF(CB178&gt;10,5,CB178/2)</f>
        <v>54.45429993775199</v>
      </c>
      <c r="CH178" s="255">
        <f>IF(AB178="n/a",1.03*AP178,IF(AB178&lt;0,1.01*AP178,IF(AB178&gt;10,1.1*AP178,(1+AB178/100)*AP178)))</f>
        <v>0.6868000000000001</v>
      </c>
      <c r="CI178" s="256">
        <f>IF($AC178="n/a",1.03*CH178,IF($AC178&lt;0,1.01*CH178,IF($AC178&gt;10,1.1*CH178,(1+$AC178/100)*CH178)))</f>
        <v>0.7554800000000002</v>
      </c>
      <c r="CJ178" s="257">
        <f>IF($AE178="n/a",1.03*CI178,IF($AE178&lt;0,1.01*CI178,IF($AE178&gt;10,1.1*CI178,(1+$AE178/100)*CI178)))</f>
        <v>0.8310280000000002</v>
      </c>
      <c r="CK178" s="257">
        <f>IF($AE178="n/a",1.03*CJ178,IF($AE178&lt;0,1.01*CJ178,IF($AE178&gt;10,1.1*CJ178,(1+$AE178/100)*CJ178)))</f>
        <v>0.9141308000000004</v>
      </c>
      <c r="CL178" s="258">
        <f>IF($AE178="n/a",1.03*CK178,IF($AE178&lt;0,1.01*CK178,IF($AE178&gt;10,1.1*CK178,(1+$AE178/100)*CK178)))</f>
        <v>1.005543880000001</v>
      </c>
      <c r="CM178" s="256">
        <f>SUM(CH178:CL178)</f>
        <v>4.192982680000001</v>
      </c>
      <c r="CN178" s="253">
        <f>(CM178/H178)*100</f>
        <v>14.95891073849447</v>
      </c>
      <c r="CO178" s="259">
        <v>0.66</v>
      </c>
      <c r="CP178" s="260">
        <v>5.1</v>
      </c>
      <c r="CQ178" s="261">
        <v>-29.9</v>
      </c>
      <c r="CR178" s="260">
        <v>-5</v>
      </c>
      <c r="CS178" s="261">
        <v>-7.9</v>
      </c>
    </row>
    <row r="179" ht="11.25" customHeight="1">
      <c r="A179" t="s" s="227">
        <v>931</v>
      </c>
      <c r="B179" t="s" s="116">
        <v>932</v>
      </c>
      <c r="C179" t="s" s="116">
        <v>140</v>
      </c>
      <c r="D179" s="218">
        <v>14</v>
      </c>
      <c r="E179" s="219">
        <v>239</v>
      </c>
      <c r="F179" t="s" s="220">
        <v>129</v>
      </c>
      <c r="G179" t="s" s="221">
        <v>129</v>
      </c>
      <c r="H179" s="493">
        <v>51.77</v>
      </c>
      <c r="I179" s="223">
        <f>(R179/H179)*100</f>
        <v>1.854355804519992</v>
      </c>
      <c r="J179" s="224">
        <v>0.22</v>
      </c>
      <c r="K179" s="224">
        <v>0.24</v>
      </c>
      <c r="L179" s="223">
        <f>((K179/J179)-1)*100</f>
        <v>9.090909090909083</v>
      </c>
      <c r="M179" s="226">
        <v>42788</v>
      </c>
      <c r="N179" s="226">
        <v>42790</v>
      </c>
      <c r="O179" s="226">
        <v>42809</v>
      </c>
      <c r="P179" t="s" s="227">
        <v>182</v>
      </c>
      <c r="Q179" s="85"/>
      <c r="R179" s="225">
        <f>K179*4</f>
        <v>0.96</v>
      </c>
      <c r="S179" s="228">
        <f>IF(OR(W179&lt;0.01,W179="n/a"),"n/a",R179/W179*100)</f>
        <v>37.5</v>
      </c>
      <c r="T179" s="229">
        <f>IF(OR(W179&lt;0.01,Z179="n/a"),"n/a",(H179/SQRT(22.5*W179*(H179/Z179))-1)*100)</f>
        <v>129.1048401448075</v>
      </c>
      <c r="U179" s="223">
        <f>IF(OR(W179&lt;0.01,W179="n/a"),"n/a",H179/W179)</f>
        <v>20.22265625</v>
      </c>
      <c r="V179" s="230">
        <v>12</v>
      </c>
      <c r="W179" s="222">
        <v>2.56</v>
      </c>
      <c r="X179" s="222">
        <v>4.89</v>
      </c>
      <c r="Y179" s="231">
        <v>1.27</v>
      </c>
      <c r="Z179" s="232">
        <v>5.84</v>
      </c>
      <c r="AA179" s="233">
        <v>31</v>
      </c>
      <c r="AB179" s="234">
        <v>-0.9</v>
      </c>
      <c r="AC179" s="235">
        <v>11.24</v>
      </c>
      <c r="AD179" s="236">
        <v>20.7</v>
      </c>
      <c r="AE179" s="236">
        <v>4.15</v>
      </c>
      <c r="AF179" s="237">
        <v>12</v>
      </c>
      <c r="AG179" s="238">
        <v>6585</v>
      </c>
      <c r="AH179" s="239">
        <v>0.2</v>
      </c>
      <c r="AI179" s="240">
        <v>0</v>
      </c>
      <c r="AJ179" s="241">
        <f>IF(OR(AD179&lt;0,AD179="n/a",AD179=0),"n/a",AN179/AD179)</f>
        <v>0.4570472667785389</v>
      </c>
      <c r="AK179" s="242">
        <f>IF(OR(AO179&lt;0,AO179="n/a"),"n/a",AN179/AO179)</f>
        <v>0.888731250835289</v>
      </c>
      <c r="AL179" s="243">
        <f>((AP179/AQ179)^(1/1)-1)*100</f>
        <v>9.999999999999986</v>
      </c>
      <c r="AM179" s="243">
        <f>IF(AS179=0,"n/a",((AP179/AS179)^(1/3)-1)*100)</f>
        <v>11.19900452846578</v>
      </c>
      <c r="AN179" s="243">
        <f>IF(AV179=0,"n/a",((AP179/AV179)^(1/5)-1)*100)</f>
        <v>9.460878422315755</v>
      </c>
      <c r="AO179" s="244">
        <f>IF(BB179=0,"n/a",((AP179/BB179)^(1/10)-1)*100)</f>
        <v>10.64537610602057</v>
      </c>
      <c r="AP179" s="241">
        <v>0.88</v>
      </c>
      <c r="AQ179" s="241">
        <v>0.8</v>
      </c>
      <c r="AR179" s="241">
        <v>0.72</v>
      </c>
      <c r="AS179" s="241">
        <v>0.64</v>
      </c>
      <c r="AT179" s="245"/>
      <c r="AU179" s="241">
        <v>0.6</v>
      </c>
      <c r="AV179" s="241">
        <v>0.5600000000000001</v>
      </c>
      <c r="AW179" s="245"/>
      <c r="AX179" s="246">
        <v>0.52</v>
      </c>
      <c r="AY179" s="247">
        <v>0.48</v>
      </c>
      <c r="AZ179" s="248">
        <v>0.44</v>
      </c>
      <c r="BA179" s="248">
        <v>0.4</v>
      </c>
      <c r="BB179" s="248">
        <v>0.32</v>
      </c>
      <c r="BC179" s="248">
        <v>0.28</v>
      </c>
      <c r="BD179" s="248">
        <v>0.18</v>
      </c>
      <c r="BE179" s="317">
        <v>0</v>
      </c>
      <c r="BF179" s="317">
        <v>0</v>
      </c>
      <c r="BG179" s="317">
        <v>0</v>
      </c>
      <c r="BH179" s="317">
        <v>0</v>
      </c>
      <c r="BI179" s="401">
        <v>0</v>
      </c>
      <c r="BJ179" s="246">
        <f>SUM(AP179:BI179)</f>
        <v>6.820000000000002</v>
      </c>
      <c r="BK179" s="250">
        <f>((AP179/AQ179)-1)*100</f>
        <v>9.999999999999986</v>
      </c>
      <c r="BL179" s="250">
        <f>((AQ179/AR179)-1)*100</f>
        <v>11.11111111111112</v>
      </c>
      <c r="BM179" s="250">
        <f>((AR179/AS179)-1)*100</f>
        <v>12.5</v>
      </c>
      <c r="BN179" s="250">
        <f>IF(AU179=0,0,IF(AU179&gt;AS179,0,((AS179/AU179)-1)*100))</f>
        <v>6.666666666666665</v>
      </c>
      <c r="BO179" s="250">
        <f>IF(AV179=0,0,IF(AV179&gt;AU179,0,((AU179/AV179)-1)*100))</f>
        <v>7.14285714285714</v>
      </c>
      <c r="BP179" s="250">
        <f>IF(AX179=0,0,IF(AX179&gt;AV179,0,((AV179/AX179)-1)*100))</f>
        <v>7.692307692307709</v>
      </c>
      <c r="BQ179" s="251">
        <f>IF(AY179=0,0,IF(AY179&gt;AX179,0,((AX179/AY179)-1)*100))</f>
        <v>8.333333333333348</v>
      </c>
      <c r="BR179" s="252">
        <f>IF(AZ179=0,0,IF(AZ179&gt;AY179,0,((AY179/AZ179)-1)*100))</f>
        <v>9.090909090909083</v>
      </c>
      <c r="BS179" s="252">
        <f>IF(BA179=0,0,IF(BA179&gt;AZ179,0,((AZ179/BA179)-1)*100))</f>
        <v>9.999999999999986</v>
      </c>
      <c r="BT179" s="252">
        <f>IF(BB179=0,0,IF(BB179&gt;BA179,0,((BA179/BB179)-1)*100))</f>
        <v>25</v>
      </c>
      <c r="BU179" s="252">
        <f>IF(BC179=0,0,IF(BC179&gt;BB179,0,((BB179/BC179)-1)*100))</f>
        <v>14.28571428571428</v>
      </c>
      <c r="BV179" s="252">
        <f>IF(BD179=0,0,IF(BD179&gt;BC179,0,((BC179/BD179)-1)*100))</f>
        <v>55.55555555555558</v>
      </c>
      <c r="BW179" s="252">
        <f>IF(BE179=0,0,IF(BE179&gt;BD179,0,((BD179/BE179)-1)*100))</f>
        <v>0</v>
      </c>
      <c r="BX179" s="252">
        <f>IF(BF179=0,0,IF(BF179&gt;BE179,0,((BE179/BF179)-1)*100))</f>
        <v>0</v>
      </c>
      <c r="BY179" s="252">
        <f>IF(BG179=0,0,IF(BG179&gt;BF179,0,((BF179/BG179)-1)*100))</f>
        <v>0</v>
      </c>
      <c r="BZ179" s="252">
        <f>IF(BH179=0,0,IF(BH179&gt;BG179,0,((BG179/BH179)-1)*100))</f>
        <v>0</v>
      </c>
      <c r="CA179" s="253">
        <f>IF(BI179=0,0,IF(BI179&gt;BH179,0,((BH179/BI179)-1)*100))</f>
        <v>0</v>
      </c>
      <c r="CB179" s="250">
        <f>AVERAGE(BK179:CA179)</f>
        <v>10.43402675755617</v>
      </c>
      <c r="CC179" s="250">
        <f>SQRT(AVERAGE((BK179-$CB179)^2,(BL179-$CB179)^2,(BM179-$CB179)^2,(BN179-$CB179)^2,(BO179-$CB179)^2,(BP179-$CB179)^2,(BQ179-$CB179)^2,(BR179-$CB179)^2,(BS179-$CB179)^2,(BT179-$CB179)^2,(BU179-$CB179)^2,(BV179-$CB179)^2,(BW179-$CB179)^2,(BX179-$CB179)^2,(BY179-$CB179)^2,(BZ179-$CB179)^2,(CA179-$CB179)^2))</f>
        <v>12.95049886441272</v>
      </c>
      <c r="CD179" t="s" s="116">
        <v>137</v>
      </c>
      <c r="CE179" s="254">
        <f>IF(AN179="n/a","n/a",IF(U179&lt;0,"n/a",IF(U179="n/a","n/a",I179+AN179-U179)))</f>
        <v>-8.907422023164253</v>
      </c>
      <c r="CF179" s="254">
        <f>IF(AN179="n/a","n/a",I179+AN179)</f>
        <v>11.31523422683575</v>
      </c>
      <c r="CG179" s="250">
        <f>D179/10+(1000-E179)/100+IF(F179="N",2,IF(F179="Y",1,0))+IF(G179="N",2,IF(G179="Y",1,0))+IF(L179&gt;10,5,L179/2)+IF(S179&gt;100,0,IF(S179&lt;0,0,(100-S179)/10))+IF(U179&gt;100,0,IF(U179&lt;0,0,(100-U179)/10))+IF(X179="-",0,IF(X179="N/A",0,IF(X179&gt;5,0,5-X179)))+IF(Y179&gt;5,0,5-Y179)+IF(Z179="N/A",0,IF(Z179&gt;5,0,5-Z179))+IF(AB179&lt;0,0,IF(AB179="-",0,IF(AB179="N/A",0,IF(AB179&gt;10,5,AB179/2))))+IF(AC179="n/a",0,IF(AC179&lt;0,0,IF(AC179&gt;10,5,AC179/2)))+IF(AE179="n/a",0,IF(AE179&lt;0,0,IF(AE179&gt;10,5,AE179/2)))+AF179/10+IF(AG179&gt;100000,3,IF(AG179&gt;10000,2,IF(AG179&gt;1000,1,0)))+IF(AL179&gt;10,5,AL179/2)+IF(AM179="n/a",0,IF(AM179&gt;10,5,AM179/2))+IF(AN179="n/a",0,IF(AN179&gt;10,5,AN179/2))+IF(AO179="n/a",0,IF(AO179&lt;0,0,IF(AO179&gt;10,5,AO179/2)))+IF(CB179&gt;10,5,CB179/2)</f>
        <v>65.62862813161242</v>
      </c>
      <c r="CH179" s="255">
        <f>IF(AB179="n/a",1.03*AP179,IF(AB179&lt;0,1.01*AP179,IF(AB179&gt;10,1.1*AP179,(1+AB179/100)*AP179)))</f>
        <v>0.8888</v>
      </c>
      <c r="CI179" s="256">
        <f>IF($AC179="n/a",1.03*CH179,IF($AC179&lt;0,1.01*CH179,IF($AC179&gt;10,1.1*CH179,(1+$AC179/100)*CH179)))</f>
        <v>0.9776800000000001</v>
      </c>
      <c r="CJ179" s="257">
        <f>IF($AE179="n/a",1.03*CI179,IF($AE179&lt;0,1.01*CI179,IF($AE179&gt;10,1.1*CI179,(1+$AE179/100)*CI179)))</f>
        <v>1.01825372</v>
      </c>
      <c r="CK179" s="257">
        <f>IF($AE179="n/a",1.03*CJ179,IF($AE179&lt;0,1.01*CJ179,IF($AE179&gt;10,1.1*CJ179,(1+$AE179/100)*CJ179)))</f>
        <v>1.060511249380</v>
      </c>
      <c r="CL179" s="258">
        <f>IF($AE179="n/a",1.03*CK179,IF($AE179&lt;0,1.01*CK179,IF($AE179&gt;10,1.1*CK179,(1+$AE179/100)*CK179)))</f>
        <v>1.10452246622927</v>
      </c>
      <c r="CM179" s="256">
        <f>SUM(CH179:CL179)</f>
        <v>5.049767435609271</v>
      </c>
      <c r="CN179" s="253">
        <f>(CM179/H179)*100</f>
        <v>9.754234953852174</v>
      </c>
      <c r="CO179" s="259">
        <v>1.28</v>
      </c>
      <c r="CP179" s="260">
        <v>40.9</v>
      </c>
      <c r="CQ179" s="261">
        <v>-3.2</v>
      </c>
      <c r="CR179" s="260">
        <v>7.5</v>
      </c>
      <c r="CS179" s="261">
        <v>9.300000000000001</v>
      </c>
    </row>
    <row r="180" ht="11.25" customHeight="1">
      <c r="A180" t="s" s="227">
        <v>933</v>
      </c>
      <c r="B180" t="s" s="116">
        <v>934</v>
      </c>
      <c r="C180" t="s" s="116">
        <v>140</v>
      </c>
      <c r="D180" s="218">
        <v>15</v>
      </c>
      <c r="E180" s="219">
        <v>207</v>
      </c>
      <c r="F180" t="s" s="220">
        <v>55</v>
      </c>
      <c r="G180" t="s" s="221">
        <v>129</v>
      </c>
      <c r="H180" s="493">
        <v>43.91</v>
      </c>
      <c r="I180" s="223">
        <f>(R180/H180)*100</f>
        <v>1.047597358232749</v>
      </c>
      <c r="J180" s="224">
        <v>0.1</v>
      </c>
      <c r="K180" s="224">
        <v>0.115</v>
      </c>
      <c r="L180" s="223">
        <f>((K180/J180)-1)*100</f>
        <v>14.99999999999999</v>
      </c>
      <c r="M180" s="226">
        <v>42774</v>
      </c>
      <c r="N180" s="226">
        <v>42776</v>
      </c>
      <c r="O180" s="226">
        <v>42804</v>
      </c>
      <c r="P180" t="s" s="227">
        <v>363</v>
      </c>
      <c r="Q180" t="s" s="527">
        <v>935</v>
      </c>
      <c r="R180" s="225">
        <f>K180*4</f>
        <v>0.46</v>
      </c>
      <c r="S180" s="228">
        <f>IF(OR(W180&lt;0.01,W180="n/a"),"n/a",R180/W180*100)</f>
        <v>54.76190476190477</v>
      </c>
      <c r="T180" s="229">
        <f>IF(OR(W180&lt;0.01,Z180="n/a"),"n/a",(H180/SQRT(22.5*W180*(H180/Z180))-1)*100)</f>
        <v>500.4774114761701</v>
      </c>
      <c r="U180" s="223">
        <f>IF(OR(W180&lt;0.01,W180="n/a"),"n/a",H180/W180)</f>
        <v>52.27380952380952</v>
      </c>
      <c r="V180" s="230">
        <v>12</v>
      </c>
      <c r="W180" s="222">
        <v>0.84</v>
      </c>
      <c r="X180" s="222">
        <v>5.8</v>
      </c>
      <c r="Y180" s="231">
        <v>5.9</v>
      </c>
      <c r="Z180" s="232">
        <v>15.52</v>
      </c>
      <c r="AA180" s="233">
        <v>30</v>
      </c>
      <c r="AB180" s="234">
        <v>10.2</v>
      </c>
      <c r="AC180" s="235">
        <v>15.28</v>
      </c>
      <c r="AD180" s="236">
        <v>10.9</v>
      </c>
      <c r="AE180" s="236">
        <v>9</v>
      </c>
      <c r="AF180" s="237">
        <v>3</v>
      </c>
      <c r="AG180" s="238">
        <v>9704</v>
      </c>
      <c r="AH180" s="239">
        <v>0.2</v>
      </c>
      <c r="AI180" s="240">
        <v>0</v>
      </c>
      <c r="AJ180" s="241">
        <f>IF(OR(AD180&lt;0,AD180="n/a",AD180=0),"n/a",AN180/AD180)</f>
        <v>1.510629502565659</v>
      </c>
      <c r="AK180" s="242">
        <f>IF(OR(AO180&lt;0,AO180="n/a"),"n/a",AN180/AO180)</f>
        <v>0.9009998225771991</v>
      </c>
      <c r="AL180" s="243">
        <f>((AP180/AQ180)^(1/1)-1)*100</f>
        <v>25</v>
      </c>
      <c r="AM180" s="243">
        <f>IF(AS180=0,"n/a",((AP180/AS180)^(1/3)-1)*100)</f>
        <v>18.56311014966876</v>
      </c>
      <c r="AN180" s="243">
        <f>IF(AV180=0,"n/a",((AP180/AV180)^(1/5)-1)*100)</f>
        <v>16.46586157796568</v>
      </c>
      <c r="AO180" s="244">
        <f>IF(BB180=0,"n/a",((AP180/BB180)^(1/10)-1)*100)</f>
        <v>18.27509968966154</v>
      </c>
      <c r="AP180" s="241">
        <v>0.4</v>
      </c>
      <c r="AQ180" s="241">
        <v>0.32</v>
      </c>
      <c r="AR180" s="241">
        <v>0.28</v>
      </c>
      <c r="AS180" s="241">
        <v>0.24</v>
      </c>
      <c r="AT180" s="245"/>
      <c r="AU180" s="241">
        <v>0.2133333333333333</v>
      </c>
      <c r="AV180" s="241">
        <v>0.1866666666666667</v>
      </c>
      <c r="AW180" s="245"/>
      <c r="AX180" s="246">
        <v>0.16</v>
      </c>
      <c r="AY180" s="247">
        <v>0.1244533333333333</v>
      </c>
      <c r="AZ180" s="248">
        <v>0.112</v>
      </c>
      <c r="BA180" s="248">
        <v>0.08888</v>
      </c>
      <c r="BB180" s="248">
        <v>0.07466666666666667</v>
      </c>
      <c r="BC180" s="248">
        <v>0.05925333333333333</v>
      </c>
      <c r="BD180" s="248">
        <v>0.04741333333333334</v>
      </c>
      <c r="BE180" s="248">
        <v>0.03949333333333333</v>
      </c>
      <c r="BF180" s="317">
        <v>0.02632</v>
      </c>
      <c r="BG180" s="317">
        <v>0.02632</v>
      </c>
      <c r="BH180" s="317">
        <v>0.02632</v>
      </c>
      <c r="BI180" s="401">
        <v>0.02632</v>
      </c>
      <c r="BJ180" s="246">
        <f>SUM(AP180:BI180)</f>
        <v>2.451440000000001</v>
      </c>
      <c r="BK180" s="250">
        <f>((AP180/AQ180)-1)*100</f>
        <v>25</v>
      </c>
      <c r="BL180" s="250">
        <f>((AQ180/AR180)-1)*100</f>
        <v>14.28571428571428</v>
      </c>
      <c r="BM180" s="250">
        <f>((AR180/AS180)-1)*100</f>
        <v>16.66666666666667</v>
      </c>
      <c r="BN180" s="250">
        <f>IF(AU180=0,0,IF(AU180&gt;AS180,0,((AS180/AU180)-1)*100))</f>
        <v>12.49999999999998</v>
      </c>
      <c r="BO180" s="250">
        <f>IF(AV180=0,0,IF(AV180&gt;AU180,0,((AU180/AV180)-1)*100))</f>
        <v>14.28571428571428</v>
      </c>
      <c r="BP180" s="250">
        <f>IF(AX180=0,0,IF(AX180&gt;AV180,0,((AV180/AX180)-1)*100))</f>
        <v>16.66666666666667</v>
      </c>
      <c r="BQ180" s="251">
        <f>IF(AY180=0,0,IF(AY180&gt;AX180,0,((AX180/AY180)-1)*100))</f>
        <v>28.562245553889</v>
      </c>
      <c r="BR180" s="252">
        <f>IF(AZ180=0,0,IF(AZ180&gt;AY180,0,((AY180/AZ180)-1)*100))</f>
        <v>11.11904761904763</v>
      </c>
      <c r="BS180" s="252">
        <f>IF(BA180=0,0,IF(BA180&gt;AZ180,0,((AZ180/BA180)-1)*100))</f>
        <v>26.01260126012601</v>
      </c>
      <c r="BT180" s="252">
        <f>IF(BB180=0,0,IF(BB180&gt;BA180,0,((BA180/BB180)-1)*100))</f>
        <v>19.03571428571427</v>
      </c>
      <c r="BU180" s="252">
        <f>IF(BC180=0,0,IF(BC180&gt;BB180,0,((BB180/BC180)-1)*100))</f>
        <v>26.01260126012603</v>
      </c>
      <c r="BV180" s="252">
        <f>IF(BD180=0,0,IF(BD180&gt;BC180,0,((BC180/BD180)-1)*100))</f>
        <v>24.97187851518559</v>
      </c>
      <c r="BW180" s="252">
        <f>IF(BE180=0,0,IF(BE180&gt;BD180,0,((BD180/BE180)-1)*100))</f>
        <v>20.05401755570562</v>
      </c>
      <c r="BX180" s="252">
        <f>IF(BF180=0,0,IF(BF180&gt;BE180,0,((BE180/BF180)-1)*100))</f>
        <v>50.05065856129684</v>
      </c>
      <c r="BY180" s="252">
        <f>IF(BG180=0,0,IF(BG180&gt;BF180,0,((BF180/BG180)-1)*100))</f>
        <v>0</v>
      </c>
      <c r="BZ180" s="252">
        <f>IF(BH180=0,0,IF(BH180&gt;BG180,0,((BG180/BH180)-1)*100))</f>
        <v>0</v>
      </c>
      <c r="CA180" s="253">
        <f>IF(BI180=0,0,IF(BI180&gt;BH180,0,((BH180/BI180)-1)*100))</f>
        <v>0</v>
      </c>
      <c r="CB180" s="250">
        <f>AVERAGE(BK180:CA180)</f>
        <v>17.95432508916782</v>
      </c>
      <c r="CC180" s="250">
        <f>SQRT(AVERAGE((BK180-$CB180)^2,(BL180-$CB180)^2,(BM180-$CB180)^2,(BN180-$CB180)^2,(BO180-$CB180)^2,(BP180-$CB180)^2,(BQ180-$CB180)^2,(BR180-$CB180)^2,(BS180-$CB180)^2,(BT180-$CB180)^2,(BU180-$CB180)^2,(BV180-$CB180)^2,(BW180-$CB180)^2,(BX180-$CB180)^2,(BY180-$CB180)^2,(BZ180-$CB180)^2,(CA180-$CB180)^2))</f>
        <v>12.00690369572817</v>
      </c>
      <c r="CD180" t="s" s="116">
        <v>137</v>
      </c>
      <c r="CE180" s="254">
        <f>IF(AN180="n/a","n/a",IF(U180&lt;0,"n/a",IF(U180="n/a","n/a",I180+AN180-U180)))</f>
        <v>-34.76035058761109</v>
      </c>
      <c r="CF180" s="254">
        <f>IF(AN180="n/a","n/a",I180+AN180)</f>
        <v>17.51345893619843</v>
      </c>
      <c r="CG180" s="250">
        <f>D180/10+(1000-E180)/100+IF(F180="N",2,IF(F180="Y",1,0))+IF(G180="N",2,IF(G180="Y",1,0))+IF(L180&gt;10,5,L180/2)+IF(S180&gt;100,0,IF(S180&lt;0,0,(100-S180)/10))+IF(U180&gt;100,0,IF(U180&lt;0,0,(100-U180)/10))+IF(X180="-",0,IF(X180="N/A",0,IF(X180&gt;5,0,5-X180)))+IF(Y180&gt;5,0,5-Y180)+IF(Z180="N/A",0,IF(Z180&gt;5,0,5-Z180))+IF(AB180&lt;0,0,IF(AB180="-",0,IF(AB180="N/A",0,IF(AB180&gt;10,5,AB180/2))))+IF(AC180="n/a",0,IF(AC180&lt;0,0,IF(AC180&gt;10,5,AC180/2)))+IF(AE180="n/a",0,IF(AE180&lt;0,0,IF(AE180&gt;10,5,AE180/2)))+AF180/10+IF(AG180&gt;100000,3,IF(AG180&gt;10000,2,IF(AG180&gt;1000,1,0)))+IF(AL180&gt;10,5,AL180/2)+IF(AM180="n/a",0,IF(AM180&gt;10,5,AM180/2))+IF(AN180="n/a",0,IF(AN180&gt;10,5,AN180/2))+IF(AO180="n/a",0,IF(AO180&lt;0,0,IF(AO180&gt;10,5,AO180/2)))+IF(CB180&gt;10,5,CB180/2)</f>
        <v>66.52642857142857</v>
      </c>
      <c r="CH180" s="255">
        <f>IF(AB180="n/a",1.03*AP180,IF(AB180&lt;0,1.01*AP180,IF(AB180&gt;10,1.1*AP180,(1+AB180/100)*AP180)))</f>
        <v>0.4400000000000001</v>
      </c>
      <c r="CI180" s="256">
        <f>IF($AC180="n/a",1.03*CH180,IF($AC180&lt;0,1.01*CH180,IF($AC180&gt;10,1.1*CH180,(1+$AC180/100)*CH180)))</f>
        <v>0.4840000000000001</v>
      </c>
      <c r="CJ180" s="257">
        <f>IF($AE180="n/a",1.03*CI180,IF($AE180&lt;0,1.01*CI180,IF($AE180&gt;10,1.1*CI180,(1+$AE180/100)*CI180)))</f>
        <v>0.5275600000000001</v>
      </c>
      <c r="CK180" s="257">
        <f>IF($AE180="n/a",1.03*CJ180,IF($AE180&lt;0,1.01*CJ180,IF($AE180&gt;10,1.1*CJ180,(1+$AE180/100)*CJ180)))</f>
        <v>0.5750404000000002</v>
      </c>
      <c r="CL180" s="258">
        <f>IF($AE180="n/a",1.03*CK180,IF($AE180&lt;0,1.01*CK180,IF($AE180&gt;10,1.1*CK180,(1+$AE180/100)*CK180)))</f>
        <v>0.6267940360000003</v>
      </c>
      <c r="CM180" s="256">
        <f>SUM(CH180:CL180)</f>
        <v>2.653394436000001</v>
      </c>
      <c r="CN180" s="253">
        <f>(CM180/H180)*100</f>
        <v>6.042802177180598</v>
      </c>
      <c r="CO180" s="259">
        <v>0.27</v>
      </c>
      <c r="CP180" s="260">
        <v>45.3</v>
      </c>
      <c r="CQ180" s="261">
        <v>-9.1</v>
      </c>
      <c r="CR180" s="260">
        <v>-3.3</v>
      </c>
      <c r="CS180" s="261">
        <v>7.6</v>
      </c>
    </row>
    <row r="181" ht="11.25" customHeight="1">
      <c r="A181" t="s" s="273">
        <v>936</v>
      </c>
      <c r="B181" t="s" s="146">
        <v>937</v>
      </c>
      <c r="C181" t="s" s="146">
        <v>181</v>
      </c>
      <c r="D181" s="267">
        <v>24</v>
      </c>
      <c r="E181" s="219">
        <v>114</v>
      </c>
      <c r="F181" t="s" s="151">
        <v>129</v>
      </c>
      <c r="G181" t="s" s="152">
        <v>129</v>
      </c>
      <c r="H181" s="268">
        <v>258.17</v>
      </c>
      <c r="I181" s="269">
        <f>(R181/H181)*100</f>
        <v>0.5422783437270015</v>
      </c>
      <c r="J181" s="379">
        <v>0.3</v>
      </c>
      <c r="K181" s="379">
        <v>0.35</v>
      </c>
      <c r="L181" s="269">
        <f>((K181/J181)-1)*100</f>
        <v>16.66666666666667</v>
      </c>
      <c r="M181" s="272">
        <v>42740</v>
      </c>
      <c r="N181" s="272">
        <v>42744</v>
      </c>
      <c r="O181" s="272">
        <v>42758</v>
      </c>
      <c r="P181" t="s" s="273">
        <v>938</v>
      </c>
      <c r="Q181" s="381"/>
      <c r="R181" s="271">
        <f>K181*4</f>
        <v>1.4</v>
      </c>
      <c r="S181" s="275">
        <f>IF(OR(W181&lt;0.01,W181="n/a"),"n/a",R181/W181*100)</f>
        <v>20.95808383233533</v>
      </c>
      <c r="T181" s="276">
        <f>IF(OR(W181&lt;0.01,Z181="n/a"),"n/a",(H181/SQRT(22.5*W181*(H181/Z181))-1)*100)</f>
        <v>170.189123285862</v>
      </c>
      <c r="U181" s="269">
        <f>IF(OR(W181&lt;0.01,W181="n/a"),"n/a",H181/W181)</f>
        <v>38.64820359281438</v>
      </c>
      <c r="V181" s="277">
        <v>12</v>
      </c>
      <c r="W181" s="268">
        <v>6.68</v>
      </c>
      <c r="X181" s="268">
        <v>2.58</v>
      </c>
      <c r="Y181" s="278">
        <v>6.32</v>
      </c>
      <c r="Z181" s="279">
        <v>4.25</v>
      </c>
      <c r="AA181" s="280">
        <v>11.6</v>
      </c>
      <c r="AB181" s="281">
        <v>-6.2</v>
      </c>
      <c r="AC181" s="282">
        <v>9.02</v>
      </c>
      <c r="AD181" s="283">
        <v>8.199999999999999</v>
      </c>
      <c r="AE181" s="283">
        <v>15</v>
      </c>
      <c r="AF181" s="284">
        <v>11</v>
      </c>
      <c r="AG181" s="285">
        <v>26385</v>
      </c>
      <c r="AH181" s="286">
        <v>0.4</v>
      </c>
      <c r="AI181" s="287">
        <v>0.91</v>
      </c>
      <c r="AJ181" s="288">
        <f>IF(OR(AD181&lt;0,AD181="n/a",AD181=0),"n/a",AN181/AD181)</f>
        <v>2.70987397018588</v>
      </c>
      <c r="AK181" s="289">
        <f>IF(OR(AO181&lt;0,AO181="n/a"),"n/a",AN181/AO181)</f>
        <v>1.254751777262333</v>
      </c>
      <c r="AL181" s="290">
        <f>((AP181/AQ181)^(1/1)-1)*100</f>
        <v>20</v>
      </c>
      <c r="AM181" s="290">
        <f>IF(AS181=0,"n/a",((AP181/AS181)^(1/3)-1)*100)</f>
        <v>22.05224444702849</v>
      </c>
      <c r="AN181" s="290">
        <f>IF(AV181=0,"n/a",((AP181/AV181)^(1/5)-1)*100)</f>
        <v>22.22096655552421</v>
      </c>
      <c r="AO181" s="291">
        <f>IF(BB181=0,"n/a",((AP181/BB181)^(1/10)-1)*100)</f>
        <v>17.70945214678779</v>
      </c>
      <c r="AP181" s="288">
        <v>1.2</v>
      </c>
      <c r="AQ181" s="288">
        <v>1</v>
      </c>
      <c r="AR181" s="288">
        <v>0.8</v>
      </c>
      <c r="AS181" s="288">
        <v>0.66</v>
      </c>
      <c r="AT181" t="s" s="382">
        <v>112</v>
      </c>
      <c r="AU181" s="288">
        <v>0.55</v>
      </c>
      <c r="AV181" s="288">
        <v>0.44</v>
      </c>
      <c r="AW181" s="292"/>
      <c r="AX181" s="293">
        <v>0.38</v>
      </c>
      <c r="AY181" s="294">
        <v>0.33</v>
      </c>
      <c r="AZ181" s="295">
        <v>0.29</v>
      </c>
      <c r="BA181" s="295">
        <v>0.26</v>
      </c>
      <c r="BB181" s="295">
        <v>0.235</v>
      </c>
      <c r="BC181" s="295">
        <v>0.21</v>
      </c>
      <c r="BD181" s="295">
        <v>0.196</v>
      </c>
      <c r="BE181" s="295">
        <v>0.176</v>
      </c>
      <c r="BF181" s="295">
        <v>0.166</v>
      </c>
      <c r="BG181" s="295">
        <v>0.15</v>
      </c>
      <c r="BH181" s="295">
        <v>0.14</v>
      </c>
      <c r="BI181" s="296">
        <v>0.13</v>
      </c>
      <c r="BJ181" s="293">
        <f>SUM(AP181:BI181)</f>
        <v>7.313000000000001</v>
      </c>
      <c r="BK181" s="297">
        <f>((AP181/AQ181)-1)*100</f>
        <v>20</v>
      </c>
      <c r="BL181" s="297">
        <f>((AQ181/AR181)-1)*100</f>
        <v>25</v>
      </c>
      <c r="BM181" s="297">
        <f>((AR181/AS181)-1)*100</f>
        <v>21.21212121212121</v>
      </c>
      <c r="BN181" s="297">
        <f>IF(AU181=0,0,IF(AU181&gt;AS181,0,((AS181/AU181)-1)*100))</f>
        <v>20</v>
      </c>
      <c r="BO181" s="297">
        <f>IF(AV181=0,0,IF(AV181&gt;AU181,0,((AU181/AV181)-1)*100))</f>
        <v>25</v>
      </c>
      <c r="BP181" s="297">
        <f>IF(AX181=0,0,IF(AX181&gt;AV181,0,((AV181/AX181)-1)*100))</f>
        <v>15.78947368421053</v>
      </c>
      <c r="BQ181" s="298">
        <f>IF(AY181=0,0,IF(AY181&gt;AX181,0,((AX181/AY181)-1)*100))</f>
        <v>15.15151515151514</v>
      </c>
      <c r="BR181" s="299">
        <f>IF(AZ181=0,0,IF(AZ181&gt;AY181,0,((AY181/AZ181)-1)*100))</f>
        <v>13.79310344827587</v>
      </c>
      <c r="BS181" s="299">
        <f>IF(BA181=0,0,IF(BA181&gt;AZ181,0,((AZ181/BA181)-1)*100))</f>
        <v>11.53846153846152</v>
      </c>
      <c r="BT181" s="299">
        <f>IF(BB181=0,0,IF(BB181&gt;BA181,0,((BA181/BB181)-1)*100))</f>
        <v>10.63829787234043</v>
      </c>
      <c r="BU181" s="299">
        <f>IF(BC181=0,0,IF(BC181&gt;BB181,0,((BB181/BC181)-1)*100))</f>
        <v>11.90476190476191</v>
      </c>
      <c r="BV181" s="299">
        <f>IF(BD181=0,0,IF(BD181&gt;BC181,0,((BC181/BD181)-1)*100))</f>
        <v>7.14285714285714</v>
      </c>
      <c r="BW181" s="299">
        <f>IF(BE181=0,0,IF(BE181&gt;BD181,0,((BD181/BE181)-1)*100))</f>
        <v>11.36363636363638</v>
      </c>
      <c r="BX181" s="299">
        <f>IF(BF181=0,0,IF(BF181&gt;BE181,0,((BE181/BF181)-1)*100))</f>
        <v>6.024096385542155</v>
      </c>
      <c r="BY181" s="299">
        <f>IF(BG181=0,0,IF(BG181&gt;BF181,0,((BF181/BG181)-1)*100))</f>
        <v>10.66666666666667</v>
      </c>
      <c r="BZ181" s="299">
        <f>IF(BH181=0,0,IF(BH181&gt;BG181,0,((BG181/BH181)-1)*100))</f>
        <v>7.14285714285714</v>
      </c>
      <c r="CA181" s="300">
        <f>IF(BI181=0,0,IF(BI181&gt;BH181,0,((BH181/BI181)-1)*100))</f>
        <v>7.692307692307709</v>
      </c>
      <c r="CB181" s="297">
        <f>AVERAGE(BK181:CA181)</f>
        <v>14.12118565915022</v>
      </c>
      <c r="CC181" s="297">
        <f>SQRT(AVERAGE((BK181-$CB181)^2,(BL181-$CB181)^2,(BM181-$CB181)^2,(BN181-$CB181)^2,(BO181-$CB181)^2,(BP181-$CB181)^2,(BQ181-$CB181)^2,(BR181-$CB181)^2,(BS181-$CB181)^2,(BT181-$CB181)^2,(BU181-$CB181)^2,(BV181-$CB181)^2,(BW181-$CB181)^2,(BX181-$CB181)^2,(BY181-$CB181)^2,(BZ181-$CB181)^2,(CA181-$CB181)^2))</f>
        <v>5.978346403427063</v>
      </c>
      <c r="CD181" t="s" s="146">
        <v>137</v>
      </c>
      <c r="CE181" s="301">
        <f>IF(AN181="n/a","n/a",IF(U181&lt;0,"n/a",IF(U181="n/a","n/a",I181+AN181-U181)))</f>
        <v>-15.88495869356316</v>
      </c>
      <c r="CF181" s="301">
        <f>IF(AN181="n/a","n/a",I181+AN181)</f>
        <v>22.76324489925122</v>
      </c>
      <c r="CG181" s="297">
        <f>D181/10+(1000-E181)/100+IF(F181="N",2,IF(F181="Y",1,0))+IF(G181="N",2,IF(G181="Y",1,0))+IF(L181&gt;10,5,L181/2)+IF(S181&gt;100,0,IF(S181&lt;0,0,(100-S181)/10))+IF(U181&gt;100,0,IF(U181&lt;0,0,(100-U181)/10))+IF(X181="-",0,IF(X181="N/A",0,IF(X181&gt;5,0,5-X181)))+IF(Y181&gt;5,0,5-Y181)+IF(Z181="N/A",0,IF(Z181&gt;5,0,5-Z181))+IF(AB181&lt;0,0,IF(AB181="-",0,IF(AB181="N/A",0,IF(AB181&gt;10,5,AB181/2))))+IF(AC181="n/a",0,IF(AC181&lt;0,0,IF(AC181&gt;10,5,AC181/2)))+IF(AE181="n/a",0,IF(AE181&lt;0,0,IF(AE181&gt;10,5,AE181/2)))+AF181/10+IF(AG181&gt;100000,3,IF(AG181&gt;10000,2,IF(AG181&gt;1000,1,0)))+IF(AL181&gt;10,5,AL181/2)+IF(AM181="n/a",0,IF(AM181&gt;10,5,AM181/2))+IF(AN181="n/a",0,IF(AN181&gt;10,5,AN181/2))+IF(AO181="n/a",0,IF(AO181&lt;0,0,IF(AO181&gt;10,5,AO181/2)))+IF(CB181&gt;10,5,CB181/2)</f>
        <v>71.07937125748504</v>
      </c>
      <c r="CH181" s="302">
        <f>IF(AB181="n/a",1.03*AP181,IF(AB181&lt;0,1.01*AP181,IF(AB181&gt;10,1.1*AP181,(1+AB181/100)*AP181)))</f>
        <v>1.212</v>
      </c>
      <c r="CI181" s="303">
        <f>IF($AC181="n/a",1.03*CH181,IF($AC181&lt;0,1.01*CH181,IF($AC181&gt;10,1.1*CH181,(1+$AC181/100)*CH181)))</f>
        <v>1.3213224</v>
      </c>
      <c r="CJ181" s="304">
        <f>IF($AE181="n/a",1.03*CI181,IF($AE181&lt;0,1.01*CI181,IF($AE181&gt;10,1.1*CI181,(1+$AE181/100)*CI181)))</f>
        <v>1.45345464</v>
      </c>
      <c r="CK181" s="304">
        <f>IF($AE181="n/a",1.03*CJ181,IF($AE181&lt;0,1.01*CJ181,IF($AE181&gt;10,1.1*CJ181,(1+$AE181/100)*CJ181)))</f>
        <v>1.598800104000001</v>
      </c>
      <c r="CL181" s="305">
        <f>IF($AE181="n/a",1.03*CK181,IF($AE181&lt;0,1.01*CK181,IF($AE181&gt;10,1.1*CK181,(1+$AE181/100)*CK181)))</f>
        <v>1.758680114400001</v>
      </c>
      <c r="CM181" s="303">
        <f>SUM(CH181:CL181)</f>
        <v>7.344257258400002</v>
      </c>
      <c r="CN181" s="300">
        <f>(CM181/H181)*100</f>
        <v>2.844736901421545</v>
      </c>
      <c r="CO181" s="306">
        <v>1.05</v>
      </c>
      <c r="CP181" s="307">
        <v>53.2</v>
      </c>
      <c r="CQ181" s="308">
        <v>-0.3</v>
      </c>
      <c r="CR181" s="307">
        <v>6.3</v>
      </c>
      <c r="CS181" s="308">
        <v>15.3</v>
      </c>
    </row>
    <row r="182" ht="11.25" customHeight="1">
      <c r="A182" t="s" s="110">
        <v>939</v>
      </c>
      <c r="B182" t="s" s="110">
        <v>940</v>
      </c>
      <c r="C182" t="s" s="173">
        <v>713</v>
      </c>
      <c r="D182" s="174">
        <v>23</v>
      </c>
      <c r="E182" s="219">
        <v>134</v>
      </c>
      <c r="F182" t="s" s="118">
        <v>129</v>
      </c>
      <c r="G182" t="s" s="113">
        <v>129</v>
      </c>
      <c r="H182" s="176">
        <v>63.49</v>
      </c>
      <c r="I182" s="177">
        <f>(R182/H182)*100</f>
        <v>1.008032761064735</v>
      </c>
      <c r="J182" s="178">
        <v>0.135</v>
      </c>
      <c r="K182" s="178">
        <v>0.16</v>
      </c>
      <c r="L182" s="177">
        <f>((K182/J182)-1)*100</f>
        <v>18.51851851851851</v>
      </c>
      <c r="M182" s="179">
        <v>42802</v>
      </c>
      <c r="N182" s="179">
        <v>42804</v>
      </c>
      <c r="O182" s="179">
        <v>42825</v>
      </c>
      <c r="P182" t="s" s="173">
        <v>434</v>
      </c>
      <c r="Q182" s="397"/>
      <c r="R182" s="180">
        <f>K182*4</f>
        <v>0.64</v>
      </c>
      <c r="S182" s="181">
        <f>IF(OR(W182&lt;0.01,W182="n/a"),"n/a",R182/W182*100)</f>
        <v>21.12211221122113</v>
      </c>
      <c r="T182" s="182">
        <f>IF(OR(W182&lt;0.01,Z182="n/a"),"n/a",(H182/SQRT(22.5*W182*(H182/Z182))-1)*100)</f>
        <v>182.5078377694563</v>
      </c>
      <c r="U182" s="177">
        <f>IF(OR(W182&lt;0.01,W182="n/a"),"n/a",H182/W182)</f>
        <v>20.95379537953795</v>
      </c>
      <c r="V182" s="183">
        <v>1</v>
      </c>
      <c r="W182" s="176">
        <v>3.03</v>
      </c>
      <c r="X182" s="176">
        <v>1.92</v>
      </c>
      <c r="Y182" s="184">
        <v>1.85</v>
      </c>
      <c r="Z182" s="185">
        <v>8.57</v>
      </c>
      <c r="AA182" s="186">
        <v>42.9</v>
      </c>
      <c r="AB182" s="187">
        <v>12.7</v>
      </c>
      <c r="AC182" s="188">
        <v>9.109999999999999</v>
      </c>
      <c r="AD182" s="189">
        <v>14.6</v>
      </c>
      <c r="AE182" s="189">
        <v>10.88</v>
      </c>
      <c r="AF182" s="190">
        <v>26</v>
      </c>
      <c r="AG182" s="191">
        <v>24654</v>
      </c>
      <c r="AH182" s="192">
        <v>0.5</v>
      </c>
      <c r="AI182" s="193">
        <v>0.14</v>
      </c>
      <c r="AJ182" s="194">
        <f>IF(OR(AD182&lt;0,AD182="n/a",AD182=0),"n/a",AN182/AD182)</f>
        <v>1.347428715686114</v>
      </c>
      <c r="AK182" s="195">
        <f>IF(OR(AO182&lt;0,AO182="n/a"),"n/a",AN182/AO182)</f>
        <v>0.8005690809548747</v>
      </c>
      <c r="AL182" s="196">
        <f>((AP182/AQ182)^(1/1)-1)*100</f>
        <v>14.89361702127661</v>
      </c>
      <c r="AM182" s="196">
        <f>IF(AS182=0,"n/a",((AP182/AS182)^(1/3)-1)*100)</f>
        <v>16.67333561984607</v>
      </c>
      <c r="AN182" s="196">
        <f>IF(AV182=0,"n/a",((AP182/AV182)^(1/5)-1)*100)</f>
        <v>19.67245924901726</v>
      </c>
      <c r="AO182" s="197">
        <f>IF(BB182=0,"n/a",((AP182/BB182)^(1/10)-1)*100)</f>
        <v>24.57309396155174</v>
      </c>
      <c r="AP182" s="194">
        <v>0.54</v>
      </c>
      <c r="AQ182" s="194">
        <v>0.47</v>
      </c>
      <c r="AR182" s="194">
        <v>0.4</v>
      </c>
      <c r="AS182" s="194">
        <v>0.34</v>
      </c>
      <c r="AT182" s="199"/>
      <c r="AU182" s="194">
        <v>0.28</v>
      </c>
      <c r="AV182" s="194">
        <v>0.22</v>
      </c>
      <c r="AW182" s="199"/>
      <c r="AX182" s="200">
        <v>0.16</v>
      </c>
      <c r="AY182" s="201">
        <v>0.11</v>
      </c>
      <c r="AZ182" s="202">
        <v>0.095</v>
      </c>
      <c r="BA182" s="202">
        <v>0.075</v>
      </c>
      <c r="BB182" s="203">
        <v>0.06</v>
      </c>
      <c r="BC182" s="202">
        <v>0.0525</v>
      </c>
      <c r="BD182" s="202">
        <v>0.043</v>
      </c>
      <c r="BE182" s="202">
        <v>0.029</v>
      </c>
      <c r="BF182" s="202">
        <v>0.024</v>
      </c>
      <c r="BG182" s="202">
        <v>0.0215</v>
      </c>
      <c r="BH182" s="202">
        <v>0.019</v>
      </c>
      <c r="BI182" s="314">
        <v>0.0165</v>
      </c>
      <c r="BJ182" s="200">
        <f>SUM(AP182:BI182)</f>
        <v>2.955500000000002</v>
      </c>
      <c r="BK182" s="205">
        <f>((AP182/AQ182)-1)*100</f>
        <v>14.89361702127661</v>
      </c>
      <c r="BL182" s="205">
        <f>((AQ182/AR182)-1)*100</f>
        <v>17.49999999999998</v>
      </c>
      <c r="BM182" s="205">
        <f>((AR182/AS182)-1)*100</f>
        <v>17.64705882352942</v>
      </c>
      <c r="BN182" s="205">
        <f>IF(AU182=0,0,IF(AU182&gt;AS182,0,((AS182/AU182)-1)*100))</f>
        <v>21.42857142857142</v>
      </c>
      <c r="BO182" s="205">
        <f>IF(AV182=0,0,IF(AV182&gt;AU182,0,((AU182/AV182)-1)*100))</f>
        <v>27.27272727272729</v>
      </c>
      <c r="BP182" s="205">
        <f>IF(AX182=0,0,IF(AX182&gt;AV182,0,((AV182/AX182)-1)*100))</f>
        <v>37.5</v>
      </c>
      <c r="BQ182" s="206">
        <f>IF(AY182=0,0,IF(AY182&gt;AX182,0,((AX182/AY182)-1)*100))</f>
        <v>45.45454545454546</v>
      </c>
      <c r="BR182" s="207">
        <f>IF(AZ182=0,0,IF(AZ182&gt;AY182,0,((AY182/AZ182)-1)*100))</f>
        <v>15.78947368421053</v>
      </c>
      <c r="BS182" s="207">
        <f>IF(BA182=0,0,IF(BA182&gt;AZ182,0,((AZ182/BA182)-1)*100))</f>
        <v>26.66666666666668</v>
      </c>
      <c r="BT182" s="207">
        <f>IF(BB182=0,0,IF(BB182&gt;BA182,0,((BA182/BB182)-1)*100))</f>
        <v>25</v>
      </c>
      <c r="BU182" s="207">
        <f>IF(BC182=0,0,IF(BC182&gt;BB182,0,((BB182/BC182)-1)*100))</f>
        <v>14.28571428571428</v>
      </c>
      <c r="BV182" s="207">
        <f>IF(BD182=0,0,IF(BD182&gt;BC182,0,((BC182/BD182)-1)*100))</f>
        <v>22.09302325581395</v>
      </c>
      <c r="BW182" s="207">
        <f>IF(BE182=0,0,IF(BE182&gt;BD182,0,((BD182/BE182)-1)*100))</f>
        <v>48.2758620689655</v>
      </c>
      <c r="BX182" s="207">
        <f>IF(BF182=0,0,IF(BF182&gt;BE182,0,((BE182/BF182)-1)*100))</f>
        <v>20.83333333333333</v>
      </c>
      <c r="BY182" s="207">
        <f>IF(BG182=0,0,IF(BG182&gt;BF182,0,((BF182/BG182)-1)*100))</f>
        <v>11.62790697674421</v>
      </c>
      <c r="BZ182" s="207">
        <f>IF(BH182=0,0,IF(BH182&gt;BG182,0,((BG182/BH182)-1)*100))</f>
        <v>13.1578947368421</v>
      </c>
      <c r="CA182" s="208">
        <f>IF(BI182=0,0,IF(BI182&gt;BH182,0,((BH182/BI182)-1)*100))</f>
        <v>15.15151515151514</v>
      </c>
      <c r="CB182" s="205">
        <f>AVERAGE(BK182:CA182)</f>
        <v>23.21046530355623</v>
      </c>
      <c r="CC182" s="205">
        <f>SQRT(AVERAGE((BK182-$CB182)^2,(BL182-$CB182)^2,(BM182-$CB182)^2,(BN182-$CB182)^2,(BO182-$CB182)^2,(BP182-$CB182)^2,(BQ182-$CB182)^2,(BR182-$CB182)^2,(BS182-$CB182)^2,(BT182-$CB182)^2,(BU182-$CB182)^2,(BV182-$CB182)^2,(BW182-$CB182)^2,(BX182-$CB182)^2,(BY182-$CB182)^2,(BZ182-$CB182)^2,(CA182-$CB182)^2))</f>
        <v>10.67321554285509</v>
      </c>
      <c r="CD182" t="s" s="110">
        <v>302</v>
      </c>
      <c r="CE182" s="209">
        <f>IF(AN182="n/a","n/a",IF(U182&lt;0,"n/a",IF(U182="n/a","n/a",I182+AN182-U182)))</f>
        <v>-0.273303369455963</v>
      </c>
      <c r="CF182" s="209">
        <f>IF(AN182="n/a","n/a",I182+AN182)</f>
        <v>20.68049201008199</v>
      </c>
      <c r="CG182" s="205">
        <f>D182/10+(1000-E182)/100+IF(F182="N",2,IF(F182="Y",1,0))+IF(G182="N",2,IF(G182="Y",1,0))+IF(L182&gt;10,5,L182/2)+IF(S182&gt;100,0,IF(S182&lt;0,0,(100-S182)/10))+IF(U182&gt;100,0,IF(U182&lt;0,0,(100-U182)/10))+IF(X182="-",0,IF(X182="N/A",0,IF(X182&gt;5,0,5-X182)))+IF(Y182&gt;5,0,5-Y182)+IF(Z182="N/A",0,IF(Z182&gt;5,0,5-Z182))+IF(AB182&lt;0,0,IF(AB182="-",0,IF(AB182="N/A",0,IF(AB182&gt;10,5,AB182/2))))+IF(AC182="n/a",0,IF(AC182&lt;0,0,IF(AC182&gt;10,5,AC182/2)))+IF(AE182="n/a",0,IF(AE182&lt;0,0,IF(AE182&gt;10,5,AE182/2)))+AF182/10+IF(AG182&gt;100000,3,IF(AG182&gt;10000,2,IF(AG182&gt;1000,1,0)))+IF(AL182&gt;10,5,AL182/2)+IF(AM182="n/a",0,IF(AM182&gt;10,5,AM182/2))+IF(AN182="n/a",0,IF(AN182&gt;10,5,AN182/2))+IF(AO182="n/a",0,IF(AO182&lt;0,0,IF(AO182&gt;10,5,AO182/2)))+IF(CB182&gt;10,5,CB182/2)</f>
        <v>82.13740924092409</v>
      </c>
      <c r="CH182" s="315">
        <f>IF(AB182="n/a",1.03*AP182,IF(AB182&lt;0,1.01*AP182,IF(AB182&gt;10,1.1*AP182,(1+AB182/100)*AP182)))</f>
        <v>0.5940000000000001</v>
      </c>
      <c r="CI182" s="211">
        <f>IF($AC182="n/a",1.03*CH182,IF($AC182&lt;0,1.01*CH182,IF($AC182&gt;10,1.1*CH182,(1+$AC182/100)*CH182)))</f>
        <v>0.6481134000000001</v>
      </c>
      <c r="CJ182" s="212">
        <f>IF($AE182="n/a",1.03*CI182,IF($AE182&lt;0,1.01*CI182,IF($AE182&gt;10,1.1*CI182,(1+$AE182/100)*CI182)))</f>
        <v>0.7129247400000002</v>
      </c>
      <c r="CK182" s="212">
        <f>IF($AE182="n/a",1.03*CJ182,IF($AE182&lt;0,1.01*CJ182,IF($AE182&gt;10,1.1*CJ182,(1+$AE182/100)*CJ182)))</f>
        <v>0.7842172140000002</v>
      </c>
      <c r="CL182" s="210">
        <f>IF($AE182="n/a",1.03*CK182,IF($AE182&lt;0,1.01*CK182,IF($AE182&gt;10,1.1*CK182,(1+$AE182/100)*CK182)))</f>
        <v>0.8626389354000004</v>
      </c>
      <c r="CM182" s="211">
        <f>SUM(CH182:CL182)</f>
        <v>3.601894289400001</v>
      </c>
      <c r="CN182" s="208">
        <f>(CM182/H182)*100</f>
        <v>5.673167883761223</v>
      </c>
      <c r="CO182" s="213">
        <v>1.12</v>
      </c>
      <c r="CP182" s="214">
        <v>20.1</v>
      </c>
      <c r="CQ182" s="215">
        <v>-9.1</v>
      </c>
      <c r="CR182" s="214">
        <v>2.4</v>
      </c>
      <c r="CS182" s="215">
        <v>2</v>
      </c>
    </row>
    <row r="183" ht="11.25" customHeight="1">
      <c r="A183" t="s" s="227">
        <v>941</v>
      </c>
      <c r="B183" t="s" s="116">
        <v>942</v>
      </c>
      <c r="C183" t="s" s="116">
        <v>638</v>
      </c>
      <c r="D183" s="218">
        <v>16</v>
      </c>
      <c r="E183" s="219">
        <v>185</v>
      </c>
      <c r="F183" t="s" s="220">
        <v>129</v>
      </c>
      <c r="G183" t="s" s="221">
        <v>129</v>
      </c>
      <c r="H183" s="493">
        <v>84.11</v>
      </c>
      <c r="I183" s="223">
        <f>(R183/H183)*100</f>
        <v>1.141362501486149</v>
      </c>
      <c r="J183" s="224">
        <v>0.23</v>
      </c>
      <c r="K183" s="224">
        <v>0.24</v>
      </c>
      <c r="L183" s="223">
        <f>((K183/J183)-1)*100</f>
        <v>4.347826086956519</v>
      </c>
      <c r="M183" s="226">
        <v>42739</v>
      </c>
      <c r="N183" s="226">
        <v>42741</v>
      </c>
      <c r="O183" s="226">
        <v>42755</v>
      </c>
      <c r="P183" t="s" s="227">
        <v>274</v>
      </c>
      <c r="Q183" s="325"/>
      <c r="R183" s="225">
        <f>K183*4</f>
        <v>0.96</v>
      </c>
      <c r="S183" s="228">
        <f>IF(OR(W183&lt;0.01,W183="n/a"),"n/a",R183/W183*100)</f>
        <v>61.53846153846153</v>
      </c>
      <c r="T183" s="229">
        <f>IF(OR(W183&lt;0.01,Z183="n/a"),"n/a",(H183/SQRT(22.5*W183*(H183/Z183))-1)*100)</f>
        <v>140.313838013421</v>
      </c>
      <c r="U183" s="223">
        <f>IF(OR(W183&lt;0.01,W183="n/a"),"n/a",H183/W183)</f>
        <v>53.91666666666666</v>
      </c>
      <c r="V183" s="230">
        <v>6</v>
      </c>
      <c r="W183" s="222">
        <v>1.56</v>
      </c>
      <c r="X183" s="222">
        <v>1.58</v>
      </c>
      <c r="Y183" s="231">
        <v>12.44</v>
      </c>
      <c r="Z183" s="232">
        <v>2.41</v>
      </c>
      <c r="AA183" s="233">
        <v>4.5</v>
      </c>
      <c r="AB183" s="396">
        <v>231.2</v>
      </c>
      <c r="AC183" s="235">
        <v>25.57</v>
      </c>
      <c r="AD183" s="236">
        <v>-0.7</v>
      </c>
      <c r="AE183" s="236">
        <v>34.3</v>
      </c>
      <c r="AF183" s="237">
        <v>9</v>
      </c>
      <c r="AG183" s="238">
        <v>5482</v>
      </c>
      <c r="AH183" s="239">
        <v>0.4</v>
      </c>
      <c r="AI183" s="240">
        <v>0.26</v>
      </c>
      <c r="AJ183" t="s" s="265">
        <f>IF(OR(AD183&lt;0,AD183="n/a",AD183=0),"n/a",AN183/AD183)</f>
        <v>143</v>
      </c>
      <c r="AK183" s="242">
        <f>IF(OR(AO183&lt;0,AO183="n/a"),"n/a",AN183/AO183)</f>
        <v>1.033418728390719</v>
      </c>
      <c r="AL183" s="243">
        <f>((AP183/AQ183)^(1/1)-1)*100</f>
        <v>4.545454545454541</v>
      </c>
      <c r="AM183" s="243">
        <f>IF(AS183=0,"n/a",((AP183/AS183)^(1/3)-1)*100)</f>
        <v>4.768955317164725</v>
      </c>
      <c r="AN183" s="243">
        <f>IF(AV183=0,"n/a",((AP183/AV183)^(1/5)-1)*100)</f>
        <v>15.89562187541786</v>
      </c>
      <c r="AO183" s="244">
        <f>IF(BB183=0,"n/a",((AP183/BB183)^(1/10)-1)*100)</f>
        <v>15.38158873912723</v>
      </c>
      <c r="AP183" s="241">
        <v>0.92</v>
      </c>
      <c r="AQ183" s="241">
        <v>0.88</v>
      </c>
      <c r="AR183" s="241">
        <v>0.84</v>
      </c>
      <c r="AS183" s="241">
        <v>0.8</v>
      </c>
      <c r="AT183" s="245"/>
      <c r="AU183" s="241">
        <v>0.6</v>
      </c>
      <c r="AV183" s="241">
        <v>0.44</v>
      </c>
      <c r="AW183" s="245"/>
      <c r="AX183" s="246">
        <v>0.36</v>
      </c>
      <c r="AY183" s="247">
        <v>0.32</v>
      </c>
      <c r="AZ183" s="248">
        <v>0.28</v>
      </c>
      <c r="BA183" s="248">
        <v>0.26</v>
      </c>
      <c r="BB183" s="248">
        <v>0.22</v>
      </c>
      <c r="BC183" s="248">
        <v>0.2</v>
      </c>
      <c r="BD183" s="248">
        <v>0.15</v>
      </c>
      <c r="BE183" s="248">
        <v>0.1</v>
      </c>
      <c r="BF183" s="248">
        <v>0.075</v>
      </c>
      <c r="BG183" s="317">
        <v>0.05</v>
      </c>
      <c r="BH183" s="248">
        <v>0.05</v>
      </c>
      <c r="BI183" s="401">
        <v>0</v>
      </c>
      <c r="BJ183" s="246">
        <f>SUM(AP183:BI183)</f>
        <v>6.545000000000001</v>
      </c>
      <c r="BK183" s="250">
        <f>((AP183/AQ183)-1)*100</f>
        <v>4.545454545454541</v>
      </c>
      <c r="BL183" s="250">
        <f>((AQ183/AR183)-1)*100</f>
        <v>4.761904761904767</v>
      </c>
      <c r="BM183" s="250">
        <f>((AR183/AS183)-1)*100</f>
        <v>4.999999999999982</v>
      </c>
      <c r="BN183" s="250">
        <f>IF(AU183=0,0,IF(AU183&gt;AS183,0,((AS183/AU183)-1)*100))</f>
        <v>33.33333333333335</v>
      </c>
      <c r="BO183" s="250">
        <f>IF(AV183=0,0,IF(AV183&gt;AU183,0,((AU183/AV183)-1)*100))</f>
        <v>36.36363636363635</v>
      </c>
      <c r="BP183" s="250">
        <f>IF(AX183=0,0,IF(AX183&gt;AV183,0,((AV183/AX183)-1)*100))</f>
        <v>22.22222222222223</v>
      </c>
      <c r="BQ183" s="251">
        <f>IF(AY183=0,0,IF(AY183&gt;AX183,0,((AX183/AY183)-1)*100))</f>
        <v>12.5</v>
      </c>
      <c r="BR183" s="252">
        <f>IF(AZ183=0,0,IF(AZ183&gt;AY183,0,((AY183/AZ183)-1)*100))</f>
        <v>14.28571428571428</v>
      </c>
      <c r="BS183" s="252">
        <f>IF(BA183=0,0,IF(BA183&gt;AZ183,0,((AZ183/BA183)-1)*100))</f>
        <v>7.692307692307709</v>
      </c>
      <c r="BT183" s="252">
        <f>IF(BB183=0,0,IF(BB183&gt;BA183,0,((BA183/BB183)-1)*100))</f>
        <v>18.18181818181819</v>
      </c>
      <c r="BU183" s="252">
        <f>IF(BC183=0,0,IF(BC183&gt;BB183,0,((BB183/BC183)-1)*100))</f>
        <v>9.999999999999986</v>
      </c>
      <c r="BV183" s="252">
        <f>IF(BD183=0,0,IF(BD183&gt;BC183,0,((BC183/BD183)-1)*100))</f>
        <v>33.33333333333335</v>
      </c>
      <c r="BW183" s="252">
        <f>IF(BE183=0,0,IF(BE183&gt;BD183,0,((BD183/BE183)-1)*100))</f>
        <v>49.99999999999998</v>
      </c>
      <c r="BX183" s="252">
        <f>IF(BF183=0,0,IF(BF183&gt;BE183,0,((BE183/BF183)-1)*100))</f>
        <v>33.33333333333335</v>
      </c>
      <c r="BY183" s="252">
        <f>IF(BG183=0,0,IF(BG183&gt;BF183,0,((BF183/BG183)-1)*100))</f>
        <v>49.99999999999998</v>
      </c>
      <c r="BZ183" s="252">
        <f>IF(BH183=0,0,IF(BH183&gt;BG183,0,((BG183/BH183)-1)*100))</f>
        <v>0</v>
      </c>
      <c r="CA183" s="253">
        <f>IF(BI183=0,0,IF(BI183&gt;BH183,0,((BH183/BI183)-1)*100))</f>
        <v>0</v>
      </c>
      <c r="CB183" s="250">
        <f>AVERAGE(BK183:CA183)</f>
        <v>19.73841517959165</v>
      </c>
      <c r="CC183" s="250">
        <f>SQRT(AVERAGE((BK183-$CB183)^2,(BL183-$CB183)^2,(BM183-$CB183)^2,(BN183-$CB183)^2,(BO183-$CB183)^2,(BP183-$CB183)^2,(BQ183-$CB183)^2,(BR183-$CB183)^2,(BS183-$CB183)^2,(BT183-$CB183)^2,(BU183-$CB183)^2,(BV183-$CB183)^2,(BW183-$CB183)^2,(BX183-$CB183)^2,(BY183-$CB183)^2,(BZ183-$CB183)^2,(CA183-$CB183)^2))</f>
        <v>16.16933845903884</v>
      </c>
      <c r="CD183" t="s" s="116">
        <v>152</v>
      </c>
      <c r="CE183" s="254">
        <f>IF(AN183="n/a","n/a",IF(U183&lt;0,"n/a",IF(U183="n/a","n/a",I183+AN183-U183)))</f>
        <v>-36.87968228976266</v>
      </c>
      <c r="CF183" s="254">
        <f>IF(AN183="n/a","n/a",I183+AN183)</f>
        <v>17.03698437690401</v>
      </c>
      <c r="CG183" s="250">
        <f>D183/10+(1000-E183)/100+IF(F183="N",2,IF(F183="Y",1,0))+IF(G183="N",2,IF(G183="Y",1,0))+IF(L183&gt;10,5,L183/2)+IF(S183&gt;100,0,IF(S183&lt;0,0,(100-S183)/10))+IF(U183&gt;100,0,IF(U183&lt;0,0,(100-U183)/10))+IF(X183="-",0,IF(X183="N/A",0,IF(X183&gt;5,0,5-X183)))+IF(Y183&gt;5,0,5-Y183)+IF(Z183="N/A",0,IF(Z183&gt;5,0,5-Z183))+IF(AB183&lt;0,0,IF(AB183="-",0,IF(AB183="N/A",0,IF(AB183&gt;10,5,AB183/2))))+IF(AC183="n/a",0,IF(AC183&lt;0,0,IF(AC183&gt;10,5,AC183/2)))+IF(AE183="n/a",0,IF(AE183&lt;0,0,IF(AE183&gt;10,5,AE183/2)))+AF183/10+IF(AG183&gt;100000,3,IF(AG183&gt;10000,2,IF(AG183&gt;1000,1,0)))+IF(AL183&gt;10,5,AL183/2)+IF(AM183="n/a",0,IF(AM183&gt;10,5,AM183/2))+IF(AN183="n/a",0,IF(AN183&gt;10,5,AN183/2))+IF(AO183="n/a",0,IF(AO183&lt;0,0,IF(AO183&gt;10,5,AO183/2)))+IF(CB183&gt;10,5,CB183/2)</f>
        <v>62.94560515427508</v>
      </c>
      <c r="CH183" s="255">
        <f>IF(AB183="n/a",1.03*AP183,IF(AB183&lt;0,1.01*AP183,IF(AB183&gt;10,1.1*AP183,(1+AB183/100)*AP183)))</f>
        <v>1.012</v>
      </c>
      <c r="CI183" s="256">
        <f>IF($AC183="n/a",1.03*CH183,IF($AC183&lt;0,1.01*CH183,IF($AC183&gt;10,1.1*CH183,(1+$AC183/100)*CH183)))</f>
        <v>1.1132</v>
      </c>
      <c r="CJ183" s="257">
        <f>IF($AE183="n/a",1.03*CI183,IF($AE183&lt;0,1.01*CI183,IF($AE183&gt;10,1.1*CI183,(1+$AE183/100)*CI183)))</f>
        <v>1.22452</v>
      </c>
      <c r="CK183" s="257">
        <f>IF($AE183="n/a",1.03*CJ183,IF($AE183&lt;0,1.01*CJ183,IF($AE183&gt;10,1.1*CJ183,(1+$AE183/100)*CJ183)))</f>
        <v>1.346972000000001</v>
      </c>
      <c r="CL183" s="258">
        <f>IF($AE183="n/a",1.03*CK183,IF($AE183&lt;0,1.01*CK183,IF($AE183&gt;10,1.1*CK183,(1+$AE183/100)*CK183)))</f>
        <v>1.481669200000001</v>
      </c>
      <c r="CM183" s="256">
        <f>SUM(CH183:CL183)</f>
        <v>6.178361200000002</v>
      </c>
      <c r="CN183" s="253">
        <f>(CM183/H183)*100</f>
        <v>7.345572702413508</v>
      </c>
      <c r="CO183" s="259">
        <v>0.5</v>
      </c>
      <c r="CP183" s="260">
        <v>39.7</v>
      </c>
      <c r="CQ183" s="261">
        <v>-10.9</v>
      </c>
      <c r="CR183" s="260">
        <v>-5.3</v>
      </c>
      <c r="CS183" s="261">
        <v>7.6</v>
      </c>
    </row>
    <row r="184" ht="11.25" customHeight="1">
      <c r="A184" t="s" s="227">
        <v>943</v>
      </c>
      <c r="B184" t="s" s="116">
        <v>944</v>
      </c>
      <c r="C184" t="s" s="116">
        <v>594</v>
      </c>
      <c r="D184" s="218">
        <v>13</v>
      </c>
      <c r="E184" s="219">
        <v>280</v>
      </c>
      <c r="F184" t="s" s="220">
        <v>141</v>
      </c>
      <c r="G184" t="s" s="221">
        <v>141</v>
      </c>
      <c r="H184" s="493">
        <v>81.08</v>
      </c>
      <c r="I184" s="223">
        <f>(R184/H184)*100</f>
        <v>2.269363591514554</v>
      </c>
      <c r="J184" s="224">
        <v>0.44</v>
      </c>
      <c r="K184" s="224">
        <v>0.46</v>
      </c>
      <c r="L184" s="223">
        <f>((K184/J184)-1)*100</f>
        <v>4.545454545454541</v>
      </c>
      <c r="M184" s="226">
        <v>42964</v>
      </c>
      <c r="N184" s="226">
        <v>42968</v>
      </c>
      <c r="O184" s="226">
        <v>42993</v>
      </c>
      <c r="P184" t="s" s="227">
        <v>182</v>
      </c>
      <c r="Q184" s="85"/>
      <c r="R184" s="225">
        <f>K184*4</f>
        <v>1.84</v>
      </c>
      <c r="S184" s="228">
        <f>IF(OR(W184&lt;0.01,W184="n/a"),"n/a",R184/W184*100)</f>
        <v>49.59568733153639</v>
      </c>
      <c r="T184" s="229">
        <f>IF(OR(W184&lt;0.01,Z184="n/a"),"n/a",(H184/SQRT(22.5*W184*(H184/Z184))-1)*100)</f>
        <v>37.62456580896456</v>
      </c>
      <c r="U184" s="223">
        <f>IF(OR(W184&lt;0.01,W184="n/a"),"n/a",H184/W184)</f>
        <v>21.8544474393531</v>
      </c>
      <c r="V184" s="230">
        <v>12</v>
      </c>
      <c r="W184" s="222">
        <v>3.71</v>
      </c>
      <c r="X184" s="222">
        <v>1.46</v>
      </c>
      <c r="Y184" s="231">
        <v>0.59</v>
      </c>
      <c r="Z184" s="232">
        <v>1.95</v>
      </c>
      <c r="AA184" s="233">
        <v>9.300000000000001</v>
      </c>
      <c r="AB184" s="234">
        <v>-13.7</v>
      </c>
      <c r="AC184" s="235">
        <v>16.6</v>
      </c>
      <c r="AD184" s="236">
        <v>8.300000000000001</v>
      </c>
      <c r="AE184" s="236">
        <v>15</v>
      </c>
      <c r="AF184" s="237">
        <v>15</v>
      </c>
      <c r="AG184" s="238">
        <v>4235</v>
      </c>
      <c r="AH184" s="239">
        <v>0.7</v>
      </c>
      <c r="AI184" s="240">
        <v>2.46</v>
      </c>
      <c r="AJ184" s="241">
        <f>IF(OR(AD184&lt;0,AD184="n/a",AD184=0,AN184="n/a"),"n/a",AN184/AD184)</f>
        <v>1.048694437897293</v>
      </c>
      <c r="AK184" s="242">
        <f>IF(OR(AN184&lt;0,AN184="n/a",AO184&lt;0,AO184="n/a"),"n/a",AN184/AO184)</f>
        <v>0.9702365311001745</v>
      </c>
      <c r="AL184" s="243">
        <f>((AP184/AQ184)^(1/1)-1)*100</f>
        <v>8.974358974358964</v>
      </c>
      <c r="AM184" s="243">
        <f>IF(AS184=0,"n/a",((AP184/AS184)^(1/3)-1)*100)</f>
        <v>9.354129979287684</v>
      </c>
      <c r="AN184" s="243">
        <f>IF(AV184=0,"n/a",((AP184/AV184)^(1/5)-1)*100)</f>
        <v>8.704163834547529</v>
      </c>
      <c r="AO184" s="244">
        <f>IF(BB184=0,"n/a",((AP184/BB184)^(1/10)-1)*100)</f>
        <v>8.971177187770563</v>
      </c>
      <c r="AP184" s="241">
        <v>1.7</v>
      </c>
      <c r="AQ184" s="241">
        <v>1.56</v>
      </c>
      <c r="AR184" s="241">
        <v>1.42</v>
      </c>
      <c r="AS184" s="241">
        <v>1.3</v>
      </c>
      <c r="AT184" s="245"/>
      <c r="AU184" s="241">
        <v>1.2</v>
      </c>
      <c r="AV184" s="241">
        <v>1.12</v>
      </c>
      <c r="AW184" s="245"/>
      <c r="AX184" s="246">
        <v>1.02</v>
      </c>
      <c r="AY184" s="247">
        <v>0.96</v>
      </c>
      <c r="AZ184" s="248">
        <v>0.92</v>
      </c>
      <c r="BA184" s="248">
        <v>0.84</v>
      </c>
      <c r="BB184" s="248">
        <v>0.72</v>
      </c>
      <c r="BC184" s="248">
        <v>0.64</v>
      </c>
      <c r="BD184" s="317">
        <v>0.6</v>
      </c>
      <c r="BE184" s="317">
        <v>0.6</v>
      </c>
      <c r="BF184" s="317">
        <v>0.6</v>
      </c>
      <c r="BG184" s="317">
        <v>0.6</v>
      </c>
      <c r="BH184" s="317">
        <v>0.6</v>
      </c>
      <c r="BI184" s="401">
        <v>0.6</v>
      </c>
      <c r="BJ184" s="246">
        <f>SUM(AP184:BI184)</f>
        <v>17</v>
      </c>
      <c r="BK184" s="250">
        <f>((AP184/AQ184)-1)*100</f>
        <v>8.974358974358964</v>
      </c>
      <c r="BL184" s="250">
        <f>((AQ184/AR184)-1)*100</f>
        <v>9.859154929577475</v>
      </c>
      <c r="BM184" s="250">
        <f>((AR184/AS184)-1)*100</f>
        <v>9.230769230769219</v>
      </c>
      <c r="BN184" s="250">
        <f>IF(AU184=0,0,IF(AU184&gt;AS184,0,((AS184/AU184)-1)*100))</f>
        <v>8.333333333333348</v>
      </c>
      <c r="BO184" s="250">
        <f>IF(AV184=0,0,IF(AV184&gt;AU184,0,((AU184/AV184)-1)*100))</f>
        <v>7.14285714285714</v>
      </c>
      <c r="BP184" s="250">
        <f>IF(AX184=0,0,IF(AX184&gt;AV184,0,((AV184/AX184)-1)*100))</f>
        <v>9.803921568627461</v>
      </c>
      <c r="BQ184" s="251">
        <f>IF(AY184=0,0,IF(AY184&gt;AX184,0,((AX184/AY184)-1)*100))</f>
        <v>6.25</v>
      </c>
      <c r="BR184" s="252">
        <f>IF(AZ184=0,0,IF(AZ184&gt;AY184,0,((AY184/AZ184)-1)*100))</f>
        <v>4.347826086956519</v>
      </c>
      <c r="BS184" s="252">
        <f>IF(BA184=0,0,IF(BA184&gt;AZ184,0,((AZ184/BA184)-1)*100))</f>
        <v>9.523809523809534</v>
      </c>
      <c r="BT184" s="252">
        <f>IF(BB184=0,0,IF(BB184&gt;BA184,0,((BA184/BB184)-1)*100))</f>
        <v>16.66666666666667</v>
      </c>
      <c r="BU184" s="252">
        <f>IF(BC184=0,0,IF(BC184&gt;BB184,0,((BB184/BC184)-1)*100))</f>
        <v>12.5</v>
      </c>
      <c r="BV184" s="252">
        <f>IF(BD184=0,0,IF(BD184&gt;BC184,0,((BC184/BD184)-1)*100))</f>
        <v>6.666666666666665</v>
      </c>
      <c r="BW184" s="252">
        <f>IF(BE184=0,0,IF(BE184&gt;BD184,0,((BD184/BE184)-1)*100))</f>
        <v>0</v>
      </c>
      <c r="BX184" s="252">
        <f>IF(BF184=0,0,IF(BF184&gt;BE184,0,((BE184/BF184)-1)*100))</f>
        <v>0</v>
      </c>
      <c r="BY184" s="252">
        <f>IF(BG184=0,0,IF(BG184&gt;BF184,0,((BF184/BG184)-1)*100))</f>
        <v>0</v>
      </c>
      <c r="BZ184" s="252">
        <f>IF(BH184=0,0,IF(BH184&gt;BG184,0,((BG184/BH184)-1)*100))</f>
        <v>0</v>
      </c>
      <c r="CA184" s="253">
        <f>IF(BI184=0,0,IF(BI184&gt;BH184,0,((BH184/BI184)-1)*100))</f>
        <v>0</v>
      </c>
      <c r="CB184" s="250">
        <f>AVERAGE(BK184:CA184)</f>
        <v>6.429374360213117</v>
      </c>
      <c r="CC184" s="250">
        <f>SQRT(AVERAGE((BK184-$CB184)^2,(BL184-$CB184)^2,(BM184-$CB184)^2,(BN184-$CB184)^2,(BO184-$CB184)^2,(BP184-$CB184)^2,(BQ184-$CB184)^2,(BR184-$CB184)^2,(BS184-$CB184)^2,(BT184-$CB184)^2,(BU184-$CB184)^2,(BV184-$CB184)^2,(BW184-$CB184)^2,(BX184-$CB184)^2,(BY184-$CB184)^2,(BZ184-$CB184)^2,(CA184-$CB184)^2))</f>
        <v>4.874577621012691</v>
      </c>
      <c r="CD184" t="s" s="116">
        <v>137</v>
      </c>
      <c r="CE184" s="254">
        <f>IF(AN184="n/a","n/a",IF(U184&lt;0,"n/a",IF(U184="n/a","n/a",I184+AN184-U184)))</f>
        <v>-10.88092001329102</v>
      </c>
      <c r="CF184" s="254">
        <f>IF(AN184="n/a","n/a",I184+AN184)</f>
        <v>10.97352742606208</v>
      </c>
      <c r="CG184" s="250">
        <f>D184/10+(1000-E184)/100+IF(F184="N",2,IF(F184="Y",1,0))+IF(G184="N",2,IF(G184="Y",1,0))+IF(L184&gt;10,5,L184/2)+IF(S184&gt;100,0,IF(S184&lt;0,0,(100-S184)/10))+IF(U184&gt;100,0,IF(U184&lt;0,0,(100-U184)/10))+IF(X184="-",0,IF(X184="N/A",0,IF(X184&gt;5,0,5-X184)))+IF(Y184&gt;5,0,5-Y184)+IF(Z184="N/A",0,IF(Z184&gt;5,0,5-Z184))+IF(AB184&lt;0,0,IF(AB184="-",0,IF(AB184="N/A",0,IF(AB184&gt;10,5,AB184/2))))+IF(AC184="n/a",0,IF(AC184&lt;0,0,IF(AC184&gt;10,5,AC184/2)))+IF(AE184="n/a",0,IF(AE184&lt;0,0,IF(AE184&gt;10,5,AE184/2)))+AF184/10+IF(AG184&gt;100000,3,IF(AG184&gt;10000,2,IF(AG184&gt;1000,1,0)))+IF(AL184&gt;10,5,AL184/2)+IF(AM184="n/a",0,IF(AM184&gt;10,5,AM184/2))+IF(AN184="n/a",0,IF(AN184&gt;10,5,AN184/2))+IF(AO184="n/a",0,IF(AO184&lt;0,0,IF(AO184&gt;10,5,AO184/2)))+IF(CB184&gt;10,5,CB184/2)</f>
        <v>70.34431596372724</v>
      </c>
      <c r="CH184" s="255">
        <f>IF(AB184="n/a",1.03*AP184,IF(AB184&lt;0,1.01*AP184,IF(AB184&gt;10,1.1*AP184,(1+AB184/100)*AP184)))</f>
        <v>1.717</v>
      </c>
      <c r="CI184" s="256">
        <f>IF($AC184="n/a",1.03*CH184,IF($AC184&lt;0,1.01*CH184,IF($AC184&gt;10,1.1*CH184,(1+$AC184/100)*CH184)))</f>
        <v>1.8887</v>
      </c>
      <c r="CJ184" s="257">
        <f>IF($AE184="n/a",1.03*CI184,IF($AE184&lt;0,1.01*CI184,IF($AE184&gt;10,1.1*CI184,(1+$AE184/100)*CI184)))</f>
        <v>2.07757</v>
      </c>
      <c r="CK184" s="257">
        <f>IF($AE184="n/a",1.03*CJ184,IF($AE184&lt;0,1.01*CJ184,IF($AE184&gt;10,1.1*CJ184,(1+$AE184/100)*CJ184)))</f>
        <v>2.285327000000001</v>
      </c>
      <c r="CL184" s="258">
        <f>IF($AE184="n/a",1.03*CK184,IF($AE184&lt;0,1.01*CK184,IF($AE184&gt;10,1.1*CK184,(1+$AE184/100)*CK184)))</f>
        <v>2.513859700000001</v>
      </c>
      <c r="CM184" s="256">
        <f>SUM(CH184:CL184)</f>
        <v>10.4824567</v>
      </c>
      <c r="CN184" s="253">
        <f>(CM184/H184)*100</f>
        <v>12.92853564380859</v>
      </c>
      <c r="CO184" s="259">
        <v>1.52</v>
      </c>
      <c r="CP184" s="260">
        <v>29.7</v>
      </c>
      <c r="CQ184" s="261">
        <v>-5.2</v>
      </c>
      <c r="CR184" s="260">
        <v>0.7</v>
      </c>
      <c r="CS184" s="261">
        <v>9</v>
      </c>
    </row>
    <row r="185" ht="11.25" customHeight="1">
      <c r="A185" t="s" s="116">
        <v>945</v>
      </c>
      <c r="B185" t="s" s="116">
        <v>946</v>
      </c>
      <c r="C185" t="s" s="116">
        <v>357</v>
      </c>
      <c r="D185" s="218">
        <v>17</v>
      </c>
      <c r="E185" s="219">
        <v>179</v>
      </c>
      <c r="F185" t="s" s="220">
        <v>55</v>
      </c>
      <c r="G185" t="s" s="221">
        <v>55</v>
      </c>
      <c r="H185" s="493">
        <v>43.14</v>
      </c>
      <c r="I185" s="223">
        <f>(R185/H185)*100</f>
        <v>5.679184051923968</v>
      </c>
      <c r="J185" s="318">
        <v>0.575</v>
      </c>
      <c r="K185" s="318">
        <v>0.6125</v>
      </c>
      <c r="L185" s="223">
        <f>((K185/J185)-1)*100</f>
        <v>6.521739130434789</v>
      </c>
      <c r="M185" s="226">
        <v>42802</v>
      </c>
      <c r="N185" s="226">
        <v>42804</v>
      </c>
      <c r="O185" s="226">
        <v>42826</v>
      </c>
      <c r="P185" t="s" s="227">
        <v>177</v>
      </c>
      <c r="Q185" s="85"/>
      <c r="R185" s="225">
        <f>K185*4</f>
        <v>2.45</v>
      </c>
      <c r="S185" s="228">
        <f>IF(OR(W185&lt;0.01,W185="n/a"),"n/a",R185/W185*100)</f>
        <v>77.53164556962025</v>
      </c>
      <c r="T185" s="229">
        <f>IF(OR(W185&lt;0.01,Z185="n/a"),"n/a",(H185/SQRT(22.5*W185*(H185/Z185))-1)*100)</f>
        <v>-19.80298520870868</v>
      </c>
      <c r="U185" s="223">
        <f>IF(OR(W185&lt;0.01,W185="n/a"),"n/a",H185/W185)</f>
        <v>13.65189873417721</v>
      </c>
      <c r="V185" s="230">
        <v>12</v>
      </c>
      <c r="W185" s="222">
        <v>3.16</v>
      </c>
      <c r="X185" s="222">
        <v>2.49</v>
      </c>
      <c r="Y185" s="231">
        <v>1.47</v>
      </c>
      <c r="Z185" s="232">
        <v>1.06</v>
      </c>
      <c r="AA185" s="233">
        <v>10.2</v>
      </c>
      <c r="AB185" s="234">
        <v>-20.2</v>
      </c>
      <c r="AC185" s="235">
        <v>-12.83</v>
      </c>
      <c r="AD185" s="236">
        <v>7</v>
      </c>
      <c r="AE185" s="236">
        <v>5.5</v>
      </c>
      <c r="AF185" s="237">
        <v>11</v>
      </c>
      <c r="AG185" s="238">
        <v>6342</v>
      </c>
      <c r="AH185" s="239">
        <v>8.300000000000001</v>
      </c>
      <c r="AI185" s="240">
        <v>1.33</v>
      </c>
      <c r="AJ185" s="241">
        <f>IF(OR(AD185&lt;0,AD185="n/a",AD185=0),"n/a",AN185/AD185)</f>
        <v>0.4712039041654975</v>
      </c>
      <c r="AK185" s="242">
        <f>IF(OR(AO185&lt;0,AO185="n/a"),"n/a",AN185/AO185)</f>
        <v>1.017570577552768</v>
      </c>
      <c r="AL185" s="243">
        <f>((AP185/AQ185)^(1/1)-1)*100</f>
        <v>5.092592592592582</v>
      </c>
      <c r="AM185" s="243">
        <f>IF(AS185=0,"n/a",((AP185/AS185)^(1/3)-1)*100)</f>
        <v>4.008964176518948</v>
      </c>
      <c r="AN185" s="243">
        <f>IF(AV185=0,"n/a",((AP185/AV185)^(1/5)-1)*100)</f>
        <v>3.298427329158482</v>
      </c>
      <c r="AO185" s="244">
        <f>IF(BB185=0,"n/a",((AP185/BB185)^(1/10)-1)*100)</f>
        <v>3.241472780287258</v>
      </c>
      <c r="AP185" s="241">
        <v>2.27</v>
      </c>
      <c r="AQ185" s="241">
        <v>2.16</v>
      </c>
      <c r="AR185" s="241">
        <v>2.085</v>
      </c>
      <c r="AS185" s="241">
        <v>2.0175</v>
      </c>
      <c r="AT185" s="245"/>
      <c r="AU185" s="241">
        <v>1.97</v>
      </c>
      <c r="AV185" s="241">
        <v>1.93</v>
      </c>
      <c r="AW185" s="245"/>
      <c r="AX185" s="246">
        <v>1.895</v>
      </c>
      <c r="AY185" s="247">
        <v>1.87</v>
      </c>
      <c r="AZ185" s="248">
        <v>1.82</v>
      </c>
      <c r="BA185" s="248">
        <v>1.74</v>
      </c>
      <c r="BB185" s="248">
        <v>1.65</v>
      </c>
      <c r="BC185" s="248">
        <v>1.535</v>
      </c>
      <c r="BD185" s="248">
        <v>1.44</v>
      </c>
      <c r="BE185" s="248">
        <v>1.36</v>
      </c>
      <c r="BF185" s="248">
        <v>1.275</v>
      </c>
      <c r="BG185" s="248">
        <v>1.1875</v>
      </c>
      <c r="BH185" s="248">
        <v>1.1375</v>
      </c>
      <c r="BI185" s="249">
        <v>1.32</v>
      </c>
      <c r="BJ185" s="246">
        <f>SUM(AP185:BI185)</f>
        <v>30.66249999999999</v>
      </c>
      <c r="BK185" s="250">
        <f>((AP185/AQ185)-1)*100</f>
        <v>5.092592592592582</v>
      </c>
      <c r="BL185" s="250">
        <f>((AQ185/AR185)-1)*100</f>
        <v>3.597122302158273</v>
      </c>
      <c r="BM185" s="250">
        <f>((AR185/AS185)-1)*100</f>
        <v>3.345724907063197</v>
      </c>
      <c r="BN185" s="250">
        <f>IF(AU185=0,0,IF(AU185&gt;AS185,0,((AS185/AU185)-1)*100))</f>
        <v>2.411167512690371</v>
      </c>
      <c r="BO185" s="250">
        <f>IF(AV185=0,0,IF(AV185&gt;AU185,0,((AU185/AV185)-1)*100))</f>
        <v>2.072538860103634</v>
      </c>
      <c r="BP185" s="250">
        <f>IF(AX185=0,0,IF(AX185&gt;AV185,0,((AV185/AX185)-1)*100))</f>
        <v>1.846965699208436</v>
      </c>
      <c r="BQ185" s="251">
        <f>IF(AY185=0,0,IF(AY185&gt;AX185,0,((AX185/AY185)-1)*100))</f>
        <v>1.33689839572193</v>
      </c>
      <c r="BR185" s="252">
        <f>IF(AZ185=0,0,IF(AZ185&gt;AY185,0,((AY185/AZ185)-1)*100))</f>
        <v>2.74725274725276</v>
      </c>
      <c r="BS185" s="252">
        <f>IF(BA185=0,0,IF(BA185&gt;AZ185,0,((AZ185/BA185)-1)*100))</f>
        <v>4.597701149425282</v>
      </c>
      <c r="BT185" s="252">
        <f>IF(BB185=0,0,IF(BB185&gt;BA185,0,((BA185/BB185)-1)*100))</f>
        <v>5.454545454545467</v>
      </c>
      <c r="BU185" s="252">
        <f>IF(BC185=0,0,IF(BC185&gt;BB185,0,((BB185/BC185)-1)*100))</f>
        <v>7.491856677524433</v>
      </c>
      <c r="BV185" s="252">
        <f>IF(BD185=0,0,IF(BD185&gt;BC185,0,((BC185/BD185)-1)*100))</f>
        <v>6.59722222222221</v>
      </c>
      <c r="BW185" s="252">
        <f>IF(BE185=0,0,IF(BE185&gt;BD185,0,((BD185/BE185)-1)*100))</f>
        <v>5.88235294117645</v>
      </c>
      <c r="BX185" s="252">
        <f>IF(BF185=0,0,IF(BF185&gt;BE185,0,((BE185/BF185)-1)*100))</f>
        <v>6.666666666666687</v>
      </c>
      <c r="BY185" s="252">
        <f>IF(BG185=0,0,IF(BG185&gt;BF185,0,((BF185/BG185)-1)*100))</f>
        <v>7.36842105263158</v>
      </c>
      <c r="BZ185" s="252">
        <f>IF(BH185=0,0,IF(BH185&gt;BG185,0,((BG185/BH185)-1)*100))</f>
        <v>4.395604395604402</v>
      </c>
      <c r="CA185" s="253">
        <f>IF(BI185=0,0,IF(BI185&gt;BH185,0,((BH185/BI185)-1)*100))</f>
        <v>0</v>
      </c>
      <c r="CB185" s="250">
        <f>AVERAGE(BK185:CA185)</f>
        <v>4.170860798622805</v>
      </c>
      <c r="CC185" s="250">
        <f>SQRT(AVERAGE((BK185-$CB185)^2,(BL185-$CB185)^2,(BM185-$CB185)^2,(BN185-$CB185)^2,(BO185-$CB185)^2,(BP185-$CB185)^2,(BQ185-$CB185)^2,(BR185-$CB185)^2,(BS185-$CB185)^2,(BT185-$CB185)^2,(BU185-$CB185)^2,(BV185-$CB185)^2,(BW185-$CB185)^2,(BX185-$CB185)^2,(BY185-$CB185)^2,(BZ185-$CB185)^2,(CA185-$CB185)^2))</f>
        <v>2.174627715989998</v>
      </c>
      <c r="CD185" t="s" s="116">
        <v>161</v>
      </c>
      <c r="CE185" s="254">
        <f>IF(AN185="n/a","n/a",IF(U185&lt;0,"n/a",IF(U185="n/a","n/a",I185+AN185-U185)))</f>
        <v>-4.674287353094764</v>
      </c>
      <c r="CF185" s="254">
        <f>IF(AN185="n/a","n/a",I185+AN185)</f>
        <v>8.97761138108245</v>
      </c>
      <c r="CG185" s="250">
        <f>D185/10+(1000-E185)/100+IF(F185="N",2,IF(F185="Y",1,0))+IF(G185="N",2,IF(G185="Y",1,0))+IF(L185&gt;10,5,L185/2)+IF(S185&gt;100,0,IF(S185&lt;0,0,(100-S185)/10))+IF(U185&gt;100,0,IF(U185&lt;0,0,(100-U185)/10))+IF(X185="-",0,IF(X185="N/A",0,IF(X185&gt;5,0,5-X185)))+IF(Y185&gt;5,0,5-Y185)+IF(Z185="N/A",0,IF(Z185&gt;5,0,5-Z185))+IF(AB185&lt;0,0,IF(AB185="-",0,IF(AB185="N/A",0,IF(AB185&gt;10,5,AB185/2))))+IF(AC185="n/a",0,IF(AC185&lt;0,0,IF(AC185&gt;10,5,AC185/2)))+IF(AE185="n/a",0,IF(AE185&lt;0,0,IF(AE185&gt;10,5,AE185/2)))+AF185/10+IF(AG185&gt;100000,3,IF(AG185&gt;10000,2,IF(AG185&gt;1000,1,0)))+IF(AL185&gt;10,5,AL185/2)+IF(AM185="n/a",0,IF(AM185&gt;10,5,AM185/2))+IF(AN185="n/a",0,IF(AN185&gt;10,5,AN185/2))+IF(AO185="n/a",0,IF(AO185&lt;0,0,IF(AO185&gt;10,5,AO185/2)))+IF(CB185&gt;10,5,CB185/2)</f>
        <v>52.78867397342768</v>
      </c>
      <c r="CH185" s="255">
        <f>IF(AB185="n/a",1.03*AP185,IF(AB185&lt;0,1.01*AP185,IF(AB185&gt;10,1.1*AP185,(1+AB185/100)*AP185)))</f>
        <v>2.2927</v>
      </c>
      <c r="CI185" s="256">
        <f>IF($AC185="n/a",1.03*CH185,IF($AC185&lt;0,1.01*CH185,IF($AC185&gt;10,1.1*CH185,(1+$AC185/100)*CH185)))</f>
        <v>2.315627</v>
      </c>
      <c r="CJ185" s="257">
        <f>IF($AE185="n/a",1.03*CI185,IF($AE185&lt;0,1.01*CI185,IF($AE185&gt;10,1.1*CI185,(1+$AE185/100)*CI185)))</f>
        <v>2.442986485</v>
      </c>
      <c r="CK185" s="257">
        <f>IF($AE185="n/a",1.03*CJ185,IF($AE185&lt;0,1.01*CJ185,IF($AE185&gt;10,1.1*CJ185,(1+$AE185/100)*CJ185)))</f>
        <v>2.577350741675</v>
      </c>
      <c r="CL185" s="258">
        <f>IF($AE185="n/a",1.03*CK185,IF($AE185&lt;0,1.01*CK185,IF($AE185&gt;10,1.1*CK185,(1+$AE185/100)*CK185)))</f>
        <v>2.719105032467125</v>
      </c>
      <c r="CM185" s="256">
        <f>SUM(CH185:CL185)</f>
        <v>12.34776925914212</v>
      </c>
      <c r="CN185" s="253">
        <f>(CM185/H185)*100</f>
        <v>28.62255275647224</v>
      </c>
      <c r="CO185" s="259">
        <v>0.27</v>
      </c>
      <c r="CP185" s="260">
        <v>-4.9</v>
      </c>
      <c r="CQ185" s="261">
        <v>-42.5</v>
      </c>
      <c r="CR185" s="260">
        <v>-20.3</v>
      </c>
      <c r="CS185" s="261">
        <v>-32.3</v>
      </c>
    </row>
    <row r="186" ht="11.25" customHeight="1">
      <c r="A186" t="s" s="273">
        <v>947</v>
      </c>
      <c r="B186" t="s" s="146">
        <v>948</v>
      </c>
      <c r="C186" t="s" s="146">
        <v>174</v>
      </c>
      <c r="D186" s="267">
        <v>14</v>
      </c>
      <c r="E186" s="219">
        <v>246</v>
      </c>
      <c r="F186" t="s" s="151">
        <v>55</v>
      </c>
      <c r="G186" t="s" s="152">
        <v>55</v>
      </c>
      <c r="H186" s="496">
        <v>117.5</v>
      </c>
      <c r="I186" s="269">
        <f>(R186/H186)*100</f>
        <v>2.8</v>
      </c>
      <c r="J186" s="270">
        <v>0.755</v>
      </c>
      <c r="K186" s="270">
        <v>0.8225</v>
      </c>
      <c r="L186" s="269">
        <f>((K186/J186)-1)*100</f>
        <v>8.940397350993369</v>
      </c>
      <c r="M186" s="272">
        <v>42815</v>
      </c>
      <c r="N186" s="272">
        <v>42817</v>
      </c>
      <c r="O186" s="272">
        <v>42840</v>
      </c>
      <c r="P186" t="s" s="273">
        <v>603</v>
      </c>
      <c r="Q186" s="274"/>
      <c r="R186" s="271">
        <f>K186*4</f>
        <v>3.29</v>
      </c>
      <c r="S186" s="275">
        <f>IF(OR(W186&lt;0.01,W186="n/a"),"n/a",R186/W186*100)</f>
        <v>48.59675036927622</v>
      </c>
      <c r="T186" s="276">
        <f>IF(OR(W186&lt;0.01,Z186="n/a"),"n/a",(H186/SQRT(22.5*W186*(H186/Z186))-1)*100)</f>
        <v>30.86087718544819</v>
      </c>
      <c r="U186" s="269">
        <f>IF(OR(W186&lt;0.01,W186="n/a"),"n/a",H186/W186)</f>
        <v>17.35598227474151</v>
      </c>
      <c r="V186" s="277">
        <v>12</v>
      </c>
      <c r="W186" s="268">
        <v>6.77</v>
      </c>
      <c r="X186" s="268">
        <v>1.76</v>
      </c>
      <c r="Y186" s="278">
        <v>2.69</v>
      </c>
      <c r="Z186" s="279">
        <v>2.22</v>
      </c>
      <c r="AA186" s="280">
        <v>13.1</v>
      </c>
      <c r="AB186" s="281">
        <v>1.5</v>
      </c>
      <c r="AC186" s="282">
        <v>6.46</v>
      </c>
      <c r="AD186" s="283">
        <v>-0.2</v>
      </c>
      <c r="AE186" s="283">
        <v>9.85</v>
      </c>
      <c r="AF186" s="284">
        <v>16</v>
      </c>
      <c r="AG186" s="285">
        <v>29545</v>
      </c>
      <c r="AH186" s="286">
        <v>0.1</v>
      </c>
      <c r="AI186" s="287">
        <v>1.36</v>
      </c>
      <c r="AJ186" t="s" s="368">
        <f>IF(OR(AD186&lt;0,AD186="n/a",AD186=0),"n/a",AN186/AD186)</f>
        <v>143</v>
      </c>
      <c r="AK186" s="289">
        <f>IF(OR(AO186&lt;0,AO186="n/a"),"n/a",AN186/AO186)</f>
        <v>1.059983222841782</v>
      </c>
      <c r="AL186" s="290">
        <f>((AP186/AQ186)^(1/1)-1)*100</f>
        <v>7.427536231884058</v>
      </c>
      <c r="AM186" s="290">
        <f>IF(AS186=0,"n/a",((AP186/AS186)^(1/3)-1)*100)</f>
        <v>5.992495380910112</v>
      </c>
      <c r="AN186" s="290">
        <f>IF(AV186=0,"n/a",((AP186/AV186)^(1/5)-1)*100)</f>
        <v>10.13230316512002</v>
      </c>
      <c r="AO186" s="291">
        <f>IF(BB186=0,"n/a",((AP186/BB186)^(1/10)-1)*100)</f>
        <v>9.558927864872825</v>
      </c>
      <c r="AP186" s="288">
        <v>2.965</v>
      </c>
      <c r="AQ186" s="288">
        <v>2.76</v>
      </c>
      <c r="AR186" s="288">
        <v>2.61</v>
      </c>
      <c r="AS186" s="288">
        <v>2.49</v>
      </c>
      <c r="AT186" s="292"/>
      <c r="AU186" s="288">
        <v>2.28</v>
      </c>
      <c r="AV186" s="288">
        <v>1.83</v>
      </c>
      <c r="AW186" s="292"/>
      <c r="AX186" s="524">
        <v>1.56</v>
      </c>
      <c r="AY186" s="294">
        <v>1.52</v>
      </c>
      <c r="AZ186" s="295">
        <v>1.33</v>
      </c>
      <c r="BA186" s="295">
        <v>1.23</v>
      </c>
      <c r="BB186" s="295">
        <v>1.19</v>
      </c>
      <c r="BC186" s="295">
        <v>1.12</v>
      </c>
      <c r="BD186" s="426">
        <v>1</v>
      </c>
      <c r="BE186" s="426">
        <v>1</v>
      </c>
      <c r="BF186" s="426">
        <v>1</v>
      </c>
      <c r="BG186" s="426">
        <v>1</v>
      </c>
      <c r="BH186" s="426">
        <v>1.14</v>
      </c>
      <c r="BI186" s="494">
        <v>1.56</v>
      </c>
      <c r="BJ186" s="293">
        <f>SUM(AP186:BI186)</f>
        <v>29.585</v>
      </c>
      <c r="BK186" s="297">
        <f>((AP186/AQ186)-1)*100</f>
        <v>7.427536231884058</v>
      </c>
      <c r="BL186" s="297">
        <f>((AQ186/AR186)-1)*100</f>
        <v>5.747126436781613</v>
      </c>
      <c r="BM186" s="297">
        <f>((AR186/AS186)-1)*100</f>
        <v>4.819277108433728</v>
      </c>
      <c r="BN186" s="297">
        <f>IF(AU186=0,0,IF(AU186&gt;AS186,0,((AS186/AU186)-1)*100))</f>
        <v>9.21052631578949</v>
      </c>
      <c r="BO186" s="297">
        <f>IF(AV186=0,0,IF(AV186&gt;AU186,0,((AU186/AV186)-1)*100))</f>
        <v>24.59016393442621</v>
      </c>
      <c r="BP186" s="297">
        <f>IF(AX186=0,0,IF(AX186&gt;AV186,0,((AV186/AX186)-1)*100))</f>
        <v>17.30769230769231</v>
      </c>
      <c r="BQ186" s="298">
        <f>IF(AY186=0,0,IF(AY186&gt;AX186,0,((AX186/AY186)-1)*100))</f>
        <v>2.631578947368429</v>
      </c>
      <c r="BR186" s="299">
        <f>IF(AZ186=0,0,IF(AZ186&gt;AY186,0,((AY186/AZ186)-1)*100))</f>
        <v>14.28571428571428</v>
      </c>
      <c r="BS186" s="299">
        <f>IF(BA186=0,0,IF(BA186&gt;AZ186,0,((AZ186/BA186)-1)*100))</f>
        <v>8.130081300813007</v>
      </c>
      <c r="BT186" s="299">
        <f>IF(BB186=0,0,IF(BB186&gt;BA186,0,((BA186/BB186)-1)*100))</f>
        <v>3.361344537815136</v>
      </c>
      <c r="BU186" s="299">
        <f>IF(BC186=0,0,IF(BC186&gt;BB186,0,((BB186/BC186)-1)*100))</f>
        <v>6.249999999999978</v>
      </c>
      <c r="BV186" s="299">
        <f>IF(BD186=0,0,IF(BD186&gt;BC186,0,((BC186/BD186)-1)*100))</f>
        <v>12.00000000000001</v>
      </c>
      <c r="BW186" s="299">
        <f>IF(BE186=0,0,IF(BE186&gt;BD186,0,((BD186/BE186)-1)*100))</f>
        <v>0</v>
      </c>
      <c r="BX186" s="299">
        <f>IF(BF186=0,0,IF(BF186&gt;BE186,0,((BE186/BF186)-1)*100))</f>
        <v>0</v>
      </c>
      <c r="BY186" s="299">
        <f>IF(BG186=0,0,IF(BG186&gt;BF186,0,((BF186/BG186)-1)*100))</f>
        <v>0</v>
      </c>
      <c r="BZ186" s="299">
        <f>IF(BH186=0,0,IF(BH186&gt;BG186,0,((BG186/BH186)-1)*100))</f>
        <v>0</v>
      </c>
      <c r="CA186" s="300">
        <f>IF(BI186=0,0,IF(BI186&gt;BH186,0,((BH186/BI186)-1)*100))</f>
        <v>0</v>
      </c>
      <c r="CB186" s="297">
        <f>AVERAGE(BK186:CA186)</f>
        <v>6.809473023924603</v>
      </c>
      <c r="CC186" s="297">
        <f>SQRT(AVERAGE((BK186-$CB186)^2,(BL186-$CB186)^2,(BM186-$CB186)^2,(BN186-$CB186)^2,(BO186-$CB186)^2,(BP186-$CB186)^2,(BQ186-$CB186)^2,(BR186-$CB186)^2,(BS186-$CB186)^2,(BT186-$CB186)^2,(BU186-$CB186)^2,(BV186-$CB186)^2,(BW186-$CB186)^2,(BX186-$CB186)^2,(BY186-$CB186)^2,(BZ186-$CB186)^2,(CA186-$CB186)^2))</f>
        <v>6.789628204956924</v>
      </c>
      <c r="CD186" t="s" s="146">
        <v>161</v>
      </c>
      <c r="CE186" s="301">
        <f>IF(AN186="n/a","n/a",IF(U186&lt;0,"n/a",IF(U186="n/a","n/a",I186+AN186-U186)))</f>
        <v>-4.42367910962149</v>
      </c>
      <c r="CF186" s="301">
        <f>IF(AN186="n/a","n/a",I186+AN186)</f>
        <v>12.93230316512002</v>
      </c>
      <c r="CG186" s="297">
        <f>D186/10+(1000-E186)/100+IF(F186="N",2,IF(F186="Y",1,0))+IF(G186="N",2,IF(G186="Y",1,0))+IF(L186&gt;10,5,L186/2)+IF(S186&gt;100,0,IF(S186&lt;0,0,(100-S186)/10))+IF(U186&gt;100,0,IF(U186&lt;0,0,(100-U186)/10))+IF(X186="-",0,IF(X186="N/A",0,IF(X186&gt;5,0,5-X186)))+IF(Y186&gt;5,0,5-Y186)+IF(Z186="N/A",0,IF(Z186&gt;5,0,5-Z186))+IF(AB186&lt;0,0,IF(AB186="-",0,IF(AB186="N/A",0,IF(AB186&gt;10,5,AB186/2))))+IF(AC186="n/a",0,IF(AC186&lt;0,0,IF(AC186&gt;10,5,AC186/2)))+IF(AE186="n/a",0,IF(AE186&lt;0,0,IF(AE186&gt;10,5,AE186/2)))+AF186/10+IF(AG186&gt;100000,3,IF(AG186&gt;10000,2,IF(AG186&gt;1000,1,0)))+IF(AL186&gt;10,5,AL186/2)+IF(AM186="n/a",0,IF(AM186&gt;10,5,AM186/2))+IF(AN186="n/a",0,IF(AN186&gt;10,5,AN186/2))+IF(AO186="n/a",0,IF(AO186&lt;0,0,IF(AO186&gt;10,5,AO186/2)))+IF(CB186&gt;10,5,CB186/2)</f>
        <v>71.54414166189071</v>
      </c>
      <c r="CH186" s="302">
        <f>IF(AB186="n/a",1.03*AP186,IF(AB186&lt;0,1.01*AP186,IF(AB186&gt;10,1.1*AP186,(1+AB186/100)*AP186)))</f>
        <v>3.009475</v>
      </c>
      <c r="CI186" s="303">
        <f>IF($AC186="n/a",1.03*CH186,IF($AC186&lt;0,1.01*CH186,IF($AC186&gt;10,1.1*CH186,(1+$AC186/100)*CH186)))</f>
        <v>3.203887084999999</v>
      </c>
      <c r="CJ186" s="304">
        <f>IF($AE186="n/a",1.03*CI186,IF($AE186&lt;0,1.01*CI186,IF($AE186&gt;10,1.1*CI186,(1+$AE186/100)*CI186)))</f>
        <v>3.519469962872499</v>
      </c>
      <c r="CK186" s="304">
        <f>IF($AE186="n/a",1.03*CJ186,IF($AE186&lt;0,1.01*CJ186,IF($AE186&gt;10,1.1*CJ186,(1+$AE186/100)*CJ186)))</f>
        <v>3.866137754215441</v>
      </c>
      <c r="CL186" s="305">
        <f>IF($AE186="n/a",1.03*CK186,IF($AE186&lt;0,1.01*CK186,IF($AE186&gt;10,1.1*CK186,(1+$AE186/100)*CK186)))</f>
        <v>4.246952323005662</v>
      </c>
      <c r="CM186" s="303">
        <f>SUM(CH186:CL186)</f>
        <v>17.8459221250936</v>
      </c>
      <c r="CN186" s="300">
        <f>(CM186/H186)*100</f>
        <v>15.18801882986689</v>
      </c>
      <c r="CO186" s="306">
        <v>0.63</v>
      </c>
      <c r="CP186" s="307">
        <v>26.4</v>
      </c>
      <c r="CQ186" s="308">
        <v>-2.2</v>
      </c>
      <c r="CR186" s="307">
        <v>1.1</v>
      </c>
      <c r="CS186" s="308">
        <v>4.6</v>
      </c>
    </row>
    <row r="187" ht="11.25" customHeight="1">
      <c r="A187" t="s" s="173">
        <v>949</v>
      </c>
      <c r="B187" t="s" s="110">
        <v>950</v>
      </c>
      <c r="C187" t="s" s="110">
        <v>313</v>
      </c>
      <c r="D187" s="174">
        <v>12</v>
      </c>
      <c r="E187" s="219">
        <v>308</v>
      </c>
      <c r="F187" t="s" s="118">
        <v>55</v>
      </c>
      <c r="G187" t="s" s="113">
        <v>55</v>
      </c>
      <c r="H187" s="495">
        <v>76.05</v>
      </c>
      <c r="I187" s="177">
        <f>(R187/H187)*100</f>
        <v>1.735700197238659</v>
      </c>
      <c r="J187" s="311">
        <v>0.3</v>
      </c>
      <c r="K187" s="311">
        <v>0.33</v>
      </c>
      <c r="L187" s="177">
        <f>((K187/J187)-1)*100</f>
        <v>10.00000000000001</v>
      </c>
      <c r="M187" s="179">
        <v>43042</v>
      </c>
      <c r="N187" s="179">
        <v>43045</v>
      </c>
      <c r="O187" s="179">
        <v>43070</v>
      </c>
      <c r="P187" t="s" s="173">
        <v>147</v>
      </c>
      <c r="Q187" s="84"/>
      <c r="R187" s="180">
        <f>K187*4</f>
        <v>1.32</v>
      </c>
      <c r="S187" s="181">
        <f>IF(OR(W187&lt;0.01,W187="n/a"),"n/a",R187/W187*100)</f>
        <v>54.32098765432099</v>
      </c>
      <c r="T187" s="182">
        <f>IF(OR(W187&lt;0.01,Z187="n/a"),"n/a",(H187/SQRT(22.5*W187*(H187/Z187))-1)*100)</f>
        <v>129.6015514494263</v>
      </c>
      <c r="U187" s="177">
        <f>IF(OR(W187&lt;0.01,W187="n/a"),"n/a",H187/W187)</f>
        <v>31.29629629629629</v>
      </c>
      <c r="V187" s="183">
        <v>12</v>
      </c>
      <c r="W187" s="176">
        <v>2.43</v>
      </c>
      <c r="X187" s="176">
        <v>3.65</v>
      </c>
      <c r="Y187" s="184">
        <v>2.44</v>
      </c>
      <c r="Z187" s="185">
        <v>3.79</v>
      </c>
      <c r="AA187" s="186">
        <v>12.6</v>
      </c>
      <c r="AB187" s="187">
        <v>18.1</v>
      </c>
      <c r="AC187" s="188">
        <v>12.1</v>
      </c>
      <c r="AD187" s="189">
        <v>2.6</v>
      </c>
      <c r="AE187" s="189">
        <v>8.6</v>
      </c>
      <c r="AF187" s="190">
        <v>4</v>
      </c>
      <c r="AG187" s="191">
        <v>3333</v>
      </c>
      <c r="AH187" s="192">
        <v>0.3</v>
      </c>
      <c r="AI187" s="193">
        <v>0.6899999999999999</v>
      </c>
      <c r="AJ187" s="194">
        <f>IF(OR(AD187&lt;0,AD187="n/a",AD187=0,AN187="n/a"),"n/a",AN187/AD187)</f>
        <v>2.204829932054098</v>
      </c>
      <c r="AK187" s="195">
        <f>IF(OR(AN187&lt;0,AN187="n/a",AO187&lt;0,AO187="n/a"),"n/a",AN187/AO187)</f>
        <v>0.9291939040631193</v>
      </c>
      <c r="AL187" s="196">
        <f>((AP187/AQ187)^(1/1)-1)*100</f>
        <v>6.730769230769229</v>
      </c>
      <c r="AM187" s="196">
        <f>IF(AS187=0,"n/a",((AP187/AS187)^(1/3)-1)*100)</f>
        <v>6.846556189685171</v>
      </c>
      <c r="AN187" s="196">
        <f>IF(AV187=0,"n/a",((AP187/AV187)^(1/5)-1)*100)</f>
        <v>5.732557823340656</v>
      </c>
      <c r="AO187" s="197">
        <f>IF(BB187=0,"n/a",((AP187/BB187)^(1/10)-1)*100)</f>
        <v>6.169388109708529</v>
      </c>
      <c r="AP187" s="194">
        <v>1.11</v>
      </c>
      <c r="AQ187" s="194">
        <v>1.04</v>
      </c>
      <c r="AR187" s="194">
        <v>0.98</v>
      </c>
      <c r="AS187" s="194">
        <v>0.91</v>
      </c>
      <c r="AT187" s="199"/>
      <c r="AU187" s="194">
        <v>0.87</v>
      </c>
      <c r="AV187" s="194">
        <v>0.84</v>
      </c>
      <c r="AW187" s="199"/>
      <c r="AX187" s="200">
        <v>0.79</v>
      </c>
      <c r="AY187" s="370">
        <v>0.76</v>
      </c>
      <c r="AZ187" s="202">
        <v>0.74</v>
      </c>
      <c r="BA187" s="202">
        <v>0.68</v>
      </c>
      <c r="BB187" s="202">
        <v>0.61</v>
      </c>
      <c r="BC187" s="203">
        <v>0.6</v>
      </c>
      <c r="BD187" s="202">
        <v>0.6</v>
      </c>
      <c r="BE187" s="202">
        <v>0.59</v>
      </c>
      <c r="BF187" s="202">
        <v>0.54</v>
      </c>
      <c r="BG187" s="203">
        <v>0.532</v>
      </c>
      <c r="BH187" s="202">
        <v>0.532</v>
      </c>
      <c r="BI187" s="314">
        <v>0.53</v>
      </c>
      <c r="BJ187" s="200">
        <f>SUM(AP187:BI187)</f>
        <v>13.254</v>
      </c>
      <c r="BK187" s="205">
        <f>((AP187/AQ187)-1)*100</f>
        <v>6.730769230769229</v>
      </c>
      <c r="BL187" s="205">
        <f>((AQ187/AR187)-1)*100</f>
        <v>6.122448979591844</v>
      </c>
      <c r="BM187" s="205">
        <f>((AR187/AS187)-1)*100</f>
        <v>7.692307692307687</v>
      </c>
      <c r="BN187" s="205">
        <f>IF(AU187=0,0,IF(AU187&gt;AS187,0,((AS187/AU187)-1)*100))</f>
        <v>4.597701149425282</v>
      </c>
      <c r="BO187" s="205">
        <f>IF(AV187=0,0,IF(AV187&gt;AU187,0,((AU187/AV187)-1)*100))</f>
        <v>3.571428571428581</v>
      </c>
      <c r="BP187" s="205">
        <f>IF(AX187=0,0,IF(AX187&gt;AV187,0,((AV187/AX187)-1)*100))</f>
        <v>6.329113924050622</v>
      </c>
      <c r="BQ187" s="206">
        <f>IF(AY187=0,0,IF(AY187&gt;AX187,0,((AX187/AY187)-1)*100))</f>
        <v>3.947368421052633</v>
      </c>
      <c r="BR187" s="207">
        <f>IF(AZ187=0,0,IF(AZ187&gt;AY187,0,((AY187/AZ187)-1)*100))</f>
        <v>2.702702702702697</v>
      </c>
      <c r="BS187" s="207">
        <f>IF(BA187=0,0,IF(BA187&gt;AZ187,0,((AZ187/BA187)-1)*100))</f>
        <v>8.823529411764696</v>
      </c>
      <c r="BT187" s="207">
        <f>IF(BB187=0,0,IF(BB187&gt;BA187,0,((BA187/BB187)-1)*100))</f>
        <v>11.47540983606559</v>
      </c>
      <c r="BU187" s="207">
        <f>IF(BC187=0,0,IF(BC187&gt;BB187,0,((BB187/BC187)-1)*100))</f>
        <v>1.666666666666661</v>
      </c>
      <c r="BV187" s="207">
        <f>IF(BD187=0,0,IF(BD187&gt;BC187,0,((BC187/BD187)-1)*100))</f>
        <v>0</v>
      </c>
      <c r="BW187" s="207">
        <f>IF(BE187=0,0,IF(BE187&gt;BD187,0,((BD187/BE187)-1)*100))</f>
        <v>1.694915254237284</v>
      </c>
      <c r="BX187" s="207">
        <f>IF(BF187=0,0,IF(BF187&gt;BE187,0,((BE187/BF187)-1)*100))</f>
        <v>9.259259259259256</v>
      </c>
      <c r="BY187" s="207">
        <f>IF(BG187=0,0,IF(BG187&gt;BF187,0,((BF187/BG187)-1)*100))</f>
        <v>1.503759398496252</v>
      </c>
      <c r="BZ187" s="207">
        <f>IF(BH187=0,0,IF(BH187&gt;BG187,0,((BG187/BH187)-1)*100))</f>
        <v>0</v>
      </c>
      <c r="CA187" s="208">
        <f>IF(BI187=0,0,IF(BI187&gt;BH187,0,((BH187/BI187)-1)*100))</f>
        <v>0.3773584905660377</v>
      </c>
      <c r="CB187" s="205">
        <f>AVERAGE(BK187:CA187)</f>
        <v>4.499690528728491</v>
      </c>
      <c r="CC187" s="205">
        <f>SQRT(AVERAGE((BK187-$CB187)^2,(BL187-$CB187)^2,(BM187-$CB187)^2,(BN187-$CB187)^2,(BO187-$CB187)^2,(BP187-$CB187)^2,(BQ187-$CB187)^2,(BR187-$CB187)^2,(BS187-$CB187)^2,(BT187-$CB187)^2,(BU187-$CB187)^2,(BV187-$CB187)^2,(BW187-$CB187)^2,(BX187-$CB187)^2,(BY187-$CB187)^2,(BZ187-$CB187)^2,(CA187-$CB187)^2))</f>
        <v>3.412109342789832</v>
      </c>
      <c r="CD187" t="s" s="110">
        <v>152</v>
      </c>
      <c r="CE187" s="209">
        <f>IF(AN187="n/a","n/a",IF(U187&lt;0,"n/a",IF(U187="n/a","n/a",I187+AN187-U187)))</f>
        <v>-23.82803827571698</v>
      </c>
      <c r="CF187" s="209">
        <f>IF(AN187="n/a","n/a",I187+AN187)</f>
        <v>7.468258020579315</v>
      </c>
      <c r="CG187" s="205">
        <f>D187/10+(1000-E187)/100+IF(F187="N",2,IF(F187="Y",1,0))+IF(G187="N",2,IF(G187="Y",1,0))+IF(L187&gt;10,5,L187/2)+IF(S187&gt;100,0,IF(S187&lt;0,0,(100-S187)/10))+IF(U187&gt;100,0,IF(U187&lt;0,0,(100-U187)/10))+IF(X187="-",0,IF(X187="N/A",0,IF(X187&gt;5,0,5-X187)))+IF(Y187&gt;5,0,5-Y187)+IF(Z187="N/A",0,IF(Z187&gt;5,0,5-Z187))+IF(AB187&lt;0,0,IF(AB187="-",0,IF(AB187="N/A",0,IF(AB187&gt;10,5,AB187/2))))+IF(AC187="n/a",0,IF(AC187&lt;0,0,IF(AC187&gt;10,5,AC187/2)))+IF(AE187="n/a",0,IF(AE187&lt;0,0,IF(AE187&gt;10,5,AE187/2)))+AF187/10+IF(AG187&gt;100000,3,IF(AG187&gt;10000,2,IF(AG187&gt;1000,1,0)))+IF(AL187&gt;10,5,AL187/2)+IF(AM187="n/a",0,IF(AM187&gt;10,5,AM187/2))+IF(AN187="n/a",0,IF(AN187&gt;10,5,AN187/2))+IF(AO187="n/a",0,IF(AO187&lt;0,0,IF(AO187&gt;10,5,AO187/2)))+IF(CB187&gt;10,5,CB187/2)</f>
        <v>64.36775254605432</v>
      </c>
      <c r="CH187" s="315">
        <f>IF(AB187="n/a",1.03*AP187,IF(AB187&lt;0,1.01*AP187,IF(AB187&gt;10,1.1*AP187,(1+AB187/100)*AP187)))</f>
        <v>1.221</v>
      </c>
      <c r="CI187" s="211">
        <f>IF($AC187="n/a",1.03*CH187,IF($AC187&lt;0,1.01*CH187,IF($AC187&gt;10,1.1*CH187,(1+$AC187/100)*CH187)))</f>
        <v>1.3431</v>
      </c>
      <c r="CJ187" s="212">
        <f>IF($AE187="n/a",1.03*CI187,IF($AE187&lt;0,1.01*CI187,IF($AE187&gt;10,1.1*CI187,(1+$AE187/100)*CI187)))</f>
        <v>1.458606600000001</v>
      </c>
      <c r="CK187" s="212">
        <f>IF($AE187="n/a",1.03*CJ187,IF($AE187&lt;0,1.01*CJ187,IF($AE187&gt;10,1.1*CJ187,(1+$AE187/100)*CJ187)))</f>
        <v>1.584046767600001</v>
      </c>
      <c r="CL187" s="210">
        <f>IF($AE187="n/a",1.03*CK187,IF($AE187&lt;0,1.01*CK187,IF($AE187&gt;10,1.1*CK187,(1+$AE187/100)*CK187)))</f>
        <v>1.720274789613601</v>
      </c>
      <c r="CM187" s="211">
        <f>SUM(CH187:CL187)</f>
        <v>7.327028157213602</v>
      </c>
      <c r="CN187" s="208">
        <f>(CM187/H187)*100</f>
        <v>9.634488043673377</v>
      </c>
      <c r="CO187" s="213">
        <v>1.09</v>
      </c>
      <c r="CP187" s="214">
        <v>6.8</v>
      </c>
      <c r="CQ187" s="215">
        <v>-10.5</v>
      </c>
      <c r="CR187" s="214">
        <v>0.4</v>
      </c>
      <c r="CS187" s="215">
        <v>-3</v>
      </c>
    </row>
    <row r="188" ht="11.25" customHeight="1">
      <c r="A188" t="s" s="116">
        <v>951</v>
      </c>
      <c r="B188" t="s" s="116">
        <v>952</v>
      </c>
      <c r="C188" t="s" s="116">
        <v>518</v>
      </c>
      <c r="D188" s="218">
        <v>14</v>
      </c>
      <c r="E188" s="219">
        <v>258</v>
      </c>
      <c r="F188" t="s" s="220">
        <v>129</v>
      </c>
      <c r="G188" t="s" s="221">
        <v>129</v>
      </c>
      <c r="H188" s="493">
        <v>147.63</v>
      </c>
      <c r="I188" s="223">
        <f>(R188/H188)*100</f>
        <v>0.625685836212152</v>
      </c>
      <c r="J188" s="224">
        <v>0.40185</v>
      </c>
      <c r="K188" s="224">
        <v>0.46185</v>
      </c>
      <c r="L188" s="223">
        <f>((K188/J188)-1)*100</f>
        <v>14.93094438223217</v>
      </c>
      <c r="M188" s="226">
        <v>42984</v>
      </c>
      <c r="N188" s="226">
        <v>42986</v>
      </c>
      <c r="O188" s="226">
        <v>43028</v>
      </c>
      <c r="P188" t="s" s="227">
        <v>743</v>
      </c>
      <c r="Q188" t="s" s="227">
        <v>771</v>
      </c>
      <c r="R188" s="225">
        <f>K188*2</f>
        <v>0.9237</v>
      </c>
      <c r="S188" s="228">
        <f>IF(OR(W188&lt;0.01,W188="n/a"),"n/a",R188/W188*100)</f>
        <v>40.69162995594714</v>
      </c>
      <c r="T188" s="229">
        <f>IF(OR(W188&lt;0.01,Z188="n/a"),"n/a",(H188/SQRT(22.5*W188*(H188/Z188))-1)*100)</f>
        <v>103.3064424576533</v>
      </c>
      <c r="U188" s="223">
        <f>IF(OR(W188&lt;0.01,W188="n/a"),"n/a",H188/W188)</f>
        <v>65.0352422907489</v>
      </c>
      <c r="V188" s="230">
        <v>12</v>
      </c>
      <c r="W188" s="222">
        <v>2.27</v>
      </c>
      <c r="X188" s="222">
        <v>5.87</v>
      </c>
      <c r="Y188" s="231">
        <v>3.02</v>
      </c>
      <c r="Z188" s="232">
        <v>1.43</v>
      </c>
      <c r="AA188" s="233">
        <v>2.3</v>
      </c>
      <c r="AB188" s="234">
        <v>-65.5</v>
      </c>
      <c r="AC188" s="235">
        <v>8.23</v>
      </c>
      <c r="AD188" s="236">
        <v>-12.8</v>
      </c>
      <c r="AE188" s="236">
        <v>11.07</v>
      </c>
      <c r="AF188" s="237">
        <v>14</v>
      </c>
      <c r="AG188" s="238">
        <v>44078</v>
      </c>
      <c r="AH188" s="239">
        <v>0.1</v>
      </c>
      <c r="AI188" s="240">
        <v>0.6899999999999999</v>
      </c>
      <c r="AJ188" t="s" s="265">
        <f>IF(OR(AD188&lt;0,AD188="n/a",AD188=0),"n/a",AN188/AD188)</f>
        <v>143</v>
      </c>
      <c r="AK188" s="242">
        <f>IF(OR(AO188&lt;0,AO188="n/a"),"n/a",AN188/AO188)</f>
        <v>0.9679975028872372</v>
      </c>
      <c r="AL188" s="243">
        <f>((AP188/AQ188)^(1/1)-1)*100</f>
        <v>14.92921492921493</v>
      </c>
      <c r="AM188" s="243">
        <f>IF(AS188=0,"n/a",((AP188/AS188)^(1/3)-1)*100)</f>
        <v>15.03235613580292</v>
      </c>
      <c r="AN188" s="243">
        <f>IF(AV188=0,"n/a",((AP188/AV188)^(1/5)-1)*100)</f>
        <v>14.98164372744029</v>
      </c>
      <c r="AO188" s="244">
        <f>IF(BB188=0,"n/a",((AP188/BB188)^(1/10)-1)*100)</f>
        <v>15.47694460239275</v>
      </c>
      <c r="AP188" s="241">
        <v>0.8037</v>
      </c>
      <c r="AQ188" s="241">
        <v>0.6992999999999999</v>
      </c>
      <c r="AR188" s="241">
        <v>0.6228</v>
      </c>
      <c r="AS188" s="241">
        <v>0.528</v>
      </c>
      <c r="AT188" s="245"/>
      <c r="AU188" s="241">
        <v>0.4596</v>
      </c>
      <c r="AV188" s="241">
        <v>0.3999</v>
      </c>
      <c r="AW188" s="245"/>
      <c r="AX188" s="246">
        <v>0.345</v>
      </c>
      <c r="AY188" s="247">
        <v>0.29724</v>
      </c>
      <c r="AZ188" s="248">
        <v>0.25848</v>
      </c>
      <c r="BA188" s="248">
        <v>0.221775</v>
      </c>
      <c r="BB188" s="248">
        <v>0.190608</v>
      </c>
      <c r="BC188" s="248">
        <v>0.17023</v>
      </c>
      <c r="BD188" s="248">
        <v>0.055</v>
      </c>
      <c r="BE188" s="317">
        <v>0</v>
      </c>
      <c r="BF188" s="317">
        <v>0</v>
      </c>
      <c r="BG188" s="317">
        <v>0</v>
      </c>
      <c r="BH188" s="317">
        <v>0</v>
      </c>
      <c r="BI188" s="401">
        <v>0</v>
      </c>
      <c r="BJ188" s="246">
        <f>SUM(AP188:BI188)</f>
        <v>5.051633</v>
      </c>
      <c r="BK188" s="250">
        <f>((AP188/AQ188)-1)*100</f>
        <v>14.92921492921493</v>
      </c>
      <c r="BL188" s="250">
        <f>((AQ188/AR188)-1)*100</f>
        <v>12.28323699421963</v>
      </c>
      <c r="BM188" s="250">
        <f>((AR188/AS188)-1)*100</f>
        <v>17.95454545454545</v>
      </c>
      <c r="BN188" s="250">
        <f>IF(AU188=0,0,IF(AU188&gt;AS188,0,((AS188/AU188)-1)*100))</f>
        <v>14.88250652741514</v>
      </c>
      <c r="BO188" s="250">
        <f>IF(AV188=0,0,IF(AV188&gt;AU188,0,((AU188/AV188)-1)*100))</f>
        <v>14.92873218304576</v>
      </c>
      <c r="BP188" s="250">
        <f>IF(AX188=0,0,IF(AX188&gt;AV188,0,((AV188/AX188)-1)*100))</f>
        <v>15.91304347826088</v>
      </c>
      <c r="BQ188" s="251">
        <f>IF(AY188=0,0,IF(AY188&gt;AX188,0,((AX188/AY188)-1)*100))</f>
        <v>16.0678239806217</v>
      </c>
      <c r="BR188" s="252">
        <f>IF(AZ188=0,0,IF(AZ188&gt;AY188,0,((AY188/AZ188)-1)*100))</f>
        <v>14.99535747446612</v>
      </c>
      <c r="BS188" s="252">
        <f>IF(BA188=0,0,IF(BA188&gt;AZ188,0,((AZ188/BA188)-1)*100))</f>
        <v>16.55055799797092</v>
      </c>
      <c r="BT188" s="252">
        <f>IF(BB188=0,0,IF(BB188&gt;BA188,0,((BA188/BB188)-1)*100))</f>
        <v>16.35135985897758</v>
      </c>
      <c r="BU188" s="252">
        <f>IF(BC188=0,0,IF(BC188&gt;BB188,0,((BB188/BC188)-1)*100))</f>
        <v>11.9708629501263</v>
      </c>
      <c r="BV188" s="252">
        <f>IF(BD188=0,0,IF(BD188&gt;BC188,0,((BC188/BD188)-1)*100))</f>
        <v>209.5090909090909</v>
      </c>
      <c r="BW188" s="252">
        <f>IF(BE188=0,0,IF(BE188&gt;BD188,0,((BD188/BE188)-1)*100))</f>
        <v>0</v>
      </c>
      <c r="BX188" s="252">
        <f>IF(BF188=0,0,IF(BF188&gt;BE188,0,((BE188/BF188)-1)*100))</f>
        <v>0</v>
      </c>
      <c r="BY188" s="252">
        <f>IF(BG188=0,0,IF(BG188&gt;BF188,0,((BF188/BG188)-1)*100))</f>
        <v>0</v>
      </c>
      <c r="BZ188" s="252">
        <f>IF(BH188=0,0,IF(BH188&gt;BG188,0,((BG188/BH188)-1)*100))</f>
        <v>0</v>
      </c>
      <c r="CA188" s="253">
        <f>IF(BI188=0,0,IF(BI188&gt;BH188,0,((BH188/BI188)-1)*100))</f>
        <v>0</v>
      </c>
      <c r="CB188" s="250">
        <f>AVERAGE(BK188:CA188)</f>
        <v>22.13743133752678</v>
      </c>
      <c r="CC188" s="250">
        <f>SQRT(AVERAGE((BK188-$CB188)^2,(BL188-$CB188)^2,(BM188-$CB188)^2,(BN188-$CB188)^2,(BO188-$CB188)^2,(BP188-$CB188)^2,(BQ188-$CB188)^2,(BR188-$CB188)^2,(BS188-$CB188)^2,(BT188-$CB188)^2,(BU188-$CB188)^2,(BV188-$CB188)^2,(BW188-$CB188)^2,(BX188-$CB188)^2,(BY188-$CB188)^2,(BZ188-$CB188)^2,(CA188-$CB188)^2))</f>
        <v>47.35614174086388</v>
      </c>
      <c r="CD188" t="s" s="116">
        <v>188</v>
      </c>
      <c r="CE188" s="254">
        <f>IF(AN188="n/a","n/a",IF(U188&lt;0,"n/a",IF(U188="n/a","n/a",I188+AN188-U188)))</f>
        <v>-49.42791272709646</v>
      </c>
      <c r="CF188" s="254">
        <f>IF(AN188="n/a","n/a",I188+AN188)</f>
        <v>15.60732956365244</v>
      </c>
      <c r="CG188" s="250">
        <f>D188/10+(1000-E188)/100+IF(F188="N",2,IF(F188="Y",1,0))+IF(G188="N",2,IF(G188="Y",1,0))+IF(L188&gt;10,5,L188/2)+IF(S188&gt;100,0,IF(S188&lt;0,0,(100-S188)/10))+IF(U188&gt;100,0,IF(U188&lt;0,0,(100-U188)/10))+IF(X188="-",0,IF(X188="N/A",0,IF(X188&gt;5,0,5-X188)))+IF(Y188&gt;5,0,5-Y188)+IF(Z188="N/A",0,IF(Z188&gt;5,0,5-Z188))+IF(AB188&lt;0,0,IF(AB188="-",0,IF(AB188="N/A",0,IF(AB188&gt;10,5,AB188/2))))+IF(AC188="n/a",0,IF(AC188&lt;0,0,IF(AC188&gt;10,5,AC188/2)))+IF(AE188="n/a",0,IF(AE188&lt;0,0,IF(AE188&gt;10,5,AE188/2)))+AF188/10+IF(AG188&gt;100000,3,IF(AG188&gt;10000,2,IF(AG188&gt;1000,1,0)))+IF(AL188&gt;10,5,AL188/2)+IF(AM188="n/a",0,IF(AM188&gt;10,5,AM188/2))+IF(AN188="n/a",0,IF(AN188&gt;10,5,AN188/2))+IF(AO188="n/a",0,IF(AO188&lt;0,0,IF(AO188&gt;10,5,AO188/2)))+IF(CB188&gt;10,5,CB188/2)</f>
        <v>66.3123127753304</v>
      </c>
      <c r="CH188" s="255">
        <f>IF(AB188="n/a",1.03*AP188,IF(AB188&lt;0,1.01*AP188,IF(AB188&gt;10,1.1*AP188,(1+AB188/100)*AP188)))</f>
        <v>0.8117369999999999</v>
      </c>
      <c r="CI188" s="256">
        <f>IF($AC188="n/a",1.03*CH188,IF($AC188&lt;0,1.01*CH188,IF($AC188&gt;10,1.1*CH188,(1+$AC188/100)*CH188)))</f>
        <v>0.8785429550999999</v>
      </c>
      <c r="CJ188" s="257">
        <f>IF($AE188="n/a",1.03*CI188,IF($AE188&lt;0,1.01*CI188,IF($AE188&gt;10,1.1*CI188,(1+$AE188/100)*CI188)))</f>
        <v>0.966397250610</v>
      </c>
      <c r="CK188" s="257">
        <f>IF($AE188="n/a",1.03*CJ188,IF($AE188&lt;0,1.01*CJ188,IF($AE188&gt;10,1.1*CJ188,(1+$AE188/100)*CJ188)))</f>
        <v>1.063036975671</v>
      </c>
      <c r="CL188" s="258">
        <f>IF($AE188="n/a",1.03*CK188,IF($AE188&lt;0,1.01*CK188,IF($AE188&gt;10,1.1*CK188,(1+$AE188/100)*CK188)))</f>
        <v>1.1693406732381</v>
      </c>
      <c r="CM188" s="256">
        <f>SUM(CH188:CL188)</f>
        <v>4.8890548546191</v>
      </c>
      <c r="CN188" s="253">
        <f>(CM188/H188)*100</f>
        <v>3.311694679007722</v>
      </c>
      <c r="CO188" s="259">
        <v>1.61</v>
      </c>
      <c r="CP188" s="260">
        <v>7.1</v>
      </c>
      <c r="CQ188" s="261">
        <v>-23.4</v>
      </c>
      <c r="CR188" s="262">
        <v>-2.2</v>
      </c>
      <c r="CS188" s="263">
        <v>-11.3</v>
      </c>
    </row>
    <row r="189" ht="11.25" customHeight="1">
      <c r="A189" t="s" s="227">
        <v>953</v>
      </c>
      <c r="B189" t="s" s="116">
        <v>954</v>
      </c>
      <c r="C189" t="s" s="116">
        <v>191</v>
      </c>
      <c r="D189" s="218">
        <v>14</v>
      </c>
      <c r="E189" s="219">
        <v>244</v>
      </c>
      <c r="F189" t="s" s="220">
        <v>129</v>
      </c>
      <c r="G189" t="s" s="221">
        <v>129</v>
      </c>
      <c r="H189" s="493">
        <v>29.25</v>
      </c>
      <c r="I189" s="223">
        <f>(R189/H189)*100</f>
        <v>1.230769230769231</v>
      </c>
      <c r="J189" s="224">
        <v>0.08500000000000001</v>
      </c>
      <c r="K189" s="224">
        <v>0.09</v>
      </c>
      <c r="L189" s="223">
        <f>((K189/J189)-1)*100</f>
        <v>5.88235294117645</v>
      </c>
      <c r="M189" s="226">
        <v>42808</v>
      </c>
      <c r="N189" s="226">
        <v>42810</v>
      </c>
      <c r="O189" s="226">
        <v>42824</v>
      </c>
      <c r="P189" t="s" s="227">
        <v>186</v>
      </c>
      <c r="Q189" s="325"/>
      <c r="R189" s="225">
        <f>K189*4</f>
        <v>0.36</v>
      </c>
      <c r="S189" s="228">
        <f>IF(OR(W189&lt;0.01,W189="n/a"),"n/a",R189/W189*100)</f>
        <v>27.48091603053435</v>
      </c>
      <c r="T189" s="229">
        <f>IF(OR(W189&lt;0.01,Z189="n/a"),"n/a",(H189/SQRT(22.5*W189*(H189/Z189))-1)*100)</f>
        <v>142.9934186901315</v>
      </c>
      <c r="U189" s="223">
        <f>IF(OR(W189&lt;0.01,W189="n/a"),"n/a",H189/W189)</f>
        <v>22.32824427480916</v>
      </c>
      <c r="V189" s="230">
        <v>12</v>
      </c>
      <c r="W189" s="222">
        <v>1.31</v>
      </c>
      <c r="X189" s="222">
        <v>1.61</v>
      </c>
      <c r="Y189" s="231">
        <v>0.83</v>
      </c>
      <c r="Z189" s="232">
        <v>5.95</v>
      </c>
      <c r="AA189" s="233">
        <v>26.6</v>
      </c>
      <c r="AB189" s="234">
        <v>-9.5</v>
      </c>
      <c r="AC189" s="235">
        <v>16.21</v>
      </c>
      <c r="AD189" s="236">
        <v>-1.5</v>
      </c>
      <c r="AE189" s="236">
        <v>13.83</v>
      </c>
      <c r="AF189" s="237">
        <v>13</v>
      </c>
      <c r="AG189" s="238">
        <v>3225</v>
      </c>
      <c r="AH189" s="239">
        <v>19.5</v>
      </c>
      <c r="AI189" s="240">
        <v>5.7</v>
      </c>
      <c r="AJ189" t="s" s="265">
        <f>IF(OR(AD189&lt;0,AD189="n/a",AD189=0),"n/a",AN189/AD189)</f>
        <v>143</v>
      </c>
      <c r="AK189" s="242">
        <f>IF(OR(AO189&lt;0,AO189="n/a"),"n/a",AN189/AO189)</f>
        <v>0.8287590755555149</v>
      </c>
      <c r="AL189" s="243">
        <f>((AP189/AQ189)^(1/1)-1)*100</f>
        <v>6.25</v>
      </c>
      <c r="AM189" s="243">
        <f>IF(AS189=0,"n/a",((AP189/AS189)^(1/3)-1)*100)</f>
        <v>6.685884434218181</v>
      </c>
      <c r="AN189" s="243">
        <f>IF(AV189=0,"n/a",((AP189/AV189)^(1/5)-1)*100)</f>
        <v>9.096607850144967</v>
      </c>
      <c r="AO189" s="244">
        <f>IF(BB189=0,"n/a",((AP189/BB189)^(1/10)-1)*100)</f>
        <v>10.97617886603237</v>
      </c>
      <c r="AP189" s="241">
        <v>0.34</v>
      </c>
      <c r="AQ189" s="241">
        <v>0.32</v>
      </c>
      <c r="AR189" s="241">
        <v>0.3</v>
      </c>
      <c r="AS189" s="241">
        <v>0.28</v>
      </c>
      <c r="AT189" s="245"/>
      <c r="AU189" s="241">
        <v>0.24</v>
      </c>
      <c r="AV189" s="241">
        <v>0.22</v>
      </c>
      <c r="AW189" s="245"/>
      <c r="AX189" s="246">
        <v>0.21</v>
      </c>
      <c r="AY189" s="247">
        <v>0.19</v>
      </c>
      <c r="AZ189" s="248">
        <v>0.17</v>
      </c>
      <c r="BA189" s="248">
        <v>0.16</v>
      </c>
      <c r="BB189" s="248">
        <v>0.12</v>
      </c>
      <c r="BC189" s="248">
        <v>0.1</v>
      </c>
      <c r="BD189" s="248">
        <v>0.05625</v>
      </c>
      <c r="BE189" s="317">
        <v>0</v>
      </c>
      <c r="BF189" s="317">
        <v>0</v>
      </c>
      <c r="BG189" s="317">
        <v>0</v>
      </c>
      <c r="BH189" s="317">
        <v>0</v>
      </c>
      <c r="BI189" s="401">
        <v>0</v>
      </c>
      <c r="BJ189" s="246">
        <f>SUM(AP189:BI189)</f>
        <v>2.70625</v>
      </c>
      <c r="BK189" s="250">
        <f>((AP189/AQ189)-1)*100</f>
        <v>6.25</v>
      </c>
      <c r="BL189" s="250">
        <f>((AQ189/AR189)-1)*100</f>
        <v>6.666666666666665</v>
      </c>
      <c r="BM189" s="250">
        <f>((AR189/AS189)-1)*100</f>
        <v>7.14285714285714</v>
      </c>
      <c r="BN189" s="250">
        <f>IF(AU189=0,0,IF(AU189&gt;AS189,0,((AS189/AU189)-1)*100))</f>
        <v>16.66666666666667</v>
      </c>
      <c r="BO189" s="250">
        <f>IF(AV189=0,0,IF(AV189&gt;AU189,0,((AU189/AV189)-1)*100))</f>
        <v>9.090909090909083</v>
      </c>
      <c r="BP189" s="250">
        <f>IF(AX189=0,0,IF(AX189&gt;AV189,0,((AV189/AX189)-1)*100))</f>
        <v>4.761904761904767</v>
      </c>
      <c r="BQ189" s="251">
        <f>IF(AY189=0,0,IF(AY189&gt;AX189,0,((AX189/AY189)-1)*100))</f>
        <v>10.52631578947367</v>
      </c>
      <c r="BR189" s="252">
        <f>IF(AZ189=0,0,IF(AZ189&gt;AY189,0,((AY189/AZ189)-1)*100))</f>
        <v>11.76470588235294</v>
      </c>
      <c r="BS189" s="252">
        <f>IF(BA189=0,0,IF(BA189&gt;AZ189,0,((AZ189/BA189)-1)*100))</f>
        <v>6.25</v>
      </c>
      <c r="BT189" s="252">
        <f>IF(BB189=0,0,IF(BB189&gt;BA189,0,((BA189/BB189)-1)*100))</f>
        <v>33.33333333333335</v>
      </c>
      <c r="BU189" s="252">
        <f>IF(BC189=0,0,IF(BC189&gt;BB189,0,((BB189/BC189)-1)*100))</f>
        <v>20</v>
      </c>
      <c r="BV189" s="252">
        <f>IF(BD189=0,0,IF(BD189&gt;BC189,0,((BC189/BD189)-1)*100))</f>
        <v>77.77777777777779</v>
      </c>
      <c r="BW189" s="252">
        <f>IF(BE189=0,0,IF(BE189&gt;BD189,0,((BD189/BE189)-1)*100))</f>
        <v>0</v>
      </c>
      <c r="BX189" s="252">
        <f>IF(BF189=0,0,IF(BF189&gt;BE189,0,((BE189/BF189)-1)*100))</f>
        <v>0</v>
      </c>
      <c r="BY189" s="252">
        <f>IF(BG189=0,0,IF(BG189&gt;BF189,0,((BF189/BG189)-1)*100))</f>
        <v>0</v>
      </c>
      <c r="BZ189" s="252">
        <f>IF(BH189=0,0,IF(BH189&gt;BG189,0,((BG189/BH189)-1)*100))</f>
        <v>0</v>
      </c>
      <c r="CA189" s="253">
        <f>IF(BI189=0,0,IF(BI189&gt;BH189,0,((BH189/BI189)-1)*100))</f>
        <v>0</v>
      </c>
      <c r="CB189" s="250">
        <f>AVERAGE(BK189:CA189)</f>
        <v>12.36653747717306</v>
      </c>
      <c r="CC189" s="250">
        <f>SQRT(AVERAGE((BK189-$CB189)^2,(BL189-$CB189)^2,(BM189-$CB189)^2,(BN189-$CB189)^2,(BO189-$CB189)^2,(BP189-$CB189)^2,(BQ189-$CB189)^2,(BR189-$CB189)^2,(BS189-$CB189)^2,(BT189-$CB189)^2,(BU189-$CB189)^2,(BV189-$CB189)^2,(BW189-$CB189)^2,(BX189-$CB189)^2,(BY189-$CB189)^2,(BZ189-$CB189)^2,(CA189-$CB189)^2))</f>
        <v>18.41764214206052</v>
      </c>
      <c r="CD189" t="s" s="116">
        <v>152</v>
      </c>
      <c r="CE189" s="254">
        <f>IF(AN189="n/a","n/a",IF(U189&lt;0,"n/a",IF(U189="n/a","n/a",I189+AN189-U189)))</f>
        <v>-12.00086719389496</v>
      </c>
      <c r="CF189" s="254">
        <f>IF(AN189="n/a","n/a",I189+AN189)</f>
        <v>10.3273770809142</v>
      </c>
      <c r="CG189" s="250">
        <f>D189/10+(1000-E189)/100+IF(F189="N",2,IF(F189="Y",1,0))+IF(G189="N",2,IF(G189="Y",1,0))+IF(L189&gt;10,5,L189/2)+IF(S189&gt;100,0,IF(S189&lt;0,0,(100-S189)/10))+IF(U189&gt;100,0,IF(U189&lt;0,0,(100-U189)/10))+IF(X189="-",0,IF(X189="N/A",0,IF(X189&gt;5,0,5-X189)))+IF(Y189&gt;5,0,5-Y189)+IF(Z189="N/A",0,IF(Z189&gt;5,0,5-Z189))+IF(AB189&lt;0,0,IF(AB189="-",0,IF(AB189="N/A",0,IF(AB189&gt;10,5,AB189/2))))+IF(AC189="n/a",0,IF(AC189&lt;0,0,IF(AC189&gt;10,5,AC189/2)))+IF(AE189="n/a",0,IF(AE189&lt;0,0,IF(AE189&gt;10,5,AE189/2)))+AF189/10+IF(AG189&gt;100000,3,IF(AG189&gt;10000,2,IF(AG189&gt;1000,1,0)))+IF(AL189&gt;10,5,AL189/2)+IF(AM189="n/a",0,IF(AM189&gt;10,5,AM189/2))+IF(AN189="n/a",0,IF(AN189&gt;10,5,AN189/2))+IF(AO189="n/a",0,IF(AO189&lt;0,0,IF(AO189&gt;10,5,AO189/2)))+IF(CB189&gt;10,5,CB189/2)</f>
        <v>67.79650658223545</v>
      </c>
      <c r="CH189" s="255">
        <f>IF(AB189="n/a",1.03*AP189,IF(AB189&lt;0,1.01*AP189,IF(AB189&gt;10,1.1*AP189,(1+AB189/100)*AP189)))</f>
        <v>0.3434</v>
      </c>
      <c r="CI189" s="256">
        <f>IF($AC189="n/a",1.03*CH189,IF($AC189&lt;0,1.01*CH189,IF($AC189&gt;10,1.1*CH189,(1+$AC189/100)*CH189)))</f>
        <v>0.3777400000000001</v>
      </c>
      <c r="CJ189" s="257">
        <f>IF($AE189="n/a",1.03*CI189,IF($AE189&lt;0,1.01*CI189,IF($AE189&gt;10,1.1*CI189,(1+$AE189/100)*CI189)))</f>
        <v>0.4155140000000001</v>
      </c>
      <c r="CK189" s="257">
        <f>IF($AE189="n/a",1.03*CJ189,IF($AE189&lt;0,1.01*CJ189,IF($AE189&gt;10,1.1*CJ189,(1+$AE189/100)*CJ189)))</f>
        <v>0.4570654000000002</v>
      </c>
      <c r="CL189" s="258">
        <f>IF($AE189="n/a",1.03*CK189,IF($AE189&lt;0,1.01*CK189,IF($AE189&gt;10,1.1*CK189,(1+$AE189/100)*CK189)))</f>
        <v>0.5027719400000003</v>
      </c>
      <c r="CM189" s="256">
        <f>SUM(CH189:CL189)</f>
        <v>2.09649134</v>
      </c>
      <c r="CN189" s="253">
        <f>(CM189/H189)*100</f>
        <v>7.167491760683762</v>
      </c>
      <c r="CO189" s="259">
        <v>0.52</v>
      </c>
      <c r="CP189" s="260">
        <v>20.1</v>
      </c>
      <c r="CQ189" s="261">
        <v>-10</v>
      </c>
      <c r="CR189" s="260">
        <v>-0.1</v>
      </c>
      <c r="CS189" s="261">
        <v>-3.2</v>
      </c>
    </row>
    <row r="190" ht="11.25" customHeight="1">
      <c r="A190" t="s" s="116">
        <v>955</v>
      </c>
      <c r="B190" t="s" s="116">
        <v>956</v>
      </c>
      <c r="C190" t="s" s="116">
        <v>174</v>
      </c>
      <c r="D190" s="218">
        <v>18</v>
      </c>
      <c r="E190" s="219">
        <v>171</v>
      </c>
      <c r="F190" t="s" s="220">
        <v>55</v>
      </c>
      <c r="G190" t="s" s="221">
        <v>55</v>
      </c>
      <c r="H190" s="493">
        <v>33.97</v>
      </c>
      <c r="I190" s="223">
        <f>(R190/H190)*100</f>
        <v>3.208713570797763</v>
      </c>
      <c r="J190" s="318">
        <v>0.26375</v>
      </c>
      <c r="K190" s="318">
        <v>0.2725</v>
      </c>
      <c r="L190" s="223">
        <f>((K190/J190)-1)*100</f>
        <v>3.31753554502372</v>
      </c>
      <c r="M190" s="323">
        <v>42711</v>
      </c>
      <c r="N190" s="323">
        <v>42713</v>
      </c>
      <c r="O190" s="323">
        <v>42733</v>
      </c>
      <c r="P190" t="s" s="227">
        <v>546</v>
      </c>
      <c r="Q190" s="316"/>
      <c r="R190" s="225">
        <f>K190*4</f>
        <v>1.09</v>
      </c>
      <c r="S190" s="228">
        <f>IF(OR(W190&lt;0.01,W190="n/a"),"n/a",R190/W190*100)</f>
        <v>100.9259259259259</v>
      </c>
      <c r="T190" s="229">
        <f>IF(OR(W190&lt;0.01,Z190="n/a"),"n/a",(H190/SQRT(22.5*W190*(H190/Z190))-1)*100)</f>
        <v>71.74569677910394</v>
      </c>
      <c r="U190" s="223">
        <f>IF(OR(W190&lt;0.01,W190="n/a"),"n/a",H190/W190)</f>
        <v>31.4537037037037</v>
      </c>
      <c r="V190" s="230">
        <v>12</v>
      </c>
      <c r="W190" s="222">
        <v>1.08</v>
      </c>
      <c r="X190" s="222">
        <v>5.26</v>
      </c>
      <c r="Y190" s="231">
        <v>2.22</v>
      </c>
      <c r="Z190" s="232">
        <v>2.11</v>
      </c>
      <c r="AA190" s="233">
        <v>6.7</v>
      </c>
      <c r="AB190" s="234">
        <v>1.6</v>
      </c>
      <c r="AC190" s="235">
        <v>24.72</v>
      </c>
      <c r="AD190" s="236">
        <v>0.8</v>
      </c>
      <c r="AE190" s="236">
        <v>6</v>
      </c>
      <c r="AF190" s="237">
        <v>4</v>
      </c>
      <c r="AG190" s="238">
        <v>2702</v>
      </c>
      <c r="AH190" s="239">
        <v>0.7</v>
      </c>
      <c r="AI190" s="240">
        <v>1.08</v>
      </c>
      <c r="AJ190" s="241">
        <f>IF(OR(AD190&lt;0,AD190="n/a",AD190=0),"n/a",AN190/AD190)</f>
        <v>9.094375039524204</v>
      </c>
      <c r="AK190" s="242">
        <f>IF(OR(AO190&lt;0,AO190="n/a"),"n/a",AN190/AO190)</f>
        <v>0.8098294400286791</v>
      </c>
      <c r="AL190" s="243">
        <f>((AP190/AQ190)^(1/1)-1)*100</f>
        <v>5.845771144278622</v>
      </c>
      <c r="AM190" s="243">
        <f>IF(AS190=0,"n/a",((AP190/AS190)^(1/3)-1)*100)</f>
        <v>5.730192086711217</v>
      </c>
      <c r="AN190" s="243">
        <f>IF(AV190=0,"n/a",((AP190/AV190)^(1/5)-1)*100)</f>
        <v>7.275500031619364</v>
      </c>
      <c r="AO190" s="244">
        <f>IF(BB190=0,"n/a",((AP190/BB190)^(1/10)-1)*100)</f>
        <v>8.983990544183861</v>
      </c>
      <c r="AP190" s="241">
        <v>1.06375</v>
      </c>
      <c r="AQ190" s="241">
        <v>1.005</v>
      </c>
      <c r="AR190" s="241">
        <v>0.945</v>
      </c>
      <c r="AS190" s="241">
        <v>0.9</v>
      </c>
      <c r="AT190" s="245"/>
      <c r="AU190" s="241">
        <v>0.825</v>
      </c>
      <c r="AV190" s="241">
        <v>0.74875</v>
      </c>
      <c r="AW190" s="245"/>
      <c r="AX190" s="246">
        <v>0.6775</v>
      </c>
      <c r="AY190" s="247">
        <v>0.595</v>
      </c>
      <c r="AZ190" s="248">
        <v>0.54</v>
      </c>
      <c r="BA190" s="248">
        <v>0.49</v>
      </c>
      <c r="BB190" s="248">
        <v>0.45</v>
      </c>
      <c r="BC190" s="248">
        <v>0.425</v>
      </c>
      <c r="BD190" s="248">
        <v>0.405</v>
      </c>
      <c r="BE190" s="248">
        <v>0.385</v>
      </c>
      <c r="BF190" s="248">
        <v>0.375</v>
      </c>
      <c r="BG190" s="248">
        <v>0.37</v>
      </c>
      <c r="BH190" s="248">
        <v>0.365</v>
      </c>
      <c r="BI190" s="249">
        <v>0.36</v>
      </c>
      <c r="BJ190" s="246">
        <f>SUM(AP190:BI190)</f>
        <v>10.925</v>
      </c>
      <c r="BK190" s="250">
        <f>((AP190/AQ190)-1)*100</f>
        <v>5.845771144278622</v>
      </c>
      <c r="BL190" s="250">
        <f>((AQ190/AR190)-1)*100</f>
        <v>6.349206349206349</v>
      </c>
      <c r="BM190" s="250">
        <f>((AR190/AS190)-1)*100</f>
        <v>4.999999999999982</v>
      </c>
      <c r="BN190" s="250">
        <f>IF(AU190=0,0,IF(AU190&gt;AS190,0,((AS190/AU190)-1)*100))</f>
        <v>9.090909090909104</v>
      </c>
      <c r="BO190" s="250">
        <f>IF(AV190=0,0,IF(AV190&gt;AU190,0,((AU190/AV190)-1)*100))</f>
        <v>10.18363939899831</v>
      </c>
      <c r="BP190" s="250">
        <f>IF(AX190=0,0,IF(AX190&gt;AV190,0,((AV190/AX190)-1)*100))</f>
        <v>10.51660516605166</v>
      </c>
      <c r="BQ190" s="251">
        <f>IF(AY190=0,0,IF(AY190&gt;AX190,0,((AX190/AY190)-1)*100))</f>
        <v>13.86554621848739</v>
      </c>
      <c r="BR190" s="252">
        <f>IF(AZ190=0,0,IF(AZ190&gt;AY190,0,((AY190/AZ190)-1)*100))</f>
        <v>10.18518518518516</v>
      </c>
      <c r="BS190" s="252">
        <f>IF(BA190=0,0,IF(BA190&gt;AZ190,0,((AZ190/BA190)-1)*100))</f>
        <v>10.20408163265307</v>
      </c>
      <c r="BT190" s="252">
        <f>IF(BB190=0,0,IF(BB190&gt;BA190,0,((BA190/BB190)-1)*100))</f>
        <v>8.888888888888879</v>
      </c>
      <c r="BU190" s="252">
        <f>IF(BC190=0,0,IF(BC190&gt;BB190,0,((BB190/BC190)-1)*100))</f>
        <v>5.882352941176472</v>
      </c>
      <c r="BV190" s="252">
        <f>IF(BD190=0,0,IF(BD190&gt;BC190,0,((BC190/BD190)-1)*100))</f>
        <v>4.938271604938271</v>
      </c>
      <c r="BW190" s="252">
        <f>IF(BE190=0,0,IF(BE190&gt;BD190,0,((BD190/BE190)-1)*100))</f>
        <v>5.194805194805197</v>
      </c>
      <c r="BX190" s="252">
        <f>IF(BF190=0,0,IF(BF190&gt;BE190,0,((BE190/BF190)-1)*100))</f>
        <v>2.666666666666662</v>
      </c>
      <c r="BY190" s="252">
        <f>IF(BG190=0,0,IF(BG190&gt;BF190,0,((BF190/BG190)-1)*100))</f>
        <v>1.35135135135136</v>
      </c>
      <c r="BZ190" s="252">
        <f>IF(BH190=0,0,IF(BH190&gt;BG190,0,((BG190/BH190)-1)*100))</f>
        <v>1.369863013698636</v>
      </c>
      <c r="CA190" s="253">
        <f>IF(BI190=0,0,IF(BI190&gt;BH190,0,((BH190/BI190)-1)*100))</f>
        <v>1.388888888888884</v>
      </c>
      <c r="CB190" s="250">
        <f>AVERAGE(BK190:CA190)</f>
        <v>6.642472513893177</v>
      </c>
      <c r="CC190" s="250">
        <f>SQRT(AVERAGE((BK190-$CB190)^2,(BL190-$CB190)^2,(BM190-$CB190)^2,(BN190-$CB190)^2,(BO190-$CB190)^2,(BP190-$CB190)^2,(BQ190-$CB190)^2,(BR190-$CB190)^2,(BS190-$CB190)^2,(BT190-$CB190)^2,(BU190-$CB190)^2,(BV190-$CB190)^2,(BW190-$CB190)^2,(BX190-$CB190)^2,(BY190-$CB190)^2,(BZ190-$CB190)^2,(CA190-$CB190)^2))</f>
        <v>3.631548734814195</v>
      </c>
      <c r="CD190" t="s" s="116">
        <v>161</v>
      </c>
      <c r="CE190" s="254">
        <f>IF(AN190="n/a","n/a",IF(U190&lt;0,"n/a",IF(U190="n/a","n/a",I190+AN190-U190)))</f>
        <v>-20.96949010128657</v>
      </c>
      <c r="CF190" s="254">
        <f>IF(AN190="n/a","n/a",I190+AN190)</f>
        <v>10.48421360241713</v>
      </c>
      <c r="CG190" s="250">
        <f>D190/10+(1000-E190)/100+IF(F190="N",2,IF(F190="Y",1,0))+IF(G190="N",2,IF(G190="Y",1,0))+IF(L190&gt;10,5,L190/2)+IF(S190&gt;100,0,IF(S190&lt;0,0,(100-S190)/10))+IF(U190&gt;100,0,IF(U190&lt;0,0,(100-U190)/10))+IF(X190="-",0,IF(X190="N/A",0,IF(X190&gt;5,0,5-X190)))+IF(Y190&gt;5,0,5-Y190)+IF(Z190="N/A",0,IF(Z190&gt;5,0,5-Z190))+IF(AB190&lt;0,0,IF(AB190="-",0,IF(AB190="N/A",0,IF(AB190&gt;10,5,AB190/2))))+IF(AC190="n/a",0,IF(AC190&lt;0,0,IF(AC190&gt;10,5,AC190/2)))+IF(AE190="n/a",0,IF(AE190&lt;0,0,IF(AE190&gt;10,5,AE190/2)))+AF190/10+IF(AG190&gt;100000,3,IF(AG190&gt;10000,2,IF(AG190&gt;1000,1,0)))+IF(AL190&gt;10,5,AL190/2)+IF(AM190="n/a",0,IF(AM190&gt;10,5,AM190/2))+IF(AN190="n/a",0,IF(AN190&gt;10,5,AN190/2))+IF(AO190="n/a",0,IF(AO190&lt;0,0,IF(AO190&gt;10,5,AO190/2)))+IF(CB190&gt;10,5,CB190/2)</f>
        <v>55.71236056248462</v>
      </c>
      <c r="CH190" s="255">
        <f>IF(AB190="n/a",1.03*AP190,IF(AB190&lt;0,1.01*AP190,IF(AB190&gt;10,1.1*AP190,(1+AB190/100)*AP190)))</f>
        <v>1.08077</v>
      </c>
      <c r="CI190" s="256">
        <f>IF($AC190="n/a",1.03*CH190,IF($AC190&lt;0,1.01*CH190,IF($AC190&gt;10,1.1*CH190,(1+$AC190/100)*CH190)))</f>
        <v>1.188847</v>
      </c>
      <c r="CJ190" s="257">
        <f>IF($AE190="n/a",1.03*CI190,IF($AE190&lt;0,1.01*CI190,IF($AE190&gt;10,1.1*CI190,(1+$AE190/100)*CI190)))</f>
        <v>1.26017782</v>
      </c>
      <c r="CK190" s="257">
        <f>IF($AE190="n/a",1.03*CJ190,IF($AE190&lt;0,1.01*CJ190,IF($AE190&gt;10,1.1*CJ190,(1+$AE190/100)*CJ190)))</f>
        <v>1.3357884892</v>
      </c>
      <c r="CL190" s="258">
        <f>IF($AE190="n/a",1.03*CK190,IF($AE190&lt;0,1.01*CK190,IF($AE190&gt;10,1.1*CK190,(1+$AE190/100)*CK190)))</f>
        <v>1.415935798552</v>
      </c>
      <c r="CM190" s="256">
        <f>SUM(CH190:CL190)</f>
        <v>6.281519107752001</v>
      </c>
      <c r="CN190" s="253">
        <f>(CM190/H190)*100</f>
        <v>18.49137211584339</v>
      </c>
      <c r="CO190" s="259">
        <v>0.75</v>
      </c>
      <c r="CP190" s="260">
        <v>21.2</v>
      </c>
      <c r="CQ190" s="261">
        <v>-11.5</v>
      </c>
      <c r="CR190" s="260">
        <v>-2.5</v>
      </c>
      <c r="CS190" s="261">
        <v>-2.6</v>
      </c>
    </row>
    <row r="191" ht="11.25" customHeight="1">
      <c r="A191" t="s" s="146">
        <v>957</v>
      </c>
      <c r="B191" t="s" s="146">
        <v>958</v>
      </c>
      <c r="C191" t="s" s="146">
        <v>194</v>
      </c>
      <c r="D191" s="267">
        <v>17</v>
      </c>
      <c r="E191" s="219">
        <v>181</v>
      </c>
      <c r="F191" t="s" s="151">
        <v>55</v>
      </c>
      <c r="G191" t="s" s="152">
        <v>141</v>
      </c>
      <c r="H191" s="496">
        <v>52.2</v>
      </c>
      <c r="I191" s="269">
        <f>(R191/H191)*100</f>
        <v>4.444444444444444</v>
      </c>
      <c r="J191" s="270">
        <v>0.5600000000000001</v>
      </c>
      <c r="K191" s="270">
        <v>0.58</v>
      </c>
      <c r="L191" s="269">
        <f>((K191/J191)-1)*100</f>
        <v>3.571428571428559</v>
      </c>
      <c r="M191" s="272">
        <v>42866</v>
      </c>
      <c r="N191" s="272">
        <v>42870</v>
      </c>
      <c r="O191" s="272">
        <v>42892</v>
      </c>
      <c r="P191" t="s" s="273">
        <v>959</v>
      </c>
      <c r="Q191" s="274"/>
      <c r="R191" s="271">
        <f>K191*4</f>
        <v>2.32</v>
      </c>
      <c r="S191" s="275">
        <f>IF(OR(W191&lt;0.01,W191="n/a"),"n/a",R191/W191*100)</f>
        <v>351.5151515151514</v>
      </c>
      <c r="T191" s="276">
        <f>IF(OR(W191&lt;0.01,Z191="n/a"),"n/a",(H191/SQRT(22.5*W191*(H191/Z191))-1)*100)</f>
        <v>179.9783541416707</v>
      </c>
      <c r="U191" s="269">
        <f>IF(OR(W191&lt;0.01,W191="n/a"),"n/a",H191/W191)</f>
        <v>79.09090909090909</v>
      </c>
      <c r="V191" s="277">
        <v>12</v>
      </c>
      <c r="W191" s="268">
        <v>0.66</v>
      </c>
      <c r="X191" s="268">
        <v>30.23</v>
      </c>
      <c r="Y191" s="278">
        <v>2.3</v>
      </c>
      <c r="Z191" s="279">
        <v>2.23</v>
      </c>
      <c r="AA191" s="280">
        <v>2.6</v>
      </c>
      <c r="AB191" s="281">
        <v>-1.3</v>
      </c>
      <c r="AC191" s="282">
        <v>2.89</v>
      </c>
      <c r="AD191" s="283">
        <v>0</v>
      </c>
      <c r="AE191" s="283">
        <v>2.63</v>
      </c>
      <c r="AF191" s="284">
        <v>19</v>
      </c>
      <c r="AG191" s="285">
        <v>52143</v>
      </c>
      <c r="AH191" s="286">
        <v>0</v>
      </c>
      <c r="AI191" s="287">
        <v>2.15</v>
      </c>
      <c r="AJ191" t="s" s="368">
        <f>IF(OR(AD191&lt;0,AD191="n/a",AD191=0),"n/a",AN191/AD191)</f>
        <v>143</v>
      </c>
      <c r="AK191" s="289">
        <f>IF(OR(AO191&lt;0,AO191="n/a"),"n/a",AN191/AO191)</f>
        <v>0.9247301523981321</v>
      </c>
      <c r="AL191" s="290">
        <f>((AP191/AQ191)^(1/1)-1)*100</f>
        <v>3.252032520325221</v>
      </c>
      <c r="AM191" s="290">
        <f>IF(AS191=0,"n/a",((AP191/AS191)^(1/3)-1)*100)</f>
        <v>3.363838033286015</v>
      </c>
      <c r="AN191" s="290">
        <f>IF(AV191=0,"n/a",((AP191/AV191)^(1/5)-1)*100)</f>
        <v>3.486569022617725</v>
      </c>
      <c r="AO191" s="291">
        <f>IF(BB191=0,"n/a",((AP191/BB191)^(1/10)-1)*100)</f>
        <v>3.770363725651094</v>
      </c>
      <c r="AP191" s="288">
        <v>2.2225</v>
      </c>
      <c r="AQ191" s="288">
        <v>2.1525</v>
      </c>
      <c r="AR191" s="288">
        <v>2.0825</v>
      </c>
      <c r="AS191" s="288">
        <v>2.0125</v>
      </c>
      <c r="AT191" s="292"/>
      <c r="AU191" s="288">
        <v>1.9425</v>
      </c>
      <c r="AV191" s="288">
        <v>1.8725</v>
      </c>
      <c r="AW191" s="292"/>
      <c r="AX191" s="293">
        <v>1.8025</v>
      </c>
      <c r="AY191" s="294">
        <v>1.7325</v>
      </c>
      <c r="AZ191" s="295">
        <v>1.6625</v>
      </c>
      <c r="BA191" s="295">
        <v>1.595</v>
      </c>
      <c r="BB191" s="295">
        <v>1.535</v>
      </c>
      <c r="BC191" s="295">
        <v>1.475</v>
      </c>
      <c r="BD191" s="295">
        <v>1.415</v>
      </c>
      <c r="BE191" s="295">
        <v>1.385</v>
      </c>
      <c r="BF191" s="295">
        <v>1.355</v>
      </c>
      <c r="BG191" s="295">
        <v>1.2096515</v>
      </c>
      <c r="BH191" s="426">
        <v>0.8186060000000001</v>
      </c>
      <c r="BI191" s="494">
        <v>0.8186060000000001</v>
      </c>
      <c r="BJ191" s="293">
        <f>SUM(AP191:BI191)</f>
        <v>29.0893635</v>
      </c>
      <c r="BK191" s="297">
        <f>((AP191/AQ191)-1)*100</f>
        <v>3.252032520325221</v>
      </c>
      <c r="BL191" s="297">
        <f>((AQ191/AR191)-1)*100</f>
        <v>3.361344537815114</v>
      </c>
      <c r="BM191" s="297">
        <f>((AR191/AS191)-1)*100</f>
        <v>3.47826086956522</v>
      </c>
      <c r="BN191" s="297">
        <f>IF(AU191=0,0,IF(AU191&gt;AS191,0,((AS191/AU191)-1)*100))</f>
        <v>3.603603603603611</v>
      </c>
      <c r="BO191" s="297">
        <f>IF(AV191=0,0,IF(AV191&gt;AU191,0,((AU191/AV191)-1)*100))</f>
        <v>3.738317757009346</v>
      </c>
      <c r="BP191" s="297">
        <f>IF(AX191=0,0,IF(AX191&gt;AV191,0,((AV191/AX191)-1)*100))</f>
        <v>3.883495145631066</v>
      </c>
      <c r="BQ191" s="298">
        <f>IF(AY191=0,0,IF(AY191&gt;AX191,0,((AX191/AY191)-1)*100))</f>
        <v>4.040404040404044</v>
      </c>
      <c r="BR191" s="299">
        <f>IF(AZ191=0,0,IF(AZ191&gt;AY191,0,((AY191/AZ191)-1)*100))</f>
        <v>4.210526315789465</v>
      </c>
      <c r="BS191" s="299">
        <f>IF(BA191=0,0,IF(BA191&gt;AZ191,0,((AZ191/BA191)-1)*100))</f>
        <v>4.231974921630099</v>
      </c>
      <c r="BT191" s="299">
        <f>IF(BB191=0,0,IF(BB191&gt;BA191,0,((BA191/BB191)-1)*100))</f>
        <v>3.908794788273617</v>
      </c>
      <c r="BU191" s="299">
        <f>IF(BC191=0,0,IF(BC191&gt;BB191,0,((BB191/BC191)-1)*100))</f>
        <v>4.067796610169472</v>
      </c>
      <c r="BV191" s="299">
        <f>IF(BD191=0,0,IF(BD191&gt;BC191,0,((BC191/BD191)-1)*100))</f>
        <v>4.240282685512375</v>
      </c>
      <c r="BW191" s="299">
        <f>IF(BE191=0,0,IF(BE191&gt;BD191,0,((BD191/BE191)-1)*100))</f>
        <v>2.166064981949467</v>
      </c>
      <c r="BX191" s="299">
        <f>IF(BF191=0,0,IF(BF191&gt;BE191,0,((BE191/BF191)-1)*100))</f>
        <v>2.214022140221394</v>
      </c>
      <c r="BY191" s="299">
        <f>IF(BG191=0,0,IF(BG191&gt;BF191,0,((BF191/BG191)-1)*100))</f>
        <v>12.01573345711553</v>
      </c>
      <c r="BZ191" s="299">
        <f>IF(BH191=0,0,IF(BH191&gt;BG191,0,((BG191/BH191)-1)*100))</f>
        <v>47.76968407267965</v>
      </c>
      <c r="CA191" s="300">
        <f>IF(BI191=0,0,IF(BI191&gt;BH191,0,((BH191/BI191)-1)*100))</f>
        <v>0</v>
      </c>
      <c r="CB191" s="297">
        <f>AVERAGE(BK191:CA191)</f>
        <v>6.481314026334982</v>
      </c>
      <c r="CC191" s="297">
        <f>SQRT(AVERAGE((BK191-$CB191)^2,(BL191-$CB191)^2,(BM191-$CB191)^2,(BN191-$CB191)^2,(BO191-$CB191)^2,(BP191-$CB191)^2,(BQ191-$CB191)^2,(BR191-$CB191)^2,(BS191-$CB191)^2,(BT191-$CB191)^2,(BU191-$CB191)^2,(BV191-$CB191)^2,(BW191-$CB191)^2,(BX191-$CB191)^2,(BY191-$CB191)^2,(BZ191-$CB191)^2,(CA191-$CB191)^2))</f>
        <v>10.5706913872076</v>
      </c>
      <c r="CD191" t="s" s="146">
        <v>161</v>
      </c>
      <c r="CE191" s="301">
        <f>IF(AN191="n/a","n/a",IF(U191&lt;0,"n/a",IF(U191="n/a","n/a",I191+AN191-U191)))</f>
        <v>-71.15989562384692</v>
      </c>
      <c r="CF191" s="301">
        <f>IF(AN191="n/a","n/a",I191+AN191)</f>
        <v>7.931013467062169</v>
      </c>
      <c r="CG191" s="297">
        <f>D191/10+(1000-E191)/100+IF(F191="N",2,IF(F191="Y",1,0))+IF(G191="N",2,IF(G191="Y",1,0))+IF(L191&gt;10,5,L191/2)+IF(S191&gt;100,0,IF(S191&lt;0,0,(100-S191)/10))+IF(U191&gt;100,0,IF(U191&lt;0,0,(100-U191)/10))+IF(X191="-",0,IF(X191="N/A",0,IF(X191&gt;5,0,5-X191)))+IF(Y191&gt;5,0,5-Y191)+IF(Z191="N/A",0,IF(Z191&gt;5,0,5-Z191))+IF(AB191&lt;0,0,IF(AB191="-",0,IF(AB191="N/A",0,IF(AB191&gt;10,5,AB191/2))))+IF(AC191="n/a",0,IF(AC191&lt;0,0,IF(AC191&gt;10,5,AC191/2)))+IF(AE191="n/a",0,IF(AE191&lt;0,0,IF(AE191&gt;10,5,AE191/2)))+AF191/10+IF(AG191&gt;100000,3,IF(AG191&gt;10000,2,IF(AG191&gt;1000,1,0)))+IF(AL191&gt;10,5,AL191/2)+IF(AM191="n/a",0,IF(AM191&gt;10,5,AM191/2))+IF(AN191="n/a",0,IF(AN191&gt;10,5,AN191/2))+IF(AO191="n/a",0,IF(AO191&lt;0,0,IF(AO191&gt;10,5,AO191/2)))+IF(CB191&gt;10,5,CB191/2)</f>
        <v>39.07368204073089</v>
      </c>
      <c r="CH191" s="302">
        <f>IF(AB191="n/a",1.03*AP191,IF(AB191&lt;0,1.01*AP191,IF(AB191&gt;10,1.1*AP191,(1+AB191/100)*AP191)))</f>
        <v>2.244725</v>
      </c>
      <c r="CI191" s="303">
        <f>IF($AC191="n/a",1.03*CH191,IF($AC191&lt;0,1.01*CH191,IF($AC191&gt;10,1.1*CH191,(1+$AC191/100)*CH191)))</f>
        <v>2.3095975525</v>
      </c>
      <c r="CJ191" s="304">
        <f>IF($AE191="n/a",1.03*CI191,IF($AE191&lt;0,1.01*CI191,IF($AE191&gt;10,1.1*CI191,(1+$AE191/100)*CI191)))</f>
        <v>2.37033996813075</v>
      </c>
      <c r="CK191" s="304">
        <f>IF($AE191="n/a",1.03*CJ191,IF($AE191&lt;0,1.01*CJ191,IF($AE191&gt;10,1.1*CJ191,(1+$AE191/100)*CJ191)))</f>
        <v>2.432679909292589</v>
      </c>
      <c r="CL191" s="305">
        <f>IF($AE191="n/a",1.03*CK191,IF($AE191&lt;0,1.01*CK191,IF($AE191&gt;10,1.1*CK191,(1+$AE191/100)*CK191)))</f>
        <v>2.496659390906984</v>
      </c>
      <c r="CM191" s="303">
        <f>SUM(CH191:CL191)</f>
        <v>11.85400182083032</v>
      </c>
      <c r="CN191" s="300">
        <f>(CM191/H191)*100</f>
        <v>22.70881574871709</v>
      </c>
      <c r="CO191" s="306">
        <v>0.17</v>
      </c>
      <c r="CP191" s="307">
        <v>13</v>
      </c>
      <c r="CQ191" s="308">
        <v>-0.7</v>
      </c>
      <c r="CR191" s="307">
        <v>4.7</v>
      </c>
      <c r="CS191" s="308">
        <v>5.4</v>
      </c>
    </row>
    <row r="192" ht="11.25" customHeight="1">
      <c r="A192" t="s" s="110">
        <v>960</v>
      </c>
      <c r="B192" t="s" s="110">
        <v>961</v>
      </c>
      <c r="C192" t="s" s="110">
        <v>128</v>
      </c>
      <c r="D192" s="174">
        <v>23</v>
      </c>
      <c r="E192" s="219">
        <v>138</v>
      </c>
      <c r="F192" t="s" s="118">
        <v>55</v>
      </c>
      <c r="G192" t="s" s="113">
        <v>129</v>
      </c>
      <c r="H192" s="176">
        <v>35.41</v>
      </c>
      <c r="I192" s="177">
        <f>(R192/H192)*100</f>
        <v>3.162948319683706</v>
      </c>
      <c r="J192" s="567">
        <v>0.2731707317073171</v>
      </c>
      <c r="K192" s="178">
        <v>0.28</v>
      </c>
      <c r="L192" s="177">
        <f>((K192/J192)-1)*100</f>
        <v>2.499999999999991</v>
      </c>
      <c r="M192" s="179">
        <v>42962</v>
      </c>
      <c r="N192" s="179">
        <v>42964</v>
      </c>
      <c r="O192" s="179">
        <v>42978</v>
      </c>
      <c r="P192" t="s" s="173">
        <v>256</v>
      </c>
      <c r="Q192" t="s" s="424">
        <v>962</v>
      </c>
      <c r="R192" s="180">
        <f>K192*4</f>
        <v>1.12</v>
      </c>
      <c r="S192" s="181">
        <f>IF(OR(W192&lt;0.01,W192="n/a"),"n/a",R192/W192*100)</f>
        <v>59.25925925925927</v>
      </c>
      <c r="T192" s="182">
        <f>IF(OR(W192&lt;0.01,Z192="n/a"),"n/a",(H192/SQRT(22.5*W192*(H192/Z192))-1)*100)</f>
        <v>25.78174129526378</v>
      </c>
      <c r="U192" s="177">
        <f>IF(OR(W192&lt;0.01,W192="n/a"),"n/a",H192/W192)</f>
        <v>18.73544973544973</v>
      </c>
      <c r="V192" s="183">
        <v>12</v>
      </c>
      <c r="W192" s="176">
        <v>1.89</v>
      </c>
      <c r="X192" s="176">
        <v>9.359999999999999</v>
      </c>
      <c r="Y192" s="184">
        <v>5.99</v>
      </c>
      <c r="Z192" s="185">
        <v>1.9</v>
      </c>
      <c r="AA192" s="186">
        <v>10.4</v>
      </c>
      <c r="AB192" s="187">
        <v>12.7</v>
      </c>
      <c r="AC192" s="188">
        <v>11.79</v>
      </c>
      <c r="AD192" s="189">
        <v>-0.1</v>
      </c>
      <c r="AE192" s="189">
        <v>2</v>
      </c>
      <c r="AF192" s="190">
        <v>2</v>
      </c>
      <c r="AG192" s="191">
        <v>1052</v>
      </c>
      <c r="AH192" s="192">
        <v>1.8</v>
      </c>
      <c r="AI192" s="193">
        <v>0.29</v>
      </c>
      <c r="AJ192" t="s" s="338">
        <f>IF(OR(AD192&lt;0,AD192="n/a",AD192=0),"n/a",AN192/AD192)</f>
        <v>143</v>
      </c>
      <c r="AK192" s="195">
        <f>IF(OR(AO192&lt;0,AO192="n/a"),"n/a",AN192/AO192)</f>
        <v>0.8652498751658237</v>
      </c>
      <c r="AL192" s="196">
        <f>((AP192/AQ192)^(1/1)-1)*100</f>
        <v>9.446791688724176</v>
      </c>
      <c r="AM192" s="196">
        <f>IF(AS192=0,"n/a",((AP192/AS192)^(1/3)-1)*100)</f>
        <v>10.48469207278398</v>
      </c>
      <c r="AN192" s="196">
        <f>IF(AV192=0,"n/a",((AP192/AV192)^(1/5)-1)*100)</f>
        <v>11.58165987049098</v>
      </c>
      <c r="AO192" s="197">
        <f>IF(BB192=0,"n/a",((AP192/BB192)^(1/10)-1)*100)</f>
        <v>13.38533550007317</v>
      </c>
      <c r="AP192" s="194">
        <v>0.9147502439024391</v>
      </c>
      <c r="AQ192" s="194">
        <v>0.8357944803937837</v>
      </c>
      <c r="AR192" s="194">
        <v>0.7610198550965102</v>
      </c>
      <c r="AS192" s="194">
        <v>0.6782599993152507</v>
      </c>
      <c r="AT192" s="199"/>
      <c r="AU192" s="194">
        <v>0.6191538429799588</v>
      </c>
      <c r="AV192" s="194">
        <v>0.5288572298930448</v>
      </c>
      <c r="AW192" s="199"/>
      <c r="AX192" s="200">
        <v>0.4892069837908801</v>
      </c>
      <c r="AY192" s="201">
        <v>0.376998392594875</v>
      </c>
      <c r="AZ192" s="202">
        <v>0.3330941727206156</v>
      </c>
      <c r="BA192" s="202">
        <v>0.2922399717772919</v>
      </c>
      <c r="BB192" s="202">
        <v>0.2604555639706983</v>
      </c>
      <c r="BC192" s="202">
        <v>0.2510647162096591</v>
      </c>
      <c r="BD192" s="202">
        <v>0.2122171066682669</v>
      </c>
      <c r="BE192" s="202">
        <v>0.1798708532691324</v>
      </c>
      <c r="BF192" s="202">
        <v>0.1332376690882463</v>
      </c>
      <c r="BG192" s="202">
        <v>0.1133322823810866</v>
      </c>
      <c r="BH192" s="202">
        <v>0.0855610573783557</v>
      </c>
      <c r="BI192" s="314">
        <v>0.08154787457449288</v>
      </c>
      <c r="BJ192" s="200">
        <f>SUM(AP192:BI192)</f>
        <v>7.146662296004588</v>
      </c>
      <c r="BK192" s="205">
        <f>((AP192/AQ192)-1)*100</f>
        <v>9.446791688724176</v>
      </c>
      <c r="BL192" s="205">
        <f>((AQ192/AR192)-1)*100</f>
        <v>9.825581395348859</v>
      </c>
      <c r="BM192" s="205">
        <f>((AR192/AS192)-1)*100</f>
        <v>12.20178926441351</v>
      </c>
      <c r="BN192" s="205">
        <f>IF(AU192=0,0,IF(AU192&gt;AS192,0,((AS192/AU192)-1)*100))</f>
        <v>9.546279491833044</v>
      </c>
      <c r="BO192" s="205">
        <f>IF(AV192=0,0,IF(AV192&gt;AU192,0,((AU192/AV192)-1)*100))</f>
        <v>17.07391106389437</v>
      </c>
      <c r="BP192" s="205">
        <f>IF(AX192=0,0,IF(AX192&gt;AV192,0,((AV192/AX192)-1)*100))</f>
        <v>8.105004101722702</v>
      </c>
      <c r="BQ192" s="206">
        <f>IF(AY192=0,0,IF(AY192&gt;AX192,0,((AX192/AY192)-1)*100))</f>
        <v>29.76367894400687</v>
      </c>
      <c r="BR192" s="207">
        <f>IF(AZ192=0,0,IF(AZ192&gt;AY192,0,((AY192/AZ192)-1)*100))</f>
        <v>13.18072289156624</v>
      </c>
      <c r="BS192" s="207">
        <f>IF(BA192=0,0,IF(BA192&gt;AZ192,0,((AZ192/BA192)-1)*100))</f>
        <v>13.97967591321063</v>
      </c>
      <c r="BT192" s="207">
        <f>IF(BB192=0,0,IF(BB192&gt;BA192,0,((BA192/BB192)-1)*100))</f>
        <v>12.20338983050846</v>
      </c>
      <c r="BU192" s="207">
        <f>IF(BC192=0,0,IF(BC192&gt;BB192,0,((BB192/BC192)-1)*100))</f>
        <v>3.740409207161166</v>
      </c>
      <c r="BV192" s="207">
        <f>IF(BD192=0,0,IF(BD192&gt;BC192,0,((BC192/BD192)-1)*100))</f>
        <v>18.30559757942511</v>
      </c>
      <c r="BW192" s="207">
        <f>IF(BE192=0,0,IF(BE192&gt;BD192,0,((BD192/BE192)-1)*100))</f>
        <v>17.98304328424809</v>
      </c>
      <c r="BX192" s="207">
        <f>IF(BF192=0,0,IF(BF192&gt;BE192,0,((BE192/BF192)-1)*100))</f>
        <v>34.99999999999996</v>
      </c>
      <c r="BY192" s="207">
        <f>IF(BG192=0,0,IF(BG192&gt;BF192,0,((BF192/BG192)-1)*100))</f>
        <v>17.56373937677058</v>
      </c>
      <c r="BZ192" s="207">
        <f>IF(BH192=0,0,IF(BH192&gt;BG192,0,((BG192/BH192)-1)*100))</f>
        <v>32.45778611632273</v>
      </c>
      <c r="CA192" s="208">
        <f>IF(BI192=0,0,IF(BI192&gt;BH192,0,((BH192/BI192)-1)*100))</f>
        <v>4.921259842519676</v>
      </c>
      <c r="CB192" s="205">
        <f>AVERAGE(BK192:CA192)</f>
        <v>15.60580352892213</v>
      </c>
      <c r="CC192" s="205">
        <f>SQRT(AVERAGE((BK192-$CB192)^2,(BL192-$CB192)^2,(BM192-$CB192)^2,(BN192-$CB192)^2,(BO192-$CB192)^2,(BP192-$CB192)^2,(BQ192-$CB192)^2,(BR192-$CB192)^2,(BS192-$CB192)^2,(BT192-$CB192)^2,(BU192-$CB192)^2,(BV192-$CB192)^2,(BW192-$CB192)^2,(BX192-$CB192)^2,(BY192-$CB192)^2,(BZ192-$CB192)^2,(CA192-$CB192)^2))</f>
        <v>8.846597661753563</v>
      </c>
      <c r="CD192" t="s" s="110">
        <v>132</v>
      </c>
      <c r="CE192" s="209">
        <f>IF(AN192="n/a","n/a",IF(U192&lt;0,"n/a",IF(U192="n/a","n/a",I192+AN192-U192)))</f>
        <v>-3.99084154527505</v>
      </c>
      <c r="CF192" s="209">
        <f>IF(AN192="n/a","n/a",I192+AN192)</f>
        <v>14.74460819017468</v>
      </c>
      <c r="CG192" s="205">
        <f>D192/10+(1000-E192)/100+IF(F192="N",2,IF(F192="Y",1,0))+IF(G192="N",2,IF(G192="Y",1,0))+IF(L192&gt;10,5,L192/2)+IF(S192&gt;100,0,IF(S192&lt;0,0,(100-S192)/10))+IF(U192&gt;100,0,IF(U192&lt;0,0,(100-U192)/10))+IF(X192="-",0,IF(X192="N/A",0,IF(X192&gt;5,0,5-X192)))+IF(Y192&gt;5,0,5-Y192)+IF(Z192="N/A",0,IF(Z192&gt;5,0,5-Z192))+IF(AB192&lt;0,0,IF(AB192="-",0,IF(AB192="N/A",0,IF(AB192&gt;10,5,AB192/2))))+IF(AC192="n/a",0,IF(AC192&lt;0,0,IF(AC192&gt;10,5,AC192/2)))+IF(AE192="n/a",0,IF(AE192&lt;0,0,IF(AE192&gt;10,5,AE192/2)))+AF192/10+IF(AG192&gt;100000,3,IF(AG192&gt;10000,2,IF(AG192&gt;1000,1,0)))+IF(AL192&gt;10,5,AL192/2)+IF(AM192="n/a",0,IF(AM192&gt;10,5,AM192/2))+IF(AN192="n/a",0,IF(AN192&gt;10,5,AN192/2))+IF(AO192="n/a",0,IF(AO192&lt;0,0,IF(AO192&gt;10,5,AO192/2)))+IF(CB192&gt;10,5,CB192/2)</f>
        <v>66.39392494489118</v>
      </c>
      <c r="CH192" s="315">
        <f>IF(AB192="n/a",1.03*AP192,IF(AB192&lt;0,1.01*AP192,IF(AB192&gt;10,1.1*AP192,(1+AB192/100)*AP192)))</f>
        <v>1.006225268292683</v>
      </c>
      <c r="CI192" s="211">
        <f>IF($AC192="n/a",1.03*CH192,IF($AC192&lt;0,1.01*CH192,IF($AC192&gt;10,1.1*CH192,(1+$AC192/100)*CH192)))</f>
        <v>1.106847795121952</v>
      </c>
      <c r="CJ192" s="212">
        <f>IF($AE192="n/a",1.03*CI192,IF($AE192&lt;0,1.01*CI192,IF($AE192&gt;10,1.1*CI192,(1+$AE192/100)*CI192)))</f>
        <v>1.128984751024391</v>
      </c>
      <c r="CK192" s="212">
        <f>IF($AE192="n/a",1.03*CJ192,IF($AE192&lt;0,1.01*CJ192,IF($AE192&gt;10,1.1*CJ192,(1+$AE192/100)*CJ192)))</f>
        <v>1.151564446044878</v>
      </c>
      <c r="CL192" s="210">
        <f>IF($AE192="n/a",1.03*CK192,IF($AE192&lt;0,1.01*CK192,IF($AE192&gt;10,1.1*CK192,(1+$AE192/100)*CK192)))</f>
        <v>1.174595734965776</v>
      </c>
      <c r="CM192" s="211">
        <f>SUM(CH192:CL192)</f>
        <v>5.56821799544968</v>
      </c>
      <c r="CN192" s="208">
        <f>(CM192/H192)*100</f>
        <v>15.72498727887512</v>
      </c>
      <c r="CO192" s="213">
        <v>0.75</v>
      </c>
      <c r="CP192" s="214">
        <v>16.3</v>
      </c>
      <c r="CQ192" s="215">
        <v>-6.9</v>
      </c>
      <c r="CR192" s="214">
        <v>2.1</v>
      </c>
      <c r="CS192" s="215">
        <v>3.9</v>
      </c>
    </row>
    <row r="193" ht="11.25" customHeight="1">
      <c r="A193" t="s" s="227">
        <v>963</v>
      </c>
      <c r="B193" t="s" s="116">
        <v>964</v>
      </c>
      <c r="C193" t="s" s="227">
        <v>174</v>
      </c>
      <c r="D193" s="218">
        <v>11</v>
      </c>
      <c r="E193" s="219">
        <v>313</v>
      </c>
      <c r="F193" t="s" s="220">
        <v>55</v>
      </c>
      <c r="G193" t="s" s="221">
        <v>55</v>
      </c>
      <c r="H193" s="493">
        <v>82.39</v>
      </c>
      <c r="I193" s="223">
        <f>(R193/H193)*100</f>
        <v>2.403204272363151</v>
      </c>
      <c r="J193" s="224">
        <v>0.45</v>
      </c>
      <c r="K193" s="224">
        <v>0.495</v>
      </c>
      <c r="L193" s="223">
        <f>((K193/J193)-1)*100</f>
        <v>9.999999999999986</v>
      </c>
      <c r="M193" s="226">
        <v>42866</v>
      </c>
      <c r="N193" s="226">
        <v>42870</v>
      </c>
      <c r="O193" s="226">
        <v>42887</v>
      </c>
      <c r="P193" t="s" s="227">
        <v>147</v>
      </c>
      <c r="Q193" s="316"/>
      <c r="R193" s="225">
        <f>K193*4</f>
        <v>1.98</v>
      </c>
      <c r="S193" s="228">
        <f>IF(OR(W193&lt;0.01,W193="n/a"),"n/a",R193/W193*100)</f>
        <v>61.11111111111111</v>
      </c>
      <c r="T193" s="229">
        <f>IF(OR(W193&lt;0.01,Z193="n/a"),"n/a",(H193/SQRT(22.5*W193*(H193/Z193))-1)*100)</f>
        <v>60.52434657590542</v>
      </c>
      <c r="U193" s="223">
        <f>IF(OR(W193&lt;0.01,W193="n/a"),"n/a",H193/W193)</f>
        <v>25.42901234567901</v>
      </c>
      <c r="V193" s="230">
        <v>12</v>
      </c>
      <c r="W193" s="222">
        <v>3.24</v>
      </c>
      <c r="X193" s="222">
        <v>6.37</v>
      </c>
      <c r="Y193" s="231">
        <v>1.64</v>
      </c>
      <c r="Z193" s="232">
        <v>2.28</v>
      </c>
      <c r="AA193" s="233">
        <v>9.199999999999999</v>
      </c>
      <c r="AB193" s="234">
        <v>8.9</v>
      </c>
      <c r="AC193" s="235">
        <v>5.69</v>
      </c>
      <c r="AD193" s="236">
        <v>5.6</v>
      </c>
      <c r="AE193" s="236">
        <v>4</v>
      </c>
      <c r="AF193" s="237">
        <v>8</v>
      </c>
      <c r="AG193" s="238">
        <v>3919</v>
      </c>
      <c r="AH193" s="239">
        <v>0.1</v>
      </c>
      <c r="AI193" s="240">
        <v>1</v>
      </c>
      <c r="AJ193" s="241">
        <f>IF(OR(AD193&lt;0,AD193="n/a",AD193=0,AN193="n/a"),"n/a",AN193/AD193)</f>
        <v>1.913323108712395</v>
      </c>
      <c r="AK193" s="242">
        <f>IF(OR(AN193&lt;0,AN193="n/a",AO193&lt;0,AO193="n/a"),"n/a",AN193/AO193)</f>
        <v>1.355219149046673</v>
      </c>
      <c r="AL193" s="243">
        <f>((AP193/AQ193)^(1/1)-1)*100</f>
        <v>11.0759493670886</v>
      </c>
      <c r="AM193" s="243">
        <f>IF(AS193=0,"n/a",((AP193/AS193)^(1/3)-1)*100)</f>
        <v>10.94932499701378</v>
      </c>
      <c r="AN193" s="243">
        <f>IF(AV193=0,"n/a",((AP193/AV193)^(1/5)-1)*100)</f>
        <v>10.71460940878941</v>
      </c>
      <c r="AO193" s="244">
        <f>IF(BB193=0,"n/a",((AP193/BB193)^(1/10)-1)*100)</f>
        <v>7.906182122888827</v>
      </c>
      <c r="AP193" s="241">
        <v>1.755</v>
      </c>
      <c r="AQ193" s="241">
        <v>1.58</v>
      </c>
      <c r="AR193" s="241">
        <v>1.425</v>
      </c>
      <c r="AS193" s="241">
        <v>1.285</v>
      </c>
      <c r="AT193" s="245"/>
      <c r="AU193" s="241">
        <v>1.15</v>
      </c>
      <c r="AV193" s="241">
        <v>1.055</v>
      </c>
      <c r="AW193" s="245"/>
      <c r="AX193" s="246">
        <v>0.9875</v>
      </c>
      <c r="AY193" s="247">
        <v>0.9375</v>
      </c>
      <c r="AZ193" s="248">
        <v>0.89</v>
      </c>
      <c r="BA193" s="248">
        <v>0.85</v>
      </c>
      <c r="BB193" s="248">
        <v>0.82</v>
      </c>
      <c r="BC193" s="248">
        <v>0.82</v>
      </c>
      <c r="BD193" s="248">
        <v>0.82</v>
      </c>
      <c r="BE193" s="317">
        <v>0.83</v>
      </c>
      <c r="BF193" s="317">
        <v>0.82</v>
      </c>
      <c r="BG193" s="317">
        <v>0.82</v>
      </c>
      <c r="BH193" s="317">
        <v>0.82</v>
      </c>
      <c r="BI193" s="401">
        <v>0.82</v>
      </c>
      <c r="BJ193" s="246">
        <f>SUM(AP193:BI193)</f>
        <v>18.485</v>
      </c>
      <c r="BK193" s="250">
        <f>((AP193/AQ193)-1)*100</f>
        <v>11.0759493670886</v>
      </c>
      <c r="BL193" s="250">
        <f>((AQ193/AR193)-1)*100</f>
        <v>10.87719298245615</v>
      </c>
      <c r="BM193" s="250">
        <f>((AR193/AS193)-1)*100</f>
        <v>10.89494163424125</v>
      </c>
      <c r="BN193" s="250">
        <f>IF(AU193=0,0,IF(AU193&gt;AS193,0,((AS193/AU193)-1)*100))</f>
        <v>11.73913043478261</v>
      </c>
      <c r="BO193" s="250">
        <f>IF(AV193=0,0,IF(AV193&gt;AU193,0,((AU193/AV193)-1)*100))</f>
        <v>9.004739336492884</v>
      </c>
      <c r="BP193" s="250">
        <f>IF(AX193=0,0,IF(AX193&gt;AV193,0,((AV193/AX193)-1)*100))</f>
        <v>6.835443037974676</v>
      </c>
      <c r="BQ193" s="251">
        <f>IF(AY193=0,0,IF(AY193&gt;AX193,0,((AX193/AY193)-1)*100))</f>
        <v>5.333333333333345</v>
      </c>
      <c r="BR193" s="252">
        <f>IF(AZ193=0,0,IF(AZ193&gt;AY193,0,((AY193/AZ193)-1)*100))</f>
        <v>5.337078651685401</v>
      </c>
      <c r="BS193" s="252">
        <f>IF(BA193=0,0,IF(BA193&gt;AZ193,0,((AZ193/BA193)-1)*100))</f>
        <v>4.705882352941182</v>
      </c>
      <c r="BT193" s="252">
        <f>IF(BB193=0,0,IF(BB193&gt;BA193,0,((BA193/BB193)-1)*100))</f>
        <v>3.658536585365857</v>
      </c>
      <c r="BU193" s="252">
        <f>IF(BC193=0,0,IF(BC193&gt;BB193,0,((BB193/BC193)-1)*100))</f>
        <v>0</v>
      </c>
      <c r="BV193" s="252">
        <f>IF(BD193=0,0,IF(BD193&gt;BC193,0,((BC193/BD193)-1)*100))</f>
        <v>0</v>
      </c>
      <c r="BW193" s="252">
        <f>IF(BE193=0,0,IF(BE193&gt;BD193,0,((BD193/BE193)-1)*100))</f>
        <v>0</v>
      </c>
      <c r="BX193" s="252">
        <f>IF(BF193=0,0,IF(BF193&gt;BE193,0,((BE193/BF193)-1)*100))</f>
        <v>1.219512195121952</v>
      </c>
      <c r="BY193" s="252">
        <f>IF(BG193=0,0,IF(BG193&gt;BF193,0,((BF193/BG193)-1)*100))</f>
        <v>0</v>
      </c>
      <c r="BZ193" s="252">
        <f>IF(BH193=0,0,IF(BH193&gt;BG193,0,((BG193/BH193)-1)*100))</f>
        <v>0</v>
      </c>
      <c r="CA193" s="253">
        <f>IF(BI193=0,0,IF(BI193&gt;BH193,0,((BH193/BI193)-1)*100))</f>
        <v>0</v>
      </c>
      <c r="CB193" s="250">
        <f>AVERAGE(BK193:CA193)</f>
        <v>4.745984700675525</v>
      </c>
      <c r="CC193" s="250">
        <f>SQRT(AVERAGE((BK193-$CB193)^2,(BL193-$CB193)^2,(BM193-$CB193)^2,(BN193-$CB193)^2,(BO193-$CB193)^2,(BP193-$CB193)^2,(BQ193-$CB193)^2,(BR193-$CB193)^2,(BS193-$CB193)^2,(BT193-$CB193)^2,(BU193-$CB193)^2,(BV193-$CB193)^2,(BW193-$CB193)^2,(BX193-$CB193)^2,(BY193-$CB193)^2,(BZ193-$CB193)^2,(CA193-$CB193)^2))</f>
        <v>4.447983737387061</v>
      </c>
      <c r="CD193" t="s" s="116">
        <v>161</v>
      </c>
      <c r="CE193" s="254">
        <f>IF(AN193="n/a","n/a",IF(U193&lt;0,"n/a",IF(U193="n/a","n/a",I193+AN193-U193)))</f>
        <v>-12.31119866452645</v>
      </c>
      <c r="CF193" s="254">
        <f>IF(AN193="n/a","n/a",I193+AN193)</f>
        <v>13.11781368115256</v>
      </c>
      <c r="CG193" s="250">
        <f>D193/10+(1000-E193)/100+IF(F193="N",2,IF(F193="Y",1,0))+IF(G193="N",2,IF(G193="Y",1,0))+IF(L193&gt;10,5,L193/2)+IF(S193&gt;100,0,IF(S193&lt;0,0,(100-S193)/10))+IF(U193&gt;100,0,IF(U193&lt;0,0,(100-U193)/10))+IF(X193="-",0,IF(X193="N/A",0,IF(X193&gt;5,0,5-X193)))+IF(Y193&gt;5,0,5-Y193)+IF(Z193="N/A",0,IF(Z193&gt;5,0,5-Z193))+IF(AB193&lt;0,0,IF(AB193="-",0,IF(AB193="N/A",0,IF(AB193&gt;10,5,AB193/2))))+IF(AC193="n/a",0,IF(AC193&lt;0,0,IF(AC193&gt;10,5,AC193/2)))+IF(AE193="n/a",0,IF(AE193&lt;0,0,IF(AE193&gt;10,5,AE193/2)))+AF193/10+IF(AG193&gt;100000,3,IF(AG193&gt;10000,2,IF(AG193&gt;1000,1,0)))+IF(AL193&gt;10,5,AL193/2)+IF(AM193="n/a",0,IF(AM193&gt;10,5,AM193/2))+IF(AN193="n/a",0,IF(AN193&gt;10,5,AN193/2))+IF(AO193="n/a",0,IF(AO193&lt;0,0,IF(AO193&gt;10,5,AO193/2)))+IF(CB193&gt;10,5,CB193/2)</f>
        <v>66.81707106610315</v>
      </c>
      <c r="CH193" s="255">
        <f>IF(AB193="n/a",1.03*AP193,IF(AB193&lt;0,1.01*AP193,IF(AB193&gt;10,1.1*AP193,(1+AB193/100)*AP193)))</f>
        <v>1.911195</v>
      </c>
      <c r="CI193" s="256">
        <f>IF($AC193="n/a",1.03*CH193,IF($AC193&lt;0,1.01*CH193,IF($AC193&gt;10,1.1*CH193,(1+$AC193/100)*CH193)))</f>
        <v>2.0199419955</v>
      </c>
      <c r="CJ193" s="257">
        <f>IF($AE193="n/a",1.03*CI193,IF($AE193&lt;0,1.01*CI193,IF($AE193&gt;10,1.1*CI193,(1+$AE193/100)*CI193)))</f>
        <v>2.100739675319999</v>
      </c>
      <c r="CK193" s="257">
        <f>IF($AE193="n/a",1.03*CJ193,IF($AE193&lt;0,1.01*CJ193,IF($AE193&gt;10,1.1*CJ193,(1+$AE193/100)*CJ193)))</f>
        <v>2.184769262332799</v>
      </c>
      <c r="CL193" s="258">
        <f>IF($AE193="n/a",1.03*CK193,IF($AE193&lt;0,1.01*CK193,IF($AE193&gt;10,1.1*CK193,(1+$AE193/100)*CK193)))</f>
        <v>2.272160032826111</v>
      </c>
      <c r="CM193" s="256">
        <f>SUM(CH193:CL193)</f>
        <v>10.48880596597891</v>
      </c>
      <c r="CN193" s="253">
        <f>(CM193/H193)*100</f>
        <v>12.73067843910536</v>
      </c>
      <c r="CO193" s="259">
        <v>0.61</v>
      </c>
      <c r="CP193" s="260">
        <v>18</v>
      </c>
      <c r="CQ193" s="261">
        <v>-4.9</v>
      </c>
      <c r="CR193" s="260">
        <v>3.8</v>
      </c>
      <c r="CS193" s="261">
        <v>2.6</v>
      </c>
    </row>
    <row r="194" ht="11.25" customHeight="1">
      <c r="A194" t="s" s="227">
        <v>965</v>
      </c>
      <c r="B194" t="s" s="116">
        <v>966</v>
      </c>
      <c r="C194" t="s" s="227">
        <v>588</v>
      </c>
      <c r="D194" s="218">
        <v>11</v>
      </c>
      <c r="E194" s="219">
        <v>314</v>
      </c>
      <c r="F194" t="s" s="220">
        <v>129</v>
      </c>
      <c r="G194" t="s" s="221">
        <v>129</v>
      </c>
      <c r="H194" s="493">
        <v>43.12</v>
      </c>
      <c r="I194" s="223">
        <f>(R194/H194)*100</f>
        <v>6.621057513914658</v>
      </c>
      <c r="J194" s="224">
        <v>0.70125</v>
      </c>
      <c r="K194" s="224">
        <v>0.71375</v>
      </c>
      <c r="L194" s="223">
        <f>((K194/J194)-1)*100</f>
        <v>1.7825311942959</v>
      </c>
      <c r="M194" s="226">
        <v>42958</v>
      </c>
      <c r="N194" s="226">
        <v>42962</v>
      </c>
      <c r="O194" s="226">
        <v>42976</v>
      </c>
      <c r="P194" t="s" s="227">
        <v>967</v>
      </c>
      <c r="Q194" t="s" s="227">
        <v>131</v>
      </c>
      <c r="R194" s="225">
        <f>K194*4</f>
        <v>2.855</v>
      </c>
      <c r="S194" s="228">
        <f>IF(OR(W194&lt;0.01,W194="n/a"),"n/a",R194/W194*100)</f>
        <v>100.8833922261484</v>
      </c>
      <c r="T194" s="229">
        <f>IF(OR(W194&lt;0.01,Z194="n/a"),"n/a",(H194/SQRT(22.5*W194*(H194/Z194))-1)*100)</f>
        <v>-12.1367375648506</v>
      </c>
      <c r="U194" s="223">
        <f>IF(OR(W194&lt;0.01,W194="n/a"),"n/a",H194/W194)</f>
        <v>15.23674911660777</v>
      </c>
      <c r="V194" s="230">
        <v>12</v>
      </c>
      <c r="W194" s="222">
        <v>2.83</v>
      </c>
      <c r="X194" s="222">
        <v>1.94</v>
      </c>
      <c r="Y194" s="231">
        <v>4.93</v>
      </c>
      <c r="Z194" s="232">
        <v>1.14</v>
      </c>
      <c r="AA194" s="233">
        <v>7.5</v>
      </c>
      <c r="AB194" s="234">
        <v>-13.8</v>
      </c>
      <c r="AC194" s="235">
        <v>1.69</v>
      </c>
      <c r="AD194" s="236">
        <v>-13.3</v>
      </c>
      <c r="AE194" s="236">
        <v>7.85</v>
      </c>
      <c r="AF194" s="237">
        <v>13</v>
      </c>
      <c r="AG194" s="238">
        <v>13250</v>
      </c>
      <c r="AH194" s="239">
        <v>76.40000000000001</v>
      </c>
      <c r="AI194" s="240">
        <v>0.68</v>
      </c>
      <c r="AJ194" t="s" s="265">
        <f>IF(OR(AD194&lt;0,AD194="n/a",AD194=0,AN194="n/a"),"n/a",AN194/AD194)</f>
        <v>143</v>
      </c>
      <c r="AK194" t="s" s="265">
        <f>IF(OR(AN194&lt;0,AN194="n/a",AO194&lt;0,AO194="n/a"),"n/a",AN194/AO194)</f>
        <v>143</v>
      </c>
      <c r="AL194" s="243">
        <f>((AP194/AQ194)^(1/1)-1)*100</f>
        <v>8.230452674897105</v>
      </c>
      <c r="AM194" s="243">
        <f>IF(AS194=0,"n/a",((AP194/AS194)^(1/3)-1)*100)</f>
        <v>9.172160545469033</v>
      </c>
      <c r="AN194" s="243">
        <f>IF(AV194=0,"n/a",((AP194/AV194)^(1/5)-1)*100)</f>
        <v>7.347485398935794</v>
      </c>
      <c r="AO194" t="s" s="265">
        <f>IF(BB194=0,"n/a",((AP194/BB194)^(1/10)-1)*100)</f>
        <v>143</v>
      </c>
      <c r="AP194" s="241">
        <v>2.63</v>
      </c>
      <c r="AQ194" s="241">
        <v>2.43</v>
      </c>
      <c r="AR194" s="241">
        <v>2.245</v>
      </c>
      <c r="AS194" s="241">
        <v>2.02125</v>
      </c>
      <c r="AT194" s="245"/>
      <c r="AU194" s="241">
        <v>1.93</v>
      </c>
      <c r="AV194" s="241">
        <v>1.845</v>
      </c>
      <c r="AW194" s="245"/>
      <c r="AX194" s="246">
        <v>1.7</v>
      </c>
      <c r="AY194" s="247">
        <v>1.51</v>
      </c>
      <c r="AZ194" s="248">
        <v>1.34</v>
      </c>
      <c r="BA194" s="248">
        <v>0.3</v>
      </c>
      <c r="BB194" s="317">
        <v>0</v>
      </c>
      <c r="BC194" s="317">
        <v>0</v>
      </c>
      <c r="BD194" s="317">
        <v>0</v>
      </c>
      <c r="BE194" s="317">
        <v>0</v>
      </c>
      <c r="BF194" s="317">
        <v>0</v>
      </c>
      <c r="BG194" s="317">
        <v>0</v>
      </c>
      <c r="BH194" s="317">
        <v>0</v>
      </c>
      <c r="BI194" s="401">
        <v>0</v>
      </c>
      <c r="BJ194" s="246">
        <f>SUM(AP194:BI194)</f>
        <v>17.95125</v>
      </c>
      <c r="BK194" s="250">
        <f>((AP194/AQ194)-1)*100</f>
        <v>8.230452674897105</v>
      </c>
      <c r="BL194" s="250">
        <f>((AQ194/AR194)-1)*100</f>
        <v>8.240534521158139</v>
      </c>
      <c r="BM194" s="250">
        <f>((AR194/AS194)-1)*100</f>
        <v>11.06988249845393</v>
      </c>
      <c r="BN194" s="250">
        <f>IF(AU194=0,0,IF(AU194&gt;AS194,0,((AS194/AU194)-1)*100))</f>
        <v>4.727979274611416</v>
      </c>
      <c r="BO194" s="250">
        <f>IF(AV194=0,0,IF(AV194&gt;AU194,0,((AU194/AV194)-1)*100))</f>
        <v>4.607046070460696</v>
      </c>
      <c r="BP194" s="250">
        <f>IF(AX194=0,0,IF(AX194&gt;AV194,0,((AV194/AX194)-1)*100))</f>
        <v>8.529411764705873</v>
      </c>
      <c r="BQ194" s="251">
        <f>IF(AY194=0,0,IF(AY194&gt;AX194,0,((AX194/AY194)-1)*100))</f>
        <v>12.58278145695364</v>
      </c>
      <c r="BR194" s="252">
        <f>IF(AZ194=0,0,IF(AZ194&gt;AY194,0,((AY194/AZ194)-1)*100))</f>
        <v>12.68656716417911</v>
      </c>
      <c r="BS194" s="252">
        <f>IF(BA194=0,0,IF(BA194&gt;AZ194,0,((AZ194/BA194)-1)*100))</f>
        <v>346.6666666666667</v>
      </c>
      <c r="BT194" s="252">
        <f>IF(BB194=0,0,IF(BB194&gt;BA194,0,((BA194/BB194)-1)*100))</f>
        <v>0</v>
      </c>
      <c r="BU194" s="252">
        <f>IF(BC194=0,0,IF(BC194&gt;BB194,0,((BB194/BC194)-1)*100))</f>
        <v>0</v>
      </c>
      <c r="BV194" s="252">
        <f>IF(BD194=0,0,IF(BD194&gt;BC194,0,((BC194/BD194)-1)*100))</f>
        <v>0</v>
      </c>
      <c r="BW194" s="252">
        <f>IF(BE194=0,0,IF(BE194&gt;BD194,0,((BD194/BE194)-1)*100))</f>
        <v>0</v>
      </c>
      <c r="BX194" s="252">
        <f>IF(BF194=0,0,IF(BF194&gt;BE194,0,((BE194/BF194)-1)*100))</f>
        <v>0</v>
      </c>
      <c r="BY194" s="252">
        <f>IF(BG194=0,0,IF(BG194&gt;BF194,0,((BF194/BG194)-1)*100))</f>
        <v>0</v>
      </c>
      <c r="BZ194" s="252">
        <f>IF(BH194=0,0,IF(BH194&gt;BG194,0,((BG194/BH194)-1)*100))</f>
        <v>0</v>
      </c>
      <c r="CA194" s="253">
        <f>IF(BI194=0,0,IF(BI194&gt;BH194,0,((BH194/BI194)-1)*100))</f>
        <v>0</v>
      </c>
      <c r="CB194" s="250">
        <f>AVERAGE(BK194:CA194)</f>
        <v>24.54948953482862</v>
      </c>
      <c r="CC194" s="250">
        <f>SQRT(AVERAGE((BK194-$CB194)^2,(BL194-$CB194)^2,(BM194-$CB194)^2,(BN194-$CB194)^2,(BO194-$CB194)^2,(BP194-$CB194)^2,(BQ194-$CB194)^2,(BR194-$CB194)^2,(BS194-$CB194)^2,(BT194-$CB194)^2,(BU194-$CB194)^2,(BV194-$CB194)^2,(BW194-$CB194)^2,(BX194-$CB194)^2,(BY194-$CB194)^2,(BZ194-$CB194)^2,(CA194-$CB194)^2))</f>
        <v>80.66855037007457</v>
      </c>
      <c r="CD194" t="s" s="116">
        <v>222</v>
      </c>
      <c r="CE194" s="254">
        <f>IF(AN194="n/a","n/a",IF(U194&lt;0,"n/a",IF(U194="n/a","n/a",I194+AN194-U194)))</f>
        <v>-1.26820620375732</v>
      </c>
      <c r="CF194" s="254">
        <f>IF(AN194="n/a","n/a",I194+AN194)</f>
        <v>13.96854291285045</v>
      </c>
      <c r="CG194" s="250">
        <f>D194/10+(1000-E194)/100+IF(F194="N",2,IF(F194="Y",1,0))+IF(G194="N",2,IF(G194="Y",1,0))+IF(L194&gt;10,5,L194/2)+IF(S194&gt;100,0,IF(S194&lt;0,0,(100-S194)/10))+IF(U194&gt;100,0,IF(U194&lt;0,0,(100-U194)/10))+IF(X194="-",0,IF(X194="N/A",0,IF(X194&gt;5,0,5-X194)))+IF(Y194&gt;5,0,5-Y194)+IF(Z194="N/A",0,IF(Z194&gt;5,0,5-Z194))+IF(AB194&lt;0,0,IF(AB194="-",0,IF(AB194="N/A",0,IF(AB194&gt;10,5,AB194/2))))+IF(AC194="n/a",0,IF(AC194&lt;0,0,IF(AC194&gt;10,5,AC194/2)))+IF(AE194="n/a",0,IF(AE194&lt;0,0,IF(AE194&gt;10,5,AE194/2)))+AF194/10+IF(AG194&gt;100000,3,IF(AG194&gt;10000,2,IF(AG194&gt;1000,1,0)))+IF(AL194&gt;10,5,AL194/2)+IF(AM194="n/a",0,IF(AM194&gt;10,5,AM194/2))+IF(AN194="n/a",0,IF(AN194&gt;10,5,AN194/2))+IF(AO194="n/a",0,IF(AO194&lt;0,0,IF(AO194&gt;10,5,AO194/2)))+IF(CB194&gt;10,5,CB194/2)</f>
        <v>49.76263999513813</v>
      </c>
      <c r="CH194" s="255">
        <f>IF(AB194="n/a",1.03*AP194,IF(AB194&lt;0,1.01*AP194,IF(AB194&gt;10,1.1*AP194,(1+AB194/100)*AP194)))</f>
        <v>2.6563</v>
      </c>
      <c r="CI194" s="256">
        <f>IF($AC194="n/a",1.03*CH194,IF($AC194&lt;0,1.01*CH194,IF($AC194&gt;10,1.1*CH194,(1+$AC194/100)*CH194)))</f>
        <v>2.701191469999999</v>
      </c>
      <c r="CJ194" s="257">
        <f>IF($AE194="n/a",1.03*CI194,IF($AE194&lt;0,1.01*CI194,IF($AE194&gt;10,1.1*CI194,(1+$AE194/100)*CI194)))</f>
        <v>2.913235000394999</v>
      </c>
      <c r="CK194" s="257">
        <f>IF($AE194="n/a",1.03*CJ194,IF($AE194&lt;0,1.01*CJ194,IF($AE194&gt;10,1.1*CJ194,(1+$AE194/100)*CJ194)))</f>
        <v>3.141923947926007</v>
      </c>
      <c r="CL194" s="258">
        <f>IF($AE194="n/a",1.03*CK194,IF($AE194&lt;0,1.01*CK194,IF($AE194&gt;10,1.1*CK194,(1+$AE194/100)*CK194)))</f>
        <v>3.388564977838199</v>
      </c>
      <c r="CM194" s="256">
        <f>SUM(CH194:CL194)</f>
        <v>14.8012153961592</v>
      </c>
      <c r="CN194" s="253">
        <f>(CM194/H194)*100</f>
        <v>34.3256386738386</v>
      </c>
      <c r="CO194" s="259">
        <v>0.66</v>
      </c>
      <c r="CP194" s="260">
        <v>7.3</v>
      </c>
      <c r="CQ194" s="261">
        <v>-9.199999999999999</v>
      </c>
      <c r="CR194" s="260">
        <v>-1.9</v>
      </c>
      <c r="CS194" s="261">
        <v>-2.1</v>
      </c>
    </row>
    <row r="195" ht="11.25" customHeight="1">
      <c r="A195" t="s" s="227">
        <v>968</v>
      </c>
      <c r="B195" t="s" s="116">
        <v>969</v>
      </c>
      <c r="C195" t="s" s="116">
        <v>174</v>
      </c>
      <c r="D195" s="218">
        <v>14</v>
      </c>
      <c r="E195" s="219">
        <v>231</v>
      </c>
      <c r="F195" t="s" s="220">
        <v>55</v>
      </c>
      <c r="G195" t="s" s="221">
        <v>55</v>
      </c>
      <c r="H195" s="493">
        <v>78.95</v>
      </c>
      <c r="I195" s="223">
        <f>(R195/H195)*100</f>
        <v>2.65991133628879</v>
      </c>
      <c r="J195" s="224">
        <v>0.49</v>
      </c>
      <c r="K195" s="224">
        <v>0.525</v>
      </c>
      <c r="L195" s="223">
        <f>((K195/J195)-1)*100</f>
        <v>7.14285714285714</v>
      </c>
      <c r="M195" s="323">
        <v>42712</v>
      </c>
      <c r="N195" s="323">
        <v>42716</v>
      </c>
      <c r="O195" s="323">
        <v>42739</v>
      </c>
      <c r="P195" t="s" s="227">
        <v>325</v>
      </c>
      <c r="Q195" s="85"/>
      <c r="R195" s="225">
        <f>K195*4</f>
        <v>2.1</v>
      </c>
      <c r="S195" s="228">
        <f>IF(OR(W195&lt;0.01,W195="n/a"),"n/a",R195/W195*100)</f>
        <v>60.17191977077364</v>
      </c>
      <c r="T195" s="229">
        <f>IF(OR(W195&lt;0.01,Z195="n/a"),"n/a",(H195/SQRT(22.5*W195*(H195/Z195))-1)*100)</f>
        <v>37.11750364484592</v>
      </c>
      <c r="U195" s="223">
        <f>IF(OR(W195&lt;0.01,W195="n/a"),"n/a",H195/W195)</f>
        <v>22.62177650429799</v>
      </c>
      <c r="V195" s="230">
        <v>9</v>
      </c>
      <c r="W195" s="222">
        <v>3.49</v>
      </c>
      <c r="X195" s="222">
        <v>4.88</v>
      </c>
      <c r="Y195" s="231">
        <v>2.14</v>
      </c>
      <c r="Z195" s="232">
        <v>1.87</v>
      </c>
      <c r="AA195" s="233">
        <v>8.6</v>
      </c>
      <c r="AB195" s="234">
        <v>3</v>
      </c>
      <c r="AC195" s="235">
        <v>3.92</v>
      </c>
      <c r="AD195" s="236">
        <v>2.6</v>
      </c>
      <c r="AE195" s="236">
        <v>4.64</v>
      </c>
      <c r="AF195" s="237">
        <v>5</v>
      </c>
      <c r="AG195" s="238">
        <v>3774</v>
      </c>
      <c r="AH195" s="239">
        <v>0.2</v>
      </c>
      <c r="AI195" s="240">
        <v>1.17</v>
      </c>
      <c r="AJ195" s="241">
        <f>IF(OR(AD195&lt;0,AD195="n/a",AD195=0),"n/a",AN195/AD195)</f>
        <v>1.493804550966106</v>
      </c>
      <c r="AK195" s="242">
        <f>IF(OR(AO195&lt;0,AO195="n/a"),"n/a",AN195/AO195)</f>
        <v>1.18578607402849</v>
      </c>
      <c r="AL195" s="243">
        <f>((AP195/AQ195)^(1/1)-1)*100</f>
        <v>6.521739130434767</v>
      </c>
      <c r="AM195" s="243">
        <f>IF(AS195=0,"n/a",((AP195/AS195)^(1/3)-1)*100)</f>
        <v>4.858196378469648</v>
      </c>
      <c r="AN195" s="243">
        <f>IF(AV195=0,"n/a",((AP195/AV195)^(1/5)-1)*100)</f>
        <v>3.883891832511877</v>
      </c>
      <c r="AO195" s="244">
        <f>IF(BB195=0,"n/a",((AP195/BB195)^(1/10)-1)*100)</f>
        <v>3.275373119636216</v>
      </c>
      <c r="AP195" s="241">
        <v>1.96</v>
      </c>
      <c r="AQ195" s="241">
        <v>1.84</v>
      </c>
      <c r="AR195" s="241">
        <v>1.76</v>
      </c>
      <c r="AS195" s="241">
        <v>1.7</v>
      </c>
      <c r="AT195" s="245"/>
      <c r="AU195" s="241">
        <v>1.66</v>
      </c>
      <c r="AV195" s="241">
        <v>1.62</v>
      </c>
      <c r="AW195" s="245"/>
      <c r="AX195" s="246">
        <v>1.58</v>
      </c>
      <c r="AY195" s="247">
        <v>1.54</v>
      </c>
      <c r="AZ195" s="248">
        <v>1.5</v>
      </c>
      <c r="BA195" s="248">
        <v>1.46</v>
      </c>
      <c r="BB195" s="248">
        <v>1.42</v>
      </c>
      <c r="BC195" s="248">
        <v>1.38</v>
      </c>
      <c r="BD195" s="248">
        <v>1.36</v>
      </c>
      <c r="BE195" s="317">
        <v>1.34</v>
      </c>
      <c r="BF195" s="317">
        <v>1.34</v>
      </c>
      <c r="BG195" s="317">
        <v>1.34</v>
      </c>
      <c r="BH195" s="317">
        <v>1.34</v>
      </c>
      <c r="BI195" s="401">
        <v>1.34</v>
      </c>
      <c r="BJ195" s="246">
        <f>SUM(AP195:BI195)</f>
        <v>27.48</v>
      </c>
      <c r="BK195" s="250">
        <f>((AP195/AQ195)-1)*100</f>
        <v>6.521739130434767</v>
      </c>
      <c r="BL195" s="250">
        <f>((AQ195/AR195)-1)*100</f>
        <v>4.545454545454541</v>
      </c>
      <c r="BM195" s="250">
        <f>((AR195/AS195)-1)*100</f>
        <v>3.529411764705892</v>
      </c>
      <c r="BN195" s="250">
        <f>IF(AU195=0,0,IF(AU195&gt;AS195,0,((AS195/AU195)-1)*100))</f>
        <v>2.409638554216875</v>
      </c>
      <c r="BO195" s="250">
        <f>IF(AV195=0,0,IF(AV195&gt;AU195,0,((AU195/AV195)-1)*100))</f>
        <v>2.469135802469125</v>
      </c>
      <c r="BP195" s="250">
        <f>IF(AX195=0,0,IF(AX195&gt;AV195,0,((AV195/AX195)-1)*100))</f>
        <v>2.531645569620244</v>
      </c>
      <c r="BQ195" s="251">
        <f>IF(AY195=0,0,IF(AY195&gt;AX195,0,((AX195/AY195)-1)*100))</f>
        <v>2.597402597402598</v>
      </c>
      <c r="BR195" s="252">
        <f>IF(AZ195=0,0,IF(AZ195&gt;AY195,0,((AY195/AZ195)-1)*100))</f>
        <v>2.666666666666662</v>
      </c>
      <c r="BS195" s="252">
        <f>IF(BA195=0,0,IF(BA195&gt;AZ195,0,((AZ195/BA195)-1)*100))</f>
        <v>2.739726027397271</v>
      </c>
      <c r="BT195" s="252">
        <f>IF(BB195=0,0,IF(BB195&gt;BA195,0,((BA195/BB195)-1)*100))</f>
        <v>2.8169014084507</v>
      </c>
      <c r="BU195" s="252">
        <f>IF(BC195=0,0,IF(BC195&gt;BB195,0,((BB195/BC195)-1)*100))</f>
        <v>2.898550724637694</v>
      </c>
      <c r="BV195" s="252">
        <f>IF(BD195=0,0,IF(BD195&gt;BC195,0,((BC195/BD195)-1)*100))</f>
        <v>1.470588235294112</v>
      </c>
      <c r="BW195" s="252">
        <f>IF(BE195=0,0,IF(BE195&gt;BD195,0,((BD195/BE195)-1)*100))</f>
        <v>1.49253731343284</v>
      </c>
      <c r="BX195" s="252">
        <f>IF(BF195=0,0,IF(BF195&gt;BE195,0,((BE195/BF195)-1)*100))</f>
        <v>0</v>
      </c>
      <c r="BY195" s="252">
        <f>IF(BG195=0,0,IF(BG195&gt;BF195,0,((BF195/BG195)-1)*100))</f>
        <v>0</v>
      </c>
      <c r="BZ195" s="252">
        <f>IF(BH195=0,0,IF(BH195&gt;BG195,0,((BG195/BH195)-1)*100))</f>
        <v>0</v>
      </c>
      <c r="CA195" s="253">
        <f>IF(BI195=0,0,IF(BI195&gt;BH195,0,((BH195/BI195)-1)*100))</f>
        <v>0</v>
      </c>
      <c r="CB195" s="250">
        <f>AVERAGE(BK195:CA195)</f>
        <v>2.275846961187254</v>
      </c>
      <c r="CC195" s="250">
        <f>SQRT(AVERAGE((BK195-$CB195)^2,(BL195-$CB195)^2,(BM195-$CB195)^2,(BN195-$CB195)^2,(BO195-$CB195)^2,(BP195-$CB195)^2,(BQ195-$CB195)^2,(BR195-$CB195)^2,(BS195-$CB195)^2,(BT195-$CB195)^2,(BU195-$CB195)^2,(BV195-$CB195)^2,(BW195-$CB195)^2,(BX195-$CB195)^2,(BY195-$CB195)^2,(BZ195-$CB195)^2,(CA195-$CB195)^2))</f>
        <v>1.680381473547359</v>
      </c>
      <c r="CD195" t="s" s="116">
        <v>161</v>
      </c>
      <c r="CE195" s="254">
        <f>IF(AN195="n/a","n/a",IF(U195&lt;0,"n/a",IF(U195="n/a","n/a",I195+AN195-U195)))</f>
        <v>-16.07797333549733</v>
      </c>
      <c r="CF195" s="254">
        <f>IF(AN195="n/a","n/a",I195+AN195)</f>
        <v>6.543803168800666</v>
      </c>
      <c r="CG195" s="250">
        <f>D195/10+(1000-E195)/100+IF(F195="N",2,IF(F195="Y",1,0))+IF(G195="N",2,IF(G195="Y",1,0))+IF(L195&gt;10,5,L195/2)+IF(S195&gt;100,0,IF(S195&lt;0,0,(100-S195)/10))+IF(U195&gt;100,0,IF(U195&lt;0,0,(100-U195)/10))+IF(X195="-",0,IF(X195="N/A",0,IF(X195&gt;5,0,5-X195)))+IF(Y195&gt;5,0,5-Y195)+IF(Z195="N/A",0,IF(Z195&gt;5,0,5-Z195))+IF(AB195&lt;0,0,IF(AB195="-",0,IF(AB195="N/A",0,IF(AB195&gt;10,5,AB195/2))))+IF(AC195="n/a",0,IF(AC195&lt;0,0,IF(AC195&gt;10,5,AC195/2)))+IF(AE195="n/a",0,IF(AE195&lt;0,0,IF(AE195&gt;10,5,AE195/2)))+AF195/10+IF(AG195&gt;100000,3,IF(AG195&gt;10000,2,IF(AG195&gt;1000,1,0)))+IF(AL195&gt;10,5,AL195/2)+IF(AM195="n/a",0,IF(AM195&gt;10,5,AM195/2))+IF(AN195="n/a",0,IF(AN195&gt;10,5,AN195/2))+IF(AO195="n/a",0,IF(AO195&lt;0,0,IF(AO195&gt;10,5,AO195/2)))+IF(CB195&gt;10,5,CB195/2)</f>
        <v>52.17958265504129</v>
      </c>
      <c r="CH195" s="255">
        <f>IF(AB195="n/a",1.03*AP195,IF(AB195&lt;0,1.01*AP195,IF(AB195&gt;10,1.1*AP195,(1+AB195/100)*AP195)))</f>
        <v>2.0188</v>
      </c>
      <c r="CI195" s="256">
        <f>IF($AC195="n/a",1.03*CH195,IF($AC195&lt;0,1.01*CH195,IF($AC195&gt;10,1.1*CH195,(1+$AC195/100)*CH195)))</f>
        <v>2.09793696</v>
      </c>
      <c r="CJ195" s="257">
        <f>IF($AE195="n/a",1.03*CI195,IF($AE195&lt;0,1.01*CI195,IF($AE195&gt;10,1.1*CI195,(1+$AE195/100)*CI195)))</f>
        <v>2.195281234944</v>
      </c>
      <c r="CK195" s="257">
        <f>IF($AE195="n/a",1.03*CJ195,IF($AE195&lt;0,1.01*CJ195,IF($AE195&gt;10,1.1*CJ195,(1+$AE195/100)*CJ195)))</f>
        <v>2.297142284245401</v>
      </c>
      <c r="CL195" s="258">
        <f>IF($AE195="n/a",1.03*CK195,IF($AE195&lt;0,1.01*CK195,IF($AE195&gt;10,1.1*CK195,(1+$AE195/100)*CK195)))</f>
        <v>2.403729686234388</v>
      </c>
      <c r="CM195" s="256">
        <f>SUM(CH195:CL195)</f>
        <v>11.01289016542379</v>
      </c>
      <c r="CN195" s="253">
        <f>(CM195/H195)*100</f>
        <v>13.9491959030067</v>
      </c>
      <c r="CO195" s="259">
        <v>0.32</v>
      </c>
      <c r="CP195" s="260">
        <v>32.2</v>
      </c>
      <c r="CQ195" s="261">
        <v>0.1</v>
      </c>
      <c r="CR195" s="260">
        <v>3.6</v>
      </c>
      <c r="CS195" s="261">
        <v>11.7</v>
      </c>
    </row>
    <row r="196" ht="11.25" customHeight="1">
      <c r="A196" t="s" s="273">
        <v>970</v>
      </c>
      <c r="B196" t="s" s="146">
        <v>971</v>
      </c>
      <c r="C196" t="s" s="146">
        <v>882</v>
      </c>
      <c r="D196" s="267">
        <v>13</v>
      </c>
      <c r="E196" s="219">
        <v>283</v>
      </c>
      <c r="F196" t="s" s="151">
        <v>129</v>
      </c>
      <c r="G196" t="s" s="152">
        <v>129</v>
      </c>
      <c r="H196" s="496">
        <v>93.33</v>
      </c>
      <c r="I196" s="269">
        <f>(R196/H196)*100</f>
        <v>1.328618879245687</v>
      </c>
      <c r="J196" s="270">
        <v>0.28</v>
      </c>
      <c r="K196" s="270">
        <v>0.31</v>
      </c>
      <c r="L196" s="269">
        <f>((K196/J196)-1)*100</f>
        <v>10.7142857142857</v>
      </c>
      <c r="M196" s="272">
        <v>42972</v>
      </c>
      <c r="N196" s="272">
        <v>42976</v>
      </c>
      <c r="O196" s="272">
        <v>43006</v>
      </c>
      <c r="P196" t="s" s="273">
        <v>354</v>
      </c>
      <c r="Q196" t="s" s="146">
        <v>972</v>
      </c>
      <c r="R196" s="271">
        <f>K196*4</f>
        <v>1.24</v>
      </c>
      <c r="S196" s="275">
        <f>IF(OR(W196&lt;0.01,W196="n/a"),"n/a",R196/W196*100)</f>
        <v>88.57142857142858</v>
      </c>
      <c r="T196" s="276">
        <f>IF(OR(W196&lt;0.01,Z196="n/a"),"n/a",(H196/SQRT(22.5*W196*(H196/Z196))-1)*100)</f>
        <v>183.3609510349452</v>
      </c>
      <c r="U196" s="269">
        <f>IF(OR(W196&lt;0.01,W196="n/a"),"n/a",H196/W196)</f>
        <v>66.66428571428571</v>
      </c>
      <c r="V196" s="277">
        <v>3</v>
      </c>
      <c r="W196" s="268">
        <v>1.4</v>
      </c>
      <c r="X196" s="268">
        <v>6.69</v>
      </c>
      <c r="Y196" s="278">
        <v>3.08</v>
      </c>
      <c r="Z196" s="279">
        <v>2.71</v>
      </c>
      <c r="AA196" s="280">
        <v>4.2</v>
      </c>
      <c r="AB196" s="281">
        <v>-17.7</v>
      </c>
      <c r="AC196" s="282">
        <v>11.72</v>
      </c>
      <c r="AD196" s="283">
        <v>-11.1</v>
      </c>
      <c r="AE196" s="283">
        <v>10</v>
      </c>
      <c r="AF196" s="284">
        <v>9</v>
      </c>
      <c r="AG196" s="285">
        <v>7941</v>
      </c>
      <c r="AH196" s="286">
        <v>0.4</v>
      </c>
      <c r="AI196" s="287">
        <v>0.51</v>
      </c>
      <c r="AJ196" t="s" s="368">
        <f>IF(OR(AD196&lt;0,AD196="n/a",AD196=0,AN196="n/a"),"n/a",AN196/AD196)</f>
        <v>143</v>
      </c>
      <c r="AK196" s="289">
        <f>IF(OR(AN196&lt;0,AN196="n/a",AO196&lt;0,AO196="n/a"),"n/a",AN196/AO196)</f>
        <v>0.528667642233582</v>
      </c>
      <c r="AL196" s="290">
        <f>((AP196/AQ196)^(1/1)-1)*100</f>
        <v>10.41666666666667</v>
      </c>
      <c r="AM196" s="290">
        <f>IF(AS196=0,"n/a",((AP196/AS196)^(1/3)-1)*100)</f>
        <v>9.834461751387092</v>
      </c>
      <c r="AN196" s="290">
        <f>IF(AV196=0,"n/a",((AP196/AV196)^(1/5)-1)*100)</f>
        <v>10.61784111380584</v>
      </c>
      <c r="AO196" s="291">
        <f>IF(BB196=0,"n/a",((AP196/BB196)^(1/10)-1)*100)</f>
        <v>20.08415167787883</v>
      </c>
      <c r="AP196" s="288">
        <v>1.06</v>
      </c>
      <c r="AQ196" s="288">
        <v>0.96</v>
      </c>
      <c r="AR196" s="288">
        <v>0.88</v>
      </c>
      <c r="AS196" s="288">
        <v>0.8</v>
      </c>
      <c r="AT196" s="292"/>
      <c r="AU196" s="288">
        <v>0.72</v>
      </c>
      <c r="AV196" s="288">
        <v>0.64</v>
      </c>
      <c r="AW196" s="292"/>
      <c r="AX196" s="293">
        <v>0.52</v>
      </c>
      <c r="AY196" s="294">
        <v>0.41</v>
      </c>
      <c r="AZ196" s="295">
        <v>0.28</v>
      </c>
      <c r="BA196" s="295">
        <v>0.22</v>
      </c>
      <c r="BB196" s="295">
        <v>0.17</v>
      </c>
      <c r="BC196" s="295">
        <v>0.12</v>
      </c>
      <c r="BD196" s="426">
        <v>0</v>
      </c>
      <c r="BE196" s="426">
        <v>0</v>
      </c>
      <c r="BF196" s="426">
        <v>0</v>
      </c>
      <c r="BG196" s="426">
        <v>0</v>
      </c>
      <c r="BH196" s="426">
        <v>0</v>
      </c>
      <c r="BI196" s="494">
        <v>0</v>
      </c>
      <c r="BJ196" s="293">
        <f>SUM(AP196:BI196)</f>
        <v>6.78</v>
      </c>
      <c r="BK196" s="297">
        <f>((AP196/AQ196)-1)*100</f>
        <v>10.41666666666667</v>
      </c>
      <c r="BL196" s="297">
        <f>((AQ196/AR196)-1)*100</f>
        <v>9.090909090909083</v>
      </c>
      <c r="BM196" s="297">
        <f>((AR196/AS196)-1)*100</f>
        <v>9.999999999999986</v>
      </c>
      <c r="BN196" s="297">
        <f>IF(AU196=0,0,IF(AU196&gt;AS196,0,((AS196/AU196)-1)*100))</f>
        <v>11.11111111111112</v>
      </c>
      <c r="BO196" s="297">
        <f>IF(AV196=0,0,IF(AV196&gt;AU196,0,((AU196/AV196)-1)*100))</f>
        <v>12.5</v>
      </c>
      <c r="BP196" s="297">
        <f>IF(AX196=0,0,IF(AX196&gt;AV196,0,((AV196/AX196)-1)*100))</f>
        <v>23.07692307692308</v>
      </c>
      <c r="BQ196" s="298">
        <f>IF(AY196=0,0,IF(AY196&gt;AX196,0,((AX196/AY196)-1)*100))</f>
        <v>26.82926829268293</v>
      </c>
      <c r="BR196" s="299">
        <f>IF(AZ196=0,0,IF(AZ196&gt;AY196,0,((AY196/AZ196)-1)*100))</f>
        <v>46.4285714285714</v>
      </c>
      <c r="BS196" s="299">
        <f>IF(BA196=0,0,IF(BA196&gt;AZ196,0,((AZ196/BA196)-1)*100))</f>
        <v>27.27272727272729</v>
      </c>
      <c r="BT196" s="299">
        <f>IF(BB196=0,0,IF(BB196&gt;BA196,0,((BA196/BB196)-1)*100))</f>
        <v>29.41176470588234</v>
      </c>
      <c r="BU196" s="299">
        <f>IF(BC196=0,0,IF(BC196&gt;BB196,0,((BB196/BC196)-1)*100))</f>
        <v>41.66666666666667</v>
      </c>
      <c r="BV196" s="299">
        <f>IF(BD196=0,0,IF(BD196&gt;BC196,0,((BC196/BD196)-1)*100))</f>
        <v>0</v>
      </c>
      <c r="BW196" s="299">
        <f>IF(BE196=0,0,IF(BE196&gt;BD196,0,((BD196/BE196)-1)*100))</f>
        <v>0</v>
      </c>
      <c r="BX196" s="299">
        <f>IF(BF196=0,0,IF(BF196&gt;BE196,0,((BE196/BF196)-1)*100))</f>
        <v>0</v>
      </c>
      <c r="BY196" s="299">
        <f>IF(BG196=0,0,IF(BG196&gt;BF196,0,((BF196/BG196)-1)*100))</f>
        <v>0</v>
      </c>
      <c r="BZ196" s="299">
        <f>IF(BH196=0,0,IF(BH196&gt;BG196,0,((BG196/BH196)-1)*100))</f>
        <v>0</v>
      </c>
      <c r="CA196" s="300">
        <f>IF(BI196=0,0,IF(BI196&gt;BH196,0,((BH196/BI196)-1)*100))</f>
        <v>0</v>
      </c>
      <c r="CB196" s="297">
        <f>AVERAGE(BK196:CA196)</f>
        <v>14.57674166542003</v>
      </c>
      <c r="CC196" s="297">
        <f>SQRT(AVERAGE((BK196-$CB196)^2,(BL196-$CB196)^2,(BM196-$CB196)^2,(BN196-$CB196)^2,(BO196-$CB196)^2,(BP196-$CB196)^2,(BQ196-$CB196)^2,(BR196-$CB196)^2,(BS196-$CB196)^2,(BT196-$CB196)^2,(BU196-$CB196)^2,(BV196-$CB196)^2,(BW196-$CB196)^2,(BX196-$CB196)^2,(BY196-$CB196)^2,(BZ196-$CB196)^2,(CA196-$CB196)^2))</f>
        <v>14.7759851500674</v>
      </c>
      <c r="CD196" t="s" s="146">
        <v>188</v>
      </c>
      <c r="CE196" s="301">
        <f>IF(AN196="n/a","n/a",IF(U196&lt;0,"n/a",IF(U196="n/a","n/a",I196+AN196-U196)))</f>
        <v>-54.71782572123418</v>
      </c>
      <c r="CF196" s="301">
        <f>IF(AN196="n/a","n/a",I196+AN196)</f>
        <v>11.94645999305153</v>
      </c>
      <c r="CG196" s="297">
        <f>D196/10+(1000-E196)/100+IF(F196="N",2,IF(F196="Y",1,0))+IF(G196="N",2,IF(G196="Y",1,0))+IF(L196&gt;10,5,L196/2)+IF(S196&gt;100,0,IF(S196&lt;0,0,(100-S196)/10))+IF(U196&gt;100,0,IF(U196&lt;0,0,(100-U196)/10))+IF(X196="-",0,IF(X196="N/A",0,IF(X196&gt;5,0,5-X196)))+IF(Y196&gt;5,0,5-Y196)+IF(Z196="N/A",0,IF(Z196&gt;5,0,5-Z196))+IF(AB196&lt;0,0,IF(AB196="-",0,IF(AB196="N/A",0,IF(AB196&gt;10,5,AB196/2))))+IF(AC196="n/a",0,IF(AC196&lt;0,0,IF(AC196&gt;10,5,AC196/2)))+IF(AE196="n/a",0,IF(AE196&lt;0,0,IF(AE196&gt;10,5,AE196/2)))+AF196/10+IF(AG196&gt;100000,3,IF(AG196&gt;10000,2,IF(AG196&gt;1000,1,0)))+IF(AL196&gt;10,5,AL196/2)+IF(AM196="n/a",0,IF(AM196&gt;10,5,AM196/2))+IF(AN196="n/a",0,IF(AN196&gt;10,5,AN196/2))+IF(AO196="n/a",0,IF(AO196&lt;0,0,IF(AO196&gt;10,5,AO196/2)))+IF(CB196&gt;10,5,CB196/2)</f>
        <v>58.97365944712212</v>
      </c>
      <c r="CH196" s="302">
        <f>IF(AB196="n/a",1.03*AP196,IF(AB196&lt;0,1.01*AP196,IF(AB196&gt;10,1.1*AP196,(1+AB196/100)*AP196)))</f>
        <v>1.0706</v>
      </c>
      <c r="CI196" s="303">
        <f>IF($AC196="n/a",1.03*CH196,IF($AC196&lt;0,1.01*CH196,IF($AC196&gt;10,1.1*CH196,(1+$AC196/100)*CH196)))</f>
        <v>1.17766</v>
      </c>
      <c r="CJ196" s="304">
        <f>IF($AE196="n/a",1.03*CI196,IF($AE196&lt;0,1.01*CI196,IF($AE196&gt;10,1.1*CI196,(1+$AE196/100)*CI196)))</f>
        <v>1.295426</v>
      </c>
      <c r="CK196" s="304">
        <f>IF($AE196="n/a",1.03*CJ196,IF($AE196&lt;0,1.01*CJ196,IF($AE196&gt;10,1.1*CJ196,(1+$AE196/100)*CJ196)))</f>
        <v>1.4249686</v>
      </c>
      <c r="CL196" s="305">
        <f>IF($AE196="n/a",1.03*CK196,IF($AE196&lt;0,1.01*CK196,IF($AE196&gt;10,1.1*CK196,(1+$AE196/100)*CK196)))</f>
        <v>1.56746546</v>
      </c>
      <c r="CM196" s="303">
        <f>SUM(CH196:CL196)</f>
        <v>6.536120060000001</v>
      </c>
      <c r="CN196" s="300">
        <f>(CM196/H196)*100</f>
        <v>7.003235894139078</v>
      </c>
      <c r="CO196" s="306">
        <v>1.3</v>
      </c>
      <c r="CP196" s="307">
        <v>46.3</v>
      </c>
      <c r="CQ196" s="308">
        <v>0.4</v>
      </c>
      <c r="CR196" s="307">
        <v>5.7</v>
      </c>
      <c r="CS196" s="308">
        <v>18.9</v>
      </c>
    </row>
    <row r="197" ht="11.25" customHeight="1">
      <c r="A197" t="s" s="110">
        <v>973</v>
      </c>
      <c r="B197" t="s" s="110">
        <v>974</v>
      </c>
      <c r="C197" t="s" s="110">
        <v>349</v>
      </c>
      <c r="D197" s="174">
        <v>24</v>
      </c>
      <c r="E197" s="219">
        <v>115</v>
      </c>
      <c r="F197" t="s" s="118">
        <v>129</v>
      </c>
      <c r="G197" t="s" s="113">
        <v>129</v>
      </c>
      <c r="H197" s="176">
        <v>154.87</v>
      </c>
      <c r="I197" s="177">
        <f>(R197/H197)*100</f>
        <v>1.097694840834248</v>
      </c>
      <c r="J197" s="178">
        <v>0.38</v>
      </c>
      <c r="K197" s="178">
        <v>0.425</v>
      </c>
      <c r="L197" s="177">
        <f>((K197/J197)-1)*100</f>
        <v>11.8421052631579</v>
      </c>
      <c r="M197" s="322">
        <v>42732</v>
      </c>
      <c r="N197" s="322">
        <v>42734</v>
      </c>
      <c r="O197" s="322">
        <v>42766</v>
      </c>
      <c r="P197" t="s" s="173">
        <v>197</v>
      </c>
      <c r="Q197" s="84"/>
      <c r="R197" s="180">
        <f>K197*4</f>
        <v>1.7</v>
      </c>
      <c r="S197" s="181">
        <f>IF(OR(W197&lt;0.01,W197="n/a"),"n/a",R197/W197*100)</f>
        <v>37.94642857142856</v>
      </c>
      <c r="T197" s="182">
        <f>IF(OR(W197&lt;0.01,Z197="n/a"),"n/a",(H197/SQRT(22.5*W197*(H197/Z197))-1)*100)</f>
        <v>197.7428147414455</v>
      </c>
      <c r="U197" s="177">
        <f>IF(OR(W197&lt;0.01,W197="n/a"),"n/a",H197/W197)</f>
        <v>34.56919642857142</v>
      </c>
      <c r="V197" s="183">
        <v>12</v>
      </c>
      <c r="W197" s="176">
        <v>4.48</v>
      </c>
      <c r="X197" s="176">
        <v>3.36</v>
      </c>
      <c r="Y197" s="184">
        <v>4.51</v>
      </c>
      <c r="Z197" s="185">
        <v>5.77</v>
      </c>
      <c r="AA197" s="186">
        <v>17.5</v>
      </c>
      <c r="AB197" s="187">
        <v>15.2</v>
      </c>
      <c r="AC197" s="188">
        <v>9.99</v>
      </c>
      <c r="AD197" s="189">
        <v>4.7</v>
      </c>
      <c r="AE197" s="189">
        <v>10.3</v>
      </c>
      <c r="AF197" s="190">
        <v>33</v>
      </c>
      <c r="AG197" s="191">
        <v>53971</v>
      </c>
      <c r="AH197" s="192">
        <v>0.2</v>
      </c>
      <c r="AI197" s="193">
        <v>0.73</v>
      </c>
      <c r="AJ197" s="194">
        <f>IF(OR(AD197&lt;0,AD197="n/a",AD197=0),"n/a",AN197/AD197)</f>
        <v>3.429513666663023</v>
      </c>
      <c r="AK197" s="195">
        <f>IF(OR(AO197&lt;0,AO197="n/a"),"n/a",AN197/AO197)</f>
        <v>0.5367455451181138</v>
      </c>
      <c r="AL197" s="196">
        <f>((AP197/AQ197)^(1/1)-1)*100</f>
        <v>10.14492753623188</v>
      </c>
      <c r="AM197" s="196">
        <f>IF(AS197=0,"n/a",((AP197/AS197)^(1/3)-1)*100)</f>
        <v>12.76627662032761</v>
      </c>
      <c r="AN197" s="196">
        <f>IF(AV197=0,"n/a",((AP197/AV197)^(1/5)-1)*100)</f>
        <v>16.11871423331621</v>
      </c>
      <c r="AO197" s="197">
        <f>IF(BB197=0,"n/a",((AP197/BB197)^(1/10)-1)*100)</f>
        <v>30.03045741119137</v>
      </c>
      <c r="AP197" s="194">
        <v>1.52</v>
      </c>
      <c r="AQ197" s="194">
        <v>1.38</v>
      </c>
      <c r="AR197" s="194">
        <v>1.22</v>
      </c>
      <c r="AS197" s="194">
        <v>1.06</v>
      </c>
      <c r="AT197" s="199"/>
      <c r="AU197" s="194">
        <v>0.85</v>
      </c>
      <c r="AV197" s="194">
        <v>0.72</v>
      </c>
      <c r="AW197" s="199"/>
      <c r="AX197" s="200">
        <v>0.6</v>
      </c>
      <c r="AY197" s="201">
        <v>0.5</v>
      </c>
      <c r="AZ197" s="202">
        <v>0.33</v>
      </c>
      <c r="BA197" s="202">
        <v>0.22</v>
      </c>
      <c r="BB197" s="202">
        <v>0.11</v>
      </c>
      <c r="BC197" s="202">
        <v>0.09</v>
      </c>
      <c r="BD197" s="202">
        <v>0.07000000000000001</v>
      </c>
      <c r="BE197" s="202">
        <v>0.06</v>
      </c>
      <c r="BF197" s="202">
        <v>0.05</v>
      </c>
      <c r="BG197" s="202">
        <v>0.04</v>
      </c>
      <c r="BH197" s="202">
        <v>0.0325</v>
      </c>
      <c r="BI197" s="314">
        <v>0.03</v>
      </c>
      <c r="BJ197" s="200">
        <f>SUM(AP197:BI197)</f>
        <v>8.882499999999999</v>
      </c>
      <c r="BK197" s="205">
        <f>((AP197/AQ197)-1)*100</f>
        <v>10.14492753623188</v>
      </c>
      <c r="BL197" s="205">
        <f>((AQ197/AR197)-1)*100</f>
        <v>13.11475409836065</v>
      </c>
      <c r="BM197" s="205">
        <f>((AR197/AS197)-1)*100</f>
        <v>15.09433962264151</v>
      </c>
      <c r="BN197" s="205">
        <f>IF(AU197=0,0,IF(AU197&gt;AS197,0,((AS197/AU197)-1)*100))</f>
        <v>24.70588235294118</v>
      </c>
      <c r="BO197" s="205">
        <f>IF(AV197=0,0,IF(AV197&gt;AU197,0,((AU197/AV197)-1)*100))</f>
        <v>18.05555555555556</v>
      </c>
      <c r="BP197" s="205">
        <f>IF(AX197=0,0,IF(AX197&gt;AV197,0,((AV197/AX197)-1)*100))</f>
        <v>20</v>
      </c>
      <c r="BQ197" s="206">
        <f>IF(AY197=0,0,IF(AY197&gt;AX197,0,((AX197/AY197)-1)*100))</f>
        <v>20</v>
      </c>
      <c r="BR197" s="207">
        <f>IF(AZ197=0,0,IF(AZ197&gt;AY197,0,((AY197/AZ197)-1)*100))</f>
        <v>51.51515151515152</v>
      </c>
      <c r="BS197" s="207">
        <f>IF(BA197=0,0,IF(BA197&gt;AZ197,0,((AZ197/BA197)-1)*100))</f>
        <v>50</v>
      </c>
      <c r="BT197" s="207">
        <f>IF(BB197=0,0,IF(BB197&gt;BA197,0,((BA197/BB197)-1)*100))</f>
        <v>100</v>
      </c>
      <c r="BU197" s="207">
        <f>IF(BC197=0,0,IF(BC197&gt;BB197,0,((BB197/BC197)-1)*100))</f>
        <v>22.22222222222223</v>
      </c>
      <c r="BV197" s="207">
        <f>IF(BD197=0,0,IF(BD197&gt;BC197,0,((BC197/BD197)-1)*100))</f>
        <v>28.57142857142856</v>
      </c>
      <c r="BW197" s="207">
        <f>IF(BE197=0,0,IF(BE197&gt;BD197,0,((BD197/BE197)-1)*100))</f>
        <v>16.66666666666667</v>
      </c>
      <c r="BX197" s="207">
        <f>IF(BF197=0,0,IF(BF197&gt;BE197,0,((BE197/BF197)-1)*100))</f>
        <v>20</v>
      </c>
      <c r="BY197" s="207">
        <f>IF(BG197=0,0,IF(BG197&gt;BF197,0,((BF197/BG197)-1)*100))</f>
        <v>25</v>
      </c>
      <c r="BZ197" s="207">
        <f>IF(BH197=0,0,IF(BH197&gt;BG197,0,((BG197/BH197)-1)*100))</f>
        <v>23.07692307692308</v>
      </c>
      <c r="CA197" s="208">
        <f>IF(BI197=0,0,IF(BI197&gt;BH197,0,((BH197/BI197)-1)*100))</f>
        <v>8.333333333333348</v>
      </c>
      <c r="CB197" s="205">
        <f>AVERAGE(BK197:CA197)</f>
        <v>27.44124615008566</v>
      </c>
      <c r="CC197" s="205">
        <f>SQRT(AVERAGE((BK197-$CB197)^2,(BL197-$CB197)^2,(BM197-$CB197)^2,(BN197-$CB197)^2,(BO197-$CB197)^2,(BP197-$CB197)^2,(BQ197-$CB197)^2,(BR197-$CB197)^2,(BS197-$CB197)^2,(BT197-$CB197)^2,(BU197-$CB197)^2,(BV197-$CB197)^2,(BW197-$CB197)^2,(BX197-$CB197)^2,(BY197-$CB197)^2,(BZ197-$CB197)^2,(CA197-$CB197)^2))</f>
        <v>21.42908471700954</v>
      </c>
      <c r="CD197" t="s" s="110">
        <v>188</v>
      </c>
      <c r="CE197" s="209">
        <f>IF(AN197="n/a","n/a",IF(U197&lt;0,"n/a",IF(U197="n/a","n/a",I197+AN197-U197)))</f>
        <v>-17.35278735442096</v>
      </c>
      <c r="CF197" s="209">
        <f>IF(AN197="n/a","n/a",I197+AN197)</f>
        <v>17.21640907415046</v>
      </c>
      <c r="CG197" s="205">
        <f>D197/10+(1000-E197)/100+IF(F197="N",2,IF(F197="Y",1,0))+IF(G197="N",2,IF(G197="Y",1,0))+IF(L197&gt;10,5,L197/2)+IF(S197&gt;100,0,IF(S197&lt;0,0,(100-S197)/10))+IF(U197&gt;100,0,IF(U197&lt;0,0,(100-U197)/10))+IF(X197="-",0,IF(X197="N/A",0,IF(X197&gt;5,0,5-X197)))+IF(Y197&gt;5,0,5-Y197)+IF(Z197="N/A",0,IF(Z197&gt;5,0,5-Z197))+IF(AB197&lt;0,0,IF(AB197="-",0,IF(AB197="N/A",0,IF(AB197&gt;10,5,AB197/2))))+IF(AC197="n/a",0,IF(AC197&lt;0,0,IF(AC197&gt;10,5,AC197/2)))+IF(AE197="n/a",0,IF(AE197&lt;0,0,IF(AE197&gt;10,5,AE197/2)))+AF197/10+IF(AG197&gt;100000,3,IF(AG197&gt;10000,2,IF(AG197&gt;1000,1,0)))+IF(AL197&gt;10,5,AL197/2)+IF(AM197="n/a",0,IF(AM197&gt;10,5,AM197/2))+IF(AN197="n/a",0,IF(AN197&gt;10,5,AN197/2))+IF(AO197="n/a",0,IF(AO197&lt;0,0,IF(AO197&gt;10,5,AO197/2)))+IF(CB197&gt;10,5,CB197/2)</f>
        <v>76.42343750000001</v>
      </c>
      <c r="CH197" s="315">
        <f>IF(AB197="n/a",1.03*AP197,IF(AB197&lt;0,1.01*AP197,IF(AB197&gt;10,1.1*AP197,(1+AB197/100)*AP197)))</f>
        <v>1.672</v>
      </c>
      <c r="CI197" s="211">
        <f>IF($AC197="n/a",1.03*CH197,IF($AC197&lt;0,1.01*CH197,IF($AC197&gt;10,1.1*CH197,(1+$AC197/100)*CH197)))</f>
        <v>1.8390328</v>
      </c>
      <c r="CJ197" s="212">
        <f>IF($AE197="n/a",1.03*CI197,IF($AE197&lt;0,1.01*CI197,IF($AE197&gt;10,1.1*CI197,(1+$AE197/100)*CI197)))</f>
        <v>2.02293608</v>
      </c>
      <c r="CK197" s="212">
        <f>IF($AE197="n/a",1.03*CJ197,IF($AE197&lt;0,1.01*CJ197,IF($AE197&gt;10,1.1*CJ197,(1+$AE197/100)*CJ197)))</f>
        <v>2.225229688000001</v>
      </c>
      <c r="CL197" s="210">
        <f>IF($AE197="n/a",1.03*CK197,IF($AE197&lt;0,1.01*CK197,IF($AE197&gt;10,1.1*CK197,(1+$AE197/100)*CK197)))</f>
        <v>2.447752656800001</v>
      </c>
      <c r="CM197" s="211">
        <f>SUM(CH197:CL197)</f>
        <v>10.2069512248</v>
      </c>
      <c r="CN197" s="208">
        <f>(CM197/H197)*100</f>
        <v>6.590657470652807</v>
      </c>
      <c r="CO197" s="213">
        <v>0.79</v>
      </c>
      <c r="CP197" s="214">
        <v>45.5</v>
      </c>
      <c r="CQ197" s="215">
        <v>-3.6</v>
      </c>
      <c r="CR197" s="214">
        <v>7.1</v>
      </c>
      <c r="CS197" s="215">
        <v>12.5</v>
      </c>
    </row>
    <row r="198" ht="11.25" customHeight="1">
      <c r="A198" t="s" s="116">
        <v>975</v>
      </c>
      <c r="B198" t="s" s="116">
        <v>976</v>
      </c>
      <c r="C198" t="s" s="227">
        <v>977</v>
      </c>
      <c r="D198" s="218">
        <v>24</v>
      </c>
      <c r="E198" s="219">
        <v>120</v>
      </c>
      <c r="F198" t="s" s="220">
        <v>55</v>
      </c>
      <c r="G198" t="s" s="221">
        <v>55</v>
      </c>
      <c r="H198" s="222">
        <v>22.75</v>
      </c>
      <c r="I198" s="223">
        <f>(R198/H198)*100</f>
        <v>6.021978021978022</v>
      </c>
      <c r="J198" s="318">
        <v>0.325</v>
      </c>
      <c r="K198" s="318">
        <v>0.3425</v>
      </c>
      <c r="L198" s="223">
        <f>((K198/J198)-1)*100</f>
        <v>5.384615384615388</v>
      </c>
      <c r="M198" s="226">
        <v>42851</v>
      </c>
      <c r="N198" s="226">
        <v>42853</v>
      </c>
      <c r="O198" s="226">
        <v>42870</v>
      </c>
      <c r="P198" t="s" s="227">
        <v>130</v>
      </c>
      <c r="Q198" s="395"/>
      <c r="R198" s="225">
        <f>K198*4</f>
        <v>1.37</v>
      </c>
      <c r="S198" s="228">
        <f>IF(OR(W198&lt;0.01,W198="n/a"),"n/a",R198/W198*100)</f>
        <v>91.33333333333334</v>
      </c>
      <c r="T198" s="229">
        <f>IF(OR(W198&lt;0.01,Z198="n/a"),"n/a",(H198/SQRT(22.5*W198*(H198/Z198))-1)*100)</f>
        <v>52.27655153748443</v>
      </c>
      <c r="U198" s="223">
        <f>IF(OR(W198&lt;0.01,W198="n/a"),"n/a",H198/W198)</f>
        <v>15.16666666666667</v>
      </c>
      <c r="V198" s="230">
        <v>12</v>
      </c>
      <c r="W198" s="222">
        <v>1.5</v>
      </c>
      <c r="X198" s="222">
        <v>2.26</v>
      </c>
      <c r="Y198" s="231">
        <v>4.66</v>
      </c>
      <c r="Z198" s="232">
        <v>3.44</v>
      </c>
      <c r="AA198" s="233">
        <v>21.8</v>
      </c>
      <c r="AB198" s="234">
        <v>-8.699999999999999</v>
      </c>
      <c r="AC198" s="235">
        <v>37.99</v>
      </c>
      <c r="AD198" s="236">
        <v>30.9</v>
      </c>
      <c r="AE198" s="236">
        <v>6.7</v>
      </c>
      <c r="AF198" s="237">
        <v>12</v>
      </c>
      <c r="AG198" s="238">
        <v>2260</v>
      </c>
      <c r="AH198" s="239">
        <v>0.4</v>
      </c>
      <c r="AI198" s="240">
        <v>2.75</v>
      </c>
      <c r="AJ198" s="241">
        <f>IF(OR(AD198&lt;0,AD198="n/a",AD198=0),"n/a",AN198/AD198)</f>
        <v>0.3133496826726588</v>
      </c>
      <c r="AK198" s="242">
        <f>IF(OR(AO198&lt;0,AO198="n/a"),"n/a",AN198/AO198)</f>
        <v>1.489671436615133</v>
      </c>
      <c r="AL198" s="243">
        <f>((AP198/AQ198)^(1/1)-1)*100</f>
        <v>15.06849315068493</v>
      </c>
      <c r="AM198" s="243">
        <f>IF(AS198=0,"n/a",((AP198/AS198)^(1/3)-1)*100)</f>
        <v>12.49738432922483</v>
      </c>
      <c r="AN198" s="243">
        <f>IF(AV198=0,"n/a",((AP198/AV198)^(1/5)-1)*100)</f>
        <v>9.682505194585156</v>
      </c>
      <c r="AO198" s="244">
        <f>IF(BB198=0,"n/a",((AP198/BB198)^(1/10)-1)*100)</f>
        <v>6.499758910989106</v>
      </c>
      <c r="AP198" s="241">
        <v>1.26</v>
      </c>
      <c r="AQ198" s="241">
        <v>1.095</v>
      </c>
      <c r="AR198" s="241">
        <v>0.945</v>
      </c>
      <c r="AS198" s="241">
        <v>0.885</v>
      </c>
      <c r="AT198" s="245"/>
      <c r="AU198" s="241">
        <v>0.83</v>
      </c>
      <c r="AV198" s="241">
        <v>0.79375</v>
      </c>
      <c r="AW198" s="245"/>
      <c r="AX198" s="246">
        <v>0.7725</v>
      </c>
      <c r="AY198" s="247">
        <v>0.76375</v>
      </c>
      <c r="AZ198" s="248">
        <v>0.75</v>
      </c>
      <c r="BA198" s="248">
        <v>0.71</v>
      </c>
      <c r="BB198" s="248">
        <v>0.67125</v>
      </c>
      <c r="BC198" s="248">
        <v>0.64</v>
      </c>
      <c r="BD198" s="248">
        <v>0.6225000000000001</v>
      </c>
      <c r="BE198" s="248">
        <v>0.6145</v>
      </c>
      <c r="BF198" s="248">
        <v>0.61225</v>
      </c>
      <c r="BG198" s="248">
        <v>0.6095</v>
      </c>
      <c r="BH198" s="248">
        <v>0.60725</v>
      </c>
      <c r="BI198" s="249">
        <v>0.60375</v>
      </c>
      <c r="BJ198" s="246">
        <f>SUM(AP198:BI198)</f>
        <v>13.786</v>
      </c>
      <c r="BK198" s="250">
        <f>((AP198/AQ198)-1)*100</f>
        <v>15.06849315068493</v>
      </c>
      <c r="BL198" s="250">
        <f>((AQ198/AR198)-1)*100</f>
        <v>15.87301587301588</v>
      </c>
      <c r="BM198" s="250">
        <f>((AR198/AS198)-1)*100</f>
        <v>6.779661016949157</v>
      </c>
      <c r="BN198" s="250">
        <f>IF(AU198=0,0,IF(AU198&gt;AS198,0,((AS198/AU198)-1)*100))</f>
        <v>6.626506024096401</v>
      </c>
      <c r="BO198" s="250">
        <f>IF(AV198=0,0,IF(AV198&gt;AU198,0,((AU198/AV198)-1)*100))</f>
        <v>4.566929133858277</v>
      </c>
      <c r="BP198" s="250">
        <f>IF(AX198=0,0,IF(AX198&gt;AV198,0,((AV198/AX198)-1)*100))</f>
        <v>2.750809061488679</v>
      </c>
      <c r="BQ198" s="251">
        <f>IF(AY198=0,0,IF(AY198&gt;AX198,0,((AX198/AY198)-1)*100))</f>
        <v>1.145662847790496</v>
      </c>
      <c r="BR198" s="252">
        <f>IF(AZ198=0,0,IF(AZ198&gt;AY198,0,((AY198/AZ198)-1)*100))</f>
        <v>1.833333333333331</v>
      </c>
      <c r="BS198" s="252">
        <f>IF(BA198=0,0,IF(BA198&gt;AZ198,0,((AZ198/BA198)-1)*100))</f>
        <v>5.633802816901423</v>
      </c>
      <c r="BT198" s="252">
        <f>IF(BB198=0,0,IF(BB198&gt;BA198,0,((BA198/BB198)-1)*100))</f>
        <v>5.772811918063314</v>
      </c>
      <c r="BU198" s="252">
        <f>IF(BC198=0,0,IF(BC198&gt;BB198,0,((BB198/BC198)-1)*100))</f>
        <v>4.8828125</v>
      </c>
      <c r="BV198" s="252">
        <f>IF(BD198=0,0,IF(BD198&gt;BC198,0,((BC198/BD198)-1)*100))</f>
        <v>2.811244979919669</v>
      </c>
      <c r="BW198" s="252">
        <f>IF(BE198=0,0,IF(BE198&gt;BD198,0,((BD198/BE198)-1)*100))</f>
        <v>1.30187144019529</v>
      </c>
      <c r="BX198" s="252">
        <f>IF(BF198=0,0,IF(BF198&gt;BE198,0,((BE198/BF198)-1)*100))</f>
        <v>0.3674969375255355</v>
      </c>
      <c r="BY198" s="252">
        <f>IF(BG198=0,0,IF(BG198&gt;BF198,0,((BF198/BG198)-1)*100))</f>
        <v>0.4511894995898214</v>
      </c>
      <c r="BZ198" s="252">
        <f>IF(BH198=0,0,IF(BH198&gt;BG198,0,((BG198/BH198)-1)*100))</f>
        <v>0.3705228489090384</v>
      </c>
      <c r="CA198" s="253">
        <f>IF(BI198=0,0,IF(BI198&gt;BH198,0,((BH198/BI198)-1)*100))</f>
        <v>0.5797101449275255</v>
      </c>
      <c r="CB198" s="250">
        <f>AVERAGE(BK198:CA198)</f>
        <v>4.518580795720515</v>
      </c>
      <c r="CC198" s="250">
        <f>SQRT(AVERAGE((BK198-$CB198)^2,(BL198-$CB198)^2,(BM198-$CB198)^2,(BN198-$CB198)^2,(BO198-$CB198)^2,(BP198-$CB198)^2,(BQ198-$CB198)^2,(BR198-$CB198)^2,(BS198-$CB198)^2,(BT198-$CB198)^2,(BU198-$CB198)^2,(BV198-$CB198)^2,(BW198-$CB198)^2,(BX198-$CB198)^2,(BY198-$CB198)^2,(BZ198-$CB198)^2,(CA198-$CB198)^2))</f>
        <v>4.564583056750086</v>
      </c>
      <c r="CD198" t="s" s="116">
        <v>285</v>
      </c>
      <c r="CE198" s="254">
        <f>IF(AN198="n/a","n/a",IF(U198&lt;0,"n/a",IF(U198="n/a","n/a",I198+AN198-U198)))</f>
        <v>0.5378165498965117</v>
      </c>
      <c r="CF198" s="254">
        <f>IF(AN198="n/a","n/a",I198+AN198)</f>
        <v>15.70448321656318</v>
      </c>
      <c r="CG198" s="250">
        <f>D198/10+(1000-E198)/100+IF(F198="N",2,IF(F198="Y",1,0))+IF(G198="N",2,IF(G198="Y",1,0))+IF(L198&gt;10,5,L198/2)+IF(S198&gt;100,0,IF(S198&lt;0,0,(100-S198)/10))+IF(U198&gt;100,0,IF(U198&lt;0,0,(100-U198)/10))+IF(X198="-",0,IF(X198="N/A",0,IF(X198&gt;5,0,5-X198)))+IF(Y198&gt;5,0,5-Y198)+IF(Z198="N/A",0,IF(Z198&gt;5,0,5-Z198))+IF(AB198&lt;0,0,IF(AB198="-",0,IF(AB198="N/A",0,IF(AB198&gt;10,5,AB198/2))))+IF(AC198="n/a",0,IF(AC198&lt;0,0,IF(AC198&gt;10,5,AC198/2)))+IF(AE198="n/a",0,IF(AE198&lt;0,0,IF(AE198&gt;10,5,AE198/2)))+AF198/10+IF(AG198&gt;100000,3,IF(AG198&gt;10000,2,IF(AG198&gt;1000,1,0)))+IF(AL198&gt;10,5,AL198/2)+IF(AM198="n/a",0,IF(AM198&gt;10,5,AM198/2))+IF(AN198="n/a",0,IF(AN198&gt;10,5,AN198/2))+IF(AO198="n/a",0,IF(AO198&lt;0,0,IF(AO198&gt;10,5,AO198/2)))+IF(CB198&gt;10,5,CB198/2)</f>
        <v>62.78273014295509</v>
      </c>
      <c r="CH198" s="255">
        <f>IF(AB198="n/a",1.03*AP198,IF(AB198&lt;0,1.01*AP198,IF(AB198&gt;10,1.1*AP198,(1+AB198/100)*AP198)))</f>
        <v>1.2726</v>
      </c>
      <c r="CI198" s="256">
        <f>IF($AC198="n/a",1.03*CH198,IF($AC198&lt;0,1.01*CH198,IF($AC198&gt;10,1.1*CH198,(1+$AC198/100)*CH198)))</f>
        <v>1.39986</v>
      </c>
      <c r="CJ198" s="257">
        <f>IF($AE198="n/a",1.03*CI198,IF($AE198&lt;0,1.01*CI198,IF($AE198&gt;10,1.1*CI198,(1+$AE198/100)*CI198)))</f>
        <v>1.49365062</v>
      </c>
      <c r="CK198" s="257">
        <f>IF($AE198="n/a",1.03*CJ198,IF($AE198&lt;0,1.01*CJ198,IF($AE198&gt;10,1.1*CJ198,(1+$AE198/100)*CJ198)))</f>
        <v>1.593725211540</v>
      </c>
      <c r="CL198" s="258">
        <f>IF($AE198="n/a",1.03*CK198,IF($AE198&lt;0,1.01*CK198,IF($AE198&gt;10,1.1*CK198,(1+$AE198/100)*CK198)))</f>
        <v>1.70050480071318</v>
      </c>
      <c r="CM198" s="256">
        <f>SUM(CH198:CL198)</f>
        <v>7.460340632253179</v>
      </c>
      <c r="CN198" s="253">
        <f>(CM198/H198)*100</f>
        <v>32.79270607583815</v>
      </c>
      <c r="CO198" s="259">
        <v>0.49</v>
      </c>
      <c r="CP198" s="260">
        <v>0.4</v>
      </c>
      <c r="CQ198" s="261">
        <v>-39.1</v>
      </c>
      <c r="CR198" s="260">
        <v>-7.1</v>
      </c>
      <c r="CS198" s="261">
        <v>-19.9</v>
      </c>
    </row>
    <row r="199" ht="11.25" customHeight="1">
      <c r="A199" t="s" s="116">
        <v>978</v>
      </c>
      <c r="B199" t="s" s="227">
        <v>979</v>
      </c>
      <c r="C199" t="s" s="227">
        <v>588</v>
      </c>
      <c r="D199" s="218">
        <v>18</v>
      </c>
      <c r="E199" s="219">
        <v>173</v>
      </c>
      <c r="F199" t="s" s="220">
        <v>129</v>
      </c>
      <c r="G199" t="s" s="221">
        <v>129</v>
      </c>
      <c r="H199" s="493">
        <v>53.29</v>
      </c>
      <c r="I199" s="223">
        <f>(R199/H199)*100</f>
        <v>7.506098705197974</v>
      </c>
      <c r="J199" s="318">
        <v>0.9399999999999999</v>
      </c>
      <c r="K199" s="318">
        <v>1</v>
      </c>
      <c r="L199" s="223">
        <f>((K199/J199)-1)*100</f>
        <v>6.382978723404253</v>
      </c>
      <c r="M199" s="226">
        <v>42944</v>
      </c>
      <c r="N199" s="226">
        <v>42948</v>
      </c>
      <c r="O199" s="226">
        <v>42958</v>
      </c>
      <c r="P199" t="s" s="227">
        <v>557</v>
      </c>
      <c r="Q199" s="85"/>
      <c r="R199" s="225">
        <f>K199*4</f>
        <v>4</v>
      </c>
      <c r="S199" s="326">
        <f>IF(OR(W199&lt;0.01,W199="n/a"),"n/a",R199/W199*100)</f>
        <v>130.718954248366</v>
      </c>
      <c r="T199" s="229">
        <f>IF(OR(W199&lt;0.01,Z199="n/a"),"n/a",(H199/SQRT(22.5*W199*(H199/Z199))-1)*100)</f>
        <v>78.79110712078403</v>
      </c>
      <c r="U199" s="223">
        <f>IF(OR(W199&lt;0.01,W199="n/a"),"n/a",H199/W199)</f>
        <v>17.41503267973856</v>
      </c>
      <c r="V199" s="230">
        <v>12</v>
      </c>
      <c r="W199" s="222">
        <v>3.06</v>
      </c>
      <c r="X199" s="222">
        <v>3.22</v>
      </c>
      <c r="Y199" s="231">
        <v>9.09</v>
      </c>
      <c r="Z199" s="232">
        <v>4.13</v>
      </c>
      <c r="AA199" s="233">
        <v>18.8</v>
      </c>
      <c r="AB199" s="396">
        <v>-0.3</v>
      </c>
      <c r="AC199" s="235">
        <v>4.87</v>
      </c>
      <c r="AD199" s="236">
        <v>0.8</v>
      </c>
      <c r="AE199" s="236">
        <v>5.4</v>
      </c>
      <c r="AF199" s="237">
        <v>9</v>
      </c>
      <c r="AG199" s="238">
        <v>3590</v>
      </c>
      <c r="AH199" s="239">
        <v>24.6</v>
      </c>
      <c r="AI199" s="240">
        <v>2.69</v>
      </c>
      <c r="AJ199" s="241">
        <f>IF(OR(AD199&lt;0,AD199="n/a",AD199=0),"n/a",AN199/AD199)</f>
        <v>4.727340058710838</v>
      </c>
      <c r="AK199" s="242">
        <f>IF(OR(AO199&lt;0,AO199="n/a"),"n/a",AN199/AO199)</f>
        <v>0.8147167173692887</v>
      </c>
      <c r="AL199" s="243">
        <f>((AP199/AQ199)^(1/1)-1)*100</f>
        <v>5.780346820809257</v>
      </c>
      <c r="AM199" s="243">
        <f>IF(AS199=0,"n/a",((AP199/AS199)^(1/3)-1)*100)</f>
        <v>4.797596367065293</v>
      </c>
      <c r="AN199" s="243">
        <f>IF(AV199=0,"n/a",((AP199/AV199)^(1/5)-1)*100)</f>
        <v>3.781872046968671</v>
      </c>
      <c r="AO199" s="244">
        <f>IF(BB199=0,"n/a",((AP199/BB199)^(1/10)-1)*100)</f>
        <v>4.641947276079339</v>
      </c>
      <c r="AP199" s="241">
        <v>3.66</v>
      </c>
      <c r="AQ199" s="241">
        <v>3.46</v>
      </c>
      <c r="AR199" s="241">
        <v>3.3</v>
      </c>
      <c r="AS199" s="241">
        <v>3.18</v>
      </c>
      <c r="AT199" s="245"/>
      <c r="AU199" s="241">
        <v>3.1</v>
      </c>
      <c r="AV199" s="241">
        <v>3.04</v>
      </c>
      <c r="AW199" s="245"/>
      <c r="AX199" s="246">
        <v>2.94</v>
      </c>
      <c r="AY199" s="247">
        <v>2.87</v>
      </c>
      <c r="AZ199" s="248">
        <v>2.775</v>
      </c>
      <c r="BA199" s="248">
        <v>2.565</v>
      </c>
      <c r="BB199" s="248">
        <v>2.325</v>
      </c>
      <c r="BC199" s="317">
        <v>2.3</v>
      </c>
      <c r="BD199" s="248">
        <v>2.25</v>
      </c>
      <c r="BE199" s="248">
        <v>2.15</v>
      </c>
      <c r="BF199" s="248">
        <v>2.05</v>
      </c>
      <c r="BG199" s="248">
        <v>1.95</v>
      </c>
      <c r="BH199" s="248">
        <v>1.825</v>
      </c>
      <c r="BI199" s="401">
        <v>0</v>
      </c>
      <c r="BJ199" s="246">
        <f>SUM(AP199:BI199)</f>
        <v>45.74</v>
      </c>
      <c r="BK199" s="250">
        <f>((AP199/AQ199)-1)*100</f>
        <v>5.780346820809257</v>
      </c>
      <c r="BL199" s="250">
        <f>((AQ199/AR199)-1)*100</f>
        <v>4.848484848484858</v>
      </c>
      <c r="BM199" s="250">
        <f>((AR199/AS199)-1)*100</f>
        <v>3.773584905660377</v>
      </c>
      <c r="BN199" s="250">
        <f>IF(AU199=0,0,IF(AU199&gt;AS199,0,((AS199/AU199)-1)*100))</f>
        <v>2.580645161290329</v>
      </c>
      <c r="BO199" s="250">
        <f>IF(AV199=0,0,IF(AV199&gt;AU199,0,((AU199/AV199)-1)*100))</f>
        <v>1.973684210526327</v>
      </c>
      <c r="BP199" s="250">
        <f>IF(AX199=0,0,IF(AX199&gt;AV199,0,((AV199/AX199)-1)*100))</f>
        <v>3.401360544217691</v>
      </c>
      <c r="BQ199" s="251">
        <f>IF(AY199=0,0,IF(AY199&gt;AX199,0,((AX199/AY199)-1)*100))</f>
        <v>2.439024390243905</v>
      </c>
      <c r="BR199" s="252">
        <f>IF(AZ199=0,0,IF(AZ199&gt;AY199,0,((AY199/AZ199)-1)*100))</f>
        <v>3.423423423423433</v>
      </c>
      <c r="BS199" s="252">
        <f>IF(BA199=0,0,IF(BA199&gt;AZ199,0,((AZ199/BA199)-1)*100))</f>
        <v>8.187134502923964</v>
      </c>
      <c r="BT199" s="252">
        <f>IF(BB199=0,0,IF(BB199&gt;BA199,0,((BA199/BB199)-1)*100))</f>
        <v>10.32258064516127</v>
      </c>
      <c r="BU199" s="252">
        <f>IF(BC199=0,0,IF(BC199&gt;BB199,0,((BB199/BC199)-1)*100))</f>
        <v>1.086956521739135</v>
      </c>
      <c r="BV199" s="252">
        <f>IF(BD199=0,0,IF(BD199&gt;BC199,0,((BC199/BD199)-1)*100))</f>
        <v>2.222222222222214</v>
      </c>
      <c r="BW199" s="252">
        <f>IF(BE199=0,0,IF(BE199&gt;BD199,0,((BD199/BE199)-1)*100))</f>
        <v>4.651162790697683</v>
      </c>
      <c r="BX199" s="252">
        <f>IF(BF199=0,0,IF(BF199&gt;BE199,0,((BE199/BF199)-1)*100))</f>
        <v>4.878048780487809</v>
      </c>
      <c r="BY199" s="252">
        <f>IF(BG199=0,0,IF(BG199&gt;BF199,0,((BF199/BG199)-1)*100))</f>
        <v>5.128205128205132</v>
      </c>
      <c r="BZ199" s="252">
        <f>IF(BH199=0,0,IF(BH199&gt;BG199,0,((BG199/BH199)-1)*100))</f>
        <v>6.849315068493156</v>
      </c>
      <c r="CA199" s="253">
        <f>IF(BI199=0,0,IF(BI199&gt;BH199,0,((BH199/BI199)-1)*100))</f>
        <v>0</v>
      </c>
      <c r="CB199" s="250">
        <f>AVERAGE(BK199:CA199)</f>
        <v>4.208598821446267</v>
      </c>
      <c r="CC199" s="250">
        <f>SQRT(AVERAGE((BK199-$CB199)^2,(BL199-$CB199)^2,(BM199-$CB199)^2,(BN199-$CB199)^2,(BO199-$CB199)^2,(BP199-$CB199)^2,(BQ199-$CB199)^2,(BR199-$CB199)^2,(BS199-$CB199)^2,(BT199-$CB199)^2,(BU199-$CB199)^2,(BV199-$CB199)^2,(BW199-$CB199)^2,(BX199-$CB199)^2,(BY199-$CB199)^2,(BZ199-$CB199)^2,(CA199-$CB199)^2))</f>
        <v>2.522707904534761</v>
      </c>
      <c r="CD199" t="s" s="116">
        <v>222</v>
      </c>
      <c r="CE199" s="254">
        <f>IF(AN199="n/a","n/a",IF(U199&lt;0,"n/a",IF(U199="n/a","n/a",I199+AN199-U199)))</f>
        <v>-6.127061927571919</v>
      </c>
      <c r="CF199" s="254">
        <f>IF(AN199="n/a","n/a",I199+AN199)</f>
        <v>11.28797075216664</v>
      </c>
      <c r="CG199" s="250">
        <f>D199/10+(1000-E199)/100+IF(F199="N",2,IF(F199="Y",1,0))+IF(G199="N",2,IF(G199="Y",1,0))+IF(L199&gt;10,5,L199/2)+IF(S199&gt;100,0,IF(S199&lt;0,0,(100-S199)/10))+IF(U199&gt;100,0,IF(U199&lt;0,0,(100-U199)/10))+IF(X199="-",0,IF(X199="N/A",0,IF(X199&gt;5,0,5-X199)))+IF(Y199&gt;5,0,5-Y199)+IF(Z199="N/A",0,IF(Z199&gt;5,0,5-Z199))+IF(AB199&lt;0,0,IF(AB199="-",0,IF(AB199="N/A",0,IF(AB199&gt;10,5,AB199/2))))+IF(AC199="n/a",0,IF(AC199&lt;0,0,IF(AC199&gt;10,5,AC199/2)))+IF(AE199="n/a",0,IF(AE199&lt;0,0,IF(AE199&gt;10,5,AE199/2)))+AF199/10+IF(AG199&gt;100000,3,IF(AG199&gt;10000,2,IF(AG199&gt;1000,1,0)))+IF(AL199&gt;10,5,AL199/2)+IF(AM199="n/a",0,IF(AM199&gt;10,5,AM199/2))+IF(AN199="n/a",0,IF(AN199&gt;10,5,AN199/2))+IF(AO199="n/a",0,IF(AO199&lt;0,0,IF(AO199&gt;10,5,AO199/2)))+IF(CB199&gt;10,5,CB199/2)</f>
        <v>42.81016675991268</v>
      </c>
      <c r="CH199" s="255">
        <f>IF(AB199="n/a",1.03*AP199,IF(AB199&lt;0,1.01*AP199,IF(AB199&gt;10,1.1*AP199,(1+AB199/100)*AP199)))</f>
        <v>3.6966</v>
      </c>
      <c r="CI199" s="256">
        <f>IF($AC199="n/a",1.03*CH199,IF($AC199&lt;0,1.01*CH199,IF($AC199&gt;10,1.1*CH199,(1+$AC199/100)*CH199)))</f>
        <v>3.87662442</v>
      </c>
      <c r="CJ199" s="257">
        <f>IF($AE199="n/a",1.03*CI199,IF($AE199&lt;0,1.01*CI199,IF($AE199&gt;10,1.1*CI199,(1+$AE199/100)*CI199)))</f>
        <v>4.085962138680</v>
      </c>
      <c r="CK199" s="257">
        <f>IF($AE199="n/a",1.03*CJ199,IF($AE199&lt;0,1.01*CJ199,IF($AE199&gt;10,1.1*CJ199,(1+$AE199/100)*CJ199)))</f>
        <v>4.30660409416872</v>
      </c>
      <c r="CL199" s="258">
        <f>IF($AE199="n/a",1.03*CK199,IF($AE199&lt;0,1.01*CK199,IF($AE199&gt;10,1.1*CK199,(1+$AE199/100)*CK199)))</f>
        <v>4.539160715253831</v>
      </c>
      <c r="CM199" s="256">
        <f>SUM(CH199:CL199)</f>
        <v>20.50495136810255</v>
      </c>
      <c r="CN199" s="253">
        <f>(CM199/H199)*100</f>
        <v>38.4780472285655</v>
      </c>
      <c r="CO199" s="259">
        <v>0.99</v>
      </c>
      <c r="CP199" s="260">
        <v>13.1</v>
      </c>
      <c r="CQ199" s="261">
        <v>-18.1</v>
      </c>
      <c r="CR199" s="260">
        <v>2</v>
      </c>
      <c r="CS199" s="261">
        <v>-5.8</v>
      </c>
    </row>
    <row r="200" ht="11.25" customHeight="1">
      <c r="A200" t="s" s="227">
        <v>980</v>
      </c>
      <c r="B200" t="s" s="116">
        <v>981</v>
      </c>
      <c r="C200" t="s" s="227">
        <v>525</v>
      </c>
      <c r="D200" s="218">
        <v>14</v>
      </c>
      <c r="E200" s="219">
        <v>259</v>
      </c>
      <c r="F200" t="s" s="220">
        <v>55</v>
      </c>
      <c r="G200" t="s" s="221">
        <v>141</v>
      </c>
      <c r="H200" s="493">
        <v>96.69</v>
      </c>
      <c r="I200" s="223">
        <f>(R200/H200)*100</f>
        <v>2.56489812803806</v>
      </c>
      <c r="J200" s="224">
        <v>0.5</v>
      </c>
      <c r="K200" s="224">
        <v>0.62</v>
      </c>
      <c r="L200" s="223">
        <f>((K200/J200)-1)*100</f>
        <v>24</v>
      </c>
      <c r="M200" s="226">
        <v>43038</v>
      </c>
      <c r="N200" s="226">
        <v>43039</v>
      </c>
      <c r="O200" s="226">
        <v>43052</v>
      </c>
      <c r="P200" t="s" s="227">
        <v>982</v>
      </c>
      <c r="Q200" s="319"/>
      <c r="R200" s="225">
        <f>K200*4</f>
        <v>2.48</v>
      </c>
      <c r="S200" s="228">
        <f>IF(OR(W200&lt;0.01,W200="n/a"),"n/a",R200/W200*100)</f>
        <v>56.49202733485193</v>
      </c>
      <c r="T200" s="229">
        <f>IF(OR(W200&lt;0.01,Z200="n/a"),"n/a",(H200/SQRT(22.5*W200*(H200/Z200))-1)*100)</f>
        <v>196.4868454189057</v>
      </c>
      <c r="U200" s="223">
        <f>IF(OR(W200&lt;0.01,W200="n/a"),"n/a",H200/W200)</f>
        <v>22.0250569476082</v>
      </c>
      <c r="V200" s="230">
        <v>12</v>
      </c>
      <c r="W200" s="222">
        <v>4.39</v>
      </c>
      <c r="X200" s="222">
        <v>2.04</v>
      </c>
      <c r="Y200" s="231">
        <v>6.57</v>
      </c>
      <c r="Z200" s="232">
        <v>8.98</v>
      </c>
      <c r="AA200" s="233">
        <v>37.9</v>
      </c>
      <c r="AB200" s="234">
        <v>23.3</v>
      </c>
      <c r="AC200" s="235">
        <v>4.39</v>
      </c>
      <c r="AD200" s="236">
        <v>13.1</v>
      </c>
      <c r="AE200" s="236">
        <v>10.82</v>
      </c>
      <c r="AF200" s="237">
        <v>35</v>
      </c>
      <c r="AG200" s="238">
        <v>96110</v>
      </c>
      <c r="AH200" s="239">
        <v>0.1</v>
      </c>
      <c r="AI200" s="240">
        <v>0.33</v>
      </c>
      <c r="AJ200" s="241">
        <f>IF(OR(AD200&lt;0,AD200="n/a",AD200=0),"n/a",AN200/AD200)</f>
        <v>1.830088328293656</v>
      </c>
      <c r="AK200" s="242">
        <f>IF(OR(AO200&lt;0,AO200="n/a"),"n/a",AN200/AO200)</f>
        <v>0.8309452317412874</v>
      </c>
      <c r="AL200" s="243">
        <f>((AP200/AQ200)^(1/1)-1)*100</f>
        <v>17.14285714285715</v>
      </c>
      <c r="AM200" s="243">
        <f>IF(AS200=0,"n/a",((AP200/AS200)^(1/3)-1)*100)</f>
        <v>15.2975352775194</v>
      </c>
      <c r="AN200" s="243">
        <f>IF(AV200=0,"n/a",((AP200/AV200)^(1/5)-1)*100)</f>
        <v>23.9741571006469</v>
      </c>
      <c r="AO200" s="244">
        <f>IF(BB200=0,"n/a",((AP200/BB200)^(1/10)-1)*100)</f>
        <v>28.85166938187713</v>
      </c>
      <c r="AP200" s="241">
        <v>1.64</v>
      </c>
      <c r="AQ200" s="241">
        <v>1.4</v>
      </c>
      <c r="AR200" s="241">
        <v>1.24</v>
      </c>
      <c r="AS200" s="241">
        <v>1.07</v>
      </c>
      <c r="AT200" s="245"/>
      <c r="AU200" s="241">
        <v>0.71</v>
      </c>
      <c r="AV200" s="241">
        <v>0.5600000000000001</v>
      </c>
      <c r="AW200" s="245"/>
      <c r="AX200" s="246">
        <v>0.49</v>
      </c>
      <c r="AY200" s="247">
        <v>0.45</v>
      </c>
      <c r="AZ200" s="248">
        <v>0.41</v>
      </c>
      <c r="BA200" s="248">
        <v>0.3</v>
      </c>
      <c r="BB200" s="248">
        <v>0.13</v>
      </c>
      <c r="BC200" s="248">
        <v>0.105</v>
      </c>
      <c r="BD200" s="248">
        <v>0.089</v>
      </c>
      <c r="BE200" s="317">
        <v>0.08500000000000001</v>
      </c>
      <c r="BF200" s="317">
        <v>0.08500000000000001</v>
      </c>
      <c r="BG200" s="317">
        <v>0.08500000000000001</v>
      </c>
      <c r="BH200" s="317">
        <v>0.08500000000000001</v>
      </c>
      <c r="BI200" s="401">
        <v>0.08500000000000001</v>
      </c>
      <c r="BJ200" s="246">
        <f>SUM(AP200:BI200)</f>
        <v>9.019000000000007</v>
      </c>
      <c r="BK200" s="250">
        <f>((AP200/AQ200)-1)*100</f>
        <v>17.14285714285715</v>
      </c>
      <c r="BL200" s="250">
        <f>((AQ200/AR200)-1)*100</f>
        <v>12.9032258064516</v>
      </c>
      <c r="BM200" s="250">
        <f>((AR200/AS200)-1)*100</f>
        <v>15.88785046728971</v>
      </c>
      <c r="BN200" s="250">
        <f>IF(AU200=0,0,IF(AU200&gt;AS200,0,((AS200/AU200)-1)*100))</f>
        <v>50.7042253521127</v>
      </c>
      <c r="BO200" s="250">
        <f>IF(AV200=0,0,IF(AV200&gt;AU200,0,((AU200/AV200)-1)*100))</f>
        <v>26.78571428571426</v>
      </c>
      <c r="BP200" s="250">
        <f>IF(AX200=0,0,IF(AX200&gt;AV200,0,((AV200/AX200)-1)*100))</f>
        <v>14.2857142857143</v>
      </c>
      <c r="BQ200" s="251">
        <f>IF(AY200=0,0,IF(AY200&gt;AX200,0,((AX200/AY200)-1)*100))</f>
        <v>8.888888888888879</v>
      </c>
      <c r="BR200" s="252">
        <f>IF(AZ200=0,0,IF(AZ200&gt;AY200,0,((AY200/AZ200)-1)*100))</f>
        <v>9.756097560975618</v>
      </c>
      <c r="BS200" s="252">
        <f>IF(BA200=0,0,IF(BA200&gt;AZ200,0,((AZ200/BA200)-1)*100))</f>
        <v>36.66666666666667</v>
      </c>
      <c r="BT200" s="252">
        <f>IF(BB200=0,0,IF(BB200&gt;BA200,0,((BA200/BB200)-1)*100))</f>
        <v>130.7692307692307</v>
      </c>
      <c r="BU200" s="252">
        <f>IF(BC200=0,0,IF(BC200&gt;BB200,0,((BB200/BC200)-1)*100))</f>
        <v>23.80952380952381</v>
      </c>
      <c r="BV200" s="252">
        <f>IF(BD200=0,0,IF(BD200&gt;BC200,0,((BC200/BD200)-1)*100))</f>
        <v>17.97752808988764</v>
      </c>
      <c r="BW200" s="252">
        <f>IF(BE200=0,0,IF(BE200&gt;BD200,0,((BD200/BE200)-1)*100))</f>
        <v>4.70588235294116</v>
      </c>
      <c r="BX200" s="252">
        <f>IF(BF200=0,0,IF(BF200&gt;BE200,0,((BE200/BF200)-1)*100))</f>
        <v>0</v>
      </c>
      <c r="BY200" s="252">
        <f>IF(BG200=0,0,IF(BG200&gt;BF200,0,((BF200/BG200)-1)*100))</f>
        <v>0</v>
      </c>
      <c r="BZ200" s="252">
        <f>IF(BH200=0,0,IF(BH200&gt;BG200,0,((BG200/BH200)-1)*100))</f>
        <v>0</v>
      </c>
      <c r="CA200" s="253">
        <f>IF(BI200=0,0,IF(BI200&gt;BH200,0,((BH200/BI200)-1)*100))</f>
        <v>0</v>
      </c>
      <c r="CB200" s="250">
        <f>AVERAGE(BK200:CA200)</f>
        <v>21.78137679283849</v>
      </c>
      <c r="CC200" s="250">
        <f>SQRT(AVERAGE((BK200-$CB200)^2,(BL200-$CB200)^2,(BM200-$CB200)^2,(BN200-$CB200)^2,(BO200-$CB200)^2,(BP200-$CB200)^2,(BQ200-$CB200)^2,(BR200-$CB200)^2,(BS200-$CB200)^2,(BT200-$CB200)^2,(BU200-$CB200)^2,(BV200-$CB200)^2,(BW200-$CB200)^2,(BX200-$CB200)^2,(BY200-$CB200)^2,(BZ200-$CB200)^2,(CA200-$CB200)^2))</f>
        <v>30.36197991156138</v>
      </c>
      <c r="CD200" t="s" s="116">
        <v>178</v>
      </c>
      <c r="CE200" s="254">
        <f>IF(AN200="n/a","n/a",IF(U200&lt;0,"n/a",IF(U200="n/a","n/a",I200+AN200-U200)))</f>
        <v>4.513998281076756</v>
      </c>
      <c r="CF200" s="254">
        <f>IF(AN200="n/a","n/a",I200+AN200)</f>
        <v>26.53905522868496</v>
      </c>
      <c r="CG200" s="250">
        <f>D200/10+(1000-E200)/100+IF(F200="N",2,IF(F200="Y",1,0))+IF(G200="N",2,IF(G200="Y",1,0))+IF(L200&gt;10,5,L200/2)+IF(S200&gt;100,0,IF(S200&lt;0,0,(100-S200)/10))+IF(U200&gt;100,0,IF(U200&lt;0,0,(100-U200)/10))+IF(X200="-",0,IF(X200="N/A",0,IF(X200&gt;5,0,5-X200)))+IF(Y200&gt;5,0,5-Y200)+IF(Z200="N/A",0,IF(Z200&gt;5,0,5-Z200))+IF(AB200&lt;0,0,IF(AB200="-",0,IF(AB200="N/A",0,IF(AB200&gt;10,5,AB200/2))))+IF(AC200="n/a",0,IF(AC200&lt;0,0,IF(AC200&gt;10,5,AC200/2)))+IF(AE200="n/a",0,IF(AE200&lt;0,0,IF(AE200&gt;10,5,AE200/2)))+AF200/10+IF(AG200&gt;100000,3,IF(AG200&gt;10000,2,IF(AG200&gt;1000,1,0)))+IF(AL200&gt;10,5,AL200/2)+IF(AM200="n/a",0,IF(AM200&gt;10,5,AM200/2))+IF(AN200="n/a",0,IF(AN200&gt;10,5,AN200/2))+IF(AO200="n/a",0,IF(AO200&lt;0,0,IF(AO200&gt;10,5,AO200/2)))+IF(CB200&gt;10,5,CB200/2)</f>
        <v>74.61329157175399</v>
      </c>
      <c r="CH200" s="255">
        <f>IF(AB200="n/a",1.03*AP200,IF(AB200&lt;0,1.01*AP200,IF(AB200&gt;10,1.1*AP200,(1+AB200/100)*AP200)))</f>
        <v>1.804</v>
      </c>
      <c r="CI200" s="256">
        <f>IF($AC200="n/a",1.03*CH200,IF($AC200&lt;0,1.01*CH200,IF($AC200&gt;10,1.1*CH200,(1+$AC200/100)*CH200)))</f>
        <v>1.8831956</v>
      </c>
      <c r="CJ200" s="257">
        <f>IF($AE200="n/a",1.03*CI200,IF($AE200&lt;0,1.01*CI200,IF($AE200&gt;10,1.1*CI200,(1+$AE200/100)*CI200)))</f>
        <v>2.07151516</v>
      </c>
      <c r="CK200" s="257">
        <f>IF($AE200="n/a",1.03*CJ200,IF($AE200&lt;0,1.01*CJ200,IF($AE200&gt;10,1.1*CJ200,(1+$AE200/100)*CJ200)))</f>
        <v>2.278666676</v>
      </c>
      <c r="CL200" s="258">
        <f>IF($AE200="n/a",1.03*CK200,IF($AE200&lt;0,1.01*CK200,IF($AE200&gt;10,1.1*CK200,(1+$AE200/100)*CK200)))</f>
        <v>2.506533343600001</v>
      </c>
      <c r="CM200" s="256">
        <f>SUM(CH200:CL200)</f>
        <v>10.5439107796</v>
      </c>
      <c r="CN200" s="253">
        <f>(CM200/H200)*100</f>
        <v>10.90486170193402</v>
      </c>
      <c r="CO200" s="259">
        <v>1.26</v>
      </c>
      <c r="CP200" s="260">
        <v>44.8</v>
      </c>
      <c r="CQ200" s="261">
        <v>-0.9</v>
      </c>
      <c r="CR200" s="260">
        <v>9.9</v>
      </c>
      <c r="CS200" s="261">
        <v>18.4</v>
      </c>
    </row>
    <row r="201" ht="11.25" customHeight="1">
      <c r="A201" t="s" s="273">
        <v>983</v>
      </c>
      <c r="B201" t="s" s="146">
        <v>984</v>
      </c>
      <c r="C201" t="s" s="146">
        <v>985</v>
      </c>
      <c r="D201" s="267">
        <v>14</v>
      </c>
      <c r="E201" s="219">
        <v>242</v>
      </c>
      <c r="F201" t="s" s="151">
        <v>129</v>
      </c>
      <c r="G201" t="s" s="152">
        <v>129</v>
      </c>
      <c r="H201" s="496">
        <v>407.22</v>
      </c>
      <c r="I201" s="269">
        <f>(R201/H201)*100</f>
        <v>0.08594862727763861</v>
      </c>
      <c r="J201" s="270">
        <v>0.31</v>
      </c>
      <c r="K201" s="270">
        <v>0.35</v>
      </c>
      <c r="L201" s="269">
        <f>((K201/J201)-1)*100</f>
        <v>12.9032258064516</v>
      </c>
      <c r="M201" s="272">
        <v>42801</v>
      </c>
      <c r="N201" s="272">
        <v>42803</v>
      </c>
      <c r="O201" s="272">
        <v>42810</v>
      </c>
      <c r="P201" t="s" s="273">
        <v>986</v>
      </c>
      <c r="Q201" t="s" s="273">
        <v>44</v>
      </c>
      <c r="R201" s="271">
        <f>K201</f>
        <v>0.35</v>
      </c>
      <c r="S201" s="275">
        <f>IF(OR(W201&lt;0.01,W201="n/a"),"n/a",R201/W201*100)</f>
        <v>5.384615384615384</v>
      </c>
      <c r="T201" s="529">
        <f>IF(OR(W201&lt;0.01,Z201="n/a"),"n/a",(H201/SQRT(22.5*W201*(H201/Z201))-1)*100)</f>
        <v>1256.751126962060</v>
      </c>
      <c r="U201" s="269">
        <f>IF(OR(W201&lt;0.01,W201="n/a"),"n/a",H201/W201)</f>
        <v>62.64923076923078</v>
      </c>
      <c r="V201" s="277">
        <v>12</v>
      </c>
      <c r="W201" s="268">
        <v>6.5</v>
      </c>
      <c r="X201" t="s" s="367">
        <v>143</v>
      </c>
      <c r="Y201" s="278">
        <v>38.49</v>
      </c>
      <c r="Z201" s="279">
        <v>66.11</v>
      </c>
      <c r="AA201" s="559">
        <v>113</v>
      </c>
      <c r="AB201" s="281">
        <v>-23.6</v>
      </c>
      <c r="AC201" t="s" s="568">
        <v>143</v>
      </c>
      <c r="AD201" s="283">
        <v>16.1</v>
      </c>
      <c r="AE201" t="s" s="569">
        <v>143</v>
      </c>
      <c r="AF201" s="284">
        <v>0</v>
      </c>
      <c r="AG201" s="285">
        <v>3210</v>
      </c>
      <c r="AH201" s="286">
        <v>0.9</v>
      </c>
      <c r="AI201" s="287">
        <v>0</v>
      </c>
      <c r="AJ201" s="288">
        <f>IF(OR(AD201&lt;0,AD201="n/a",AD201=0),"n/a",AN201/AD201)</f>
        <v>0.5031486602970884</v>
      </c>
      <c r="AK201" s="289">
        <f>IF(OR(AN201&lt;0,AN201="n/a",AO201&lt;0,AO201="n/a"),"n/a",AN201/AO201)</f>
        <v>0.8922281778622926</v>
      </c>
      <c r="AL201" s="290">
        <f>((AP201/AQ201)^(1/1)-1)*100</f>
        <v>6.896551724137945</v>
      </c>
      <c r="AM201" s="290">
        <f>IF(AS201=0,"n/a",((AP201/AS201)^(1/3)-1)*100)</f>
        <v>7.433707098896636</v>
      </c>
      <c r="AN201" s="290">
        <f>IF(AV201=0,"n/a",((AP201/AV201)^(1/5)-1)*100)</f>
        <v>8.100693430783124</v>
      </c>
      <c r="AO201" s="291">
        <f>IF(BB201=0,"n/a",((AP201/BB201)^(1/10)-1)*100)</f>
        <v>9.079172381880763</v>
      </c>
      <c r="AP201" s="288">
        <v>0.31</v>
      </c>
      <c r="AQ201" s="288">
        <v>0.29</v>
      </c>
      <c r="AR201" s="288">
        <v>0.27</v>
      </c>
      <c r="AS201" s="288">
        <v>0.25</v>
      </c>
      <c r="AT201" t="s" s="382">
        <v>112</v>
      </c>
      <c r="AU201" s="288">
        <v>0.23</v>
      </c>
      <c r="AV201" s="288">
        <v>0.21</v>
      </c>
      <c r="AW201" s="292"/>
      <c r="AX201" s="293">
        <v>0.2</v>
      </c>
      <c r="AY201" s="294">
        <v>0.19</v>
      </c>
      <c r="AZ201" s="295">
        <v>0.18</v>
      </c>
      <c r="BA201" s="295">
        <v>0.16</v>
      </c>
      <c r="BB201" s="295">
        <v>0.13</v>
      </c>
      <c r="BC201" s="295">
        <v>0.11</v>
      </c>
      <c r="BD201" s="295">
        <v>0.1</v>
      </c>
      <c r="BE201" s="426">
        <v>0.08</v>
      </c>
      <c r="BF201" s="426">
        <v>0.08</v>
      </c>
      <c r="BG201" s="426">
        <v>0.08</v>
      </c>
      <c r="BH201" s="426">
        <v>0.08</v>
      </c>
      <c r="BI201" s="494">
        <v>0.08</v>
      </c>
      <c r="BJ201" s="293">
        <f>SUM(AP201:BI201)</f>
        <v>3.03</v>
      </c>
      <c r="BK201" s="297">
        <f>((AP201/AQ201)-1)*100</f>
        <v>6.896551724137945</v>
      </c>
      <c r="BL201" s="297">
        <f>((AQ201/AR201)-1)*100</f>
        <v>7.407407407407396</v>
      </c>
      <c r="BM201" s="297">
        <f>((AR201/AS201)-1)*100</f>
        <v>8.000000000000007</v>
      </c>
      <c r="BN201" s="297">
        <f>IF(AU201=0,0,IF(AU201&gt;AS201,0,((AS201/AU201)-1)*100))</f>
        <v>8.695652173913038</v>
      </c>
      <c r="BO201" s="297">
        <f>IF(AV201=0,0,IF(AV201&gt;AU201,0,((AU201/AV201)-1)*100))</f>
        <v>9.523809523809534</v>
      </c>
      <c r="BP201" s="297">
        <f>IF(AX201=0,0,IF(AX201&gt;AV201,0,((AV201/AX201)-1)*100))</f>
        <v>4.999999999999982</v>
      </c>
      <c r="BQ201" s="298">
        <f>IF(AY201=0,0,IF(AY201&gt;AX201,0,((AX201/AY201)-1)*100))</f>
        <v>5.263157894736836</v>
      </c>
      <c r="BR201" s="299">
        <f>IF(AZ201=0,0,IF(AZ201&gt;AY201,0,((AY201/AZ201)-1)*100))</f>
        <v>5.555555555555558</v>
      </c>
      <c r="BS201" s="299">
        <f>IF(BA201=0,0,IF(BA201&gt;AZ201,0,((AZ201/BA201)-1)*100))</f>
        <v>12.5</v>
      </c>
      <c r="BT201" s="299">
        <f>IF(BB201=0,0,IF(BB201&gt;BA201,0,((BA201/BB201)-1)*100))</f>
        <v>23.07692307692308</v>
      </c>
      <c r="BU201" s="299">
        <f>IF(BC201=0,0,IF(BC201&gt;BB201,0,((BB201/BC201)-1)*100))</f>
        <v>18.18181818181819</v>
      </c>
      <c r="BV201" s="299">
        <f>IF(BD201=0,0,IF(BD201&gt;BC201,0,((BC201/BD201)-1)*100))</f>
        <v>9.999999999999986</v>
      </c>
      <c r="BW201" s="299">
        <f>IF(BE201=0,0,IF(BE201&gt;BD201,0,((BD201/BE201)-1)*100))</f>
        <v>25</v>
      </c>
      <c r="BX201" s="299">
        <f>IF(BF201=0,0,IF(BF201&gt;BE201,0,((BE201/BF201)-1)*100))</f>
        <v>0</v>
      </c>
      <c r="BY201" s="299">
        <f>IF(BG201=0,0,IF(BG201&gt;BF201,0,((BF201/BG201)-1)*100))</f>
        <v>0</v>
      </c>
      <c r="BZ201" s="299">
        <f>IF(BH201=0,0,IF(BH201&gt;BG201,0,((BG201/BH201)-1)*100))</f>
        <v>0</v>
      </c>
      <c r="CA201" s="300">
        <f>IF(BI201=0,0,IF(BI201&gt;BH201,0,((BH201/BI201)-1)*100))</f>
        <v>0</v>
      </c>
      <c r="CB201" s="297">
        <f>AVERAGE(BK201:CA201)</f>
        <v>8.535345619900092</v>
      </c>
      <c r="CC201" s="297">
        <f>SQRT(AVERAGE((BK201-$CB201)^2,(BL201-$CB201)^2,(BM201-$CB201)^2,(BN201-$CB201)^2,(BO201-$CB201)^2,(BP201-$CB201)^2,(BQ201-$CB201)^2,(BR201-$CB201)^2,(BS201-$CB201)^2,(BT201-$CB201)^2,(BU201-$CB201)^2,(BV201-$CB201)^2,(BW201-$CB201)^2,(BX201-$CB201)^2,(BY201-$CB201)^2,(BZ201-$CB201)^2,(CA201-$CB201)^2))</f>
        <v>7.365265148135263</v>
      </c>
      <c r="CD201" t="s" s="146">
        <v>132</v>
      </c>
      <c r="CE201" s="301">
        <f>IF(AN201="n/a","n/a",IF(U201&lt;0,"n/a",IF(U201="n/a","n/a",I201+AN201-U201)))</f>
        <v>-54.46258871117001</v>
      </c>
      <c r="CF201" s="301">
        <f>IF(AN201="n/a","n/a",I201+AN201)</f>
        <v>8.186642058060762</v>
      </c>
      <c r="CG201" s="297">
        <f>D201/10+(1000-E201)/100+IF(F201="N",2,IF(F201="Y",1,0))+IF(G201="N",2,IF(G201="Y",1,0))+IF(L201&gt;10,5,L201/2)+IF(S201&gt;100,0,IF(S201&lt;0,0,(100-S201)/10))+IF(U201&gt;100,0,IF(U201&lt;0,0,(100-U201)/10))+IF(X201="-",0,IF(X201="N/A",0,IF(X201&gt;5,0,5-X201)))+IF(Y201&gt;5,0,5-Y201)+IF(Z201="N/A",0,IF(Z201&gt;5,0,5-Z201))+IF(AB201&lt;0,0,IF(AB201="-",0,IF(AB201="N/A",0,IF(AB201&gt;10,5,AB201/2))))+IF(AC201="n/a",0,IF(AC201&lt;0,0,IF(AC201&gt;10,5,AC201/2)))+IF(AE201="n/a",0,IF(AE201&lt;0,0,IF(AE201&gt;10,5,AE201/2)))+AF201/10+IF(AG201&gt;100000,3,IF(AG201&gt;10000,2,IF(AG201&gt;1000,1,0)))+IF(AL201&gt;10,5,AL201/2)+IF(AM201="n/a",0,IF(AM201&gt;10,5,AM201/2))+IF(AN201="n/a",0,IF(AN201&gt;10,5,AN201/2))+IF(AO201="n/a",0,IF(AO201&lt;0,0,IF(AO201&gt;10,5,AO201/2)))+IF(CB201&gt;10,5,CB201/2)</f>
        <v>48.19935051241467</v>
      </c>
      <c r="CH201" s="302">
        <f>IF(AB201="n/a",1.03*AP201,IF(AB201&lt;0,1.01*AP201,IF(AB201&gt;10,1.1*AP201,(1+AB201/100)*AP201)))</f>
        <v>0.3131</v>
      </c>
      <c r="CI201" s="303">
        <f>IF($AC201="n/a",1.03*CH201,IF($AC201&lt;0,1.01*CH201,IF($AC201&gt;10,1.1*CH201,(1+$AC201/100)*CH201)))</f>
        <v>0.322493</v>
      </c>
      <c r="CJ201" s="304">
        <f>IF($AE201="n/a",1.03*CI201,IF($AE201&lt;0,1.01*CI201,IF($AE201&gt;10,1.1*CI201,(1+$AE201/100)*CI201)))</f>
        <v>0.33216779</v>
      </c>
      <c r="CK201" s="304">
        <f>IF($AE201="n/a",1.03*CJ201,IF($AE201&lt;0,1.01*CJ201,IF($AE201&gt;10,1.1*CJ201,(1+$AE201/100)*CJ201)))</f>
        <v>0.3421328237</v>
      </c>
      <c r="CL201" s="305">
        <f>IF($AE201="n/a",1.03*CK201,IF($AE201&lt;0,1.01*CK201,IF($AE201&gt;10,1.1*CK201,(1+$AE201/100)*CK201)))</f>
        <v>0.352396808411</v>
      </c>
      <c r="CM201" s="303">
        <f>SUM(CH201:CL201)</f>
        <v>1.662290422111</v>
      </c>
      <c r="CN201" s="300">
        <f>(CM201/H201)*100</f>
        <v>0.4082045140491626</v>
      </c>
      <c r="CO201" s="306">
        <v>0.91</v>
      </c>
      <c r="CP201" s="307">
        <v>64.09999999999999</v>
      </c>
      <c r="CQ201" s="308">
        <v>-6.4</v>
      </c>
      <c r="CR201" s="307">
        <v>2.4</v>
      </c>
      <c r="CS201" s="308">
        <v>24.5</v>
      </c>
    </row>
    <row r="202" ht="11.25" customHeight="1">
      <c r="A202" t="s" s="173">
        <v>987</v>
      </c>
      <c r="B202" t="s" s="110">
        <v>988</v>
      </c>
      <c r="C202" t="s" s="110">
        <v>128</v>
      </c>
      <c r="D202" s="174">
        <v>15</v>
      </c>
      <c r="E202" s="219">
        <v>201</v>
      </c>
      <c r="F202" t="s" s="118">
        <v>129</v>
      </c>
      <c r="G202" t="s" s="113">
        <v>129</v>
      </c>
      <c r="H202" s="330">
        <v>39</v>
      </c>
      <c r="I202" s="177">
        <f>(R202/H202)*100</f>
        <v>2.179487179487179</v>
      </c>
      <c r="J202" s="311">
        <v>0.375</v>
      </c>
      <c r="K202" s="311">
        <v>0.425</v>
      </c>
      <c r="L202" s="177">
        <f>((K202/J202)-1)*100</f>
        <v>13.33333333333333</v>
      </c>
      <c r="M202" s="322">
        <v>42703</v>
      </c>
      <c r="N202" s="322">
        <v>42706</v>
      </c>
      <c r="O202" s="322">
        <v>42719</v>
      </c>
      <c r="P202" t="s" s="173">
        <v>989</v>
      </c>
      <c r="Q202" t="s" s="110">
        <v>842</v>
      </c>
      <c r="R202" s="180">
        <f>K202*2</f>
        <v>0.85</v>
      </c>
      <c r="S202" s="181">
        <f>IF(OR(W202&lt;0.01,W202="n/a"),"n/a",R202/W202*100)</f>
        <v>57.43243243243244</v>
      </c>
      <c r="T202" s="182">
        <f>IF(OR(W202&lt;0.01,Z202="n/a"),"n/a",(H202/SQRT(22.5*W202*(H202/Z202))-1)*100)</f>
        <v>114.8118808263271</v>
      </c>
      <c r="U202" s="177">
        <f>IF(OR(W202&lt;0.01,W202="n/a"),"n/a",H202/W202)</f>
        <v>26.35135135135135</v>
      </c>
      <c r="V202" s="183">
        <v>12</v>
      </c>
      <c r="W202" s="331">
        <v>1.48</v>
      </c>
      <c r="X202" t="s" s="335">
        <v>143</v>
      </c>
      <c r="Y202" s="530">
        <v>7.09</v>
      </c>
      <c r="Z202" s="333">
        <v>3.94</v>
      </c>
      <c r="AA202" t="s" s="336">
        <v>143</v>
      </c>
      <c r="AB202" t="s" s="332">
        <v>143</v>
      </c>
      <c r="AC202" t="s" s="336">
        <v>143</v>
      </c>
      <c r="AD202" t="s" s="335">
        <v>143</v>
      </c>
      <c r="AE202" t="s" s="335">
        <v>143</v>
      </c>
      <c r="AF202" s="190">
        <v>0</v>
      </c>
      <c r="AG202" s="579">
        <v>218</v>
      </c>
      <c r="AH202" t="s" s="335">
        <v>143</v>
      </c>
      <c r="AI202" t="s" s="335">
        <v>143</v>
      </c>
      <c r="AJ202" t="s" s="338">
        <f>IF(OR(AD202&lt;0,AD202="n/a",AD202=0),"n/a",AN202/AD202)</f>
        <v>143</v>
      </c>
      <c r="AK202" s="195">
        <f>IF(OR(AO202&lt;0,AO202="n/a"),"n/a",AN202/AO202)</f>
        <v>1.119312171364433</v>
      </c>
      <c r="AL202" s="196">
        <f>((AP202/AQ202)^(1/1)-1)*100</f>
        <v>13.33333333333333</v>
      </c>
      <c r="AM202" s="196">
        <f>IF(AS202=0,"n/a",((AP202/AS202)^(1/3)-1)*100)</f>
        <v>12.31106834675555</v>
      </c>
      <c r="AN202" s="196">
        <f>IF(AV202=0,"n/a",((AP202/AV202)^(1/5)-1)*100)</f>
        <v>21.2012539154832</v>
      </c>
      <c r="AO202" s="197">
        <f>IF(BB202=0,"n/a",((AP202/BB202)^(1/10)-1)*100)</f>
        <v>18.94132348229451</v>
      </c>
      <c r="AP202" s="194">
        <v>0.85</v>
      </c>
      <c r="AQ202" s="194">
        <v>0.75</v>
      </c>
      <c r="AR202" s="194">
        <v>0.65</v>
      </c>
      <c r="AS202" s="194">
        <v>0.6</v>
      </c>
      <c r="AT202" s="199"/>
      <c r="AU202" s="194">
        <v>0.55</v>
      </c>
      <c r="AV202" s="194">
        <v>0.325</v>
      </c>
      <c r="AW202" s="199"/>
      <c r="AX202" s="200">
        <v>0.3</v>
      </c>
      <c r="AY202" s="201">
        <v>0.275</v>
      </c>
      <c r="AZ202" s="202">
        <v>0.25</v>
      </c>
      <c r="BA202" s="202">
        <v>0.2</v>
      </c>
      <c r="BB202" s="202">
        <v>0.15</v>
      </c>
      <c r="BC202" s="202">
        <v>0.125</v>
      </c>
      <c r="BD202" s="202">
        <v>0.115</v>
      </c>
      <c r="BE202" s="202">
        <v>0.1125</v>
      </c>
      <c r="BF202" s="202">
        <v>0.1</v>
      </c>
      <c r="BG202" s="202">
        <v>0.08749999999999999</v>
      </c>
      <c r="BH202" s="202">
        <v>0.075</v>
      </c>
      <c r="BI202" s="204">
        <v>0</v>
      </c>
      <c r="BJ202" s="200">
        <f>SUM(AP202:BI202)</f>
        <v>5.515000000000001</v>
      </c>
      <c r="BK202" s="205">
        <f>((AP202/AQ202)-1)*100</f>
        <v>13.33333333333333</v>
      </c>
      <c r="BL202" s="205">
        <f>((AQ202/AR202)-1)*100</f>
        <v>15.38461538461537</v>
      </c>
      <c r="BM202" s="205">
        <f>((AR202/AS202)-1)*100</f>
        <v>8.333333333333348</v>
      </c>
      <c r="BN202" s="205">
        <f>IF(AU202=0,0,IF(AU202&gt;AS202,0,((AS202/AU202)-1)*100))</f>
        <v>9.090909090909083</v>
      </c>
      <c r="BO202" s="205">
        <f>IF(AV202=0,0,IF(AV202&gt;AU202,0,((AU202/AV202)-1)*100))</f>
        <v>69.23076923076923</v>
      </c>
      <c r="BP202" s="205">
        <f>IF(AX202=0,0,IF(AX202&gt;AV202,0,((AV202/AX202)-1)*100))</f>
        <v>8.333333333333348</v>
      </c>
      <c r="BQ202" s="206">
        <f>IF(AY202=0,0,IF(AY202&gt;AX202,0,((AX202/AY202)-1)*100))</f>
        <v>9.090909090909083</v>
      </c>
      <c r="BR202" s="207">
        <f>IF(AZ202=0,0,IF(AZ202&gt;AY202,0,((AY202/AZ202)-1)*100))</f>
        <v>10.00000000000001</v>
      </c>
      <c r="BS202" s="207">
        <f>IF(BA202=0,0,IF(BA202&gt;AZ202,0,((AZ202/BA202)-1)*100))</f>
        <v>25</v>
      </c>
      <c r="BT202" s="207">
        <f>IF(BB202=0,0,IF(BB202&gt;BA202,0,((BA202/BB202)-1)*100))</f>
        <v>33.33333333333335</v>
      </c>
      <c r="BU202" s="207">
        <f>IF(BC202=0,0,IF(BC202&gt;BB202,0,((BB202/BC202)-1)*100))</f>
        <v>20</v>
      </c>
      <c r="BV202" s="207">
        <f>IF(BD202=0,0,IF(BD202&gt;BC202,0,((BC202/BD202)-1)*100))</f>
        <v>8.695652173913038</v>
      </c>
      <c r="BW202" s="207">
        <f>IF(BE202=0,0,IF(BE202&gt;BD202,0,((BD202/BE202)-1)*100))</f>
        <v>2.222222222222214</v>
      </c>
      <c r="BX202" s="207">
        <f>IF(BF202=0,0,IF(BF202&gt;BE202,0,((BE202/BF202)-1)*100))</f>
        <v>12.5</v>
      </c>
      <c r="BY202" s="207">
        <f>IF(BG202=0,0,IF(BG202&gt;BF202,0,((BF202/BG202)-1)*100))</f>
        <v>14.2857142857143</v>
      </c>
      <c r="BZ202" s="207">
        <f>IF(BH202=0,0,IF(BH202&gt;BG202,0,((BG202/BH202)-1)*100))</f>
        <v>16.66666666666667</v>
      </c>
      <c r="CA202" s="208">
        <f>IF(BI202=0,0,IF(BI202&gt;BH202,0,((BH202/BI202)-1)*100))</f>
        <v>0</v>
      </c>
      <c r="CB202" s="205">
        <f>AVERAGE(BK202:CA202)</f>
        <v>16.20592891053249</v>
      </c>
      <c r="CC202" s="205">
        <f>SQRT(AVERAGE((BK202-$CB202)^2,(BL202-$CB202)^2,(BM202-$CB202)^2,(BN202-$CB202)^2,(BO202-$CB202)^2,(BP202-$CB202)^2,(BQ202-$CB202)^2,(BR202-$CB202)^2,(BS202-$CB202)^2,(BT202-$CB202)^2,(BU202-$CB202)^2,(BV202-$CB202)^2,(BW202-$CB202)^2,(BX202-$CB202)^2,(BY202-$CB202)^2,(BZ202-$CB202)^2,(CA202-$CB202)^2))</f>
        <v>15.34230721212961</v>
      </c>
      <c r="CD202" t="s" s="110">
        <v>132</v>
      </c>
      <c r="CE202" s="209">
        <f>IF(AN202="n/a","n/a",IF(U202&lt;0,"n/a",IF(U202="n/a","n/a",I202+AN202-U202)))</f>
        <v>-2.970610256380972</v>
      </c>
      <c r="CF202" s="209">
        <f>IF(AN202="n/a","n/a",I202+AN202)</f>
        <v>23.38074109497038</v>
      </c>
      <c r="CG202" s="205">
        <f>D202/10+(1000-E202)/100+IF(F202="N",2,IF(F202="Y",1,0))+IF(G202="N",2,IF(G202="Y",1,0))+IF(L202&gt;10,5,L202/2)+IF(S202&gt;100,0,IF(S202&lt;0,0,(100-S202)/10))+IF(U202&gt;100,0,IF(U202&lt;0,0,(100-U202)/10))+IF(X202="-",0,IF(X202="N/A",0,IF(X202&gt;5,0,5-X202)))+IF(Y202&gt;5,0,5-Y202)+IF(Z202="N/A",0,IF(Z202&gt;5,0,5-Z202))+IF(AB202&lt;0,0,IF(AB202="-",0,IF(AB202="N/A",0,IF(AB202&gt;10,5,AB202/2))))+IF(AC202="n/a",0,IF(AC202&lt;0,0,IF(AC202&gt;10,5,AC202/2)))+IF(AE202="n/a",0,IF(AE202&lt;0,0,IF(AE202&gt;10,5,AE202/2)))+AF202/10+IF(AG202&gt;100000,3,IF(AG202&gt;10000,2,IF(AG202&gt;1000,1,0)))+IF(AL202&gt;10,5,AL202/2)+IF(AM202="n/a",0,IF(AM202&gt;10,5,AM202/2))+IF(AN202="n/a",0,IF(AN202&gt;10,5,AN202/2))+IF(AO202="n/a",0,IF(AO202&lt;0,0,IF(AO202&gt;10,5,AO202/2)))+IF(CB202&gt;10,5,CB202/2)</f>
        <v>52.17162162162163</v>
      </c>
      <c r="CH202" s="315">
        <f>IF(AB202="n/a",1.03*AP202,IF(AB202&lt;0,1.01*AP202,IF(AB202&gt;10,1.1*AP202,(1+AB202/100)*AP202)))</f>
        <v>0.8754999999999999</v>
      </c>
      <c r="CI202" s="211">
        <f>IF($AC202="n/a",1.03*CH202,IF($AC202&lt;0,1.01*CH202,IF($AC202&gt;10,1.1*CH202,(1+$AC202/100)*CH202)))</f>
        <v>0.9017649999999999</v>
      </c>
      <c r="CJ202" s="212">
        <f>IF($AE202="n/a",1.03*CI202,IF($AE202&lt;0,1.01*CI202,IF($AE202&gt;10,1.1*CI202,(1+$AE202/100)*CI202)))</f>
        <v>0.92881795</v>
      </c>
      <c r="CK202" s="212">
        <f>IF($AE202="n/a",1.03*CJ202,IF($AE202&lt;0,1.01*CJ202,IF($AE202&gt;10,1.1*CJ202,(1+$AE202/100)*CJ202)))</f>
        <v>0.9566824885</v>
      </c>
      <c r="CL202" s="210">
        <f>IF($AE202="n/a",1.03*CK202,IF($AE202&lt;0,1.01*CK202,IF($AE202&gt;10,1.1*CK202,(1+$AE202/100)*CK202)))</f>
        <v>0.9853829631550001</v>
      </c>
      <c r="CM202" s="211">
        <f>SUM(CH202:CL202)</f>
        <v>4.648148401655</v>
      </c>
      <c r="CN202" s="208">
        <f>(CM202/H202)*100</f>
        <v>11.91832923501282</v>
      </c>
      <c r="CO202" t="s" s="335">
        <v>143</v>
      </c>
      <c r="CP202" t="s" s="332">
        <v>143</v>
      </c>
      <c r="CQ202" s="340">
        <v>-2.5</v>
      </c>
      <c r="CR202" s="341">
        <v>-1</v>
      </c>
      <c r="CS202" s="342">
        <v>2.7</v>
      </c>
    </row>
    <row r="203" ht="11.25" customHeight="1">
      <c r="A203" t="s" s="116">
        <v>990</v>
      </c>
      <c r="B203" t="s" s="116">
        <v>991</v>
      </c>
      <c r="C203" t="s" s="116">
        <v>635</v>
      </c>
      <c r="D203" s="218">
        <v>24</v>
      </c>
      <c r="E203" s="219">
        <v>117</v>
      </c>
      <c r="F203" t="s" s="220">
        <v>129</v>
      </c>
      <c r="G203" t="s" s="221">
        <v>129</v>
      </c>
      <c r="H203" s="493">
        <v>46.84</v>
      </c>
      <c r="I203" s="223">
        <f>(R203/H203)*100</f>
        <v>2.946199829205807</v>
      </c>
      <c r="J203" s="224">
        <v>0.34</v>
      </c>
      <c r="K203" s="224">
        <v>0.345</v>
      </c>
      <c r="L203" s="223">
        <f>((K203/J203)-1)*100</f>
        <v>1.470588235294112</v>
      </c>
      <c r="M203" s="226">
        <v>42787</v>
      </c>
      <c r="N203" s="226">
        <v>42789</v>
      </c>
      <c r="O203" s="226">
        <v>42809</v>
      </c>
      <c r="P203" t="s" s="227">
        <v>182</v>
      </c>
      <c r="Q203" t="s" s="227">
        <v>930</v>
      </c>
      <c r="R203" s="225">
        <f>K203*4</f>
        <v>1.38</v>
      </c>
      <c r="S203" s="228">
        <f>IF(OR(W203&lt;0.01,W203="n/a"),"n/a",R203/W203*100)</f>
        <v>101.4705882352941</v>
      </c>
      <c r="T203" s="229">
        <f>IF(OR(W203&lt;0.01,Z203="n/a"),"n/a",(H203/SQRT(22.5*W203*(H203/Z203))-1)*100)</f>
        <v>102.1637852792418</v>
      </c>
      <c r="U203" s="223">
        <f>IF(OR(W203&lt;0.01,W203="n/a"),"n/a",H203/W203)</f>
        <v>34.44117647058823</v>
      </c>
      <c r="V203" s="230">
        <v>12</v>
      </c>
      <c r="W203" s="222">
        <v>1.36</v>
      </c>
      <c r="X203" s="222">
        <v>2.63</v>
      </c>
      <c r="Y203" s="231">
        <v>3.01</v>
      </c>
      <c r="Z203" s="232">
        <v>2.67</v>
      </c>
      <c r="AA203" s="233">
        <v>24.1</v>
      </c>
      <c r="AB203" s="234">
        <v>-1.8</v>
      </c>
      <c r="AC203" s="235">
        <v>8.5</v>
      </c>
      <c r="AD203" s="236">
        <v>22.6</v>
      </c>
      <c r="AE203" s="236">
        <v>13.09</v>
      </c>
      <c r="AF203" s="237">
        <v>19</v>
      </c>
      <c r="AG203" s="238">
        <v>33731</v>
      </c>
      <c r="AH203" s="239">
        <v>55</v>
      </c>
      <c r="AI203" s="240">
        <v>0.57</v>
      </c>
      <c r="AJ203" s="241">
        <f>IF(OR(AD203&lt;0,AD203="n/a",AD203=0),"n/a",AN203/AD203)</f>
        <v>0.08250609046340705</v>
      </c>
      <c r="AK203" s="242">
        <f>IF(OR(AO203&lt;0,AO203="n/a"),"n/a",AN203/AO203)</f>
        <v>0.4190835834007172</v>
      </c>
      <c r="AL203" s="243">
        <f>((AP203/AQ203)^(1/1)-1)*100</f>
        <v>1.49253731343284</v>
      </c>
      <c r="AM203" s="243">
        <f>IF(AS203=0,"n/a",((AP203/AS203)^(1/3)-1)*100)</f>
        <v>1.515381724260423</v>
      </c>
      <c r="AN203" s="243">
        <f>IF(AV203=0,"n/a",((AP203/AV203)^(1/5)-1)*100)</f>
        <v>1.864637644473</v>
      </c>
      <c r="AO203" s="244">
        <f>IF(BB203=0,"n/a",((AP203/BB203)^(1/10)-1)*100)</f>
        <v>4.449321611078427</v>
      </c>
      <c r="AP203" s="241">
        <v>1.36</v>
      </c>
      <c r="AQ203" s="241">
        <v>1.34</v>
      </c>
      <c r="AR203" s="241">
        <v>1.32</v>
      </c>
      <c r="AS203" s="241">
        <v>1.3</v>
      </c>
      <c r="AT203" s="245"/>
      <c r="AU203" s="241">
        <v>1.28</v>
      </c>
      <c r="AV203" s="241">
        <v>1.24</v>
      </c>
      <c r="AW203" s="245"/>
      <c r="AX203" s="246">
        <v>1.16</v>
      </c>
      <c r="AY203" s="247">
        <v>1.12</v>
      </c>
      <c r="AZ203" s="248">
        <v>1.08</v>
      </c>
      <c r="BA203" s="248">
        <v>0.98</v>
      </c>
      <c r="BB203" s="248">
        <v>0.88</v>
      </c>
      <c r="BC203" s="248">
        <v>0.79</v>
      </c>
      <c r="BD203" s="248">
        <v>0.755</v>
      </c>
      <c r="BE203" s="248">
        <v>0.725</v>
      </c>
      <c r="BF203" s="248">
        <v>0.705</v>
      </c>
      <c r="BG203" s="317">
        <v>0.7</v>
      </c>
      <c r="BH203" s="248">
        <v>0.6850000000000001</v>
      </c>
      <c r="BI203" s="249">
        <v>0.6575</v>
      </c>
      <c r="BJ203" s="246">
        <f>SUM(AP203:BI203)</f>
        <v>18.0775</v>
      </c>
      <c r="BK203" s="250">
        <f>((AP203/AQ203)-1)*100</f>
        <v>1.49253731343284</v>
      </c>
      <c r="BL203" s="250">
        <f>((AQ203/AR203)-1)*100</f>
        <v>1.515151515151514</v>
      </c>
      <c r="BM203" s="250">
        <f>((AR203/AS203)-1)*100</f>
        <v>1.538461538461533</v>
      </c>
      <c r="BN203" s="250">
        <f>IF(AU203=0,0,IF(AU203&gt;AS203,0,((AS203/AU203)-1)*100))</f>
        <v>1.5625</v>
      </c>
      <c r="BO203" s="250">
        <f>IF(AV203=0,0,IF(AV203&gt;AU203,0,((AU203/AV203)-1)*100))</f>
        <v>3.2258064516129</v>
      </c>
      <c r="BP203" s="250">
        <f>IF(AX203=0,0,IF(AX203&gt;AV203,0,((AV203/AX203)-1)*100))</f>
        <v>6.896551724137945</v>
      </c>
      <c r="BQ203" s="251">
        <f>IF(AY203=0,0,IF(AY203&gt;AX203,0,((AX203/AY203)-1)*100))</f>
        <v>3.571428571428559</v>
      </c>
      <c r="BR203" s="252">
        <f>IF(AZ203=0,0,IF(AZ203&gt;AY203,0,((AY203/AZ203)-1)*100))</f>
        <v>3.703703703703698</v>
      </c>
      <c r="BS203" s="252">
        <f>IF(BA203=0,0,IF(BA203&gt;AZ203,0,((AZ203/BA203)-1)*100))</f>
        <v>10.20408163265307</v>
      </c>
      <c r="BT203" s="252">
        <f>IF(BB203=0,0,IF(BB203&gt;BA203,0,((BA203/BB203)-1)*100))</f>
        <v>11.36363636363635</v>
      </c>
      <c r="BU203" s="252">
        <f>IF(BC203=0,0,IF(BC203&gt;BB203,0,((BB203/BC203)-1)*100))</f>
        <v>11.39240506329113</v>
      </c>
      <c r="BV203" s="252">
        <f>IF(BD203=0,0,IF(BD203&gt;BC203,0,((BC203/BD203)-1)*100))</f>
        <v>4.635761589403975</v>
      </c>
      <c r="BW203" s="252">
        <f>IF(BE203=0,0,IF(BE203&gt;BD203,0,((BD203/BE203)-1)*100))</f>
        <v>4.137931034482767</v>
      </c>
      <c r="BX203" s="252">
        <f>IF(BF203=0,0,IF(BF203&gt;BE203,0,((BE203/BF203)-1)*100))</f>
        <v>2.836879432624118</v>
      </c>
      <c r="BY203" s="252">
        <f>IF(BG203=0,0,IF(BG203&gt;BF203,0,((BF203/BG203)-1)*100))</f>
        <v>0.7142857142857117</v>
      </c>
      <c r="BZ203" s="252">
        <f>IF(BH203=0,0,IF(BH203&gt;BG203,0,((BG203/BH203)-1)*100))</f>
        <v>2.189781021897796</v>
      </c>
      <c r="CA203" s="253">
        <f>IF(BI203=0,0,IF(BI203&gt;BH203,0,((BH203/BI203)-1)*100))</f>
        <v>4.182509505703425</v>
      </c>
      <c r="CB203" s="250">
        <f>AVERAGE(BK203:CA203)</f>
        <v>4.421377186818079</v>
      </c>
      <c r="CC203" s="250">
        <f>SQRT(AVERAGE((BK203-$CB203)^2,(BL203-$CB203)^2,(BM203-$CB203)^2,(BN203-$CB203)^2,(BO203-$CB203)^2,(BP203-$CB203)^2,(BQ203-$CB203)^2,(BR203-$CB203)^2,(BS203-$CB203)^2,(BT203-$CB203)^2,(BU203-$CB203)^2,(BV203-$CB203)^2,(BW203-$CB203)^2,(BX203-$CB203)^2,(BY203-$CB203)^2,(BZ203-$CB203)^2,(CA203-$CB203)^2))</f>
        <v>3.377680922821944</v>
      </c>
      <c r="CD203" t="s" s="116">
        <v>302</v>
      </c>
      <c r="CE203" s="254">
        <f>IF(AN203="n/a","n/a",IF(U203&lt;0,"n/a",IF(U203="n/a","n/a",I203+AN203-U203)))</f>
        <v>-29.63033899690943</v>
      </c>
      <c r="CF203" s="254">
        <f>IF(AN203="n/a","n/a",I203+AN203)</f>
        <v>4.810837473678806</v>
      </c>
      <c r="CG203" s="250">
        <f>D203/10+(1000-E203)/100+IF(F203="N",2,IF(F203="Y",1,0))+IF(G203="N",2,IF(G203="Y",1,0))+IF(L203&gt;10,5,L203/2)+IF(S203&gt;100,0,IF(S203&lt;0,0,(100-S203)/10))+IF(U203&gt;100,0,IF(U203&lt;0,0,(100-U203)/10))+IF(X203="-",0,IF(X203="N/A",0,IF(X203&gt;5,0,5-X203)))+IF(Y203&gt;5,0,5-Y203)+IF(Z203="N/A",0,IF(Z203&gt;5,0,5-Z203))+IF(AB203&lt;0,0,IF(AB203="-",0,IF(AB203="N/A",0,IF(AB203&gt;10,5,AB203/2))))+IF(AC203="n/a",0,IF(AC203&lt;0,0,IF(AC203&gt;10,5,AC203/2)))+IF(AE203="n/a",0,IF(AE203&lt;0,0,IF(AE203&gt;10,5,AE203/2)))+AF203/10+IF(AG203&gt;100000,3,IF(AG203&gt;10000,2,IF(AG203&gt;1000,1,0)))+IF(AL203&gt;10,5,AL203/2)+IF(AM203="n/a",0,IF(AM203&gt;10,5,AM203/2))+IF(AN203="n/a",0,IF(AN203&gt;10,5,AN203/2))+IF(AO203="n/a",0,IF(AO203&lt;0,0,IF(AO203&gt;10,5,AO203/2)))+IF(CB203&gt;10,5,CB203/2)</f>
        <v>45.23280421061961</v>
      </c>
      <c r="CH203" s="255">
        <f>IF(AB203="n/a",1.03*AP203,IF(AB203&lt;0,1.01*AP203,IF(AB203&gt;10,1.1*AP203,(1+AB203/100)*AP203)))</f>
        <v>1.3736</v>
      </c>
      <c r="CI203" s="256">
        <f>IF($AC203="n/a",1.03*CH203,IF($AC203&lt;0,1.01*CH203,IF($AC203&gt;10,1.1*CH203,(1+$AC203/100)*CH203)))</f>
        <v>1.490356</v>
      </c>
      <c r="CJ203" s="257">
        <f>IF($AE203="n/a",1.03*CI203,IF($AE203&lt;0,1.01*CI203,IF($AE203&gt;10,1.1*CI203,(1+$AE203/100)*CI203)))</f>
        <v>1.6393916</v>
      </c>
      <c r="CK203" s="257">
        <f>IF($AE203="n/a",1.03*CJ203,IF($AE203&lt;0,1.01*CJ203,IF($AE203&gt;10,1.1*CJ203,(1+$AE203/100)*CJ203)))</f>
        <v>1.80333076</v>
      </c>
      <c r="CL203" s="258">
        <f>IF($AE203="n/a",1.03*CK203,IF($AE203&lt;0,1.01*CK203,IF($AE203&gt;10,1.1*CK203,(1+$AE203/100)*CK203)))</f>
        <v>1.983663836000001</v>
      </c>
      <c r="CM203" s="256">
        <f>SUM(CH203:CL203)</f>
        <v>8.290342196000001</v>
      </c>
      <c r="CN203" s="253">
        <f>(CM203/H203)*100</f>
        <v>17.69927881298036</v>
      </c>
      <c r="CO203" s="259">
        <v>0.74</v>
      </c>
      <c r="CP203" s="260">
        <v>18.9</v>
      </c>
      <c r="CQ203" s="261">
        <v>-3.6</v>
      </c>
      <c r="CR203" s="260">
        <v>1.5</v>
      </c>
      <c r="CS203" s="261">
        <v>4.2</v>
      </c>
    </row>
    <row r="204" ht="11.25" customHeight="1">
      <c r="A204" t="s" s="227">
        <v>992</v>
      </c>
      <c r="B204" t="s" s="116">
        <v>993</v>
      </c>
      <c r="C204" t="s" s="227">
        <v>994</v>
      </c>
      <c r="D204" s="218">
        <v>15</v>
      </c>
      <c r="E204" s="219">
        <v>216</v>
      </c>
      <c r="F204" t="s" s="220">
        <v>55</v>
      </c>
      <c r="G204" t="s" s="221">
        <v>141</v>
      </c>
      <c r="H204" s="493">
        <v>93.62</v>
      </c>
      <c r="I204" s="223">
        <f>(R204/H204)*100</f>
        <v>2.136295663319804</v>
      </c>
      <c r="J204" s="224">
        <v>0.45</v>
      </c>
      <c r="K204" s="224">
        <v>0.5</v>
      </c>
      <c r="L204" s="223">
        <f>((K204/J204)-1)*100</f>
        <v>11.11111111111112</v>
      </c>
      <c r="M204" s="226">
        <v>42902</v>
      </c>
      <c r="N204" s="226">
        <v>42906</v>
      </c>
      <c r="O204" s="226">
        <v>42926</v>
      </c>
      <c r="P204" t="s" s="227">
        <v>156</v>
      </c>
      <c r="Q204" s="85"/>
      <c r="R204" s="225">
        <f>K204*4</f>
        <v>2</v>
      </c>
      <c r="S204" s="228">
        <f>IF(OR(W204&lt;0.01,W204="n/a"),"n/a",R204/W204*100)</f>
        <v>54.20054200542006</v>
      </c>
      <c r="T204" s="229">
        <f>IF(OR(W204&lt;0.01,Z204="n/a"),"n/a",(H204/SQRT(22.5*W204*(H204/Z204))-1)*100)</f>
        <v>104.5346213282509</v>
      </c>
      <c r="U204" s="223">
        <f>IF(OR(W204&lt;0.01,W204="n/a"),"n/a",H204/W204)</f>
        <v>25.37127371273713</v>
      </c>
      <c r="V204" s="230">
        <v>1</v>
      </c>
      <c r="W204" s="222">
        <v>3.69</v>
      </c>
      <c r="X204" s="222">
        <v>2.6</v>
      </c>
      <c r="Y204" s="231">
        <v>2.89</v>
      </c>
      <c r="Z204" s="232">
        <v>3.71</v>
      </c>
      <c r="AA204" s="233">
        <v>15.2</v>
      </c>
      <c r="AB204" s="234">
        <v>-0.8</v>
      </c>
      <c r="AC204" s="235">
        <v>8.789999999999999</v>
      </c>
      <c r="AD204" s="236">
        <v>0.9</v>
      </c>
      <c r="AE204" s="236">
        <v>9.779999999999999</v>
      </c>
      <c r="AF204" s="237">
        <v>26</v>
      </c>
      <c r="AG204" s="238">
        <v>11663</v>
      </c>
      <c r="AH204" s="239">
        <v>0.4</v>
      </c>
      <c r="AI204" s="240">
        <v>0.36</v>
      </c>
      <c r="AJ204" s="241">
        <f>IF(OR(AD204&lt;0,AD204="n/a",AD204=0),"n/a",AN204/AD204)</f>
        <v>10.55301015938601</v>
      </c>
      <c r="AK204" s="242">
        <f>IF(OR(AO204&lt;0,AO204="n/a"),"n/a",AN204/AO204)</f>
        <v>0.5655951594450888</v>
      </c>
      <c r="AL204" s="243">
        <f>((AP204/AQ204)^(1/1)-1)*100</f>
        <v>8.974358974358964</v>
      </c>
      <c r="AM204" s="243">
        <f>IF(AS204=0,"n/a",((AP204/AS204)^(1/3)-1)*100)</f>
        <v>8.799023312682186</v>
      </c>
      <c r="AN204" s="243">
        <f>IF(AV204=0,"n/a",((AP204/AV204)^(1/5)-1)*100)</f>
        <v>9.497709143447409</v>
      </c>
      <c r="AO204" s="244">
        <f>IF(BB204=0,"n/a",((AP204/BB204)^(1/10)-1)*100)</f>
        <v>16.79241589119276</v>
      </c>
      <c r="AP204" s="241">
        <v>1.7</v>
      </c>
      <c r="AQ204" s="241">
        <v>1.56</v>
      </c>
      <c r="AR204" s="241">
        <v>1.44</v>
      </c>
      <c r="AS204" s="241">
        <v>1.32</v>
      </c>
      <c r="AT204" s="245"/>
      <c r="AU204" s="241">
        <v>1.22</v>
      </c>
      <c r="AV204" s="241">
        <v>1.08</v>
      </c>
      <c r="AW204" s="245"/>
      <c r="AX204" s="246">
        <v>0.87</v>
      </c>
      <c r="AY204" s="394">
        <v>0.68</v>
      </c>
      <c r="AZ204" s="248">
        <v>0.64</v>
      </c>
      <c r="BA204" s="248">
        <v>0.47</v>
      </c>
      <c r="BB204" s="248">
        <v>0.36</v>
      </c>
      <c r="BC204" s="248">
        <v>0.28</v>
      </c>
      <c r="BD204" s="248">
        <v>0.22</v>
      </c>
      <c r="BE204" s="248">
        <v>0.18</v>
      </c>
      <c r="BF204" s="317">
        <v>0.16</v>
      </c>
      <c r="BG204" s="317">
        <v>0.16</v>
      </c>
      <c r="BH204" s="248">
        <v>0.14</v>
      </c>
      <c r="BI204" s="249">
        <v>0.105</v>
      </c>
      <c r="BJ204" s="246">
        <f>SUM(AP204:BI204)</f>
        <v>12.585</v>
      </c>
      <c r="BK204" s="250">
        <f>((AP204/AQ204)-1)*100</f>
        <v>8.974358974358964</v>
      </c>
      <c r="BL204" s="250">
        <f>((AQ204/AR204)-1)*100</f>
        <v>8.333333333333348</v>
      </c>
      <c r="BM204" s="250">
        <f>((AR204/AS204)-1)*100</f>
        <v>9.090909090909083</v>
      </c>
      <c r="BN204" s="250">
        <f>IF(AU204=0,0,IF(AU204&gt;AS204,0,((AS204/AU204)-1)*100))</f>
        <v>8.196721311475418</v>
      </c>
      <c r="BO204" s="250">
        <f>IF(AV204=0,0,IF(AV204&gt;AU204,0,((AU204/AV204)-1)*100))</f>
        <v>12.96296296296295</v>
      </c>
      <c r="BP204" s="250">
        <f>IF(AX204=0,0,IF(AX204&gt;AV204,0,((AV204/AX204)-1)*100))</f>
        <v>24.13793103448276</v>
      </c>
      <c r="BQ204" s="251">
        <f>IF(AY204=0,0,IF(AY204&gt;AX204,0,((AX204/AY204)-1)*100))</f>
        <v>27.94117647058822</v>
      </c>
      <c r="BR204" s="252">
        <f>IF(AZ204=0,0,IF(AZ204&gt;AY204,0,((AY204/AZ204)-1)*100))</f>
        <v>6.25</v>
      </c>
      <c r="BS204" s="252">
        <f>IF(BA204=0,0,IF(BA204&gt;AZ204,0,((AZ204/BA204)-1)*100))</f>
        <v>36.17021276595747</v>
      </c>
      <c r="BT204" s="252">
        <f>IF(BB204=0,0,IF(BB204&gt;BA204,0,((BA204/BB204)-1)*100))</f>
        <v>30.55555555555556</v>
      </c>
      <c r="BU204" s="252">
        <f>IF(BC204=0,0,IF(BC204&gt;BB204,0,((BB204/BC204)-1)*100))</f>
        <v>28.57142857142856</v>
      </c>
      <c r="BV204" s="252">
        <f>IF(BD204=0,0,IF(BD204&gt;BC204,0,((BC204/BD204)-1)*100))</f>
        <v>27.27272727272729</v>
      </c>
      <c r="BW204" s="252">
        <f>IF(BE204=0,0,IF(BE204&gt;BD204,0,((BD204/BE204)-1)*100))</f>
        <v>22.22222222222223</v>
      </c>
      <c r="BX204" s="252">
        <f>IF(BF204=0,0,IF(BF204&gt;BE204,0,((BE204/BF204)-1)*100))</f>
        <v>12.5</v>
      </c>
      <c r="BY204" s="252">
        <f>IF(BG204=0,0,IF(BG204&gt;BF204,0,((BF204/BG204)-1)*100))</f>
        <v>0</v>
      </c>
      <c r="BZ204" s="252">
        <f>IF(BH204=0,0,IF(BH204&gt;BG204,0,((BG204/BH204)-1)*100))</f>
        <v>14.28571428571428</v>
      </c>
      <c r="CA204" s="253">
        <f>IF(BI204=0,0,IF(BI204&gt;BH204,0,((BH204/BI204)-1)*100))</f>
        <v>33.33333333333335</v>
      </c>
      <c r="CB204" s="250">
        <f>AVERAGE(BK204:CA204)</f>
        <v>18.28226983441468</v>
      </c>
      <c r="CC204" s="250">
        <f>SQRT(AVERAGE((BK204-$CB204)^2,(BL204-$CB204)^2,(BM204-$CB204)^2,(BN204-$CB204)^2,(BO204-$CB204)^2,(BP204-$CB204)^2,(BQ204-$CB204)^2,(BR204-$CB204)^2,(BS204-$CB204)^2,(BT204-$CB204)^2,(BU204-$CB204)^2,(BV204-$CB204)^2,(BW204-$CB204)^2,(BX204-$CB204)^2,(BY204-$CB204)^2,(BZ204-$CB204)^2,(CA204-$CB204)^2))</f>
        <v>10.72513572463571</v>
      </c>
      <c r="CD204" t="s" s="116">
        <v>302</v>
      </c>
      <c r="CE204" s="254">
        <f>IF(AN204="n/a","n/a",IF(U204&lt;0,"n/a",IF(U204="n/a","n/a",I204+AN204-U204)))</f>
        <v>-13.73726890596992</v>
      </c>
      <c r="CF204" s="254">
        <f>IF(AN204="n/a","n/a",I204+AN204)</f>
        <v>11.63400480676721</v>
      </c>
      <c r="CG204" s="250">
        <f>D204/10+(1000-E204)/100+IF(F204="N",2,IF(F204="Y",1,0))+IF(G204="N",2,IF(G204="Y",1,0))+IF(L204&gt;10,5,L204/2)+IF(S204&gt;100,0,IF(S204&lt;0,0,(100-S204)/10))+IF(U204&gt;100,0,IF(U204&lt;0,0,(100-U204)/10))+IF(X204="-",0,IF(X204="N/A",0,IF(X204&gt;5,0,5-X204)))+IF(Y204&gt;5,0,5-Y204)+IF(Z204="N/A",0,IF(Z204&gt;5,0,5-Z204))+IF(AB204&lt;0,0,IF(AB204="-",0,IF(AB204="N/A",0,IF(AB204&gt;10,5,AB204/2))))+IF(AC204="n/a",0,IF(AC204&lt;0,0,IF(AC204&gt;10,5,AC204/2)))+IF(AE204="n/a",0,IF(AE204&lt;0,0,IF(AE204&gt;10,5,AE204/2)))+AF204/10+IF(AG204&gt;100000,3,IF(AG204&gt;10000,2,IF(AG204&gt;1000,1,0)))+IF(AL204&gt;10,5,AL204/2)+IF(AM204="n/a",0,IF(AM204&gt;10,5,AM204/2))+IF(AN204="n/a",0,IF(AN204&gt;10,5,AN204/2))+IF(AO204="n/a",0,IF(AO204&lt;0,0,IF(AO204&gt;10,5,AO204/2)))+IF(CB204&gt;10,5,CB204/2)</f>
        <v>72.70336414342856</v>
      </c>
      <c r="CH204" s="255">
        <f>IF(AB204="n/a",1.03*AP204,IF(AB204&lt;0,1.01*AP204,IF(AB204&gt;10,1.1*AP204,(1+AB204/100)*AP204)))</f>
        <v>1.717</v>
      </c>
      <c r="CI204" s="256">
        <f>IF($AC204="n/a",1.03*CH204,IF($AC204&lt;0,1.01*CH204,IF($AC204&gt;10,1.1*CH204,(1+$AC204/100)*CH204)))</f>
        <v>1.8679243</v>
      </c>
      <c r="CJ204" s="257">
        <f>IF($AE204="n/a",1.03*CI204,IF($AE204&lt;0,1.01*CI204,IF($AE204&gt;10,1.1*CI204,(1+$AE204/100)*CI204)))</f>
        <v>2.050607296540</v>
      </c>
      <c r="CK204" s="257">
        <f>IF($AE204="n/a",1.03*CJ204,IF($AE204&lt;0,1.01*CJ204,IF($AE204&gt;10,1.1*CJ204,(1+$AE204/100)*CJ204)))</f>
        <v>2.251156690141612</v>
      </c>
      <c r="CL204" s="258">
        <f>IF($AE204="n/a",1.03*CK204,IF($AE204&lt;0,1.01*CK204,IF($AE204&gt;10,1.1*CK204,(1+$AE204/100)*CK204)))</f>
        <v>2.471319814437461</v>
      </c>
      <c r="CM204" s="256">
        <f>SUM(CH204:CL204)</f>
        <v>10.35800810111907</v>
      </c>
      <c r="CN204" s="253">
        <f>(CM204/H204)*100</f>
        <v>11.06388389352603</v>
      </c>
      <c r="CO204" s="259">
        <v>1.97</v>
      </c>
      <c r="CP204" s="260">
        <v>30.3</v>
      </c>
      <c r="CQ204" s="261">
        <v>-3.8</v>
      </c>
      <c r="CR204" s="260">
        <v>1.8</v>
      </c>
      <c r="CS204" s="261">
        <v>3.4</v>
      </c>
    </row>
    <row r="205" ht="11.25" customHeight="1">
      <c r="A205" t="s" s="116">
        <v>995</v>
      </c>
      <c r="B205" t="s" s="116">
        <v>996</v>
      </c>
      <c r="C205" t="s" s="227">
        <v>713</v>
      </c>
      <c r="D205" s="218">
        <v>21</v>
      </c>
      <c r="E205" s="219">
        <v>150</v>
      </c>
      <c r="F205" t="s" s="220">
        <v>129</v>
      </c>
      <c r="G205" t="s" s="221">
        <v>129</v>
      </c>
      <c r="H205" s="493">
        <v>69.8</v>
      </c>
      <c r="I205" s="223">
        <f>(R205/H205)*100</f>
        <v>1.790830945558739</v>
      </c>
      <c r="J205" s="318">
        <v>0.26</v>
      </c>
      <c r="K205" s="318">
        <v>0.3125</v>
      </c>
      <c r="L205" s="223">
        <f>((K205/J205)-1)*100</f>
        <v>20.19230769230769</v>
      </c>
      <c r="M205" s="226">
        <v>42864</v>
      </c>
      <c r="N205" s="226">
        <v>42866</v>
      </c>
      <c r="O205" s="226">
        <v>42887</v>
      </c>
      <c r="P205" t="s" s="227">
        <v>147</v>
      </c>
      <c r="Q205" s="576"/>
      <c r="R205" s="225">
        <f>K205*4</f>
        <v>1.25</v>
      </c>
      <c r="S205" s="228">
        <f>IF(OR(W205&lt;0.01,W205="n/a"),"n/a",R205/W205*100)</f>
        <v>35.41076487252125</v>
      </c>
      <c r="T205" s="229">
        <f>IF(OR(W205&lt;0.01,Z205="n/a"),"n/a",(H205/SQRT(22.5*W205*(H205/Z205))-1)*100)</f>
        <v>193.9177798563854</v>
      </c>
      <c r="U205" s="223">
        <f>IF(OR(W205&lt;0.01,W205="n/a"),"n/a",H205/W205)</f>
        <v>19.77337110481587</v>
      </c>
      <c r="V205" s="230">
        <v>1</v>
      </c>
      <c r="W205" s="222">
        <v>3.53</v>
      </c>
      <c r="X205" s="222">
        <v>1.75</v>
      </c>
      <c r="Y205" s="231">
        <v>1.33</v>
      </c>
      <c r="Z205" s="232">
        <v>9.83</v>
      </c>
      <c r="AA205" s="233">
        <v>51.7</v>
      </c>
      <c r="AB205" s="234">
        <v>3.8</v>
      </c>
      <c r="AC205" s="235">
        <v>7.88</v>
      </c>
      <c r="AD205" s="236">
        <v>12.3</v>
      </c>
      <c r="AE205" s="236">
        <v>11.3</v>
      </c>
      <c r="AF205" s="237">
        <v>28</v>
      </c>
      <c r="AG205" s="238">
        <v>44997</v>
      </c>
      <c r="AH205" s="239">
        <v>0.1</v>
      </c>
      <c r="AI205" s="240">
        <v>0.49</v>
      </c>
      <c r="AJ205" s="241">
        <f>IF(OR(AD205&lt;0,AD205="n/a",AD205=0),"n/a",AN205/AD205)</f>
        <v>1.823088824099794</v>
      </c>
      <c r="AK205" s="242">
        <f>IF(OR(AO205&lt;0,AO205="n/a"),"n/a",AN205/AO205)</f>
        <v>1.017060160835018</v>
      </c>
      <c r="AL205" s="243">
        <f>((AP205/AQ205)^(1/1)-1)*100</f>
        <v>22.98136645962732</v>
      </c>
      <c r="AM205" s="243">
        <f>IF(AS205=0,"n/a",((AP205/AS205)^(1/3)-1)*100)</f>
        <v>21.64403991146799</v>
      </c>
      <c r="AN205" s="243">
        <f>IF(AV205=0,"n/a",((AP205/AV205)^(1/5)-1)*100)</f>
        <v>22.42399253642746</v>
      </c>
      <c r="AO205" s="244">
        <f>IF(BB205=0,"n/a",((AP205/BB205)^(1/10)-1)*100)</f>
        <v>22.04785262458526</v>
      </c>
      <c r="AP205" s="241">
        <v>0.99</v>
      </c>
      <c r="AQ205" s="241">
        <v>0.805</v>
      </c>
      <c r="AR205" s="241">
        <v>0.67</v>
      </c>
      <c r="AS205" s="241">
        <v>0.55</v>
      </c>
      <c r="AT205" s="245"/>
      <c r="AU205" s="241">
        <v>0.44</v>
      </c>
      <c r="AV205" s="241">
        <v>0.36</v>
      </c>
      <c r="AW205" s="245"/>
      <c r="AX205" s="246">
        <v>0.285</v>
      </c>
      <c r="AY205" s="247">
        <v>0.235</v>
      </c>
      <c r="AZ205" s="248">
        <v>0.21</v>
      </c>
      <c r="BA205" s="248">
        <v>0.17</v>
      </c>
      <c r="BB205" s="248">
        <v>0.135</v>
      </c>
      <c r="BC205" s="248">
        <v>0.1125</v>
      </c>
      <c r="BD205" s="248">
        <v>0.08500000000000001</v>
      </c>
      <c r="BE205" s="248">
        <v>0.0675</v>
      </c>
      <c r="BF205" s="248">
        <v>0.05625</v>
      </c>
      <c r="BG205" s="248">
        <v>0.04375</v>
      </c>
      <c r="BH205" s="248">
        <v>0.03875</v>
      </c>
      <c r="BI205" s="249">
        <v>0.03375</v>
      </c>
      <c r="BJ205" s="246">
        <f>SUM(AP205:BI205)</f>
        <v>5.287500000000001</v>
      </c>
      <c r="BK205" s="250">
        <f>((AP205/AQ205)-1)*100</f>
        <v>22.98136645962732</v>
      </c>
      <c r="BL205" s="250">
        <f>((AQ205/AR205)-1)*100</f>
        <v>20.14925373134329</v>
      </c>
      <c r="BM205" s="250">
        <f>((AR205/AS205)-1)*100</f>
        <v>21.81818181818183</v>
      </c>
      <c r="BN205" s="250">
        <f>IF(AU205=0,0,IF(AU205&gt;AS205,0,((AS205/AU205)-1)*100))</f>
        <v>25</v>
      </c>
      <c r="BO205" s="250">
        <f>IF(AV205=0,0,IF(AV205&gt;AU205,0,((AU205/AV205)-1)*100))</f>
        <v>22.22222222222223</v>
      </c>
      <c r="BP205" s="250">
        <f>IF(AX205=0,0,IF(AX205&gt;AV205,0,((AV205/AX205)-1)*100))</f>
        <v>26.31578947368423</v>
      </c>
      <c r="BQ205" s="251">
        <f>IF(AY205=0,0,IF(AY205&gt;AX205,0,((AX205/AY205)-1)*100))</f>
        <v>21.27659574468084</v>
      </c>
      <c r="BR205" s="252">
        <f>IF(AZ205=0,0,IF(AZ205&gt;AY205,0,((AY205/AZ205)-1)*100))</f>
        <v>11.90476190476191</v>
      </c>
      <c r="BS205" s="252">
        <f>IF(BA205=0,0,IF(BA205&gt;AZ205,0,((AZ205/BA205)-1)*100))</f>
        <v>23.52941176470587</v>
      </c>
      <c r="BT205" s="252">
        <f>IF(BB205=0,0,IF(BB205&gt;BA205,0,((BA205/BB205)-1)*100))</f>
        <v>25.92592592592593</v>
      </c>
      <c r="BU205" s="252">
        <f>IF(BC205=0,0,IF(BC205&gt;BB205,0,((BB205/BC205)-1)*100))</f>
        <v>20</v>
      </c>
      <c r="BV205" s="252">
        <f>IF(BD205=0,0,IF(BD205&gt;BC205,0,((BC205/BD205)-1)*100))</f>
        <v>32.35294117647059</v>
      </c>
      <c r="BW205" s="252">
        <f>IF(BE205=0,0,IF(BE205&gt;BD205,0,((BD205/BE205)-1)*100))</f>
        <v>25.92592592592593</v>
      </c>
      <c r="BX205" s="252">
        <f>IF(BF205=0,0,IF(BF205&gt;BE205,0,((BE205/BF205)-1)*100))</f>
        <v>20</v>
      </c>
      <c r="BY205" s="252">
        <f>IF(BG205=0,0,IF(BG205&gt;BF205,0,((BF205/BG205)-1)*100))</f>
        <v>28.57142857142858</v>
      </c>
      <c r="BZ205" s="252">
        <f>IF(BH205=0,0,IF(BH205&gt;BG205,0,((BG205/BH205)-1)*100))</f>
        <v>12.9032258064516</v>
      </c>
      <c r="CA205" s="253">
        <f>IF(BI205=0,0,IF(BI205&gt;BH205,0,((BH205/BI205)-1)*100))</f>
        <v>14.81481481481481</v>
      </c>
      <c r="CB205" s="250">
        <f>AVERAGE(BK205:CA205)</f>
        <v>22.09952031413088</v>
      </c>
      <c r="CC205" s="250">
        <f>SQRT(AVERAGE((BK205-$CB205)^2,(BL205-$CB205)^2,(BM205-$CB205)^2,(BN205-$CB205)^2,(BO205-$CB205)^2,(BP205-$CB205)^2,(BQ205-$CB205)^2,(BR205-$CB205)^2,(BS205-$CB205)^2,(BT205-$CB205)^2,(BU205-$CB205)^2,(BV205-$CB205)^2,(BW205-$CB205)^2,(BX205-$CB205)^2,(BY205-$CB205)^2,(BZ205-$CB205)^2,(CA205-$CB205)^2))</f>
        <v>5.203368448635362</v>
      </c>
      <c r="CD205" t="s" s="116">
        <v>302</v>
      </c>
      <c r="CE205" s="254">
        <f>IF(AN205="n/a","n/a",IF(U205&lt;0,"n/a",IF(U205="n/a","n/a",I205+AN205-U205)))</f>
        <v>4.441452377170336</v>
      </c>
      <c r="CF205" s="254">
        <f>IF(AN205="n/a","n/a",I205+AN205)</f>
        <v>24.2148234819862</v>
      </c>
      <c r="CG205" s="250">
        <f>D205/10+(1000-E205)/100+IF(F205="N",2,IF(F205="Y",1,0))+IF(G205="N",2,IF(G205="Y",1,0))+IF(L205&gt;10,5,L205/2)+IF(S205&gt;100,0,IF(S205&lt;0,0,(100-S205)/10))+IF(U205&gt;100,0,IF(U205&lt;0,0,(100-U205)/10))+IF(X205="-",0,IF(X205="N/A",0,IF(X205&gt;5,0,5-X205)))+IF(Y205&gt;5,0,5-Y205)+IF(Z205="N/A",0,IF(Z205&gt;5,0,5-Z205))+IF(AB205&lt;0,0,IF(AB205="-",0,IF(AB205="N/A",0,IF(AB205&gt;10,5,AB205/2))))+IF(AC205="n/a",0,IF(AC205&lt;0,0,IF(AC205&gt;10,5,AC205/2)))+IF(AE205="n/a",0,IF(AE205&lt;0,0,IF(AE205&gt;10,5,AE205/2)))+AF205/10+IF(AG205&gt;100000,3,IF(AG205&gt;10000,2,IF(AG205&gt;1000,1,0)))+IF(AL205&gt;10,5,AL205/2)+IF(AM205="n/a",0,IF(AM205&gt;10,5,AM205/2))+IF(AN205="n/a",0,IF(AN205&gt;10,5,AN205/2))+IF(AO205="n/a",0,IF(AO205&lt;0,0,IF(AO205&gt;10,5,AO205/2)))+IF(CB205&gt;10,5,CB205/2)</f>
        <v>77.64158640226628</v>
      </c>
      <c r="CH205" s="255">
        <f>IF(AB205="n/a",1.03*AP205,IF(AB205&lt;0,1.01*AP205,IF(AB205&gt;10,1.1*AP205,(1+AB205/100)*AP205)))</f>
        <v>1.02762</v>
      </c>
      <c r="CI205" s="256">
        <f>IF($AC205="n/a",1.03*CH205,IF($AC205&lt;0,1.01*CH205,IF($AC205&gt;10,1.1*CH205,(1+$AC205/100)*CH205)))</f>
        <v>1.108596456</v>
      </c>
      <c r="CJ205" s="257">
        <f>IF($AE205="n/a",1.03*CI205,IF($AE205&lt;0,1.01*CI205,IF($AE205&gt;10,1.1*CI205,(1+$AE205/100)*CI205)))</f>
        <v>1.2194561016</v>
      </c>
      <c r="CK205" s="257">
        <f>IF($AE205="n/a",1.03*CJ205,IF($AE205&lt;0,1.01*CJ205,IF($AE205&gt;10,1.1*CJ205,(1+$AE205/100)*CJ205)))</f>
        <v>1.341401711760</v>
      </c>
      <c r="CL205" s="258">
        <f>IF($AE205="n/a",1.03*CK205,IF($AE205&lt;0,1.01*CK205,IF($AE205&gt;10,1.1*CK205,(1+$AE205/100)*CK205)))</f>
        <v>1.475541882936</v>
      </c>
      <c r="CM205" s="256">
        <f>SUM(CH205:CL205)</f>
        <v>6.172616152296</v>
      </c>
      <c r="CN205" s="253">
        <f>(CM205/H205)*100</f>
        <v>8.843289616469916</v>
      </c>
      <c r="CO205" s="259">
        <v>0.72</v>
      </c>
      <c r="CP205" s="260">
        <v>4.7</v>
      </c>
      <c r="CQ205" s="261">
        <v>-13.7</v>
      </c>
      <c r="CR205" s="260">
        <v>-3.7</v>
      </c>
      <c r="CS205" s="261">
        <v>-6</v>
      </c>
    </row>
    <row r="206" ht="11.25" customHeight="1">
      <c r="A206" t="s" s="273">
        <v>997</v>
      </c>
      <c r="B206" t="s" s="146">
        <v>998</v>
      </c>
      <c r="C206" t="s" s="146">
        <v>146</v>
      </c>
      <c r="D206" s="267">
        <v>12</v>
      </c>
      <c r="E206" s="219">
        <v>298</v>
      </c>
      <c r="F206" t="s" s="151">
        <v>141</v>
      </c>
      <c r="G206" t="s" s="152">
        <v>141</v>
      </c>
      <c r="H206" s="496">
        <v>84.13</v>
      </c>
      <c r="I206" s="269">
        <f>(R206/H206)*100</f>
        <v>0.7131819802686319</v>
      </c>
      <c r="J206" s="270">
        <v>0.14</v>
      </c>
      <c r="K206" s="270">
        <v>0.15</v>
      </c>
      <c r="L206" s="269">
        <f>((K206/J206)-1)*100</f>
        <v>7.14285714285714</v>
      </c>
      <c r="M206" s="272">
        <v>42824</v>
      </c>
      <c r="N206" s="272">
        <v>42828</v>
      </c>
      <c r="O206" s="272">
        <v>42856</v>
      </c>
      <c r="P206" t="s" s="273">
        <v>171</v>
      </c>
      <c r="Q206" s="329"/>
      <c r="R206" s="271">
        <f>K206*4</f>
        <v>0.6</v>
      </c>
      <c r="S206" s="275">
        <f>IF(OR(W206&lt;0.01,W206="n/a"),"n/a",R206/W206*100)</f>
        <v>12.93103448275862</v>
      </c>
      <c r="T206" s="276">
        <f>IF(OR(W206&lt;0.01,Z206="n/a"),"n/a",(H206/SQRT(22.5*W206*(H206/Z206))-1)*100)</f>
        <v>25.03340549797663</v>
      </c>
      <c r="U206" s="269">
        <f>IF(OR(W206&lt;0.01,W206="n/a"),"n/a",H206/W206)</f>
        <v>18.13146551724138</v>
      </c>
      <c r="V206" s="277">
        <v>12</v>
      </c>
      <c r="W206" s="268">
        <v>4.64</v>
      </c>
      <c r="X206" s="268">
        <v>2.27</v>
      </c>
      <c r="Y206" s="278">
        <v>2.41</v>
      </c>
      <c r="Z206" s="279">
        <v>1.94</v>
      </c>
      <c r="AA206" s="280">
        <v>11.5</v>
      </c>
      <c r="AB206" s="281">
        <v>8.300000000000001</v>
      </c>
      <c r="AC206" s="282">
        <v>6.95</v>
      </c>
      <c r="AD206" s="283">
        <v>7.6</v>
      </c>
      <c r="AE206" s="283">
        <v>8</v>
      </c>
      <c r="AF206" s="284">
        <v>18</v>
      </c>
      <c r="AG206" s="285">
        <v>9799</v>
      </c>
      <c r="AH206" s="286">
        <v>1.2</v>
      </c>
      <c r="AI206" s="287">
        <v>0.28</v>
      </c>
      <c r="AJ206" s="288">
        <f>IF(OR(AD206&lt;0,AD206="n/a",AD206=0,AN206="n/a"),"n/a",AN206/AD206)</f>
        <v>1.767157945252264</v>
      </c>
      <c r="AK206" s="289">
        <f>IF(OR(AN206&lt;0,AN206="n/a",AO206&lt;0,AO206="n/a"),"n/a",AN206/AO206)</f>
        <v>1.33860661435799</v>
      </c>
      <c r="AL206" s="290">
        <f>((AP206/AQ206)^(1/1)-1)*100</f>
        <v>4.38871473354232</v>
      </c>
      <c r="AM206" s="290">
        <f>IF(AS206=0,"n/a",((AP206/AS206)^(1/3)-1)*100)</f>
        <v>8.047179785567993</v>
      </c>
      <c r="AN206" s="290">
        <f>IF(AV206=0,"n/a",((AP206/AV206)^(1/5)-1)*100)</f>
        <v>13.43040038391721</v>
      </c>
      <c r="AO206" s="291">
        <f>IF(BB206=0,"n/a",((AP206/BB206)^(1/10)-1)*100)</f>
        <v>10.03311969316585</v>
      </c>
      <c r="AP206" s="288">
        <v>0.555</v>
      </c>
      <c r="AQ206" s="288">
        <v>0.5316666666666667</v>
      </c>
      <c r="AR206" s="288">
        <v>0.4933333333333333</v>
      </c>
      <c r="AS206" s="288">
        <v>0.44</v>
      </c>
      <c r="AT206" s="292"/>
      <c r="AU206" s="288">
        <v>0.38</v>
      </c>
      <c r="AV206" s="288">
        <v>0.29556</v>
      </c>
      <c r="AW206" s="292"/>
      <c r="AX206" s="293">
        <v>0.2711111111111111</v>
      </c>
      <c r="AY206" s="403">
        <v>0.2488888888888889</v>
      </c>
      <c r="AZ206" s="295">
        <v>0.2444444444444445</v>
      </c>
      <c r="BA206" s="295">
        <v>0.2311111111111111</v>
      </c>
      <c r="BB206" s="295">
        <v>0.2133333333333333</v>
      </c>
      <c r="BC206" s="426">
        <v>0.1955555555555556</v>
      </c>
      <c r="BD206" s="426">
        <v>0.1955555555555556</v>
      </c>
      <c r="BE206" s="295">
        <v>0.1688888888888889</v>
      </c>
      <c r="BF206" s="426">
        <v>0.16</v>
      </c>
      <c r="BG206" s="426">
        <v>0.16</v>
      </c>
      <c r="BH206" s="426">
        <v>0.16</v>
      </c>
      <c r="BI206" s="494">
        <v>0.16</v>
      </c>
      <c r="BJ206" s="293">
        <f>SUM(AP206:BI206)</f>
        <v>5.10444888888889</v>
      </c>
      <c r="BK206" s="297">
        <f>((AP206/AQ206)-1)*100</f>
        <v>4.38871473354232</v>
      </c>
      <c r="BL206" s="297">
        <f>((AQ206/AR206)-1)*100</f>
        <v>7.770270270270285</v>
      </c>
      <c r="BM206" s="297">
        <f>((AR206/AS206)-1)*100</f>
        <v>12.12121212121213</v>
      </c>
      <c r="BN206" s="297">
        <f>IF(AU206=0,0,IF(AU206&gt;AS206,0,((AS206/AU206)-1)*100))</f>
        <v>15.78947368421053</v>
      </c>
      <c r="BO206" s="297">
        <f>IF(AV206=0,0,IF(AV206&gt;AU206,0,((AU206/AV206)-1)*100))</f>
        <v>28.56949519556098</v>
      </c>
      <c r="BP206" s="297">
        <f>IF(AX206=0,0,IF(AX206&gt;AV206,0,((AV206/AX206)-1)*100))</f>
        <v>9.018032786885222</v>
      </c>
      <c r="BQ206" s="298">
        <f>IF(AY206=0,0,IF(AY206&gt;AX206,0,((AX206/AY206)-1)*100))</f>
        <v>8.92857142857142</v>
      </c>
      <c r="BR206" s="299">
        <f>IF(AZ206=0,0,IF(AZ206&gt;AY206,0,((AY206/AZ206)-1)*100))</f>
        <v>1.818181818181808</v>
      </c>
      <c r="BS206" s="299">
        <f>IF(BA206=0,0,IF(BA206&gt;AZ206,0,((AZ206/BA206)-1)*100))</f>
        <v>5.769230769230771</v>
      </c>
      <c r="BT206" s="299">
        <f>IF(BB206=0,0,IF(BB206&gt;BA206,0,((BA206/BB206)-1)*100))</f>
        <v>8.333333333333325</v>
      </c>
      <c r="BU206" s="299">
        <f>IF(BC206=0,0,IF(BC206&gt;BB206,0,((BB206/BC206)-1)*100))</f>
        <v>9.090909090909083</v>
      </c>
      <c r="BV206" s="299">
        <f>IF(BD206=0,0,IF(BD206&gt;BC206,0,((BC206/BD206)-1)*100))</f>
        <v>0</v>
      </c>
      <c r="BW206" s="299">
        <f>IF(BE206=0,0,IF(BE206&gt;BD206,0,((BD206/BE206)-1)*100))</f>
        <v>15.78947368421053</v>
      </c>
      <c r="BX206" s="299">
        <f>IF(BF206=0,0,IF(BF206&gt;BE206,0,((BE206/BF206)-1)*100))</f>
        <v>5.555555555555558</v>
      </c>
      <c r="BY206" s="299">
        <f>IF(BG206=0,0,IF(BG206&gt;BF206,0,((BF206/BG206)-1)*100))</f>
        <v>0</v>
      </c>
      <c r="BZ206" s="299">
        <f>IF(BH206=0,0,IF(BH206&gt;BG206,0,((BG206/BH206)-1)*100))</f>
        <v>0</v>
      </c>
      <c r="CA206" s="300">
        <f>IF(BI206=0,0,IF(BI206&gt;BH206,0,((BH206/BI206)-1)*100))</f>
        <v>0</v>
      </c>
      <c r="CB206" s="297">
        <f>AVERAGE(BK206:CA206)</f>
        <v>7.820144380686705</v>
      </c>
      <c r="CC206" s="297">
        <f>SQRT(AVERAGE((BK206-$CB206)^2,(BL206-$CB206)^2,(BM206-$CB206)^2,(BN206-$CB206)^2,(BO206-$CB206)^2,(BP206-$CB206)^2,(BQ206-$CB206)^2,(BR206-$CB206)^2,(BS206-$CB206)^2,(BT206-$CB206)^2,(BU206-$CB206)^2,(BV206-$CB206)^2,(BW206-$CB206)^2,(BX206-$CB206)^2,(BY206-$CB206)^2,(BZ206-$CB206)^2,(CA206-$CB206)^2))</f>
        <v>7.204373296934794</v>
      </c>
      <c r="CD206" t="s" s="146">
        <v>132</v>
      </c>
      <c r="CE206" s="301">
        <f>IF(AN206="n/a","n/a",IF(U206&lt;0,"n/a",IF(U206="n/a","n/a",I206+AN206-U206)))</f>
        <v>-3.987883153055543</v>
      </c>
      <c r="CF206" s="301">
        <f>IF(AN206="n/a","n/a",I206+AN206)</f>
        <v>14.14358236418584</v>
      </c>
      <c r="CG206" s="297">
        <f>D206/10+(1000-E206)/100+IF(F206="N",2,IF(F206="Y",1,0))+IF(G206="N",2,IF(G206="Y",1,0))+IF(L206&gt;10,5,L206/2)+IF(S206&gt;100,0,IF(S206&lt;0,0,(100-S206)/10))+IF(U206&gt;100,0,IF(U206&lt;0,0,(100-U206)/10))+IF(X206="-",0,IF(X206="N/A",0,IF(X206&gt;5,0,5-X206)))+IF(Y206&gt;5,0,5-Y206)+IF(Z206="N/A",0,IF(Z206&gt;5,0,5-Z206))+IF(AB206&lt;0,0,IF(AB206="-",0,IF(AB206="N/A",0,IF(AB206&gt;10,5,AB206/2))))+IF(AC206="n/a",0,IF(AC206&lt;0,0,IF(AC206&gt;10,5,AC206/2)))+IF(AE206="n/a",0,IF(AE206&lt;0,0,IF(AE206&gt;10,5,AE206/2)))+AF206/10+IF(AG206&gt;100000,3,IF(AG206&gt;10000,2,IF(AG206&gt;1000,1,0)))+IF(AL206&gt;10,5,AL206/2)+IF(AM206="n/a",0,IF(AM206&gt;10,5,AM206/2))+IF(AN206="n/a",0,IF(AN206&gt;10,5,AN206/2))+IF(AO206="n/a",0,IF(AO206&lt;0,0,IF(AO206&gt;10,5,AO206/2)))+IF(CB206&gt;10,5,CB206/2)</f>
        <v>73.61819802132709</v>
      </c>
      <c r="CH206" s="302">
        <f>IF(AB206="n/a",1.03*AP206,IF(AB206&lt;0,1.01*AP206,IF(AB206&gt;10,1.1*AP206,(1+AB206/100)*AP206)))</f>
        <v>0.6010650000000001</v>
      </c>
      <c r="CI206" s="303">
        <f>IF($AC206="n/a",1.03*CH206,IF($AC206&lt;0,1.01*CH206,IF($AC206&gt;10,1.1*CH206,(1+$AC206/100)*CH206)))</f>
        <v>0.6428390175000002</v>
      </c>
      <c r="CJ206" s="304">
        <f>IF($AE206="n/a",1.03*CI206,IF($AE206&lt;0,1.01*CI206,IF($AE206&gt;10,1.1*CI206,(1+$AE206/100)*CI206)))</f>
        <v>0.6942661389000002</v>
      </c>
      <c r="CK206" s="304">
        <f>IF($AE206="n/a",1.03*CJ206,IF($AE206&lt;0,1.01*CJ206,IF($AE206&gt;10,1.1*CJ206,(1+$AE206/100)*CJ206)))</f>
        <v>0.7498074300120002</v>
      </c>
      <c r="CL206" s="305">
        <f>IF($AE206="n/a",1.03*CK206,IF($AE206&lt;0,1.01*CK206,IF($AE206&gt;10,1.1*CK206,(1+$AE206/100)*CK206)))</f>
        <v>0.8097920244129603</v>
      </c>
      <c r="CM206" s="303">
        <f>SUM(CH206:CL206)</f>
        <v>3.497769610824961</v>
      </c>
      <c r="CN206" s="300">
        <f>(CM206/H206)*100</f>
        <v>4.157577095952647</v>
      </c>
      <c r="CO206" s="306">
        <v>1</v>
      </c>
      <c r="CP206" s="307">
        <v>33.8</v>
      </c>
      <c r="CQ206" s="308">
        <v>-2.7</v>
      </c>
      <c r="CR206" s="307">
        <v>5.8</v>
      </c>
      <c r="CS206" s="308">
        <v>8.800000000000001</v>
      </c>
    </row>
    <row r="207" ht="11.25" customHeight="1">
      <c r="A207" t="s" s="173">
        <v>999</v>
      </c>
      <c r="B207" t="s" s="110">
        <v>1000</v>
      </c>
      <c r="C207" t="s" s="173">
        <v>588</v>
      </c>
      <c r="D207" s="174">
        <v>13</v>
      </c>
      <c r="E207" s="219">
        <v>288</v>
      </c>
      <c r="F207" t="s" s="118">
        <v>129</v>
      </c>
      <c r="G207" t="s" s="113">
        <v>129</v>
      </c>
      <c r="H207" s="495">
        <v>41.56</v>
      </c>
      <c r="I207" s="177">
        <f>(R207/H207)*100</f>
        <v>7.266602502406159</v>
      </c>
      <c r="J207" s="311">
        <v>0.74</v>
      </c>
      <c r="K207" s="311">
        <v>0.755</v>
      </c>
      <c r="L207" s="177">
        <f>((K207/J207)-1)*100</f>
        <v>2.02702702702704</v>
      </c>
      <c r="M207" s="179">
        <v>43028</v>
      </c>
      <c r="N207" s="179">
        <v>43031</v>
      </c>
      <c r="O207" s="179">
        <v>43039</v>
      </c>
      <c r="P207" t="s" s="173">
        <v>197</v>
      </c>
      <c r="Q207" t="s" s="173">
        <v>131</v>
      </c>
      <c r="R207" s="180">
        <f>K207*4</f>
        <v>3.02</v>
      </c>
      <c r="S207" s="181">
        <f>IF(OR(W207&lt;0.01,W207="n/a"),"n/a",R207/W207*100)</f>
        <v>118.4313725490196</v>
      </c>
      <c r="T207" s="182">
        <f>IF(OR(W207&lt;0.01,Z207="n/a"),"n/a",(H207/SQRT(22.5*W207*(H207/Z207))-1)*100)</f>
        <v>23.62822896823102</v>
      </c>
      <c r="U207" s="177">
        <f>IF(OR(W207&lt;0.01,W207="n/a"),"n/a",H207/W207)</f>
        <v>16.29803921568628</v>
      </c>
      <c r="V207" s="183">
        <v>12</v>
      </c>
      <c r="W207" s="176">
        <v>2.55</v>
      </c>
      <c r="X207" s="176">
        <v>5.42</v>
      </c>
      <c r="Y207" s="184">
        <v>3.85</v>
      </c>
      <c r="Z207" s="185">
        <v>2.11</v>
      </c>
      <c r="AA207" s="186">
        <v>13</v>
      </c>
      <c r="AB207" s="187">
        <v>1.3</v>
      </c>
      <c r="AC207" s="188">
        <v>-0.26</v>
      </c>
      <c r="AD207" s="189">
        <v>-6</v>
      </c>
      <c r="AE207" s="189">
        <v>3</v>
      </c>
      <c r="AF207" s="190">
        <v>3</v>
      </c>
      <c r="AG207" s="393">
        <v>668</v>
      </c>
      <c r="AH207" s="192">
        <v>0.1</v>
      </c>
      <c r="AI207" s="193">
        <v>0.9399999999999999</v>
      </c>
      <c r="AJ207" t="s" s="338">
        <f>IF(OR(AD207&lt;0,AD207="n/a",AD207=0,AN207="n/a"),"n/a",AN207/AD207)</f>
        <v>143</v>
      </c>
      <c r="AK207" s="195">
        <f>IF(OR(AN207&lt;0,AN207="n/a",AO207&lt;0,AO207="n/a"),"n/a",AN207/AO207)</f>
        <v>0.4401858799349662</v>
      </c>
      <c r="AL207" s="196">
        <f>((AP207/AQ207)^(1/1)-1)*100</f>
        <v>3.007518796992481</v>
      </c>
      <c r="AM207" s="196">
        <f>IF(AS207=0,"n/a",((AP207/AS207)^(1/3)-1)*100)</f>
        <v>2.025865024504059</v>
      </c>
      <c r="AN207" s="196">
        <f>IF(AV207=0,"n/a",((AP207/AV207)^(1/5)-1)*100)</f>
        <v>2.179339528657631</v>
      </c>
      <c r="AO207" s="197">
        <f>IF(BB207=0,"n/a",((AP207/BB207)^(1/10)-1)*100)</f>
        <v>4.950952831516564</v>
      </c>
      <c r="AP207" s="194">
        <v>2.74</v>
      </c>
      <c r="AQ207" s="198">
        <v>2.66</v>
      </c>
      <c r="AR207" s="194">
        <v>2.64</v>
      </c>
      <c r="AS207" s="194">
        <v>2.58</v>
      </c>
      <c r="AT207" s="199"/>
      <c r="AU207" s="194">
        <v>2.54</v>
      </c>
      <c r="AV207" s="194">
        <v>2.46</v>
      </c>
      <c r="AW207" s="199"/>
      <c r="AX207" s="200">
        <v>2.39</v>
      </c>
      <c r="AY207" s="370">
        <v>2.36</v>
      </c>
      <c r="AZ207" s="202">
        <v>2.26</v>
      </c>
      <c r="BA207" s="202">
        <v>1.9</v>
      </c>
      <c r="BB207" s="202">
        <v>1.69</v>
      </c>
      <c r="BC207" s="202">
        <v>0.55</v>
      </c>
      <c r="BD207" s="203">
        <v>0</v>
      </c>
      <c r="BE207" s="203">
        <v>0</v>
      </c>
      <c r="BF207" s="203">
        <v>0</v>
      </c>
      <c r="BG207" s="203">
        <v>0</v>
      </c>
      <c r="BH207" s="203">
        <v>0</v>
      </c>
      <c r="BI207" s="204">
        <v>0</v>
      </c>
      <c r="BJ207" s="200">
        <f>SUM(AP207:BI207)</f>
        <v>26.77</v>
      </c>
      <c r="BK207" s="205">
        <f>((AP207/AQ207)-1)*100</f>
        <v>3.007518796992481</v>
      </c>
      <c r="BL207" s="205">
        <f>((AQ207/AR207)-1)*100</f>
        <v>0.7575757575757569</v>
      </c>
      <c r="BM207" s="205">
        <f>((AR207/AS207)-1)*100</f>
        <v>2.325581395348841</v>
      </c>
      <c r="BN207" s="205">
        <f>IF(AU207=0,0,IF(AU207&gt;AS207,0,((AS207/AU207)-1)*100))</f>
        <v>1.574803149606296</v>
      </c>
      <c r="BO207" s="205">
        <f>IF(AV207=0,0,IF(AV207&gt;AU207,0,((AU207/AV207)-1)*100))</f>
        <v>3.252032520325199</v>
      </c>
      <c r="BP207" s="205">
        <f>IF(AX207=0,0,IF(AX207&gt;AV207,0,((AV207/AX207)-1)*100))</f>
        <v>2.92887029288702</v>
      </c>
      <c r="BQ207" s="206">
        <f>IF(AY207=0,0,IF(AY207&gt;AX207,0,((AX207/AY207)-1)*100))</f>
        <v>1.271186440677985</v>
      </c>
      <c r="BR207" s="207">
        <f>IF(AZ207=0,0,IF(AZ207&gt;AY207,0,((AY207/AZ207)-1)*100))</f>
        <v>4.424778761061954</v>
      </c>
      <c r="BS207" s="207">
        <f>IF(BA207=0,0,IF(BA207&gt;AZ207,0,((AZ207/BA207)-1)*100))</f>
        <v>18.94736842105262</v>
      </c>
      <c r="BT207" s="207">
        <f>IF(BB207=0,0,IF(BB207&gt;BA207,0,((BA207/BB207)-1)*100))</f>
        <v>12.42603550295858</v>
      </c>
      <c r="BU207" s="207">
        <f>IF(BC207=0,0,IF(BC207&gt;BB207,0,((BB207/BC207)-1)*100))</f>
        <v>207.2727272727272</v>
      </c>
      <c r="BV207" s="207">
        <f>IF(BD207=0,0,IF(BD207&gt;BC207,0,((BC207/BD207)-1)*100))</f>
        <v>0</v>
      </c>
      <c r="BW207" s="207">
        <f>IF(BE207=0,0,IF(BE207&gt;BD207,0,((BD207/BE207)-1)*100))</f>
        <v>0</v>
      </c>
      <c r="BX207" s="207">
        <f>IF(BF207=0,0,IF(BF207&gt;BE207,0,((BE207/BF207)-1)*100))</f>
        <v>0</v>
      </c>
      <c r="BY207" s="207">
        <f>IF(BG207=0,0,IF(BG207&gt;BF207,0,((BF207/BG207)-1)*100))</f>
        <v>0</v>
      </c>
      <c r="BZ207" s="207">
        <f>IF(BH207=0,0,IF(BH207&gt;BG207,0,((BG207/BH207)-1)*100))</f>
        <v>0</v>
      </c>
      <c r="CA207" s="208">
        <f>IF(BI207=0,0,IF(BI207&gt;BH207,0,((BH207/BI207)-1)*100))</f>
        <v>0</v>
      </c>
      <c r="CB207" s="205">
        <f>AVERAGE(BK207:CA207)</f>
        <v>15.18755754771847</v>
      </c>
      <c r="CC207" s="205">
        <f>SQRT(AVERAGE((BK207-$CB207)^2,(BL207-$CB207)^2,(BM207-$CB207)^2,(BN207-$CB207)^2,(BO207-$CB207)^2,(BP207-$CB207)^2,(BQ207-$CB207)^2,(BR207-$CB207)^2,(BS207-$CB207)^2,(BT207-$CB207)^2,(BU207-$CB207)^2,(BV207-$CB207)^2,(BW207-$CB207)^2,(BX207-$CB207)^2,(BY207-$CB207)^2,(BZ207-$CB207)^2,(CA207-$CB207)^2))</f>
        <v>48.27128986556702</v>
      </c>
      <c r="CD207" t="s" s="110">
        <v>222</v>
      </c>
      <c r="CE207" s="209">
        <f>IF(AN207="n/a","n/a",IF(U207&lt;0,"n/a",IF(U207="n/a","n/a",I207+AN207-U207)))</f>
        <v>-6.852097184622487</v>
      </c>
      <c r="CF207" s="209">
        <f>IF(AN207="n/a","n/a",I207+AN207)</f>
        <v>9.44594203106379</v>
      </c>
      <c r="CG207" s="205">
        <f>D207/10+(1000-E207)/100+IF(F207="N",2,IF(F207="Y",1,0))+IF(G207="N",2,IF(G207="Y",1,0))+IF(L207&gt;10,5,L207/2)+IF(S207&gt;100,0,IF(S207&lt;0,0,(100-S207)/10))+IF(U207&gt;100,0,IF(U207&lt;0,0,(100-U207)/10))+IF(X207="-",0,IF(X207="N/A",0,IF(X207&gt;5,0,5-X207)))+IF(Y207&gt;5,0,5-Y207)+IF(Z207="N/A",0,IF(Z207&gt;5,0,5-Z207))+IF(AB207&lt;0,0,IF(AB207="-",0,IF(AB207="N/A",0,IF(AB207&gt;10,5,AB207/2))))+IF(AC207="n/a",0,IF(AC207&lt;0,0,IF(AC207&gt;10,5,AC207/2)))+IF(AE207="n/a",0,IF(AE207&lt;0,0,IF(AE207&gt;10,5,AE207/2)))+AF207/10+IF(AG207&gt;100000,3,IF(AG207&gt;10000,2,IF(AG207&gt;1000,1,0)))+IF(AL207&gt;10,5,AL207/2)+IF(AM207="n/a",0,IF(AM207&gt;10,5,AM207/2))+IF(AN207="n/a",0,IF(AN207&gt;10,5,AN207/2))+IF(AO207="n/a",0,IF(AO207&lt;0,0,IF(AO207&gt;10,5,AO207/2)))+IF(CB207&gt;10,5,CB207/2)</f>
        <v>35.37554768278026</v>
      </c>
      <c r="CH207" s="315">
        <f>IF(AB207="n/a",1.03*AP207,IF(AB207&lt;0,1.01*AP207,IF(AB207&gt;10,1.1*AP207,(1+AB207/100)*AP207)))</f>
        <v>2.77562</v>
      </c>
      <c r="CI207" s="211">
        <f>IF($AC207="n/a",1.03*CH207,IF($AC207&lt;0,1.01*CH207,IF($AC207&gt;10,1.1*CH207,(1+$AC207/100)*CH207)))</f>
        <v>2.8033762</v>
      </c>
      <c r="CJ207" s="212">
        <f>IF($AE207="n/a",1.03*CI207,IF($AE207&lt;0,1.01*CI207,IF($AE207&gt;10,1.1*CI207,(1+$AE207/100)*CI207)))</f>
        <v>2.887477486</v>
      </c>
      <c r="CK207" s="212">
        <f>IF($AE207="n/a",1.03*CJ207,IF($AE207&lt;0,1.01*CJ207,IF($AE207&gt;10,1.1*CJ207,(1+$AE207/100)*CJ207)))</f>
        <v>2.974101810580001</v>
      </c>
      <c r="CL207" s="210">
        <f>IF($AE207="n/a",1.03*CK207,IF($AE207&lt;0,1.01*CK207,IF($AE207&gt;10,1.1*CK207,(1+$AE207/100)*CK207)))</f>
        <v>3.063324864897401</v>
      </c>
      <c r="CM207" s="211">
        <f>SUM(CH207:CL207)</f>
        <v>14.5039003614774</v>
      </c>
      <c r="CN207" s="208">
        <f>(CM207/H207)*100</f>
        <v>34.89870154349712</v>
      </c>
      <c r="CO207" s="213">
        <v>0.25</v>
      </c>
      <c r="CP207" s="214">
        <v>12.5</v>
      </c>
      <c r="CQ207" s="215">
        <v>-15.7</v>
      </c>
      <c r="CR207" s="214">
        <v>-3.8</v>
      </c>
      <c r="CS207" s="215">
        <v>-5.4</v>
      </c>
    </row>
    <row r="208" ht="11.25" customHeight="1">
      <c r="A208" t="s" s="227">
        <v>1001</v>
      </c>
      <c r="B208" t="s" s="116">
        <v>1002</v>
      </c>
      <c r="C208" t="s" s="116">
        <v>146</v>
      </c>
      <c r="D208" s="218">
        <v>13</v>
      </c>
      <c r="E208" s="219">
        <v>276</v>
      </c>
      <c r="F208" t="s" s="220">
        <v>141</v>
      </c>
      <c r="G208" t="s" s="221">
        <v>141</v>
      </c>
      <c r="H208" s="493">
        <v>132.45</v>
      </c>
      <c r="I208" s="223">
        <f>(R208/H208)*100</f>
        <v>2.17440543601359</v>
      </c>
      <c r="J208" s="224">
        <v>0.67</v>
      </c>
      <c r="K208" s="224">
        <v>0.72</v>
      </c>
      <c r="L208" s="223">
        <f>((K208/J208)-1)*100</f>
        <v>7.462686567164178</v>
      </c>
      <c r="M208" s="226">
        <v>42893</v>
      </c>
      <c r="N208" s="226">
        <v>42895</v>
      </c>
      <c r="O208" s="226">
        <v>42916</v>
      </c>
      <c r="P208" t="s" s="227">
        <v>186</v>
      </c>
      <c r="Q208" s="85"/>
      <c r="R208" s="225">
        <f>K208*4</f>
        <v>2.88</v>
      </c>
      <c r="S208" s="228">
        <f>IF(OR(W208&lt;0.01,W208="n/a"),"n/a",R208/W208*100)</f>
        <v>33.29479768786127</v>
      </c>
      <c r="T208" s="229">
        <f>IF(OR(W208&lt;0.01,Z208="n/a"),"n/a",(H208/SQRT(22.5*W208*(H208/Z208))-1)*100)</f>
        <v>2.04045440539804</v>
      </c>
      <c r="U208" s="223">
        <f>IF(OR(W208&lt;0.01,W208="n/a"),"n/a",H208/W208)</f>
        <v>15.3121387283237</v>
      </c>
      <c r="V208" s="230">
        <v>12</v>
      </c>
      <c r="W208" s="222">
        <v>8.65</v>
      </c>
      <c r="X208" t="s" s="399">
        <v>143</v>
      </c>
      <c r="Y208" s="231">
        <v>1.27</v>
      </c>
      <c r="Z208" s="232">
        <v>1.53</v>
      </c>
      <c r="AA208" s="233">
        <v>10.3</v>
      </c>
      <c r="AB208" s="234">
        <v>-5.5</v>
      </c>
      <c r="AC208" s="235">
        <v>27.08</v>
      </c>
      <c r="AD208" s="236">
        <v>25</v>
      </c>
      <c r="AE208" s="236">
        <v>-0.91</v>
      </c>
      <c r="AF208" s="237">
        <v>25</v>
      </c>
      <c r="AG208" s="238">
        <v>36494</v>
      </c>
      <c r="AH208" s="239">
        <v>0.2</v>
      </c>
      <c r="AI208" s="240">
        <v>0.29</v>
      </c>
      <c r="AJ208" s="241">
        <f>IF(OR(AD208&lt;0,AD208="n/a",AD208=0,AN208="n/a"),"n/a",AN208/AD208)</f>
        <v>0.420188850030292</v>
      </c>
      <c r="AK208" s="242">
        <f>IF(OR(AN208&lt;0,AN208="n/a",AO208&lt;0,AO208="n/a"),"n/a",AN208/AO208)</f>
        <v>1.050330951578319</v>
      </c>
      <c r="AL208" s="243">
        <f>((AP208/AQ208)^(1/1)-1)*100</f>
        <v>10.08403361344539</v>
      </c>
      <c r="AM208" s="243">
        <f>IF(AS208=0,"n/a",((AP208/AS208)^(1/3)-1)*100)</f>
        <v>10.15775419955238</v>
      </c>
      <c r="AN208" s="243">
        <f>IF(AV208=0,"n/a",((AP208/AV208)^(1/5)-1)*100)</f>
        <v>10.5047212507573</v>
      </c>
      <c r="AO208" s="244">
        <f>IF(BB208=0,"n/a",((AP208/BB208)^(1/10)-1)*100)</f>
        <v>10.00134408585407</v>
      </c>
      <c r="AP208" s="241">
        <v>2.62</v>
      </c>
      <c r="AQ208" s="241">
        <v>2.38</v>
      </c>
      <c r="AR208" s="241">
        <v>2.15</v>
      </c>
      <c r="AS208" s="241">
        <v>1.96</v>
      </c>
      <c r="AT208" s="245"/>
      <c r="AU208" s="241">
        <v>1.79</v>
      </c>
      <c r="AV208" s="241">
        <v>1.59</v>
      </c>
      <c r="AW208" s="245"/>
      <c r="AX208" s="246">
        <v>1.41</v>
      </c>
      <c r="AY208" s="247">
        <v>1.23</v>
      </c>
      <c r="AZ208" s="248">
        <v>1.19</v>
      </c>
      <c r="BA208" s="248">
        <v>1.13</v>
      </c>
      <c r="BB208" s="248">
        <v>1.01</v>
      </c>
      <c r="BC208" s="248">
        <v>0.91</v>
      </c>
      <c r="BD208" s="317">
        <v>0.87</v>
      </c>
      <c r="BE208" s="317">
        <v>1.16</v>
      </c>
      <c r="BF208" s="248">
        <v>1.16</v>
      </c>
      <c r="BG208" s="248">
        <v>1.12</v>
      </c>
      <c r="BH208" s="248">
        <v>1.08</v>
      </c>
      <c r="BI208" s="249">
        <v>1.04</v>
      </c>
      <c r="BJ208" s="246">
        <f>SUM(AP208:BI208)</f>
        <v>25.8</v>
      </c>
      <c r="BK208" s="250">
        <f>((AP208/AQ208)-1)*100</f>
        <v>10.08403361344539</v>
      </c>
      <c r="BL208" s="250">
        <f>((AQ208/AR208)-1)*100</f>
        <v>10.69767441860465</v>
      </c>
      <c r="BM208" s="250">
        <f>((AR208/AS208)-1)*100</f>
        <v>9.693877551020403</v>
      </c>
      <c r="BN208" s="250">
        <f>IF(AU208=0,0,IF(AU208&gt;AS208,0,((AS208/AU208)-1)*100))</f>
        <v>9.49720670391061</v>
      </c>
      <c r="BO208" s="250">
        <f>IF(AV208=0,0,IF(AV208&gt;AU208,0,((AU208/AV208)-1)*100))</f>
        <v>12.57861635220126</v>
      </c>
      <c r="BP208" s="250">
        <f>IF(AX208=0,0,IF(AX208&gt;AV208,0,((AV208/AX208)-1)*100))</f>
        <v>12.76595744680853</v>
      </c>
      <c r="BQ208" s="251">
        <f>IF(AY208=0,0,IF(AY208&gt;AX208,0,((AX208/AY208)-1)*100))</f>
        <v>14.63414634146341</v>
      </c>
      <c r="BR208" s="252">
        <f>IF(AZ208=0,0,IF(AZ208&gt;AY208,0,((AY208/AZ208)-1)*100))</f>
        <v>3.361344537815136</v>
      </c>
      <c r="BS208" s="252">
        <f>IF(BA208=0,0,IF(BA208&gt;AZ208,0,((AZ208/BA208)-1)*100))</f>
        <v>5.309734513274345</v>
      </c>
      <c r="BT208" s="252">
        <f>IF(BB208=0,0,IF(BB208&gt;BA208,0,((BA208/BB208)-1)*100))</f>
        <v>11.88118811881187</v>
      </c>
      <c r="BU208" s="252">
        <f>IF(BC208=0,0,IF(BC208&gt;BB208,0,((BB208/BC208)-1)*100))</f>
        <v>10.98901098901099</v>
      </c>
      <c r="BV208" s="252">
        <f>IF(BD208=0,0,IF(BD208&gt;BC208,0,((BC208/BD208)-1)*100))</f>
        <v>4.597701149425282</v>
      </c>
      <c r="BW208" s="252">
        <f>IF(BE208=0,0,IF(BE208&gt;BD208,0,((BD208/BE208)-1)*100))</f>
        <v>0</v>
      </c>
      <c r="BX208" s="252">
        <f>IF(BF208=0,0,IF(BF208&gt;BE208,0,((BE208/BF208)-1)*100))</f>
        <v>0</v>
      </c>
      <c r="BY208" s="252">
        <f>IF(BG208=0,0,IF(BG208&gt;BF208,0,((BF208/BG208)-1)*100))</f>
        <v>3.571428571428559</v>
      </c>
      <c r="BZ208" s="252">
        <f>IF(BH208=0,0,IF(BH208&gt;BG208,0,((BG208/BH208)-1)*100))</f>
        <v>3.703703703703698</v>
      </c>
      <c r="CA208" s="253">
        <f>IF(BI208=0,0,IF(BI208&gt;BH208,0,((BH208/BI208)-1)*100))</f>
        <v>3.846153846153855</v>
      </c>
      <c r="CB208" s="250">
        <f>AVERAGE(BK208:CA208)</f>
        <v>7.483045756298705</v>
      </c>
      <c r="CC208" s="250">
        <f>SQRT(AVERAGE((BK208-$CB208)^2,(BL208-$CB208)^2,(BM208-$CB208)^2,(BN208-$CB208)^2,(BO208-$CB208)^2,(BP208-$CB208)^2,(BQ208-$CB208)^2,(BR208-$CB208)^2,(BS208-$CB208)^2,(BT208-$CB208)^2,(BU208-$CB208)^2,(BV208-$CB208)^2,(BW208-$CB208)^2,(BX208-$CB208)^2,(BY208-$CB208)^2,(BZ208-$CB208)^2,(CA208-$CB208)^2))</f>
        <v>4.52139555740453</v>
      </c>
      <c r="CD208" t="s" s="116">
        <v>132</v>
      </c>
      <c r="CE208" s="254">
        <f>IF(AN208="n/a","n/a",IF(U208&lt;0,"n/a",IF(U208="n/a","n/a",I208+AN208-U208)))</f>
        <v>-2.633012041552808</v>
      </c>
      <c r="CF208" s="254">
        <f>IF(AN208="n/a","n/a",I208+AN208)</f>
        <v>12.67912668677089</v>
      </c>
      <c r="CG208" s="250">
        <f>D208/10+(1000-E208)/100+IF(F208="N",2,IF(F208="Y",1,0))+IF(G208="N",2,IF(G208="Y",1,0))+IF(L208&gt;10,5,L208/2)+IF(S208&gt;100,0,IF(S208&lt;0,0,(100-S208)/10))+IF(U208&gt;100,0,IF(U208&lt;0,0,(100-U208)/10))+IF(X208="-",0,IF(X208="N/A",0,IF(X208&gt;5,0,5-X208)))+IF(Y208&gt;5,0,5-Y208)+IF(Z208="N/A",0,IF(Z208&gt;5,0,5-Z208))+IF(AB208&lt;0,0,IF(AB208="-",0,IF(AB208="N/A",0,IF(AB208&gt;10,5,AB208/2))))+IF(AC208="n/a",0,IF(AC208&lt;0,0,IF(AC208&gt;10,5,AC208/2)))+IF(AE208="n/a",0,IF(AE208&lt;0,0,IF(AE208&gt;10,5,AE208/2)))+AF208/10+IF(AG208&gt;100000,3,IF(AG208&gt;10000,2,IF(AG208&gt;1000,1,0)))+IF(AL208&gt;10,5,AL208/2)+IF(AM208="n/a",0,IF(AM208&gt;10,5,AM208/2))+IF(AN208="n/a",0,IF(AN208&gt;10,5,AN208/2))+IF(AO208="n/a",0,IF(AO208&lt;0,0,IF(AO208&gt;10,5,AO208/2)))+IF(CB208&gt;10,5,CB208/2)</f>
        <v>69.85217252011294</v>
      </c>
      <c r="CH208" s="255">
        <f>IF(AB208="n/a",1.03*AP208,IF(AB208&lt;0,1.01*AP208,IF(AB208&gt;10,1.1*AP208,(1+AB208/100)*AP208)))</f>
        <v>2.6462</v>
      </c>
      <c r="CI208" s="256">
        <f>IF($AC208="n/a",1.03*CH208,IF($AC208&lt;0,1.01*CH208,IF($AC208&gt;10,1.1*CH208,(1+$AC208/100)*CH208)))</f>
        <v>2.910820000000001</v>
      </c>
      <c r="CJ208" s="257">
        <f>IF($AE208="n/a",1.03*CI208,IF($AE208&lt;0,1.01*CI208,IF($AE208&gt;10,1.1*CI208,(1+$AE208/100)*CI208)))</f>
        <v>2.939928200000001</v>
      </c>
      <c r="CK208" s="257">
        <f>IF($AE208="n/a",1.03*CJ208,IF($AE208&lt;0,1.01*CJ208,IF($AE208&gt;10,1.1*CJ208,(1+$AE208/100)*CJ208)))</f>
        <v>2.969327482000001</v>
      </c>
      <c r="CL208" s="258">
        <f>IF($AE208="n/a",1.03*CK208,IF($AE208&lt;0,1.01*CK208,IF($AE208&gt;10,1.1*CK208,(1+$AE208/100)*CK208)))</f>
        <v>2.999020756820001</v>
      </c>
      <c r="CM208" s="256">
        <f>SUM(CH208:CL208)</f>
        <v>14.465296438820</v>
      </c>
      <c r="CN208" s="253">
        <f>(CM208/H208)*100</f>
        <v>10.92132611462439</v>
      </c>
      <c r="CO208" s="259">
        <v>1.27</v>
      </c>
      <c r="CP208" s="260">
        <v>28</v>
      </c>
      <c r="CQ208" s="261">
        <v>-1.5</v>
      </c>
      <c r="CR208" s="260">
        <v>6.2</v>
      </c>
      <c r="CS208" s="261">
        <v>7.2</v>
      </c>
    </row>
    <row r="209" ht="11.25" customHeight="1">
      <c r="A209" t="s" s="227">
        <v>1003</v>
      </c>
      <c r="B209" t="s" s="116">
        <v>1004</v>
      </c>
      <c r="C209" t="s" s="116">
        <v>599</v>
      </c>
      <c r="D209" s="218">
        <v>10</v>
      </c>
      <c r="E209" s="219">
        <v>318</v>
      </c>
      <c r="F209" t="s" s="220">
        <v>55</v>
      </c>
      <c r="G209" t="s" s="221">
        <v>55</v>
      </c>
      <c r="H209" s="493">
        <v>115.79</v>
      </c>
      <c r="I209" s="223">
        <f>(R209/H209)*100</f>
        <v>2.089990500043181</v>
      </c>
      <c r="J209" s="224">
        <v>0.55</v>
      </c>
      <c r="K209" s="224">
        <v>0.605</v>
      </c>
      <c r="L209" s="223">
        <f>((K209/J209)-1)*100</f>
        <v>9.999999999999986</v>
      </c>
      <c r="M209" s="323">
        <v>42702</v>
      </c>
      <c r="N209" s="323">
        <v>42704</v>
      </c>
      <c r="O209" s="323">
        <v>42733</v>
      </c>
      <c r="P209" t="s" s="227">
        <v>546</v>
      </c>
      <c r="Q209" s="319"/>
      <c r="R209" s="225">
        <f>K209*4</f>
        <v>2.42</v>
      </c>
      <c r="S209" s="228">
        <f>IF(OR(W209&lt;0.01,W209="n/a"),"n/a",R209/W209*100)</f>
        <v>42.83185840707964</v>
      </c>
      <c r="T209" s="229">
        <f>IF(OR(W209&lt;0.01,Z209="n/a"),"n/a",(H209/SQRT(22.5*W209*(H209/Z209))-1)*100)</f>
        <v>108.0016829218659</v>
      </c>
      <c r="U209" s="223">
        <f>IF(OR(W209&lt;0.01,W209="n/a"),"n/a",H209/W209)</f>
        <v>20.49380530973451</v>
      </c>
      <c r="V209" s="230">
        <v>12</v>
      </c>
      <c r="W209" s="222">
        <v>5.65</v>
      </c>
      <c r="X209" s="222">
        <v>1.55</v>
      </c>
      <c r="Y209" s="231">
        <v>4.44</v>
      </c>
      <c r="Z209" s="232">
        <v>4.75</v>
      </c>
      <c r="AA209" s="233">
        <v>21.8</v>
      </c>
      <c r="AB209" s="234">
        <v>-7.7</v>
      </c>
      <c r="AC209" s="235">
        <v>11.84</v>
      </c>
      <c r="AD209" s="236">
        <v>8.6</v>
      </c>
      <c r="AE209" s="236">
        <v>13.23</v>
      </c>
      <c r="AF209" s="237">
        <v>30</v>
      </c>
      <c r="AG209" s="238">
        <v>93107</v>
      </c>
      <c r="AH209" s="239">
        <v>0.1</v>
      </c>
      <c r="AI209" s="240">
        <v>0.8</v>
      </c>
      <c r="AJ209" s="241">
        <f>IF(OR(AD209&lt;0,AD209="n/a",AD209=0,AN209="n/a"),"n/a",AN209/AD209)</f>
        <v>2.15133717326589</v>
      </c>
      <c r="AK209" s="242">
        <f>IF(OR(AN209&lt;0,AN209="n/a",AO209&lt;0,AO209="n/a"),"n/a",AN209/AO209)</f>
        <v>0.8278226656791114</v>
      </c>
      <c r="AL209" s="243">
        <f>((AP209/AQ209)^(1/1)-1)*100</f>
        <v>2.499999999999991</v>
      </c>
      <c r="AM209" s="243">
        <f>IF(AS209=0,"n/a",((AP209/AS209)^(1/3)-1)*100)</f>
        <v>15.06986677344229</v>
      </c>
      <c r="AN209" s="243">
        <f>IF(AV209=0,"n/a",((AP209/AV209)^(1/5)-1)*100)</f>
        <v>18.50149969008665</v>
      </c>
      <c r="AO209" s="244">
        <f>IF(BB209=0,"n/a",((AP209/BB209)^(1/10)-1)*100)</f>
        <v>22.34959304346757</v>
      </c>
      <c r="AP209" s="241">
        <v>2.255</v>
      </c>
      <c r="AQ209" s="241">
        <v>2.2</v>
      </c>
      <c r="AR209" s="241">
        <v>1.805</v>
      </c>
      <c r="AS209" s="241">
        <v>1.48</v>
      </c>
      <c r="AT209" s="245"/>
      <c r="AU209" s="241">
        <v>1.245</v>
      </c>
      <c r="AV209" s="241">
        <v>0.965</v>
      </c>
      <c r="AW209" s="245"/>
      <c r="AX209" s="246">
        <v>0.6</v>
      </c>
      <c r="AY209" s="394">
        <v>0.54</v>
      </c>
      <c r="AZ209" s="248">
        <v>0.465</v>
      </c>
      <c r="BA209" s="248">
        <v>0.3375</v>
      </c>
      <c r="BB209" s="317">
        <v>0.3</v>
      </c>
      <c r="BC209" s="317">
        <v>0.3</v>
      </c>
      <c r="BD209" s="248">
        <v>0.3</v>
      </c>
      <c r="BE209" s="248">
        <v>0.23</v>
      </c>
      <c r="BF209" s="317">
        <v>0.2</v>
      </c>
      <c r="BG209" s="317">
        <v>0.2</v>
      </c>
      <c r="BH209" s="317">
        <v>0.2</v>
      </c>
      <c r="BI209" s="401">
        <v>0.2</v>
      </c>
      <c r="BJ209" s="246">
        <f>SUM(AP209:BI209)</f>
        <v>13.8225</v>
      </c>
      <c r="BK209" s="250">
        <f>((AP209/AQ209)-1)*100</f>
        <v>2.499999999999991</v>
      </c>
      <c r="BL209" s="250">
        <f>((AQ209/AR209)-1)*100</f>
        <v>21.8836565096953</v>
      </c>
      <c r="BM209" s="250">
        <f>((AR209/AS209)-1)*100</f>
        <v>21.95945945945945</v>
      </c>
      <c r="BN209" s="250">
        <f>IF(AU209=0,0,IF(AU209&gt;AS209,0,((AS209/AU209)-1)*100))</f>
        <v>18.87550200803212</v>
      </c>
      <c r="BO209" s="250">
        <f>IF(AV209=0,0,IF(AV209&gt;AU209,0,((AU209/AV209)-1)*100))</f>
        <v>29.01554404145079</v>
      </c>
      <c r="BP209" s="250">
        <f>IF(AX209=0,0,IF(AX209&gt;AV209,0,((AV209/AX209)-1)*100))</f>
        <v>60.83333333333334</v>
      </c>
      <c r="BQ209" s="251">
        <f>IF(AY209=0,0,IF(AY209&gt;AX209,0,((AX209/AY209)-1)*100))</f>
        <v>11.11111111111109</v>
      </c>
      <c r="BR209" s="252">
        <f>IF(AZ209=0,0,IF(AZ209&gt;AY209,0,((AY209/AZ209)-1)*100))</f>
        <v>16.12903225806452</v>
      </c>
      <c r="BS209" s="252">
        <f>IF(BA209=0,0,IF(BA209&gt;AZ209,0,((AZ209/BA209)-1)*100))</f>
        <v>37.77777777777778</v>
      </c>
      <c r="BT209" s="252">
        <f>IF(BB209=0,0,IF(BB209&gt;BA209,0,((BA209/BB209)-1)*100))</f>
        <v>12.50000000000002</v>
      </c>
      <c r="BU209" s="252">
        <f>IF(BC209=0,0,IF(BC209&gt;BB209,0,((BB209/BC209)-1)*100))</f>
        <v>0</v>
      </c>
      <c r="BV209" s="252">
        <f>IF(BD209=0,0,IF(BD209&gt;BC209,0,((BC209/BD209)-1)*100))</f>
        <v>0</v>
      </c>
      <c r="BW209" s="252">
        <f>IF(BE209=0,0,IF(BE209&gt;BD209,0,((BD209/BE209)-1)*100))</f>
        <v>30.43478260869563</v>
      </c>
      <c r="BX209" s="252">
        <f>IF(BF209=0,0,IF(BF209&gt;BE209,0,((BE209/BF209)-1)*100))</f>
        <v>14.99999999999999</v>
      </c>
      <c r="BY209" s="252">
        <f>IF(BG209=0,0,IF(BG209&gt;BF209,0,((BF209/BG209)-1)*100))</f>
        <v>0</v>
      </c>
      <c r="BZ209" s="252">
        <f>IF(BH209=0,0,IF(BH209&gt;BG209,0,((BG209/BH209)-1)*100))</f>
        <v>0</v>
      </c>
      <c r="CA209" s="253">
        <f>IF(BI209=0,0,IF(BI209&gt;BH209,0,((BH209/BI209)-1)*100))</f>
        <v>0</v>
      </c>
      <c r="CB209" s="250">
        <f>AVERAGE(BK209:CA209)</f>
        <v>16.35412935927177</v>
      </c>
      <c r="CC209" s="250">
        <f>SQRT(AVERAGE((BK209-$CB209)^2,(BL209-$CB209)^2,(BM209-$CB209)^2,(BN209-$CB209)^2,(BO209-$CB209)^2,(BP209-$CB209)^2,(BQ209-$CB209)^2,(BR209-$CB209)^2,(BS209-$CB209)^2,(BT209-$CB209)^2,(BU209-$CB209)^2,(BV209-$CB209)^2,(BW209-$CB209)^2,(BX209-$CB209)^2,(BY209-$CB209)^2,(BZ209-$CB209)^2,(CA209-$CB209)^2))</f>
        <v>16.15686660758746</v>
      </c>
      <c r="CD209" t="s" s="116">
        <v>137</v>
      </c>
      <c r="CE209" s="254">
        <f>IF(AN209="n/a","n/a",IF(U209&lt;0,"n/a",IF(U209="n/a","n/a",I209+AN209-U209)))</f>
        <v>0.09768488039532386</v>
      </c>
      <c r="CF209" s="254">
        <f>IF(AN209="n/a","n/a",I209+AN209)</f>
        <v>20.59149019012984</v>
      </c>
      <c r="CG209" s="250">
        <f>D209/10+(1000-E209)/100+IF(F209="N",2,IF(F209="Y",1,0))+IF(G209="N",2,IF(G209="Y",1,0))+IF(L209&gt;10,5,L209/2)+IF(S209&gt;100,0,IF(S209&lt;0,0,(100-S209)/10))+IF(U209&gt;100,0,IF(U209&lt;0,0,(100-U209)/10))+IF(X209="-",0,IF(X209="N/A",0,IF(X209&gt;5,0,5-X209)))+IF(Y209&gt;5,0,5-Y209)+IF(Z209="N/A",0,IF(Z209&gt;5,0,5-Z209))+IF(AB209&lt;0,0,IF(AB209="-",0,IF(AB209="N/A",0,IF(AB209&gt;10,5,AB209/2))))+IF(AC209="n/a",0,IF(AC209&lt;0,0,IF(AC209&gt;10,5,AC209/2)))+IF(AE209="n/a",0,IF(AE209&lt;0,0,IF(AE209&gt;10,5,AE209/2)))+AF209/10+IF(AG209&gt;100000,3,IF(AG209&gt;10000,2,IF(AG209&gt;1000,1,0)))+IF(AL209&gt;10,5,AL209/2)+IF(AM209="n/a",0,IF(AM209&gt;10,5,AM209/2))+IF(AN209="n/a",0,IF(AN209&gt;10,5,AN209/2))+IF(AO209="n/a",0,IF(AO209&lt;0,0,IF(AO209&gt;10,5,AO209/2)))+IF(CB209&gt;10,5,CB209/2)</f>
        <v>70.99743362831857</v>
      </c>
      <c r="CH209" s="255">
        <f>IF(AB209="n/a",1.03*AP209,IF(AB209&lt;0,1.01*AP209,IF(AB209&gt;10,1.1*AP209,(1+AB209/100)*AP209)))</f>
        <v>2.27755</v>
      </c>
      <c r="CI209" s="256">
        <f>IF($AC209="n/a",1.03*CH209,IF($AC209&lt;0,1.01*CH209,IF($AC209&gt;10,1.1*CH209,(1+$AC209/100)*CH209)))</f>
        <v>2.505305</v>
      </c>
      <c r="CJ209" s="257">
        <f>IF($AE209="n/a",1.03*CI209,IF($AE209&lt;0,1.01*CI209,IF($AE209&gt;10,1.1*CI209,(1+$AE209/100)*CI209)))</f>
        <v>2.7558355</v>
      </c>
      <c r="CK209" s="257">
        <f>IF($AE209="n/a",1.03*CJ209,IF($AE209&lt;0,1.01*CJ209,IF($AE209&gt;10,1.1*CJ209,(1+$AE209/100)*CJ209)))</f>
        <v>3.031419050000001</v>
      </c>
      <c r="CL209" s="258">
        <f>IF($AE209="n/a",1.03*CK209,IF($AE209&lt;0,1.01*CK209,IF($AE209&gt;10,1.1*CK209,(1+$AE209/100)*CK209)))</f>
        <v>3.334560955000001</v>
      </c>
      <c r="CM209" s="256">
        <f>SUM(CH209:CL209)</f>
        <v>13.904670505</v>
      </c>
      <c r="CN209" s="253">
        <f>(CM209/H209)*100</f>
        <v>12.00852448829778</v>
      </c>
      <c r="CO209" s="259">
        <v>0.87</v>
      </c>
      <c r="CP209" s="260">
        <v>33</v>
      </c>
      <c r="CQ209" s="261">
        <v>-3.3</v>
      </c>
      <c r="CR209" s="260">
        <v>4.2</v>
      </c>
      <c r="CS209" s="261">
        <v>6.8</v>
      </c>
    </row>
    <row r="210" ht="11.25" customHeight="1">
      <c r="A210" t="s" s="116">
        <v>1005</v>
      </c>
      <c r="B210" t="s" s="116">
        <v>1006</v>
      </c>
      <c r="C210" t="s" s="116">
        <v>135</v>
      </c>
      <c r="D210" s="218">
        <v>24</v>
      </c>
      <c r="E210" s="219">
        <v>126</v>
      </c>
      <c r="F210" t="s" s="220">
        <v>141</v>
      </c>
      <c r="G210" t="s" s="221">
        <v>141</v>
      </c>
      <c r="H210" s="222">
        <v>119.76</v>
      </c>
      <c r="I210" s="223">
        <f>(R210/H210)*100</f>
        <v>2.338009352037408</v>
      </c>
      <c r="J210" s="318">
        <v>0.66</v>
      </c>
      <c r="K210" s="318">
        <v>0.7</v>
      </c>
      <c r="L210" s="223">
        <f>((K210/J210)-1)*100</f>
        <v>6.060606060606055</v>
      </c>
      <c r="M210" s="226">
        <v>42963</v>
      </c>
      <c r="N210" s="226">
        <v>42965</v>
      </c>
      <c r="O210" s="226">
        <v>42988</v>
      </c>
      <c r="P210" t="s" s="227">
        <v>363</v>
      </c>
      <c r="Q210" s="316"/>
      <c r="R210" s="225">
        <f>K210*4</f>
        <v>2.8</v>
      </c>
      <c r="S210" s="228">
        <f>IF(OR(W210&lt;0.01,W210="n/a"),"n/a",R210/W210*100)</f>
        <v>43.27666151468315</v>
      </c>
      <c r="T210" s="229">
        <f>IF(OR(W210&lt;0.01,Z210="n/a"),"n/a",(H210/SQRT(22.5*W210*(H210/Z210))-1)*100)</f>
        <v>65.26524665420253</v>
      </c>
      <c r="U210" s="223">
        <f>IF(OR(W210&lt;0.01,W210="n/a"),"n/a",H210/W210)</f>
        <v>18.51004636785163</v>
      </c>
      <c r="V210" s="230">
        <v>12</v>
      </c>
      <c r="W210" s="222">
        <v>6.47</v>
      </c>
      <c r="X210" s="222">
        <v>3.38</v>
      </c>
      <c r="Y210" s="231">
        <v>1.64</v>
      </c>
      <c r="Z210" s="232">
        <v>3.32</v>
      </c>
      <c r="AA210" s="233">
        <v>18.6</v>
      </c>
      <c r="AB210" s="234">
        <v>35.5</v>
      </c>
      <c r="AC210" s="235">
        <v>3.77</v>
      </c>
      <c r="AD210" s="236">
        <v>2.8</v>
      </c>
      <c r="AE210" s="236">
        <v>5.49</v>
      </c>
      <c r="AF210" s="237">
        <v>25</v>
      </c>
      <c r="AG210" s="238">
        <v>96352</v>
      </c>
      <c r="AH210" s="239">
        <v>0.1</v>
      </c>
      <c r="AI210" s="240">
        <v>0.9399999999999999</v>
      </c>
      <c r="AJ210" s="241">
        <f>IF(OR(AD210&lt;0,AD210="n/a",AD210=0),"n/a",AN210/AD210)</f>
        <v>2.512383605132777</v>
      </c>
      <c r="AK210" s="242">
        <f>IF(OR(AO210&lt;0,AO210="n/a"),"n/a",AN210/AO210)</f>
        <v>0.7149570202620963</v>
      </c>
      <c r="AL210" s="243">
        <f>((AP210/AQ210)^(1/1)-1)*100</f>
        <v>2.34375</v>
      </c>
      <c r="AM210" s="243">
        <f>IF(AS210=0,"n/a",((AP210/AS210)^(1/3)-1)*100)</f>
        <v>6.077250792000521</v>
      </c>
      <c r="AN210" s="243">
        <f>IF(AV210=0,"n/a",((AP210/AV210)^(1/5)-1)*100)</f>
        <v>7.034674094371773</v>
      </c>
      <c r="AO210" s="244">
        <f>IF(BB210=0,"n/a",((AP210/BB210)^(1/10)-1)*100)</f>
        <v>9.839296482175852</v>
      </c>
      <c r="AP210" s="241">
        <v>2.62</v>
      </c>
      <c r="AQ210" s="241">
        <v>2.56</v>
      </c>
      <c r="AR210" s="241">
        <v>2.36</v>
      </c>
      <c r="AS210" s="241">
        <v>2.195</v>
      </c>
      <c r="AT210" s="245"/>
      <c r="AU210" s="241">
        <v>2.03</v>
      </c>
      <c r="AV210" s="241">
        <v>1.865</v>
      </c>
      <c r="AW210" s="245"/>
      <c r="AX210" s="246">
        <v>1.7</v>
      </c>
      <c r="AY210" s="394">
        <v>1.54</v>
      </c>
      <c r="AZ210" s="248">
        <v>1.345</v>
      </c>
      <c r="BA210" s="248">
        <v>1.15</v>
      </c>
      <c r="BB210" s="248">
        <v>1.025</v>
      </c>
      <c r="BC210" s="248">
        <v>0.88</v>
      </c>
      <c r="BD210" s="317">
        <v>0.7</v>
      </c>
      <c r="BE210" s="248">
        <v>0.5675</v>
      </c>
      <c r="BF210" s="248">
        <v>0.49</v>
      </c>
      <c r="BG210" s="248">
        <v>0.45</v>
      </c>
      <c r="BH210" s="248">
        <v>0.4125</v>
      </c>
      <c r="BI210" s="249">
        <v>0.37</v>
      </c>
      <c r="BJ210" s="246">
        <f>SUM(AP210:BI210)</f>
        <v>24.25999999999999</v>
      </c>
      <c r="BK210" s="250">
        <f>((AP210/AQ210)-1)*100</f>
        <v>2.34375</v>
      </c>
      <c r="BL210" s="250">
        <f>((AQ210/AR210)-1)*100</f>
        <v>8.474576271186439</v>
      </c>
      <c r="BM210" s="250">
        <f>((AR210/AS210)-1)*100</f>
        <v>7.51708428246014</v>
      </c>
      <c r="BN210" s="250">
        <f>IF(AU210=0,0,IF(AU210&gt;AS210,0,((AS210/AU210)-1)*100))</f>
        <v>8.128078817733986</v>
      </c>
      <c r="BO210" s="250">
        <f>IF(AV210=0,0,IF(AV210&gt;AU210,0,((AU210/AV210)-1)*100))</f>
        <v>8.847184986595158</v>
      </c>
      <c r="BP210" s="250">
        <f>IF(AX210=0,0,IF(AX210&gt;AV210,0,((AV210/AX210)-1)*100))</f>
        <v>9.705882352941186</v>
      </c>
      <c r="BQ210" s="251">
        <f>IF(AY210=0,0,IF(AY210&gt;AX210,0,((AX210/AY210)-1)*100))</f>
        <v>10.38961038961039</v>
      </c>
      <c r="BR210" s="252">
        <f>IF(AZ210=0,0,IF(AZ210&gt;AY210,0,((AY210/AZ210)-1)*100))</f>
        <v>14.49814126394053</v>
      </c>
      <c r="BS210" s="252">
        <f>IF(BA210=0,0,IF(BA210&gt;AZ210,0,((AZ210/BA210)-1)*100))</f>
        <v>16.95652173913045</v>
      </c>
      <c r="BT210" s="252">
        <f>IF(BB210=0,0,IF(BB210&gt;BA210,0,((BA210/BB210)-1)*100))</f>
        <v>12.19512195121952</v>
      </c>
      <c r="BU210" s="252">
        <f>IF(BC210=0,0,IF(BC210&gt;BB210,0,((BB210/BC210)-1)*100))</f>
        <v>16.47727272727271</v>
      </c>
      <c r="BV210" s="252">
        <f>IF(BD210=0,0,IF(BD210&gt;BC210,0,((BC210/BD210)-1)*100))</f>
        <v>25.71428571428573</v>
      </c>
      <c r="BW210" s="252">
        <f>IF(BE210=0,0,IF(BE210&gt;BD210,0,((BD210/BE210)-1)*100))</f>
        <v>23.34801762114536</v>
      </c>
      <c r="BX210" s="252">
        <f>IF(BF210=0,0,IF(BF210&gt;BE210,0,((BE210/BF210)-1)*100))</f>
        <v>15.81632653061225</v>
      </c>
      <c r="BY210" s="252">
        <f>IF(BG210=0,0,IF(BG210&gt;BF210,0,((BF210/BG210)-1)*100))</f>
        <v>8.888888888888879</v>
      </c>
      <c r="BZ210" s="252">
        <f>IF(BH210=0,0,IF(BH210&gt;BG210,0,((BG210/BH210)-1)*100))</f>
        <v>9.090909090909104</v>
      </c>
      <c r="CA210" s="253">
        <f>IF(BI210=0,0,IF(BI210&gt;BH210,0,((BH210/BI210)-1)*100))</f>
        <v>11.48648648648649</v>
      </c>
      <c r="CB210" s="250">
        <f>AVERAGE(BK210:CA210)</f>
        <v>12.34577288908343</v>
      </c>
      <c r="CC210" s="250">
        <f>SQRT(AVERAGE((BK210-$CB210)^2,(BL210-$CB210)^2,(BM210-$CB210)^2,(BN210-$CB210)^2,(BO210-$CB210)^2,(BP210-$CB210)^2,(BQ210-$CB210)^2,(BR210-$CB210)^2,(BS210-$CB210)^2,(BT210-$CB210)^2,(BU210-$CB210)^2,(BV210-$CB210)^2,(BW210-$CB210)^2,(BX210-$CB210)^2,(BY210-$CB210)^2,(BZ210-$CB210)^2,(CA210-$CB210)^2))</f>
        <v>5.725305127656002</v>
      </c>
      <c r="CD210" t="s" s="116">
        <v>137</v>
      </c>
      <c r="CE210" s="254">
        <f>IF(AN210="n/a","n/a",IF(U210&lt;0,"n/a",IF(U210="n/a","n/a",I210+AN210-U210)))</f>
        <v>-9.137362921442445</v>
      </c>
      <c r="CF210" s="254">
        <f>IF(AN210="n/a","n/a",I210+AN210)</f>
        <v>9.37268344640918</v>
      </c>
      <c r="CG210" s="250">
        <f>D210/10+(1000-E210)/100+IF(F210="N",2,IF(F210="Y",1,0))+IF(G210="N",2,IF(G210="Y",1,0))+IF(L210&gt;10,5,L210/2)+IF(S210&gt;100,0,IF(S210&lt;0,0,(100-S210)/10))+IF(U210&gt;100,0,IF(U210&lt;0,0,(100-U210)/10))+IF(X210="-",0,IF(X210="N/A",0,IF(X210&gt;5,0,5-X210)))+IF(Y210&gt;5,0,5-Y210)+IF(Z210="N/A",0,IF(Z210&gt;5,0,5-Z210))+IF(AB210&lt;0,0,IF(AB210="-",0,IF(AB210="N/A",0,IF(AB210&gt;10,5,AB210/2))))+IF(AC210="n/a",0,IF(AC210&lt;0,0,IF(AC210&gt;10,5,AC210/2)))+IF(AE210="n/a",0,IF(AE210&lt;0,0,IF(AE210&gt;10,5,AE210/2)))+AF210/10+IF(AG210&gt;100000,3,IF(AG210&gt;10000,2,IF(AG210&gt;1000,1,0)))+IF(AL210&gt;10,5,AL210/2)+IF(AM210="n/a",0,IF(AM210&gt;10,5,AM210/2))+IF(AN210="n/a",0,IF(AN210&gt;10,5,AN210/2))+IF(AO210="n/a",0,IF(AO210&lt;0,0,IF(AO210&gt;10,5,AO210/2)))+IF(CB210&gt;10,5,CB210/2)</f>
        <v>68.42911792632363</v>
      </c>
      <c r="CH210" s="255">
        <f>IF(AB210="n/a",1.03*AP210,IF(AB210&lt;0,1.01*AP210,IF(AB210&gt;10,1.1*AP210,(1+AB210/100)*AP210)))</f>
        <v>2.882000000000001</v>
      </c>
      <c r="CI210" s="256">
        <f>IF($AC210="n/a",1.03*CH210,IF($AC210&lt;0,1.01*CH210,IF($AC210&gt;10,1.1*CH210,(1+$AC210/100)*CH210)))</f>
        <v>2.990651400000001</v>
      </c>
      <c r="CJ210" s="257">
        <f>IF($AE210="n/a",1.03*CI210,IF($AE210&lt;0,1.01*CI210,IF($AE210&gt;10,1.1*CI210,(1+$AE210/100)*CI210)))</f>
        <v>3.154838161860001</v>
      </c>
      <c r="CK210" s="257">
        <f>IF($AE210="n/a",1.03*CJ210,IF($AE210&lt;0,1.01*CJ210,IF($AE210&gt;10,1.1*CJ210,(1+$AE210/100)*CJ210)))</f>
        <v>3.328038776946115</v>
      </c>
      <c r="CL210" s="258">
        <f>IF($AE210="n/a",1.03*CK210,IF($AE210&lt;0,1.01*CK210,IF($AE210&gt;10,1.1*CK210,(1+$AE210/100)*CK210)))</f>
        <v>3.510748105800456</v>
      </c>
      <c r="CM210" s="256">
        <f>SUM(CH210:CL210)</f>
        <v>15.86627644460657</v>
      </c>
      <c r="CN210" s="253">
        <f>(CM210/H210)*100</f>
        <v>13.24839382482179</v>
      </c>
      <c r="CO210" s="259">
        <v>1.06</v>
      </c>
      <c r="CP210" s="260">
        <v>18.9</v>
      </c>
      <c r="CQ210" s="261">
        <v>-4</v>
      </c>
      <c r="CR210" s="260">
        <v>3</v>
      </c>
      <c r="CS210" s="261">
        <v>2.7</v>
      </c>
    </row>
    <row r="211" ht="11.25" customHeight="1">
      <c r="A211" t="s" s="273">
        <v>1007</v>
      </c>
      <c r="B211" t="s" s="146">
        <v>1008</v>
      </c>
      <c r="C211" t="s" s="273">
        <v>283</v>
      </c>
      <c r="D211" s="267">
        <v>23</v>
      </c>
      <c r="E211" s="219">
        <v>131</v>
      </c>
      <c r="F211" t="s" s="151">
        <v>55</v>
      </c>
      <c r="G211" t="s" s="152">
        <v>129</v>
      </c>
      <c r="H211" s="268">
        <v>21.73</v>
      </c>
      <c r="I211" s="269">
        <f>(R211/H211)*100</f>
        <v>4.878048780487805</v>
      </c>
      <c r="J211" s="379">
        <v>0.26</v>
      </c>
      <c r="K211" s="379">
        <v>0.265</v>
      </c>
      <c r="L211" s="269">
        <f>((K211/J211)-1)*100</f>
        <v>1.923076923076916</v>
      </c>
      <c r="M211" s="272">
        <v>42739</v>
      </c>
      <c r="N211" s="272">
        <v>42741</v>
      </c>
      <c r="O211" s="272">
        <v>42755</v>
      </c>
      <c r="P211" t="s" s="273">
        <v>274</v>
      </c>
      <c r="Q211" t="s" s="273">
        <v>1009</v>
      </c>
      <c r="R211" s="271">
        <f>K211*4</f>
        <v>1.06</v>
      </c>
      <c r="S211" s="275">
        <f>IF(OR(W211&lt;0.01,W211="n/a"),"n/a",R211/W211*100)</f>
        <v>100.9523809523809</v>
      </c>
      <c r="T211" s="276">
        <f>IF(OR(W211&lt;0.01,Z211="n/a"),"n/a",(H211/SQRT(22.5*W211*(H211/Z211))-1)*100)</f>
        <v>35.96965114225317</v>
      </c>
      <c r="U211" s="269">
        <f>IF(OR(W211&lt;0.01,W211="n/a"),"n/a",H211/W211)</f>
        <v>20.6952380952381</v>
      </c>
      <c r="V211" s="277">
        <v>10</v>
      </c>
      <c r="W211" s="268">
        <v>1.05</v>
      </c>
      <c r="X211" s="268">
        <v>2.59</v>
      </c>
      <c r="Y211" s="278">
        <v>6.66</v>
      </c>
      <c r="Z211" s="279">
        <v>2.01</v>
      </c>
      <c r="AA211" s="280">
        <v>10.1</v>
      </c>
      <c r="AB211" s="281">
        <v>-45.4</v>
      </c>
      <c r="AC211" s="282">
        <v>-36.46</v>
      </c>
      <c r="AD211" s="283">
        <v>-8.1</v>
      </c>
      <c r="AE211" s="283">
        <v>8</v>
      </c>
      <c r="AF211" s="284">
        <v>4</v>
      </c>
      <c r="AG211" s="570">
        <v>818</v>
      </c>
      <c r="AH211" s="286">
        <v>0.4</v>
      </c>
      <c r="AI211" s="287">
        <v>0.71</v>
      </c>
      <c r="AJ211" t="s" s="368">
        <f>IF(OR(AD211&lt;0,AD211="n/a",AD211=0),"n/a",AN211/AD211)</f>
        <v>143</v>
      </c>
      <c r="AK211" s="289">
        <f>IF(OR(AO211&lt;0,AO211="n/a"),"n/a",AN211/AO211)</f>
        <v>0.8209480750504721</v>
      </c>
      <c r="AL211" s="290">
        <f>((AP211/AQ211)^(1/1)-1)*100</f>
        <v>1.960784313725483</v>
      </c>
      <c r="AM211" s="290">
        <f>IF(AS211=0,"n/a",((AP211/AS211)^(1/3)-1)*100)</f>
        <v>1.315940382017722</v>
      </c>
      <c r="AN211" s="290">
        <f>IF(AV211=0,"n/a",((AP211/AV211)^(1/5)-1)*100)</f>
        <v>1.195558756219928</v>
      </c>
      <c r="AO211" s="291">
        <f>IF(BB211=0,"n/a",((AP211/BB211)^(1/10)-1)*100)</f>
        <v>1.45631470802392</v>
      </c>
      <c r="AP211" s="288">
        <v>1.04</v>
      </c>
      <c r="AQ211" s="288">
        <v>1.02</v>
      </c>
      <c r="AR211" s="288">
        <v>1.01</v>
      </c>
      <c r="AS211" s="288">
        <v>1</v>
      </c>
      <c r="AT211" s="292"/>
      <c r="AU211" s="288">
        <v>0.99</v>
      </c>
      <c r="AV211" s="288">
        <v>0.98</v>
      </c>
      <c r="AW211" s="292"/>
      <c r="AX211" s="293">
        <v>0.97</v>
      </c>
      <c r="AY211" s="294">
        <v>0.96</v>
      </c>
      <c r="AZ211" s="295">
        <v>0.95</v>
      </c>
      <c r="BA211" s="295">
        <v>0.92</v>
      </c>
      <c r="BB211" s="295">
        <v>0.9</v>
      </c>
      <c r="BC211" s="295">
        <v>0.88</v>
      </c>
      <c r="BD211" s="295">
        <v>0.86</v>
      </c>
      <c r="BE211" s="295">
        <v>0.84</v>
      </c>
      <c r="BF211" s="295">
        <v>0.82</v>
      </c>
      <c r="BG211" s="295">
        <v>0.8</v>
      </c>
      <c r="BH211" s="295">
        <v>0.78</v>
      </c>
      <c r="BI211" s="494">
        <v>0.76</v>
      </c>
      <c r="BJ211" s="293">
        <f>SUM(AP211:BI211)</f>
        <v>16.48</v>
      </c>
      <c r="BK211" s="297">
        <f>((AP211/AQ211)-1)*100</f>
        <v>1.960784313725483</v>
      </c>
      <c r="BL211" s="297">
        <f>((AQ211/AR211)-1)*100</f>
        <v>0.990099009900991</v>
      </c>
      <c r="BM211" s="297">
        <f>((AR211/AS211)-1)*100</f>
        <v>1.000000000000001</v>
      </c>
      <c r="BN211" s="297">
        <f>IF(AU211=0,0,IF(AU211&gt;AS211,0,((AS211/AU211)-1)*100))</f>
        <v>1.010101010101017</v>
      </c>
      <c r="BO211" s="297">
        <f>IF(AV211=0,0,IF(AV211&gt;AU211,0,((AU211/AV211)-1)*100))</f>
        <v>1.020408163265296</v>
      </c>
      <c r="BP211" s="297">
        <f>IF(AX211=0,0,IF(AX211&gt;AV211,0,((AV211/AX211)-1)*100))</f>
        <v>1.030927835051543</v>
      </c>
      <c r="BQ211" s="298">
        <f>IF(AY211=0,0,IF(AY211&gt;AX211,0,((AX211/AY211)-1)*100))</f>
        <v>1.041666666666674</v>
      </c>
      <c r="BR211" s="299">
        <f>IF(AZ211=0,0,IF(AZ211&gt;AY211,0,((AY211/AZ211)-1)*100))</f>
        <v>1.052631578947372</v>
      </c>
      <c r="BS211" s="299">
        <f>IF(BA211=0,0,IF(BA211&gt;AZ211,0,((AZ211/BA211)-1)*100))</f>
        <v>3.260869565217384</v>
      </c>
      <c r="BT211" s="299">
        <f>IF(BB211=0,0,IF(BB211&gt;BA211,0,((BA211/BB211)-1)*100))</f>
        <v>2.222222222222214</v>
      </c>
      <c r="BU211" s="299">
        <f>IF(BC211=0,0,IF(BC211&gt;BB211,0,((BB211/BC211)-1)*100))</f>
        <v>2.272727272727271</v>
      </c>
      <c r="BV211" s="299">
        <f>IF(BD211=0,0,IF(BD211&gt;BC211,0,((BC211/BD211)-1)*100))</f>
        <v>2.325581395348841</v>
      </c>
      <c r="BW211" s="299">
        <f>IF(BE211=0,0,IF(BE211&gt;BD211,0,((BD211/BE211)-1)*100))</f>
        <v>2.380952380952372</v>
      </c>
      <c r="BX211" s="299">
        <f>IF(BF211=0,0,IF(BF211&gt;BE211,0,((BE211/BF211)-1)*100))</f>
        <v>2.439024390243905</v>
      </c>
      <c r="BY211" s="299">
        <f>IF(BG211=0,0,IF(BG211&gt;BF211,0,((BF211/BG211)-1)*100))</f>
        <v>2.499999999999991</v>
      </c>
      <c r="BZ211" s="299">
        <f>IF(BH211=0,0,IF(BH211&gt;BG211,0,((BG211/BH211)-1)*100))</f>
        <v>2.564102564102577</v>
      </c>
      <c r="CA211" s="300">
        <f>IF(BI211=0,0,IF(BI211&gt;BH211,0,((BH211/BI211)-1)*100))</f>
        <v>2.631578947368429</v>
      </c>
      <c r="CB211" s="297">
        <f>AVERAGE(BK211:CA211)</f>
        <v>1.864922195049492</v>
      </c>
      <c r="CC211" s="297">
        <f>SQRT(AVERAGE((BK211-$CB211)^2,(BL211-$CB211)^2,(BM211-$CB211)^2,(BN211-$CB211)^2,(BO211-$CB211)^2,(BP211-$CB211)^2,(BQ211-$CB211)^2,(BR211-$CB211)^2,(BS211-$CB211)^2,(BT211-$CB211)^2,(BU211-$CB211)^2,(BV211-$CB211)^2,(BW211-$CB211)^2,(BX211-$CB211)^2,(BY211-$CB211)^2,(BZ211-$CB211)^2,(CA211-$CB211)^2))</f>
        <v>0.7487360086516891</v>
      </c>
      <c r="CD211" t="s" s="146">
        <v>285</v>
      </c>
      <c r="CE211" s="301">
        <f>IF(AN211="n/a","n/a",IF(U211&lt;0,"n/a",IF(U211="n/a","n/a",I211+AN211-U211)))</f>
        <v>-14.62163055853036</v>
      </c>
      <c r="CF211" s="301">
        <f>IF(AN211="n/a","n/a",I211+AN211)</f>
        <v>6.073607536707732</v>
      </c>
      <c r="CG211" s="297">
        <f>D211/10+(1000-E211)/100+IF(F211="N",2,IF(F211="Y",1,0))+IF(G211="N",2,IF(G211="Y",1,0))+IF(L211&gt;10,5,L211/2)+IF(S211&gt;100,0,IF(S211&lt;0,0,(100-S211)/10))+IF(U211&gt;100,0,IF(U211&lt;0,0,(100-U211)/10))+IF(X211="-",0,IF(X211="N/A",0,IF(X211&gt;5,0,5-X211)))+IF(Y211&gt;5,0,5-Y211)+IF(Z211="N/A",0,IF(Z211&gt;5,0,5-Z211))+IF(AB211&lt;0,0,IF(AB211="-",0,IF(AB211="N/A",0,IF(AB211&gt;10,5,AB211/2))))+IF(AC211="n/a",0,IF(AC211&lt;0,0,IF(AC211&gt;10,5,AC211/2)))+IF(AE211="n/a",0,IF(AE211&lt;0,0,IF(AE211&gt;10,5,AE211/2)))+AF211/10+IF(AG211&gt;100000,3,IF(AG211&gt;10000,2,IF(AG211&gt;1000,1,0)))+IF(AL211&gt;10,5,AL211/2)+IF(AM211="n/a",0,IF(AM211&gt;10,5,AM211/2))+IF(AN211="n/a",0,IF(AN211&gt;10,5,AN211/2))+IF(AO211="n/a",0,IF(AO211&lt;0,0,IF(AO211&gt;10,5,AO211/2)))+IF(CB211&gt;10,5,CB211/2)</f>
        <v>35.57877482953292</v>
      </c>
      <c r="CH211" s="302">
        <f>IF(AB211="n/a",1.03*AP211,IF(AB211&lt;0,1.01*AP211,IF(AB211&gt;10,1.1*AP211,(1+AB211/100)*AP211)))</f>
        <v>1.0504</v>
      </c>
      <c r="CI211" s="303">
        <f>IF($AC211="n/a",1.03*CH211,IF($AC211&lt;0,1.01*CH211,IF($AC211&gt;10,1.1*CH211,(1+$AC211/100)*CH211)))</f>
        <v>1.060904</v>
      </c>
      <c r="CJ211" s="304">
        <f>IF($AE211="n/a",1.03*CI211,IF($AE211&lt;0,1.01*CI211,IF($AE211&gt;10,1.1*CI211,(1+$AE211/100)*CI211)))</f>
        <v>1.14577632</v>
      </c>
      <c r="CK211" s="304">
        <f>IF($AE211="n/a",1.03*CJ211,IF($AE211&lt;0,1.01*CJ211,IF($AE211&gt;10,1.1*CJ211,(1+$AE211/100)*CJ211)))</f>
        <v>1.2374384256</v>
      </c>
      <c r="CL211" s="305">
        <f>IF($AE211="n/a",1.03*CK211,IF($AE211&lt;0,1.01*CK211,IF($AE211&gt;10,1.1*CK211,(1+$AE211/100)*CK211)))</f>
        <v>1.336433499648</v>
      </c>
      <c r="CM211" s="303">
        <f>SUM(CH211:CL211)</f>
        <v>5.830952245248001</v>
      </c>
      <c r="CN211" s="300">
        <f>(CM211/H211)*100</f>
        <v>26.83365046133457</v>
      </c>
      <c r="CO211" s="306">
        <v>0.51</v>
      </c>
      <c r="CP211" s="307">
        <v>18.6</v>
      </c>
      <c r="CQ211" s="308">
        <v>-14.6</v>
      </c>
      <c r="CR211" s="307">
        <v>0.5</v>
      </c>
      <c r="CS211" s="308">
        <v>4.1</v>
      </c>
    </row>
    <row r="212" ht="11.25" customHeight="1">
      <c r="A212" t="s" s="173">
        <v>1010</v>
      </c>
      <c r="B212" t="s" s="110">
        <v>1011</v>
      </c>
      <c r="C212" t="s" s="110">
        <v>349</v>
      </c>
      <c r="D212" s="174">
        <v>13</v>
      </c>
      <c r="E212" s="219">
        <v>264</v>
      </c>
      <c r="F212" t="s" s="118">
        <v>129</v>
      </c>
      <c r="G212" t="s" s="113">
        <v>129</v>
      </c>
      <c r="H212" s="495">
        <v>75.40000000000001</v>
      </c>
      <c r="I212" s="177">
        <f>(R212/H212)*100</f>
        <v>1.405835543766578</v>
      </c>
      <c r="J212" s="311">
        <v>0.26</v>
      </c>
      <c r="K212" s="311">
        <v>0.265</v>
      </c>
      <c r="L212" s="177">
        <f>((K212/J212)-1)*100</f>
        <v>1.923076923076916</v>
      </c>
      <c r="M212" s="322">
        <v>42718</v>
      </c>
      <c r="N212" s="322">
        <v>42720</v>
      </c>
      <c r="O212" s="322">
        <v>42734</v>
      </c>
      <c r="P212" t="s" s="173">
        <v>186</v>
      </c>
      <c r="Q212" s="84"/>
      <c r="R212" s="180">
        <f>K212*4</f>
        <v>1.06</v>
      </c>
      <c r="S212" s="181">
        <f>IF(OR(W212&lt;0.01,W212="n/a"),"n/a",R212/W212*100)</f>
        <v>30.37249283667622</v>
      </c>
      <c r="T212" s="182">
        <f>IF(OR(W212&lt;0.01,Z212="n/a"),"n/a",(H212/SQRT(22.5*W212*(H212/Z212))-1)*100)</f>
        <v>82.53512089392015</v>
      </c>
      <c r="U212" s="177">
        <f>IF(OR(W212&lt;0.01,W212="n/a"),"n/a",H212/W212)</f>
        <v>21.60458452722063</v>
      </c>
      <c r="V212" s="183">
        <v>12</v>
      </c>
      <c r="W212" s="176">
        <v>3.49</v>
      </c>
      <c r="X212" t="s" s="369">
        <v>143</v>
      </c>
      <c r="Y212" s="184">
        <v>6.96</v>
      </c>
      <c r="Z212" s="185">
        <v>3.47</v>
      </c>
      <c r="AA212" t="s" s="513">
        <v>143</v>
      </c>
      <c r="AB212" s="187">
        <v>2.6</v>
      </c>
      <c r="AC212" t="s" s="425">
        <v>143</v>
      </c>
      <c r="AD212" s="189">
        <v>9.6</v>
      </c>
      <c r="AE212" t="s" s="392">
        <v>143</v>
      </c>
      <c r="AF212" s="190">
        <v>1</v>
      </c>
      <c r="AG212" s="191">
        <v>279</v>
      </c>
      <c r="AH212" s="192">
        <v>9</v>
      </c>
      <c r="AI212" s="193">
        <v>0</v>
      </c>
      <c r="AJ212" s="194">
        <f>IF(OR(AD212&lt;0,AD212="n/a",AD212=0),"n/a",AN212/AD212)</f>
        <v>0.2116788233209969</v>
      </c>
      <c r="AK212" s="195">
        <f>IF(OR(AO212&lt;0,AO212="n/a"),"n/a",AN212/AO212)</f>
        <v>0.6846813750044042</v>
      </c>
      <c r="AL212" s="196">
        <f>((AP212/AQ212)^(1/1)-1)*100</f>
        <v>1.951219512195124</v>
      </c>
      <c r="AM212" s="196">
        <f>IF(AS212=0,"n/a",((AP212/AS212)^(1/3)-1)*100)</f>
        <v>1.990570241412559</v>
      </c>
      <c r="AN212" s="196">
        <f>IF(AV212=0,"n/a",((AP212/AV212)^(1/5)-1)*100)</f>
        <v>2.03211670388157</v>
      </c>
      <c r="AO212" s="197">
        <f>IF(BB212=0,"n/a",((AP212/BB212)^(1/10)-1)*100)</f>
        <v>2.967974269591456</v>
      </c>
      <c r="AP212" s="194">
        <v>1.045</v>
      </c>
      <c r="AQ212" s="194">
        <v>1.025</v>
      </c>
      <c r="AR212" s="194">
        <v>1.005</v>
      </c>
      <c r="AS212" s="194">
        <v>0.985</v>
      </c>
      <c r="AT212" s="199"/>
      <c r="AU212" s="194">
        <v>0.965</v>
      </c>
      <c r="AV212" s="194">
        <v>0.945</v>
      </c>
      <c r="AW212" s="199"/>
      <c r="AX212" s="398">
        <v>0.9399999999999999</v>
      </c>
      <c r="AY212" s="201">
        <v>0.925</v>
      </c>
      <c r="AZ212" s="202">
        <v>0.905</v>
      </c>
      <c r="BA212" s="202">
        <v>0.885</v>
      </c>
      <c r="BB212" s="202">
        <v>0.78</v>
      </c>
      <c r="BC212" s="202">
        <v>0.63</v>
      </c>
      <c r="BD212" s="202">
        <v>0.45</v>
      </c>
      <c r="BE212" s="203">
        <v>0</v>
      </c>
      <c r="BF212" s="203">
        <v>0</v>
      </c>
      <c r="BG212" s="203">
        <v>0</v>
      </c>
      <c r="BH212" s="203">
        <v>0</v>
      </c>
      <c r="BI212" s="204">
        <v>0</v>
      </c>
      <c r="BJ212" s="200">
        <f>SUM(AP212:BI212)</f>
        <v>11.485</v>
      </c>
      <c r="BK212" s="205">
        <f>((AP212/AQ212)-1)*100</f>
        <v>1.951219512195124</v>
      </c>
      <c r="BL212" s="205">
        <f>((AQ212/AR212)-1)*100</f>
        <v>1.990049751243772</v>
      </c>
      <c r="BM212" s="205">
        <f>((AR212/AS212)-1)*100</f>
        <v>2.030456852791862</v>
      </c>
      <c r="BN212" s="205">
        <f>IF(AU212=0,0,IF(AU212&gt;AS212,0,((AS212/AU212)-1)*100))</f>
        <v>2.072538860103634</v>
      </c>
      <c r="BO212" s="205">
        <f>IF(AV212=0,0,IF(AV212&gt;AU212,0,((AU212/AV212)-1)*100))</f>
        <v>2.116402116402116</v>
      </c>
      <c r="BP212" s="205">
        <f>IF(AX212=0,0,IF(AX212&gt;AV212,0,((AV212/AX212)-1)*100))</f>
        <v>0.5319148936170137</v>
      </c>
      <c r="BQ212" s="206">
        <f>IF(AY212=0,0,IF(AY212&gt;AX212,0,((AX212/AY212)-1)*100))</f>
        <v>1.621621621621605</v>
      </c>
      <c r="BR212" s="207">
        <f>IF(AZ212=0,0,IF(AZ212&gt;AY212,0,((AY212/AZ212)-1)*100))</f>
        <v>2.20994475138121</v>
      </c>
      <c r="BS212" s="207">
        <f>IF(BA212=0,0,IF(BA212&gt;AZ212,0,((AZ212/BA212)-1)*100))</f>
        <v>2.259887005649719</v>
      </c>
      <c r="BT212" s="207">
        <f>IF(BB212=0,0,IF(BB212&gt;BA212,0,((BA212/BB212)-1)*100))</f>
        <v>13.46153846153846</v>
      </c>
      <c r="BU212" s="207">
        <f>IF(BC212=0,0,IF(BC212&gt;BB212,0,((BB212/BC212)-1)*100))</f>
        <v>23.80952380952381</v>
      </c>
      <c r="BV212" s="207">
        <f>IF(BD212=0,0,IF(BD212&gt;BC212,0,((BC212/BD212)-1)*100))</f>
        <v>39.99999999999999</v>
      </c>
      <c r="BW212" s="207">
        <f>IF(BE212=0,0,IF(BE212&gt;BD212,0,((BD212/BE212)-1)*100))</f>
        <v>0</v>
      </c>
      <c r="BX212" s="207">
        <f>IF(BF212=0,0,IF(BF212&gt;BE212,0,((BE212/BF212)-1)*100))</f>
        <v>0</v>
      </c>
      <c r="BY212" s="207">
        <f>IF(BG212=0,0,IF(BG212&gt;BF212,0,((BF212/BG212)-1)*100))</f>
        <v>0</v>
      </c>
      <c r="BZ212" s="207">
        <f>IF(BH212=0,0,IF(BH212&gt;BG212,0,((BG212/BH212)-1)*100))</f>
        <v>0</v>
      </c>
      <c r="CA212" s="208">
        <f>IF(BI212=0,0,IF(BI212&gt;BH212,0,((BH212/BI212)-1)*100))</f>
        <v>0</v>
      </c>
      <c r="CB212" s="205">
        <f>AVERAGE(BK212:CA212)</f>
        <v>5.532652802121667</v>
      </c>
      <c r="CC212" s="205">
        <f>SQRT(AVERAGE((BK212-$CB212)^2,(BL212-$CB212)^2,(BM212-$CB212)^2,(BN212-$CB212)^2,(BO212-$CB212)^2,(BP212-$CB212)^2,(BQ212-$CB212)^2,(BR212-$CB212)^2,(BS212-$CB212)^2,(BT212-$CB212)^2,(BU212-$CB212)^2,(BV212-$CB212)^2,(BW212-$CB212)^2,(BX212-$CB212)^2,(BY212-$CB212)^2,(BZ212-$CB212)^2,(CA212-$CB212)^2))</f>
        <v>10.46366447842853</v>
      </c>
      <c r="CD212" t="s" s="110">
        <v>188</v>
      </c>
      <c r="CE212" s="209">
        <f>IF(AN212="n/a","n/a",IF(U212&lt;0,"n/a",IF(U212="n/a","n/a",I212+AN212-U212)))</f>
        <v>-18.16663227957248</v>
      </c>
      <c r="CF212" s="209">
        <f>IF(AN212="n/a","n/a",I212+AN212)</f>
        <v>3.437952247648148</v>
      </c>
      <c r="CG212" s="205">
        <f>D212/10+(1000-E212)/100+IF(F212="N",2,IF(F212="Y",1,0))+IF(G212="N",2,IF(G212="Y",1,0))+IF(L212&gt;10,5,L212/2)+IF(S212&gt;100,0,IF(S212&lt;0,0,(100-S212)/10))+IF(U212&gt;100,0,IF(U212&lt;0,0,(100-U212)/10))+IF(X212="-",0,IF(X212="N/A",0,IF(X212&gt;5,0,5-X212)))+IF(Y212&gt;5,0,5-Y212)+IF(Z212="N/A",0,IF(Z212&gt;5,0,5-Z212))+IF(AB212&lt;0,0,IF(AB212="-",0,IF(AB212="N/A",0,IF(AB212&gt;10,5,AB212/2))))+IF(AC212="n/a",0,IF(AC212&lt;0,0,IF(AC212&gt;10,5,AC212/2)))+IF(AE212="n/a",0,IF(AE212&lt;0,0,IF(AE212&gt;10,5,AE212/2)))+AF212/10+IF(AG212&gt;100000,3,IF(AG212&gt;10000,2,IF(AG212&gt;1000,1,0)))+IF(AL212&gt;10,5,AL212/2)+IF(AM212="n/a",0,IF(AM212&gt;10,5,AM212/2))+IF(AN212="n/a",0,IF(AN212&gt;10,5,AN212/2))+IF(AO212="n/a",0,IF(AO212&lt;0,0,IF(AO212&gt;10,5,AO212/2)))+IF(CB212&gt;10,5,CB212/2)</f>
        <v>34.59109748974997</v>
      </c>
      <c r="CH212" s="315">
        <f>IF(AB212="n/a",1.03*AP212,IF(AB212&lt;0,1.01*AP212,IF(AB212&gt;10,1.1*AP212,(1+AB212/100)*AP212)))</f>
        <v>1.07217</v>
      </c>
      <c r="CI212" s="211">
        <f>IF($AC212="n/a",1.03*CH212,IF($AC212&lt;0,1.01*CH212,IF($AC212&gt;10,1.1*CH212,(1+$AC212/100)*CH212)))</f>
        <v>1.1043351</v>
      </c>
      <c r="CJ212" s="212">
        <f>IF($AE212="n/a",1.03*CI212,IF($AE212&lt;0,1.01*CI212,IF($AE212&gt;10,1.1*CI212,(1+$AE212/100)*CI212)))</f>
        <v>1.137465153</v>
      </c>
      <c r="CK212" s="212">
        <f>IF($AE212="n/a",1.03*CJ212,IF($AE212&lt;0,1.01*CJ212,IF($AE212&gt;10,1.1*CJ212,(1+$AE212/100)*CJ212)))</f>
        <v>1.171589107590</v>
      </c>
      <c r="CL212" s="210">
        <f>IF($AE212="n/a",1.03*CK212,IF($AE212&lt;0,1.01*CK212,IF($AE212&gt;10,1.1*CK212,(1+$AE212/100)*CK212)))</f>
        <v>1.2067367808177</v>
      </c>
      <c r="CM212" s="211">
        <f>SUM(CH212:CL212)</f>
        <v>5.6922961414077</v>
      </c>
      <c r="CN212" s="208">
        <f>(CM212/H212)*100</f>
        <v>7.5494643785248</v>
      </c>
      <c r="CO212" s="213">
        <v>0.76</v>
      </c>
      <c r="CP212" s="214">
        <v>33.9</v>
      </c>
      <c r="CQ212" s="215">
        <v>-3.3</v>
      </c>
      <c r="CR212" s="214">
        <v>2.1</v>
      </c>
      <c r="CS212" s="215">
        <v>11.4</v>
      </c>
    </row>
    <row r="213" ht="11.25" customHeight="1">
      <c r="A213" t="s" s="116">
        <v>1012</v>
      </c>
      <c r="B213" t="s" s="116">
        <v>1013</v>
      </c>
      <c r="C213" t="s" s="116">
        <v>155</v>
      </c>
      <c r="D213" s="218">
        <v>19</v>
      </c>
      <c r="E213" s="219">
        <v>161</v>
      </c>
      <c r="F213" t="s" s="220">
        <v>129</v>
      </c>
      <c r="G213" t="s" s="221">
        <v>129</v>
      </c>
      <c r="H213" s="493">
        <v>20.78</v>
      </c>
      <c r="I213" s="223">
        <f>(R213/H213)*100</f>
        <v>7.333058343645446</v>
      </c>
      <c r="J213" s="505">
        <v>0.3628117913832199</v>
      </c>
      <c r="K213" s="318">
        <v>0.3809523809523809</v>
      </c>
      <c r="L213" s="223">
        <f>((K213/J213)-1)*100</f>
        <v>5.000000000000004</v>
      </c>
      <c r="M213" s="323">
        <v>42723</v>
      </c>
      <c r="N213" s="323">
        <v>42725</v>
      </c>
      <c r="O213" s="323">
        <v>42733</v>
      </c>
      <c r="P213" t="s" s="227">
        <v>546</v>
      </c>
      <c r="Q213" t="s" s="440">
        <v>538</v>
      </c>
      <c r="R213" s="225">
        <f>K213*4</f>
        <v>1.523809523809524</v>
      </c>
      <c r="S213" s="228">
        <f>IF(OR(W213&lt;0.01,W213="n/a"),"n/a",R213/W213*100)</f>
        <v>435.374149659864</v>
      </c>
      <c r="T213" t="s" s="361">
        <f>IF(OR(W213&lt;0.01,Z213="n/a"),"n/a",(H213/SQRT(22.5*W213*(H213/Z213))-1)*100)</f>
        <v>143</v>
      </c>
      <c r="U213" s="223">
        <f>IF(OR(W213&lt;0.01,W213="n/a"),"n/a",H213/W213)</f>
        <v>59.37142857142858</v>
      </c>
      <c r="V213" s="230">
        <v>12</v>
      </c>
      <c r="W213" s="222">
        <v>0.35</v>
      </c>
      <c r="X213" s="222">
        <v>5.37</v>
      </c>
      <c r="Y213" s="231">
        <v>1.59</v>
      </c>
      <c r="Z213" t="s" s="514">
        <v>143</v>
      </c>
      <c r="AA213" s="233">
        <v>-14.1</v>
      </c>
      <c r="AB213" s="234">
        <v>19.4</v>
      </c>
      <c r="AC213" s="235">
        <v>2.98</v>
      </c>
      <c r="AD213" s="236">
        <v>-5.4</v>
      </c>
      <c r="AE213" s="236">
        <v>11</v>
      </c>
      <c r="AF213" s="237">
        <v>0</v>
      </c>
      <c r="AG213" s="238">
        <v>2792</v>
      </c>
      <c r="AH213" s="239">
        <v>0.6</v>
      </c>
      <c r="AI213" t="s" s="416">
        <v>143</v>
      </c>
      <c r="AJ213" t="s" s="265">
        <f>IF(OR(AD213&lt;0,AD213="n/a",AD213=0),"n/a",AN213/AD213)</f>
        <v>143</v>
      </c>
      <c r="AK213" s="242">
        <f>IF(OR(AO213&lt;0,AO213="n/a"),"n/a",AN213/AO213)</f>
        <v>0.9188881715989266</v>
      </c>
      <c r="AL213" s="243">
        <f>((AP213/AQ213)^(1/1)-1)*100</f>
        <v>1.296296296296306</v>
      </c>
      <c r="AM213" s="243">
        <f>IF(AS213=0,"n/a",((AP213/AS213)^(1/3)-1)*100)</f>
        <v>3.750624986154616</v>
      </c>
      <c r="AN213" s="243">
        <f>IF(AV213=0,"n/a",((AP213/AV213)^(1/5)-1)*100)</f>
        <v>4.248596529817417</v>
      </c>
      <c r="AO213" s="244">
        <f>IF(BB213=0,"n/a",((AP213/BB213)^(1/10)-1)*100)</f>
        <v>4.623627402260033</v>
      </c>
      <c r="AP213" s="241">
        <v>1.417557499190152</v>
      </c>
      <c r="AQ213" s="241">
        <v>1.399416909620991</v>
      </c>
      <c r="AR213" s="241">
        <v>1.332778009162848</v>
      </c>
      <c r="AS213" s="241">
        <v>1.269312389678903</v>
      </c>
      <c r="AT213" s="245"/>
      <c r="AU213" s="241">
        <v>1.208868942551337</v>
      </c>
      <c r="AV213" s="246">
        <v>1.1513029019932</v>
      </c>
      <c r="AW213" s="245"/>
      <c r="AX213" s="246">
        <v>1.096478954279238</v>
      </c>
      <c r="AY213" s="247">
        <v>1.044266618317239</v>
      </c>
      <c r="AZ213" s="248">
        <v>0.9945395349667041</v>
      </c>
      <c r="BA213" s="248">
        <v>0.9471804418081627</v>
      </c>
      <c r="BB213" s="248">
        <v>0.9020756298287945</v>
      </c>
      <c r="BC213" s="248">
        <v>0.8591199181917397</v>
      </c>
      <c r="BD213" s="248">
        <v>0.8182109687854594</v>
      </c>
      <c r="BE213" s="248">
        <v>0.7792677639383191</v>
      </c>
      <c r="BF213" s="248">
        <v>0.7421609596482351</v>
      </c>
      <c r="BG213" s="248">
        <v>0.5759112760908958</v>
      </c>
      <c r="BH213" s="248">
        <v>0.5484875049238347</v>
      </c>
      <c r="BI213" s="249">
        <v>0.2700887540653116</v>
      </c>
      <c r="BJ213" s="246">
        <f>SUM(AP213:BI213)</f>
        <v>17.35702497704137</v>
      </c>
      <c r="BK213" s="250">
        <f>((AP213/AQ213)-1)*100</f>
        <v>1.296296296296306</v>
      </c>
      <c r="BL213" s="250">
        <f>((AQ213/AR213)-1)*100</f>
        <v>5.000000000000004</v>
      </c>
      <c r="BM213" s="250">
        <f>((AR213/AS213)-1)*100</f>
        <v>5.000000000000004</v>
      </c>
      <c r="BN213" s="250">
        <f>IF(AU213=0,0,IF(AU213&gt;AS213,0,((AS213/AU213)-1)*100))</f>
        <v>5.000000000000004</v>
      </c>
      <c r="BO213" s="250">
        <f>IF(AV213=0,0,IF(AV213&gt;AU213,0,((AU213/AV213)-1)*100))</f>
        <v>5.000077777835399</v>
      </c>
      <c r="BP213" s="250">
        <f>IF(AX213=0,0,IF(AX213&gt;AV213,0,((AV213/AX213)-1)*100))</f>
        <v>5.000000000000004</v>
      </c>
      <c r="BQ213" s="251">
        <f>IF(AY213=0,0,IF(AY213&gt;AX213,0,((AX213/AY213)-1)*100))</f>
        <v>4.99990472223808</v>
      </c>
      <c r="BR213" s="252">
        <f>IF(AZ213=0,0,IF(AZ213&gt;AY213,0,((AY213/AZ213)-1)*100))</f>
        <v>5.000010718749315</v>
      </c>
      <c r="BS213" s="252">
        <f>IF(BA213=0,0,IF(BA213&gt;AZ213,0,((AZ213/BA213)-1)*100))</f>
        <v>5.000007503125081</v>
      </c>
      <c r="BT213" s="252">
        <f>IF(BB213=0,0,IF(BB213&gt;BA213,0,((BA213/BB213)-1)*100))</f>
        <v>5.000114235203168</v>
      </c>
      <c r="BU213" s="252">
        <f>IF(BC213=0,0,IF(BC213&gt;BB213,0,((BB213/BC213)-1)*100))</f>
        <v>4.999966911192932</v>
      </c>
      <c r="BV213" s="252">
        <f>IF(BD213=0,0,IF(BD213&gt;BC213,0,((BC213/BD213)-1)*100))</f>
        <v>4.999804569597122</v>
      </c>
      <c r="BW213" s="252">
        <f>IF(BE213=0,0,IF(BE213&gt;BD213,0,((BD213/BE213)-1)*100))</f>
        <v>4.997409959617261</v>
      </c>
      <c r="BX213" s="252">
        <f>IF(BF213=0,0,IF(BF213&gt;BE213,0,((BE213/BF213)-1)*100))</f>
        <v>4.999832422830708</v>
      </c>
      <c r="BY213" s="252">
        <f>IF(BG213=0,0,IF(BG213&gt;BF213,0,((BF213/BG213)-1)*100))</f>
        <v>28.86723883682045</v>
      </c>
      <c r="BZ213" s="252">
        <f>IF(BH213=0,0,IF(BH213&gt;BG213,0,((BG213/BH213)-1)*100))</f>
        <v>4.999889864559304</v>
      </c>
      <c r="CA213" s="253">
        <f>IF(BI213=0,0,IF(BI213&gt;BH213,0,((BH213/BI213)-1)*100))</f>
        <v>103.0767651996358</v>
      </c>
      <c r="CB213" s="250">
        <f>AVERAGE(BK213:CA213)</f>
        <v>11.95513641280594</v>
      </c>
      <c r="CC213" s="250">
        <f>SQRT(AVERAGE((BK213-$CB213)^2,(BL213-$CB213)^2,(BM213-$CB213)^2,(BN213-$CB213)^2,(BO213-$CB213)^2,(BP213-$CB213)^2,(BQ213-$CB213)^2,(BR213-$CB213)^2,(BS213-$CB213)^2,(BT213-$CB213)^2,(BU213-$CB213)^2,(BV213-$CB213)^2,(BW213-$CB213)^2,(BX213-$CB213)^2,(BY213-$CB213)^2,(BZ213-$CB213)^2,(CA213-$CB213)^2))</f>
        <v>23.4897445792924</v>
      </c>
      <c r="CD213" t="s" s="116">
        <v>157</v>
      </c>
      <c r="CE213" s="254">
        <f>IF(AN213="n/a","n/a",IF(U213&lt;0,"n/a",IF(U213="n/a","n/a",I213+AN213-U213)))</f>
        <v>-47.78977369796571</v>
      </c>
      <c r="CF213" s="254">
        <f>IF(AN213="n/a","n/a",I213+AN213)</f>
        <v>11.58165487346286</v>
      </c>
      <c r="CG213" s="250">
        <f>D213/10+(1000-E213)/100+IF(F213="N",2,IF(F213="Y",1,0))+IF(G213="N",2,IF(G213="Y",1,0))+IF(L213&gt;10,5,L213/2)+IF(S213&gt;100,0,IF(S213&lt;0,0,(100-S213)/10))+IF(U213&gt;100,0,IF(U213&lt;0,0,(100-U213)/10))+IF(X213="-",0,IF(X213="N/A",0,IF(X213&gt;5,0,5-X213)))+IF(Y213&gt;5,0,5-Y213)+IF(Z213="N/A",0,IF(Z213&gt;5,0,5-Z213))+IF(AB213&lt;0,0,IF(AB213="-",0,IF(AB213="N/A",0,IF(AB213&gt;10,5,AB213/2))))+IF(AC213="n/a",0,IF(AC213&lt;0,0,IF(AC213&gt;10,5,AC213/2)))+IF(AE213="n/a",0,IF(AE213&lt;0,0,IF(AE213&gt;10,5,AE213/2)))+AF213/10+IF(AG213&gt;100000,3,IF(AG213&gt;10000,2,IF(AG213&gt;1000,1,0)))+IF(AL213&gt;10,5,AL213/2)+IF(AM213="n/a",0,IF(AM213&gt;10,5,AM213/2))+IF(AN213="n/a",0,IF(AN213&gt;10,5,AN213/2))+IF(AO213="n/a",0,IF(AO213&lt;0,0,IF(AO213&gt;10,5,AO213/2)))+IF(CB213&gt;10,5,CB213/2)</f>
        <v>44.71242975012133</v>
      </c>
      <c r="CH213" s="255">
        <f>IF(AB213="n/a",1.03*AP213,IF(AB213&lt;0,1.01*AP213,IF(AB213&gt;10,1.1*AP213,(1+AB213/100)*AP213)))</f>
        <v>1.559313249109167</v>
      </c>
      <c r="CI213" s="256">
        <f>IF($AC213="n/a",1.03*CH213,IF($AC213&lt;0,1.01*CH213,IF($AC213&gt;10,1.1*CH213,(1+$AC213/100)*CH213)))</f>
        <v>1.605780783932621</v>
      </c>
      <c r="CJ213" s="257">
        <f>IF($AE213="n/a",1.03*CI213,IF($AE213&lt;0,1.01*CI213,IF($AE213&gt;10,1.1*CI213,(1+$AE213/100)*CI213)))</f>
        <v>1.766358862325883</v>
      </c>
      <c r="CK213" s="257">
        <f>IF($AE213="n/a",1.03*CJ213,IF($AE213&lt;0,1.01*CJ213,IF($AE213&gt;10,1.1*CJ213,(1+$AE213/100)*CJ213)))</f>
        <v>1.942994748558472</v>
      </c>
      <c r="CL213" s="258">
        <f>IF($AE213="n/a",1.03*CK213,IF($AE213&lt;0,1.01*CK213,IF($AE213&gt;10,1.1*CK213,(1+$AE213/100)*CK213)))</f>
        <v>2.137294223414319</v>
      </c>
      <c r="CM213" s="256">
        <f>SUM(CH213:CL213)</f>
        <v>9.011741867340461</v>
      </c>
      <c r="CN213" s="253">
        <f>(CM213/H213)*100</f>
        <v>43.36738145977122</v>
      </c>
      <c r="CO213" s="259">
        <v>0.47</v>
      </c>
      <c r="CP213" s="260">
        <v>11.2</v>
      </c>
      <c r="CQ213" s="261">
        <v>-6.1</v>
      </c>
      <c r="CR213" s="260">
        <v>1</v>
      </c>
      <c r="CS213" s="261">
        <v>1.4</v>
      </c>
    </row>
    <row r="214" ht="11.25" customHeight="1">
      <c r="A214" t="s" s="227">
        <v>1014</v>
      </c>
      <c r="B214" t="s" s="116">
        <v>1015</v>
      </c>
      <c r="C214" t="s" s="116">
        <v>170</v>
      </c>
      <c r="D214" s="218">
        <v>13</v>
      </c>
      <c r="E214" s="219">
        <v>289</v>
      </c>
      <c r="F214" t="s" s="220">
        <v>141</v>
      </c>
      <c r="G214" t="s" s="221">
        <v>55</v>
      </c>
      <c r="H214" s="493">
        <v>47.87</v>
      </c>
      <c r="I214" s="223">
        <f>(R214/H214)*100</f>
        <v>4.930018800919155</v>
      </c>
      <c r="J214" s="224">
        <v>0.5775</v>
      </c>
      <c r="K214" s="224">
        <v>0.59</v>
      </c>
      <c r="L214" s="223">
        <f>((K214/J214)-1)*100</f>
        <v>2.164502164502147</v>
      </c>
      <c r="M214" s="226">
        <v>43017</v>
      </c>
      <c r="N214" s="226">
        <v>43018</v>
      </c>
      <c r="O214" s="226">
        <v>43040</v>
      </c>
      <c r="P214" t="s" s="227">
        <v>171</v>
      </c>
      <c r="Q214" s="316"/>
      <c r="R214" s="225">
        <f>K214*4</f>
        <v>2.36</v>
      </c>
      <c r="S214" s="228">
        <f>IF(OR(W214&lt;0.01,W214="n/a"),"n/a",R214/W214*100)</f>
        <v>60.51282051282051</v>
      </c>
      <c r="T214" s="229">
        <f>IF(OR(W214&lt;0.01,Z214="n/a"),"n/a",(H214/SQRT(22.5*W214*(H214/Z214))-1)*100)</f>
        <v>99.42147095266114</v>
      </c>
      <c r="U214" s="223">
        <f>IF(OR(W214&lt;0.01,W214="n/a"),"n/a",H214/W214)</f>
        <v>12.27435897435897</v>
      </c>
      <c r="V214" s="230">
        <v>12</v>
      </c>
      <c r="W214" s="222">
        <v>3.9</v>
      </c>
      <c r="X214" s="222">
        <v>9.69</v>
      </c>
      <c r="Y214" s="231">
        <v>1.57</v>
      </c>
      <c r="Z214" s="232">
        <v>7.29</v>
      </c>
      <c r="AA214" s="358">
        <v>65</v>
      </c>
      <c r="AB214" s="234">
        <v>-26.5</v>
      </c>
      <c r="AC214" s="235">
        <v>2.42</v>
      </c>
      <c r="AD214" s="236">
        <v>65.8</v>
      </c>
      <c r="AE214" s="236">
        <v>1.27</v>
      </c>
      <c r="AF214" s="237">
        <v>35</v>
      </c>
      <c r="AG214" s="238">
        <v>195361</v>
      </c>
      <c r="AH214" s="239">
        <v>0</v>
      </c>
      <c r="AI214" s="240">
        <v>4.38</v>
      </c>
      <c r="AJ214" s="241">
        <f>IF(OR(AD214&lt;0,AD214="n/a",AD214=0,AN214="n/a"),"n/a",AN214/AD214)</f>
        <v>0.04523815144916084</v>
      </c>
      <c r="AK214" s="242">
        <f>IF(OR(AN214&lt;0,AN214="n/a",AO214&lt;0,AO214="n/a"),"n/a",AN214/AO214)</f>
        <v>0.8646899468133182</v>
      </c>
      <c r="AL214" s="243">
        <f>((AP214/AQ214)^(1/1)-1)*100</f>
        <v>2.595936794582387</v>
      </c>
      <c r="AM214" s="243">
        <f>IF(AS214=0,"n/a",((AP214/AS214)^(1/3)-1)*100)</f>
        <v>3.077038004349619</v>
      </c>
      <c r="AN214" s="243">
        <f>IF(AV214=0,"n/a",((AP214/AV214)^(1/5)-1)*100)</f>
        <v>2.976670365354783</v>
      </c>
      <c r="AO214" s="244">
        <f>IF(BB214=0,"n/a",((AP214/BB214)^(1/10)-1)*100)</f>
        <v>3.442471346318809</v>
      </c>
      <c r="AP214" s="241">
        <v>2.2725</v>
      </c>
      <c r="AQ214" s="241">
        <v>2.215</v>
      </c>
      <c r="AR214" s="241">
        <v>2.14</v>
      </c>
      <c r="AS214" s="241">
        <v>2.075</v>
      </c>
      <c r="AT214" s="245"/>
      <c r="AU214" s="241">
        <v>2.015</v>
      </c>
      <c r="AV214" s="241">
        <v>1.9625</v>
      </c>
      <c r="AW214" s="245"/>
      <c r="AX214" s="246">
        <v>1.9125</v>
      </c>
      <c r="AY214" s="247">
        <v>1.855</v>
      </c>
      <c r="AZ214" s="248">
        <v>1.75</v>
      </c>
      <c r="BA214" s="248">
        <v>1.645</v>
      </c>
      <c r="BB214" s="317">
        <v>1.62</v>
      </c>
      <c r="BC214" s="248">
        <v>1.6</v>
      </c>
      <c r="BD214" s="317">
        <v>1.54</v>
      </c>
      <c r="BE214" s="317">
        <v>1.54</v>
      </c>
      <c r="BF214" s="317">
        <v>1.54</v>
      </c>
      <c r="BG214" s="317">
        <v>1.54</v>
      </c>
      <c r="BH214" s="317">
        <v>1.54</v>
      </c>
      <c r="BI214" s="401">
        <v>1.54</v>
      </c>
      <c r="BJ214" s="246">
        <f>SUM(AP214:BI214)</f>
        <v>32.3025</v>
      </c>
      <c r="BK214" s="250">
        <f>((AP214/AQ214)-1)*100</f>
        <v>2.595936794582387</v>
      </c>
      <c r="BL214" s="250">
        <f>((AQ214/AR214)-1)*100</f>
        <v>3.504672897196248</v>
      </c>
      <c r="BM214" s="250">
        <f>((AR214/AS214)-1)*100</f>
        <v>3.132530120481936</v>
      </c>
      <c r="BN214" s="250">
        <f>IF(AU214=0,0,IF(AU214&gt;AS214,0,((AS214/AU214)-1)*100))</f>
        <v>2.977667493796532</v>
      </c>
      <c r="BO214" s="250">
        <f>IF(AV214=0,0,IF(AV214&gt;AU214,0,((AU214/AV214)-1)*100))</f>
        <v>2.675159235668811</v>
      </c>
      <c r="BP214" s="250">
        <f>IF(AX214=0,0,IF(AX214&gt;AV214,0,((AV214/AX214)-1)*100))</f>
        <v>2.614379084967311</v>
      </c>
      <c r="BQ214" s="251">
        <f>IF(AY214=0,0,IF(AY214&gt;AX214,0,((AX214/AY214)-1)*100))</f>
        <v>3.099730458221028</v>
      </c>
      <c r="BR214" s="252">
        <f>IF(AZ214=0,0,IF(AZ214&gt;AY214,0,((AY214/AZ214)-1)*100))</f>
        <v>6.000000000000005</v>
      </c>
      <c r="BS214" s="252">
        <f>IF(BA214=0,0,IF(BA214&gt;AZ214,0,((AZ214/BA214)-1)*100))</f>
        <v>6.382978723404253</v>
      </c>
      <c r="BT214" s="252">
        <f>IF(BB214=0,0,IF(BB214&gt;BA214,0,((BA214/BB214)-1)*100))</f>
        <v>1.543209876543195</v>
      </c>
      <c r="BU214" s="252">
        <f>IF(BC214=0,0,IF(BC214&gt;BB214,0,((BB214/BC214)-1)*100))</f>
        <v>1.249999999999996</v>
      </c>
      <c r="BV214" s="252">
        <f>IF(BD214=0,0,IF(BD214&gt;BC214,0,((BC214/BD214)-1)*100))</f>
        <v>3.896103896103909</v>
      </c>
      <c r="BW214" s="252">
        <f>IF(BE214=0,0,IF(BE214&gt;BD214,0,((BD214/BE214)-1)*100))</f>
        <v>0</v>
      </c>
      <c r="BX214" s="252">
        <f>IF(BF214=0,0,IF(BF214&gt;BE214,0,((BE214/BF214)-1)*100))</f>
        <v>0</v>
      </c>
      <c r="BY214" s="252">
        <f>IF(BG214=0,0,IF(BG214&gt;BF214,0,((BF214/BG214)-1)*100))</f>
        <v>0</v>
      </c>
      <c r="BZ214" s="252">
        <f>IF(BH214=0,0,IF(BH214&gt;BG214,0,((BG214/BH214)-1)*100))</f>
        <v>0</v>
      </c>
      <c r="CA214" s="253">
        <f>IF(BI214=0,0,IF(BI214&gt;BH214,0,((BH214/BI214)-1)*100))</f>
        <v>0</v>
      </c>
      <c r="CB214" s="250">
        <f>AVERAGE(BK214:CA214)</f>
        <v>2.333668740056801</v>
      </c>
      <c r="CC214" s="250">
        <f>SQRT(AVERAGE((BK214-$CB214)^2,(BL214-$CB214)^2,(BM214-$CB214)^2,(BN214-$CB214)^2,(BO214-$CB214)^2,(BP214-$CB214)^2,(BQ214-$CB214)^2,(BR214-$CB214)^2,(BS214-$CB214)^2,(BT214-$CB214)^2,(BU214-$CB214)^2,(BV214-$CB214)^2,(BW214-$CB214)^2,(BX214-$CB214)^2,(BY214-$CB214)^2,(BZ214-$CB214)^2,(CA214-$CB214)^2))</f>
        <v>1.949125380646806</v>
      </c>
      <c r="CD214" t="s" s="116">
        <v>170</v>
      </c>
      <c r="CE214" s="254">
        <f>IF(AN214="n/a","n/a",IF(U214&lt;0,"n/a",IF(U214="n/a","n/a",I214+AN214-U214)))</f>
        <v>-4.367669808085035</v>
      </c>
      <c r="CF214" s="254">
        <f>IF(AN214="n/a","n/a",I214+AN214)</f>
        <v>7.906689166273939</v>
      </c>
      <c r="CG214" s="250">
        <f>D214/10+(1000-E214)/100+IF(F214="N",2,IF(F214="Y",1,0))+IF(G214="N",2,IF(G214="Y",1,0))+IF(L214&gt;10,5,L214/2)+IF(S214&gt;100,0,IF(S214&lt;0,0,(100-S214)/10))+IF(U214&gt;100,0,IF(U214&lt;0,0,(100-U214)/10))+IF(X214="-",0,IF(X214="N/A",0,IF(X214&gt;5,0,5-X214)))+IF(Y214&gt;5,0,5-Y214)+IF(Z214="N/A",0,IF(Z214&gt;5,0,5-Z214))+IF(AB214&lt;0,0,IF(AB214="-",0,IF(AB214="N/A",0,IF(AB214&gt;10,5,AB214/2))))+IF(AC214="n/a",0,IF(AC214&lt;0,0,IF(AC214&gt;10,5,AC214/2)))+IF(AE214="n/a",0,IF(AE214&lt;0,0,IF(AE214&gt;10,5,AE214/2)))+AF214/10+IF(AG214&gt;100000,3,IF(AG214&gt;10000,2,IF(AG214&gt;1000,1,0)))+IF(AL214&gt;10,5,AL214/2)+IF(AM214="n/a",0,IF(AM214&gt;10,5,AM214/2))+IF(AN214="n/a",0,IF(AN214&gt;10,5,AN214/2))+IF(AO214="n/a",0,IF(AO214&lt;0,0,IF(AO214&gt;10,5,AO214/2)))+IF(CB214&gt;10,5,CB214/2)</f>
        <v>44.20142575886432</v>
      </c>
      <c r="CH214" s="255">
        <f>IF(AB214="n/a",1.03*AP214,IF(AB214&lt;0,1.01*AP214,IF(AB214&gt;10,1.1*AP214,(1+AB214/100)*AP214)))</f>
        <v>2.295225</v>
      </c>
      <c r="CI214" s="256">
        <f>IF($AC214="n/a",1.03*CH214,IF($AC214&lt;0,1.01*CH214,IF($AC214&gt;10,1.1*CH214,(1+$AC214/100)*CH214)))</f>
        <v>2.350769445</v>
      </c>
      <c r="CJ214" s="257">
        <f>IF($AE214="n/a",1.03*CI214,IF($AE214&lt;0,1.01*CI214,IF($AE214&gt;10,1.1*CI214,(1+$AE214/100)*CI214)))</f>
        <v>2.3806242169515</v>
      </c>
      <c r="CK214" s="257">
        <f>IF($AE214="n/a",1.03*CJ214,IF($AE214&lt;0,1.01*CJ214,IF($AE214&gt;10,1.1*CJ214,(1+$AE214/100)*CJ214)))</f>
        <v>2.410858144506784</v>
      </c>
      <c r="CL214" s="258">
        <f>IF($AE214="n/a",1.03*CK214,IF($AE214&lt;0,1.01*CK214,IF($AE214&gt;10,1.1*CK214,(1+$AE214/100)*CK214)))</f>
        <v>2.441476042942019</v>
      </c>
      <c r="CM214" s="256">
        <f>SUM(CH214:CL214)</f>
        <v>11.8789528494003</v>
      </c>
      <c r="CN214" s="253">
        <f>(CM214/H214)*100</f>
        <v>24.8150257977863</v>
      </c>
      <c r="CO214" s="259">
        <v>0.5600000000000001</v>
      </c>
      <c r="CP214" s="260">
        <v>11.9</v>
      </c>
      <c r="CQ214" s="261">
        <v>-12.7</v>
      </c>
      <c r="CR214" s="260">
        <v>-1.3</v>
      </c>
      <c r="CS214" s="261">
        <v>0.2</v>
      </c>
    </row>
    <row r="215" ht="11.25" customHeight="1">
      <c r="A215" t="s" s="116">
        <v>1016</v>
      </c>
      <c r="B215" t="s" s="116">
        <v>1017</v>
      </c>
      <c r="C215" t="s" s="116">
        <v>265</v>
      </c>
      <c r="D215" s="218">
        <v>10</v>
      </c>
      <c r="E215" s="219">
        <v>334</v>
      </c>
      <c r="F215" t="s" s="220">
        <v>129</v>
      </c>
      <c r="G215" t="s" s="221">
        <v>129</v>
      </c>
      <c r="H215" s="493">
        <v>109.98</v>
      </c>
      <c r="I215" s="223">
        <f>(R215/H215)*100</f>
        <v>0.7092198581560284</v>
      </c>
      <c r="J215" s="224">
        <v>0.165</v>
      </c>
      <c r="K215" s="224">
        <v>0.195</v>
      </c>
      <c r="L215" s="223">
        <f>((K215/J215)-1)*100</f>
        <v>18.18181818181819</v>
      </c>
      <c r="M215" s="226">
        <v>43055</v>
      </c>
      <c r="N215" s="226">
        <v>43056</v>
      </c>
      <c r="O215" s="226">
        <v>43074</v>
      </c>
      <c r="P215" t="s" s="227">
        <v>375</v>
      </c>
      <c r="Q215" t="s" s="227">
        <v>187</v>
      </c>
      <c r="R215" s="225">
        <f>K215*4</f>
        <v>0.78</v>
      </c>
      <c r="S215" s="228">
        <f>IF(OR(W215&lt;0.01,W215="n/a"),"n/a",R215/W215*100)</f>
        <v>28.99628252788104</v>
      </c>
      <c r="T215" s="229">
        <f>IF(OR(W215&lt;0.01,Z215="n/a"),"n/a",(H215/SQRT(22.5*W215*(H215/Z215))-1)*100)</f>
        <v>315.9182075725161</v>
      </c>
      <c r="U215" s="223">
        <f>IF(OR(W215&lt;0.01,W215="n/a"),"n/a",H215/W215)</f>
        <v>40.88475836431227</v>
      </c>
      <c r="V215" s="230">
        <v>9</v>
      </c>
      <c r="W215" s="222">
        <v>2.69</v>
      </c>
      <c r="X215" s="222">
        <v>2.46</v>
      </c>
      <c r="Y215" s="231">
        <v>13.71</v>
      </c>
      <c r="Z215" s="232">
        <v>9.52</v>
      </c>
      <c r="AA215" t="s" s="362">
        <v>143</v>
      </c>
      <c r="AB215" s="234">
        <v>16.7</v>
      </c>
      <c r="AC215" s="235">
        <v>16.16</v>
      </c>
      <c r="AD215" s="236">
        <v>16.62</v>
      </c>
      <c r="AE215" s="236">
        <v>16.62</v>
      </c>
      <c r="AF215" s="237">
        <v>34</v>
      </c>
      <c r="AG215" s="238">
        <v>251705</v>
      </c>
      <c r="AH215" s="239">
        <v>0.1</v>
      </c>
      <c r="AI215" s="240">
        <v>0.67</v>
      </c>
      <c r="AJ215" s="241">
        <f>IF(OR(AD215&lt;0,AD215="n/a",AD215=0,AN215="n/a"),"n/a",AN215/AD215)</f>
        <v>1.709908711138787</v>
      </c>
      <c r="AK215" t="s" s="265">
        <f>IF(OR(AN215&lt;0,AN215="n/a",AO215&lt;0,AO215="n/a"),"n/a",AN215/AO215)</f>
        <v>143</v>
      </c>
      <c r="AL215" s="243">
        <f>((AP215/AQ215)^(1/1)-1)*100</f>
        <v>16.99999999999999</v>
      </c>
      <c r="AM215" s="243">
        <f>IF(AS215=0,"n/a",((AP215/AS215)^(1/3)-1)*100)</f>
        <v>18.95983479384311</v>
      </c>
      <c r="AN215" s="243">
        <f>IF(AV215=0,"n/a",((AP215/AV215)^(1/5)-1)*100)</f>
        <v>28.41868277912665</v>
      </c>
      <c r="AO215" t="s" s="265">
        <f>IF(BB215=0,"n/a",((AP215/BB215)^(1/10)-1)*100)</f>
        <v>143</v>
      </c>
      <c r="AP215" s="241">
        <v>0.585</v>
      </c>
      <c r="AQ215" s="241">
        <v>0.5</v>
      </c>
      <c r="AR215" s="241">
        <v>0.42</v>
      </c>
      <c r="AS215" s="241">
        <v>0.3475</v>
      </c>
      <c r="AT215" s="245"/>
      <c r="AU215" s="241">
        <v>0.2475</v>
      </c>
      <c r="AV215" s="241">
        <v>0.1675</v>
      </c>
      <c r="AW215" s="245"/>
      <c r="AX215" s="246">
        <v>0.13125</v>
      </c>
      <c r="AY215" s="247">
        <v>0.11</v>
      </c>
      <c r="AZ215" s="248">
        <v>0.0525</v>
      </c>
      <c r="BA215" s="317">
        <v>0</v>
      </c>
      <c r="BB215" s="317">
        <v>0</v>
      </c>
      <c r="BC215" s="317">
        <v>0</v>
      </c>
      <c r="BD215" s="317">
        <v>0</v>
      </c>
      <c r="BE215" s="317">
        <v>0</v>
      </c>
      <c r="BF215" s="317">
        <v>0</v>
      </c>
      <c r="BG215" s="317">
        <v>0</v>
      </c>
      <c r="BH215" s="317">
        <v>0</v>
      </c>
      <c r="BI215" s="401">
        <v>0</v>
      </c>
      <c r="BJ215" s="246">
        <f>SUM(AP215:BI215)</f>
        <v>2.56125</v>
      </c>
      <c r="BK215" s="250">
        <f>((AP215/AQ215)-1)*100</f>
        <v>16.99999999999999</v>
      </c>
      <c r="BL215" s="250">
        <f>((AQ215/AR215)-1)*100</f>
        <v>19.04761904761905</v>
      </c>
      <c r="BM215" s="250">
        <f>((AR215/AS215)-1)*100</f>
        <v>20.86330935251799</v>
      </c>
      <c r="BN215" s="250">
        <f>IF(AU215=0,0,IF(AU215&gt;AS215,0,((AS215/AU215)-1)*100))</f>
        <v>40.4040404040404</v>
      </c>
      <c r="BO215" s="250">
        <f>IF(AV215=0,0,IF(AV215&gt;AU215,0,((AU215/AV215)-1)*100))</f>
        <v>47.76119402985073</v>
      </c>
      <c r="BP215" s="250">
        <f>IF(AX215=0,0,IF(AX215&gt;AV215,0,((AV215/AX215)-1)*100))</f>
        <v>27.61904761904763</v>
      </c>
      <c r="BQ215" s="251">
        <f>IF(AY215=0,0,IF(AY215&gt;AX215,0,((AX215/AY215)-1)*100))</f>
        <v>19.31818181818181</v>
      </c>
      <c r="BR215" s="252">
        <f>IF(AZ215=0,0,IF(AZ215&gt;AY215,0,((AY215/AZ215)-1)*100))</f>
        <v>109.5238095238095</v>
      </c>
      <c r="BS215" s="252">
        <f>IF(BA215=0,0,IF(BA215&gt;AZ215,0,((AZ215/BA215)-1)*100))</f>
        <v>0</v>
      </c>
      <c r="BT215" s="252">
        <f>IF(BB215=0,0,IF(BB215&gt;BA215,0,((BA215/BB215)-1)*100))</f>
        <v>0</v>
      </c>
      <c r="BU215" s="252">
        <f>IF(BC215=0,0,IF(BC215&gt;BB215,0,((BB215/BC215)-1)*100))</f>
        <v>0</v>
      </c>
      <c r="BV215" s="252">
        <f>IF(BD215=0,0,IF(BD215&gt;BC215,0,((BC215/BD215)-1)*100))</f>
        <v>0</v>
      </c>
      <c r="BW215" s="252">
        <f>IF(BE215=0,0,IF(BE215&gt;BD215,0,((BD215/BE215)-1)*100))</f>
        <v>0</v>
      </c>
      <c r="BX215" s="252">
        <f>IF(BF215=0,0,IF(BF215&gt;BE215,0,((BE215/BF215)-1)*100))</f>
        <v>0</v>
      </c>
      <c r="BY215" s="252">
        <f>IF(BG215=0,0,IF(BG215&gt;BF215,0,((BF215/BG215)-1)*100))</f>
        <v>0</v>
      </c>
      <c r="BZ215" s="252">
        <f>IF(BH215=0,0,IF(BH215&gt;BG215,0,((BG215/BH215)-1)*100))</f>
        <v>0</v>
      </c>
      <c r="CA215" s="253">
        <f>IF(BI215=0,0,IF(BI215&gt;BH215,0,((BH215/BI215)-1)*100))</f>
        <v>0</v>
      </c>
      <c r="CB215" s="250">
        <f>AVERAGE(BK215:CA215)</f>
        <v>17.73748245853336</v>
      </c>
      <c r="CC215" s="250">
        <f>SQRT(AVERAGE((BK215-$CB215)^2,(BL215-$CB215)^2,(BM215-$CB215)^2,(BN215-$CB215)^2,(BO215-$CB215)^2,(BP215-$CB215)^2,(BQ215-$CB215)^2,(BR215-$CB215)^2,(BS215-$CB215)^2,(BT215-$CB215)^2,(BU215-$CB215)^2,(BV215-$CB215)^2,(BW215-$CB215)^2,(BX215-$CB215)^2,(BY215-$CB215)^2,(BZ215-$CB215)^2,(CA215-$CB215)^2))</f>
        <v>27.42225971077306</v>
      </c>
      <c r="CD215" t="s" s="116">
        <v>178</v>
      </c>
      <c r="CE215" s="254">
        <f>IF(AN215="n/a","n/a",IF(U215&lt;0,"n/a",IF(U215="n/a","n/a",I215+AN215-U215)))</f>
        <v>-11.75685572702959</v>
      </c>
      <c r="CF215" s="254">
        <f>IF(AN215="n/a","n/a",I215+AN215)</f>
        <v>29.12790263728268</v>
      </c>
      <c r="CG215" s="250">
        <f>D215/10+(1000-E215)/100+IF(F215="N",2,IF(F215="Y",1,0))+IF(G215="N",2,IF(G215="Y",1,0))+IF(L215&gt;10,5,L215/2)+IF(S215&gt;100,0,IF(S215&lt;0,0,(100-S215)/10))+IF(U215&gt;100,0,IF(U215&lt;0,0,(100-U215)/10))+IF(X215="-",0,IF(X215="N/A",0,IF(X215&gt;5,0,5-X215)))+IF(Y215&gt;5,0,5-Y215)+IF(Z215="N/A",0,IF(Z215&gt;5,0,5-Z215))+IF(AB215&lt;0,0,IF(AB215="-",0,IF(AB215="N/A",0,IF(AB215&gt;10,5,AB215/2))))+IF(AC215="n/a",0,IF(AC215&lt;0,0,IF(AC215&gt;10,5,AC215/2)))+IF(AE215="n/a",0,IF(AE215&lt;0,0,IF(AE215&gt;10,5,AE215/2)))+AF215/10+IF(AG215&gt;100000,3,IF(AG215&gt;10000,2,IF(AG215&gt;1000,1,0)))+IF(AL215&gt;10,5,AL215/2)+IF(AM215="n/a",0,IF(AM215&gt;10,5,AM215/2))+IF(AN215="n/a",0,IF(AN215&gt;10,5,AN215/2))+IF(AO215="n/a",0,IF(AO215&lt;0,0,IF(AO215&gt;10,5,AO215/2)))+IF(CB215&gt;10,5,CB215/2)</f>
        <v>69.61189591078067</v>
      </c>
      <c r="CH215" s="255">
        <f>IF(AB215="n/a",1.03*AP215,IF(AB215&lt;0,1.01*AP215,IF(AB215&gt;10,1.1*AP215,(1+AB215/100)*AP215)))</f>
        <v>0.6435</v>
      </c>
      <c r="CI215" s="256">
        <f>IF($AC215="n/a",1.03*CH215,IF($AC215&lt;0,1.01*CH215,IF($AC215&gt;10,1.1*CH215,(1+$AC215/100)*CH215)))</f>
        <v>0.70785</v>
      </c>
      <c r="CJ215" s="257">
        <f>IF($AE215="n/a",1.03*CI215,IF($AE215&lt;0,1.01*CI215,IF($AE215&gt;10,1.1*CI215,(1+$AE215/100)*CI215)))</f>
        <v>0.7786350000000001</v>
      </c>
      <c r="CK215" s="257">
        <f>IF($AE215="n/a",1.03*CJ215,IF($AE215&lt;0,1.01*CJ215,IF($AE215&gt;10,1.1*CJ215,(1+$AE215/100)*CJ215)))</f>
        <v>0.8564985000000002</v>
      </c>
      <c r="CL215" s="258">
        <f>IF($AE215="n/a",1.03*CK215,IF($AE215&lt;0,1.01*CK215,IF($AE215&gt;10,1.1*CK215,(1+$AE215/100)*CK215)))</f>
        <v>0.9421483500000003</v>
      </c>
      <c r="CM215" s="256">
        <f>SUM(CH215:CL215)</f>
        <v>3.92863185</v>
      </c>
      <c r="CN215" s="253">
        <f>(CM215/H215)*100</f>
        <v>3.572132978723404</v>
      </c>
      <c r="CO215" s="259">
        <v>0.96</v>
      </c>
      <c r="CP215" s="260">
        <v>46.3</v>
      </c>
      <c r="CQ215" s="261">
        <v>-0.7</v>
      </c>
      <c r="CR215" s="260">
        <v>4</v>
      </c>
      <c r="CS215" s="261">
        <v>15.2</v>
      </c>
    </row>
    <row r="216" ht="11.25" customHeight="1">
      <c r="A216" t="s" s="273">
        <v>1018</v>
      </c>
      <c r="B216" t="s" s="146">
        <v>1019</v>
      </c>
      <c r="C216" t="s" s="146">
        <v>140</v>
      </c>
      <c r="D216" s="267">
        <v>14</v>
      </c>
      <c r="E216" s="219">
        <v>253</v>
      </c>
      <c r="F216" t="s" s="151">
        <v>129</v>
      </c>
      <c r="G216" t="s" s="152">
        <v>129</v>
      </c>
      <c r="H216" s="496">
        <v>49.1</v>
      </c>
      <c r="I216" s="269">
        <f>(R216/H216)*100</f>
        <v>0.5702647657841141</v>
      </c>
      <c r="J216" s="270">
        <v>0.06</v>
      </c>
      <c r="K216" s="270">
        <v>0.07000000000000001</v>
      </c>
      <c r="L216" s="269">
        <f>((K216/J216)-1)*100</f>
        <v>16.66666666666667</v>
      </c>
      <c r="M216" s="272">
        <v>42933</v>
      </c>
      <c r="N216" s="272">
        <v>42935</v>
      </c>
      <c r="O216" s="272">
        <v>42949</v>
      </c>
      <c r="P216" t="s" s="273">
        <v>652</v>
      </c>
      <c r="Q216" s="508"/>
      <c r="R216" s="271">
        <f>K216*4</f>
        <v>0.28</v>
      </c>
      <c r="S216" s="275">
        <f>IF(OR(W216&lt;0.01,W216="n/a"),"n/a",R216/W216*100)</f>
        <v>10.37037037037037</v>
      </c>
      <c r="T216" s="276">
        <f>IF(OR(W216&lt;0.01,Z216="n/a"),"n/a",(H216/SQRT(22.5*W216*(H216/Z216))-1)*100)</f>
        <v>26.18296207371053</v>
      </c>
      <c r="U216" s="269">
        <f>IF(OR(W216&lt;0.01,W216="n/a"),"n/a",H216/W216)</f>
        <v>18.18518518518518</v>
      </c>
      <c r="V216" s="277">
        <v>12</v>
      </c>
      <c r="W216" s="268">
        <v>2.7</v>
      </c>
      <c r="X216" s="268">
        <v>2.27</v>
      </c>
      <c r="Y216" s="278">
        <v>0.79</v>
      </c>
      <c r="Z216" s="279">
        <v>1.97</v>
      </c>
      <c r="AA216" s="280">
        <v>10.6</v>
      </c>
      <c r="AB216" s="281">
        <v>7.1</v>
      </c>
      <c r="AC216" t="s" s="568">
        <v>143</v>
      </c>
      <c r="AD216" s="283">
        <v>5.2</v>
      </c>
      <c r="AE216" s="283">
        <v>8</v>
      </c>
      <c r="AF216" s="284">
        <v>1</v>
      </c>
      <c r="AG216" s="570">
        <v>612</v>
      </c>
      <c r="AH216" s="286">
        <v>1.1</v>
      </c>
      <c r="AI216" s="287">
        <v>0.82</v>
      </c>
      <c r="AJ216" s="288">
        <f>IF(OR(AD216&lt;0,AD216="n/a",AD216=0),"n/a",AN216/AD216)</f>
        <v>2.324505034535249</v>
      </c>
      <c r="AK216" s="289">
        <f>IF(OR(AO216&lt;0,AO216="n/a"),"n/a",AN216/AO216)</f>
        <v>0.8973521916240343</v>
      </c>
      <c r="AL216" s="290">
        <f>((AP216/AQ216)^(1/1)-1)*100</f>
        <v>9.523809523809534</v>
      </c>
      <c r="AM216" s="290">
        <f>IF(AS216=0,"n/a",((AP216/AS216)^(1/3)-1)*100)</f>
        <v>10.60114886613992</v>
      </c>
      <c r="AN216" s="290">
        <f>IF(AV216=0,"n/a",((AP216/AV216)^(1/5)-1)*100)</f>
        <v>12.08742617958329</v>
      </c>
      <c r="AO216" s="291">
        <f>IF(BB216=0,"n/a",((AP216/BB216)^(1/10)-1)*100)</f>
        <v>13.47010270037607</v>
      </c>
      <c r="AP216" s="288">
        <v>0.23</v>
      </c>
      <c r="AQ216" s="288">
        <v>0.21</v>
      </c>
      <c r="AR216" s="288">
        <v>0.19</v>
      </c>
      <c r="AS216" s="288">
        <v>0.17</v>
      </c>
      <c r="AT216" s="292"/>
      <c r="AU216" s="288">
        <v>0.15</v>
      </c>
      <c r="AV216" s="288">
        <v>0.13</v>
      </c>
      <c r="AW216" s="292"/>
      <c r="AX216" s="293">
        <v>0.11</v>
      </c>
      <c r="AY216" s="294">
        <v>0.095</v>
      </c>
      <c r="AZ216" s="295">
        <v>0.08500000000000001</v>
      </c>
      <c r="BA216" s="295">
        <v>0.075</v>
      </c>
      <c r="BB216" s="295">
        <v>0.065</v>
      </c>
      <c r="BC216" s="295">
        <v>0.055</v>
      </c>
      <c r="BD216" s="295">
        <v>0.045</v>
      </c>
      <c r="BE216" s="426">
        <v>0.04</v>
      </c>
      <c r="BF216" s="426">
        <v>0.04</v>
      </c>
      <c r="BG216" s="295">
        <v>0.04</v>
      </c>
      <c r="BH216" s="295">
        <v>0.03875</v>
      </c>
      <c r="BI216" s="296">
        <v>0.035</v>
      </c>
      <c r="BJ216" s="293">
        <f>SUM(AP216:BI216)</f>
        <v>1.80375</v>
      </c>
      <c r="BK216" s="297">
        <f>((AP216/AQ216)-1)*100</f>
        <v>9.523809523809534</v>
      </c>
      <c r="BL216" s="297">
        <f>((AQ216/AR216)-1)*100</f>
        <v>10.52631578947367</v>
      </c>
      <c r="BM216" s="297">
        <f>((AR216/AS216)-1)*100</f>
        <v>11.76470588235294</v>
      </c>
      <c r="BN216" s="297">
        <f>IF(AU216=0,0,IF(AU216&gt;AS216,0,((AS216/AU216)-1)*100))</f>
        <v>13.33333333333335</v>
      </c>
      <c r="BO216" s="297">
        <f>IF(AV216=0,0,IF(AV216&gt;AU216,0,((AU216/AV216)-1)*100))</f>
        <v>15.38461538461537</v>
      </c>
      <c r="BP216" s="297">
        <f>IF(AX216=0,0,IF(AX216&gt;AV216,0,((AV216/AX216)-1)*100))</f>
        <v>18.18181818181819</v>
      </c>
      <c r="BQ216" s="298">
        <f>IF(AY216=0,0,IF(AY216&gt;AX216,0,((AX216/AY216)-1)*100))</f>
        <v>15.78947368421053</v>
      </c>
      <c r="BR216" s="299">
        <f>IF(AZ216=0,0,IF(AZ216&gt;AY216,0,((AY216/AZ216)-1)*100))</f>
        <v>11.76470588235294</v>
      </c>
      <c r="BS216" s="299">
        <f>IF(BA216=0,0,IF(BA216&gt;AZ216,0,((AZ216/BA216)-1)*100))</f>
        <v>13.33333333333335</v>
      </c>
      <c r="BT216" s="299">
        <f>IF(BB216=0,0,IF(BB216&gt;BA216,0,((BA216/BB216)-1)*100))</f>
        <v>15.38461538461537</v>
      </c>
      <c r="BU216" s="299">
        <f>IF(BC216=0,0,IF(BC216&gt;BB216,0,((BB216/BC216)-1)*100))</f>
        <v>18.18181818181819</v>
      </c>
      <c r="BV216" s="299">
        <f>IF(BD216=0,0,IF(BD216&gt;BC216,0,((BC216/BD216)-1)*100))</f>
        <v>22.22222222222223</v>
      </c>
      <c r="BW216" s="299">
        <f>IF(BE216=0,0,IF(BE216&gt;BD216,0,((BD216/BE216)-1)*100))</f>
        <v>12.5</v>
      </c>
      <c r="BX216" s="299">
        <f>IF(BF216=0,0,IF(BF216&gt;BE216,0,((BE216/BF216)-1)*100))</f>
        <v>0</v>
      </c>
      <c r="BY216" s="299">
        <f>IF(BG216=0,0,IF(BG216&gt;BF216,0,((BF216/BG216)-1)*100))</f>
        <v>0</v>
      </c>
      <c r="BZ216" s="299">
        <f>IF(BH216=0,0,IF(BH216&gt;BG216,0,((BG216/BH216)-1)*100))</f>
        <v>3.2258064516129</v>
      </c>
      <c r="CA216" s="300">
        <f>IF(BI216=0,0,IF(BI216&gt;BH216,0,((BH216/BI216)-1)*100))</f>
        <v>10.7142857142857</v>
      </c>
      <c r="CB216" s="297">
        <f>AVERAGE(BK216:CA216)</f>
        <v>11.87240346763849</v>
      </c>
      <c r="CC216" s="297">
        <f>SQRT(AVERAGE((BK216-$CB216)^2,(BL216-$CB216)^2,(BM216-$CB216)^2,(BN216-$CB216)^2,(BO216-$CB216)^2,(BP216-$CB216)^2,(BQ216-$CB216)^2,(BR216-$CB216)^2,(BS216-$CB216)^2,(BT216-$CB216)^2,(BU216-$CB216)^2,(BV216-$CB216)^2,(BW216-$CB216)^2,(BX216-$CB216)^2,(BY216-$CB216)^2,(BZ216-$CB216)^2,(CA216-$CB216)^2))</f>
        <v>5.924908726188087</v>
      </c>
      <c r="CD216" t="s" s="146">
        <v>137</v>
      </c>
      <c r="CE216" s="301">
        <f>IF(AN216="n/a","n/a",IF(U216&lt;0,"n/a",IF(U216="n/a","n/a",I216+AN216-U216)))</f>
        <v>-5.527494239817777</v>
      </c>
      <c r="CF216" s="301">
        <f>IF(AN216="n/a","n/a",I216+AN216)</f>
        <v>12.65769094536741</v>
      </c>
      <c r="CG216" s="297">
        <f>D216/10+(1000-E216)/100+IF(F216="N",2,IF(F216="Y",1,0))+IF(G216="N",2,IF(G216="Y",1,0))+IF(L216&gt;10,5,L216/2)+IF(S216&gt;100,0,IF(S216&lt;0,0,(100-S216)/10))+IF(U216&gt;100,0,IF(U216&lt;0,0,(100-U216)/10))+IF(X216="-",0,IF(X216="N/A",0,IF(X216&gt;5,0,5-X216)))+IF(Y216&gt;5,0,5-Y216)+IF(Z216="N/A",0,IF(Z216&gt;5,0,5-Z216))+IF(AB216&lt;0,0,IF(AB216="-",0,IF(AB216="N/A",0,IF(AB216&gt;10,5,AB216/2))))+IF(AC216="n/a",0,IF(AC216&lt;0,0,IF(AC216&gt;10,5,AC216/2)))+IF(AE216="n/a",0,IF(AE216&lt;0,0,IF(AE216&gt;10,5,AE216/2)))+AF216/10+IF(AG216&gt;100000,3,IF(AG216&gt;10000,2,IF(AG216&gt;1000,1,0)))+IF(AL216&gt;10,5,AL216/2)+IF(AM216="n/a",0,IF(AM216&gt;10,5,AM216/2))+IF(AN216="n/a",0,IF(AN216&gt;10,5,AN216/2))+IF(AO216="n/a",0,IF(AO216&lt;0,0,IF(AO216&gt;10,5,AO216/2)))+IF(CB216&gt;10,5,CB216/2)</f>
        <v>73.39634920634921</v>
      </c>
      <c r="CH216" s="302">
        <f>IF(AB216="n/a",1.03*AP216,IF(AB216&lt;0,1.01*AP216,IF(AB216&gt;10,1.1*AP216,(1+AB216/100)*AP216)))</f>
        <v>0.24633</v>
      </c>
      <c r="CI216" s="303">
        <f>IF($AC216="n/a",1.03*CH216,IF($AC216&lt;0,1.01*CH216,IF($AC216&gt;10,1.1*CH216,(1+$AC216/100)*CH216)))</f>
        <v>0.2537199</v>
      </c>
      <c r="CJ216" s="304">
        <f>IF($AE216="n/a",1.03*CI216,IF($AE216&lt;0,1.01*CI216,IF($AE216&gt;10,1.1*CI216,(1+$AE216/100)*CI216)))</f>
        <v>0.274017492</v>
      </c>
      <c r="CK216" s="304">
        <f>IF($AE216="n/a",1.03*CJ216,IF($AE216&lt;0,1.01*CJ216,IF($AE216&gt;10,1.1*CJ216,(1+$AE216/100)*CJ216)))</f>
        <v>0.2959388913600001</v>
      </c>
      <c r="CL216" s="305">
        <f>IF($AE216="n/a",1.03*CK216,IF($AE216&lt;0,1.01*CK216,IF($AE216&gt;10,1.1*CK216,(1+$AE216/100)*CK216)))</f>
        <v>0.3196140026688001</v>
      </c>
      <c r="CM216" s="303">
        <f>SUM(CH216:CL216)</f>
        <v>1.3896202860288</v>
      </c>
      <c r="CN216" s="300">
        <f>(CM216/H216)*100</f>
        <v>2.830183881932383</v>
      </c>
      <c r="CO216" s="306">
        <v>1.81</v>
      </c>
      <c r="CP216" s="307">
        <v>87.7</v>
      </c>
      <c r="CQ216" s="308">
        <v>-18</v>
      </c>
      <c r="CR216" s="307">
        <v>-10.2</v>
      </c>
      <c r="CS216" s="308">
        <v>8</v>
      </c>
    </row>
    <row r="217" ht="11.25" customHeight="1">
      <c r="A217" t="s" s="173">
        <v>1020</v>
      </c>
      <c r="B217" t="s" s="110">
        <v>1021</v>
      </c>
      <c r="C217" t="s" s="110">
        <v>1022</v>
      </c>
      <c r="D217" s="174">
        <v>20</v>
      </c>
      <c r="E217" s="219">
        <v>159</v>
      </c>
      <c r="F217" t="s" s="118">
        <v>55</v>
      </c>
      <c r="G217" t="s" s="113">
        <v>55</v>
      </c>
      <c r="H217" s="495">
        <v>68.15000000000001</v>
      </c>
      <c r="I217" s="177">
        <f>(R217/H217)*100</f>
        <v>5.898752751283931</v>
      </c>
      <c r="J217" s="178">
        <v>1</v>
      </c>
      <c r="K217" s="178">
        <v>1.005</v>
      </c>
      <c r="L217" s="177">
        <f>((K217/J217)-1)*100</f>
        <v>0.4999999999999893</v>
      </c>
      <c r="M217" s="179">
        <v>43007</v>
      </c>
      <c r="N217" s="179">
        <v>43010</v>
      </c>
      <c r="O217" s="179">
        <v>43024</v>
      </c>
      <c r="P217" t="s" s="173">
        <v>284</v>
      </c>
      <c r="Q217" t="s" s="173">
        <v>131</v>
      </c>
      <c r="R217" s="180">
        <f>K217*4</f>
        <v>4.02</v>
      </c>
      <c r="S217" s="181">
        <f>IF(OR(W217&lt;0.01,W217="n/a"),"n/a",R217/W217*100)</f>
        <v>154.6153846153846</v>
      </c>
      <c r="T217" s="182">
        <f>IF(OR(W217&lt;0.01,Z217="n/a"),"n/a",(H217/SQRT(22.5*W217*(H217/Z217))-1)*100)</f>
        <v>62.61774169668546</v>
      </c>
      <c r="U217" s="177">
        <f>IF(OR(W217&lt;0.01,W217="n/a"),"n/a",H217/W217)</f>
        <v>26.21153846153846</v>
      </c>
      <c r="V217" s="183">
        <v>12</v>
      </c>
      <c r="W217" s="176">
        <v>2.6</v>
      </c>
      <c r="X217" t="s" s="369">
        <v>143</v>
      </c>
      <c r="Y217" s="184">
        <v>8.07</v>
      </c>
      <c r="Z217" s="185">
        <v>2.27</v>
      </c>
      <c r="AA217" s="186">
        <v>8.5</v>
      </c>
      <c r="AB217" s="187">
        <v>54.6</v>
      </c>
      <c r="AC217" s="188">
        <v>2.29</v>
      </c>
      <c r="AD217" s="189">
        <v>-8</v>
      </c>
      <c r="AE217" t="s" s="392">
        <v>143</v>
      </c>
      <c r="AF217" s="190">
        <v>1</v>
      </c>
      <c r="AG217" s="191">
        <v>7223</v>
      </c>
      <c r="AH217" s="192">
        <v>1.2</v>
      </c>
      <c r="AI217" s="193">
        <v>1.32</v>
      </c>
      <c r="AJ217" t="s" s="338">
        <f>IF(OR(AD217&lt;0,AD217="n/a",AD217=0),"n/a",AN217/AD217)</f>
        <v>143</v>
      </c>
      <c r="AK217" s="195">
        <f>IF(OR(AO217&lt;0,AO217="n/a"),"n/a",AN217/AO217)</f>
        <v>1.617968934717769</v>
      </c>
      <c r="AL217" s="196">
        <f>((AP217/AQ217)^(1/1)-1)*100</f>
        <v>2.95270446825191</v>
      </c>
      <c r="AM217" s="196">
        <f>IF(AS217=0,"n/a",((AP217/AS217)^(1/3)-1)*100)</f>
        <v>7.404637569750094</v>
      </c>
      <c r="AN217" s="196">
        <f>IF(AV217=0,"n/a",((AP217/AV217)^(1/5)-1)*100)</f>
        <v>13.06854518766727</v>
      </c>
      <c r="AO217" s="197">
        <f>IF(BB217=0,"n/a",((AP217/BB217)^(1/10)-1)*100)</f>
        <v>8.077129855368259</v>
      </c>
      <c r="AP217" s="194">
        <v>3.94</v>
      </c>
      <c r="AQ217" s="194">
        <v>3.827</v>
      </c>
      <c r="AR217" s="194">
        <v>3.615</v>
      </c>
      <c r="AS217" s="194">
        <v>3.18</v>
      </c>
      <c r="AT217" s="199"/>
      <c r="AU217" s="194">
        <v>2.345</v>
      </c>
      <c r="AV217" s="194">
        <v>2.132</v>
      </c>
      <c r="AW217" s="199"/>
      <c r="AX217" s="200">
        <v>2.02</v>
      </c>
      <c r="AY217" s="201">
        <v>1.988</v>
      </c>
      <c r="AZ217" s="202">
        <v>1.938</v>
      </c>
      <c r="BA217" s="202">
        <v>1.859</v>
      </c>
      <c r="BB217" s="202">
        <v>1.812</v>
      </c>
      <c r="BC217" s="202">
        <v>1.78</v>
      </c>
      <c r="BD217" s="202">
        <v>1.749</v>
      </c>
      <c r="BE217" s="202">
        <v>1.73</v>
      </c>
      <c r="BF217" s="202">
        <v>1.714</v>
      </c>
      <c r="BG217" s="202">
        <v>1.696</v>
      </c>
      <c r="BH217" s="202">
        <v>1.685</v>
      </c>
      <c r="BI217" s="314">
        <v>1.665</v>
      </c>
      <c r="BJ217" s="200">
        <f>SUM(AP217:BI217)</f>
        <v>40.675</v>
      </c>
      <c r="BK217" s="205">
        <f>((AP217/AQ217)-1)*100</f>
        <v>2.95270446825191</v>
      </c>
      <c r="BL217" s="205">
        <f>((AQ217/AR217)-1)*100</f>
        <v>5.86445366528352</v>
      </c>
      <c r="BM217" s="205">
        <f>((AR217/AS217)-1)*100</f>
        <v>13.67924528301887</v>
      </c>
      <c r="BN217" s="205">
        <f>IF(AU217=0,0,IF(AU217&gt;AS217,0,((AS217/AU217)-1)*100))</f>
        <v>35.60767590618337</v>
      </c>
      <c r="BO217" s="205">
        <f>IF(AV217=0,0,IF(AV217&gt;AU217,0,((AU217/AV217)-1)*100))</f>
        <v>9.9906191369606</v>
      </c>
      <c r="BP217" s="205">
        <f>IF(AX217=0,0,IF(AX217&gt;AV217,0,((AV217/AX217)-1)*100))</f>
        <v>5.544554455445549</v>
      </c>
      <c r="BQ217" s="206">
        <f>IF(AY217=0,0,IF(AY217&gt;AX217,0,((AX217/AY217)-1)*100))</f>
        <v>1.609657947686127</v>
      </c>
      <c r="BR217" s="207">
        <f>IF(AZ217=0,0,IF(AZ217&gt;AY217,0,((AY217/AZ217)-1)*100))</f>
        <v>2.579979360165119</v>
      </c>
      <c r="BS217" s="207">
        <f>IF(BA217=0,0,IF(BA217&gt;AZ217,0,((AZ217/BA217)-1)*100))</f>
        <v>4.249596557288871</v>
      </c>
      <c r="BT217" s="207">
        <f>IF(BB217=0,0,IF(BB217&gt;BA217,0,((BA217/BB217)-1)*100))</f>
        <v>2.593818984547447</v>
      </c>
      <c r="BU217" s="207">
        <f>IF(BC217=0,0,IF(BC217&gt;BB217,0,((BB217/BC217)-1)*100))</f>
        <v>1.797752808988773</v>
      </c>
      <c r="BV217" s="207">
        <f>IF(BD217=0,0,IF(BD217&gt;BC217,0,((BC217/BD217)-1)*100))</f>
        <v>1.772441395082902</v>
      </c>
      <c r="BW217" s="207">
        <f>IF(BE217=0,0,IF(BE217&gt;BD217,0,((BD217/BE217)-1)*100))</f>
        <v>1.098265895953743</v>
      </c>
      <c r="BX217" s="207">
        <f>IF(BF217=0,0,IF(BF217&gt;BE217,0,((BE217/BF217)-1)*100))</f>
        <v>0.9334889148191472</v>
      </c>
      <c r="BY217" s="207">
        <f>IF(BG217=0,0,IF(BG217&gt;BF217,0,((BF217/BG217)-1)*100))</f>
        <v>1.061320754716988</v>
      </c>
      <c r="BZ217" s="207">
        <f>IF(BH217=0,0,IF(BH217&gt;BG217,0,((BG217/BH217)-1)*100))</f>
        <v>0.6528189910979254</v>
      </c>
      <c r="CA217" s="208">
        <f>IF(BI217=0,0,IF(BI217&gt;BH217,0,((BH217/BI217)-1)*100))</f>
        <v>1.201201201201196</v>
      </c>
      <c r="CB217" s="205">
        <f>AVERAGE(BK217:CA217)</f>
        <v>5.481740925099534</v>
      </c>
      <c r="CC217" s="205">
        <f>SQRT(AVERAGE((BK217-$CB217)^2,(BL217-$CB217)^2,(BM217-$CB217)^2,(BN217-$CB217)^2,(BO217-$CB217)^2,(BP217-$CB217)^2,(BQ217-$CB217)^2,(BR217-$CB217)^2,(BS217-$CB217)^2,(BT217-$CB217)^2,(BU217-$CB217)^2,(BV217-$CB217)^2,(BW217-$CB217)^2,(BX217-$CB217)^2,(BY217-$CB217)^2,(BZ217-$CB217)^2,(CA217-$CB217)^2))</f>
        <v>8.272323528465176</v>
      </c>
      <c r="CD217" t="s" s="110">
        <v>285</v>
      </c>
      <c r="CE217" s="209">
        <f>IF(AN217="n/a","n/a",IF(U217&lt;0,"n/a",IF(U217="n/a","n/a",I217+AN217-U217)))</f>
        <v>-7.244240522587265</v>
      </c>
      <c r="CF217" s="209">
        <f>IF(AN217="n/a","n/a",I217+AN217)</f>
        <v>18.9672979389512</v>
      </c>
      <c r="CG217" s="205">
        <f>D217/10+(1000-E217)/100+IF(F217="N",2,IF(F217="Y",1,0))+IF(G217="N",2,IF(G217="Y",1,0))+IF(L217&gt;10,5,L217/2)+IF(S217&gt;100,0,IF(S217&lt;0,0,(100-S217)/10))+IF(U217&gt;100,0,IF(U217&lt;0,0,(100-U217)/10))+IF(X217="-",0,IF(X217="N/A",0,IF(X217&gt;5,0,5-X217)))+IF(Y217&gt;5,0,5-Y217)+IF(Z217="N/A",0,IF(Z217&gt;5,0,5-Z217))+IF(AB217&lt;0,0,IF(AB217="-",0,IF(AB217="N/A",0,IF(AB217&gt;10,5,AB217/2))))+IF(AC217="n/a",0,IF(AC217&lt;0,0,IF(AC217&gt;10,5,AC217/2)))+IF(AE217="n/a",0,IF(AE217&lt;0,0,IF(AE217&gt;10,5,AE217/2)))+AF217/10+IF(AG217&gt;100000,3,IF(AG217&gt;10000,2,IF(AG217&gt;1000,1,0)))+IF(AL217&gt;10,5,AL217/2)+IF(AM217="n/a",0,IF(AM217&gt;10,5,AM217/2))+IF(AN217="n/a",0,IF(AN217&gt;10,5,AN217/2))+IF(AO217="n/a",0,IF(AO217&lt;0,0,IF(AO217&gt;10,5,AO217/2)))+IF(CB217&gt;10,5,CB217/2)</f>
        <v>48.97195256308104</v>
      </c>
      <c r="CH217" s="315">
        <f>IF(AB217="n/a",1.03*AP217,IF(AB217&lt;0,1.01*AP217,IF(AB217&gt;10,1.1*AP217,(1+AB217/100)*AP217)))</f>
        <v>4.334000000000001</v>
      </c>
      <c r="CI217" s="211">
        <f>IF($AC217="n/a",1.03*CH217,IF($AC217&lt;0,1.01*CH217,IF($AC217&gt;10,1.1*CH217,(1+$AC217/100)*CH217)))</f>
        <v>4.4332486</v>
      </c>
      <c r="CJ217" s="212">
        <f>IF($AE217="n/a",1.03*CI217,IF($AE217&lt;0,1.01*CI217,IF($AE217&gt;10,1.1*CI217,(1+$AE217/100)*CI217)))</f>
        <v>4.566246058</v>
      </c>
      <c r="CK217" s="212">
        <f>IF($AE217="n/a",1.03*CJ217,IF($AE217&lt;0,1.01*CJ217,IF($AE217&gt;10,1.1*CJ217,(1+$AE217/100)*CJ217)))</f>
        <v>4.703233439740</v>
      </c>
      <c r="CL217" s="210">
        <f>IF($AE217="n/a",1.03*CK217,IF($AE217&lt;0,1.01*CK217,IF($AE217&gt;10,1.1*CK217,(1+$AE217/100)*CK217)))</f>
        <v>4.8443304429322</v>
      </c>
      <c r="CM217" s="211">
        <f>SUM(CH217:CL217)</f>
        <v>22.8810585406722</v>
      </c>
      <c r="CN217" s="208">
        <f>(CM217/H217)*100</f>
        <v>33.57455398484549</v>
      </c>
      <c r="CO217" s="213">
        <v>0.99</v>
      </c>
      <c r="CP217" s="214">
        <v>22.2</v>
      </c>
      <c r="CQ217" s="215">
        <v>-3.2</v>
      </c>
      <c r="CR217" s="214">
        <v>-0.8</v>
      </c>
      <c r="CS217" s="215">
        <v>4.2</v>
      </c>
    </row>
    <row r="218" ht="11.25" customHeight="1">
      <c r="A218" t="s" s="116">
        <v>1023</v>
      </c>
      <c r="B218" t="s" s="116">
        <v>1024</v>
      </c>
      <c r="C218" t="s" s="116">
        <v>146</v>
      </c>
      <c r="D218" s="218">
        <v>16</v>
      </c>
      <c r="E218" s="219">
        <v>191</v>
      </c>
      <c r="F218" t="s" s="220">
        <v>129</v>
      </c>
      <c r="G218" t="s" s="221">
        <v>129</v>
      </c>
      <c r="H218" s="493">
        <v>68.58</v>
      </c>
      <c r="I218" s="223">
        <f>(R218/H218)*100</f>
        <v>0.8165645960921554</v>
      </c>
      <c r="J218" s="224">
        <v>0.13</v>
      </c>
      <c r="K218" s="224">
        <v>0.14</v>
      </c>
      <c r="L218" s="223">
        <f>((K218/J218)-1)*100</f>
        <v>7.692307692307709</v>
      </c>
      <c r="M218" s="226">
        <v>42899</v>
      </c>
      <c r="N218" s="226">
        <v>42901</v>
      </c>
      <c r="O218" s="226">
        <v>42921</v>
      </c>
      <c r="P218" t="s" s="227">
        <v>618</v>
      </c>
      <c r="Q218" s="395"/>
      <c r="R218" s="225">
        <f>K218*4</f>
        <v>0.5600000000000001</v>
      </c>
      <c r="S218" s="228">
        <f>IF(OR(W218&lt;0.01,W218="n/a"),"n/a",R218/W218*100)</f>
        <v>13.1764705882353</v>
      </c>
      <c r="T218" s="229">
        <f>IF(OR(W218&lt;0.01,Z218="n/a"),"n/a",(H218/SQRT(22.5*W218*(H218/Z218))-1)*100)</f>
        <v>8.120194554894479</v>
      </c>
      <c r="U218" s="223">
        <f>IF(OR(W218&lt;0.01,W218="n/a"),"n/a",H218/W218)</f>
        <v>16.13647058823529</v>
      </c>
      <c r="V218" s="230">
        <v>12</v>
      </c>
      <c r="W218" s="222">
        <v>4.25</v>
      </c>
      <c r="X218" s="222">
        <v>16.8</v>
      </c>
      <c r="Y218" s="231">
        <v>1.09</v>
      </c>
      <c r="Z218" s="232">
        <v>1.63</v>
      </c>
      <c r="AA218" s="233">
        <v>14.2</v>
      </c>
      <c r="AB218" s="234">
        <v>21</v>
      </c>
      <c r="AC218" s="235">
        <v>34.64</v>
      </c>
      <c r="AD218" s="236">
        <v>11.8</v>
      </c>
      <c r="AE218" s="236">
        <v>0.96</v>
      </c>
      <c r="AF218" s="237">
        <v>12</v>
      </c>
      <c r="AG218" s="238">
        <v>8438</v>
      </c>
      <c r="AH218" s="239">
        <v>5.5</v>
      </c>
      <c r="AI218" s="240">
        <v>0.47</v>
      </c>
      <c r="AJ218" s="241">
        <f>IF(OR(AD218&lt;0,AD218="n/a",AD218=0),"n/a",AN218/AD218)</f>
        <v>0.9115791800702547</v>
      </c>
      <c r="AK218" s="242">
        <f>IF(OR(AO218&lt;0,AO218="n/a"),"n/a",AN218/AO218)</f>
        <v>0.8912708645909482</v>
      </c>
      <c r="AL218" s="243">
        <f>((AP218/AQ218)^(1/1)-1)*100</f>
        <v>6.382978723404253</v>
      </c>
      <c r="AM218" s="243">
        <f>IF(AS218=0,"n/a",((AP218/AS218)^(1/3)-1)*100)</f>
        <v>9.579370842217516</v>
      </c>
      <c r="AN218" s="243">
        <f>IF(AV218=0,"n/a",((AP218/AV218)^(1/5)-1)*100)</f>
        <v>10.75663432482901</v>
      </c>
      <c r="AO218" s="244">
        <f>IF(BB218=0,"n/a",((AP218/BB218)^(1/10)-1)*100)</f>
        <v>12.06887238456493</v>
      </c>
      <c r="AP218" s="241">
        <v>0.5</v>
      </c>
      <c r="AQ218" s="241">
        <v>0.47</v>
      </c>
      <c r="AR218" s="241">
        <v>0.43</v>
      </c>
      <c r="AS218" s="241">
        <v>0.38</v>
      </c>
      <c r="AT218" s="245"/>
      <c r="AU218" s="241">
        <v>0.34</v>
      </c>
      <c r="AV218" s="241">
        <v>0.3</v>
      </c>
      <c r="AW218" s="245"/>
      <c r="AX218" s="246">
        <v>0.27</v>
      </c>
      <c r="AY218" s="394">
        <v>0.24</v>
      </c>
      <c r="AZ218" s="248">
        <v>0.23</v>
      </c>
      <c r="BA218" s="248">
        <v>0.2</v>
      </c>
      <c r="BB218" s="248">
        <v>0.16</v>
      </c>
      <c r="BC218" s="248">
        <v>0.13332</v>
      </c>
      <c r="BD218" s="248">
        <v>0.12444</v>
      </c>
      <c r="BE218" s="248">
        <v>0.12148</v>
      </c>
      <c r="BF218" s="248">
        <v>0.1047</v>
      </c>
      <c r="BG218" s="317">
        <v>0.10272</v>
      </c>
      <c r="BH218" s="317">
        <v>0.10272</v>
      </c>
      <c r="BI218" s="249">
        <v>0.10272</v>
      </c>
      <c r="BJ218" s="246">
        <f>SUM(AP218:BI218)</f>
        <v>4.312099999999999</v>
      </c>
      <c r="BK218" s="250">
        <f>((AP218/AQ218)-1)*100</f>
        <v>6.382978723404253</v>
      </c>
      <c r="BL218" s="250">
        <f>((AQ218/AR218)-1)*100</f>
        <v>9.302325581395344</v>
      </c>
      <c r="BM218" s="250">
        <f>((AR218/AS218)-1)*100</f>
        <v>13.1578947368421</v>
      </c>
      <c r="BN218" s="250">
        <f>IF(AU218=0,0,IF(AU218&gt;AS218,0,((AS218/AU218)-1)*100))</f>
        <v>11.76470588235294</v>
      </c>
      <c r="BO218" s="250">
        <f>IF(AV218=0,0,IF(AV218&gt;AU218,0,((AU218/AV218)-1)*100))</f>
        <v>13.33333333333335</v>
      </c>
      <c r="BP218" s="250">
        <f>IF(AX218=0,0,IF(AX218&gt;AV218,0,((AV218/AX218)-1)*100))</f>
        <v>11.11111111111109</v>
      </c>
      <c r="BQ218" s="251">
        <f>IF(AY218=0,0,IF(AY218&gt;AX218,0,((AX218/AY218)-1)*100))</f>
        <v>12.50000000000002</v>
      </c>
      <c r="BR218" s="252">
        <f>IF(AZ218=0,0,IF(AZ218&gt;AY218,0,((AY218/AZ218)-1)*100))</f>
        <v>4.347826086956519</v>
      </c>
      <c r="BS218" s="252">
        <f>IF(BA218=0,0,IF(BA218&gt;AZ218,0,((AZ218/BA218)-1)*100))</f>
        <v>14.99999999999999</v>
      </c>
      <c r="BT218" s="252">
        <f>IF(BB218=0,0,IF(BB218&gt;BA218,0,((BA218/BB218)-1)*100))</f>
        <v>25</v>
      </c>
      <c r="BU218" s="252">
        <f>IF(BC218=0,0,IF(BC218&gt;BB218,0,((BB218/BC218)-1)*100))</f>
        <v>20.01200120012001</v>
      </c>
      <c r="BV218" s="252">
        <f>IF(BD218=0,0,IF(BD218&gt;BC218,0,((BC218/BD218)-1)*100))</f>
        <v>7.135969141755072</v>
      </c>
      <c r="BW218" s="252">
        <f>IF(BE218=0,0,IF(BE218&gt;BD218,0,((BD218/BE218)-1)*100))</f>
        <v>2.4366150806717</v>
      </c>
      <c r="BX218" s="252">
        <f>IF(BF218=0,0,IF(BF218&gt;BE218,0,((BE218/BF218)-1)*100))</f>
        <v>16.02674307545367</v>
      </c>
      <c r="BY218" s="252">
        <f>IF(BG218=0,0,IF(BG218&gt;BF218,0,((BF218/BG218)-1)*100))</f>
        <v>1.927570093457942</v>
      </c>
      <c r="BZ218" s="252">
        <f>IF(BH218=0,0,IF(BH218&gt;BG218,0,((BG218/BH218)-1)*100))</f>
        <v>0</v>
      </c>
      <c r="CA218" s="253">
        <f>IF(BI218=0,0,IF(BI218&gt;BH218,0,((BH218/BI218)-1)*100))</f>
        <v>0</v>
      </c>
      <c r="CB218" s="250">
        <f>AVERAGE(BK218:CA218)</f>
        <v>9.967004355697295</v>
      </c>
      <c r="CC218" s="250">
        <f>SQRT(AVERAGE((BK218-$CB218)^2,(BL218-$CB218)^2,(BM218-$CB218)^2,(BN218-$CB218)^2,(BO218-$CB218)^2,(BP218-$CB218)^2,(BQ218-$CB218)^2,(BR218-$CB218)^2,(BS218-$CB218)^2,(BT218-$CB218)^2,(BU218-$CB218)^2,(BV218-$CB218)^2,(BW218-$CB218)^2,(BX218-$CB218)^2,(BY218-$CB218)^2,(BZ218-$CB218)^2,(CA218-$CB218)^2))</f>
        <v>6.835520154449209</v>
      </c>
      <c r="CD218" t="s" s="116">
        <v>132</v>
      </c>
      <c r="CE218" s="254">
        <f>IF(AN218="n/a","n/a",IF(U218&lt;0,"n/a",IF(U218="n/a","n/a",I218+AN218-U218)))</f>
        <v>-4.563271667314133</v>
      </c>
      <c r="CF218" s="254">
        <f>IF(AN218="n/a","n/a",I218+AN218)</f>
        <v>11.57319892092116</v>
      </c>
      <c r="CG218" s="250">
        <f>D218/10+(1000-E218)/100+IF(F218="N",2,IF(F218="Y",1,0))+IF(G218="N",2,IF(G218="Y",1,0))+IF(L218&gt;10,5,L218/2)+IF(S218&gt;100,0,IF(S218&lt;0,0,(100-S218)/10))+IF(U218&gt;100,0,IF(U218&lt;0,0,(100-U218)/10))+IF(X218="-",0,IF(X218="N/A",0,IF(X218&gt;5,0,5-X218)))+IF(Y218&gt;5,0,5-Y218)+IF(Z218="N/A",0,IF(Z218&gt;5,0,5-Z218))+IF(AB218&lt;0,0,IF(AB218="-",0,IF(AB218="N/A",0,IF(AB218&gt;10,5,AB218/2))))+IF(AC218="n/a",0,IF(AC218&lt;0,0,IF(AC218&gt;10,5,AC218/2)))+IF(AE218="n/a",0,IF(AE218&lt;0,0,IF(AE218&gt;10,5,AE218/2)))+AF218/10+IF(AG218&gt;100000,3,IF(AG218&gt;10000,2,IF(AG218&gt;1000,1,0)))+IF(AL218&gt;10,5,AL218/2)+IF(AM218="n/a",0,IF(AM218&gt;10,5,AM218/2))+IF(AN218="n/a",0,IF(AN218&gt;10,5,AN218/2))+IF(AO218="n/a",0,IF(AO218&lt;0,0,IF(AO218&gt;10,5,AO218/2)))+IF(CB218&gt;10,5,CB218/2)</f>
        <v>73.52953668916632</v>
      </c>
      <c r="CH218" s="255">
        <f>IF(AB218="n/a",1.03*AP218,IF(AB218&lt;0,1.01*AP218,IF(AB218&gt;10,1.1*AP218,(1+AB218/100)*AP218)))</f>
        <v>0.55</v>
      </c>
      <c r="CI218" s="256">
        <f>IF($AC218="n/a",1.03*CH218,IF($AC218&lt;0,1.01*CH218,IF($AC218&gt;10,1.1*CH218,(1+$AC218/100)*CH218)))</f>
        <v>0.6050000000000001</v>
      </c>
      <c r="CJ218" s="257">
        <f>IF($AE218="n/a",1.03*CI218,IF($AE218&lt;0,1.01*CI218,IF($AE218&gt;10,1.1*CI218,(1+$AE218/100)*CI218)))</f>
        <v>0.6108080000000001</v>
      </c>
      <c r="CK218" s="257">
        <f>IF($AE218="n/a",1.03*CJ218,IF($AE218&lt;0,1.01*CJ218,IF($AE218&gt;10,1.1*CJ218,(1+$AE218/100)*CJ218)))</f>
        <v>0.6166717568000002</v>
      </c>
      <c r="CL218" s="258">
        <f>IF($AE218="n/a",1.03*CK218,IF($AE218&lt;0,1.01*CK218,IF($AE218&gt;10,1.1*CK218,(1+$AE218/100)*CK218)))</f>
        <v>0.6225918056652803</v>
      </c>
      <c r="CM218" s="256">
        <f>SUM(CH218:CL218)</f>
        <v>3.005071562465281</v>
      </c>
      <c r="CN218" s="253">
        <f>(CM218/H218)*100</f>
        <v>4.381848297558006</v>
      </c>
      <c r="CO218" s="259">
        <v>0.92</v>
      </c>
      <c r="CP218" s="260">
        <v>24.6</v>
      </c>
      <c r="CQ218" s="261">
        <v>-5.6</v>
      </c>
      <c r="CR218" s="260">
        <v>2.5</v>
      </c>
      <c r="CS218" s="261">
        <v>0.5</v>
      </c>
    </row>
    <row r="219" ht="11.25" customHeight="1">
      <c r="A219" t="s" s="227">
        <v>925</v>
      </c>
      <c r="B219" t="s" s="116">
        <v>1025</v>
      </c>
      <c r="C219" t="s" s="116">
        <v>925</v>
      </c>
      <c r="D219" s="218">
        <v>14</v>
      </c>
      <c r="E219" s="219">
        <v>243</v>
      </c>
      <c r="F219" t="s" s="220">
        <v>55</v>
      </c>
      <c r="G219" t="s" s="221">
        <v>141</v>
      </c>
      <c r="H219" s="493">
        <v>82.17</v>
      </c>
      <c r="I219" s="223">
        <f>(R219/H219)*100</f>
        <v>2.068881586953876</v>
      </c>
      <c r="J219" s="224">
        <v>0.41</v>
      </c>
      <c r="K219" s="224">
        <v>0.425</v>
      </c>
      <c r="L219" s="223">
        <f>((K219/J219)-1)*100</f>
        <v>3.658536585365857</v>
      </c>
      <c r="M219" s="226">
        <v>42802</v>
      </c>
      <c r="N219" s="226">
        <v>42804</v>
      </c>
      <c r="O219" s="226">
        <v>42818</v>
      </c>
      <c r="P219" t="s" s="227">
        <v>767</v>
      </c>
      <c r="Q219" s="576"/>
      <c r="R219" s="225">
        <f>K219*4</f>
        <v>1.7</v>
      </c>
      <c r="S219" s="228">
        <f>IF(OR(W219&lt;0.01,W219="n/a"),"n/a",R219/W219*100)</f>
        <v>54.48717948717948</v>
      </c>
      <c r="T219" s="229">
        <f>IF(OR(W219&lt;0.01,Z219="n/a"),"n/a",(H219/SQRT(22.5*W219*(H219/Z219))-1)*100)</f>
        <v>182.3330003328039</v>
      </c>
      <c r="U219" s="223">
        <f>IF(OR(W219&lt;0.01,W219="n/a"),"n/a",H219/W219)</f>
        <v>26.33653846153846</v>
      </c>
      <c r="V219" s="230">
        <v>12</v>
      </c>
      <c r="W219" s="222">
        <v>3.12</v>
      </c>
      <c r="X219" s="222">
        <v>2.54</v>
      </c>
      <c r="Y219" s="231">
        <v>2.52</v>
      </c>
      <c r="Z219" s="232">
        <v>6.81</v>
      </c>
      <c r="AA219" s="233">
        <v>25.6</v>
      </c>
      <c r="AB219" s="234">
        <v>60.3</v>
      </c>
      <c r="AC219" s="235">
        <v>8.66</v>
      </c>
      <c r="AD219" s="236">
        <v>5.4</v>
      </c>
      <c r="AE219" s="236">
        <v>10.38</v>
      </c>
      <c r="AF219" s="237">
        <v>11</v>
      </c>
      <c r="AG219" s="238">
        <v>35974</v>
      </c>
      <c r="AH219" s="239">
        <v>0.1</v>
      </c>
      <c r="AI219" s="240">
        <v>1.77</v>
      </c>
      <c r="AJ219" s="241">
        <f>IF(OR(AD219&lt;0,AD219="n/a",AD219=0),"n/a",AN219/AD219)</f>
        <v>0.7065204206776682</v>
      </c>
      <c r="AK219" s="242">
        <f>IF(OR(AO219&lt;0,AO219="n/a"),"n/a",AN219/AO219)</f>
        <v>0.5939778889426514</v>
      </c>
      <c r="AL219" s="243">
        <f>((AP219/AQ219)^(1/1)-1)*100</f>
        <v>6.493506493506485</v>
      </c>
      <c r="AM219" s="243">
        <f>IF(AS219=0,"n/a",((AP219/AS219)^(1/3)-1)*100)</f>
        <v>3.951397137862656</v>
      </c>
      <c r="AN219" s="243">
        <f>IF(AV219=0,"n/a",((AP219/AV219)^(1/5)-1)*100)</f>
        <v>3.815210271659408</v>
      </c>
      <c r="AO219" s="244">
        <f>IF(BB219=0,"n/a",((AP219/BB219)^(1/10)-1)*100)</f>
        <v>6.423152010676558</v>
      </c>
      <c r="AP219" s="241">
        <v>1.64</v>
      </c>
      <c r="AQ219" s="241">
        <v>1.54</v>
      </c>
      <c r="AR219" s="241">
        <v>1.5</v>
      </c>
      <c r="AS219" s="241">
        <v>1.46</v>
      </c>
      <c r="AT219" s="245"/>
      <c r="AU219" s="241">
        <v>1.42</v>
      </c>
      <c r="AV219" s="241">
        <v>1.36</v>
      </c>
      <c r="AW219" s="245"/>
      <c r="AX219" s="246">
        <v>1.26</v>
      </c>
      <c r="AY219" s="247">
        <v>1.16</v>
      </c>
      <c r="AZ219" s="248">
        <v>1.08</v>
      </c>
      <c r="BA219" s="248">
        <v>0.96</v>
      </c>
      <c r="BB219" s="248">
        <v>0.88</v>
      </c>
      <c r="BC219" s="248">
        <v>0.8</v>
      </c>
      <c r="BD219" s="248">
        <v>0.75</v>
      </c>
      <c r="BE219" s="317">
        <v>0.01</v>
      </c>
      <c r="BF219" s="317">
        <v>0.01</v>
      </c>
      <c r="BG219" s="317">
        <v>0.01</v>
      </c>
      <c r="BH219" s="317">
        <v>0.01</v>
      </c>
      <c r="BI219" s="401">
        <v>0.01</v>
      </c>
      <c r="BJ219" s="246">
        <f>SUM(AP219:BI219)</f>
        <v>15.86</v>
      </c>
      <c r="BK219" s="250">
        <f>((AP219/AQ219)-1)*100</f>
        <v>6.493506493506485</v>
      </c>
      <c r="BL219" s="250">
        <f>((AQ219/AR219)-1)*100</f>
        <v>2.666666666666662</v>
      </c>
      <c r="BM219" s="250">
        <f>((AR219/AS219)-1)*100</f>
        <v>2.739726027397271</v>
      </c>
      <c r="BN219" s="250">
        <f>IF(AU219=0,0,IF(AU219&gt;AS219,0,((AS219/AU219)-1)*100))</f>
        <v>2.8169014084507</v>
      </c>
      <c r="BO219" s="250">
        <f>IF(AV219=0,0,IF(AV219&gt;AU219,0,((AU219/AV219)-1)*100))</f>
        <v>4.411764705882337</v>
      </c>
      <c r="BP219" s="250">
        <f>IF(AX219=0,0,IF(AX219&gt;AV219,0,((AV219/AX219)-1)*100))</f>
        <v>7.936507936507953</v>
      </c>
      <c r="BQ219" s="251">
        <f>IF(AY219=0,0,IF(AY219&gt;AX219,0,((AX219/AY219)-1)*100))</f>
        <v>8.62068965517242</v>
      </c>
      <c r="BR219" s="252">
        <f>IF(AZ219=0,0,IF(AZ219&gt;AY219,0,((AY219/AZ219)-1)*100))</f>
        <v>7.407407407407396</v>
      </c>
      <c r="BS219" s="252">
        <f>IF(BA219=0,0,IF(BA219&gt;AZ219,0,((AZ219/BA219)-1)*100))</f>
        <v>12.50000000000002</v>
      </c>
      <c r="BT219" s="252">
        <f>IF(BB219=0,0,IF(BB219&gt;BA219,0,((BA219/BB219)-1)*100))</f>
        <v>9.090909090909083</v>
      </c>
      <c r="BU219" s="252">
        <f>IF(BC219=0,0,IF(BC219&gt;BB219,0,((BB219/BC219)-1)*100))</f>
        <v>9.999999999999986</v>
      </c>
      <c r="BV219" s="252">
        <f>IF(BD219=0,0,IF(BD219&gt;BC219,0,((BC219/BD219)-1)*100))</f>
        <v>6.666666666666665</v>
      </c>
      <c r="BW219" s="565">
        <f>IF(BE219=0,0,IF(BE219&gt;BD219,0,((BD219/BE219)-1)*100))</f>
        <v>7400</v>
      </c>
      <c r="BX219" s="252">
        <f>IF(BF219=0,0,IF(BF219&gt;BE219,0,((BE219/BF219)-1)*100))</f>
        <v>0</v>
      </c>
      <c r="BY219" s="252">
        <f>IF(BG219=0,0,IF(BG219&gt;BF219,0,((BF219/BG219)-1)*100))</f>
        <v>0</v>
      </c>
      <c r="BZ219" s="252">
        <f>IF(BH219=0,0,IF(BH219&gt;BG219,0,((BG219/BH219)-1)*100))</f>
        <v>0</v>
      </c>
      <c r="CA219" s="253">
        <f>IF(BI219=0,0,IF(BI219&gt;BH219,0,((BH219/BI219)-1)*100))</f>
        <v>0</v>
      </c>
      <c r="CB219" s="250">
        <f>AVERAGE(BK219:CA219)</f>
        <v>440.0794556505039</v>
      </c>
      <c r="CC219" s="580">
        <f>SQRT(AVERAGE((BK219-$CB219)^2,(BL219-$CB219)^2,(BM219-$CB219)^2,(BN219-$CB219)^2,(BO219-$CB219)^2,(BP219-$CB219)^2,(BQ219-$CB219)^2,(BR219-$CB219)^2,(BS219-$CB219)^2,(BT219-$CB219)^2,(BU219-$CB219)^2,(BV219-$CB219)^2,(BW219-$CB219)^2,(BX219-$CB219)^2,(BY219-$CB219)^2,(BZ219-$CB219)^2,(CA219-$CB219)^2))</f>
        <v>1739.984295581381</v>
      </c>
      <c r="CD219" t="s" s="116">
        <v>137</v>
      </c>
      <c r="CE219" s="254">
        <f>IF(AN219="n/a","n/a",IF(U219&lt;0,"n/a",IF(U219="n/a","n/a",I219+AN219-U219)))</f>
        <v>-20.45244660292517</v>
      </c>
      <c r="CF219" s="254">
        <f>IF(AN219="n/a","n/a",I219+AN219)</f>
        <v>5.884091858613284</v>
      </c>
      <c r="CG219" s="250">
        <f>D219/10+(1000-E219)/100+IF(F219="N",2,IF(F219="Y",1,0))+IF(G219="N",2,IF(G219="Y",1,0))+IF(L219&gt;10,5,L219/2)+IF(S219&gt;100,0,IF(S219&lt;0,0,(100-S219)/10))+IF(U219&gt;100,0,IF(U219&lt;0,0,(100-U219)/10))+IF(X219="-",0,IF(X219="N/A",0,IF(X219&gt;5,0,5-X219)))+IF(Y219&gt;5,0,5-Y219)+IF(Z219="N/A",0,IF(Z219&gt;5,0,5-Z219))+IF(AB219&lt;0,0,IF(AB219="-",0,IF(AB219="N/A",0,IF(AB219&gt;10,5,AB219/2))))+IF(AC219="n/a",0,IF(AC219&lt;0,0,IF(AC219&gt;10,5,AC219/2)))+IF(AE219="n/a",0,IF(AE219&lt;0,0,IF(AE219&gt;10,5,AE219/2)))+AF219/10+IF(AG219&gt;100000,3,IF(AG219&gt;10000,2,IF(AG219&gt;1000,1,0)))+IF(AL219&gt;10,5,AL219/2)+IF(AM219="n/a",0,IF(AM219&gt;10,5,AM219/2))+IF(AN219="n/a",0,IF(AN219&gt;10,5,AN219/2))+IF(AO219="n/a",0,IF(AO219&lt;0,0,IF(AO219&gt;10,5,AO219/2)))+IF(CB219&gt;10,5,CB219/2)</f>
        <v>63.42852945466369</v>
      </c>
      <c r="CH219" s="255">
        <f>IF(AB219="n/a",1.03*AP219,IF(AB219&lt;0,1.01*AP219,IF(AB219&gt;10,1.1*AP219,(1+AB219/100)*AP219)))</f>
        <v>1.804</v>
      </c>
      <c r="CI219" s="256">
        <f>IF($AC219="n/a",1.03*CH219,IF($AC219&lt;0,1.01*CH219,IF($AC219&gt;10,1.1*CH219,(1+$AC219/100)*CH219)))</f>
        <v>1.9602264</v>
      </c>
      <c r="CJ219" s="257">
        <f>IF($AE219="n/a",1.03*CI219,IF($AE219&lt;0,1.01*CI219,IF($AE219&gt;10,1.1*CI219,(1+$AE219/100)*CI219)))</f>
        <v>2.15624904</v>
      </c>
      <c r="CK219" s="257">
        <f>IF($AE219="n/a",1.03*CJ219,IF($AE219&lt;0,1.01*CJ219,IF($AE219&gt;10,1.1*CJ219,(1+$AE219/100)*CJ219)))</f>
        <v>2.371873944</v>
      </c>
      <c r="CL219" s="258">
        <f>IF($AE219="n/a",1.03*CK219,IF($AE219&lt;0,1.01*CK219,IF($AE219&gt;10,1.1*CK219,(1+$AE219/100)*CK219)))</f>
        <v>2.609061338400001</v>
      </c>
      <c r="CM219" s="256">
        <f>SUM(CH219:CL219)</f>
        <v>10.9014107224</v>
      </c>
      <c r="CN219" s="253">
        <f>(CM219/H219)*100</f>
        <v>13.26689877376172</v>
      </c>
      <c r="CO219" s="259">
        <v>0.77</v>
      </c>
      <c r="CP219" s="260">
        <v>30</v>
      </c>
      <c r="CQ219" s="261">
        <v>-0.8</v>
      </c>
      <c r="CR219" s="260">
        <v>5.9</v>
      </c>
      <c r="CS219" s="261">
        <v>11</v>
      </c>
    </row>
    <row r="220" ht="11.25" customHeight="1">
      <c r="A220" t="s" s="227">
        <v>1026</v>
      </c>
      <c r="B220" t="s" s="116">
        <v>1027</v>
      </c>
      <c r="C220" t="s" s="227">
        <v>357</v>
      </c>
      <c r="D220" s="218">
        <v>14</v>
      </c>
      <c r="E220" s="219">
        <v>238</v>
      </c>
      <c r="F220" t="s" s="220">
        <v>55</v>
      </c>
      <c r="G220" t="s" s="221">
        <v>55</v>
      </c>
      <c r="H220" s="493">
        <v>67.39</v>
      </c>
      <c r="I220" s="223">
        <f>(R220/H220)*100</f>
        <v>3.086511351832616</v>
      </c>
      <c r="J220" s="224">
        <v>0.495</v>
      </c>
      <c r="K220" s="224">
        <v>0.52</v>
      </c>
      <c r="L220" s="223">
        <f>((K220/J220)-1)*100</f>
        <v>5.050505050505061</v>
      </c>
      <c r="M220" s="226">
        <v>42776</v>
      </c>
      <c r="N220" s="226">
        <v>42780</v>
      </c>
      <c r="O220" s="226">
        <v>42795</v>
      </c>
      <c r="P220" t="s" s="227">
        <v>147</v>
      </c>
      <c r="Q220" s="325"/>
      <c r="R220" s="225">
        <f>K220*4</f>
        <v>2.08</v>
      </c>
      <c r="S220" s="228">
        <f>IF(OR(W220&lt;0.01,W220="n/a"),"n/a",R220/W220*100)</f>
        <v>68.42105263157895</v>
      </c>
      <c r="T220" s="229">
        <f>IF(OR(W220&lt;0.01,Z220="n/a"),"n/a",(H220/SQRT(22.5*W220*(H220/Z220))-1)*100)</f>
        <v>51.18672858615862</v>
      </c>
      <c r="U220" s="223">
        <f>IF(OR(W220&lt;0.01,W220="n/a"),"n/a",H220/W220)</f>
        <v>22.16776315789474</v>
      </c>
      <c r="V220" s="230">
        <v>12</v>
      </c>
      <c r="W220" s="222">
        <v>3.04</v>
      </c>
      <c r="X220" s="222">
        <v>4.06</v>
      </c>
      <c r="Y220" s="231">
        <v>2.81</v>
      </c>
      <c r="Z220" s="232">
        <v>2.32</v>
      </c>
      <c r="AA220" s="233">
        <v>10.5</v>
      </c>
      <c r="AB220" s="234">
        <v>26.6</v>
      </c>
      <c r="AC220" s="235">
        <v>5.93</v>
      </c>
      <c r="AD220" s="236">
        <v>6.3</v>
      </c>
      <c r="AE220" s="236">
        <v>5.45</v>
      </c>
      <c r="AF220" s="237">
        <v>17</v>
      </c>
      <c r="AG220" s="238">
        <v>21268</v>
      </c>
      <c r="AH220" s="239">
        <v>0.1</v>
      </c>
      <c r="AI220" s="240">
        <v>1.12</v>
      </c>
      <c r="AJ220" s="241">
        <f>IF(OR(AD220&lt;0,AD220="n/a",AD220=0),"n/a",AN220/AD220)</f>
        <v>2.181498890426856</v>
      </c>
      <c r="AK220" s="242">
        <f>IF(OR(AO220&lt;0,AO220="n/a"),"n/a",AN220/AO220)</f>
        <v>0.874527028207255</v>
      </c>
      <c r="AL220" s="243">
        <f>((AP220/AQ220)^(1/1)-1)*100</f>
        <v>13.60502836511004</v>
      </c>
      <c r="AM220" s="243">
        <f>IF(AS220=0,"n/a",((AP220/AS220)^(1/3)-1)*100)</f>
        <v>11.07059909724741</v>
      </c>
      <c r="AN220" s="243">
        <f>IF(AV220=0,"n/a",((AP220/AV220)^(1/5)-1)*100)</f>
        <v>13.74344300968919</v>
      </c>
      <c r="AO220" s="244">
        <f>IF(BB220=0,"n/a",((AP220/BB220)^(1/10)-1)*100)</f>
        <v>15.71528673946498</v>
      </c>
      <c r="AP220" s="241">
        <v>1.98</v>
      </c>
      <c r="AQ220" s="241">
        <v>1.7428806</v>
      </c>
      <c r="AR220" s="241">
        <v>1.56</v>
      </c>
      <c r="AS220" s="241">
        <v>1.445</v>
      </c>
      <c r="AT220" s="245"/>
      <c r="AU220" s="241">
        <v>1.2</v>
      </c>
      <c r="AV220" s="241">
        <v>1.04</v>
      </c>
      <c r="AW220" s="245"/>
      <c r="AX220" s="246">
        <v>0.8</v>
      </c>
      <c r="AY220" s="247">
        <v>0.675</v>
      </c>
      <c r="AZ220" s="248">
        <v>0.54</v>
      </c>
      <c r="BA220" s="248">
        <v>0.5</v>
      </c>
      <c r="BB220" s="248">
        <v>0.46</v>
      </c>
      <c r="BC220" s="248">
        <v>0.44</v>
      </c>
      <c r="BD220" s="248">
        <v>0.415</v>
      </c>
      <c r="BE220" s="317">
        <v>0.4</v>
      </c>
      <c r="BF220" s="317">
        <v>0.4</v>
      </c>
      <c r="BG220" s="317">
        <v>0.4</v>
      </c>
      <c r="BH220" s="317">
        <v>0.6850000000000001</v>
      </c>
      <c r="BI220" s="401">
        <v>0.78</v>
      </c>
      <c r="BJ220" s="246">
        <f>SUM(AP220:BI220)</f>
        <v>15.4628806</v>
      </c>
      <c r="BK220" s="250">
        <f>((AP220/AQ220)-1)*100</f>
        <v>13.60502836511004</v>
      </c>
      <c r="BL220" s="250">
        <f>((AQ220/AR220)-1)*100</f>
        <v>11.72311538461537</v>
      </c>
      <c r="BM220" s="250">
        <f>((AR220/AS220)-1)*100</f>
        <v>7.958477508650508</v>
      </c>
      <c r="BN220" s="250">
        <f>IF(AU220=0,0,IF(AU220&gt;AS220,0,((AS220/AU220)-1)*100))</f>
        <v>20.41666666666668</v>
      </c>
      <c r="BO220" s="250">
        <f>IF(AV220=0,0,IF(AV220&gt;AU220,0,((AU220/AV220)-1)*100))</f>
        <v>15.38461538461537</v>
      </c>
      <c r="BP220" s="250">
        <f>IF(AX220=0,0,IF(AX220&gt;AV220,0,((AV220/AX220)-1)*100))</f>
        <v>30</v>
      </c>
      <c r="BQ220" s="251">
        <f>IF(AY220=0,0,IF(AY220&gt;AX220,0,((AX220/AY220)-1)*100))</f>
        <v>18.51851851851851</v>
      </c>
      <c r="BR220" s="252">
        <f>IF(AZ220=0,0,IF(AZ220&gt;AY220,0,((AY220/AZ220)-1)*100))</f>
        <v>25</v>
      </c>
      <c r="BS220" s="252">
        <f>IF(BA220=0,0,IF(BA220&gt;AZ220,0,((AZ220/BA220)-1)*100))</f>
        <v>8.000000000000007</v>
      </c>
      <c r="BT220" s="252">
        <f>IF(BB220=0,0,IF(BB220&gt;BA220,0,((BA220/BB220)-1)*100))</f>
        <v>8.695652173913038</v>
      </c>
      <c r="BU220" s="252">
        <f>IF(BC220=0,0,IF(BC220&gt;BB220,0,((BB220/BC220)-1)*100))</f>
        <v>4.545454545454541</v>
      </c>
      <c r="BV220" s="252">
        <f>IF(BD220=0,0,IF(BD220&gt;BC220,0,((BC220/BD220)-1)*100))</f>
        <v>6.024096385542177</v>
      </c>
      <c r="BW220" s="252">
        <f>IF(BE220=0,0,IF(BE220&gt;BD220,0,((BD220/BE220)-1)*100))</f>
        <v>3.749999999999987</v>
      </c>
      <c r="BX220" s="252">
        <f>IF(BF220=0,0,IF(BF220&gt;BE220,0,((BE220/BF220)-1)*100))</f>
        <v>0</v>
      </c>
      <c r="BY220" s="252">
        <f>IF(BG220=0,0,IF(BG220&gt;BF220,0,((BF220/BG220)-1)*100))</f>
        <v>0</v>
      </c>
      <c r="BZ220" s="252">
        <f>IF(BH220=0,0,IF(BH220&gt;BG220,0,((BG220/BH220)-1)*100))</f>
        <v>0</v>
      </c>
      <c r="CA220" s="253">
        <f>IF(BI220=0,0,IF(BI220&gt;BH220,0,((BH220/BI220)-1)*100))</f>
        <v>0</v>
      </c>
      <c r="CB220" s="250">
        <f>AVERAGE(BK220:CA220)</f>
        <v>10.21303676076978</v>
      </c>
      <c r="CC220" s="250">
        <f>SQRT(AVERAGE((BK220-$CB220)^2,(BL220-$CB220)^2,(BM220-$CB220)^2,(BN220-$CB220)^2,(BO220-$CB220)^2,(BP220-$CB220)^2,(BQ220-$CB220)^2,(BR220-$CB220)^2,(BS220-$CB220)^2,(BT220-$CB220)^2,(BU220-$CB220)^2,(BV220-$CB220)^2,(BW220-$CB220)^2,(BX220-$CB220)^2,(BY220-$CB220)^2,(BZ220-$CB220)^2,(CA220-$CB220)^2))</f>
        <v>8.893988435467049</v>
      </c>
      <c r="CD220" t="s" s="116">
        <v>161</v>
      </c>
      <c r="CE220" s="254">
        <f>IF(AN220="n/a","n/a",IF(U220&lt;0,"n/a",IF(U220="n/a","n/a",I220+AN220-U220)))</f>
        <v>-5.337808796372926</v>
      </c>
      <c r="CF220" s="254">
        <f>IF(AN220="n/a","n/a",I220+AN220)</f>
        <v>16.82995436152181</v>
      </c>
      <c r="CG220" s="250">
        <f>D220/10+(1000-E220)/100+IF(F220="N",2,IF(F220="Y",1,0))+IF(G220="N",2,IF(G220="Y",1,0))+IF(L220&gt;10,5,L220/2)+IF(S220&gt;100,0,IF(S220&lt;0,0,(100-S220)/10))+IF(U220&gt;100,0,IF(U220&lt;0,0,(100-U220)/10))+IF(X220="-",0,IF(X220="N/A",0,IF(X220&gt;5,0,5-X220)))+IF(Y220&gt;5,0,5-Y220)+IF(Z220="N/A",0,IF(Z220&gt;5,0,5-Z220))+IF(AB220&lt;0,0,IF(AB220="-",0,IF(AB220="N/A",0,IF(AB220&gt;10,5,AB220/2))))+IF(AC220="n/a",0,IF(AC220&lt;0,0,IF(AC220&gt;10,5,AC220/2)))+IF(AE220="n/a",0,IF(AE220&lt;0,0,IF(AE220&gt;10,5,AE220/2)))+AF220/10+IF(AG220&gt;100000,3,IF(AG220&gt;10000,2,IF(AG220&gt;1000,1,0)))+IF(AL220&gt;10,5,AL220/2)+IF(AM220="n/a",0,IF(AM220&gt;10,5,AM220/2))+IF(AN220="n/a",0,IF(AN220&gt;10,5,AN220/2))+IF(AO220="n/a",0,IF(AO220&lt;0,0,IF(AO220&gt;10,5,AO220/2)))+IF(CB220&gt;10,5,CB220/2)</f>
        <v>71.68637094630517</v>
      </c>
      <c r="CH220" s="255">
        <f>IF(AB220="n/a",1.03*AP220,IF(AB220&lt;0,1.01*AP220,IF(AB220&gt;10,1.1*AP220,(1+AB220/100)*AP220)))</f>
        <v>2.178</v>
      </c>
      <c r="CI220" s="256">
        <f>IF($AC220="n/a",1.03*CH220,IF($AC220&lt;0,1.01*CH220,IF($AC220&gt;10,1.1*CH220,(1+$AC220/100)*CH220)))</f>
        <v>2.3071554</v>
      </c>
      <c r="CJ220" s="257">
        <f>IF($AE220="n/a",1.03*CI220,IF($AE220&lt;0,1.01*CI220,IF($AE220&gt;10,1.1*CI220,(1+$AE220/100)*CI220)))</f>
        <v>2.4328953693</v>
      </c>
      <c r="CK220" s="257">
        <f>IF($AE220="n/a",1.03*CJ220,IF($AE220&lt;0,1.01*CJ220,IF($AE220&gt;10,1.1*CJ220,(1+$AE220/100)*CJ220)))</f>
        <v>2.56548816692685</v>
      </c>
      <c r="CL220" s="258">
        <f>IF($AE220="n/a",1.03*CK220,IF($AE220&lt;0,1.01*CK220,IF($AE220&gt;10,1.1*CK220,(1+$AE220/100)*CK220)))</f>
        <v>2.705307272024363</v>
      </c>
      <c r="CM220" s="256">
        <f>SUM(CH220:CL220)</f>
        <v>12.18884620825121</v>
      </c>
      <c r="CN220" s="253">
        <f>(CM220/H220)*100</f>
        <v>18.08702509014871</v>
      </c>
      <c r="CO220" s="259">
        <v>0.14</v>
      </c>
      <c r="CP220" s="260">
        <v>25.6</v>
      </c>
      <c r="CQ220" s="261">
        <v>-0.9</v>
      </c>
      <c r="CR220" s="260">
        <v>3.4</v>
      </c>
      <c r="CS220" s="261">
        <v>8.6</v>
      </c>
    </row>
    <row r="221" ht="11.25" customHeight="1">
      <c r="A221" t="s" s="273">
        <v>1028</v>
      </c>
      <c r="B221" t="s" s="146">
        <v>1029</v>
      </c>
      <c r="C221" t="s" s="146">
        <v>456</v>
      </c>
      <c r="D221" s="267">
        <v>14</v>
      </c>
      <c r="E221" s="219">
        <v>236</v>
      </c>
      <c r="F221" t="s" s="151">
        <v>55</v>
      </c>
      <c r="G221" t="s" s="152">
        <v>55</v>
      </c>
      <c r="H221" s="496">
        <v>66.95999999999999</v>
      </c>
      <c r="I221" s="269">
        <f>(R221/H221)*100</f>
        <v>5.197132616487456</v>
      </c>
      <c r="J221" s="270">
        <v>0.86</v>
      </c>
      <c r="K221" s="270">
        <v>0.87</v>
      </c>
      <c r="L221" s="269">
        <f>((K221/J221)-1)*100</f>
        <v>1.162790697674421</v>
      </c>
      <c r="M221" s="272">
        <v>42769</v>
      </c>
      <c r="N221" s="272">
        <v>42773</v>
      </c>
      <c r="O221" s="272">
        <v>42787</v>
      </c>
      <c r="P221" t="s" s="273">
        <v>857</v>
      </c>
      <c r="Q221" s="581"/>
      <c r="R221" s="271">
        <f>K221*4</f>
        <v>3.48</v>
      </c>
      <c r="S221" s="528">
        <f>IF(OR(W221&lt;0.01,W221="n/a"),"n/a",R221/W221*100)</f>
        <v>243.3566433566434</v>
      </c>
      <c r="T221" s="276">
        <f>IF(OR(W221&lt;0.01,Z221="n/a"),"n/a",(H221/SQRT(22.5*W221*(H221/Z221))-1)*100)</f>
        <v>90.29311214930648</v>
      </c>
      <c r="U221" s="269">
        <f>IF(OR(W221&lt;0.01,W221="n/a"),"n/a",H221/W221)</f>
        <v>46.82517482517482</v>
      </c>
      <c r="V221" s="277">
        <v>12</v>
      </c>
      <c r="W221" s="268">
        <v>1.43</v>
      </c>
      <c r="X221" s="515">
        <v>16.18</v>
      </c>
      <c r="Y221" s="278">
        <v>5.65</v>
      </c>
      <c r="Z221" s="279">
        <v>1.74</v>
      </c>
      <c r="AA221" s="280">
        <v>8.4</v>
      </c>
      <c r="AB221" s="281">
        <v>16.9</v>
      </c>
      <c r="AC221" s="282">
        <v>-16.78</v>
      </c>
      <c r="AD221" s="283">
        <v>38.8</v>
      </c>
      <c r="AE221" s="283">
        <v>2.9</v>
      </c>
      <c r="AF221" s="284">
        <v>18</v>
      </c>
      <c r="AG221" s="285">
        <v>24185</v>
      </c>
      <c r="AH221" s="286">
        <v>0.3</v>
      </c>
      <c r="AI221" s="287">
        <v>0.8100000000000001</v>
      </c>
      <c r="AJ221" s="288">
        <f>IF(OR(AD221&lt;0,AD221="n/a",AD221=0,AN221="n/a"),"n/a",AN221/AD221)</f>
        <v>0.1016596653043605</v>
      </c>
      <c r="AK221" s="289">
        <f>IF(OR(AN221&lt;0,AN221="n/a",AO221&lt;0,AO221="n/a"),"n/a",AN221/AO221)</f>
        <v>1.31535746578159</v>
      </c>
      <c r="AL221" s="290">
        <f>((AP221/AQ221)^(1/1)-1)*100</f>
        <v>4.242424242424248</v>
      </c>
      <c r="AM221" s="290">
        <f>IF(AS221=0,"n/a",((AP221/AS221)^(1/3)-1)*100)</f>
        <v>3.979008538740958</v>
      </c>
      <c r="AN221" s="290">
        <f>IF(AV221=0,"n/a",((AP221/AV221)^(1/5)-1)*100)</f>
        <v>3.944395013809188</v>
      </c>
      <c r="AO221" s="291">
        <f>IF(BB221=0,"n/a",((AP221/BB221)^(1/10)-1)*100)</f>
        <v>2.998724769821726</v>
      </c>
      <c r="AP221" s="288">
        <v>3.44</v>
      </c>
      <c r="AQ221" s="288">
        <v>3.3</v>
      </c>
      <c r="AR221" s="288">
        <v>3.18</v>
      </c>
      <c r="AS221" s="288">
        <v>3.06</v>
      </c>
      <c r="AT221" s="292"/>
      <c r="AU221" s="288">
        <v>2.96</v>
      </c>
      <c r="AV221" s="288">
        <v>2.835</v>
      </c>
      <c r="AW221" s="292"/>
      <c r="AX221" s="293">
        <v>2.74</v>
      </c>
      <c r="AY221" s="403">
        <v>2.72</v>
      </c>
      <c r="AZ221" s="295">
        <v>2.7</v>
      </c>
      <c r="BA221" s="295">
        <v>2.64</v>
      </c>
      <c r="BB221" s="295">
        <v>2.56</v>
      </c>
      <c r="BC221" s="295">
        <v>2.46</v>
      </c>
      <c r="BD221" s="295">
        <v>2.385</v>
      </c>
      <c r="BE221" s="426">
        <v>2.34</v>
      </c>
      <c r="BF221" s="426">
        <v>2.34</v>
      </c>
      <c r="BG221" s="426">
        <v>2.34</v>
      </c>
      <c r="BH221" s="295">
        <v>2.335</v>
      </c>
      <c r="BI221" s="494">
        <v>2.27</v>
      </c>
      <c r="BJ221" s="293">
        <f>SUM(AP221:BI221)</f>
        <v>48.605</v>
      </c>
      <c r="BK221" s="297">
        <f>((AP221/AQ221)-1)*100</f>
        <v>4.242424242424248</v>
      </c>
      <c r="BL221" s="297">
        <f>((AQ221/AR221)-1)*100</f>
        <v>3.773584905660377</v>
      </c>
      <c r="BM221" s="297">
        <f>((AR221/AS221)-1)*100</f>
        <v>3.921568627450989</v>
      </c>
      <c r="BN221" s="297">
        <f>IF(AU221=0,0,IF(AU221&gt;AS221,0,((AS221/AU221)-1)*100))</f>
        <v>3.378378378378377</v>
      </c>
      <c r="BO221" s="297">
        <f>IF(AV221=0,0,IF(AV221&gt;AU221,0,((AU221/AV221)-1)*100))</f>
        <v>4.409171075837737</v>
      </c>
      <c r="BP221" s="297">
        <f>IF(AX221=0,0,IF(AX221&gt;AV221,0,((AV221/AX221)-1)*100))</f>
        <v>3.467153284671531</v>
      </c>
      <c r="BQ221" s="298">
        <f>IF(AY221=0,0,IF(AY221&gt;AX221,0,((AX221/AY221)-1)*100))</f>
        <v>0.7352941176470562</v>
      </c>
      <c r="BR221" s="299">
        <f>IF(AZ221=0,0,IF(AZ221&gt;AY221,0,((AY221/AZ221)-1)*100))</f>
        <v>0.7407407407407307</v>
      </c>
      <c r="BS221" s="299">
        <f>IF(BA221=0,0,IF(BA221&gt;AZ221,0,((AZ221/BA221)-1)*100))</f>
        <v>2.272727272727271</v>
      </c>
      <c r="BT221" s="299">
        <f>IF(BB221=0,0,IF(BB221&gt;BA221,0,((BA221/BB221)-1)*100))</f>
        <v>3.125</v>
      </c>
      <c r="BU221" s="299">
        <f>IF(BC221=0,0,IF(BC221&gt;BB221,0,((BB221/BC221)-1)*100))</f>
        <v>4.065040650406515</v>
      </c>
      <c r="BV221" s="299">
        <f>IF(BD221=0,0,IF(BD221&gt;BC221,0,((BC221/BD221)-1)*100))</f>
        <v>3.144654088050314</v>
      </c>
      <c r="BW221" s="299">
        <f>IF(BE221=0,0,IF(BE221&gt;BD221,0,((BD221/BE221)-1)*100))</f>
        <v>1.923076923076916</v>
      </c>
      <c r="BX221" s="299">
        <f>IF(BF221=0,0,IF(BF221&gt;BE221,0,((BE221/BF221)-1)*100))</f>
        <v>0</v>
      </c>
      <c r="BY221" s="299">
        <f>IF(BG221=0,0,IF(BG221&gt;BF221,0,((BF221/BG221)-1)*100))</f>
        <v>0</v>
      </c>
      <c r="BZ221" s="299">
        <f>IF(BH221=0,0,IF(BH221&gt;BG221,0,((BG221/BH221)-1)*100))</f>
        <v>0.2141327623126354</v>
      </c>
      <c r="CA221" s="300">
        <f>IF(BI221=0,0,IF(BI221&gt;BH221,0,((BH221/BI221)-1)*100))</f>
        <v>2.863436123348007</v>
      </c>
      <c r="CB221" s="297">
        <f>AVERAGE(BK221:CA221)</f>
        <v>2.486846070160748</v>
      </c>
      <c r="CC221" s="297">
        <f>SQRT(AVERAGE((BK221-$CB221)^2,(BL221-$CB221)^2,(BM221-$CB221)^2,(BN221-$CB221)^2,(BO221-$CB221)^2,(BP221-$CB221)^2,(BQ221-$CB221)^2,(BR221-$CB221)^2,(BS221-$CB221)^2,(BT221-$CB221)^2,(BU221-$CB221)^2,(BV221-$CB221)^2,(BW221-$CB221)^2,(BX221-$CB221)^2,(BY221-$CB221)^2,(BZ221-$CB221)^2,(CA221-$CB221)^2))</f>
        <v>1.528827867436209</v>
      </c>
      <c r="CD221" t="s" s="146">
        <v>285</v>
      </c>
      <c r="CE221" s="419">
        <f>IF(AN221="n/a","n/a",IF(U221&lt;0,"n/a",IF(U221="n/a","n/a",I221+AN221-U221)))</f>
        <v>-37.68364719487818</v>
      </c>
      <c r="CF221" s="301">
        <f>IF(AN221="n/a","n/a",I221+AN221)</f>
        <v>9.141527630296643</v>
      </c>
      <c r="CG221" s="297">
        <f>D221/10+(1000-E221)/100+IF(F221="N",2,IF(F221="Y",1,0))+IF(G221="N",2,IF(G221="Y",1,0))+IF(L221&gt;10,5,L221/2)+IF(S221&gt;100,0,IF(S221&lt;0,0,(100-S221)/10))+IF(U221&gt;100,0,IF(U221&lt;0,0,(100-U221)/10))+IF(X221="-",0,IF(X221="N/A",0,IF(X221&gt;5,0,5-X221)))+IF(Y221&gt;5,0,5-Y221)+IF(Z221="N/A",0,IF(Z221&gt;5,0,5-Z221))+IF(AB221&lt;0,0,IF(AB221="-",0,IF(AB221="N/A",0,IF(AB221&gt;10,5,AB221/2))))+IF(AC221="n/a",0,IF(AC221&lt;0,0,IF(AC221&gt;10,5,AC221/2)))+IF(AE221="n/a",0,IF(AE221&lt;0,0,IF(AE221&gt;10,5,AE221/2)))+AF221/10+IF(AG221&gt;100000,3,IF(AG221&gt;10000,2,IF(AG221&gt;1000,1,0)))+IF(AL221&gt;10,5,AL221/2)+IF(AM221="n/a",0,IF(AM221&gt;10,5,AM221/2))+IF(AN221="n/a",0,IF(AN221&gt;10,5,AN221/2))+IF(AO221="n/a",0,IF(AO221&lt;0,0,IF(AO221&gt;10,5,AO221/2)))+IF(CB221&gt;10,5,CB221/2)</f>
        <v>41.27457718379816</v>
      </c>
      <c r="CH221" s="302">
        <f>IF(AB221="n/a",1.03*AP221,IF(AB221&lt;0,1.01*AP221,IF(AB221&gt;10,1.1*AP221,(1+AB221/100)*AP221)))</f>
        <v>3.784</v>
      </c>
      <c r="CI221" s="303">
        <f>IF($AC221="n/a",1.03*CH221,IF($AC221&lt;0,1.01*CH221,IF($AC221&gt;10,1.1*CH221,(1+$AC221/100)*CH221)))</f>
        <v>3.82184</v>
      </c>
      <c r="CJ221" s="304">
        <f>IF($AE221="n/a",1.03*CI221,IF($AE221&lt;0,1.01*CI221,IF($AE221&gt;10,1.1*CI221,(1+$AE221/100)*CI221)))</f>
        <v>3.93267336</v>
      </c>
      <c r="CK221" s="304">
        <f>IF($AE221="n/a",1.03*CJ221,IF($AE221&lt;0,1.01*CJ221,IF($AE221&gt;10,1.1*CJ221,(1+$AE221/100)*CJ221)))</f>
        <v>4.046720887439999</v>
      </c>
      <c r="CL221" s="305">
        <f>IF($AE221="n/a",1.03*CK221,IF($AE221&lt;0,1.01*CK221,IF($AE221&gt;10,1.1*CK221,(1+$AE221/100)*CK221)))</f>
        <v>4.164075793175759</v>
      </c>
      <c r="CM221" s="303">
        <f>SUM(CH221:CL221)</f>
        <v>19.74931004061576</v>
      </c>
      <c r="CN221" s="300">
        <f>(CM221/H221)*100</f>
        <v>29.49419062218602</v>
      </c>
      <c r="CO221" s="306">
        <v>0.24</v>
      </c>
      <c r="CP221" s="307">
        <v>12.8</v>
      </c>
      <c r="CQ221" s="308">
        <v>-14.3</v>
      </c>
      <c r="CR221" s="307">
        <v>-5.3</v>
      </c>
      <c r="CS221" s="308">
        <v>-5.6</v>
      </c>
    </row>
    <row r="222" ht="11.25" customHeight="1">
      <c r="A222" t="s" s="110">
        <v>1030</v>
      </c>
      <c r="B222" t="s" s="110">
        <v>1031</v>
      </c>
      <c r="C222" t="s" s="110">
        <v>194</v>
      </c>
      <c r="D222" s="174">
        <v>13</v>
      </c>
      <c r="E222" s="219">
        <v>268</v>
      </c>
      <c r="F222" t="s" s="118">
        <v>55</v>
      </c>
      <c r="G222" t="s" s="113">
        <v>55</v>
      </c>
      <c r="H222" s="495">
        <v>53.48</v>
      </c>
      <c r="I222" s="177">
        <f>(R222/H222)*100</f>
        <v>2.991772625280479</v>
      </c>
      <c r="J222" s="311">
        <v>0.38</v>
      </c>
      <c r="K222" s="311">
        <v>0.4</v>
      </c>
      <c r="L222" s="177">
        <f>((K222/J222)-1)*100</f>
        <v>5.263157894736836</v>
      </c>
      <c r="M222" s="179">
        <v>42801</v>
      </c>
      <c r="N222" s="179">
        <v>42803</v>
      </c>
      <c r="O222" s="179">
        <v>42828</v>
      </c>
      <c r="P222" t="s" s="173">
        <v>201</v>
      </c>
      <c r="Q222" t="s" s="173">
        <v>1032</v>
      </c>
      <c r="R222" s="180">
        <f>K222*4</f>
        <v>1.6</v>
      </c>
      <c r="S222" s="181">
        <f>IF(OR(W222&lt;0.01,W222="n/a"),"n/a",R222/W222*100)</f>
        <v>67.22689075630252</v>
      </c>
      <c r="T222" s="182">
        <f>IF(OR(W222&lt;0.01,Z222="n/a"),"n/a",(H222/SQRT(22.5*W222*(H222/Z222))-1)*100)</f>
        <v>40.97512875718387</v>
      </c>
      <c r="U222" s="177">
        <f>IF(OR(W222&lt;0.01,W222="n/a"),"n/a",H222/W222)</f>
        <v>22.47058823529412</v>
      </c>
      <c r="V222" s="183">
        <v>12</v>
      </c>
      <c r="W222" s="176">
        <v>2.38</v>
      </c>
      <c r="X222" s="176">
        <v>8.02</v>
      </c>
      <c r="Y222" s="184">
        <v>2.98</v>
      </c>
      <c r="Z222" s="185">
        <v>1.99</v>
      </c>
      <c r="AA222" s="186">
        <v>8.9</v>
      </c>
      <c r="AB222" s="187">
        <v>16.1</v>
      </c>
      <c r="AC222" s="188">
        <v>3.18</v>
      </c>
      <c r="AD222" s="189">
        <v>4.7</v>
      </c>
      <c r="AE222" s="189">
        <v>2.8</v>
      </c>
      <c r="AF222" s="190">
        <v>13</v>
      </c>
      <c r="AG222" s="191">
        <v>7619</v>
      </c>
      <c r="AH222" s="192">
        <v>0.3</v>
      </c>
      <c r="AI222" s="193">
        <v>1.08</v>
      </c>
      <c r="AJ222" s="194">
        <f>IF(OR(AD222&lt;0,AD222="n/a",AD222=0,AN222="n/a"),"n/a",AN222/AD222)</f>
        <v>0.7202115267208834</v>
      </c>
      <c r="AK222" s="195">
        <f>IF(OR(AN222&lt;0,AN222="n/a",AO222&lt;0,AO222="n/a"),"n/a",AN222/AO222)</f>
        <v>0.818031686278433</v>
      </c>
      <c r="AL222" s="196">
        <f>((AP222/AQ222)^(1/1)-1)*100</f>
        <v>4.895104895104896</v>
      </c>
      <c r="AM222" s="196">
        <f>IF(AS222=0,"n/a",((AP222/AS222)^(1/3)-1)*100)</f>
        <v>3.31993324295683</v>
      </c>
      <c r="AN222" s="196">
        <f>IF(AV222=0,"n/a",((AP222/AV222)^(1/5)-1)*100)</f>
        <v>3.384994175588152</v>
      </c>
      <c r="AO222" s="197">
        <f>IF(BB222=0,"n/a",((AP222/BB222)^(1/10)-1)*100)</f>
        <v>4.137974399241062</v>
      </c>
      <c r="AP222" s="194">
        <v>1.5</v>
      </c>
      <c r="AQ222" s="194">
        <v>1.43</v>
      </c>
      <c r="AR222" s="194">
        <v>1.39</v>
      </c>
      <c r="AS222" s="194">
        <v>1.36</v>
      </c>
      <c r="AT222" s="199"/>
      <c r="AU222" s="194">
        <v>1.31</v>
      </c>
      <c r="AV222" s="194">
        <v>1.27</v>
      </c>
      <c r="AW222" s="199"/>
      <c r="AX222" s="200">
        <v>1.23</v>
      </c>
      <c r="AY222" s="201">
        <v>1.19</v>
      </c>
      <c r="AZ222" s="202">
        <v>1.14</v>
      </c>
      <c r="BA222" s="202">
        <v>1.06</v>
      </c>
      <c r="BB222" s="202">
        <v>1</v>
      </c>
      <c r="BC222" s="202">
        <v>0.92</v>
      </c>
      <c r="BD222" s="203">
        <v>0.76</v>
      </c>
      <c r="BE222" s="203">
        <v>0.87</v>
      </c>
      <c r="BF222" s="203">
        <v>1.2</v>
      </c>
      <c r="BG222" s="203">
        <v>1.2</v>
      </c>
      <c r="BH222" s="203">
        <v>1.435</v>
      </c>
      <c r="BI222" s="314">
        <v>2.14</v>
      </c>
      <c r="BJ222" s="200">
        <f>SUM(AP222:BI222)</f>
        <v>22.405</v>
      </c>
      <c r="BK222" s="205">
        <f>((AP222/AQ222)-1)*100</f>
        <v>4.895104895104896</v>
      </c>
      <c r="BL222" s="205">
        <f>((AQ222/AR222)-1)*100</f>
        <v>2.877697841726623</v>
      </c>
      <c r="BM222" s="205">
        <f>((AR222/AS222)-1)*100</f>
        <v>2.205882352941169</v>
      </c>
      <c r="BN222" s="205">
        <f>IF(AU222=0,0,IF(AU222&gt;AS222,0,((AS222/AU222)-1)*100))</f>
        <v>3.816793893129766</v>
      </c>
      <c r="BO222" s="205">
        <f>IF(AV222=0,0,IF(AV222&gt;AU222,0,((AU222/AV222)-1)*100))</f>
        <v>3.149606299212593</v>
      </c>
      <c r="BP222" s="205">
        <f>IF(AX222=0,0,IF(AX222&gt;AV222,0,((AV222/AX222)-1)*100))</f>
        <v>3.252032520325199</v>
      </c>
      <c r="BQ222" s="206">
        <f>IF(AY222=0,0,IF(AY222&gt;AX222,0,((AX222/AY222)-1)*100))</f>
        <v>3.361344537815136</v>
      </c>
      <c r="BR222" s="207">
        <f>IF(AZ222=0,0,IF(AZ222&gt;AY222,0,((AY222/AZ222)-1)*100))</f>
        <v>4.385964912280715</v>
      </c>
      <c r="BS222" s="207">
        <f>IF(BA222=0,0,IF(BA222&gt;AZ222,0,((AZ222/BA222)-1)*100))</f>
        <v>7.547169811320731</v>
      </c>
      <c r="BT222" s="207">
        <f>IF(BB222=0,0,IF(BB222&gt;BA222,0,((BA222/BB222)-1)*100))</f>
        <v>6.000000000000005</v>
      </c>
      <c r="BU222" s="207">
        <f>IF(BC222=0,0,IF(BC222&gt;BB222,0,((BB222/BC222)-1)*100))</f>
        <v>8.695652173913038</v>
      </c>
      <c r="BV222" s="207">
        <f>IF(BD222=0,0,IF(BD222&gt;BC222,0,((BC222/BD222)-1)*100))</f>
        <v>21.05263157894737</v>
      </c>
      <c r="BW222" s="207">
        <f>IF(BE222=0,0,IF(BE222&gt;BD222,0,((BD222/BE222)-1)*100))</f>
        <v>0</v>
      </c>
      <c r="BX222" s="207">
        <f>IF(BF222=0,0,IF(BF222&gt;BE222,0,((BE222/BF222)-1)*100))</f>
        <v>0</v>
      </c>
      <c r="BY222" s="207">
        <f>IF(BG222=0,0,IF(BG222&gt;BF222,0,((BF222/BG222)-1)*100))</f>
        <v>0</v>
      </c>
      <c r="BZ222" s="207">
        <f>IF(BH222=0,0,IF(BH222&gt;BG222,0,((BG222/BH222)-1)*100))</f>
        <v>0</v>
      </c>
      <c r="CA222" s="208">
        <f>IF(BI222=0,0,IF(BI222&gt;BH222,0,((BH222/BI222)-1)*100))</f>
        <v>0</v>
      </c>
      <c r="CB222" s="205">
        <f>AVERAGE(BK222:CA222)</f>
        <v>4.190581224512778</v>
      </c>
      <c r="CC222" s="205">
        <f>SQRT(AVERAGE((BK222-$CB222)^2,(BL222-$CB222)^2,(BM222-$CB222)^2,(BN222-$CB222)^2,(BO222-$CB222)^2,(BP222-$CB222)^2,(BQ222-$CB222)^2,(BR222-$CB222)^2,(BS222-$CB222)^2,(BT222-$CB222)^2,(BU222-$CB222)^2,(BV222-$CB222)^2,(BW222-$CB222)^2,(BX222-$CB222)^2,(BY222-$CB222)^2,(BZ222-$CB222)^2,(CA222-$CB222)^2))</f>
        <v>4.946531870913526</v>
      </c>
      <c r="CD222" t="s" s="110">
        <v>161</v>
      </c>
      <c r="CE222" s="209">
        <f>IF(AN222="n/a","n/a",IF(U222&lt;0,"n/a",IF(U222="n/a","n/a",I222+AN222-U222)))</f>
        <v>-16.09382143442549</v>
      </c>
      <c r="CF222" s="209">
        <f>IF(AN222="n/a","n/a",I222+AN222)</f>
        <v>6.376766800868631</v>
      </c>
      <c r="CG222" s="205">
        <f>D222/10+(1000-E222)/100+IF(F222="N",2,IF(F222="Y",1,0))+IF(G222="N",2,IF(G222="Y",1,0))+IF(L222&gt;10,5,L222/2)+IF(S222&gt;100,0,IF(S222&lt;0,0,(100-S222)/10))+IF(U222&gt;100,0,IF(U222&lt;0,0,(100-U222)/10))+IF(X222="-",0,IF(X222="N/A",0,IF(X222&gt;5,0,5-X222)))+IF(Y222&gt;5,0,5-Y222)+IF(Z222="N/A",0,IF(Z222&gt;5,0,5-Z222))+IF(AB222&lt;0,0,IF(AB222="-",0,IF(AB222="N/A",0,IF(AB222&gt;10,5,AB222/2))))+IF(AC222="n/a",0,IF(AC222&lt;0,0,IF(AC222&gt;10,5,AC222/2)))+IF(AE222="n/a",0,IF(AE222&lt;0,0,IF(AE222&gt;10,5,AE222/2)))+AF222/10+IF(AG222&gt;100000,3,IF(AG222&gt;10000,2,IF(AG222&gt;1000,1,0)))+IF(AL222&gt;10,5,AL222/2)+IF(AM222="n/a",0,IF(AM222&gt;10,5,AM222/2))+IF(AN222="n/a",0,IF(AN222&gt;10,5,AN222/2))+IF(AO222="n/a",0,IF(AO222&lt;0,0,IF(AO222&gt;10,5,AO222/2)))+IF(CB222&gt;10,5,CB222/2)</f>
        <v>51.56612501691061</v>
      </c>
      <c r="CH222" s="315">
        <f>IF(AB222="n/a",1.03*AP222,IF(AB222&lt;0,1.01*AP222,IF(AB222&gt;10,1.1*AP222,(1+AB222/100)*AP222)))</f>
        <v>1.65</v>
      </c>
      <c r="CI222" s="211">
        <f>IF($AC222="n/a",1.03*CH222,IF($AC222&lt;0,1.01*CH222,IF($AC222&gt;10,1.1*CH222,(1+$AC222/100)*CH222)))</f>
        <v>1.70247</v>
      </c>
      <c r="CJ222" s="212">
        <f>IF($AE222="n/a",1.03*CI222,IF($AE222&lt;0,1.01*CI222,IF($AE222&gt;10,1.1*CI222,(1+$AE222/100)*CI222)))</f>
        <v>1.75013916</v>
      </c>
      <c r="CK222" s="212">
        <f>IF($AE222="n/a",1.03*CJ222,IF($AE222&lt;0,1.01*CJ222,IF($AE222&gt;10,1.1*CJ222,(1+$AE222/100)*CJ222)))</f>
        <v>1.799143056480</v>
      </c>
      <c r="CL222" s="210">
        <f>IF($AE222="n/a",1.03*CK222,IF($AE222&lt;0,1.01*CK222,IF($AE222&gt;10,1.1*CK222,(1+$AE222/100)*CK222)))</f>
        <v>1.84951906206144</v>
      </c>
      <c r="CM222" s="211">
        <f>SUM(CH222:CL222)</f>
        <v>8.751271278541441</v>
      </c>
      <c r="CN222" s="208">
        <f>(CM222/H222)*100</f>
        <v>16.36363365471474</v>
      </c>
      <c r="CO222" s="213">
        <v>0.43</v>
      </c>
      <c r="CP222" s="214">
        <v>8.699999999999999</v>
      </c>
      <c r="CQ222" s="215">
        <v>-7</v>
      </c>
      <c r="CR222" s="214">
        <v>4.3</v>
      </c>
      <c r="CS222" s="215">
        <v>1.8</v>
      </c>
    </row>
    <row r="223" ht="11.25" customHeight="1">
      <c r="A223" t="s" s="227">
        <v>1033</v>
      </c>
      <c r="B223" t="s" s="116">
        <v>1034</v>
      </c>
      <c r="C223" t="s" s="227">
        <v>588</v>
      </c>
      <c r="D223" s="218">
        <v>10</v>
      </c>
      <c r="E223" s="219">
        <v>333</v>
      </c>
      <c r="F223" t="s" s="220">
        <v>129</v>
      </c>
      <c r="G223" t="s" s="221">
        <v>129</v>
      </c>
      <c r="H223" s="493">
        <v>47.89</v>
      </c>
      <c r="I223" s="223">
        <f>(R223/H223)*100</f>
        <v>7.558989350595113</v>
      </c>
      <c r="J223" s="224">
        <v>0.89</v>
      </c>
      <c r="K223" s="224">
        <v>0.905</v>
      </c>
      <c r="L223" s="223">
        <f>((K223/J223)-1)*100</f>
        <v>1.685393258426959</v>
      </c>
      <c r="M223" s="226">
        <v>43040</v>
      </c>
      <c r="N223" s="226">
        <v>43041</v>
      </c>
      <c r="O223" s="226">
        <v>43052</v>
      </c>
      <c r="P223" t="s" s="227">
        <v>982</v>
      </c>
      <c r="Q223" t="s" s="227">
        <v>131</v>
      </c>
      <c r="R223" s="225">
        <f>K223*4</f>
        <v>3.62</v>
      </c>
      <c r="S223" s="228">
        <f>IF(OR(W223&lt;0.01,W223="n/a"),"n/a",R223/W223*100)</f>
        <v>239.7350993377484</v>
      </c>
      <c r="T223" s="229">
        <f>IF(OR(W223&lt;0.01,Z223="n/a"),"n/a",(H223/SQRT(22.5*W223*(H223/Z223))-1)*100)</f>
        <v>68.74012657459139</v>
      </c>
      <c r="U223" s="223">
        <f>IF(OR(W223&lt;0.01,W223="n/a"),"n/a",H223/W223)</f>
        <v>31.71523178807947</v>
      </c>
      <c r="V223" s="230">
        <v>12</v>
      </c>
      <c r="W223" s="222">
        <v>1.51</v>
      </c>
      <c r="X223" s="359">
        <v>5.3</v>
      </c>
      <c r="Y223" s="231">
        <v>3.83</v>
      </c>
      <c r="Z223" s="232">
        <v>2.02</v>
      </c>
      <c r="AA223" s="233">
        <v>6.4</v>
      </c>
      <c r="AB223" s="396">
        <v>202</v>
      </c>
      <c r="AC223" s="235">
        <v>61.12</v>
      </c>
      <c r="AD223" s="236">
        <v>3.6</v>
      </c>
      <c r="AE223" s="236">
        <v>6</v>
      </c>
      <c r="AF223" s="237">
        <v>3</v>
      </c>
      <c r="AG223" s="238">
        <v>7797</v>
      </c>
      <c r="AH223" s="239">
        <v>31.6</v>
      </c>
      <c r="AI223" s="240">
        <v>0.85</v>
      </c>
      <c r="AJ223" s="241">
        <f>IF(OR(AD223&lt;0,AD223="n/a",AD223=0,AN223="n/a"),"n/a",AN223/AD223)</f>
        <v>4.328099502951278</v>
      </c>
      <c r="AK223" t="s" s="265">
        <f>IF(OR(AN223&lt;0,AN223="n/a",AO223&lt;0,AO223="n/a"),"n/a",AN223/AO223)</f>
        <v>143</v>
      </c>
      <c r="AL223" s="243">
        <f>((AP223/AQ223)^(1/1)-1)*100</f>
        <v>11.52542372881356</v>
      </c>
      <c r="AM223" s="243">
        <f>IF(AS223=0,"n/a",((AP223/AS223)^(1/3)-1)*100)</f>
        <v>14.35567956138353</v>
      </c>
      <c r="AN223" s="243">
        <f>IF(AV223=0,"n/a",((AP223/AV223)^(1/5)-1)*100)</f>
        <v>15.5811582106246</v>
      </c>
      <c r="AO223" t="s" s="265">
        <f>IF(BB223=0,"n/a",((AP223/BB223)^(1/10)-1)*100)</f>
        <v>143</v>
      </c>
      <c r="AP223" s="241">
        <v>3.29</v>
      </c>
      <c r="AQ223" s="241">
        <v>2.95</v>
      </c>
      <c r="AR223" s="241">
        <v>2.55</v>
      </c>
      <c r="AS223" s="241">
        <v>2.2</v>
      </c>
      <c r="AT223" s="245"/>
      <c r="AU223" s="241">
        <v>1.88</v>
      </c>
      <c r="AV223" s="241">
        <v>1.595</v>
      </c>
      <c r="AW223" s="245"/>
      <c r="AX223" s="246">
        <v>1.39</v>
      </c>
      <c r="AY223" s="247">
        <v>1.23</v>
      </c>
      <c r="AZ223" s="248">
        <v>0.458</v>
      </c>
      <c r="BA223" s="317">
        <v>0</v>
      </c>
      <c r="BB223" s="317">
        <v>0</v>
      </c>
      <c r="BC223" s="317">
        <v>0</v>
      </c>
      <c r="BD223" s="317">
        <v>0</v>
      </c>
      <c r="BE223" s="317">
        <v>0</v>
      </c>
      <c r="BF223" s="317">
        <v>0</v>
      </c>
      <c r="BG223" s="317">
        <v>0</v>
      </c>
      <c r="BH223" s="317">
        <v>0</v>
      </c>
      <c r="BI223" s="401">
        <v>0</v>
      </c>
      <c r="BJ223" s="246">
        <f>SUM(AP223:BI223)</f>
        <v>17.543</v>
      </c>
      <c r="BK223" s="250">
        <f>((AP223/AQ223)-1)*100</f>
        <v>11.52542372881356</v>
      </c>
      <c r="BL223" s="250">
        <f>((AQ223/AR223)-1)*100</f>
        <v>15.68627450980393</v>
      </c>
      <c r="BM223" s="250">
        <f>((AR223/AS223)-1)*100</f>
        <v>15.9090909090909</v>
      </c>
      <c r="BN223" s="250">
        <f>IF(AU223=0,0,IF(AU223&gt;AS223,0,((AS223/AU223)-1)*100))</f>
        <v>17.02127659574471</v>
      </c>
      <c r="BO223" s="250">
        <f>IF(AV223=0,0,IF(AV223&gt;AU223,0,((AU223/AV223)-1)*100))</f>
        <v>17.86833855799372</v>
      </c>
      <c r="BP223" s="250">
        <f>IF(AX223=0,0,IF(AX223&gt;AV223,0,((AV223/AX223)-1)*100))</f>
        <v>14.74820143884892</v>
      </c>
      <c r="BQ223" s="251">
        <f>IF(AY223=0,0,IF(AY223&gt;AX223,0,((AX223/AY223)-1)*100))</f>
        <v>13.00813008130082</v>
      </c>
      <c r="BR223" s="252">
        <f>IF(AZ223=0,0,IF(AZ223&gt;AY223,0,((AY223/AZ223)-1)*100))</f>
        <v>168.5589519650655</v>
      </c>
      <c r="BS223" s="252">
        <f>IF(BA223=0,0,IF(BA223&gt;AZ223,0,((AZ223/BA223)-1)*100))</f>
        <v>0</v>
      </c>
      <c r="BT223" s="252">
        <f>IF(BB223=0,0,IF(BB223&gt;BA223,0,((BA223/BB223)-1)*100))</f>
        <v>0</v>
      </c>
      <c r="BU223" s="252">
        <f>IF(BC223=0,0,IF(BC223&gt;BB223,0,((BB223/BC223)-1)*100))</f>
        <v>0</v>
      </c>
      <c r="BV223" s="252">
        <f>IF(BD223=0,0,IF(BD223&gt;BC223,0,((BC223/BD223)-1)*100))</f>
        <v>0</v>
      </c>
      <c r="BW223" s="252">
        <f>IF(BE223=0,0,IF(BE223&gt;BD223,0,((BD223/BE223)-1)*100))</f>
        <v>0</v>
      </c>
      <c r="BX223" s="252">
        <f>IF(BF223=0,0,IF(BF223&gt;BE223,0,((BE223/BF223)-1)*100))</f>
        <v>0</v>
      </c>
      <c r="BY223" s="252">
        <f>IF(BG223=0,0,IF(BG223&gt;BF223,0,((BF223/BG223)-1)*100))</f>
        <v>0</v>
      </c>
      <c r="BZ223" s="252">
        <f>IF(BH223=0,0,IF(BH223&gt;BG223,0,((BG223/BH223)-1)*100))</f>
        <v>0</v>
      </c>
      <c r="CA223" s="253">
        <f>IF(BI223=0,0,IF(BI223&gt;BH223,0,((BH223/BI223)-1)*100))</f>
        <v>0</v>
      </c>
      <c r="CB223" s="250">
        <f>AVERAGE(BK223:CA223)</f>
        <v>16.1368051639213</v>
      </c>
      <c r="CC223" s="250">
        <f>SQRT(AVERAGE((BK223-$CB223)^2,(BL223-$CB223)^2,(BM223-$CB223)^2,(BN223-$CB223)^2,(BO223-$CB223)^2,(BP223-$CB223)^2,(BQ223-$CB223)^2,(BR223-$CB223)^2,(BS223-$CB223)^2,(BT223-$CB223)^2,(BU223-$CB223)^2,(BV223-$CB223)^2,(BW223-$CB223)^2,(BX223-$CB223)^2,(BY223-$CB223)^2,(BZ223-$CB223)^2,(CA223-$CB223)^2))</f>
        <v>38.8156246281385</v>
      </c>
      <c r="CD223" t="s" s="116">
        <v>222</v>
      </c>
      <c r="CE223" s="545">
        <f>IF(AN223="n/a","n/a",IF(U223&lt;0,"n/a",IF(U223="n/a","n/a",I223+AN223-U223)))</f>
        <v>-8.575084226859758</v>
      </c>
      <c r="CF223" s="254">
        <f>IF(AN223="n/a","n/a",I223+AN223)</f>
        <v>23.14014756121971</v>
      </c>
      <c r="CG223" s="250">
        <f>D223/10+(1000-E223)/100+IF(F223="N",2,IF(F223="Y",1,0))+IF(G223="N",2,IF(G223="Y",1,0))+IF(L223&gt;10,5,L223/2)+IF(S223&gt;100,0,IF(S223&lt;0,0,(100-S223)/10))+IF(U223&gt;100,0,IF(U223&lt;0,0,(100-U223)/10))+IF(X223="-",0,IF(X223="N/A",0,IF(X223&gt;5,0,5-X223)))+IF(Y223&gt;5,0,5-Y223)+IF(Z223="N/A",0,IF(Z223&gt;5,0,5-Z223))+IF(AB223&lt;0,0,IF(AB223="-",0,IF(AB223="N/A",0,IF(AB223&gt;10,5,AB223/2))))+IF(AC223="n/a",0,IF(AC223&lt;0,0,IF(AC223&gt;10,5,AC223/2)))+IF(AE223="n/a",0,IF(AE223&lt;0,0,IF(AE223&gt;10,5,AE223/2)))+AF223/10+IF(AG223&gt;100000,3,IF(AG223&gt;10000,2,IF(AG223&gt;1000,1,0)))+IF(AL223&gt;10,5,AL223/2)+IF(AM223="n/a",0,IF(AM223&gt;10,5,AM223/2))+IF(AN223="n/a",0,IF(AN223&gt;10,5,AN223/2))+IF(AO223="n/a",0,IF(AO223&lt;0,0,IF(AO223&gt;10,5,AO223/2)))+IF(CB223&gt;10,5,CB223/2)</f>
        <v>53.79117345040552</v>
      </c>
      <c r="CH223" s="255">
        <f>IF(AB223="n/a",1.03*AP223,IF(AB223&lt;0,1.01*AP223,IF(AB223&gt;10,1.1*AP223,(1+AB223/100)*AP223)))</f>
        <v>3.619</v>
      </c>
      <c r="CI223" s="256">
        <f>IF($AC223="n/a",1.03*CH223,IF($AC223&lt;0,1.01*CH223,IF($AC223&gt;10,1.1*CH223,(1+$AC223/100)*CH223)))</f>
        <v>3.980900000000001</v>
      </c>
      <c r="CJ223" s="257">
        <f>IF($AE223="n/a",1.03*CI223,IF($AE223&lt;0,1.01*CI223,IF($AE223&gt;10,1.1*CI223,(1+$AE223/100)*CI223)))</f>
        <v>4.219754000000001</v>
      </c>
      <c r="CK223" s="257">
        <f>IF($AE223="n/a",1.03*CJ223,IF($AE223&lt;0,1.01*CJ223,IF($AE223&gt;10,1.1*CJ223,(1+$AE223/100)*CJ223)))</f>
        <v>4.472939240000001</v>
      </c>
      <c r="CL223" s="258">
        <f>IF($AE223="n/a",1.03*CK223,IF($AE223&lt;0,1.01*CK223,IF($AE223&gt;10,1.1*CK223,(1+$AE223/100)*CK223)))</f>
        <v>4.741315594400001</v>
      </c>
      <c r="CM223" s="256">
        <f>SUM(CH223:CL223)</f>
        <v>21.0339088344</v>
      </c>
      <c r="CN223" s="253">
        <f>(CM223/H223)*100</f>
        <v>43.92129637586135</v>
      </c>
      <c r="CO223" s="259">
        <v>1.18</v>
      </c>
      <c r="CP223" s="260">
        <v>5</v>
      </c>
      <c r="CQ223" s="261">
        <v>-29</v>
      </c>
      <c r="CR223" s="260">
        <v>-5.2</v>
      </c>
      <c r="CS223" s="261">
        <v>-14.5</v>
      </c>
    </row>
    <row r="224" ht="11.25" customHeight="1">
      <c r="A224" t="s" s="227">
        <v>1035</v>
      </c>
      <c r="B224" t="s" s="116">
        <v>1036</v>
      </c>
      <c r="C224" t="s" s="116">
        <v>150</v>
      </c>
      <c r="D224" s="218">
        <v>14</v>
      </c>
      <c r="E224" s="219">
        <v>256</v>
      </c>
      <c r="F224" t="s" s="220">
        <v>129</v>
      </c>
      <c r="G224" t="s" s="221">
        <v>129</v>
      </c>
      <c r="H224" s="493">
        <v>84.91</v>
      </c>
      <c r="I224" s="223">
        <f>(R224/H224)*100</f>
        <v>0.9892827699917559</v>
      </c>
      <c r="J224" s="224">
        <v>0.1906</v>
      </c>
      <c r="K224" s="224">
        <v>0.21</v>
      </c>
      <c r="L224" s="223">
        <f>((K224/J224)-1)*100</f>
        <v>10.17838405036726</v>
      </c>
      <c r="M224" s="226">
        <v>42977</v>
      </c>
      <c r="N224" s="226">
        <v>42979</v>
      </c>
      <c r="O224" s="226">
        <v>42996</v>
      </c>
      <c r="P224" t="s" s="227">
        <v>462</v>
      </c>
      <c r="Q224" s="319"/>
      <c r="R224" s="225">
        <f>K224*4</f>
        <v>0.84</v>
      </c>
      <c r="S224" s="228">
        <f>IF(OR(W224&lt;0.01,W224="n/a"),"n/a",R224/W224*100)</f>
        <v>24</v>
      </c>
      <c r="T224" s="229">
        <f>IF(OR(W224&lt;0.01,Z224="n/a"),"n/a",(H224/SQRT(22.5*W224*(H224/Z224))-1)*100)</f>
        <v>75.29784178173253</v>
      </c>
      <c r="U224" s="223">
        <f>IF(OR(W224&lt;0.01,W224="n/a"),"n/a",H224/W224)</f>
        <v>24.26</v>
      </c>
      <c r="V224" s="230">
        <v>12</v>
      </c>
      <c r="W224" s="222">
        <v>3.5</v>
      </c>
      <c r="X224" s="222">
        <v>2.27</v>
      </c>
      <c r="Y224" s="231">
        <v>1.59</v>
      </c>
      <c r="Z224" s="232">
        <v>2.85</v>
      </c>
      <c r="AA224" s="233">
        <v>12.5</v>
      </c>
      <c r="AB224" s="234">
        <v>-37.2</v>
      </c>
      <c r="AC224" s="235">
        <v>16.76</v>
      </c>
      <c r="AD224" s="236">
        <v>9.6</v>
      </c>
      <c r="AE224" s="236">
        <v>10.7</v>
      </c>
      <c r="AF224" s="237">
        <v>9</v>
      </c>
      <c r="AG224" s="238">
        <v>10994</v>
      </c>
      <c r="AH224" s="239">
        <v>0.1</v>
      </c>
      <c r="AI224" s="240">
        <v>0.91</v>
      </c>
      <c r="AJ224" s="241">
        <f>IF(OR(AD224&lt;0,AD224="n/a",AD224=0),"n/a",AN224/AD224)</f>
        <v>4.190440969064129</v>
      </c>
      <c r="AK224" s="242">
        <f>IF(OR(AO224&lt;0,AO224="n/a"),"n/a",AN224/AO224)</f>
        <v>1.482946510973921</v>
      </c>
      <c r="AL224" s="243">
        <f>((AP224/AQ224)^(1/1)-1)*100</f>
        <v>7.388167388167366</v>
      </c>
      <c r="AM224" s="243">
        <f>IF(AS224=0,"n/a",((AP224/AS224)^(1/3)-1)*100)</f>
        <v>21.73680635144455</v>
      </c>
      <c r="AN224" s="243">
        <f>IF(AV224=0,"n/a",((AP224/AV224)^(1/5)-1)*100)</f>
        <v>40.22823330301564</v>
      </c>
      <c r="AO224" s="244">
        <f>IF(BB224=0,"n/a",((AP224/BB224)^(1/10)-1)*100)</f>
        <v>27.12723149845495</v>
      </c>
      <c r="AP224" s="241">
        <v>0.7442</v>
      </c>
      <c r="AQ224" s="241">
        <v>0.6930000000000001</v>
      </c>
      <c r="AR224" s="241">
        <v>0.5820000000000001</v>
      </c>
      <c r="AS224" s="241">
        <v>0.4125</v>
      </c>
      <c r="AT224" s="245"/>
      <c r="AU224" s="241">
        <v>0.26125</v>
      </c>
      <c r="AV224" s="241">
        <v>0.13725</v>
      </c>
      <c r="AW224" s="245"/>
      <c r="AX224" s="246">
        <v>0.121</v>
      </c>
      <c r="AY224" s="247">
        <v>0.11</v>
      </c>
      <c r="AZ224" s="248">
        <v>0.1025</v>
      </c>
      <c r="BA224" s="248">
        <v>0.09</v>
      </c>
      <c r="BB224" s="248">
        <v>0.0675</v>
      </c>
      <c r="BC224" s="248">
        <v>0.0485</v>
      </c>
      <c r="BD224" s="248">
        <v>0.01</v>
      </c>
      <c r="BE224" s="317">
        <v>0</v>
      </c>
      <c r="BF224" s="317">
        <v>0</v>
      </c>
      <c r="BG224" s="317">
        <v>0</v>
      </c>
      <c r="BH224" s="317">
        <v>0</v>
      </c>
      <c r="BI224" s="401">
        <v>0</v>
      </c>
      <c r="BJ224" s="246">
        <f>SUM(AP224:BI224)</f>
        <v>3.3797</v>
      </c>
      <c r="BK224" s="250">
        <f>((AP224/AQ224)-1)*100</f>
        <v>7.388167388167366</v>
      </c>
      <c r="BL224" s="250">
        <f>((AQ224/AR224)-1)*100</f>
        <v>19.07216494845361</v>
      </c>
      <c r="BM224" s="250">
        <f>((AR224/AS224)-1)*100</f>
        <v>41.09090909090911</v>
      </c>
      <c r="BN224" s="250">
        <f>IF(AU224=0,0,IF(AU224&gt;AS224,0,((AS224/AU224)-1)*100))</f>
        <v>57.89473684210527</v>
      </c>
      <c r="BO224" s="250">
        <f>IF(AV224=0,0,IF(AV224&gt;AU224,0,((AU224/AV224)-1)*100))</f>
        <v>90.34608378870675</v>
      </c>
      <c r="BP224" s="250">
        <f>IF(AX224=0,0,IF(AX224&gt;AV224,0,((AV224/AX224)-1)*100))</f>
        <v>13.4297520661157</v>
      </c>
      <c r="BQ224" s="251">
        <f>IF(AY224=0,0,IF(AY224&gt;AX224,0,((AX224/AY224)-1)*100))</f>
        <v>9.999999999999986</v>
      </c>
      <c r="BR224" s="252">
        <f>IF(AZ224=0,0,IF(AZ224&gt;AY224,0,((AY224/AZ224)-1)*100))</f>
        <v>7.317073170731714</v>
      </c>
      <c r="BS224" s="252">
        <f>IF(BA224=0,0,IF(BA224&gt;AZ224,0,((AZ224/BA224)-1)*100))</f>
        <v>13.88888888888888</v>
      </c>
      <c r="BT224" s="252">
        <f>IF(BB224=0,0,IF(BB224&gt;BA224,0,((BA224/BB224)-1)*100))</f>
        <v>33.33333333333333</v>
      </c>
      <c r="BU224" s="252">
        <f>IF(BC224=0,0,IF(BC224&gt;BB224,0,((BB224/BC224)-1)*100))</f>
        <v>39.17525773195876</v>
      </c>
      <c r="BV224" s="252">
        <f>IF(BD224=0,0,IF(BD224&gt;BC224,0,((BC224/BD224)-1)*100))</f>
        <v>384.9999999999999</v>
      </c>
      <c r="BW224" s="252">
        <f>IF(BE224=0,0,IF(BE224&gt;BD224,0,((BD224/BE224)-1)*100))</f>
        <v>0</v>
      </c>
      <c r="BX224" s="252">
        <f>IF(BF224=0,0,IF(BF224&gt;BE224,0,((BE224/BF224)-1)*100))</f>
        <v>0</v>
      </c>
      <c r="BY224" s="252">
        <f>IF(BG224=0,0,IF(BG224&gt;BF224,0,((BF224/BG224)-1)*100))</f>
        <v>0</v>
      </c>
      <c r="BZ224" s="252">
        <f>IF(BH224=0,0,IF(BH224&gt;BG224,0,((BG224/BH224)-1)*100))</f>
        <v>0</v>
      </c>
      <c r="CA224" s="253">
        <f>IF(BI224=0,0,IF(BI224&gt;BH224,0,((BH224/BI224)-1)*100))</f>
        <v>0</v>
      </c>
      <c r="CB224" s="250">
        <f>AVERAGE(BK224:CA224)</f>
        <v>42.23155101466884</v>
      </c>
      <c r="CC224" s="250">
        <f>SQRT(AVERAGE((BK224-$CB224)^2,(BL224-$CB224)^2,(BM224-$CB224)^2,(BN224-$CB224)^2,(BO224-$CB224)^2,(BP224-$CB224)^2,(BQ224-$CB224)^2,(BR224-$CB224)^2,(BS224-$CB224)^2,(BT224-$CB224)^2,(BU224-$CB224)^2,(BV224-$CB224)^2,(BW224-$CB224)^2,(BX224-$CB224)^2,(BY224-$CB224)^2,(BZ224-$CB224)^2,(CA224-$CB224)^2))</f>
        <v>89.01389691855998</v>
      </c>
      <c r="CD224" t="s" s="116">
        <v>152</v>
      </c>
      <c r="CE224" s="254">
        <f>IF(AN224="n/a","n/a",IF(U224&lt;0,"n/a",IF(U224="n/a","n/a",I224+AN224-U224)))</f>
        <v>16.95751607300739</v>
      </c>
      <c r="CF224" s="254">
        <f>IF(AN224="n/a","n/a",I224+AN224)</f>
        <v>41.21751607300739</v>
      </c>
      <c r="CG224" s="250">
        <f>D224/10+(1000-E224)/100+IF(F224="N",2,IF(F224="Y",1,0))+IF(G224="N",2,IF(G224="Y",1,0))+IF(L224&gt;10,5,L224/2)+IF(S224&gt;100,0,IF(S224&lt;0,0,(100-S224)/10))+IF(U224&gt;100,0,IF(U224&lt;0,0,(100-U224)/10))+IF(X224="-",0,IF(X224="N/A",0,IF(X224&gt;5,0,5-X224)))+IF(Y224&gt;5,0,5-Y224)+IF(Z224="N/A",0,IF(Z224&gt;5,0,5-Z224))+IF(AB224&lt;0,0,IF(AB224="-",0,IF(AB224="N/A",0,IF(AB224&gt;10,5,AB224/2))))+IF(AC224="n/a",0,IF(AC224&lt;0,0,IF(AC224&gt;10,5,AC224/2)))+IF(AE224="n/a",0,IF(AE224&lt;0,0,IF(AE224&gt;10,5,AE224/2)))+AF224/10+IF(AG224&gt;100000,3,IF(AG224&gt;10000,2,IF(AG224&gt;1000,1,0)))+IF(AL224&gt;10,5,AL224/2)+IF(AM224="n/a",0,IF(AM224&gt;10,5,AM224/2))+IF(AN224="n/a",0,IF(AN224&gt;10,5,AN224/2))+IF(AO224="n/a",0,IF(AO224&lt;0,0,IF(AO224&gt;10,5,AO224/2)))+IF(CB224&gt;10,5,CB224/2)</f>
        <v>73.89808369408368</v>
      </c>
      <c r="CH224" s="255">
        <f>IF(AB224="n/a",1.03*AP224,IF(AB224&lt;0,1.01*AP224,IF(AB224&gt;10,1.1*AP224,(1+AB224/100)*AP224)))</f>
        <v>0.751642</v>
      </c>
      <c r="CI224" s="256">
        <f>IF($AC224="n/a",1.03*CH224,IF($AC224&lt;0,1.01*CH224,IF($AC224&gt;10,1.1*CH224,(1+$AC224/100)*CH224)))</f>
        <v>0.8268062000000002</v>
      </c>
      <c r="CJ224" s="257">
        <f>IF($AE224="n/a",1.03*CI224,IF($AE224&lt;0,1.01*CI224,IF($AE224&gt;10,1.1*CI224,(1+$AE224/100)*CI224)))</f>
        <v>0.9094868200000003</v>
      </c>
      <c r="CK224" s="257">
        <f>IF($AE224="n/a",1.03*CJ224,IF($AE224&lt;0,1.01*CJ224,IF($AE224&gt;10,1.1*CJ224,(1+$AE224/100)*CJ224)))</f>
        <v>1.000435502</v>
      </c>
      <c r="CL224" s="258">
        <f>IF($AE224="n/a",1.03*CK224,IF($AE224&lt;0,1.01*CK224,IF($AE224&gt;10,1.1*CK224,(1+$AE224/100)*CK224)))</f>
        <v>1.100479052200001</v>
      </c>
      <c r="CM224" s="256">
        <f>SUM(CH224:CL224)</f>
        <v>4.588849574200002</v>
      </c>
      <c r="CN224" s="253">
        <f>(CM224/H224)*100</f>
        <v>5.404368830761986</v>
      </c>
      <c r="CO224" s="259">
        <v>1.68</v>
      </c>
      <c r="CP224" s="260">
        <v>73.59999999999999</v>
      </c>
      <c r="CQ224" s="261">
        <v>-2.7</v>
      </c>
      <c r="CR224" s="260">
        <v>5.2</v>
      </c>
      <c r="CS224" s="261">
        <v>23.1</v>
      </c>
    </row>
    <row r="225" ht="11.25" customHeight="1">
      <c r="A225" t="s" s="116">
        <v>1037</v>
      </c>
      <c r="B225" t="s" s="116">
        <v>1038</v>
      </c>
      <c r="C225" t="s" s="116">
        <v>265</v>
      </c>
      <c r="D225" s="218">
        <v>16</v>
      </c>
      <c r="E225" s="219">
        <v>200</v>
      </c>
      <c r="F225" t="s" s="220">
        <v>129</v>
      </c>
      <c r="G225" t="s" s="221">
        <v>129</v>
      </c>
      <c r="H225" s="493">
        <v>64.90000000000001</v>
      </c>
      <c r="I225" s="223">
        <f>(R225/H225)*100</f>
        <v>4.191063174114022</v>
      </c>
      <c r="J225" s="318">
        <v>0.62</v>
      </c>
      <c r="K225" s="318">
        <v>0.68</v>
      </c>
      <c r="L225" s="223">
        <f>((K225/J225)-1)*100</f>
        <v>9.677419354838722</v>
      </c>
      <c r="M225" s="323">
        <v>43076</v>
      </c>
      <c r="N225" s="323">
        <v>43077</v>
      </c>
      <c r="O225" s="323">
        <v>43102</v>
      </c>
      <c r="P225" t="s" s="227">
        <v>447</v>
      </c>
      <c r="Q225" t="s" s="582">
        <v>1039</v>
      </c>
      <c r="R225" s="225">
        <f>K225*4</f>
        <v>2.72</v>
      </c>
      <c r="S225" s="228">
        <f>IF(OR(W225&lt;0.01,W225="n/a"),"n/a",R225/W225*100)</f>
        <v>90.96989966555184</v>
      </c>
      <c r="T225" s="229">
        <f>IF(OR(W225&lt;0.01,Z225="n/a"),"n/a",(H225/SQRT(22.5*W225*(H225/Z225))-1)*100)</f>
        <v>81.37302011767684</v>
      </c>
      <c r="U225" s="223">
        <f>IF(OR(W225&lt;0.01,W225="n/a"),"n/a",H225/W225)</f>
        <v>21.7056856187291</v>
      </c>
      <c r="V225" s="230">
        <v>12</v>
      </c>
      <c r="W225" s="222">
        <v>2.99</v>
      </c>
      <c r="X225" t="s" s="399">
        <v>143</v>
      </c>
      <c r="Y225" s="231">
        <v>4.41</v>
      </c>
      <c r="Z225" s="232">
        <v>3.41</v>
      </c>
      <c r="AA225" s="233">
        <v>16.5</v>
      </c>
      <c r="AB225" s="234">
        <v>-16.6</v>
      </c>
      <c r="AC225" t="s" s="422">
        <v>143</v>
      </c>
      <c r="AD225" s="236">
        <v>6.4</v>
      </c>
      <c r="AE225" t="s" s="416">
        <v>143</v>
      </c>
      <c r="AF225" s="237">
        <v>0</v>
      </c>
      <c r="AG225" s="238">
        <v>578</v>
      </c>
      <c r="AH225" s="239">
        <v>4</v>
      </c>
      <c r="AI225" s="240">
        <v>0</v>
      </c>
      <c r="AJ225" s="241">
        <f>IF(OR(AD225&lt;0,AD225="n/a",AD225=0),"n/a",AN225/AD225)</f>
        <v>1.6505219673148</v>
      </c>
      <c r="AK225" s="242">
        <f>IF(OR(AO225&lt;0,AO225="n/a"),"n/a",AN225/AO225)</f>
        <v>0.5731022105651625</v>
      </c>
      <c r="AL225" s="243">
        <f>((AP225/AQ225)^(1/1)-1)*100</f>
        <v>13.99999999999999</v>
      </c>
      <c r="AM225" s="243">
        <f>IF(AS225=0,"n/a",((AP225/AS225)^(1/3)-1)*100)</f>
        <v>12.53085573385659</v>
      </c>
      <c r="AN225" s="243">
        <f>IF(AV225=0,"n/a",((AP225/AV225)^(1/5)-1)*100)</f>
        <v>10.56334059081472</v>
      </c>
      <c r="AO225" s="244">
        <f>IF(BB225=0,"n/a",((AP225/BB225)^(1/10)-1)*100)</f>
        <v>18.43186153548024</v>
      </c>
      <c r="AP225" s="241">
        <v>2.28</v>
      </c>
      <c r="AQ225" s="241">
        <v>2</v>
      </c>
      <c r="AR225" s="241">
        <v>1.76</v>
      </c>
      <c r="AS225" s="241">
        <v>1.6</v>
      </c>
      <c r="AT225" s="245"/>
      <c r="AU225" s="241">
        <v>1.48</v>
      </c>
      <c r="AV225" s="241">
        <v>1.38</v>
      </c>
      <c r="AW225" t="s" s="266">
        <v>112</v>
      </c>
      <c r="AX225" s="246">
        <v>1.32</v>
      </c>
      <c r="AY225" s="247">
        <v>1.2</v>
      </c>
      <c r="AZ225" s="248">
        <v>1.15</v>
      </c>
      <c r="BA225" s="248">
        <v>0.8</v>
      </c>
      <c r="BB225" s="248">
        <v>0.42</v>
      </c>
      <c r="BC225" s="248">
        <v>0.33</v>
      </c>
      <c r="BD225" s="248">
        <v>0.19</v>
      </c>
      <c r="BE225" s="248">
        <v>0.09</v>
      </c>
      <c r="BF225" s="248">
        <v>0.02</v>
      </c>
      <c r="BG225" s="317">
        <v>0</v>
      </c>
      <c r="BH225" s="317">
        <v>0</v>
      </c>
      <c r="BI225" s="401">
        <v>0</v>
      </c>
      <c r="BJ225" s="246">
        <f>SUM(AP225:BI225)</f>
        <v>16.02</v>
      </c>
      <c r="BK225" s="250">
        <f>((AP225/AQ225)-1)*100</f>
        <v>13.99999999999999</v>
      </c>
      <c r="BL225" s="250">
        <f>((AQ225/AR225)-1)*100</f>
        <v>13.63636363636365</v>
      </c>
      <c r="BM225" s="250">
        <f>((AR225/AS225)-1)*100</f>
        <v>9.999999999999986</v>
      </c>
      <c r="BN225" s="250">
        <f>IF(AU225=0,0,IF(AU225&gt;AS225,0,((AS225/AU225)-1)*100))</f>
        <v>8.108108108108114</v>
      </c>
      <c r="BO225" s="250">
        <f>IF(AV225=0,0,IF(AV225&gt;AU225,0,((AU225/AV225)-1)*100))</f>
        <v>7.246376811594213</v>
      </c>
      <c r="BP225" s="250">
        <f>IF(AX225=0,0,IF(AX225&gt;AV225,0,((AV225/AX225)-1)*100))</f>
        <v>4.545454545454541</v>
      </c>
      <c r="BQ225" s="251">
        <f>IF(AY225=0,0,IF(AY225&gt;AX225,0,((AX225/AY225)-1)*100))</f>
        <v>10.00000000000001</v>
      </c>
      <c r="BR225" s="252">
        <f>IF(AZ225=0,0,IF(AZ225&gt;AY225,0,((AY225/AZ225)-1)*100))</f>
        <v>4.347826086956519</v>
      </c>
      <c r="BS225" s="252">
        <f>IF(BA225=0,0,IF(BA225&gt;AZ225,0,((AZ225/BA225)-1)*100))</f>
        <v>43.74999999999998</v>
      </c>
      <c r="BT225" s="252">
        <f>IF(BB225=0,0,IF(BB225&gt;BA225,0,((BA225/BB225)-1)*100))</f>
        <v>90.47619047619048</v>
      </c>
      <c r="BU225" s="252">
        <f>IF(BC225=0,0,IF(BC225&gt;BB225,0,((BB225/BC225)-1)*100))</f>
        <v>27.27272727272727</v>
      </c>
      <c r="BV225" s="252">
        <f>IF(BD225=0,0,IF(BD225&gt;BC225,0,((BC225/BD225)-1)*100))</f>
        <v>73.68421052631579</v>
      </c>
      <c r="BW225" s="252">
        <f>IF(BE225=0,0,IF(BE225&gt;BD225,0,((BD225/BE225)-1)*100))</f>
        <v>111.1111111111111</v>
      </c>
      <c r="BX225" s="252">
        <f>IF(BF225=0,0,IF(BF225&gt;BE225,0,((BE225/BF225)-1)*100))</f>
        <v>350</v>
      </c>
      <c r="BY225" s="252">
        <f>IF(BG225=0,0,IF(BG225&gt;BF225,0,((BF225/BG225)-1)*100))</f>
        <v>0</v>
      </c>
      <c r="BZ225" s="252">
        <f>IF(BH225=0,0,IF(BH225&gt;BG225,0,((BG225/BH225)-1)*100))</f>
        <v>0</v>
      </c>
      <c r="CA225" s="253">
        <f>IF(BI225=0,0,IF(BI225&gt;BH225,0,((BH225/BI225)-1)*100))</f>
        <v>0</v>
      </c>
      <c r="CB225" s="250">
        <f>AVERAGE(BK225:CA225)</f>
        <v>45.18696285734245</v>
      </c>
      <c r="CC225" s="250">
        <f>SQRT(AVERAGE((BK225-$CB225)^2,(BL225-$CB225)^2,(BM225-$CB225)^2,(BN225-$CB225)^2,(BO225-$CB225)^2,(BP225-$CB225)^2,(BQ225-$CB225)^2,(BR225-$CB225)^2,(BS225-$CB225)^2,(BT225-$CB225)^2,(BU225-$CB225)^2,(BV225-$CB225)^2,(BW225-$CB225)^2,(BX225-$CB225)^2,(BY225-$CB225)^2,(BZ225-$CB225)^2,(CA225-$CB225)^2))</f>
        <v>83.01203535580315</v>
      </c>
      <c r="CD225" t="s" s="116">
        <v>132</v>
      </c>
      <c r="CE225" s="254">
        <f>IF(AN225="n/a","n/a",IF(U225&lt;0,"n/a",IF(U225="n/a","n/a",I225+AN225-U225)))</f>
        <v>-6.95128185380036</v>
      </c>
      <c r="CF225" s="254">
        <f>IF(AN225="n/a","n/a",I225+AN225)</f>
        <v>14.75440376492874</v>
      </c>
      <c r="CG225" s="250">
        <f>D225/10+(1000-E225)/100+IF(F225="N",2,IF(F225="Y",1,0))+IF(G225="N",2,IF(G225="Y",1,0))+IF(L225&gt;10,5,L225/2)+IF(S225&gt;100,0,IF(S225&lt;0,0,(100-S225)/10))+IF(U225&gt;100,0,IF(U225&lt;0,0,(100-U225)/10))+IF(X225="-",0,IF(X225="N/A",0,IF(X225&gt;5,0,5-X225)))+IF(Y225&gt;5,0,5-Y225)+IF(Z225="N/A",0,IF(Z225&gt;5,0,5-Z225))+IF(AB225&lt;0,0,IF(AB225="-",0,IF(AB225="N/A",0,IF(AB225&gt;10,5,AB225/2))))+IF(AC225="n/a",0,IF(AC225&lt;0,0,IF(AC225&gt;10,5,AC225/2)))+IF(AE225="n/a",0,IF(AE225&lt;0,0,IF(AE225&gt;10,5,AE225/2)))+AF225/10+IF(AG225&gt;100000,3,IF(AG225&gt;10000,2,IF(AG225&gt;1000,1,0)))+IF(AL225&gt;10,5,AL225/2)+IF(AM225="n/a",0,IF(AM225&gt;10,5,AM225/2))+IF(AN225="n/a",0,IF(AN225&gt;10,5,AN225/2))+IF(AO225="n/a",0,IF(AO225&lt;0,0,IF(AO225&gt;10,5,AO225/2)))+IF(CB225&gt;10,5,CB225/2)</f>
        <v>50.35115114899126</v>
      </c>
      <c r="CH225" s="255">
        <f>IF(AB225="n/a",1.03*AP225,IF(AB225&lt;0,1.01*AP225,IF(AB225&gt;10,1.1*AP225,(1+AB225/100)*AP225)))</f>
        <v>2.3028</v>
      </c>
      <c r="CI225" s="256">
        <f>IF($AC225="n/a",1.03*CH225,IF($AC225&lt;0,1.01*CH225,IF($AC225&gt;10,1.1*CH225,(1+$AC225/100)*CH225)))</f>
        <v>2.371884</v>
      </c>
      <c r="CJ225" s="257">
        <f>IF($AE225="n/a",1.03*CI225,IF($AE225&lt;0,1.01*CI225,IF($AE225&gt;10,1.1*CI225,(1+$AE225/100)*CI225)))</f>
        <v>2.44304052</v>
      </c>
      <c r="CK225" s="257">
        <f>IF($AE225="n/a",1.03*CJ225,IF($AE225&lt;0,1.01*CJ225,IF($AE225&gt;10,1.1*CJ225,(1+$AE225/100)*CJ225)))</f>
        <v>2.516331735600001</v>
      </c>
      <c r="CL225" s="258">
        <f>IF($AE225="n/a",1.03*CK225,IF($AE225&lt;0,1.01*CK225,IF($AE225&gt;10,1.1*CK225,(1+$AE225/100)*CK225)))</f>
        <v>2.591821687668001</v>
      </c>
      <c r="CM225" s="256">
        <f>SUM(CH225:CL225)</f>
        <v>12.225877943268</v>
      </c>
      <c r="CN225" s="253">
        <f>(CM225/H225)*100</f>
        <v>18.8380245658983</v>
      </c>
      <c r="CO225" s="259">
        <v>1.57</v>
      </c>
      <c r="CP225" s="260">
        <v>29.4</v>
      </c>
      <c r="CQ225" s="261">
        <v>-8.6</v>
      </c>
      <c r="CR225" s="260">
        <v>1.5</v>
      </c>
      <c r="CS225" s="261">
        <v>11.2</v>
      </c>
    </row>
    <row r="226" ht="11.25" customHeight="1">
      <c r="A226" t="s" s="146">
        <v>1040</v>
      </c>
      <c r="B226" t="s" s="146">
        <v>1041</v>
      </c>
      <c r="C226" t="s" s="273">
        <v>1042</v>
      </c>
      <c r="D226" s="267">
        <v>12</v>
      </c>
      <c r="E226" s="219">
        <v>299</v>
      </c>
      <c r="F226" t="s" s="151">
        <v>129</v>
      </c>
      <c r="G226" t="s" s="152">
        <v>129</v>
      </c>
      <c r="H226" s="496">
        <v>51.6</v>
      </c>
      <c r="I226" s="269">
        <f>(R226/H226)*100</f>
        <v>3.023255813953488</v>
      </c>
      <c r="J226" s="270">
        <v>0.37</v>
      </c>
      <c r="K226" s="270">
        <v>0.39</v>
      </c>
      <c r="L226" s="269">
        <f>((K226/J226)-1)*100</f>
        <v>5.405405405405417</v>
      </c>
      <c r="M226" s="272">
        <v>42851</v>
      </c>
      <c r="N226" s="272">
        <v>42853</v>
      </c>
      <c r="O226" s="272">
        <v>42881</v>
      </c>
      <c r="P226" t="s" s="273">
        <v>541</v>
      </c>
      <c r="Q226" s="274"/>
      <c r="R226" s="271">
        <f>K226*4</f>
        <v>1.56</v>
      </c>
      <c r="S226" s="275">
        <f>IF(OR(W226&lt;0.01,W226="n/a"),"n/a",R226/W226*100)</f>
        <v>44.95677233429395</v>
      </c>
      <c r="T226" s="276">
        <f>IF(OR(W226&lt;0.01,Z226="n/a"),"n/a",(H226/SQRT(22.5*W226*(H226/Z226))-1)*100)</f>
        <v>57.42890989735569</v>
      </c>
      <c r="U226" s="269">
        <f>IF(OR(W226&lt;0.01,W226="n/a"),"n/a",H226/W226)</f>
        <v>14.87031700288184</v>
      </c>
      <c r="V226" s="277">
        <v>1</v>
      </c>
      <c r="W226" s="268">
        <v>3.47</v>
      </c>
      <c r="X226" s="268">
        <v>2.64</v>
      </c>
      <c r="Y226" s="278">
        <v>0.85</v>
      </c>
      <c r="Z226" s="279">
        <v>3.75</v>
      </c>
      <c r="AA226" s="280">
        <v>25.5</v>
      </c>
      <c r="AB226" s="281">
        <v>1.4</v>
      </c>
      <c r="AC226" s="282">
        <v>6.39</v>
      </c>
      <c r="AD226" s="283">
        <v>9</v>
      </c>
      <c r="AE226" s="283">
        <v>5.62</v>
      </c>
      <c r="AF226" s="284">
        <v>28</v>
      </c>
      <c r="AG226" s="285">
        <v>4395</v>
      </c>
      <c r="AH226" s="286">
        <v>0.2</v>
      </c>
      <c r="AI226" s="287">
        <v>0.1</v>
      </c>
      <c r="AJ226" s="288">
        <f>IF(OR(AD226&lt;0,AD226="n/a",AD226=0,AN226="n/a"),"n/a",AN226/AD226)</f>
        <v>1.912135802135374</v>
      </c>
      <c r="AK226" s="289">
        <f>IF(OR(AN226&lt;0,AN226="n/a",AO226&lt;0,AO226="n/a"),"n/a",AN226/AO226)</f>
        <v>1.003755249258745</v>
      </c>
      <c r="AL226" s="290">
        <f>((AP226/AQ226)^(1/1)-1)*100</f>
        <v>5.797101449275366</v>
      </c>
      <c r="AM226" s="290">
        <f>IF(AS226=0,"n/a",((AP226/AS226)^(1/3)-1)*100)</f>
        <v>8.280853865918081</v>
      </c>
      <c r="AN226" s="290">
        <f>IF(AV226=0,"n/a",((AP226/AV226)^(1/5)-1)*100)</f>
        <v>17.20922221921837</v>
      </c>
      <c r="AO226" s="291">
        <f>IF(BB226=0,"n/a",((AP226/BB226)^(1/10)-1)*100)</f>
        <v>17.14483907499071</v>
      </c>
      <c r="AP226" s="288">
        <v>1.46</v>
      </c>
      <c r="AQ226" s="288">
        <v>1.38</v>
      </c>
      <c r="AR226" s="288">
        <v>1.3</v>
      </c>
      <c r="AS226" s="288">
        <v>1.15</v>
      </c>
      <c r="AT226" s="292"/>
      <c r="AU226" s="288">
        <v>0.88</v>
      </c>
      <c r="AV226" s="288">
        <v>0.66</v>
      </c>
      <c r="AW226" s="292"/>
      <c r="AX226" s="293">
        <v>0.55</v>
      </c>
      <c r="AY226" s="294">
        <v>0.48</v>
      </c>
      <c r="AZ226" s="295">
        <v>0.475</v>
      </c>
      <c r="BA226" s="295">
        <v>0.445</v>
      </c>
      <c r="BB226" s="295">
        <v>0.3</v>
      </c>
      <c r="BC226" s="426">
        <v>0</v>
      </c>
      <c r="BD226" s="426">
        <v>0</v>
      </c>
      <c r="BE226" s="426">
        <v>0</v>
      </c>
      <c r="BF226" s="426">
        <v>0</v>
      </c>
      <c r="BG226" s="426">
        <v>0</v>
      </c>
      <c r="BH226" s="426">
        <v>0</v>
      </c>
      <c r="BI226" s="494">
        <v>0</v>
      </c>
      <c r="BJ226" s="293">
        <f>SUM(AP226:BI226)</f>
        <v>9.08</v>
      </c>
      <c r="BK226" s="297">
        <f>((AP226/AQ226)-1)*100</f>
        <v>5.797101449275366</v>
      </c>
      <c r="BL226" s="297">
        <f>((AQ226/AR226)-1)*100</f>
        <v>6.153846153846132</v>
      </c>
      <c r="BM226" s="297">
        <f>((AR226/AS226)-1)*100</f>
        <v>13.04347826086958</v>
      </c>
      <c r="BN226" s="297">
        <f>IF(AU226=0,0,IF(AU226&gt;AS226,0,((AS226/AU226)-1)*100))</f>
        <v>30.68181818181817</v>
      </c>
      <c r="BO226" s="297">
        <f>IF(AV226=0,0,IF(AV226&gt;AU226,0,((AU226/AV226)-1)*100))</f>
        <v>33.33333333333333</v>
      </c>
      <c r="BP226" s="297">
        <f>IF(AX226=0,0,IF(AX226&gt;AV226,0,((AV226/AX226)-1)*100))</f>
        <v>20</v>
      </c>
      <c r="BQ226" s="298">
        <f>IF(AY226=0,0,IF(AY226&gt;AX226,0,((AX226/AY226)-1)*100))</f>
        <v>14.58333333333335</v>
      </c>
      <c r="BR226" s="299">
        <f>IF(AZ226=0,0,IF(AZ226&gt;AY226,0,((AY226/AZ226)-1)*100))</f>
        <v>1.052631578947372</v>
      </c>
      <c r="BS226" s="299">
        <f>IF(BA226=0,0,IF(BA226&gt;AZ226,0,((AZ226/BA226)-1)*100))</f>
        <v>6.741573033707859</v>
      </c>
      <c r="BT226" s="299">
        <f>IF(BB226=0,0,IF(BB226&gt;BA226,0,((BA226/BB226)-1)*100))</f>
        <v>48.33333333333334</v>
      </c>
      <c r="BU226" s="299">
        <f>IF(BC226=0,0,IF(BC226&gt;BB226,0,((BB226/BC226)-1)*100))</f>
        <v>0</v>
      </c>
      <c r="BV226" s="299">
        <f>IF(BD226=0,0,IF(BD226&gt;BC226,0,((BC226/BD226)-1)*100))</f>
        <v>0</v>
      </c>
      <c r="BW226" s="299">
        <f>IF(BE226=0,0,IF(BE226&gt;BD226,0,((BD226/BE226)-1)*100))</f>
        <v>0</v>
      </c>
      <c r="BX226" s="299">
        <f>IF(BF226=0,0,IF(BF226&gt;BE226,0,((BE226/BF226)-1)*100))</f>
        <v>0</v>
      </c>
      <c r="BY226" s="299">
        <f>IF(BG226=0,0,IF(BG226&gt;BF226,0,((BF226/BG226)-1)*100))</f>
        <v>0</v>
      </c>
      <c r="BZ226" s="299">
        <f>IF(BH226=0,0,IF(BH226&gt;BG226,0,((BG226/BH226)-1)*100))</f>
        <v>0</v>
      </c>
      <c r="CA226" s="300">
        <f>IF(BI226=0,0,IF(BI226&gt;BH226,0,((BH226/BI226)-1)*100))</f>
        <v>0</v>
      </c>
      <c r="CB226" s="297">
        <f>AVERAGE(BK226:CA226)</f>
        <v>10.57179109755673</v>
      </c>
      <c r="CC226" s="297">
        <f>SQRT(AVERAGE((BK226-$CB226)^2,(BL226-$CB226)^2,(BM226-$CB226)^2,(BN226-$CB226)^2,(BO226-$CB226)^2,(BP226-$CB226)^2,(BQ226-$CB226)^2,(BR226-$CB226)^2,(BS226-$CB226)^2,(BT226-$CB226)^2,(BU226-$CB226)^2,(BV226-$CB226)^2,(BW226-$CB226)^2,(BX226-$CB226)^2,(BY226-$CB226)^2,(BZ226-$CB226)^2,(CA226-$CB226)^2))</f>
        <v>14.12021524196263</v>
      </c>
      <c r="CD226" t="s" s="146">
        <v>302</v>
      </c>
      <c r="CE226" s="301">
        <f>IF(AN226="n/a","n/a",IF(U226&lt;0,"n/a",IF(U226="n/a","n/a",I226+AN226-U226)))</f>
        <v>5.362161030290014</v>
      </c>
      <c r="CF226" s="301">
        <f>IF(AN226="n/a","n/a",I226+AN226)</f>
        <v>20.23247803317186</v>
      </c>
      <c r="CG226" s="297">
        <f>D226/10+(1000-E226)/100+IF(F226="N",2,IF(F226="Y",1,0))+IF(G226="N",2,IF(G226="Y",1,0))+IF(L226&gt;10,5,L226/2)+IF(S226&gt;100,0,IF(S226&lt;0,0,(100-S226)/10))+IF(U226&gt;100,0,IF(U226&lt;0,0,(100-U226)/10))+IF(X226="-",0,IF(X226="N/A",0,IF(X226&gt;5,0,5-X226)))+IF(Y226&gt;5,0,5-Y226)+IF(Z226="N/A",0,IF(Z226&gt;5,0,5-Z226))+IF(AB226&lt;0,0,IF(AB226="-",0,IF(AB226="N/A",0,IF(AB226&gt;10,5,AB226/2))))+IF(AC226="n/a",0,IF(AC226&lt;0,0,IF(AC226&gt;10,5,AC226/2)))+IF(AE226="n/a",0,IF(AE226&lt;0,0,IF(AE226&gt;10,5,AE226/2)))+AF226/10+IF(AG226&gt;100000,3,IF(AG226&gt;10000,2,IF(AG226&gt;1000,1,0)))+IF(AL226&gt;10,5,AL226/2)+IF(AM226="n/a",0,IF(AM226&gt;10,5,AM226/2))+IF(AN226="n/a",0,IF(AN226&gt;10,5,AN226/2))+IF(AO226="n/a",0,IF(AO226&lt;0,0,IF(AO226&gt;10,5,AO226/2)))+IF(CB226&gt;10,5,CB226/2)</f>
        <v>65.23397142658185</v>
      </c>
      <c r="CH226" s="302">
        <f>IF(AB226="n/a",1.03*AP226,IF(AB226&lt;0,1.01*AP226,IF(AB226&gt;10,1.1*AP226,(1+AB226/100)*AP226)))</f>
        <v>1.48044</v>
      </c>
      <c r="CI226" s="303">
        <f>IF($AC226="n/a",1.03*CH226,IF($AC226&lt;0,1.01*CH226,IF($AC226&gt;10,1.1*CH226,(1+$AC226/100)*CH226)))</f>
        <v>1.575040116</v>
      </c>
      <c r="CJ226" s="304">
        <f>IF($AE226="n/a",1.03*CI226,IF($AE226&lt;0,1.01*CI226,IF($AE226&gt;10,1.1*CI226,(1+$AE226/100)*CI226)))</f>
        <v>1.6635573705192</v>
      </c>
      <c r="CK226" s="304">
        <f>IF($AE226="n/a",1.03*CJ226,IF($AE226&lt;0,1.01*CJ226,IF($AE226&gt;10,1.1*CJ226,(1+$AE226/100)*CJ226)))</f>
        <v>1.757049294742379</v>
      </c>
      <c r="CL226" s="305">
        <f>IF($AE226="n/a",1.03*CK226,IF($AE226&lt;0,1.01*CK226,IF($AE226&gt;10,1.1*CK226,(1+$AE226/100)*CK226)))</f>
        <v>1.855795465106901</v>
      </c>
      <c r="CM226" s="303">
        <f>SUM(CH226:CL226)</f>
        <v>8.33188224636848</v>
      </c>
      <c r="CN226" s="300">
        <f>(CM226/H226)*100</f>
        <v>16.14705861699318</v>
      </c>
      <c r="CO226" s="306">
        <v>0.9</v>
      </c>
      <c r="CP226" s="307">
        <v>20.9</v>
      </c>
      <c r="CQ226" s="308">
        <v>-9.4</v>
      </c>
      <c r="CR226" s="307">
        <v>5.3</v>
      </c>
      <c r="CS226" s="308">
        <v>5.3</v>
      </c>
    </row>
    <row r="227" ht="11.25" customHeight="1">
      <c r="A227" t="s" s="110">
        <v>1043</v>
      </c>
      <c r="B227" t="s" s="110">
        <v>1044</v>
      </c>
      <c r="C227" t="s" s="173">
        <v>357</v>
      </c>
      <c r="D227" s="174">
        <v>14</v>
      </c>
      <c r="E227" s="219">
        <v>247</v>
      </c>
      <c r="F227" t="s" s="118">
        <v>55</v>
      </c>
      <c r="G227" t="s" s="113">
        <v>141</v>
      </c>
      <c r="H227" s="495">
        <v>49.52</v>
      </c>
      <c r="I227" s="177">
        <f>(R227/H227)*100</f>
        <v>2.907915993537964</v>
      </c>
      <c r="J227" s="311">
        <v>0.34</v>
      </c>
      <c r="K227" s="311">
        <v>0.36</v>
      </c>
      <c r="L227" s="177">
        <f>((K227/J227)-1)*100</f>
        <v>5.88235294117645</v>
      </c>
      <c r="M227" s="179">
        <v>42807</v>
      </c>
      <c r="N227" s="179">
        <v>42809</v>
      </c>
      <c r="O227" s="179">
        <v>42845</v>
      </c>
      <c r="P227" t="s" s="173">
        <v>274</v>
      </c>
      <c r="Q227" s="84"/>
      <c r="R227" s="180">
        <f>K227*4</f>
        <v>1.44</v>
      </c>
      <c r="S227" s="181">
        <f>IF(OR(W227&lt;0.01,W227="n/a"),"n/a",R227/W227*100)</f>
        <v>61.80257510729613</v>
      </c>
      <c r="T227" s="182">
        <f>IF(OR(W227&lt;0.01,Z227="n/a"),"n/a",(H227/SQRT(22.5*W227*(H227/Z227))-1)*100)</f>
        <v>46.10844477550317</v>
      </c>
      <c r="U227" s="177">
        <f>IF(OR(W227&lt;0.01,W227="n/a"),"n/a",H227/W227)</f>
        <v>21.25321888412017</v>
      </c>
      <c r="V227" s="183">
        <v>12</v>
      </c>
      <c r="W227" s="176">
        <v>2.33</v>
      </c>
      <c r="X227" s="176">
        <v>3.55</v>
      </c>
      <c r="Y227" s="184">
        <v>2.21</v>
      </c>
      <c r="Z227" s="185">
        <v>2.26</v>
      </c>
      <c r="AA227" s="186">
        <v>10.1</v>
      </c>
      <c r="AB227" s="187">
        <v>13.8</v>
      </c>
      <c r="AC227" s="188">
        <v>6.14</v>
      </c>
      <c r="AD227" s="189">
        <v>5.1</v>
      </c>
      <c r="AE227" s="189">
        <v>5.99</v>
      </c>
      <c r="AF227" s="190">
        <v>20</v>
      </c>
      <c r="AG227" s="191">
        <v>25183</v>
      </c>
      <c r="AH227" s="192">
        <v>0.2</v>
      </c>
      <c r="AI227" s="193">
        <v>1.38</v>
      </c>
      <c r="AJ227" s="194">
        <f>IF(OR(AD227&lt;0,AD227="n/a",AD227=0),"n/a",AN227/AD227)</f>
        <v>1.079561563824065</v>
      </c>
      <c r="AK227" s="195">
        <f>IF(OR(AO227&lt;0,AO227="n/a"),"n/a",AN227/AO227)</f>
        <v>1.264490036903052</v>
      </c>
      <c r="AL227" s="196">
        <f>((AP227/AQ227)^(1/1)-1)*100</f>
        <v>6.349206349206349</v>
      </c>
      <c r="AM227" s="196">
        <f>IF(AS227=0,"n/a",((AP227/AS227)^(1/3)-1)*100)</f>
        <v>6.799865166668817</v>
      </c>
      <c r="AN227" s="196">
        <f>IF(AV227=0,"n/a",((AP227/AV227)^(1/5)-1)*100)</f>
        <v>5.505763975502731</v>
      </c>
      <c r="AO227" s="197">
        <f>IF(BB227=0,"n/a",((AP227/BB227)^(1/10)-1)*100)</f>
        <v>4.354137885488818</v>
      </c>
      <c r="AP227" s="194">
        <v>1.34</v>
      </c>
      <c r="AQ227" s="194">
        <v>1.26</v>
      </c>
      <c r="AR227" s="194">
        <v>1.18</v>
      </c>
      <c r="AS227" s="194">
        <v>1.1</v>
      </c>
      <c r="AT227" s="199"/>
      <c r="AU227" s="194">
        <v>1.06</v>
      </c>
      <c r="AV227" s="194">
        <v>1.025</v>
      </c>
      <c r="AW227" s="199"/>
      <c r="AX227" s="200">
        <v>0.995</v>
      </c>
      <c r="AY227" s="201">
        <v>0.965</v>
      </c>
      <c r="AZ227" s="202">
        <v>0.9350000000000001</v>
      </c>
      <c r="BA227" s="202">
        <v>0.905</v>
      </c>
      <c r="BB227" s="202">
        <v>0.875</v>
      </c>
      <c r="BC227" s="202">
        <v>0.845</v>
      </c>
      <c r="BD227" s="202">
        <v>0.79</v>
      </c>
      <c r="BE227" s="203">
        <v>0.75</v>
      </c>
      <c r="BF227" s="203">
        <v>1.3125</v>
      </c>
      <c r="BG227" s="202">
        <v>1.5</v>
      </c>
      <c r="BH227" s="203">
        <v>1.3105</v>
      </c>
      <c r="BI227" s="314">
        <v>1.44</v>
      </c>
      <c r="BJ227" s="200">
        <f>SUM(AP227:BI227)</f>
        <v>19.588</v>
      </c>
      <c r="BK227" s="205">
        <f>((AP227/AQ227)-1)*100</f>
        <v>6.349206349206349</v>
      </c>
      <c r="BL227" s="205">
        <f>((AQ227/AR227)-1)*100</f>
        <v>6.779661016949157</v>
      </c>
      <c r="BM227" s="205">
        <f>((AR227/AS227)-1)*100</f>
        <v>7.272727272727253</v>
      </c>
      <c r="BN227" s="205">
        <f>IF(AU227=0,0,IF(AU227&gt;AS227,0,((AS227/AU227)-1)*100))</f>
        <v>3.773584905660377</v>
      </c>
      <c r="BO227" s="205">
        <f>IF(AV227=0,0,IF(AV227&gt;AU227,0,((AU227/AV227)-1)*100))</f>
        <v>3.414634146341489</v>
      </c>
      <c r="BP227" s="205">
        <f>IF(AX227=0,0,IF(AX227&gt;AV227,0,((AV227/AX227)-1)*100))</f>
        <v>3.015075376884413</v>
      </c>
      <c r="BQ227" s="206">
        <f>IF(AY227=0,0,IF(AY227&gt;AX227,0,((AX227/AY227)-1)*100))</f>
        <v>3.108808290155451</v>
      </c>
      <c r="BR227" s="207">
        <f>IF(AZ227=0,0,IF(AZ227&gt;AY227,0,((AY227/AZ227)-1)*100))</f>
        <v>3.208556149732611</v>
      </c>
      <c r="BS227" s="207">
        <f>IF(BA227=0,0,IF(BA227&gt;AZ227,0,((AZ227/BA227)-1)*100))</f>
        <v>3.314917127071837</v>
      </c>
      <c r="BT227" s="207">
        <f>IF(BB227=0,0,IF(BB227&gt;BA227,0,((BA227/BB227)-1)*100))</f>
        <v>3.428571428571425</v>
      </c>
      <c r="BU227" s="207">
        <f>IF(BC227=0,0,IF(BC227&gt;BB227,0,((BB227/BC227)-1)*100))</f>
        <v>3.550295857988162</v>
      </c>
      <c r="BV227" s="207">
        <f>IF(BD227=0,0,IF(BD227&gt;BC227,0,((BC227/BD227)-1)*100))</f>
        <v>6.962025316455689</v>
      </c>
      <c r="BW227" s="207">
        <f>IF(BE227=0,0,IF(BE227&gt;BD227,0,((BD227/BE227)-1)*100))</f>
        <v>5.333333333333345</v>
      </c>
      <c r="BX227" s="207">
        <f>IF(BF227=0,0,IF(BF227&gt;BE227,0,((BE227/BF227)-1)*100))</f>
        <v>0</v>
      </c>
      <c r="BY227" s="207">
        <f>IF(BG227=0,0,IF(BG227&gt;BF227,0,((BF227/BG227)-1)*100))</f>
        <v>0</v>
      </c>
      <c r="BZ227" s="207">
        <f>IF(BH227=0,0,IF(BH227&gt;BG227,0,((BG227/BH227)-1)*100))</f>
        <v>14.46012972148034</v>
      </c>
      <c r="CA227" s="208">
        <f>IF(BI227=0,0,IF(BI227&gt;BH227,0,((BH227/BI227)-1)*100))</f>
        <v>0</v>
      </c>
      <c r="CB227" s="205">
        <f>AVERAGE(BK227:CA227)</f>
        <v>4.351266252503405</v>
      </c>
      <c r="CC227" s="205">
        <f>SQRT(AVERAGE((BK227-$CB227)^2,(BL227-$CB227)^2,(BM227-$CB227)^2,(BN227-$CB227)^2,(BO227-$CB227)^2,(BP227-$CB227)^2,(BQ227-$CB227)^2,(BR227-$CB227)^2,(BS227-$CB227)^2,(BT227-$CB227)^2,(BU227-$CB227)^2,(BV227-$CB227)^2,(BW227-$CB227)^2,(BX227-$CB227)^2,(BY227-$CB227)^2,(BZ227-$CB227)^2,(CA227-$CB227)^2))</f>
        <v>3.374705407759317</v>
      </c>
      <c r="CD227" t="s" s="110">
        <v>161</v>
      </c>
      <c r="CE227" s="209">
        <f>IF(AN227="n/a","n/a",IF(U227&lt;0,"n/a",IF(U227="n/a","n/a",I227+AN227-U227)))</f>
        <v>-12.83953891507948</v>
      </c>
      <c r="CF227" s="209">
        <f>IF(AN227="n/a","n/a",I227+AN227)</f>
        <v>8.413679969040695</v>
      </c>
      <c r="CG227" s="205">
        <f>D227/10+(1000-E227)/100+IF(F227="N",2,IF(F227="Y",1,0))+IF(G227="N",2,IF(G227="Y",1,0))+IF(L227&gt;10,5,L227/2)+IF(S227&gt;100,0,IF(S227&lt;0,0,(100-S227)/10))+IF(U227&gt;100,0,IF(U227&lt;0,0,(100-U227)/10))+IF(X227="-",0,IF(X227="N/A",0,IF(X227&gt;5,0,5-X227)))+IF(Y227&gt;5,0,5-Y227)+IF(Z227="N/A",0,IF(Z227&gt;5,0,5-Z227))+IF(AB227&lt;0,0,IF(AB227="-",0,IF(AB227="N/A",0,IF(AB227&gt;10,5,AB227/2))))+IF(AC227="n/a",0,IF(AC227&lt;0,0,IF(AC227&gt;10,5,AC227/2)))+IF(AE227="n/a",0,IF(AE227&lt;0,0,IF(AE227&gt;10,5,AE227/2)))+AF227/10+IF(AG227&gt;100000,3,IF(AG227&gt;10000,2,IF(AG227&gt;1000,1,0)))+IF(AL227&gt;10,5,AL227/2)+IF(AM227="n/a",0,IF(AM227&gt;10,5,AM227/2))+IF(AN227="n/a",0,IF(AN227&gt;10,5,AN227/2))+IF(AO227="n/a",0,IF(AO227&lt;0,0,IF(AO227&gt;10,5,AO227/2)))+IF(CB227&gt;10,5,CB227/2)</f>
        <v>62.29071688613165</v>
      </c>
      <c r="CH227" s="315">
        <f>IF(AB227="n/a",1.03*AP227,IF(AB227&lt;0,1.01*AP227,IF(AB227&gt;10,1.1*AP227,(1+AB227/100)*AP227)))</f>
        <v>1.474</v>
      </c>
      <c r="CI227" s="211">
        <f>IF($AC227="n/a",1.03*CH227,IF($AC227&lt;0,1.01*CH227,IF($AC227&gt;10,1.1*CH227,(1+$AC227/100)*CH227)))</f>
        <v>1.5645036</v>
      </c>
      <c r="CJ227" s="212">
        <f>IF($AE227="n/a",1.03*CI227,IF($AE227&lt;0,1.01*CI227,IF($AE227&gt;10,1.1*CI227,(1+$AE227/100)*CI227)))</f>
        <v>1.658217365640</v>
      </c>
      <c r="CK227" s="212">
        <f>IF($AE227="n/a",1.03*CJ227,IF($AE227&lt;0,1.01*CJ227,IF($AE227&gt;10,1.1*CJ227,(1+$AE227/100)*CJ227)))</f>
        <v>1.757544585841836</v>
      </c>
      <c r="CL227" s="210">
        <f>IF($AE227="n/a",1.03*CK227,IF($AE227&lt;0,1.01*CK227,IF($AE227&gt;10,1.1*CK227,(1+$AE227/100)*CK227)))</f>
        <v>1.862821506533762</v>
      </c>
      <c r="CM227" s="211">
        <f>SUM(CH227:CL227)</f>
        <v>8.3170870580156</v>
      </c>
      <c r="CN227" s="208">
        <f>(CM227/H227)*100</f>
        <v>16.79541005253554</v>
      </c>
      <c r="CO227" s="213">
        <v>0.23</v>
      </c>
      <c r="CP227" s="214">
        <v>30.3</v>
      </c>
      <c r="CQ227" s="215">
        <v>-2.1</v>
      </c>
      <c r="CR227" s="214">
        <v>1.6</v>
      </c>
      <c r="CS227" s="215">
        <v>7.6</v>
      </c>
    </row>
    <row r="228" ht="11.25" customHeight="1">
      <c r="A228" t="s" s="116">
        <v>1045</v>
      </c>
      <c r="B228" t="s" s="116">
        <v>1046</v>
      </c>
      <c r="C228" t="s" s="227">
        <v>525</v>
      </c>
      <c r="D228" s="218">
        <v>15</v>
      </c>
      <c r="E228" s="219">
        <v>214</v>
      </c>
      <c r="F228" t="s" s="220">
        <v>129</v>
      </c>
      <c r="G228" t="s" s="221">
        <v>129</v>
      </c>
      <c r="H228" s="493">
        <v>73.69</v>
      </c>
      <c r="I228" s="223">
        <f>(R228/H228)*100</f>
        <v>1.899850726014384</v>
      </c>
      <c r="J228" s="224">
        <v>0.33</v>
      </c>
      <c r="K228" s="224">
        <v>0.35</v>
      </c>
      <c r="L228" s="223">
        <f>((K228/J228)-1)*100</f>
        <v>6.060606060606055</v>
      </c>
      <c r="M228" s="226">
        <v>42867</v>
      </c>
      <c r="N228" s="226">
        <v>42871</v>
      </c>
      <c r="O228" s="226">
        <v>42887</v>
      </c>
      <c r="P228" t="s" s="227">
        <v>147</v>
      </c>
      <c r="Q228" s="85"/>
      <c r="R228" s="225">
        <f>K228*4</f>
        <v>1.4</v>
      </c>
      <c r="S228" s="228">
        <f>IF(OR(W228&lt;0.01,W228="n/a"),"n/a",R228/W228*100)</f>
        <v>58.82352941176471</v>
      </c>
      <c r="T228" s="229">
        <f>IF(OR(W228&lt;0.01,Z228="n/a"),"n/a",(H228/SQRT(22.5*W228*(H228/Z228))-1)*100)</f>
        <v>218.0300885999656</v>
      </c>
      <c r="U228" s="223">
        <f>IF(OR(W228&lt;0.01,W228="n/a"),"n/a",H228/W228)</f>
        <v>30.96218487394958</v>
      </c>
      <c r="V228" s="230">
        <v>3</v>
      </c>
      <c r="W228" s="222">
        <v>2.38</v>
      </c>
      <c r="X228" s="222">
        <v>3.42</v>
      </c>
      <c r="Y228" s="231">
        <v>7.52</v>
      </c>
      <c r="Z228" s="232">
        <v>7.35</v>
      </c>
      <c r="AA228" s="233">
        <v>25.2</v>
      </c>
      <c r="AB228" s="234">
        <v>13.2</v>
      </c>
      <c r="AC228" s="235">
        <v>8.869999999999999</v>
      </c>
      <c r="AD228" s="236">
        <v>3.6</v>
      </c>
      <c r="AE228" s="236">
        <v>9.050000000000001</v>
      </c>
      <c r="AF228" s="237">
        <v>30</v>
      </c>
      <c r="AG228" s="238">
        <v>18282</v>
      </c>
      <c r="AH228" s="239">
        <v>0.2</v>
      </c>
      <c r="AI228" s="240">
        <v>0.7</v>
      </c>
      <c r="AJ228" s="241">
        <f>IF(OR(AD228&lt;0,AD228="n/a",AD228=0),"n/a",AN228/AD228)</f>
        <v>3.398308715510766</v>
      </c>
      <c r="AK228" s="242">
        <f>IF(OR(AO228&lt;0,AO228="n/a"),"n/a",AN228/AO228)</f>
        <v>0.852376683652923</v>
      </c>
      <c r="AL228" s="243">
        <f>((AP228/AQ228)^(1/1)-1)*100</f>
        <v>6.557377049180335</v>
      </c>
      <c r="AM228" s="243">
        <f>IF(AS228=0,"n/a",((AP228/AS228)^(1/3)-1)*100)</f>
        <v>10.25303143655904</v>
      </c>
      <c r="AN228" s="243">
        <f>IF(AV228=0,"n/a",((AP228/AV228)^(1/5)-1)*100)</f>
        <v>12.23391137583876</v>
      </c>
      <c r="AO228" s="244">
        <f>IF(BB228=0,"n/a",((AP228/BB228)^(1/10)-1)*100)</f>
        <v>14.35270533610731</v>
      </c>
      <c r="AP228" s="241">
        <v>1.3</v>
      </c>
      <c r="AQ228" s="241">
        <v>1.22</v>
      </c>
      <c r="AR228" s="241">
        <v>1.08</v>
      </c>
      <c r="AS228" s="241">
        <v>0.97</v>
      </c>
      <c r="AT228" s="245"/>
      <c r="AU228" s="241">
        <v>0.85</v>
      </c>
      <c r="AV228" s="241">
        <v>0.73</v>
      </c>
      <c r="AW228" s="245"/>
      <c r="AX228" s="583">
        <v>0.64</v>
      </c>
      <c r="AY228" s="247">
        <v>0.58</v>
      </c>
      <c r="AZ228" s="248">
        <v>0.54</v>
      </c>
      <c r="BA228" s="248">
        <v>0.45</v>
      </c>
      <c r="BB228" s="248">
        <v>0.34</v>
      </c>
      <c r="BC228" s="248">
        <v>0.26</v>
      </c>
      <c r="BD228" s="248">
        <v>0.15</v>
      </c>
      <c r="BE228" s="317">
        <v>0</v>
      </c>
      <c r="BF228" s="317">
        <v>0</v>
      </c>
      <c r="BG228" s="317">
        <v>0</v>
      </c>
      <c r="BH228" s="317">
        <v>0</v>
      </c>
      <c r="BI228" s="401">
        <v>0</v>
      </c>
      <c r="BJ228" s="246">
        <f>SUM(AP228:BI228)</f>
        <v>9.109999999999999</v>
      </c>
      <c r="BK228" s="250">
        <f>((AP228/AQ228)-1)*100</f>
        <v>6.557377049180335</v>
      </c>
      <c r="BL228" s="250">
        <f>((AQ228/AR228)-1)*100</f>
        <v>12.96296296296295</v>
      </c>
      <c r="BM228" s="250">
        <f>((AR228/AS228)-1)*100</f>
        <v>11.34020618556701</v>
      </c>
      <c r="BN228" s="250">
        <f>IF(AU228=0,0,IF(AU228&gt;AS228,0,((AS228/AU228)-1)*100))</f>
        <v>14.11764705882352</v>
      </c>
      <c r="BO228" s="250">
        <f>IF(AV228=0,0,IF(AV228&gt;AU228,0,((AU228/AV228)-1)*100))</f>
        <v>16.43835616438356</v>
      </c>
      <c r="BP228" s="250">
        <f>IF(AX228=0,0,IF(AX228&gt;AV228,0,((AV228/AX228)-1)*100))</f>
        <v>14.0625</v>
      </c>
      <c r="BQ228" s="251">
        <f>IF(AY228=0,0,IF(AY228&gt;AX228,0,((AX228/AY228)-1)*100))</f>
        <v>10.34482758620692</v>
      </c>
      <c r="BR228" s="252">
        <f>IF(AZ228=0,0,IF(AZ228&gt;AY228,0,((AY228/AZ228)-1)*100))</f>
        <v>7.407407407407396</v>
      </c>
      <c r="BS228" s="252">
        <f>IF(BA228=0,0,IF(BA228&gt;AZ228,0,((AZ228/BA228)-1)*100))</f>
        <v>20</v>
      </c>
      <c r="BT228" s="252">
        <f>IF(BB228=0,0,IF(BB228&gt;BA228,0,((BA228/BB228)-1)*100))</f>
        <v>32.35294117647059</v>
      </c>
      <c r="BU228" s="252">
        <f>IF(BC228=0,0,IF(BC228&gt;BB228,0,((BB228/BC228)-1)*100))</f>
        <v>30.76923076923077</v>
      </c>
      <c r="BV228" s="252">
        <f>IF(BD228=0,0,IF(BD228&gt;BC228,0,((BC228/BD228)-1)*100))</f>
        <v>73.33333333333334</v>
      </c>
      <c r="BW228" s="252">
        <f>IF(BE228=0,0,IF(BE228&gt;BD228,0,((BD228/BE228)-1)*100))</f>
        <v>0</v>
      </c>
      <c r="BX228" s="252">
        <f>IF(BF228=0,0,IF(BF228&gt;BE228,0,((BE228/BF228)-1)*100))</f>
        <v>0</v>
      </c>
      <c r="BY228" s="252">
        <f>IF(BG228=0,0,IF(BG228&gt;BF228,0,((BF228/BG228)-1)*100))</f>
        <v>0</v>
      </c>
      <c r="BZ228" s="252">
        <f>IF(BH228=0,0,IF(BH228&gt;BG228,0,((BG228/BH228)-1)*100))</f>
        <v>0</v>
      </c>
      <c r="CA228" s="253">
        <f>IF(BI228=0,0,IF(BI228&gt;BH228,0,((BH228/BI228)-1)*100))</f>
        <v>0</v>
      </c>
      <c r="CB228" s="250">
        <f>AVERAGE(BK228:CA228)</f>
        <v>14.68745821726861</v>
      </c>
      <c r="CC228" s="250">
        <f>SQRT(AVERAGE((BK228-$CB228)^2,(BL228-$CB228)^2,(BM228-$CB228)^2,(BN228-$CB228)^2,(BO228-$CB228)^2,(BP228-$CB228)^2,(BQ228-$CB228)^2,(BR228-$CB228)^2,(BS228-$CB228)^2,(BT228-$CB228)^2,(BU228-$CB228)^2,(BV228-$CB228)^2,(BW228-$CB228)^2,(BX228-$CB228)^2,(BY228-$CB228)^2,(BZ228-$CB228)^2,(CA228-$CB228)^2))</f>
        <v>17.61145397833244</v>
      </c>
      <c r="CD228" t="s" s="116">
        <v>178</v>
      </c>
      <c r="CE228" s="254">
        <f>IF(AN228="n/a","n/a",IF(U228&lt;0,"n/a",IF(U228="n/a","n/a",I228+AN228-U228)))</f>
        <v>-16.82842277209644</v>
      </c>
      <c r="CF228" s="254">
        <f>IF(AN228="n/a","n/a",I228+AN228)</f>
        <v>14.13376210185314</v>
      </c>
      <c r="CG228" s="250">
        <f>D228/10+(1000-E228)/100+IF(F228="N",2,IF(F228="Y",1,0))+IF(G228="N",2,IF(G228="Y",1,0))+IF(L228&gt;10,5,L228/2)+IF(S228&gt;100,0,IF(S228&lt;0,0,(100-S228)/10))+IF(U228&gt;100,0,IF(U228&lt;0,0,(100-U228)/10))+IF(X228="-",0,IF(X228="N/A",0,IF(X228&gt;5,0,5-X228)))+IF(Y228&gt;5,0,5-Y228)+IF(Z228="N/A",0,IF(Z228&gt;5,0,5-Z228))+IF(AB228&lt;0,0,IF(AB228="-",0,IF(AB228="N/A",0,IF(AB228&gt;10,5,AB228/2))))+IF(AC228="n/a",0,IF(AC228&lt;0,0,IF(AC228&gt;10,5,AC228/2)))+IF(AE228="n/a",0,IF(AE228&lt;0,0,IF(AE228&gt;10,5,AE228/2)))+AF228/10+IF(AG228&gt;100000,3,IF(AG228&gt;10000,2,IF(AG228&gt;1000,1,0)))+IF(AL228&gt;10,5,AL228/2)+IF(AM228="n/a",0,IF(AM228&gt;10,5,AM228/2))+IF(AN228="n/a",0,IF(AN228&gt;10,5,AN228/2))+IF(AO228="n/a",0,IF(AO228&lt;0,0,IF(AO228&gt;10,5,AO228/2)))+IF(CB228&gt;10,5,CB228/2)</f>
        <v>67.23042012632176</v>
      </c>
      <c r="CH228" s="255">
        <f>IF(AB228="n/a",1.03*AP228,IF(AB228&lt;0,1.01*AP228,IF(AB228&gt;10,1.1*AP228,(1+AB228/100)*AP228)))</f>
        <v>1.43</v>
      </c>
      <c r="CI228" s="256">
        <f>IF($AC228="n/a",1.03*CH228,IF($AC228&lt;0,1.01*CH228,IF($AC228&gt;10,1.1*CH228,(1+$AC228/100)*CH228)))</f>
        <v>1.556841</v>
      </c>
      <c r="CJ228" s="257">
        <f>IF($AE228="n/a",1.03*CI228,IF($AE228&lt;0,1.01*CI228,IF($AE228&gt;10,1.1*CI228,(1+$AE228/100)*CI228)))</f>
        <v>1.6977351105</v>
      </c>
      <c r="CK228" s="257">
        <f>IF($AE228="n/a",1.03*CJ228,IF($AE228&lt;0,1.01*CJ228,IF($AE228&gt;10,1.1*CJ228,(1+$AE228/100)*CJ228)))</f>
        <v>1.85138013800025</v>
      </c>
      <c r="CL228" s="258">
        <f>IF($AE228="n/a",1.03*CK228,IF($AE228&lt;0,1.01*CK228,IF($AE228&gt;10,1.1*CK228,(1+$AE228/100)*CK228)))</f>
        <v>2.018930040489273</v>
      </c>
      <c r="CM228" s="256">
        <f>SUM(CH228:CL228)</f>
        <v>8.554886288989524</v>
      </c>
      <c r="CN228" s="253">
        <f>(CM228/H228)*100</f>
        <v>11.60929066221946</v>
      </c>
      <c r="CO228" s="259">
        <v>1.08</v>
      </c>
      <c r="CP228" s="260">
        <v>48</v>
      </c>
      <c r="CQ228" s="261">
        <v>0.3</v>
      </c>
      <c r="CR228" s="260">
        <v>7</v>
      </c>
      <c r="CS228" s="261">
        <v>15.9</v>
      </c>
    </row>
    <row r="229" ht="11.25" customHeight="1">
      <c r="A229" t="s" s="146">
        <v>1047</v>
      </c>
      <c r="B229" t="s" s="146">
        <v>1048</v>
      </c>
      <c r="C229" t="s" s="146">
        <v>160</v>
      </c>
      <c r="D229" s="267">
        <v>20</v>
      </c>
      <c r="E229" s="219">
        <v>153</v>
      </c>
      <c r="F229" t="s" s="151">
        <v>55</v>
      </c>
      <c r="G229" t="s" s="152">
        <v>55</v>
      </c>
      <c r="H229" s="496">
        <v>35.2</v>
      </c>
      <c r="I229" s="269">
        <f>(R229/H229)*100</f>
        <v>1.820454545454545</v>
      </c>
      <c r="J229" s="379">
        <v>0.1555</v>
      </c>
      <c r="K229" s="379">
        <v>0.1602</v>
      </c>
      <c r="L229" s="269">
        <f>((K229/J229)-1)*100</f>
        <v>3.022508038585214</v>
      </c>
      <c r="M229" s="380">
        <v>42732</v>
      </c>
      <c r="N229" s="380">
        <v>42734</v>
      </c>
      <c r="O229" s="380">
        <v>42752</v>
      </c>
      <c r="P229" t="s" s="273">
        <v>268</v>
      </c>
      <c r="Q229" s="558"/>
      <c r="R229" s="271">
        <f>K229*4</f>
        <v>0.6408</v>
      </c>
      <c r="S229" s="275">
        <f>IF(OR(W229&lt;0.01,W229="n/a"),"n/a",R229/W229*100)</f>
        <v>68.17021276595744</v>
      </c>
      <c r="T229" s="276">
        <f>IF(OR(W229&lt;0.01,Z229="n/a"),"n/a",(H229/SQRT(22.5*W229*(H229/Z229))-1)*100)</f>
        <v>155.4225165065411</v>
      </c>
      <c r="U229" s="269">
        <f>IF(OR(W229&lt;0.01,W229="n/a"),"n/a",H229/W229)</f>
        <v>37.44680851063831</v>
      </c>
      <c r="V229" s="277">
        <v>12</v>
      </c>
      <c r="W229" s="268">
        <v>0.9399999999999999</v>
      </c>
      <c r="X229" s="268">
        <v>7.67</v>
      </c>
      <c r="Y229" s="278">
        <v>9.42</v>
      </c>
      <c r="Z229" s="279">
        <v>3.92</v>
      </c>
      <c r="AA229" s="280">
        <v>10.5</v>
      </c>
      <c r="AB229" s="281">
        <v>-5.3</v>
      </c>
      <c r="AC229" s="282">
        <v>3.13</v>
      </c>
      <c r="AD229" s="283">
        <v>5.3</v>
      </c>
      <c r="AE229" s="283">
        <v>4.9</v>
      </c>
      <c r="AF229" s="284">
        <v>4</v>
      </c>
      <c r="AG229" s="285">
        <v>452</v>
      </c>
      <c r="AH229" s="286">
        <v>0.9</v>
      </c>
      <c r="AI229" s="287">
        <v>0.76</v>
      </c>
      <c r="AJ229" s="288">
        <f>IF(OR(AD229&lt;0,AD229="n/a",AD229=0),"n/a",AN229/AD229)</f>
        <v>0.6581952896579767</v>
      </c>
      <c r="AK229" s="289">
        <f>IF(OR(AO229&lt;0,AO229="n/a"),"n/a",AN229/AO229)</f>
        <v>1.045724498452703</v>
      </c>
      <c r="AL229" s="290">
        <f>((AP229/AQ229)^(1/1)-1)*100</f>
        <v>4.013377926421402</v>
      </c>
      <c r="AM229" s="290">
        <f>IF(AS229=0,"n/a",((AP229/AS229)^(1/3)-1)*100)</f>
        <v>3.984690714519123</v>
      </c>
      <c r="AN229" s="290">
        <f>IF(AV229=0,"n/a",((AP229/AV229)^(1/5)-1)*100)</f>
        <v>3.488435035187276</v>
      </c>
      <c r="AO229" s="291">
        <f>IF(BB229=0,"n/a",((AP229/BB229)^(1/10)-1)*100)</f>
        <v>3.335902563580473</v>
      </c>
      <c r="AP229" s="288">
        <v>0.622</v>
      </c>
      <c r="AQ229" s="288">
        <v>0.598</v>
      </c>
      <c r="AR229" s="288">
        <v>0.5724</v>
      </c>
      <c r="AS229" s="288">
        <v>0.5532</v>
      </c>
      <c r="AT229" s="292"/>
      <c r="AU229" s="288">
        <v>0.5344</v>
      </c>
      <c r="AV229" s="288">
        <v>0.524</v>
      </c>
      <c r="AW229" s="584"/>
      <c r="AX229" s="293">
        <v>0.512</v>
      </c>
      <c r="AY229" s="294">
        <v>0.504</v>
      </c>
      <c r="AZ229" s="295">
        <v>0.484</v>
      </c>
      <c r="BA229" s="295">
        <v>0.472</v>
      </c>
      <c r="BB229" s="295">
        <v>0.448</v>
      </c>
      <c r="BC229" s="295">
        <v>0.416</v>
      </c>
      <c r="BD229" s="295">
        <v>0.38667</v>
      </c>
      <c r="BE229" s="295">
        <v>0.36</v>
      </c>
      <c r="BF229" s="295">
        <v>0.34667</v>
      </c>
      <c r="BG229" s="295">
        <v>0.33333</v>
      </c>
      <c r="BH229" s="295">
        <v>0.32</v>
      </c>
      <c r="BI229" s="296">
        <v>0.30667</v>
      </c>
      <c r="BJ229" s="293">
        <f>SUM(AP229:BI229)</f>
        <v>8.293340000000001</v>
      </c>
      <c r="BK229" s="297">
        <f>((AP229/AQ229)-1)*100</f>
        <v>4.013377926421402</v>
      </c>
      <c r="BL229" s="297">
        <f>((AQ229/AR229)-1)*100</f>
        <v>4.472396925227096</v>
      </c>
      <c r="BM229" s="297">
        <f>((AR229/AS229)-1)*100</f>
        <v>3.470715835141003</v>
      </c>
      <c r="BN229" s="297">
        <f>IF(AU229=0,0,IF(AU229&gt;AS229,0,((AS229/AU229)-1)*100))</f>
        <v>3.517964071856294</v>
      </c>
      <c r="BO229" s="297">
        <f>IF(AV229=0,0,IF(AV229&gt;AU229,0,((AU229/AV229)-1)*100))</f>
        <v>1.984732824427482</v>
      </c>
      <c r="BP229" s="297">
        <f>IF(AX229=0,0,IF(AX229&gt;AV229,0,((AV229/AX229)-1)*100))</f>
        <v>2.34375</v>
      </c>
      <c r="BQ229" s="298">
        <f>IF(AY229=0,0,IF(AY229&gt;AX229,0,((AX229/AY229)-1)*100))</f>
        <v>1.587301587301582</v>
      </c>
      <c r="BR229" s="299">
        <f>IF(AZ229=0,0,IF(AZ229&gt;AY229,0,((AY229/AZ229)-1)*100))</f>
        <v>4.132231404958686</v>
      </c>
      <c r="BS229" s="299">
        <f>IF(BA229=0,0,IF(BA229&gt;AZ229,0,((AZ229/BA229)-1)*100))</f>
        <v>2.542372881355925</v>
      </c>
      <c r="BT229" s="299">
        <f>IF(BB229=0,0,IF(BB229&gt;BA229,0,((BA229/BB229)-1)*100))</f>
        <v>5.35714285714286</v>
      </c>
      <c r="BU229" s="299">
        <f>IF(BC229=0,0,IF(BC229&gt;BB229,0,((BB229/BC229)-1)*100))</f>
        <v>7.692307692307709</v>
      </c>
      <c r="BV229" s="299">
        <f>IF(BD229=0,0,IF(BD229&gt;BC229,0,((BC229/BD229)-1)*100))</f>
        <v>7.585279437246228</v>
      </c>
      <c r="BW229" s="299">
        <f>IF(BE229=0,0,IF(BE229&gt;BD229,0,((BD229/BE229)-1)*100))</f>
        <v>7.40833333333335</v>
      </c>
      <c r="BX229" s="299">
        <f>IF(BF229=0,0,IF(BF229&gt;BE229,0,((BE229/BF229)-1)*100))</f>
        <v>3.845155335044859</v>
      </c>
      <c r="BY229" s="299">
        <f>IF(BG229=0,0,IF(BG229&gt;BF229,0,((BF229/BG229)-1)*100))</f>
        <v>4.002040020400188</v>
      </c>
      <c r="BZ229" s="299">
        <f>IF(BH229=0,0,IF(BH229&gt;BG229,0,((BG229/BH229)-1)*100))</f>
        <v>4.165624999999995</v>
      </c>
      <c r="CA229" s="300">
        <f>IF(BI229=0,0,IF(BI229&gt;BH229,0,((BH229/BI229)-1)*100))</f>
        <v>4.346691883783871</v>
      </c>
      <c r="CB229" s="297">
        <f>AVERAGE(BK229:CA229)</f>
        <v>4.262789353879326</v>
      </c>
      <c r="CC229" s="297">
        <f>SQRT(AVERAGE((BK229-$CB229)^2,(BL229-$CB229)^2,(BM229-$CB229)^2,(BN229-$CB229)^2,(BO229-$CB229)^2,(BP229-$CB229)^2,(BQ229-$CB229)^2,(BR229-$CB229)^2,(BS229-$CB229)^2,(BT229-$CB229)^2,(BU229-$CB229)^2,(BV229-$CB229)^2,(BW229-$CB229)^2,(BX229-$CB229)^2,(BY229-$CB229)^2,(BZ229-$CB229)^2,(CA229-$CB229)^2))</f>
        <v>1.789629192489469</v>
      </c>
      <c r="CD229" t="s" s="146">
        <v>161</v>
      </c>
      <c r="CE229" s="301">
        <f>IF(AN229="n/a","n/a",IF(U229&lt;0,"n/a",IF(U229="n/a","n/a",I229+AN229-U229)))</f>
        <v>-32.13791892999649</v>
      </c>
      <c r="CF229" s="301">
        <f>IF(AN229="n/a","n/a",I229+AN229)</f>
        <v>5.308889580641821</v>
      </c>
      <c r="CG229" s="297">
        <f>D229/10+(1000-E229)/100+IF(F229="N",2,IF(F229="Y",1,0))+IF(G229="N",2,IF(G229="Y",1,0))+IF(L229&gt;10,5,L229/2)+IF(S229&gt;100,0,IF(S229&lt;0,0,(100-S229)/10))+IF(U229&gt;100,0,IF(U229&lt;0,0,(100-U229)/10))+IF(X229="-",0,IF(X229="N/A",0,IF(X229&gt;5,0,5-X229)))+IF(Y229&gt;5,0,5-Y229)+IF(Z229="N/A",0,IF(Z229&gt;5,0,5-Z229))+IF(AB229&lt;0,0,IF(AB229="-",0,IF(AB229="N/A",0,IF(AB229&gt;10,5,AB229/2))))+IF(AC229="n/a",0,IF(AC229&lt;0,0,IF(AC229&gt;10,5,AC229/2)))+IF(AE229="n/a",0,IF(AE229&lt;0,0,IF(AE229&gt;10,5,AE229/2)))+AF229/10+IF(AG229&gt;100000,3,IF(AG229&gt;10000,2,IF(AG229&gt;1000,1,0)))+IF(AL229&gt;10,5,AL229/2)+IF(AM229="n/a",0,IF(AM229&gt;10,5,AM229/2))+IF(AN229="n/a",0,IF(AN229&gt;10,5,AN229/2))+IF(AO229="n/a",0,IF(AO229&lt;0,0,IF(AO229&gt;10,5,AO229/2)))+IF(CB229&gt;10,5,CB229/2)</f>
        <v>40.45714968842683</v>
      </c>
      <c r="CH229" s="302">
        <f>IF(AB229="n/a",1.03*AP229,IF(AB229&lt;0,1.01*AP229,IF(AB229&gt;10,1.1*AP229,(1+AB229/100)*AP229)))</f>
        <v>0.62822</v>
      </c>
      <c r="CI229" s="303">
        <f>IF($AC229="n/a",1.03*CH229,IF($AC229&lt;0,1.01*CH229,IF($AC229&gt;10,1.1*CH229,(1+$AC229/100)*CH229)))</f>
        <v>0.6478832860000001</v>
      </c>
      <c r="CJ229" s="304">
        <f>IF($AE229="n/a",1.03*CI229,IF($AE229&lt;0,1.01*CI229,IF($AE229&gt;10,1.1*CI229,(1+$AE229/100)*CI229)))</f>
        <v>0.6796295670140001</v>
      </c>
      <c r="CK229" s="304">
        <f>IF($AE229="n/a",1.03*CJ229,IF($AE229&lt;0,1.01*CJ229,IF($AE229&gt;10,1.1*CJ229,(1+$AE229/100)*CJ229)))</f>
        <v>0.712931415797686</v>
      </c>
      <c r="CL229" s="305">
        <f>IF($AE229="n/a",1.03*CK229,IF($AE229&lt;0,1.01*CK229,IF($AE229&gt;10,1.1*CK229,(1+$AE229/100)*CK229)))</f>
        <v>0.7478650551717726</v>
      </c>
      <c r="CM229" s="303">
        <f>SUM(CH229:CL229)</f>
        <v>3.416529323983459</v>
      </c>
      <c r="CN229" s="300">
        <f>(CM229/H229)*100</f>
        <v>9.706049215862098</v>
      </c>
      <c r="CO229" s="306">
        <v>0.57</v>
      </c>
      <c r="CP229" s="307">
        <v>21</v>
      </c>
      <c r="CQ229" s="308">
        <v>-11.7</v>
      </c>
      <c r="CR229" s="307">
        <v>2.6</v>
      </c>
      <c r="CS229" s="308">
        <v>1</v>
      </c>
    </row>
    <row r="230" ht="11.45" customHeight="1">
      <c r="A230" t="s" s="446">
        <v>481</v>
      </c>
      <c r="B230" s="447">
        <f>COUNT(H7:H229)</f>
        <v>223</v>
      </c>
      <c r="C230" t="s" s="448">
        <v>483</v>
      </c>
      <c r="D230" s="449">
        <f>AVERAGE(D7:D229)</f>
        <v>15.80269058295964</v>
      </c>
      <c r="E230" s="450"/>
      <c r="F230" s="34"/>
      <c r="G230" s="35"/>
      <c r="H230" s="451">
        <f>AVERAGE(H7:H229)</f>
        <v>81.93856502242156</v>
      </c>
      <c r="I230" s="451">
        <f>AVERAGE(I7:I229)</f>
        <v>2.679133686691407</v>
      </c>
      <c r="J230" s="452">
        <f>AVERAGE(J7:J229)</f>
        <v>0.4439722966823708</v>
      </c>
      <c r="K230" s="452">
        <f>AVERAGE(K7:K229)</f>
        <v>0.4745013634422377</v>
      </c>
      <c r="L230" s="456">
        <f>((K230/J230)-1)*100</f>
        <v>6.876344985486393</v>
      </c>
      <c r="M230" s="585"/>
      <c r="N230" s="586"/>
      <c r="O230" s="586"/>
      <c r="P230" s="586"/>
      <c r="Q230" s="35"/>
      <c r="R230" s="451">
        <f>AVERAGE(R7:R229)</f>
        <v>1.783536395472986</v>
      </c>
      <c r="S230" s="454">
        <f>IF(OR(W230&lt;0.01,W230="n/a"),"n/a",R230/W230*100)</f>
        <v>53.41964915918657</v>
      </c>
      <c r="T230" s="455">
        <f>IF(OR(W230&lt;0.01,Z230="n/a"),"n/a",(H230/SQRT(22.5*W230*(H230/Z230))-1)*100)</f>
        <v>193.7177933492724</v>
      </c>
      <c r="U230" s="456">
        <f>IF(OR(W230&lt;0.01,W230="n/a"),"n/a",H230/W230)</f>
        <v>24.54185632104334</v>
      </c>
      <c r="V230" s="451"/>
      <c r="W230" s="451">
        <f>AVERAGE(W7:W229)</f>
        <v>3.338727272727271</v>
      </c>
      <c r="X230" s="451">
        <f>AVERAGE(X7:X229)</f>
        <v>3.713202247191008</v>
      </c>
      <c r="Y230" s="451">
        <f>AVERAGE(Y7:Y229)</f>
        <v>3.497227272727275</v>
      </c>
      <c r="Z230" s="451">
        <f>AVERAGE(Z7:Z229)</f>
        <v>7.909255813953493</v>
      </c>
      <c r="AA230" s="451">
        <f>AVERAGE(AA7:AA229)</f>
        <v>16.71185567010308</v>
      </c>
      <c r="AB230" s="462">
        <f>AVERAGE(AB7:AB229)</f>
        <v>15.9700980392157</v>
      </c>
      <c r="AC230" s="462">
        <f>AVERAGE(AC7:AC229)</f>
        <v>19.16234042553191</v>
      </c>
      <c r="AD230" s="462">
        <f>AVERAGE(AD7:AD229)</f>
        <v>7.508382352941172</v>
      </c>
      <c r="AE230" s="462">
        <f>AVERAGE(AE7:AE229)</f>
        <v>9.228763440860213</v>
      </c>
      <c r="AF230" s="463">
        <f>AVERAGE(AF7:AF229)</f>
        <v>11.95067264573991</v>
      </c>
      <c r="AG230" s="587">
        <f>AVERAGE(AG7:AG229)</f>
        <v>22205.590909090908</v>
      </c>
      <c r="AH230" s="449">
        <f>AVERAGE(AH7:AH229)</f>
        <v>3.777941176470591</v>
      </c>
      <c r="AI230" s="451">
        <f>AVERAGE(AI7:AI229)</f>
        <v>0.8768367346938772</v>
      </c>
      <c r="AJ230" s="465">
        <f>IF(OR(AD230&lt;0,AD230="n/a",AD230=0),"n/a",AN230/AD230)</f>
        <v>1.368590032423474</v>
      </c>
      <c r="AK230" s="466">
        <f>AN230/AO230</f>
        <v>0.9498757877653109</v>
      </c>
      <c r="AL230" s="467">
        <f>((AP230/AQ230)^(1/1)-1)*100</f>
        <v>8.298753504645596</v>
      </c>
      <c r="AM230" s="467">
        <f>IF(AS230=0,"n/a",((AP230/AS230)^(1/3)-1)*100)</f>
        <v>9.611044166196493</v>
      </c>
      <c r="AN230" s="467">
        <f>IF(AV230=0,"n/a",((AP230/AV230)^(1/5)-1)*100)</f>
        <v>10.2758972478596</v>
      </c>
      <c r="AO230" s="468">
        <f>IF(BB230=0,"n/a",((AP230/BB230)^(1/10)-1)*100)</f>
        <v>10.8181484149994</v>
      </c>
      <c r="AP230" s="469">
        <f>AVERAGE(AP7:AP229)</f>
        <v>1.628789292451941</v>
      </c>
      <c r="AQ230" s="469">
        <f>AVERAGE(AQ7:AQ229)</f>
        <v>1.503977875776818</v>
      </c>
      <c r="AR230" s="469">
        <f>AVERAGE(AR7:AR229)</f>
        <v>1.37047613216781</v>
      </c>
      <c r="AS230" s="469">
        <f>AVERAGE(AS7:AS229)</f>
        <v>1.236807075069583</v>
      </c>
      <c r="AT230" s="470"/>
      <c r="AU230" s="469">
        <f>AVERAGE(AU7:AU229)</f>
        <v>1.115646412712861</v>
      </c>
      <c r="AV230" s="469">
        <f>AVERAGE(AV7:AV229)</f>
        <v>0.9987617585822762</v>
      </c>
      <c r="AW230" s="470"/>
      <c r="AX230" s="469">
        <f>AVERAGE(AX7:AX229)</f>
        <v>0.902906525556848</v>
      </c>
      <c r="AY230" s="471">
        <f>AVERAGE(AY7:AY229)</f>
        <v>0.8322690764103303</v>
      </c>
      <c r="AZ230" s="472">
        <f>AVERAGE(AZ7:AZ229)</f>
        <v>0.7630323631286985</v>
      </c>
      <c r="BA230" s="472">
        <f>AVERAGE(BA7:BA229)</f>
        <v>0.665478630969942</v>
      </c>
      <c r="BB230" s="472">
        <f>AVERAGE(BB7:BB229)</f>
        <v>0.5831174125031471</v>
      </c>
      <c r="BC230" s="472">
        <f>AVERAGE(BC7:BC229)</f>
        <v>0.5073243397515818</v>
      </c>
      <c r="BD230" s="472">
        <f>AVERAGE(BD7:BD229)</f>
        <v>0.4379106692328958</v>
      </c>
      <c r="BE230" s="472">
        <f>AVERAGE(BE7:BE229)</f>
        <v>0.382733696448244</v>
      </c>
      <c r="BF230" s="472">
        <f>AVERAGE(BF7:BF229)</f>
        <v>0.3637859829970762</v>
      </c>
      <c r="BG230" s="472">
        <f>AVERAGE(BG7:BG229)</f>
        <v>0.3426954002010577</v>
      </c>
      <c r="BH230" s="472">
        <f>AVERAGE(BH7:BH229)</f>
        <v>0.3503217080258598</v>
      </c>
      <c r="BI230" s="473">
        <f>AVERAGE(BI7:BI229)</f>
        <v>0.3459410883793334</v>
      </c>
      <c r="BJ230" s="469">
        <f>SUM(AP230:BI230)</f>
        <v>14.3319754403663</v>
      </c>
      <c r="BK230" s="474">
        <f>((AP230/AQ230)-1)*100</f>
        <v>8.298753504645596</v>
      </c>
      <c r="BL230" s="474">
        <f>((AQ230/AR230)-1)*100</f>
        <v>9.74126732129481</v>
      </c>
      <c r="BM230" s="474">
        <f>((AR230/AS230)-1)*100</f>
        <v>10.80759156319562</v>
      </c>
      <c r="BN230" s="474">
        <f>IF(AU230=0,0,IF(AU230&gt;AS230,0,((AS230/AU230)-1)*100))</f>
        <v>10.86013103937671</v>
      </c>
      <c r="BO230" s="474">
        <f>IF(AV230=0,0,IF(AV230&gt;AU230,0,((AU230/AV230)-1)*100))</f>
        <v>11.70295649850475</v>
      </c>
      <c r="BP230" s="474">
        <f>IF(AX230=0,0,IF(AX230&gt;AV230,0,((AV230/AX230)-1)*100))</f>
        <v>10.61629640635409</v>
      </c>
      <c r="BQ230" s="475">
        <f>IF(AY230=0,0,IF(AY230&gt;AX230,0,((AX230/AY230)-1)*100))</f>
        <v>8.487333141246211</v>
      </c>
      <c r="BR230" s="476">
        <f>IF(AZ230=0,0,IF(AZ230&gt;AY230,0,((AY230/AZ230)-1)*100))</f>
        <v>9.073889474063357</v>
      </c>
      <c r="BS230" s="476">
        <f>IF(BA230=0,0,IF(BA230&gt;AZ230,0,((AZ230/BA230)-1)*100))</f>
        <v>14.6591832733338</v>
      </c>
      <c r="BT230" s="476">
        <f>IF(BB230=0,0,IF(BB230&gt;BA230,0,((BA230/BB230)-1)*100))</f>
        <v>14.12429413027525</v>
      </c>
      <c r="BU230" s="476">
        <f>IF(BC230=0,0,IF(BC230&gt;BB230,0,((BB230/BC230)-1)*100))</f>
        <v>14.93976669612942</v>
      </c>
      <c r="BV230" s="476">
        <f>IF(BD230=0,0,IF(BD230&gt;BC230,0,((BC230/BD230)-1)*100))</f>
        <v>15.85110283800126</v>
      </c>
      <c r="BW230" s="476">
        <f>IF(BE230=0,0,IF(BE230&gt;BD230,0,((BD230/BE230)-1)*100))</f>
        <v>14.41654426999566</v>
      </c>
      <c r="BX230" s="476">
        <f>IF(BF230=0,0,IF(BF230&gt;BE230,0,((BE230/BF230)-1)*100))</f>
        <v>5.208478153849061</v>
      </c>
      <c r="BY230" s="476">
        <f>IF(BG230=0,0,IF(BG230&gt;BF230,0,((BF230/BG230)-1)*100))</f>
        <v>6.154323280570639</v>
      </c>
      <c r="BZ230" s="476">
        <f>IF(BH230=0,0,IF(BH230&gt;BG230,0,((BG230/BH230)-1)*100))</f>
        <v>0</v>
      </c>
      <c r="CA230" s="477">
        <f>IF(BI230=0,0,IF(BI230&gt;BH230,0,((BH230/BI230)-1)*100))</f>
        <v>1.266290647071955</v>
      </c>
      <c r="CB230" s="474">
        <f>AVERAGE(BK230:CA230)</f>
        <v>9.776953072818127</v>
      </c>
      <c r="CC230" s="474">
        <f>SQRT(AVERAGE((BK230-$CB230)^2,(BL230-$CB230)^2,(BM230-$CB230)^2,(BN230-$CB230)^2,(BO230-$CB230)^2,(BP230-$CB230)^2,(BQ230-$CB230)^2,(BR230-$CB230)^2,(BS230-$CB230)^2,(BT230-$CB230)^2,(BU230-$CB230)^2,(BV230-$CB230)^2,(BW230-$CB230)^2,(BX230-$CB230)^2,(BY230-$CB230)^2,(BZ230-$CB230)^2,(CA230-$CB230)^2))</f>
        <v>4.477519865144334</v>
      </c>
      <c r="CD230" s="474"/>
      <c r="CE230" s="478">
        <f>IF(AN230="n/a","n/a",IF(U230&lt;0,"n/a",IF(U230="n/a","n/a",I230+AN230-U230)))</f>
        <v>-11.58682538649233</v>
      </c>
      <c r="CF230" s="478">
        <f>IF(AN230="n/a","n/a",I230+AN230)</f>
        <v>12.95503093455101</v>
      </c>
      <c r="CG230" s="474">
        <f>D230/10+(1000-E230)/100+IF(F230="N",2,IF(F230="Y",1,0))+IF(G230="N",2,IF(G230="Y",1,0))+IF(L230&gt;10,5,L230/2)+IF(S230&gt;100,0,IF(S230&lt;0,0,(100-S230)/10))+IF(U230&gt;100,0,IF(U230&lt;0,0,(100-U230)/10))+IF(X230="-",0,IF(X230="N/A",0,IF(X230&gt;5,0,5-X230)))+IF(Y230&gt;5,0,5-Y230)+IF(Z230="N/A",0,IF(Z230&gt;5,0,5-Z230))+IF(AB230&lt;0,0,IF(AB230="-",0,IF(AB230="N/A",0,IF(AB230&gt;10,5,AB230/2))))+IF(AC230="n/a",0,IF(AC230&lt;0,0,IF(AC230&gt;10,5,AC230/2)))+IF(AE230="n/a",0,IF(AE230&lt;0,0,IF(AE230&gt;10,5,AE230/2)))+AF230/10+IF(AG230&gt;100000,3,IF(AG230&gt;10000,2,IF(AG230&gt;1000,1,0)))+IF(AL230&gt;10,5,AL230/2)+IF(AM230="n/a",0,IF(AM230&gt;10,5,AM230/2))+IF(AN230="n/a",0,IF(AN230&gt;10,5,AN230/2))+IF(AO230="n/a",0,IF(AO230&lt;0,0,IF(AO230&gt;10,5,AO230/2)))+IF(CB230&gt;10,5,CB230/2)</f>
        <v>71.66468583993208</v>
      </c>
      <c r="CH230" s="479">
        <f>IF(AB230="n/a",1.03*AP230,IF(AB230&lt;0,1.01*AP230,IF(AB230&gt;10,1.1*AP230,(1+AB230/100)*AP230)))</f>
        <v>1.791668221697135</v>
      </c>
      <c r="CI230" s="480">
        <f>IF($AC230="n/a",1.03*CH230,IF($AC230&lt;0,1.01*CH230,IF($AC230&gt;10,1.1*CH230,(1+$AC230/100)*CH230)))</f>
        <v>1.970835043866849</v>
      </c>
      <c r="CJ230" s="481">
        <f>IF($AE230="n/a",1.03*CI230,IF($AE230&lt;0,1.01*CI230,IF($AE230&gt;10,1.1*CI230,(1+$AE230/100)*CI230)))</f>
        <v>2.152718747874894</v>
      </c>
      <c r="CK230" s="481">
        <f>IF($AE230="n/a",1.03*CJ230,IF($AE230&lt;0,1.01*CJ230,IF($AE230&gt;10,1.1*CJ230,(1+$AE230/100)*CJ230)))</f>
        <v>2.351388068663316</v>
      </c>
      <c r="CL230" s="482">
        <f>IF($AE230="n/a",1.03*CK230,IF($AE230&lt;0,1.01*CK230,IF($AE230&gt;10,1.1*CK230,(1+$AE230/100)*CK230)))</f>
        <v>2.568392111096865</v>
      </c>
      <c r="CM230" s="480">
        <f>SUM(CH230:CL230)</f>
        <v>10.83500219319906</v>
      </c>
      <c r="CN230" s="477">
        <f>(CM230/H230)*100</f>
        <v>13.22332431649759</v>
      </c>
      <c r="CO230" s="483">
        <f>AVERAGE(CO7:CO229)</f>
        <v>0.8579802955665027</v>
      </c>
      <c r="CP230" s="484">
        <f>AVERAGE(CP7:CP229)</f>
        <v>28.90471698113209</v>
      </c>
      <c r="CQ230" s="485">
        <f>AVERAGE(CQ7:CQ229)</f>
        <v>-9.947982062780268</v>
      </c>
      <c r="CR230" s="484">
        <f>AVERAGE(CR7:CR229)</f>
        <v>1.28609865470852</v>
      </c>
      <c r="CS230" s="485">
        <f>AVERAGE(CS7:CS229)</f>
        <v>3.219282511210763</v>
      </c>
    </row>
    <row r="231" ht="12.75" customHeight="1">
      <c r="A231" s="82"/>
      <c r="B231" s="82"/>
      <c r="C231" s="82"/>
      <c r="D231" s="82"/>
      <c r="E231" s="56"/>
      <c r="F231" s="56"/>
      <c r="G231" s="56"/>
      <c r="H231" s="82"/>
      <c r="I231" s="82"/>
      <c r="J231" s="588"/>
      <c r="K231" s="588"/>
      <c r="L231" s="82"/>
      <c r="M231" s="56"/>
      <c r="N231" s="56"/>
      <c r="O231" s="56"/>
      <c r="P231" s="56"/>
      <c r="Q231" s="56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589"/>
      <c r="AC231" s="589"/>
      <c r="AD231" s="589"/>
      <c r="AE231" s="589"/>
      <c r="AF231" s="589"/>
      <c r="AG231" s="82"/>
      <c r="AH231" s="590"/>
      <c r="AI231" s="82"/>
      <c r="AJ231" s="82"/>
      <c r="AK231" s="82"/>
      <c r="AL231" s="591"/>
      <c r="AM231" s="591"/>
      <c r="AN231" s="591"/>
      <c r="AO231" s="592"/>
      <c r="AP231" s="472"/>
      <c r="AQ231" s="472"/>
      <c r="AR231" s="472"/>
      <c r="AS231" s="472"/>
      <c r="AT231" s="593"/>
      <c r="AU231" s="472"/>
      <c r="AV231" s="472"/>
      <c r="AW231" s="594"/>
      <c r="AX231" s="472"/>
      <c r="AY231" s="472"/>
      <c r="AZ231" s="472"/>
      <c r="BA231" s="472"/>
      <c r="BB231" s="472"/>
      <c r="BC231" s="472"/>
      <c r="BD231" s="472"/>
      <c r="BE231" s="472"/>
      <c r="BF231" s="472"/>
      <c r="BG231" s="472"/>
      <c r="BH231" s="472"/>
      <c r="BI231" s="472"/>
      <c r="BJ231" s="82"/>
      <c r="BK231" s="82"/>
      <c r="BL231" s="82"/>
      <c r="BM231" s="82"/>
      <c r="BN231" s="82"/>
      <c r="BO231" s="477"/>
      <c r="BP231" s="475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9"/>
      <c r="CB231" s="475"/>
      <c r="CC231" s="477"/>
      <c r="CD231" s="475"/>
      <c r="CE231" s="595"/>
      <c r="CF231" s="595"/>
      <c r="CG231" s="476"/>
      <c r="CH231" s="481"/>
      <c r="CI231" s="481"/>
      <c r="CJ231" s="481"/>
      <c r="CK231" s="481"/>
      <c r="CL231" s="481"/>
      <c r="CM231" s="481"/>
      <c r="CN231" s="477"/>
      <c r="CO231" s="596"/>
      <c r="CP231" s="597"/>
      <c r="CQ231" s="597"/>
      <c r="CR231" s="597"/>
      <c r="CS231" s="597"/>
    </row>
    <row r="232" ht="12.7" customHeight="1">
      <c r="A232" t="s" s="446">
        <v>481</v>
      </c>
      <c r="B232" s="447">
        <f>COUNT(H7:H229)+COUNT('Champions'!H7:H119)</f>
        <v>336</v>
      </c>
      <c r="C232" t="s" s="598">
        <v>1049</v>
      </c>
      <c r="D232" s="449">
        <f>(SUM('Champions'!D7:D119)+SUM(D7:D229))/$B232</f>
        <v>24.32440476190476</v>
      </c>
      <c r="E232" s="599"/>
      <c r="F232" s="56"/>
      <c r="G232" s="57"/>
      <c r="H232" s="451">
        <f>(SUM('Champions'!H7:H119)+SUM(H7:H229))/$B232</f>
        <v>83.89752976190479</v>
      </c>
      <c r="I232" s="451">
        <f>(SUM('Champions'!I7:I119)+SUM(I7:I229))/$B232</f>
        <v>2.556453822870805</v>
      </c>
      <c r="J232" s="452">
        <f>(SUM('Champions'!J7:J119)+SUM(J7:J229))/$B232</f>
        <v>0.456871707470926</v>
      </c>
      <c r="K232" s="452">
        <f>(SUM('Champions'!K7:K119)+SUM(K7:K229))/$B232</f>
        <v>0.4862210952756517</v>
      </c>
      <c r="L232" s="456">
        <f>((K232/J232)-1)*100</f>
        <v>6.423988906468558</v>
      </c>
      <c r="M232" s="599"/>
      <c r="N232" s="56"/>
      <c r="O232" s="56"/>
      <c r="P232" s="56"/>
      <c r="Q232" s="57"/>
      <c r="R232" s="451">
        <f>AVERAGE(R9:R231)</f>
        <v>1.79658627290968</v>
      </c>
      <c r="S232" s="454">
        <f>IF(OR(W232&lt;0.01,W232="n/a"),"n/a",R232/W232*100)</f>
        <v>52.80518100524443</v>
      </c>
      <c r="T232" s="455">
        <f>IF(OR(W232&lt;0.01,Z232="n/a"),"n/a",(H232/SQRT(22.5*W232*(H232/Z232))-1)*100)</f>
        <v>178.7151048329879</v>
      </c>
      <c r="U232" s="456">
        <f>IF(OR(W232&lt;0.01,W232="n/a"),"n/a",H232/W232)</f>
        <v>24.65912331499254</v>
      </c>
      <c r="V232" s="600"/>
      <c r="W232" s="451">
        <f>(SUM('Champions'!W7:W119)+SUM(W7:W229))/$B232</f>
        <v>3.402291666666665</v>
      </c>
      <c r="X232" s="457">
        <f>(SUM('Champions'!X7:X119)+SUM(X7:X229))/$B232</f>
        <v>3.003511904761903</v>
      </c>
      <c r="Y232" s="458">
        <f>(SUM('Champions'!Y7:Y119)+SUM(Y7:Y229))/$B232</f>
        <v>3.427678571428574</v>
      </c>
      <c r="Z232" s="459">
        <f>(SUM('Champions'!Z7:Z119)+SUM(Z7:Z229))/$B232</f>
        <v>7.088035714285716</v>
      </c>
      <c r="AA232" s="451">
        <f>(SUM('Champions'!AA7:AA119)+SUM(AA7:AA229))/$B232</f>
        <v>15.4080357142857</v>
      </c>
      <c r="AB232" s="460">
        <f>(SUM('Champions'!AB7:AB119)+SUM(AB7:AB229))/$B232</f>
        <v>16.36101190476191</v>
      </c>
      <c r="AC232" s="589">
        <f>(SUM('Champions'!AC7:AC119)+SUM(AC7:AC229))/$B232</f>
        <v>13.76535714285714</v>
      </c>
      <c r="AD232" s="589">
        <f>(SUM('Champions'!AD7:AD119)+SUM(AD7:AD229))/$B232</f>
        <v>6.150148809523806</v>
      </c>
      <c r="AE232" s="589">
        <f>(SUM('Champions'!AE7:AE119)+SUM(AE7:AE229))/$B232</f>
        <v>7.918452380952379</v>
      </c>
      <c r="AF232" s="601">
        <f>(SUM('Champions'!AF7:AF119)+SUM(AF7:AF229))/$B232</f>
        <v>11.97321428571429</v>
      </c>
      <c r="AG232" s="587">
        <f>(SUM('Champions'!AG7:AG119)+SUM(AG7:AG229))/$B232</f>
        <v>26070.6994047619</v>
      </c>
      <c r="AH232" s="449">
        <f>(SUM('Champions'!AH7:AH119)+SUM(AH7:AH229))/$B232</f>
        <v>2.925595238095239</v>
      </c>
      <c r="AI232" s="451">
        <f>(SUM('Champions'!AI7:AI119)+SUM(AI7:AI229))/$B232</f>
        <v>0.843065476190476</v>
      </c>
      <c r="AJ232" s="465">
        <f>IF(OR(AD232&lt;0,AD232="n/a",AD232=0),"n/a",AN232/AD232)</f>
        <v>1.482222134670212</v>
      </c>
      <c r="AK232" s="466">
        <f>AN232/AO232</f>
        <v>0.9627569255701174</v>
      </c>
      <c r="AL232" s="467">
        <f>((AP232/AQ232)^(1/1)-1)*100</f>
        <v>7.358975547217605</v>
      </c>
      <c r="AM232" s="467">
        <f>IF(AS232=0,"n/a",((AP232/AS232)^(1/3)-1)*100)</f>
        <v>8.682334050203755</v>
      </c>
      <c r="AN232" s="467">
        <f>IF(AV232=0,"n/a",((AP232/AV232)^(1/5)-1)*100)</f>
        <v>9.115886696991836</v>
      </c>
      <c r="AO232" s="468">
        <f>IF(BB232=0,"n/a",((AP232/BB232)^(1/10)-1)*100)</f>
        <v>9.468523627180003</v>
      </c>
      <c r="AP232" s="469">
        <f>(SUM('Champions'!AP7:AP119)+SUM(AP7:AP229))/$B232</f>
        <v>1.657792951277153</v>
      </c>
      <c r="AQ232" s="469">
        <f>(SUM('Champions'!AQ7:AQ119)+SUM(AQ7:AQ229))/$B232</f>
        <v>1.544158690810195</v>
      </c>
      <c r="AR232" s="469">
        <f>(SUM('Champions'!AR7:AR119)+SUM(AR7:AR229))/$B232</f>
        <v>1.41942182838214</v>
      </c>
      <c r="AS232" s="469">
        <f>(SUM('Champions'!AS7:AS119)+SUM(AS7:AS229))/$B232</f>
        <v>1.291378104525372</v>
      </c>
      <c r="AT232" s="470"/>
      <c r="AU232" s="469">
        <f>(SUM('Champions'!AU7:AU119)+SUM(AU7:AU229))/$B232</f>
        <v>1.176406878211401</v>
      </c>
      <c r="AV232" s="469">
        <f>(SUM('Champions'!AV7:AV119)+SUM(AV7:AV229))/$B232</f>
        <v>1.071742265166808</v>
      </c>
      <c r="AW232" s="470"/>
      <c r="AX232" s="469">
        <f>(SUM('Champions'!AX7:AX119)+SUM(AX7:AX229))/$B232</f>
        <v>0.9825243110517605</v>
      </c>
      <c r="AY232" s="471">
        <f>(SUM('Champions'!AY7:AY119)+SUM(AY7:AY229))/$B232</f>
        <v>0.9174180765886784</v>
      </c>
      <c r="AZ232" s="472">
        <f>(SUM('Champions'!AZ7:AZ119)+SUM(AZ7:AZ229))/$B232</f>
        <v>0.851394260425306</v>
      </c>
      <c r="BA232" s="472">
        <f>(SUM('Champions'!BA7:BA119)+SUM(BA7:BA229))/$B232</f>
        <v>0.7538975923998281</v>
      </c>
      <c r="BB232" s="472">
        <f>(SUM('Champions'!BB7:BB119)+SUM(BB7:BB229))/$B232</f>
        <v>0.6708689312526276</v>
      </c>
      <c r="BC232" s="472">
        <f>(SUM('Champions'!BC7:BC119)+SUM(BC7:BC229))/$B232</f>
        <v>0.5962607338537512</v>
      </c>
      <c r="BD232" s="472">
        <f>(SUM('Champions'!BD7:BD119)+SUM(BD7:BD229))/$B232</f>
        <v>0.5264231166971725</v>
      </c>
      <c r="BE232" s="472">
        <f>(SUM('Champions'!BE7:BE119)+SUM(BE7:BE229))/$B232</f>
        <v>0.4701787269582592</v>
      </c>
      <c r="BF232" s="472">
        <f>(SUM('Champions'!BF7:BF119)+SUM(BF7:BF229))/$B232</f>
        <v>0.4438200558949298</v>
      </c>
      <c r="BG232" s="472">
        <f>(SUM('Champions'!BG7:BG119)+SUM(BG7:BG229))/$B232</f>
        <v>0.4209100331624163</v>
      </c>
      <c r="BH232" s="472">
        <f>(SUM('Champions'!BH7:BH119)+SUM(BH7:BH229))/$B232</f>
        <v>0.4164220213186576</v>
      </c>
      <c r="BI232" s="473">
        <f>(SUM('Champions'!BI7:BI119)+SUM(BI7:BI229))/$B232</f>
        <v>0.402130414566575</v>
      </c>
      <c r="BJ232" s="469">
        <f>SUM(AP232:BI232)</f>
        <v>15.61314899254303</v>
      </c>
      <c r="BK232" s="474">
        <f>((AP232/AQ232)-1)*100</f>
        <v>7.358975547217605</v>
      </c>
      <c r="BL232" s="474">
        <f>((AQ232/AR232)-1)*100</f>
        <v>8.787864180603023</v>
      </c>
      <c r="BM232" s="474">
        <f>((AR232/AS232)-1)*100</f>
        <v>9.915277594382754</v>
      </c>
      <c r="BN232" s="474">
        <f>IF(AU232=0,0,IF(AU232&gt;AS232,0,((AS232/AU232)-1)*100))</f>
        <v>9.77308348356245</v>
      </c>
      <c r="BO232" s="474">
        <f>IF(AV232=0,0,IF(AV232&gt;AU232,0,((AU232/AV232)-1)*100))</f>
        <v>9.765837967424185</v>
      </c>
      <c r="BP232" s="474">
        <f>IF(AX232=0,0,IF(AX232&gt;AV232,0,((AV232/AX232)-1)*100))</f>
        <v>9.08048310983196</v>
      </c>
      <c r="BQ232" s="475">
        <f>((AX232/AY232)-1)*100</f>
        <v>7.096681014306228</v>
      </c>
      <c r="BR232" s="476">
        <f>((AY232/AZ232)-1)*100</f>
        <v>7.754787556400822</v>
      </c>
      <c r="BS232" s="476">
        <f>((AZ232/BA232)-1)*100</f>
        <v>12.93234903630927</v>
      </c>
      <c r="BT232" s="476">
        <f>((BA232/BB232)-1)*100</f>
        <v>12.37628652621783</v>
      </c>
      <c r="BU232" s="476">
        <f>((BB232/BC232)-1)*100</f>
        <v>12.51267996748147</v>
      </c>
      <c r="BV232" s="476">
        <f>((BC232/BD232)-1)*100</f>
        <v>13.26644194402906</v>
      </c>
      <c r="BW232" s="476">
        <f>((BD232/BE232)-1)*100</f>
        <v>11.96234251234136</v>
      </c>
      <c r="BX232" s="476">
        <f>((BE232/BF232)-1)*100</f>
        <v>5.939044599996524</v>
      </c>
      <c r="BY232" s="476">
        <f>((BF232/BG232)-1)*100</f>
        <v>5.442973777646509</v>
      </c>
      <c r="BZ232" s="476">
        <f>((BG232/BH232)-1)*100</f>
        <v>1.077755645473988</v>
      </c>
      <c r="CA232" s="477">
        <f>((BH232/BI232)-1)*100</f>
        <v>3.553973097878327</v>
      </c>
      <c r="CB232" s="474">
        <f>AVERAGE(BK232:CA232)</f>
        <v>8.740990444770786</v>
      </c>
      <c r="CC232" s="474">
        <f>SQRT(AVERAGE((BK232-$CB232)^2,(BL232-$CB232)^2,(BM232-$CB232)^2,(BN232-$CB232)^2,(BO232-$CB232)^2,(BP232-$CB232)^2,(BQ232-$CB232)^2,(BR232-$CB232)^2,(BS232-$CB232)^2,(BT232-$CB232)^2,(BU232-$CB232)^2,(BV232-$CB232)^2,(BW232-$CB232)^2,(BX232-$CB232)^2,(BY232-$CB232)^2,(BZ232-$CB232)^2,(CA232-$CB232)^2))</f>
        <v>3.338031330190316</v>
      </c>
      <c r="CD232" s="474"/>
      <c r="CE232" s="478">
        <f>IF(AN232="n/a","n/a",IF(U232&lt;0,"n/a",IF(U232="n/a","n/a",I232+AN232-U232)))</f>
        <v>-12.9867827951299</v>
      </c>
      <c r="CF232" s="478">
        <f>IF(AN232="n/a","n/a",I232+AN232)</f>
        <v>11.67234051986264</v>
      </c>
      <c r="CG232" s="474">
        <f>D232/10+(1000-E232)/100+IF(F232="N",2,IF(F232="Y",1,0))+IF(G232="N",2,IF(G232="Y",1,0))+IF(L232&gt;10,5,L232/2)+IF(S232&gt;100,0,IF(S232&lt;0,0,(100-S232)/10))+IF(U232&gt;100,0,IF(U232&lt;0,0,(100-U232)/10))+IF(X232="-",0,IF(X232="N/A",0,IF(X232&gt;5,0,5-X232)))+IF(Y232&gt;5,0,5-Y232)+IF(Z232="N/A",0,IF(Z232&gt;5,0,5-Z232))+IF(AB232&lt;0,0,IF(AB232="-",0,IF(AB232="N/A",0,IF(AB232&gt;10,5,AB232/2))))+IF(AC232="n/a",0,IF(AC232&lt;0,0,IF(AC232&gt;10,5,AC232/2)))+IF(AE232="n/a",0,IF(AE232&lt;0,0,IF(AE232&gt;10,5,AE232/2)))+AF232/10+IF(AG232&gt;100000,3,IF(AG232&gt;10000,2,IF(AG232&gt;1000,1,0)))+IF(AL232&gt;10,5,AL232/2)+IF(AM232="n/a",0,IF(AM232&gt;10,5,AM232/2))+IF(AN232="n/a",0,IF(AN232&gt;10,5,AN232/2))+IF(AO232="n/a",0,IF(AO232&lt;0,0,IF(AO232&gt;10,5,AO232/2)))+IF(CB232&gt;10,5,CB232/2)</f>
        <v>70.30671682344018</v>
      </c>
      <c r="CH232" s="479">
        <f>IF(AB232="n/a",1.03*AP232,IF(AB232&lt;0,1.01*AP232,IF(AB232&gt;10,1.1*AP232,(1+AB232/100)*AP232)))</f>
        <v>1.823572246404868</v>
      </c>
      <c r="CI232" s="480">
        <f>IF($AC232="n/a",1.03*CH232,IF($AC232&lt;0,1.01*CH232,IF($AC232&gt;10,1.1*CH232,(1+$AC232/100)*CH232)))</f>
        <v>2.005929471045356</v>
      </c>
      <c r="CJ232" s="481">
        <f>IF($AE232="n/a",1.03*CI232,IF($AE232&lt;0,1.01*CI232,IF($AE232&gt;10,1.1*CI232,(1+$AE232/100)*CI232)))</f>
        <v>2.164768041005572</v>
      </c>
      <c r="CK232" s="481">
        <f>IF($AE232="n/a",1.03*CJ232,IF($AE232&lt;0,1.01*CJ232,IF($AE232&gt;10,1.1*CJ232,(1+$AE232/100)*CJ232)))</f>
        <v>2.336184167490674</v>
      </c>
      <c r="CL232" s="482">
        <f>IF($AE232="n/a",1.03*CK232,IF($AE232&lt;0,1.01*CK232,IF($AE232&gt;10,1.1*CK232,(1+$AE232/100)*CK232)))</f>
        <v>2.521173798324773</v>
      </c>
      <c r="CM232" s="480">
        <f>SUM(CH232:CL232)</f>
        <v>10.85162772427124</v>
      </c>
      <c r="CN232" s="477">
        <f>(CM232/H232)*100</f>
        <v>12.93438287762153</v>
      </c>
      <c r="CO232" s="483">
        <f>(SUM('Champions'!CO7:CO119)+SUM(CO7:CO229))/$B232</f>
        <v>0.8152083333333335</v>
      </c>
      <c r="CP232" s="484">
        <f>(SUM('Champions'!CP7:CP119)+SUM(CP7:CP229))/$B232</f>
        <v>27.30952380952382</v>
      </c>
      <c r="CQ232" s="485">
        <f>(SUM('Champions'!CQ7:CQ119)+SUM(CQ7:CQ229))/$B232</f>
        <v>-9.344345238095238</v>
      </c>
      <c r="CR232" s="484">
        <f>(SUM('Champions'!CR7:CR119)+SUM(CR7:CR229))/$B232</f>
        <v>1.833928571428571</v>
      </c>
      <c r="CS232" s="485">
        <f>(SUM('Champions'!CS7:CS119)+SUM(CS7:CS229))/$B232</f>
        <v>3.966964285714285</v>
      </c>
    </row>
    <row r="233" ht="13.65" customHeight="1">
      <c r="A233" s="602"/>
      <c r="B233" s="602"/>
      <c r="C233" s="602"/>
      <c r="D233" s="602"/>
      <c r="E233" s="603"/>
      <c r="F233" s="603"/>
      <c r="G233" s="603"/>
      <c r="H233" s="602"/>
      <c r="I233" s="602"/>
      <c r="J233" s="602"/>
      <c r="K233" s="602"/>
      <c r="L233" s="602"/>
      <c r="M233" s="603"/>
      <c r="N233" s="603"/>
      <c r="O233" s="603"/>
      <c r="P233" s="603"/>
      <c r="Q233" s="603"/>
      <c r="R233" s="602"/>
      <c r="S233" s="602"/>
      <c r="T233" s="602"/>
      <c r="U233" s="602"/>
      <c r="V233" s="602"/>
      <c r="W233" s="602"/>
      <c r="X233" s="602"/>
      <c r="Y233" s="602"/>
      <c r="Z233" s="602"/>
      <c r="AA233" s="602"/>
      <c r="AB233" s="602"/>
      <c r="AC233" s="602"/>
      <c r="AD233" s="602"/>
      <c r="AE233" s="602"/>
      <c r="AF233" s="602"/>
      <c r="AG233" s="602"/>
      <c r="AH233" s="602"/>
      <c r="AI233" s="602"/>
      <c r="AJ233" s="602"/>
      <c r="AK233" s="602"/>
      <c r="AL233" s="602"/>
      <c r="AM233" s="602"/>
      <c r="AN233" s="602"/>
      <c r="AO233" s="602"/>
      <c r="AP233" s="602"/>
      <c r="AQ233" s="602"/>
      <c r="AR233" s="602"/>
      <c r="AS233" s="602"/>
      <c r="AT233" s="602"/>
      <c r="AU233" s="602"/>
      <c r="AV233" s="602"/>
      <c r="AW233" s="602"/>
      <c r="AX233" s="602"/>
      <c r="AY233" s="602"/>
      <c r="AZ233" s="602"/>
      <c r="BA233" s="602"/>
      <c r="BB233" s="602"/>
      <c r="BC233" s="602"/>
      <c r="BD233" s="602"/>
      <c r="BE233" s="602"/>
      <c r="BF233" s="602"/>
      <c r="BG233" s="602"/>
      <c r="BH233" s="602"/>
      <c r="BI233" s="602"/>
      <c r="BJ233" s="602"/>
      <c r="BK233" s="602"/>
      <c r="BL233" s="602"/>
      <c r="BM233" s="602"/>
      <c r="BN233" s="602"/>
      <c r="BO233" s="602"/>
      <c r="BP233" s="602"/>
      <c r="BQ233" s="602"/>
      <c r="BR233" s="602"/>
      <c r="BS233" s="602"/>
      <c r="BT233" s="602"/>
      <c r="BU233" s="602"/>
      <c r="BV233" s="602"/>
      <c r="BW233" s="602"/>
      <c r="BX233" s="602"/>
      <c r="BY233" s="602"/>
      <c r="BZ233" s="602"/>
      <c r="CA233" s="602"/>
      <c r="CB233" s="602"/>
      <c r="CC233" s="602"/>
      <c r="CD233" s="602"/>
      <c r="CE233" s="602"/>
      <c r="CF233" s="602"/>
      <c r="CG233" s="207"/>
      <c r="CH233" s="602"/>
      <c r="CI233" s="602"/>
      <c r="CJ233" s="602"/>
      <c r="CK233" s="602"/>
      <c r="CL233" s="602"/>
      <c r="CM233" s="602"/>
      <c r="CN233" s="602"/>
      <c r="CO233" s="602"/>
      <c r="CP233" s="602"/>
      <c r="CQ233" s="602"/>
      <c r="CR233" s="602"/>
      <c r="CS233" s="602"/>
    </row>
  </sheetData>
  <conditionalFormatting sqref="I7:I229">
    <cfRule type="cellIs" dxfId="10" priority="1" operator="greaterThan" stopIfTrue="1">
      <formula>10</formula>
    </cfRule>
    <cfRule type="cellIs" dxfId="11" priority="2" operator="lessThan" stopIfTrue="1">
      <formula>2</formula>
    </cfRule>
  </conditionalFormatting>
  <conditionalFormatting sqref="L7:L232 AL7:AN232 I230:I232">
    <cfRule type="cellIs" dxfId="12" priority="1" operator="lessThan" stopIfTrue="1">
      <formula>2</formula>
    </cfRule>
  </conditionalFormatting>
  <conditionalFormatting sqref="T7:T232">
    <cfRule type="cellIs" dxfId="13" priority="1" operator="lessThan" stopIfTrue="1">
      <formula>0</formula>
    </cfRule>
  </conditionalFormatting>
  <conditionalFormatting sqref="AB7:AF7 AK7 CE7 CO7:CS7 AB8:AF8 AK8 CE8 CO8:CS8 AB9:AF9 AK9 CE9 CO9:CS9 AB10:AF10 AK10 CE10 CO10:CS10 AB11:AF11 AK11 CE11 CO11:CS11 AB12:AF12 AK12 CE12 CO12:CS12 AB13:AF13 AK13 CE13 CO13:CS13 AB14:AF14 AK14 CE14 CO14:CS14 AB15:AF15 AK15 CE15 CO15:CS15 AB16:AF16 AK16 CE16 CO16:CS16 AB17:AF17 AK17 CE17 CO17:CS17 AB18:AF18 AK18 CE18 CO18:CS18 AB19:AF19 AK19 CE19 CO19:CS19 AB20:AF20 AK20 CE20 CO20:CS20 AB21:AF21 AK21 CE21 CO21:CS21 AB22:AF22 AK22 CE22 CO22:CS22 AB23:AF23 AK23 CE23 CO23:CS23 AB24:AF24 AK24 CE24 CO24:CS24 AB25:AF25 AK25 CE25 CO25:CS25 AB26:AF26 AK26 CE26 CO26:CS26 AB27:AF27 AK27 CE27 CO27:CS27 AB28:AF28 AK28 CE28 CO28:CS28 AB29:AF29 AK29 CE29 CO29:CS29 AB30:AF30 AK30 CE30 CO30:CS30 AB31:AF31 AK31 CE31 CO31:CS31 AB32:AF32 AK32 CE32 CO32:CS32 AB33:AF33 AK33 CE33 CO33:CS33 AB34:AF34 AK34 CE34 CO34:CS34 AB35:AF35 AK35 CE35 CO35:CS35 AB36:AF36 AK36 CE36 CO36:CS36 AB37:AF37 AK37 CE37 CO37:CS37 AB38:AF38 AK38 CE38 CO38:CS38 AB39:AF39 AK39 CE39 CO39:CS39 AB40:AF40 AK40 CE40 CO40:CS40 AB41:AF41 AK41 CE41 CO41:CS41 AB42:AF42 AK42 CE42 CO42:CS42 AB43:AF43 AK43 CE43 CO43:CS43 AB44:AF44 AK44 CE44 CO44:CS44 AB45:AF45 AK45 CE45 CO45:CS45 AB46:AF46 AK46 CE46 CO46:CS46 AB47:AF47 AK47 CE47 CO47:CS47 AB48:AF48 AK48 CE48 CO48:CS48 AB49:AF49 AK49 CE49 CO49:CS49 AB50:AF50 AK50 CE50 CO50:CS50 AB51:AF51 AK51 CE51 CO51:CS51 AB52:AF52 AK52 CE52 CO52:CS52 AB53:AF53 AK53 CE53 CO53:CS53 AB54:AF54 AK54 CE54 CO54:CS54 AB55:AF55 AK55 CE55 CO55:CS55 AB56:AF56 AK56 CE56 CO56:CS56 AB57:AF57 AK57 CE57 CO57:CS57 AB58:AF58 AK58 CE58 CO58:CS58 AB59:AF59 AK59 CE59 CO59:CS59 AB60:AF60 AK60 CE60 CO60:CS60 AB61:AF61 AK61 CE61 CO61:CS61 AB62:AF62 AK62 CE62 CO62:CS62 AB63:AF63 AK63 CE63 CO63:CS63 AB64:AF64 AK64 CE64 CO64:CS64 AB65:AF65 AK65 CE65 CO65:CS65 AB66:AF66 AK66 CE66 CO66:CS66 AB67:AF67 AK67 CE67 CO67:CS67 AB68:AF68 AK68 CE68 CO68:CS68 AB69:AF69 AK69 CE69 CO69:CS69 AB70:AF70 AK70 CE70 CO70:CS70 AB71:AF71 AK71 CE71 CO71:CS71 AB72:AF72 AK72 CE72 CO72:CS72 AB73:AF73 AK73 CE73 CO73:CS73 AB74:AF74 AK74 CE74 CO74:CS74 AB75:AF75 AK75 CE75 CO75:CS75 AB76:AF76 AK76 CE76 CO76:CS76 AB77:AF77 AK77 CE77 CO77:CS77 AB78:AF78 AK78 CE78 CO78:CS78 AB79:AF79 AK79 CE79 CO79:CS79 AB80:AF80 AK80 CE80 CO80:CS80 AB81:AF81 AK81 CE81 CO81:CS81 AB82:AF82 AK82 CE82 CO82:CS82 AB83:AF83 AK83 CE83 CO83:CS83 AB84:AF84 AK84 CE84 CO84:CS84 AB85:AF85 AK85 CE85 CO85:CS85 AB86:AF86 AK86 CE86 CO86:CS86 AB87:AF87 AK87 CE87 CO87:CS87 AB88:AF88 AK88 CE88 CO88:CS88 AB89:AF89 AK89 CE89 CO89:CS89 AB90:AF90 AK90 CE90 CO90:CS90 AB91:AF91 AK91 CE91 CO91:CS91 AB92:AF92 AK92 CE92 CO92:CS92 AB93:AF93 AK93 CE93 CO93:CS93 AB94:AF94 AK94 CE94 CO94:CS94 AB95:AF95 AK95 CE95 CO95:CS95 AB96:AF96 AK96 CE96 CO96:CS96 AB97:AF97 AK97 CE97 CO97:CS97 AB98:AF98 AK98 CE98 CO98:CS98 AB99:AF99 AK99 CE99 CO99:CS99 AB100:AF100 AK100 CE100 CO100:CS100 AB101:AF101 AK101 CE101 CO101:CS101 AB102:AF102 AK102 CE102 CO102:CS102 AB103:AF103 AK103 CE103 CO103:CS103 AB104:AF104 AK104 CE104 CO104:CS104 AB105:AF105 AK105 CE105 CO105:CS105 AB106:AF106 AK106 CE106 CO106:CS106 AB107:AF107 AK107 CE107 CO107:CS107 AB108:AF108 AK108 CE108 CO108:CS108 AB109:AF109 AK109 CE109 CO109:CS109 AB110:AF110 AK110 CE110 CO110:CS110 AB111:AF111 AK111 CE111 CO111:CS111 AB112:AF112 AK112 CE112 CO112:CS112 AB113:AF113 AK113 CE113 CO113:CS113 AB114:AF114 AK114 CE114 CO114:CS114 AB115:AF115 AK115 CE115 CO115:CS115 AB116:AF116 AK116 CE116 CO116:CS116 AB117:AF117 AK117 CE117 CO117:CS117 AB118:AF118 AK118 CE118 CO118:CS118 AB119:AF119 AK119 CE119 CO119:CS119 AB120:AF120 AK120 CE120 CO120:CS120 AB121:AF121 AK121 CE121 CO121:CS121 AB122:AF122 AK122 CE122 CO122:CS122 AB123:AF123 AK123 CE123 CO123:CS123 AB124:AF124 AK124 CE124 CO124:CS124 AB125:AF125 AK125 CE125 CO125:CS125 AB126:AF126 AK126 CE126 CO126:CS126 AB127:AF127 AK127 CE127 CO127:CS127 AB128:AF128 AK128 CE128 CO128:CS128 AB129:AF129 AK129 CE129 CO129:CS129 AB130:AF130 AK130 CE130 CO130:CS130 AB131:AF131 AK131 CE131 CO131:CS131 AB132:AF132 AK132 CE132 CO132:CS132 AB133:AF133 AK133 CE133 CO133:CS133 AB134:AF134 AK134 CE134 CO134:CS134 AB135:AF135 AK135 CE135 CO135:CS135 AB136:AF136 AK136 CE136 CO136:CS136 AB137:AF137 AK137 CE137 CO137:CS137 AB138:AF138 AK138 CE138 CO138:CS138 AB139:AF139 AK139 CE139 CO139:CS139 AB140:AF140 AK140 CE140 CO140:CS140 AB141:AF141 AK141 CE141 CO141:CS141 AB142:AF142 AK142 CE142 CO142:CS142 AB143:AF143 AK143 CE143 CO143:CS143 AB144:AF144 AK144 CE144 CO144:CS144 AB145:AF145 AK145 CE145 CO145:CS145 AB146:AF146 AK146 CE146 CO146:CS146 AB147:AF147 AK147 CE147 CO147:CS147 AB148:AF148 AK148 CE148 CO148:CS148 AB149:AF149 AK149 CE149 CO149:CS149 AB150:AF150 AK150 CE150 CO150:CS150 AB151:AF151 AK151 CE151 CO151:CS151 AB152:AF152 AK152 CE152 CO152:CS152 AB153:AF153 AK153 CE153 CO153:CS153 AB154:AF154 AK154 CE154 CO154:CS154 AB155:AF155 AK155 CE155 CO155:CS155 AB156:AF156 AK156 CE156 CO156:CS156 AB157:AF157 AK157 CE157 CO157:CS157 AB158:AF158 AK158 CE158 CO158:CS158 AB159:AF159 AK159 CE159 CO159:CS159 AB160:AF160 AK160 CE160 CO160:CS160 AB161:AF161 AK161 CE161 CO161:CS161 AB162:AF162 AK162 CE162 CO162:CS162 AB163:AF163 AK163 CE163 CO163:CS163 AB164:AF164 AK164 CE164 CO164:CS164 AB165:AF165 AK165 CE165 CO165:CS165 AB166:AF166 AK166 CE166 CO166:CS166 AB167:AF167 AK167 CE167 CO167:CS167 AB168:AF168 AK168 CE168 CO168:CS168 AB169:AF169 AK169 CE169 CO169:CS169 AB170:AF170 AK170 CE170 CO170:CS170 AB171:AF171 AK171 CE171 CO171:CS171 AB172:AF172 AK172 CE172 CO172:CS172 AB173:AF173 AK173 CE173 CO173:CS173 AB174:AF174 AK174 CE174 CO174:CS174 AB175:AF175 AK175 CE175 CO175:CS175 AB176:AF176 AK176 CE176 CO176:CS176 AB177:AF177 AK177 CE177 CO177:CS177 AB178:AF178 AK178 CE178 CO178:CS178 AB179:AF179 AK179 CE179 CO179:CS179 AB180:AF180 AK180 CE180 CO180:CS180 AB181:AF181 AK181 CE181 CO181:CS181 AB182:AF182 AK182 CE182 CO182:CS182 AB183:AF183 AK183 CE183 CO183:CS183 AB184:AF184 AK184 CE184 CO184:CS184 AB185:AF185 AK185 CE185 CO185:CS185 AB186:AF186 AK186 CE186 CO186:CS186 AB187:AF187 AK187 CE187 CO187:CS187 AB188:AF188 AK188 CE188 CO188:CS188 AB189:AF189 AK189 CE189 CO189:CS189 AB190:AF190 AK190 CE190 CO190:CS190 AB191:AF191 AK191 CE191 CO191:CS191 AB192:AF192 AK192 CE192 CO192:CS192 AB193:AF193 AK193 CE193 CO193:CS193 AB194:AF194 AK194 CE194 CO194:CS194 AB195:AF195 AK195 CE195 CO195:CS195 AB196:AF196 AK196 CE196 CO196:CS196 AB197:AF197 AK197 CE197 CO197:CS197 AB198:AF198 AK198 CE198 CO198:CS198 AB199:AF199 AK199 CE199 CO199:CS199 AB200:AF200 AK200 CE200 CO200:CS200 AB201:AF201 AK201 CE201 CO201:CS201 AB202:AF202 AK202 CE202 CO202:CS202 AB203:AF203 AK203 CE203 CO203:CS203 AB204:AF204 AK204 CE204 CO204:CS204 AB205:AF205 AK205 CE205 CO205:CS205 AB206:AF206 AK206 CE206 CO206:CS206 AB207:AF207 AK207 CE207 CO207:CS207 AB208:AF208 AK208 CE208 CO208:CS208 AB209:AF209 AK209 CE209 CO209:CS209 AB210:AF210 AK210 CE210 CO210:CS210 AB211:AF211 AK211 CE211 CO211:CS211 AB212:AF212 AK212 CE212 CO212:CS212 AB213:AF213 AK213 CE213 CO213:CS213 AB214:AF214 AK214 CE214 CO214:CS214 AB215:AF215 AK215 CE215 CO215:CS215 AB216:AF216 AK216 CE216 CO216:CS216 AB217:AF217 AK217 CE217 CO217:CS217 AB218:AF218 AK218 CE218 CO218:CS218 AB219:AF219 AK219 CE219 CO219:CS219 AB220:AF220 AK220 CE220 CO220:CS220 AB221:AF221 AK221 CE221 CO221:CS221 AB222:AF222 AK222 CE222 CO222:CS222 AB223:AF223 AK223 CE223 CO223:CS223 AB224:AF224 AK224 CE224 CO224:CS224 AB225:AF225 AK225 CE225 CO225:CS225 AB226:AF226 AK226 CE226 CO226:CS226 AB227:AF227 AK227 CE227 CO227:CS227 AB228:AF228 AK228 CE228 CO228:CS228 AB229:AF229 AK229 CE229 CO229:CS229 AB230:AF230 AK230 CE230:CE231 CO230:CS231 AB231:AF232 AK232 CE232 CO232:CS232">
    <cfRule type="cellIs" dxfId="14" priority="1" operator="lessThan" stopIfTrue="1">
      <formula>0</formula>
    </cfRule>
  </conditionalFormatting>
  <conditionalFormatting sqref="AO7:AO232">
    <cfRule type="cellIs" dxfId="15" priority="1" operator="lessThan" stopIfTrue="1">
      <formula>2</formula>
    </cfRule>
    <cfRule type="cellIs" dxfId="16" priority="2" operator="lessThan" stopIfTrue="1">
      <formula>0</formula>
    </cfRule>
  </conditionalFormatting>
  <conditionalFormatting sqref="CF7:CF232">
    <cfRule type="cellIs" dxfId="17" priority="1" operator="greaterThan" stopIfTrue="1">
      <formula>11.99</formula>
    </cfRule>
    <cfRule type="cellIs" dxfId="18" priority="2" operator="lessThan" stopIfTrue="1">
      <formula>8</formula>
    </cfRule>
    <cfRule type="cellIs" dxfId="19" priority="3" operator="lessThan" stopIfTrue="1">
      <formula>0</formula>
    </cfRule>
  </conditionalFormatting>
  <hyperlinks>
    <hyperlink ref="D1" r:id="rId1" location="" tooltip="" display=""/>
  </hyperlinks>
  <pageMargins left="0.3" right="0.2" top="0.47" bottom="0.46" header="0.46" footer="0.5"/>
  <pageSetup firstPageNumber="1" fitToHeight="1" fitToWidth="1" scale="100" useFirstPageNumber="0" orientation="landscape" pageOrder="downThenOver"/>
  <headerFooter>
    <oddFooter>&amp;C&amp;"Helvetica,Regular"&amp;12&amp;K000000&amp;P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CS490"/>
  <sheetViews>
    <sheetView workbookViewId="0" showGridLines="0" defaultGridColor="1"/>
  </sheetViews>
  <sheetFormatPr defaultColWidth="8.83333" defaultRowHeight="12.75" customHeight="1" outlineLevelRow="0" outlineLevelCol="0"/>
  <cols>
    <col min="1" max="1" width="19.6719" style="604" customWidth="1"/>
    <col min="2" max="2" width="6.35156" style="604" customWidth="1"/>
    <col min="3" max="3" width="19.3516" style="604" customWidth="1"/>
    <col min="4" max="4" width="4.35156" style="604" customWidth="1"/>
    <col min="5" max="5" width="3.67188" style="604" customWidth="1"/>
    <col min="6" max="6" width="3.67188" style="604" customWidth="1"/>
    <col min="7" max="7" width="3.67188" style="604" customWidth="1"/>
    <col min="8" max="8" width="6.67188" style="604" customWidth="1"/>
    <col min="9" max="9" width="5.35156" style="604" customWidth="1"/>
    <col min="10" max="10" width="6.5" style="604" customWidth="1"/>
    <col min="11" max="11" width="6.5" style="604" customWidth="1"/>
    <col min="12" max="12" width="6.35156" style="604" customWidth="1"/>
    <col min="13" max="13" width="8" style="604" customWidth="1"/>
    <col min="14" max="14" width="8" style="604" customWidth="1"/>
    <col min="15" max="15" width="8" style="604" customWidth="1"/>
    <col min="16" max="16" width="4.67188" style="604" customWidth="1"/>
    <col min="17" max="17" width="12.6719" style="604" customWidth="1"/>
    <col min="18" max="18" width="6.67188" style="604" customWidth="1"/>
    <col min="19" max="19" width="6.67188" style="604" customWidth="1"/>
    <col min="20" max="20" width="6.35156" style="604" customWidth="1"/>
    <col min="21" max="21" width="6.35156" style="604" customWidth="1"/>
    <col min="22" max="22" width="4.67188" style="604" customWidth="1"/>
    <col min="23" max="23" width="5.67188" style="604" customWidth="1"/>
    <col min="24" max="24" width="5.67188" style="604" customWidth="1"/>
    <col min="25" max="25" width="5.67188" style="604" customWidth="1"/>
    <col min="26" max="26" width="5.67188" style="604" customWidth="1"/>
    <col min="27" max="27" width="5.67188" style="604" customWidth="1"/>
    <col min="28" max="28" width="5.67188" style="604" customWidth="1"/>
    <col min="29" max="29" width="6.35156" style="604" customWidth="1"/>
    <col min="30" max="30" width="6.35156" style="604" customWidth="1"/>
    <col min="31" max="31" width="6.35156" style="604" customWidth="1"/>
    <col min="32" max="32" width="2.67188" style="604" customWidth="1"/>
    <col min="33" max="33" width="7.35156" style="604" customWidth="1"/>
    <col min="34" max="34" width="4.67188" style="604" customWidth="1"/>
    <col min="35" max="35" width="4.67188" style="604" customWidth="1"/>
    <col min="36" max="36" width="6.35156" style="604" customWidth="1"/>
    <col min="37" max="37" width="6.35156" style="604" customWidth="1"/>
    <col min="38" max="38" width="5" style="604" customWidth="1"/>
    <col min="39" max="39" width="5" style="604" customWidth="1"/>
    <col min="40" max="40" width="5" style="604" customWidth="1"/>
    <col min="41" max="41" width="5" style="604" customWidth="1"/>
    <col min="42" max="42" width="5.67188" style="604" customWidth="1"/>
    <col min="43" max="43" width="5.67188" style="604" customWidth="1"/>
    <col min="44" max="44" width="5.67188" style="604" customWidth="1"/>
    <col min="45" max="45" width="5.67188" style="604" customWidth="1"/>
    <col min="46" max="46" width="1.67188" style="604" customWidth="1"/>
    <col min="47" max="47" width="5.67188" style="604" customWidth="1"/>
    <col min="48" max="48" width="5.67188" style="604" customWidth="1"/>
    <col min="49" max="49" width="1.67188" style="604" customWidth="1"/>
    <col min="50" max="50" width="5.67188" style="604" customWidth="1"/>
    <col min="51" max="51" width="5.67188" style="604" customWidth="1"/>
    <col min="52" max="52" width="5.67188" style="604" customWidth="1"/>
    <col min="53" max="53" width="5.67188" style="604" customWidth="1"/>
    <col min="54" max="54" width="5.67188" style="604" customWidth="1"/>
    <col min="55" max="55" width="5.67188" style="604" customWidth="1"/>
    <col min="56" max="56" width="5.67188" style="604" customWidth="1"/>
    <col min="57" max="57" width="5.67188" style="604" customWidth="1"/>
    <col min="58" max="58" width="5.67188" style="604" customWidth="1"/>
    <col min="59" max="59" width="5.67188" style="604" customWidth="1"/>
    <col min="60" max="60" width="5.67188" style="604" customWidth="1"/>
    <col min="61" max="61" width="5.67188" style="604" customWidth="1"/>
    <col min="62" max="62" width="6.35156" style="604" customWidth="1"/>
    <col min="63" max="63" width="4.67188" style="604" customWidth="1"/>
    <col min="64" max="64" width="4.67188" style="604" customWidth="1"/>
    <col min="65" max="65" width="4.67188" style="604" customWidth="1"/>
    <col min="66" max="66" width="4.67188" style="604" customWidth="1"/>
    <col min="67" max="67" width="4.67188" style="604" customWidth="1"/>
    <col min="68" max="68" width="4.67188" style="604" customWidth="1"/>
    <col min="69" max="69" width="4.67188" style="604" customWidth="1"/>
    <col min="70" max="70" width="4.67188" style="604" customWidth="1"/>
    <col min="71" max="71" width="4.67188" style="604" customWidth="1"/>
    <col min="72" max="72" width="4.67188" style="604" customWidth="1"/>
    <col min="73" max="73" width="4.67188" style="604" customWidth="1"/>
    <col min="74" max="74" width="4.67188" style="604" customWidth="1"/>
    <col min="75" max="75" width="4.67188" style="604" customWidth="1"/>
    <col min="76" max="76" width="4.67188" style="604" customWidth="1"/>
    <col min="77" max="77" width="4.67188" style="604" customWidth="1"/>
    <col min="78" max="78" width="4.67188" style="604" customWidth="1"/>
    <col min="79" max="79" width="4.67188" style="604" customWidth="1"/>
    <col min="80" max="80" width="4.67188" style="604" customWidth="1"/>
    <col min="81" max="81" width="4.67188" style="604" customWidth="1"/>
    <col min="82" max="82" width="18.6719" style="604" customWidth="1"/>
    <col min="83" max="83" width="5.67188" style="604" customWidth="1"/>
    <col min="84" max="84" width="5.67188" style="604" customWidth="1"/>
    <col min="85" max="85" width="5.67188" style="604" customWidth="1"/>
    <col min="86" max="86" width="5" style="604" customWidth="1"/>
    <col min="87" max="87" width="5" style="604" customWidth="1"/>
    <col min="88" max="88" width="5" style="604" customWidth="1"/>
    <col min="89" max="89" width="5" style="604" customWidth="1"/>
    <col min="90" max="90" width="5" style="604" customWidth="1"/>
    <col min="91" max="91" width="5" style="604" customWidth="1"/>
    <col min="92" max="92" width="4.67188" style="604" customWidth="1"/>
    <col min="93" max="93" width="5.35156" style="604" customWidth="1"/>
    <col min="94" max="94" width="5.67188" style="604" customWidth="1"/>
    <col min="95" max="95" width="5.67188" style="604" customWidth="1"/>
    <col min="96" max="96" width="5.67188" style="604" customWidth="1"/>
    <col min="97" max="97" width="5.67188" style="604" customWidth="1"/>
    <col min="98" max="256" width="8.85156" style="604" customWidth="1"/>
  </cols>
  <sheetData>
    <row r="1" ht="13.65" customHeight="1">
      <c r="A1" t="s" s="605">
        <v>1050</v>
      </c>
      <c r="B1" s="606"/>
      <c r="C1" t="s" s="4">
        <v>1</v>
      </c>
      <c r="D1" t="s" s="5">
        <v>2</v>
      </c>
      <c r="E1" s="6"/>
      <c r="F1" s="7"/>
      <c r="G1" s="6"/>
      <c r="H1" s="8"/>
      <c r="I1" s="8"/>
      <c r="J1" s="9"/>
      <c r="K1" s="10"/>
      <c r="L1" s="11"/>
      <c r="M1" s="12"/>
      <c r="N1" s="11"/>
      <c r="O1" s="14"/>
      <c r="P1" s="14"/>
      <c r="Q1" s="15"/>
      <c r="R1" t="s" s="16">
        <v>3</v>
      </c>
      <c r="S1" s="17"/>
      <c r="T1" s="18"/>
      <c r="U1" s="3"/>
      <c r="V1" s="19"/>
      <c r="W1" t="s" s="20">
        <v>4</v>
      </c>
      <c r="X1" s="21"/>
      <c r="Y1" s="22"/>
      <c r="Z1" s="22"/>
      <c r="AA1" s="22"/>
      <c r="AB1" s="22"/>
      <c r="AC1" s="22"/>
      <c r="AD1" t="s" s="23">
        <v>5</v>
      </c>
      <c r="AE1" s="24"/>
      <c r="AF1" s="22"/>
      <c r="AG1" s="22"/>
      <c r="AH1" s="22"/>
      <c r="AI1" s="22"/>
      <c r="AJ1" s="25"/>
      <c r="AK1" t="s" s="26">
        <v>6</v>
      </c>
      <c r="AL1" s="27"/>
      <c r="AM1" s="27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15"/>
      <c r="BK1" t="s" s="29">
        <v>7</v>
      </c>
      <c r="BL1" s="30"/>
      <c r="BM1" s="30"/>
      <c r="BN1" s="30"/>
      <c r="BO1" s="30"/>
      <c r="BP1" s="30"/>
      <c r="BQ1" s="30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15"/>
      <c r="CD1" s="31"/>
      <c r="CE1" t="s" s="32">
        <v>8</v>
      </c>
      <c r="CF1" s="33"/>
      <c r="CG1" s="15"/>
      <c r="CH1" t="s" s="32">
        <v>9</v>
      </c>
      <c r="CI1" s="34"/>
      <c r="CJ1" s="34"/>
      <c r="CK1" s="34"/>
      <c r="CL1" s="34"/>
      <c r="CM1" s="34"/>
      <c r="CN1" s="35"/>
      <c r="CO1" t="s" s="26">
        <v>10</v>
      </c>
      <c r="CP1" s="28"/>
      <c r="CQ1" s="28"/>
      <c r="CR1" s="28"/>
      <c r="CS1" s="15"/>
    </row>
    <row r="2" ht="9.6" customHeight="1">
      <c r="A2" t="s" s="36">
        <v>11</v>
      </c>
      <c r="B2" s="607"/>
      <c r="C2" s="19"/>
      <c r="D2" s="28"/>
      <c r="E2" s="28"/>
      <c r="F2" s="33"/>
      <c r="G2" s="33"/>
      <c r="H2" s="33"/>
      <c r="I2" s="37"/>
      <c r="J2" t="s" s="38">
        <v>12</v>
      </c>
      <c r="K2" s="28"/>
      <c r="L2" s="39"/>
      <c r="M2" s="28"/>
      <c r="N2" s="39"/>
      <c r="O2" s="489"/>
      <c r="P2" s="40"/>
      <c r="Q2" s="41"/>
      <c r="R2" s="42"/>
      <c r="S2" s="43"/>
      <c r="T2" s="43"/>
      <c r="U2" t="s" s="44">
        <v>13</v>
      </c>
      <c r="V2" s="45"/>
      <c r="W2" t="s" s="46">
        <v>14</v>
      </c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8"/>
      <c r="AK2" t="s" s="49">
        <v>15</v>
      </c>
      <c r="AL2" s="50"/>
      <c r="AM2" s="50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2"/>
      <c r="BK2" s="53"/>
      <c r="BL2" s="51"/>
      <c r="BM2" s="51"/>
      <c r="BN2" s="50"/>
      <c r="BO2" s="51"/>
      <c r="BP2" s="50"/>
      <c r="BQ2" s="50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2"/>
      <c r="CD2" s="54"/>
      <c r="CE2" t="s" s="49">
        <v>16</v>
      </c>
      <c r="CF2" s="55"/>
      <c r="CG2" s="52"/>
      <c r="CH2" t="s" s="49">
        <v>17</v>
      </c>
      <c r="CI2" s="56"/>
      <c r="CJ2" s="56"/>
      <c r="CK2" s="56"/>
      <c r="CL2" s="56"/>
      <c r="CM2" s="56"/>
      <c r="CN2" s="57"/>
      <c r="CO2" s="58"/>
      <c r="CP2" s="59"/>
      <c r="CQ2" s="59"/>
      <c r="CR2" s="59"/>
      <c r="CS2" s="60"/>
    </row>
    <row r="3" ht="9.75" customHeight="1">
      <c r="A3" s="608"/>
      <c r="B3" s="609"/>
      <c r="C3" s="53"/>
      <c r="D3" s="51"/>
      <c r="E3" s="51"/>
      <c r="F3" s="55"/>
      <c r="G3" s="55"/>
      <c r="H3" s="55"/>
      <c r="I3" s="63"/>
      <c r="J3" t="s" s="64">
        <v>18</v>
      </c>
      <c r="K3" s="59"/>
      <c r="L3" s="59"/>
      <c r="M3" s="59"/>
      <c r="N3" s="59"/>
      <c r="O3" s="59"/>
      <c r="P3" s="60"/>
      <c r="Q3" t="s" s="610">
        <v>43</v>
      </c>
      <c r="R3" s="58"/>
      <c r="S3" s="65"/>
      <c r="T3" s="65"/>
      <c r="U3" s="45"/>
      <c r="V3" s="45"/>
      <c r="W3" t="s" s="46">
        <v>19</v>
      </c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7"/>
      <c r="AK3" t="s" s="68">
        <v>20</v>
      </c>
      <c r="AL3" s="69"/>
      <c r="AM3" s="69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70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60"/>
      <c r="BK3" s="71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60"/>
      <c r="CD3" s="54"/>
      <c r="CE3" s="72"/>
      <c r="CF3" s="55"/>
      <c r="CG3" s="52"/>
      <c r="CH3" t="s" s="73">
        <v>21</v>
      </c>
      <c r="CI3" s="56"/>
      <c r="CJ3" s="56"/>
      <c r="CK3" s="56"/>
      <c r="CL3" s="56"/>
      <c r="CM3" s="74"/>
      <c r="CN3" s="75"/>
      <c r="CO3" s="54"/>
      <c r="CP3" t="s" s="76">
        <v>22</v>
      </c>
      <c r="CQ3" s="77"/>
      <c r="CR3" s="77"/>
      <c r="CS3" s="78"/>
    </row>
    <row r="4" ht="12.75" customHeight="1">
      <c r="A4" t="s" s="79">
        <v>1051</v>
      </c>
      <c r="B4" s="611"/>
      <c r="C4" s="71"/>
      <c r="D4" s="80"/>
      <c r="E4" s="80"/>
      <c r="F4" s="59"/>
      <c r="G4" s="59"/>
      <c r="H4" s="59"/>
      <c r="I4" s="60"/>
      <c r="J4" t="s" s="81">
        <v>24</v>
      </c>
      <c r="K4" s="82"/>
      <c r="L4" s="82"/>
      <c r="M4" s="82"/>
      <c r="N4" s="82"/>
      <c r="O4" s="83"/>
      <c r="P4" s="84"/>
      <c r="Q4" t="s" s="612">
        <v>1052</v>
      </c>
      <c r="R4" t="s" s="86">
        <v>25</v>
      </c>
      <c r="S4" s="87"/>
      <c r="T4" s="88"/>
      <c r="U4" s="74"/>
      <c r="V4" s="74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91"/>
      <c r="AL4" t="s" s="92">
        <v>26</v>
      </c>
      <c r="AM4" s="93"/>
      <c r="AN4" s="59"/>
      <c r="AO4" s="59"/>
      <c r="AP4" s="51"/>
      <c r="AQ4" s="51"/>
      <c r="AR4" s="51"/>
      <c r="AS4" s="51"/>
      <c r="AT4" t="s" s="94">
        <v>27</v>
      </c>
      <c r="AU4" s="51"/>
      <c r="AV4" s="51"/>
      <c r="AW4" s="95"/>
      <c r="AX4" s="51"/>
      <c r="AY4" s="95"/>
      <c r="AZ4" s="51"/>
      <c r="BA4" s="51"/>
      <c r="BB4" s="51"/>
      <c r="BC4" s="51"/>
      <c r="BD4" s="51"/>
      <c r="BE4" s="51"/>
      <c r="BF4" s="51"/>
      <c r="BG4" s="51"/>
      <c r="BH4" s="51"/>
      <c r="BI4" s="52"/>
      <c r="BJ4" t="s" s="96">
        <v>28</v>
      </c>
      <c r="BK4" s="97">
        <v>2016</v>
      </c>
      <c r="BL4" s="97">
        <v>2015</v>
      </c>
      <c r="BM4" s="97">
        <v>2014</v>
      </c>
      <c r="BN4" t="s" s="98">
        <v>29</v>
      </c>
      <c r="BO4" s="97">
        <v>2012</v>
      </c>
      <c r="BP4" s="97">
        <v>2011</v>
      </c>
      <c r="BQ4" s="99">
        <v>2010</v>
      </c>
      <c r="BR4" s="100">
        <v>2009</v>
      </c>
      <c r="BS4" s="100">
        <v>2008</v>
      </c>
      <c r="BT4" s="100">
        <v>2007</v>
      </c>
      <c r="BU4" s="100">
        <v>2006</v>
      </c>
      <c r="BV4" s="100">
        <v>2005</v>
      </c>
      <c r="BW4" s="100">
        <v>2004</v>
      </c>
      <c r="BX4" s="100">
        <v>2003</v>
      </c>
      <c r="BY4" s="100">
        <v>2002</v>
      </c>
      <c r="BZ4" s="100">
        <v>2001</v>
      </c>
      <c r="CA4" s="101">
        <v>2000</v>
      </c>
      <c r="CB4" t="s" s="98">
        <v>30</v>
      </c>
      <c r="CC4" s="97"/>
      <c r="CD4" s="102"/>
      <c r="CE4" s="103"/>
      <c r="CF4" s="104"/>
      <c r="CG4" s="60"/>
      <c r="CH4" s="105"/>
      <c r="CI4" s="106"/>
      <c r="CJ4" s="106"/>
      <c r="CK4" s="106"/>
      <c r="CL4" s="107"/>
      <c r="CM4" t="s" s="108">
        <v>31</v>
      </c>
      <c r="CN4" s="101"/>
      <c r="CO4" s="41"/>
      <c r="CP4" t="s" s="109">
        <v>32</v>
      </c>
      <c r="CQ4" s="82"/>
      <c r="CR4" s="82"/>
      <c r="CS4" s="83"/>
    </row>
    <row r="5" ht="13.65" customHeight="1">
      <c r="A5" t="s" s="110">
        <v>33</v>
      </c>
      <c r="B5" t="s" s="110">
        <v>34</v>
      </c>
      <c r="C5" s="84"/>
      <c r="D5" t="s" s="111">
        <v>35</v>
      </c>
      <c r="E5" t="s" s="111">
        <v>36</v>
      </c>
      <c r="F5" t="s" s="108">
        <v>37</v>
      </c>
      <c r="G5" s="101"/>
      <c r="H5" s="112">
        <f>'Champions'!H5</f>
        <v>43039</v>
      </c>
      <c r="I5" t="s" s="113">
        <v>38</v>
      </c>
      <c r="J5" t="s" s="81">
        <v>39</v>
      </c>
      <c r="K5" s="83"/>
      <c r="L5" t="s" s="96">
        <v>40</v>
      </c>
      <c r="M5" s="114"/>
      <c r="N5" t="s" s="115">
        <v>41</v>
      </c>
      <c r="O5" s="83"/>
      <c r="P5" t="s" s="116">
        <v>42</v>
      </c>
      <c r="Q5" t="s" s="117">
        <v>485</v>
      </c>
      <c r="R5" t="s" s="98">
        <v>44</v>
      </c>
      <c r="S5" t="s" s="118">
        <v>45</v>
      </c>
      <c r="T5" t="s" s="113">
        <v>46</v>
      </c>
      <c r="U5" t="s" s="96">
        <v>47</v>
      </c>
      <c r="V5" t="s" s="96">
        <v>48</v>
      </c>
      <c r="W5" t="s" s="119">
        <v>47</v>
      </c>
      <c r="X5" t="s" s="120">
        <v>49</v>
      </c>
      <c r="Y5" t="s" s="121">
        <v>47</v>
      </c>
      <c r="Z5" t="s" s="121">
        <v>50</v>
      </c>
      <c r="AA5" t="s" s="122">
        <v>47</v>
      </c>
      <c r="AB5" t="s" s="120">
        <v>51</v>
      </c>
      <c r="AC5" t="s" s="123">
        <v>52</v>
      </c>
      <c r="AD5" t="s" s="124">
        <v>53</v>
      </c>
      <c r="AE5" t="s" s="124">
        <v>54</v>
      </c>
      <c r="AF5" t="s" s="96">
        <v>55</v>
      </c>
      <c r="AG5" t="s" s="124">
        <v>56</v>
      </c>
      <c r="AH5" t="s" s="124">
        <v>57</v>
      </c>
      <c r="AI5" t="s" s="124">
        <v>58</v>
      </c>
      <c r="AJ5" t="s" s="96">
        <v>53</v>
      </c>
      <c r="AK5" t="s" s="125">
        <v>59</v>
      </c>
      <c r="AL5" t="s" s="126">
        <v>60</v>
      </c>
      <c r="AM5" t="s" s="115">
        <v>60</v>
      </c>
      <c r="AN5" t="s" s="115">
        <v>60</v>
      </c>
      <c r="AO5" t="s" s="127">
        <v>60</v>
      </c>
      <c r="AP5" s="128"/>
      <c r="AQ5" s="129"/>
      <c r="AR5" s="129"/>
      <c r="AS5" s="130"/>
      <c r="AT5" s="130"/>
      <c r="AU5" t="s" s="131">
        <v>61</v>
      </c>
      <c r="AV5" s="130"/>
      <c r="AW5" s="130"/>
      <c r="AX5" s="132"/>
      <c r="AY5" s="132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t="s" s="133">
        <v>62</v>
      </c>
      <c r="BK5" t="s" s="134">
        <v>63</v>
      </c>
      <c r="BL5" t="s" s="134">
        <v>63</v>
      </c>
      <c r="BM5" t="s" s="134">
        <v>63</v>
      </c>
      <c r="BN5" t="s" s="134">
        <v>63</v>
      </c>
      <c r="BO5" t="s" s="134">
        <v>63</v>
      </c>
      <c r="BP5" t="s" s="134">
        <v>63</v>
      </c>
      <c r="BQ5" t="s" s="135">
        <v>63</v>
      </c>
      <c r="BR5" t="s" s="136">
        <v>63</v>
      </c>
      <c r="BS5" t="s" s="136">
        <v>63</v>
      </c>
      <c r="BT5" t="s" s="136">
        <v>63</v>
      </c>
      <c r="BU5" t="s" s="136">
        <v>63</v>
      </c>
      <c r="BV5" t="s" s="136">
        <v>63</v>
      </c>
      <c r="BW5" t="s" s="136">
        <v>63</v>
      </c>
      <c r="BX5" t="s" s="136">
        <v>63</v>
      </c>
      <c r="BY5" t="s" s="136">
        <v>63</v>
      </c>
      <c r="BZ5" t="s" s="136">
        <v>63</v>
      </c>
      <c r="CA5" t="s" s="137">
        <v>63</v>
      </c>
      <c r="CB5" t="s" s="134">
        <v>64</v>
      </c>
      <c r="CC5" t="s" s="138">
        <v>65</v>
      </c>
      <c r="CD5" s="102"/>
      <c r="CE5" t="s" s="98">
        <v>66</v>
      </c>
      <c r="CF5" t="s" s="98">
        <v>67</v>
      </c>
      <c r="CG5" t="s" s="98">
        <v>68</v>
      </c>
      <c r="CH5" t="s" s="140">
        <v>69</v>
      </c>
      <c r="CI5" s="8"/>
      <c r="CJ5" s="141"/>
      <c r="CK5" s="141"/>
      <c r="CL5" s="142"/>
      <c r="CM5" t="s" s="143">
        <v>70</v>
      </c>
      <c r="CN5" s="107"/>
      <c r="CO5" t="s" s="124">
        <v>71</v>
      </c>
      <c r="CP5" t="s" s="144">
        <v>72</v>
      </c>
      <c r="CQ5" t="s" s="145">
        <v>72</v>
      </c>
      <c r="CR5" t="s" s="144">
        <v>73</v>
      </c>
      <c r="CS5" t="s" s="145">
        <v>74</v>
      </c>
    </row>
    <row r="6" ht="12.7" customHeight="1">
      <c r="A6" t="s" s="146">
        <v>75</v>
      </c>
      <c r="B6" t="s" s="147">
        <v>76</v>
      </c>
      <c r="C6" t="s" s="147">
        <v>77</v>
      </c>
      <c r="D6" t="s" s="148">
        <v>78</v>
      </c>
      <c r="E6" t="s" s="148">
        <v>79</v>
      </c>
      <c r="F6" t="s" s="149">
        <v>80</v>
      </c>
      <c r="G6" t="s" s="150">
        <v>81</v>
      </c>
      <c r="H6" t="s" s="151">
        <v>82</v>
      </c>
      <c r="I6" t="s" s="152">
        <v>83</v>
      </c>
      <c r="J6" t="s" s="125">
        <v>84</v>
      </c>
      <c r="K6" t="s" s="125">
        <v>85</v>
      </c>
      <c r="L6" t="s" s="147">
        <v>86</v>
      </c>
      <c r="M6" t="s" s="125">
        <v>87</v>
      </c>
      <c r="N6" t="s" s="125">
        <v>88</v>
      </c>
      <c r="O6" t="s" s="125">
        <v>89</v>
      </c>
      <c r="P6" t="s" s="153">
        <v>90</v>
      </c>
      <c r="Q6" t="s" s="146">
        <v>91</v>
      </c>
      <c r="R6" t="s" s="154">
        <v>92</v>
      </c>
      <c r="S6" t="s" s="151">
        <v>93</v>
      </c>
      <c r="T6" t="s" s="152">
        <v>94</v>
      </c>
      <c r="U6" t="s" s="147">
        <v>95</v>
      </c>
      <c r="V6" t="s" s="147">
        <v>96</v>
      </c>
      <c r="W6" t="s" s="155">
        <v>97</v>
      </c>
      <c r="X6" t="s" s="156">
        <v>98</v>
      </c>
      <c r="Y6" t="s" s="157">
        <v>99</v>
      </c>
      <c r="Z6" t="s" s="157">
        <v>100</v>
      </c>
      <c r="AA6" t="s" s="158">
        <v>101</v>
      </c>
      <c r="AB6" t="s" s="156">
        <v>102</v>
      </c>
      <c r="AC6" t="s" s="159">
        <v>102</v>
      </c>
      <c r="AD6" t="s" s="160">
        <v>102</v>
      </c>
      <c r="AE6" t="s" s="160">
        <v>102</v>
      </c>
      <c r="AF6" t="s" s="147">
        <v>103</v>
      </c>
      <c r="AG6" t="s" s="160">
        <v>104</v>
      </c>
      <c r="AH6" t="s" s="160">
        <v>105</v>
      </c>
      <c r="AI6" t="s" s="160">
        <v>106</v>
      </c>
      <c r="AJ6" t="s" s="147">
        <v>107</v>
      </c>
      <c r="AK6" t="s" s="125">
        <v>108</v>
      </c>
      <c r="AL6" t="s" s="125">
        <v>109</v>
      </c>
      <c r="AM6" t="s" s="125">
        <v>110</v>
      </c>
      <c r="AN6" t="s" s="125">
        <v>71</v>
      </c>
      <c r="AO6" t="s" s="125">
        <v>111</v>
      </c>
      <c r="AP6" s="161">
        <v>2016</v>
      </c>
      <c r="AQ6" s="161">
        <v>2015</v>
      </c>
      <c r="AR6" s="161">
        <v>2014</v>
      </c>
      <c r="AS6" s="161">
        <v>2013</v>
      </c>
      <c r="AT6" t="s" s="162">
        <v>112</v>
      </c>
      <c r="AU6" s="161">
        <v>2012</v>
      </c>
      <c r="AV6" s="161">
        <v>2011</v>
      </c>
      <c r="AW6" t="s" s="162">
        <v>112</v>
      </c>
      <c r="AX6" s="161">
        <v>2010</v>
      </c>
      <c r="AY6" s="163">
        <v>2009</v>
      </c>
      <c r="AZ6" s="164">
        <v>2008</v>
      </c>
      <c r="BA6" s="164">
        <v>2007</v>
      </c>
      <c r="BB6" s="164">
        <v>2006</v>
      </c>
      <c r="BC6" s="164">
        <v>2005</v>
      </c>
      <c r="BD6" s="164">
        <v>2004</v>
      </c>
      <c r="BE6" s="164">
        <v>2003</v>
      </c>
      <c r="BF6" s="164">
        <v>2002</v>
      </c>
      <c r="BG6" s="164">
        <v>2001</v>
      </c>
      <c r="BH6" s="164">
        <v>2000</v>
      </c>
      <c r="BI6" s="165">
        <v>1999</v>
      </c>
      <c r="BJ6" t="s" s="147">
        <v>113</v>
      </c>
      <c r="BK6" s="166">
        <v>2015</v>
      </c>
      <c r="BL6" s="166">
        <v>2014</v>
      </c>
      <c r="BM6" s="166">
        <v>2013</v>
      </c>
      <c r="BN6" t="s" s="154">
        <v>114</v>
      </c>
      <c r="BO6" s="166">
        <v>2011</v>
      </c>
      <c r="BP6" s="166">
        <v>2010</v>
      </c>
      <c r="BQ6" s="105">
        <v>2009</v>
      </c>
      <c r="BR6" s="106">
        <v>2008</v>
      </c>
      <c r="BS6" s="106">
        <v>2007</v>
      </c>
      <c r="BT6" s="106">
        <v>2006</v>
      </c>
      <c r="BU6" s="106">
        <v>2005</v>
      </c>
      <c r="BV6" s="106">
        <v>2004</v>
      </c>
      <c r="BW6" s="106">
        <v>2003</v>
      </c>
      <c r="BX6" s="106">
        <v>2002</v>
      </c>
      <c r="BY6" s="106">
        <v>2001</v>
      </c>
      <c r="BZ6" s="106">
        <v>2000</v>
      </c>
      <c r="CA6" s="107">
        <v>1999</v>
      </c>
      <c r="CB6" t="s" s="154">
        <v>115</v>
      </c>
      <c r="CC6" t="s" s="167">
        <v>116</v>
      </c>
      <c r="CD6" t="s" s="147">
        <v>117</v>
      </c>
      <c r="CE6" t="s" s="154">
        <v>118</v>
      </c>
      <c r="CF6" t="s" s="154">
        <v>119</v>
      </c>
      <c r="CG6" t="s" s="154">
        <v>118</v>
      </c>
      <c r="CH6" s="168">
        <v>2017</v>
      </c>
      <c r="CI6" s="141">
        <v>2018</v>
      </c>
      <c r="CJ6" s="141">
        <v>2019</v>
      </c>
      <c r="CK6" s="141">
        <v>2020</v>
      </c>
      <c r="CL6" s="142">
        <v>2021</v>
      </c>
      <c r="CM6" t="s" s="169">
        <v>120</v>
      </c>
      <c r="CN6" t="s" s="170">
        <v>121</v>
      </c>
      <c r="CO6" t="s" s="160">
        <v>122</v>
      </c>
      <c r="CP6" t="s" s="171">
        <v>123</v>
      </c>
      <c r="CQ6" t="s" s="172">
        <v>124</v>
      </c>
      <c r="CR6" t="s" s="171">
        <v>125</v>
      </c>
      <c r="CS6" t="s" s="172">
        <v>125</v>
      </c>
    </row>
    <row r="7" ht="11.25" customHeight="1">
      <c r="A7" t="s" s="110">
        <v>1053</v>
      </c>
      <c r="B7" t="s" s="110">
        <v>1054</v>
      </c>
      <c r="C7" t="s" s="173">
        <v>518</v>
      </c>
      <c r="D7" s="174">
        <v>6</v>
      </c>
      <c r="E7" s="84">
        <v>702</v>
      </c>
      <c r="F7" t="s" s="118">
        <v>55</v>
      </c>
      <c r="G7" t="s" s="113">
        <v>55</v>
      </c>
      <c r="H7" s="495">
        <v>90.25</v>
      </c>
      <c r="I7" s="177">
        <f>(R7/H7)*100</f>
        <v>3.146814404432133</v>
      </c>
      <c r="J7" s="311">
        <v>0.64</v>
      </c>
      <c r="K7" s="311">
        <v>0.71</v>
      </c>
      <c r="L7" s="177">
        <f>((K7/J7)-1)*100</f>
        <v>10.9375</v>
      </c>
      <c r="M7" s="179">
        <v>43111</v>
      </c>
      <c r="N7" s="179">
        <v>43112</v>
      </c>
      <c r="O7" s="179">
        <v>43146</v>
      </c>
      <c r="P7" t="s" s="173">
        <v>130</v>
      </c>
      <c r="Q7" t="s" s="442">
        <v>1055</v>
      </c>
      <c r="R7" s="180">
        <f>K7*4</f>
        <v>2.84</v>
      </c>
      <c r="S7" s="181">
        <f>IF(OR(W7&lt;0.01,W7="n/a"),"n/a",R7/W7*100)</f>
        <v>69.26829268292684</v>
      </c>
      <c r="T7" s="182">
        <f>IF(OR(W7&lt;0.01,Z7="n/a"),"n/a",(H7/SQRT(22.5*W7*(H7/Z7))-1)*100)</f>
        <v>383.9522250156114</v>
      </c>
      <c r="U7" s="177">
        <f>IF(OR(W7&lt;0.01,W7="n/a"),"n/a",H7/W7)</f>
        <v>22.01219512195122</v>
      </c>
      <c r="V7" s="183">
        <v>12</v>
      </c>
      <c r="W7" s="176">
        <v>4.1</v>
      </c>
      <c r="X7" s="176">
        <v>1.55</v>
      </c>
      <c r="Y7" s="184">
        <v>5.39</v>
      </c>
      <c r="Z7" s="185">
        <v>23.94</v>
      </c>
      <c r="AA7" s="432">
        <v>114.1</v>
      </c>
      <c r="AB7" s="187">
        <v>16.2</v>
      </c>
      <c r="AC7" s="188">
        <v>18.54</v>
      </c>
      <c r="AD7" s="189">
        <v>10.9</v>
      </c>
      <c r="AE7" s="189">
        <v>14.21</v>
      </c>
      <c r="AF7" s="190">
        <v>22</v>
      </c>
      <c r="AG7" s="191">
        <v>143949</v>
      </c>
      <c r="AH7" s="192">
        <v>0.1</v>
      </c>
      <c r="AI7" s="193">
        <v>6.2</v>
      </c>
      <c r="AJ7" t="s" s="338">
        <f>IF(OR(AD7&lt;0,AD7="n/a",AD7=0,AN7="n/a"),"n/a",AN7/AD7)</f>
        <v>143</v>
      </c>
      <c r="AK7" t="s" s="338">
        <f>IF(OR(AN7&lt;0,AN7="n/a",AO7&lt;0,AO7="n/a"),"n/a",AN7/AO7)</f>
        <v>143</v>
      </c>
      <c r="AL7" s="196">
        <f>((AP7/AQ7)^(1/1)-1)*100</f>
        <v>12.87128712871286</v>
      </c>
      <c r="AM7" s="196">
        <f>IF(AS7=0,"n/a",((AP7/AS7)^(1/3)-1)*100)</f>
        <v>12.53085573385659</v>
      </c>
      <c r="AN7" t="s" s="338">
        <f>IF(AV7=0,"n/a",((AP7/AV7)^(1/5)-1)*100)</f>
        <v>143</v>
      </c>
      <c r="AO7" t="s" s="338">
        <f>IF(BB7=0,"n/a",((AP7/BB7)^(1/10)-1)*100)</f>
        <v>143</v>
      </c>
      <c r="AP7" s="194">
        <v>2.28</v>
      </c>
      <c r="AQ7" s="194">
        <v>2.02</v>
      </c>
      <c r="AR7" s="194">
        <v>1.66</v>
      </c>
      <c r="AS7" s="194">
        <v>1.6</v>
      </c>
      <c r="AT7" s="199"/>
      <c r="AU7" s="198">
        <v>0</v>
      </c>
      <c r="AV7" s="198">
        <v>0</v>
      </c>
      <c r="AW7" s="199"/>
      <c r="AX7" s="398">
        <v>0</v>
      </c>
      <c r="AY7" s="370">
        <v>0</v>
      </c>
      <c r="AZ7" s="203">
        <v>0</v>
      </c>
      <c r="BA7" s="203">
        <v>0</v>
      </c>
      <c r="BB7" s="203">
        <v>0</v>
      </c>
      <c r="BC7" s="203">
        <v>0</v>
      </c>
      <c r="BD7" s="203">
        <v>0</v>
      </c>
      <c r="BE7" s="203">
        <v>0</v>
      </c>
      <c r="BF7" s="203">
        <v>0</v>
      </c>
      <c r="BG7" s="203">
        <v>0</v>
      </c>
      <c r="BH7" s="203">
        <v>0</v>
      </c>
      <c r="BI7" s="204">
        <v>0</v>
      </c>
      <c r="BJ7" s="200">
        <f>SUM(AP7:BI7)</f>
        <v>7.56</v>
      </c>
      <c r="BK7" s="205">
        <f>((AP7/AQ7)-1)*100</f>
        <v>12.87128712871286</v>
      </c>
      <c r="BL7" s="205">
        <f>((AQ7/AR7)-1)*100</f>
        <v>21.68674698795181</v>
      </c>
      <c r="BM7" s="205">
        <f>((AR7/AS7)-1)*100</f>
        <v>3.749999999999987</v>
      </c>
      <c r="BN7" s="205">
        <f>IF(AU7=0,0,IF(AU7&gt;AS7,0,((AS7/AU7)-1)*100))</f>
        <v>0</v>
      </c>
      <c r="BO7" s="205">
        <f>IF(AV7=0,0,IF(AV7&gt;AU7,0,((AU7/AV7)-1)*100))</f>
        <v>0</v>
      </c>
      <c r="BP7" s="205">
        <f>IF(AX7=0,0,IF(AX7&gt;AV7,0,((AV7/AX7)-1)*100))</f>
        <v>0</v>
      </c>
      <c r="BQ7" s="613">
        <f>IF(AY7=0,0,IF(AY7&gt;AX7,0,((AX7/AY7)-1)*100))</f>
        <v>0</v>
      </c>
      <c r="BR7" s="207">
        <f>IF(AZ7=0,0,IF(AZ7&gt;AY7,0,((AY7/AZ7)-1)*100))</f>
        <v>0</v>
      </c>
      <c r="BS7" s="207">
        <f>IF(BA7=0,0,IF(BA7&gt;AZ7,0,((AZ7/BA7)-1)*100))</f>
        <v>0</v>
      </c>
      <c r="BT7" s="207">
        <f>IF(BB7=0,0,IF(BB7&gt;BA7,0,((BA7/BB7)-1)*100))</f>
        <v>0</v>
      </c>
      <c r="BU7" s="207">
        <f>IF(BC7=0,0,IF(BC7&gt;BB7,0,((BB7/BC7)-1)*100))</f>
        <v>0</v>
      </c>
      <c r="BV7" s="207">
        <f>IF(BD7=0,0,IF(BD7&gt;BC7,0,((BC7/BD7)-1)*100))</f>
        <v>0</v>
      </c>
      <c r="BW7" s="207">
        <f>IF(BE7=0,0,IF(BE7&gt;BD7,0,((BD7/BE7)-1)*100))</f>
        <v>0</v>
      </c>
      <c r="BX7" s="207">
        <f>IF(BF7=0,0,IF(BF7&gt;BE7,0,((BE7/BF7)-1)*100))</f>
        <v>0</v>
      </c>
      <c r="BY7" s="207">
        <f>IF(BG7=0,0,IF(BG7&gt;BF7,0,((BF7/BG7)-1)*100))</f>
        <v>0</v>
      </c>
      <c r="BZ7" s="207">
        <f>IF(BH7=0,0,IF(BH7&gt;BG7,0,((BG7/BH7)-1)*100))</f>
        <v>0</v>
      </c>
      <c r="CA7" s="208">
        <f>IF(BI7=0,0,IF(BI7&gt;BH7,0,((BH7/BI7)-1)*100))</f>
        <v>0</v>
      </c>
      <c r="CB7" s="205">
        <f>AVERAGE(BK7:CA7)</f>
        <v>2.253413771568509</v>
      </c>
      <c r="CC7" s="205">
        <f>SQRT(AVERAGE((BK7-$CB7)^2,(BL7-$CB7)^2,(BM7-$CB7)^2,(BN7-$CB7)^2,(BO7-$CB7)^2,(BP7-$CB7)^2,(BQ7-$CB7)^2,(BR7-$CB7)^2,(BS7-$CB7)^2,(BT7-$CB7)^2,(BU7-$CB7)^2,(BV7-$CB7)^2,(BW7-$CB7)^2,(BX7-$CB7)^2,(BY7-$CB7)^2,(BZ7-$CB7)^2,(CA7-$CB7)^2))</f>
        <v>5.75849079303514</v>
      </c>
      <c r="CD7" t="s" s="110">
        <v>188</v>
      </c>
      <c r="CE7" t="s" s="552">
        <f>IF(AN7="n/a","n/a",IF(U7&lt;0,"n/a",IF(U7="n/a","n/a",I7+AN7-U7)))</f>
        <v>143</v>
      </c>
      <c r="CF7" t="s" s="552">
        <f>IF(AN7="n/a","n/a",I7+AN7)</f>
        <v>143</v>
      </c>
      <c r="CG7" s="205">
        <f>D7/10+(1000-E7)/100+IF(F7="N",2,IF(F7="Y",1,0))+IF(G7="N",2,IF(G7="Y",1,0))+IF(L7&gt;10,5,L7/2)+IF(S7&gt;100,0,IF(S7&lt;0,0,(100-S7)/10))+IF(U7&gt;100,0,IF(U7&lt;0,0,(100-U7)/10))+IF(X7="-",0,IF(X7="N/A",0,IF(X7&gt;5,0,5-X7)))+IF(Y7&gt;5,0,5-Y7)+IF(Z7="N/A",0,IF(Z7&gt;5,0,5-Z7))+IF(AB7&lt;0,0,IF(AB7="-",0,IF(AB7="N/A",0,IF(AB7&gt;10,5,AB7/2))))+IF(AC7="n/a",0,IF(AC7&lt;0,0,IF(AC7&gt;10,5,AC7/2)))+IF(AE7="n/a",0,IF(AE7&lt;0,0,IF(AE7&gt;10,5,AE7/2)))+AF7/10+IF(AG7&gt;100000,3,IF(AG7&gt;10000,2,IF(AG7&gt;1000,1,0)))+IF(AL7&gt;10,5,AL7/2)+IF(AM7="n/a",0,IF(AM7&gt;10,5,AM7/2))+IF(AN7="n/a",0,IF(AN7&gt;10,5,AN7/2))+IF(AO7="n/a",0,IF(AO7&lt;0,0,IF(AO7&gt;10,5,AO7/2)))+IF(CB7&gt;10,5,CB7/2)</f>
        <v>58.22865810529645</v>
      </c>
      <c r="CH7" s="315">
        <f>IF(AB7="n/a",1.03*AP7,IF(AB7&lt;0,1.01*AP7,IF(AB7&gt;10,1.1*AP7,(1+AB7/100)*AP7)))</f>
        <v>2.508</v>
      </c>
      <c r="CI7" s="211">
        <f>IF($AC7="n/a",1.03*CH7,IF($AC7&lt;0,1.01*CH7,IF($AC7&gt;10,1.1*CH7,(1+$AC7/100)*CH7)))</f>
        <v>2.7588</v>
      </c>
      <c r="CJ7" s="212">
        <f>IF($AE7="n/a",1.03*CI7,IF($AE7&lt;0,1.01*CI7,IF($AE7&gt;10,1.1*CI7,(1+$AE7/100)*CI7)))</f>
        <v>3.034680000000001</v>
      </c>
      <c r="CK7" s="212">
        <f>IF($AE7="n/a",1.03*CJ7,IF($AE7&lt;0,1.01*CJ7,IF($AE7&gt;10,1.1*CJ7,(1+$AE7/100)*CJ7)))</f>
        <v>3.338148000000001</v>
      </c>
      <c r="CL7" s="210">
        <f>IF($AE7="n/a",1.03*CK7,IF($AE7&lt;0,1.01*CK7,IF($AE7&gt;10,1.1*CK7,(1+$AE7/100)*CK7)))</f>
        <v>3.671962800000002</v>
      </c>
      <c r="CM7" s="211">
        <f>SUM(CH7:CL7)</f>
        <v>15.3115908</v>
      </c>
      <c r="CN7" s="208">
        <f>(CM7/H7)*100</f>
        <v>16.96575157894737</v>
      </c>
      <c r="CO7" s="213">
        <v>1.53</v>
      </c>
      <c r="CP7" s="214">
        <v>62.1</v>
      </c>
      <c r="CQ7" s="215">
        <v>-8.199999999999999</v>
      </c>
      <c r="CR7" s="214">
        <v>5.3</v>
      </c>
      <c r="CS7" s="215">
        <v>26.3</v>
      </c>
    </row>
    <row r="8" ht="11.25" customHeight="1">
      <c r="A8" t="s" s="116">
        <v>1056</v>
      </c>
      <c r="B8" t="s" s="116">
        <v>1057</v>
      </c>
      <c r="C8" t="s" s="227">
        <v>829</v>
      </c>
      <c r="D8" s="218">
        <v>8</v>
      </c>
      <c r="E8" s="85">
        <v>386</v>
      </c>
      <c r="F8" t="s" s="220">
        <v>129</v>
      </c>
      <c r="G8" t="s" s="221">
        <v>129</v>
      </c>
      <c r="H8" s="493">
        <v>65.48999999999999</v>
      </c>
      <c r="I8" s="223">
        <f>(R8/H8)*100</f>
        <v>0.4580852038479157</v>
      </c>
      <c r="J8" s="224">
        <v>0.26</v>
      </c>
      <c r="K8" s="224">
        <v>0.3</v>
      </c>
      <c r="L8" s="223">
        <f>((K8/J8)-1)*100</f>
        <v>15.38461538461537</v>
      </c>
      <c r="M8" s="226">
        <v>42822</v>
      </c>
      <c r="N8" s="226">
        <v>42824</v>
      </c>
      <c r="O8" s="226">
        <v>42865</v>
      </c>
      <c r="P8" t="s" s="227">
        <v>1058</v>
      </c>
      <c r="Q8" t="s" s="227">
        <v>44</v>
      </c>
      <c r="R8" s="225">
        <f>K8</f>
        <v>0.3</v>
      </c>
      <c r="S8" s="228">
        <f>IF(OR(W8&lt;0.01,W8="n/a"),"n/a",R8/W8*100)</f>
        <v>20.40816326530612</v>
      </c>
      <c r="T8" s="229">
        <f>IF(OR(W8&lt;0.01,Z8="n/a"),"n/a",(H8/SQRT(22.5*W8*(H8/Z8))-1)*100)</f>
        <v>217.1534389769016</v>
      </c>
      <c r="U8" s="223">
        <f>IF(OR(W8&lt;0.01,W8="n/a"),"n/a",H8/W8)</f>
        <v>44.55102040816326</v>
      </c>
      <c r="V8" s="230">
        <v>12</v>
      </c>
      <c r="W8" s="222">
        <v>1.47</v>
      </c>
      <c r="X8" s="222">
        <v>2.54</v>
      </c>
      <c r="Y8" s="231">
        <v>6.89</v>
      </c>
      <c r="Z8" s="232">
        <v>5.08</v>
      </c>
      <c r="AA8" s="233">
        <v>12.1</v>
      </c>
      <c r="AB8" s="234">
        <v>7</v>
      </c>
      <c r="AC8" s="235">
        <v>18.12</v>
      </c>
      <c r="AD8" s="236">
        <v>6.6</v>
      </c>
      <c r="AE8" s="236">
        <v>17.5</v>
      </c>
      <c r="AF8" s="237">
        <v>26</v>
      </c>
      <c r="AG8" s="238">
        <v>47837</v>
      </c>
      <c r="AH8" s="239">
        <v>0.7</v>
      </c>
      <c r="AI8" s="240">
        <v>0</v>
      </c>
      <c r="AJ8" s="241">
        <f>IF(OR(AD8&lt;0,AD8="n/a",AD8=0,AN8="n/a"),"n/a",AN8/AD8)</f>
        <v>1.442594106007394</v>
      </c>
      <c r="AK8" t="s" s="265">
        <f>IF(OR(AN8&lt;0,AN8="n/a",AO8&lt;0,AO8="n/a"),"n/a",AN8/AO8)</f>
        <v>143</v>
      </c>
      <c r="AL8" s="243">
        <f>((AP8/AQ8)^(1/1)-1)*100</f>
        <v>13.04347826086956</v>
      </c>
      <c r="AM8" s="243">
        <f>IF(AS8=0,"n/a",((AP8/AS8)^(1/3)-1)*100)</f>
        <v>11.02137003349119</v>
      </c>
      <c r="AN8" s="243">
        <f>IF(AV8=0,"n/a",((AP8/AV8)^(1/5)-1)*100)</f>
        <v>9.521121099648798</v>
      </c>
      <c r="AO8" t="s" s="265">
        <f>IF(BB8=0,"n/a",((AP8/BB8)^(1/10)-1)*100)</f>
        <v>143</v>
      </c>
      <c r="AP8" s="241">
        <v>0.26</v>
      </c>
      <c r="AQ8" s="241">
        <v>0.23</v>
      </c>
      <c r="AR8" s="241">
        <v>0.2</v>
      </c>
      <c r="AS8" s="241">
        <v>0.19</v>
      </c>
      <c r="AT8" s="245"/>
      <c r="AU8" s="241">
        <v>0.18</v>
      </c>
      <c r="AV8" s="241">
        <v>0.165</v>
      </c>
      <c r="AW8" s="245"/>
      <c r="AX8" s="246">
        <v>0.15</v>
      </c>
      <c r="AY8" s="394">
        <v>0</v>
      </c>
      <c r="AZ8" s="317">
        <v>0</v>
      </c>
      <c r="BA8" s="317">
        <v>0</v>
      </c>
      <c r="BB8" s="317">
        <v>0</v>
      </c>
      <c r="BC8" s="317">
        <v>0</v>
      </c>
      <c r="BD8" s="317">
        <v>0</v>
      </c>
      <c r="BE8" s="317">
        <v>0</v>
      </c>
      <c r="BF8" s="317">
        <v>0</v>
      </c>
      <c r="BG8" s="317">
        <v>0</v>
      </c>
      <c r="BH8" s="317">
        <v>0</v>
      </c>
      <c r="BI8" s="401">
        <v>0</v>
      </c>
      <c r="BJ8" s="246">
        <f>SUM(AP8:BI8)</f>
        <v>1.375</v>
      </c>
      <c r="BK8" s="250">
        <f>((AP8/AQ8)-1)*100</f>
        <v>13.04347826086956</v>
      </c>
      <c r="BL8" s="250">
        <f>((AQ8/AR8)-1)*100</f>
        <v>14.99999999999999</v>
      </c>
      <c r="BM8" s="250">
        <f>((AR8/AS8)-1)*100</f>
        <v>5.263157894736836</v>
      </c>
      <c r="BN8" s="250">
        <f>IF(AU8=0,0,IF(AU8&gt;AS8,0,((AS8/AU8)-1)*100))</f>
        <v>5.555555555555558</v>
      </c>
      <c r="BO8" s="250">
        <f>IF(AV8=0,0,IF(AV8&gt;AU8,0,((AU8/AV8)-1)*100))</f>
        <v>9.090909090909083</v>
      </c>
      <c r="BP8" s="250">
        <f>IF(AX8=0,0,IF(AX8&gt;AV8,0,((AV8/AX8)-1)*100))</f>
        <v>10.00000000000001</v>
      </c>
      <c r="BQ8" s="251">
        <f>IF(AY8=0,0,IF(AY8&gt;AX8,0,((AX8/AY8)-1)*100))</f>
        <v>0</v>
      </c>
      <c r="BR8" s="252">
        <f>IF(AZ8=0,0,IF(AZ8&gt;AY8,0,((AY8/AZ8)-1)*100))</f>
        <v>0</v>
      </c>
      <c r="BS8" s="252">
        <f>IF(BA8=0,0,IF(BA8&gt;AZ8,0,((AZ8/BA8)-1)*100))</f>
        <v>0</v>
      </c>
      <c r="BT8" s="252">
        <f>IF(BB8=0,0,IF(BB8&gt;BA8,0,((BA8/BB8)-1)*100))</f>
        <v>0</v>
      </c>
      <c r="BU8" s="252">
        <f>IF(BC8=0,0,IF(BC8&gt;BB8,0,((BB8/BC8)-1)*100))</f>
        <v>0</v>
      </c>
      <c r="BV8" s="252">
        <f>IF(BD8=0,0,IF(BD8&gt;BC8,0,((BC8/BD8)-1)*100))</f>
        <v>0</v>
      </c>
      <c r="BW8" s="252">
        <f>IF(BE8=0,0,IF(BE8&gt;BD8,0,((BD8/BE8)-1)*100))</f>
        <v>0</v>
      </c>
      <c r="BX8" s="252">
        <f>IF(BF8=0,0,IF(BF8&gt;BE8,0,((BE8/BF8)-1)*100))</f>
        <v>0</v>
      </c>
      <c r="BY8" s="252">
        <f>IF(BG8=0,0,IF(BG8&gt;BF8,0,((BF8/BG8)-1)*100))</f>
        <v>0</v>
      </c>
      <c r="BZ8" s="252">
        <f>IF(BH8=0,0,IF(BH8&gt;BG8,0,((BG8/BH8)-1)*100))</f>
        <v>0</v>
      </c>
      <c r="CA8" s="253">
        <f>IF(BI8=0,0,IF(BI8&gt;BH8,0,((BH8/BI8)-1)*100))</f>
        <v>0</v>
      </c>
      <c r="CB8" s="250">
        <f>AVERAGE(BK8:CA8)</f>
        <v>3.40900592953359</v>
      </c>
      <c r="CC8" s="250">
        <f>SQRT(AVERAGE((BK8-$CB8)^2,(BL8-$CB8)^2,(BM8-$CB8)^2,(BN8-$CB8)^2,(BO8-$CB8)^2,(BP8-$CB8)^2,(BQ8-$CB8)^2,(BR8-$CB8)^2,(BS8-$CB8)^2,(BT8-$CB8)^2,(BU8-$CB8)^2,(BV8-$CB8)^2,(BW8-$CB8)^2,(BX8-$CB8)^2,(BY8-$CB8)^2,(BZ8-$CB8)^2,(CA8-$CB8)^2))</f>
        <v>5.080409418006217</v>
      </c>
      <c r="CD8" t="s" s="116">
        <v>178</v>
      </c>
      <c r="CE8" s="254">
        <f>IF(AN8="n/a","n/a",IF(U8&lt;0,"n/a",IF(U8="n/a","n/a",I8+AN8-U8)))</f>
        <v>-34.57181410466654</v>
      </c>
      <c r="CF8" s="254">
        <f>IF(AN8="n/a","n/a",I8+AN8)</f>
        <v>9.979206303496714</v>
      </c>
      <c r="CG8" s="250">
        <f>D8/10+(1000-E8)/100+IF(F8="N",2,IF(F8="Y",1,0))+IF(G8="N",2,IF(G8="Y",1,0))+IF(L8&gt;10,5,L8/2)+IF(S8&gt;100,0,IF(S8&lt;0,0,(100-S8)/10))+IF(U8&gt;100,0,IF(U8&lt;0,0,(100-U8)/10))+IF(X8="-",0,IF(X8="N/A",0,IF(X8&gt;5,0,5-X8)))+IF(Y8&gt;5,0,5-Y8)+IF(Z8="N/A",0,IF(Z8&gt;5,0,5-Z8))+IF(AB8&lt;0,0,IF(AB8="-",0,IF(AB8="N/A",0,IF(AB8&gt;10,5,AB8/2))))+IF(AC8="n/a",0,IF(AC8&lt;0,0,IF(AC8&gt;10,5,AC8/2)))+IF(AE8="n/a",0,IF(AE8&lt;0,0,IF(AE8&gt;10,5,AE8/2)))+AF8/10+IF(AG8&gt;100000,3,IF(AG8&gt;10000,2,IF(AG8&gt;1000,1,0)))+IF(AL8&gt;10,5,AL8/2)+IF(AM8="n/a",0,IF(AM8&gt;10,5,AM8/2))+IF(AN8="n/a",0,IF(AN8&gt;10,5,AN8/2))+IF(AO8="n/a",0,IF(AO8&lt;0,0,IF(AO8&gt;10,5,AO8/2)))+IF(CB8&gt;10,5,CB8/2)</f>
        <v>62.46914514724426</v>
      </c>
      <c r="CH8" s="255">
        <f>IF(AB8="n/a",1.03*AP8,IF(AB8&lt;0,1.01*AP8,IF(AB8&gt;10,1.1*AP8,(1+AB8/100)*AP8)))</f>
        <v>0.2782</v>
      </c>
      <c r="CI8" s="256">
        <f>IF($AC8="n/a",1.03*CH8,IF($AC8&lt;0,1.01*CH8,IF($AC8&gt;10,1.1*CH8,(1+$AC8/100)*CH8)))</f>
        <v>0.30602</v>
      </c>
      <c r="CJ8" s="257">
        <f>IF($AE8="n/a",1.03*CI8,IF($AE8&lt;0,1.01*CI8,IF($AE8&gt;10,1.1*CI8,(1+$AE8/100)*CI8)))</f>
        <v>0.336622</v>
      </c>
      <c r="CK8" s="257">
        <f>IF($AE8="n/a",1.03*CJ8,IF($AE8&lt;0,1.01*CJ8,IF($AE8&gt;10,1.1*CJ8,(1+$AE8/100)*CJ8)))</f>
        <v>0.3702842000000001</v>
      </c>
      <c r="CL8" s="258">
        <f>IF($AE8="n/a",1.03*CK8,IF($AE8&lt;0,1.01*CK8,IF($AE8&gt;10,1.1*CK8,(1+$AE8/100)*CK8)))</f>
        <v>0.4073126200000001</v>
      </c>
      <c r="CM8" s="256">
        <f>SUM(CH8:CL8)</f>
        <v>1.69843882</v>
      </c>
      <c r="CN8" s="253">
        <f>(CM8/H8)*100</f>
        <v>2.593432310276378</v>
      </c>
      <c r="CO8" s="259">
        <v>1.05</v>
      </c>
      <c r="CP8" s="260">
        <v>86.5</v>
      </c>
      <c r="CQ8" s="261">
        <v>-1.6</v>
      </c>
      <c r="CR8" s="260">
        <v>3.2</v>
      </c>
      <c r="CS8" s="261">
        <v>18</v>
      </c>
    </row>
    <row r="9" ht="11.25" customHeight="1">
      <c r="A9" t="s" s="116">
        <v>1059</v>
      </c>
      <c r="B9" t="s" s="116">
        <v>1060</v>
      </c>
      <c r="C9" t="s" s="227">
        <v>194</v>
      </c>
      <c r="D9" s="218">
        <v>6</v>
      </c>
      <c r="E9" s="85">
        <v>616</v>
      </c>
      <c r="F9" t="s" s="220">
        <v>129</v>
      </c>
      <c r="G9" t="s" s="221">
        <v>129</v>
      </c>
      <c r="H9" s="493">
        <v>10.63</v>
      </c>
      <c r="I9" s="223">
        <f>(R9/H9)*100</f>
        <v>4.515522107243649</v>
      </c>
      <c r="J9" s="224">
        <v>0.11</v>
      </c>
      <c r="K9" s="224">
        <v>0.12</v>
      </c>
      <c r="L9" s="223">
        <f>((K9/J9)-1)*100</f>
        <v>9.090909090909083</v>
      </c>
      <c r="M9" s="226">
        <v>42765</v>
      </c>
      <c r="N9" s="226">
        <v>42767</v>
      </c>
      <c r="O9" s="226">
        <v>42781</v>
      </c>
      <c r="P9" t="s" s="227">
        <v>130</v>
      </c>
      <c r="Q9" s="325"/>
      <c r="R9" s="225">
        <f>K9*4</f>
        <v>0.48</v>
      </c>
      <c r="S9" s="326">
        <f>IF(OR(W9&lt;0.01,W9="n/a"),"n/a",R9/W9*100)</f>
        <v>4800</v>
      </c>
      <c r="T9" s="357">
        <f>IF(OR(W9&lt;0.01,Z9="n/a"),"n/a",(H9/SQRT(22.5*W9*(H9/Z9))-1)*100)</f>
        <v>946.9341484119766</v>
      </c>
      <c r="U9" s="499">
        <f>IF(OR(W9&lt;0.01,W9="n/a"),"n/a",H9/W9)</f>
        <v>1063</v>
      </c>
      <c r="V9" s="230">
        <v>12</v>
      </c>
      <c r="W9" s="222">
        <v>0.01</v>
      </c>
      <c r="X9" s="359">
        <v>154.06</v>
      </c>
      <c r="Y9" s="231">
        <v>0.5</v>
      </c>
      <c r="Z9" s="232">
        <v>2.32</v>
      </c>
      <c r="AA9" s="233">
        <v>-25.5</v>
      </c>
      <c r="AB9" s="234">
        <v>-97.5</v>
      </c>
      <c r="AC9" s="235">
        <v>18.21</v>
      </c>
      <c r="AD9" s="236">
        <v>-54.9</v>
      </c>
      <c r="AE9" s="236">
        <v>11.5</v>
      </c>
      <c r="AF9" s="237">
        <v>13</v>
      </c>
      <c r="AG9" s="238">
        <v>7071</v>
      </c>
      <c r="AH9" s="239">
        <v>0.3</v>
      </c>
      <c r="AI9" s="240">
        <v>6.87</v>
      </c>
      <c r="AJ9" t="s" s="265">
        <f>IF(OR(AD9&lt;0,AD9="n/a",AD9=0,AN9="n/a"),"n/a",AN9/AD9)</f>
        <v>143</v>
      </c>
      <c r="AK9" t="s" s="265">
        <f>IF(OR(AN9&lt;0,AN9="n/a",AO9&lt;0,AO9="n/a"),"n/a",AN9/AO9)</f>
        <v>143</v>
      </c>
      <c r="AL9" s="243">
        <f>((AP9/AQ9)^(1/1)-1)*100</f>
        <v>9.999999999999986</v>
      </c>
      <c r="AM9" s="243">
        <f>IF(AS9=0,"n/a",((AP9/AS9)^(1/3)-1)*100)</f>
        <v>40.10196653276936</v>
      </c>
      <c r="AN9" t="s" s="265">
        <f>IF(AV9=0,"n/a",((AP9/AV9)^(1/5)-1)*100)</f>
        <v>143</v>
      </c>
      <c r="AO9" t="s" s="265">
        <f>IF(BB9=0,"n/a",((AP9/BB9)^(1/10)-1)*100)</f>
        <v>143</v>
      </c>
      <c r="AP9" s="241">
        <v>0.44</v>
      </c>
      <c r="AQ9" s="241">
        <v>0.4</v>
      </c>
      <c r="AR9" s="241">
        <v>0.2</v>
      </c>
      <c r="AS9" s="241">
        <v>0.16</v>
      </c>
      <c r="AT9" s="245"/>
      <c r="AU9" s="241">
        <v>0.04</v>
      </c>
      <c r="AV9" s="321">
        <v>0</v>
      </c>
      <c r="AW9" s="245"/>
      <c r="AX9" s="583">
        <v>0</v>
      </c>
      <c r="AY9" s="394">
        <v>0</v>
      </c>
      <c r="AZ9" s="317">
        <v>0</v>
      </c>
      <c r="BA9" s="317">
        <v>0</v>
      </c>
      <c r="BB9" s="317">
        <v>0</v>
      </c>
      <c r="BC9" s="317">
        <v>0</v>
      </c>
      <c r="BD9" s="317">
        <v>0</v>
      </c>
      <c r="BE9" s="317">
        <v>0</v>
      </c>
      <c r="BF9" s="317">
        <v>0</v>
      </c>
      <c r="BG9" s="317">
        <v>0</v>
      </c>
      <c r="BH9" s="317">
        <v>0</v>
      </c>
      <c r="BI9" s="401">
        <v>0</v>
      </c>
      <c r="BJ9" s="246">
        <f>SUM(AP9:BI9)</f>
        <v>1.24</v>
      </c>
      <c r="BK9" s="250">
        <f>((AP9/AQ9)-1)*100</f>
        <v>9.999999999999986</v>
      </c>
      <c r="BL9" s="250">
        <f>((AQ9/AR9)-1)*100</f>
        <v>100</v>
      </c>
      <c r="BM9" s="250">
        <f>((AR9/AS9)-1)*100</f>
        <v>25</v>
      </c>
      <c r="BN9" s="250">
        <f>IF(AU9=0,0,IF(AU9&gt;AS9,0,((AS9/AU9)-1)*100))</f>
        <v>300</v>
      </c>
      <c r="BO9" s="250">
        <f>IF(AV9=0,0,IF(AV9&gt;AU9,0,((AU9/AV9)-1)*100))</f>
        <v>0</v>
      </c>
      <c r="BP9" s="250">
        <f>IF(AX9=0,0,IF(AX9&gt;AV9,0,((AV9/AX9)-1)*100))</f>
        <v>0</v>
      </c>
      <c r="BQ9" s="251">
        <f>IF(AY9=0,0,IF(AY9&gt;AX9,0,((AX9/AY9)-1)*100))</f>
        <v>0</v>
      </c>
      <c r="BR9" s="252">
        <f>IF(AZ9=0,0,IF(AZ9&gt;AY9,0,((AY9/AZ9)-1)*100))</f>
        <v>0</v>
      </c>
      <c r="BS9" s="252">
        <f>IF(BA9=0,0,IF(BA9&gt;AZ9,0,((AZ9/BA9)-1)*100))</f>
        <v>0</v>
      </c>
      <c r="BT9" s="252">
        <f>IF(BB9=0,0,IF(BB9&gt;BA9,0,((BA9/BB9)-1)*100))</f>
        <v>0</v>
      </c>
      <c r="BU9" s="252">
        <f>IF(BC9=0,0,IF(BC9&gt;BB9,0,((BB9/BC9)-1)*100))</f>
        <v>0</v>
      </c>
      <c r="BV9" s="252">
        <f>IF(BD9=0,0,IF(BD9&gt;BC9,0,((BC9/BD9)-1)*100))</f>
        <v>0</v>
      </c>
      <c r="BW9" s="252">
        <f>IF(BE9=0,0,IF(BE9&gt;BD9,0,((BD9/BE9)-1)*100))</f>
        <v>0</v>
      </c>
      <c r="BX9" s="252">
        <f>IF(BF9=0,0,IF(BF9&gt;BE9,0,((BE9/BF9)-1)*100))</f>
        <v>0</v>
      </c>
      <c r="BY9" s="252">
        <f>IF(BG9=0,0,IF(BG9&gt;BF9,0,((BF9/BG9)-1)*100))</f>
        <v>0</v>
      </c>
      <c r="BZ9" s="252">
        <f>IF(BH9=0,0,IF(BH9&gt;BG9,0,((BG9/BH9)-1)*100))</f>
        <v>0</v>
      </c>
      <c r="CA9" s="253">
        <f>IF(BI9=0,0,IF(BI9&gt;BH9,0,((BH9/BI9)-1)*100))</f>
        <v>0</v>
      </c>
      <c r="CB9" s="250">
        <f>AVERAGE(BK9:CA9)</f>
        <v>25.58823529411765</v>
      </c>
      <c r="CC9" s="250">
        <f>SQRT(AVERAGE((BK9-$CB9)^2,(BL9-$CB9)^2,(BM9-$CB9)^2,(BN9-$CB9)^2,(BO9-$CB9)^2,(BP9-$CB9)^2,(BQ9-$CB9)^2,(BR9-$CB9)^2,(BS9-$CB9)^2,(BT9-$CB9)^2,(BU9-$CB9)^2,(BV9-$CB9)^2,(BW9-$CB9)^2,(BX9-$CB9)^2,(BY9-$CB9)^2,(BZ9-$CB9)^2,(CA9-$CB9)^2))</f>
        <v>72.59643389680288</v>
      </c>
      <c r="CD9" t="s" s="116">
        <v>161</v>
      </c>
      <c r="CE9" t="s" s="402">
        <f>IF(AN9="n/a","n/a",IF(U9&lt;0,"n/a",IF(U9="n/a","n/a",I9+AN9-U9)))</f>
        <v>143</v>
      </c>
      <c r="CF9" t="s" s="402">
        <f>IF(AN9="n/a","n/a",I9+AN9)</f>
        <v>143</v>
      </c>
      <c r="CG9" s="250">
        <f>D9/10+(1000-E9)/100+IF(F9="N",2,IF(F9="Y",1,0))+IF(G9="N",2,IF(G9="Y",1,0))+IF(L9&gt;10,5,L9/2)+IF(S9&gt;100,0,IF(S9&lt;0,0,(100-S9)/10))+IF(U9&gt;100,0,IF(U9&lt;0,0,(100-U9)/10))+IF(X9="-",0,IF(X9="N/A",0,IF(X9&gt;5,0,5-X9)))+IF(Y9&gt;5,0,5-Y9)+IF(Z9="N/A",0,IF(Z9&gt;5,0,5-Z9))+IF(AB9&lt;0,0,IF(AB9="-",0,IF(AB9="N/A",0,IF(AB9&gt;10,5,AB9/2))))+IF(AC9="n/a",0,IF(AC9&lt;0,0,IF(AC9&gt;10,5,AC9/2)))+IF(AE9="n/a",0,IF(AE9&lt;0,0,IF(AE9&gt;10,5,AE9/2)))+AF9/10+IF(AG9&gt;100000,3,IF(AG9&gt;10000,2,IF(AG9&gt;1000,1,0)))+IF(AL9&gt;10,5,AL9/2)+IF(AM9="n/a",0,IF(AM9&gt;10,5,AM9/2))+IF(AN9="n/a",0,IF(AN9&gt;10,5,AN9/2))+IF(AO9="n/a",0,IF(AO9&lt;0,0,IF(AO9&gt;10,5,AO9/2)))+IF(CB9&gt;10,5,CB9/2)</f>
        <v>43.46545454545453</v>
      </c>
      <c r="CH9" s="255">
        <f>IF(AB9="n/a",1.03*AP9,IF(AB9&lt;0,1.01*AP9,IF(AB9&gt;10,1.1*AP9,(1+AB9/100)*AP9)))</f>
        <v>0.4444</v>
      </c>
      <c r="CI9" s="256">
        <f>IF($AC9="n/a",1.03*CH9,IF($AC9&lt;0,1.01*CH9,IF($AC9&gt;10,1.1*CH9,(1+$AC9/100)*CH9)))</f>
        <v>0.4888400000000001</v>
      </c>
      <c r="CJ9" s="257">
        <f>IF($AE9="n/a",1.03*CI9,IF($AE9&lt;0,1.01*CI9,IF($AE9&gt;10,1.1*CI9,(1+$AE9/100)*CI9)))</f>
        <v>0.5377240000000001</v>
      </c>
      <c r="CK9" s="257">
        <f>IF($AE9="n/a",1.03*CJ9,IF($AE9&lt;0,1.01*CJ9,IF($AE9&gt;10,1.1*CJ9,(1+$AE9/100)*CJ9)))</f>
        <v>0.5914964000000001</v>
      </c>
      <c r="CL9" s="258">
        <f>IF($AE9="n/a",1.03*CK9,IF($AE9&lt;0,1.01*CK9,IF($AE9&gt;10,1.1*CK9,(1+$AE9/100)*CK9)))</f>
        <v>0.6506460400000003</v>
      </c>
      <c r="CM9" s="256">
        <f>SUM(CH9:CL9)</f>
        <v>2.713106440000001</v>
      </c>
      <c r="CN9" s="253">
        <f>(CM9/H9)*100</f>
        <v>25.52310856067733</v>
      </c>
      <c r="CO9" s="259">
        <v>1.24</v>
      </c>
      <c r="CP9" s="260">
        <v>0.3</v>
      </c>
      <c r="CQ9" s="261">
        <v>-14.8</v>
      </c>
      <c r="CR9" s="260">
        <v>-4.9</v>
      </c>
      <c r="CS9" s="261">
        <v>-6.1</v>
      </c>
    </row>
    <row r="10" ht="11.25" customHeight="1">
      <c r="A10" t="s" s="116">
        <v>1061</v>
      </c>
      <c r="B10" t="s" s="116">
        <v>1062</v>
      </c>
      <c r="C10" t="s" s="227">
        <v>1063</v>
      </c>
      <c r="D10" s="218">
        <v>5</v>
      </c>
      <c r="E10" s="85">
        <v>734</v>
      </c>
      <c r="F10" t="s" s="220">
        <v>129</v>
      </c>
      <c r="G10" t="s" s="221">
        <v>129</v>
      </c>
      <c r="H10" s="493">
        <v>68.56999999999999</v>
      </c>
      <c r="I10" s="223">
        <f>(R10/H10)*100</f>
        <v>0.8166836809100192</v>
      </c>
      <c r="J10" s="224">
        <v>0.13</v>
      </c>
      <c r="K10" s="224">
        <v>0.14</v>
      </c>
      <c r="L10" s="223">
        <f>((K10/J10)-1)*100</f>
        <v>7.692307692307709</v>
      </c>
      <c r="M10" s="226">
        <v>42779</v>
      </c>
      <c r="N10" s="226">
        <v>42781</v>
      </c>
      <c r="O10" s="226">
        <v>42809</v>
      </c>
      <c r="P10" t="s" s="227">
        <v>182</v>
      </c>
      <c r="Q10" s="614"/>
      <c r="R10" s="225">
        <f>K10*4</f>
        <v>0.5600000000000001</v>
      </c>
      <c r="S10" s="228">
        <f>IF(OR(W10&lt;0.01,W10="n/a"),"n/a",R10/W10*100)</f>
        <v>24.56140350877194</v>
      </c>
      <c r="T10" s="229">
        <f>IF(OR(W10&lt;0.01,Z10="n/a"),"n/a",(H10/SQRT(22.5*W10*(H10/Z10))-1)*100)</f>
        <v>58.52118742174006</v>
      </c>
      <c r="U10" s="223">
        <f>IF(OR(W10&lt;0.01,W10="n/a"),"n/a",H10/W10)</f>
        <v>30.07456140350877</v>
      </c>
      <c r="V10" s="230">
        <v>12</v>
      </c>
      <c r="W10" s="222">
        <v>2.28</v>
      </c>
      <c r="X10" s="222">
        <v>1.28</v>
      </c>
      <c r="Y10" s="231">
        <v>0.7</v>
      </c>
      <c r="Z10" s="232">
        <v>1.88</v>
      </c>
      <c r="AA10" s="233">
        <v>6.4</v>
      </c>
      <c r="AB10" s="234">
        <v>-35.9</v>
      </c>
      <c r="AC10" s="235">
        <v>24.98</v>
      </c>
      <c r="AD10" s="236">
        <v>-21.4</v>
      </c>
      <c r="AE10" s="236">
        <v>23.44</v>
      </c>
      <c r="AF10" s="237">
        <v>18</v>
      </c>
      <c r="AG10" s="238">
        <v>5332</v>
      </c>
      <c r="AH10" s="239">
        <v>1.4</v>
      </c>
      <c r="AI10" s="240">
        <v>0.64</v>
      </c>
      <c r="AJ10" t="s" s="265">
        <f>IF(OR(AD10&lt;0,AD10="n/a",AD10=0,AN10="n/a"),"n/a",AN10/AD10)</f>
        <v>143</v>
      </c>
      <c r="AK10" t="s" s="265">
        <f>IF(OR(AN10&lt;0,AN10="n/a",AO10&lt;0,AO10="n/a"),"n/a",AN10/AO10)</f>
        <v>143</v>
      </c>
      <c r="AL10" s="243">
        <f>((AP10/AQ10)^(1/1)-1)*100</f>
        <v>8.333333333333348</v>
      </c>
      <c r="AM10" s="243">
        <f>IF(AS10=0,"n/a",((AP10/AS10)^(1/3)-1)*100)</f>
        <v>9.139288306110593</v>
      </c>
      <c r="AN10" t="s" s="265">
        <f>IF(AV10=0,"n/a",((AP10/AV10)^(1/5)-1)*100)</f>
        <v>143</v>
      </c>
      <c r="AO10" t="s" s="265">
        <f>IF(BB10=0,"n/a",((AP10/BB10)^(1/10)-1)*100)</f>
        <v>143</v>
      </c>
      <c r="AP10" s="241">
        <v>0.52</v>
      </c>
      <c r="AQ10" s="241">
        <v>0.48</v>
      </c>
      <c r="AR10" s="241">
        <v>0.44</v>
      </c>
      <c r="AS10" s="241">
        <v>0.4</v>
      </c>
      <c r="AT10" s="245"/>
      <c r="AU10" s="321">
        <v>0</v>
      </c>
      <c r="AV10" s="321">
        <v>0</v>
      </c>
      <c r="AW10" s="245"/>
      <c r="AX10" s="583">
        <v>0</v>
      </c>
      <c r="AY10" s="394">
        <v>0</v>
      </c>
      <c r="AZ10" s="317">
        <v>0</v>
      </c>
      <c r="BA10" s="317">
        <v>0</v>
      </c>
      <c r="BB10" s="317">
        <v>0</v>
      </c>
      <c r="BC10" s="317">
        <v>0</v>
      </c>
      <c r="BD10" s="317">
        <v>0</v>
      </c>
      <c r="BE10" s="317">
        <v>0</v>
      </c>
      <c r="BF10" s="317">
        <v>0</v>
      </c>
      <c r="BG10" s="317">
        <v>0</v>
      </c>
      <c r="BH10" s="317">
        <v>0</v>
      </c>
      <c r="BI10" s="401">
        <v>0</v>
      </c>
      <c r="BJ10" s="246">
        <f>SUM(AP10:BI10)</f>
        <v>1.84</v>
      </c>
      <c r="BK10" s="250">
        <f>((AP10/AQ10)-1)*100</f>
        <v>8.333333333333348</v>
      </c>
      <c r="BL10" s="250">
        <f>((AQ10/AR10)-1)*100</f>
        <v>9.090909090909083</v>
      </c>
      <c r="BM10" s="250">
        <f>((AR10/AS10)-1)*100</f>
        <v>9.999999999999986</v>
      </c>
      <c r="BN10" s="250">
        <f>IF(AU10=0,0,IF(AU10&gt;AS10,0,((AS10/AU10)-1)*100))</f>
        <v>0</v>
      </c>
      <c r="BO10" s="250">
        <f>IF(AV10=0,0,IF(AV10&gt;AU10,0,((AU10/AV10)-1)*100))</f>
        <v>0</v>
      </c>
      <c r="BP10" s="250">
        <f>IF(AX10=0,0,IF(AX10&gt;AV10,0,((AV10/AX10)-1)*100))</f>
        <v>0</v>
      </c>
      <c r="BQ10" s="251">
        <f>IF(AY10=0,0,IF(AY10&gt;AX10,0,((AX10/AY10)-1)*100))</f>
        <v>0</v>
      </c>
      <c r="BR10" s="252">
        <f>IF(AZ10=0,0,IF(AZ10&gt;AY10,0,((AY10/AZ10)-1)*100))</f>
        <v>0</v>
      </c>
      <c r="BS10" s="252">
        <f>IF(BA10=0,0,IF(BA10&gt;AZ10,0,((AZ10/BA10)-1)*100))</f>
        <v>0</v>
      </c>
      <c r="BT10" s="252">
        <f>IF(BB10=0,0,IF(BB10&gt;BA10,0,((BA10/BB10)-1)*100))</f>
        <v>0</v>
      </c>
      <c r="BU10" s="252">
        <f>IF(BC10=0,0,IF(BC10&gt;BB10,0,((BB10/BC10)-1)*100))</f>
        <v>0</v>
      </c>
      <c r="BV10" s="252">
        <f>IF(BD10=0,0,IF(BD10&gt;BC10,0,((BC10/BD10)-1)*100))</f>
        <v>0</v>
      </c>
      <c r="BW10" s="252">
        <f>IF(BE10=0,0,IF(BE10&gt;BD10,0,((BD10/BE10)-1)*100))</f>
        <v>0</v>
      </c>
      <c r="BX10" s="252">
        <f>IF(BF10=0,0,IF(BF10&gt;BE10,0,((BE10/BF10)-1)*100))</f>
        <v>0</v>
      </c>
      <c r="BY10" s="252">
        <f>IF(BG10=0,0,IF(BG10&gt;BF10,0,((BF10/BG10)-1)*100))</f>
        <v>0</v>
      </c>
      <c r="BZ10" s="252">
        <f>IF(BH10=0,0,IF(BH10&gt;BG10,0,((BG10/BH10)-1)*100))</f>
        <v>0</v>
      </c>
      <c r="CA10" s="253">
        <f>IF(BI10=0,0,IF(BI10&gt;BH10,0,((BH10/BI10)-1)*100))</f>
        <v>0</v>
      </c>
      <c r="CB10" s="250">
        <f>AVERAGE(BK10:CA10)</f>
        <v>1.613190730837789</v>
      </c>
      <c r="CC10" s="250">
        <f>SQRT(AVERAGE((BK10-$CB10)^2,(BL10-$CB10)^2,(BM10-$CB10)^2,(BN10-$CB10)^2,(BO10-$CB10)^2,(BP10-$CB10)^2,(BQ10-$CB10)^2,(BR10-$CB10)^2,(BS10-$CB10)^2,(BT10-$CB10)^2,(BU10-$CB10)^2,(BV10-$CB10)^2,(BW10-$CB10)^2,(BX10-$CB10)^2,(BY10-$CB10)^2,(BZ10-$CB10)^2,(CA10-$CB10)^2))</f>
        <v>3.496624749539622</v>
      </c>
      <c r="CD10" t="s" s="116">
        <v>137</v>
      </c>
      <c r="CE10" t="s" s="402">
        <f>IF(AN10="n/a","n/a",IF(U10&lt;0,"n/a",IF(U10="n/a","n/a",I10+AN10-U10)))</f>
        <v>143</v>
      </c>
      <c r="CF10" t="s" s="402">
        <f>IF(AN10="n/a","n/a",I10+AN10)</f>
        <v>143</v>
      </c>
      <c r="CG10" s="250">
        <f>D10/10+(1000-E10)/100+IF(F10="N",2,IF(F10="Y",1,0))+IF(G10="N",2,IF(G10="Y",1,0))+IF(L10&gt;10,5,L10/2)+IF(S10&gt;100,0,IF(S10&lt;0,0,(100-S10)/10))+IF(U10&gt;100,0,IF(U10&lt;0,0,(100-U10)/10))+IF(X10="-",0,IF(X10="N/A",0,IF(X10&gt;5,0,5-X10)))+IF(Y10&gt;5,0,5-Y10)+IF(Z10="N/A",0,IF(Z10&gt;5,0,5-Z10))+IF(AB10&lt;0,0,IF(AB10="-",0,IF(AB10="N/A",0,IF(AB10&gt;10,5,AB10/2))))+IF(AC10="n/a",0,IF(AC10&lt;0,0,IF(AC10&gt;10,5,AC10/2)))+IF(AE10="n/a",0,IF(AE10&lt;0,0,IF(AE10&gt;10,5,AE10/2)))+AF10/10+IF(AG10&gt;100000,3,IF(AG10&gt;10000,2,IF(AG10&gt;1000,1,0)))+IF(AL10&gt;10,5,AL10/2)+IF(AM10="n/a",0,IF(AM10&gt;10,5,AM10/2))+IF(AN10="n/a",0,IF(AN10&gt;10,5,AN10/2))+IF(AO10="n/a",0,IF(AO10&lt;0,0,IF(AO10&gt;10,5,AO10/2)))+IF(CB10&gt;10,5,CB10/2)</f>
        <v>55.02546354006665</v>
      </c>
      <c r="CH10" s="255">
        <f>IF(AB10="n/a",1.03*AP10,IF(AB10&lt;0,1.01*AP10,IF(AB10&gt;10,1.1*AP10,(1+AB10/100)*AP10)))</f>
        <v>0.5252</v>
      </c>
      <c r="CI10" s="256">
        <f>IF($AC10="n/a",1.03*CH10,IF($AC10&lt;0,1.01*CH10,IF($AC10&gt;10,1.1*CH10,(1+$AC10/100)*CH10)))</f>
        <v>0.57772</v>
      </c>
      <c r="CJ10" s="257">
        <f>IF($AE10="n/a",1.03*CI10,IF($AE10&lt;0,1.01*CI10,IF($AE10&gt;10,1.1*CI10,(1+$AE10/100)*CI10)))</f>
        <v>0.6354920000000001</v>
      </c>
      <c r="CK10" s="257">
        <f>IF($AE10="n/a",1.03*CJ10,IF($AE10&lt;0,1.01*CJ10,IF($AE10&gt;10,1.1*CJ10,(1+$AE10/100)*CJ10)))</f>
        <v>0.6990412000000001</v>
      </c>
      <c r="CL10" s="258">
        <f>IF($AE10="n/a",1.03*CK10,IF($AE10&lt;0,1.01*CK10,IF($AE10&gt;10,1.1*CK10,(1+$AE10/100)*CK10)))</f>
        <v>0.7689453200000003</v>
      </c>
      <c r="CM10" s="256">
        <f>SUM(CH10:CL10)</f>
        <v>3.20639852</v>
      </c>
      <c r="CN10" s="253">
        <f>(CM10/H10)*100</f>
        <v>4.676095260317925</v>
      </c>
      <c r="CO10" s="259">
        <v>0.84</v>
      </c>
      <c r="CP10" s="260">
        <v>40.1</v>
      </c>
      <c r="CQ10" s="261">
        <v>-9.300000000000001</v>
      </c>
      <c r="CR10" s="260">
        <v>-3.5</v>
      </c>
      <c r="CS10" s="261">
        <v>3.5</v>
      </c>
    </row>
    <row r="11" ht="11.25" customHeight="1">
      <c r="A11" t="s" s="146">
        <v>1064</v>
      </c>
      <c r="B11" t="s" s="146">
        <v>103</v>
      </c>
      <c r="C11" t="s" s="146">
        <v>882</v>
      </c>
      <c r="D11" s="267">
        <v>6</v>
      </c>
      <c r="E11" s="85">
        <v>610</v>
      </c>
      <c r="F11" t="s" s="151">
        <v>129</v>
      </c>
      <c r="G11" t="s" s="152">
        <v>129</v>
      </c>
      <c r="H11" s="496">
        <v>68.03</v>
      </c>
      <c r="I11" s="269">
        <f>(R11/H11)*100</f>
        <v>0.7761281787446714</v>
      </c>
      <c r="J11" s="270">
        <v>0.115</v>
      </c>
      <c r="K11" s="270">
        <v>0.132</v>
      </c>
      <c r="L11" s="269">
        <f>((K11/J11)-1)*100</f>
        <v>14.78260869565218</v>
      </c>
      <c r="M11" s="380">
        <v>42733</v>
      </c>
      <c r="N11" s="380">
        <v>42738</v>
      </c>
      <c r="O11" s="380">
        <v>42760</v>
      </c>
      <c r="P11" t="s" s="273">
        <v>507</v>
      </c>
      <c r="Q11" s="508"/>
      <c r="R11" s="271">
        <f>K11*4</f>
        <v>0.528</v>
      </c>
      <c r="S11" s="275">
        <f>IF(OR(W11&lt;0.01,W11="n/a"),"n/a",R11/W11*100)</f>
        <v>27.21649484536083</v>
      </c>
      <c r="T11" s="276">
        <f>IF(OR(W11&lt;0.01,Z11="n/a"),"n/a",(H11/SQRT(22.5*W11*(H11/Z11))-1)*100)</f>
        <v>171.7986418623409</v>
      </c>
      <c r="U11" s="269">
        <f>IF(OR(W11&lt;0.01,W11="n/a"),"n/a",H11/W11)</f>
        <v>35.06701030927835</v>
      </c>
      <c r="V11" s="277">
        <v>10</v>
      </c>
      <c r="W11" s="268">
        <v>1.94</v>
      </c>
      <c r="X11" s="268">
        <v>3.28</v>
      </c>
      <c r="Y11" s="278">
        <v>4.96</v>
      </c>
      <c r="Z11" s="279">
        <v>4.74</v>
      </c>
      <c r="AA11" s="280">
        <v>14.5</v>
      </c>
      <c r="AB11" s="281">
        <v>7.4</v>
      </c>
      <c r="AC11" s="282">
        <v>12.09</v>
      </c>
      <c r="AD11" s="283">
        <v>-13.2</v>
      </c>
      <c r="AE11" s="283">
        <v>10.68</v>
      </c>
      <c r="AF11" s="284">
        <v>17</v>
      </c>
      <c r="AG11" s="285">
        <v>21810</v>
      </c>
      <c r="AH11" s="286">
        <v>0.3</v>
      </c>
      <c r="AI11" s="287">
        <v>0.45</v>
      </c>
      <c r="AJ11" t="s" s="368">
        <f>IF(OR(AD11&lt;0,AD11="n/a",AD11=0,AN11="n/a"),"n/a",AN11/AD11)</f>
        <v>143</v>
      </c>
      <c r="AK11" t="s" s="368">
        <f>IF(OR(AN11&lt;0,AN11="n/a",AO11&lt;0,AO11="n/a"),"n/a",AN11/AO11)</f>
        <v>143</v>
      </c>
      <c r="AL11" s="290">
        <f>((AP11/AQ11)^(1/1)-1)*100</f>
        <v>14.99999999999999</v>
      </c>
      <c r="AM11" s="290">
        <f>IF(AS11=0,"n/a",((AP11/AS11)^(1/3)-1)*100)</f>
        <v>11.81463372854898</v>
      </c>
      <c r="AN11" t="s" s="368">
        <f>IF(AV11=0,"n/a",((AP11/AV11)^(1/5)-1)*100)</f>
        <v>143</v>
      </c>
      <c r="AO11" t="s" s="368">
        <f>IF(BB11=0,"n/a",((AP11/BB11)^(1/10)-1)*100)</f>
        <v>143</v>
      </c>
      <c r="AP11" s="288">
        <v>0.46</v>
      </c>
      <c r="AQ11" s="288">
        <v>0.4</v>
      </c>
      <c r="AR11" s="288">
        <v>0.37768</v>
      </c>
      <c r="AS11" s="288">
        <v>0.32905</v>
      </c>
      <c r="AT11" s="292"/>
      <c r="AU11" s="288">
        <v>0.21459</v>
      </c>
      <c r="AV11" s="510">
        <v>0</v>
      </c>
      <c r="AW11" s="292"/>
      <c r="AX11" s="524">
        <v>0</v>
      </c>
      <c r="AY11" s="403">
        <v>0</v>
      </c>
      <c r="AZ11" s="426">
        <v>0</v>
      </c>
      <c r="BA11" s="426">
        <v>0</v>
      </c>
      <c r="BB11" s="426">
        <v>0</v>
      </c>
      <c r="BC11" s="426">
        <v>0</v>
      </c>
      <c r="BD11" s="426">
        <v>0</v>
      </c>
      <c r="BE11" s="426">
        <v>0</v>
      </c>
      <c r="BF11" s="426">
        <v>0</v>
      </c>
      <c r="BG11" s="426">
        <v>0</v>
      </c>
      <c r="BH11" s="426">
        <v>0</v>
      </c>
      <c r="BI11" s="494">
        <v>0</v>
      </c>
      <c r="BJ11" s="293">
        <f>SUM(AP11:BI11)</f>
        <v>1.78132</v>
      </c>
      <c r="BK11" s="297">
        <f>((AP11/AQ11)-1)*100</f>
        <v>14.99999999999999</v>
      </c>
      <c r="BL11" s="297">
        <f>((AQ11/AR11)-1)*100</f>
        <v>5.909764880321977</v>
      </c>
      <c r="BM11" s="297">
        <f>((AR11/AS11)-1)*100</f>
        <v>14.77890898039813</v>
      </c>
      <c r="BN11" s="297">
        <f>IF(AU11=0,0,IF(AU11&gt;AS11,0,((AS11/AU11)-1)*100))</f>
        <v>53.33892539260914</v>
      </c>
      <c r="BO11" s="297">
        <f>IF(AV11=0,0,IF(AV11&gt;AU11,0,((AU11/AV11)-1)*100))</f>
        <v>0</v>
      </c>
      <c r="BP11" s="297">
        <f>IF(AX11=0,0,IF(AX11&gt;AV11,0,((AV11/AX11)-1)*100))</f>
        <v>0</v>
      </c>
      <c r="BQ11" s="615">
        <f>IF(AY11=0,0,IF(AY11&gt;AX11,0,((AX11/AY11)-1)*100))</f>
        <v>0</v>
      </c>
      <c r="BR11" s="299">
        <f>IF(AZ11=0,0,IF(AZ11&gt;AY11,0,((AY11/AZ11)-1)*100))</f>
        <v>0</v>
      </c>
      <c r="BS11" s="299">
        <f>IF(BA11=0,0,IF(BA11&gt;AZ11,0,((AZ11/BA11)-1)*100))</f>
        <v>0</v>
      </c>
      <c r="BT11" s="299">
        <f>IF(BB11=0,0,IF(BB11&gt;BA11,0,((BA11/BB11)-1)*100))</f>
        <v>0</v>
      </c>
      <c r="BU11" s="299">
        <f>IF(BC11=0,0,IF(BC11&gt;BB11,0,((BB11/BC11)-1)*100))</f>
        <v>0</v>
      </c>
      <c r="BV11" s="299">
        <f>IF(BD11=0,0,IF(BD11&gt;BC11,0,((BC11/BD11)-1)*100))</f>
        <v>0</v>
      </c>
      <c r="BW11" s="299">
        <f>IF(BE11=0,0,IF(BE11&gt;BD11,0,((BD11/BE11)-1)*100))</f>
        <v>0</v>
      </c>
      <c r="BX11" s="299">
        <f>IF(BF11=0,0,IF(BF11&gt;BE11,0,((BE11/BF11)-1)*100))</f>
        <v>0</v>
      </c>
      <c r="BY11" s="299">
        <f>IF(BG11=0,0,IF(BG11&gt;BF11,0,((BF11/BG11)-1)*100))</f>
        <v>0</v>
      </c>
      <c r="BZ11" s="299">
        <f>IF(BH11=0,0,IF(BH11&gt;BG11,0,((BG11/BH11)-1)*100))</f>
        <v>0</v>
      </c>
      <c r="CA11" s="300">
        <f>IF(BI11=0,0,IF(BI11&gt;BH11,0,((BH11/BI11)-1)*100))</f>
        <v>0</v>
      </c>
      <c r="CB11" s="297">
        <f>AVERAGE(BK11:CA11)</f>
        <v>5.236917603137014</v>
      </c>
      <c r="CC11" s="297">
        <f>SQRT(AVERAGE((BK11-$CB11)^2,(BL11-$CB11)^2,(BM11-$CB11)^2,(BN11-$CB11)^2,(BO11-$CB11)^2,(BP11-$CB11)^2,(BQ11-$CB11)^2,(BR11-$CB11)^2,(BS11-$CB11)^2,(BT11-$CB11)^2,(BU11-$CB11)^2,(BV11-$CB11)^2,(BW11-$CB11)^2,(BX11-$CB11)^2,(BY11-$CB11)^2,(BZ11-$CB11)^2,(CA11-$CB11)^2))</f>
        <v>12.96409573973921</v>
      </c>
      <c r="CD11" t="s" s="146">
        <v>188</v>
      </c>
      <c r="CE11" t="s" s="502">
        <f>IF(AN11="n/a","n/a",IF(U11&lt;0,"n/a",IF(U11="n/a","n/a",I11+AN11-U11)))</f>
        <v>143</v>
      </c>
      <c r="CF11" t="s" s="502">
        <f>IF(AN11="n/a","n/a",I11+AN11)</f>
        <v>143</v>
      </c>
      <c r="CG11" s="297">
        <f>D11/10+(1000-E11)/100+IF(F11="N",2,IF(F11="Y",1,0))+IF(G11="N",2,IF(G11="Y",1,0))+IF(L11&gt;10,5,L11/2)+IF(S11&gt;100,0,IF(S11&lt;0,0,(100-S11)/10))+IF(U11&gt;100,0,IF(U11&lt;0,0,(100-U11)/10))+IF(X11="-",0,IF(X11="N/A",0,IF(X11&gt;5,0,5-X11)))+IF(Y11&gt;5,0,5-Y11)+IF(Z11="N/A",0,IF(Z11&gt;5,0,5-Z11))+IF(AB11&lt;0,0,IF(AB11="-",0,IF(AB11="N/A",0,IF(AB11&gt;10,5,AB11/2))))+IF(AC11="n/a",0,IF(AC11&lt;0,0,IF(AC11&gt;10,5,AC11/2)))+IF(AE11="n/a",0,IF(AE11&lt;0,0,IF(AE11&gt;10,5,AE11/2)))+AF11/10+IF(AG11&gt;100000,3,IF(AG11&gt;10000,2,IF(AG11&gt;1000,1,0)))+IF(AL11&gt;10,5,AL11/2)+IF(AM11="n/a",0,IF(AM11&gt;10,5,AM11/2))+IF(AN11="n/a",0,IF(AN11&gt;10,5,AN11/2))+IF(AO11="n/a",0,IF(AO11&lt;0,0,IF(AO11&gt;10,5,AO11/2)))+IF(CB11&gt;10,5,CB11/2)</f>
        <v>55.31010828610459</v>
      </c>
      <c r="CH11" s="302">
        <f>IF(AB11="n/a",1.03*AP11,IF(AB11&lt;0,1.01*AP11,IF(AB11&gt;10,1.1*AP11,(1+AB11/100)*AP11)))</f>
        <v>0.49404</v>
      </c>
      <c r="CI11" s="303">
        <f>IF($AC11="n/a",1.03*CH11,IF($AC11&lt;0,1.01*CH11,IF($AC11&gt;10,1.1*CH11,(1+$AC11/100)*CH11)))</f>
        <v>0.543444</v>
      </c>
      <c r="CJ11" s="304">
        <f>IF($AE11="n/a",1.03*CI11,IF($AE11&lt;0,1.01*CI11,IF($AE11&gt;10,1.1*CI11,(1+$AE11/100)*CI11)))</f>
        <v>0.5977884000000001</v>
      </c>
      <c r="CK11" s="304">
        <f>IF($AE11="n/a",1.03*CJ11,IF($AE11&lt;0,1.01*CJ11,IF($AE11&gt;10,1.1*CJ11,(1+$AE11/100)*CJ11)))</f>
        <v>0.6575672400000002</v>
      </c>
      <c r="CL11" s="305">
        <f>IF($AE11="n/a",1.03*CK11,IF($AE11&lt;0,1.01*CK11,IF($AE11&gt;10,1.1*CK11,(1+$AE11/100)*CK11)))</f>
        <v>0.7233239640000003</v>
      </c>
      <c r="CM11" s="303">
        <f>SUM(CH11:CL11)</f>
        <v>3.016163604000001</v>
      </c>
      <c r="CN11" s="300">
        <f>(CM11/H11)*100</f>
        <v>4.433578721152434</v>
      </c>
      <c r="CO11" s="306">
        <v>1.28</v>
      </c>
      <c r="CP11" s="307">
        <v>58.5</v>
      </c>
      <c r="CQ11" s="308">
        <v>-0.7</v>
      </c>
      <c r="CR11" s="307">
        <v>3.9</v>
      </c>
      <c r="CS11" s="308">
        <v>17.2</v>
      </c>
    </row>
    <row r="12" ht="11.25" customHeight="1">
      <c r="A12" t="s" s="110">
        <v>1065</v>
      </c>
      <c r="B12" t="s" s="110">
        <v>1066</v>
      </c>
      <c r="C12" t="s" s="110">
        <v>372</v>
      </c>
      <c r="D12" s="174">
        <v>5</v>
      </c>
      <c r="E12" s="85">
        <v>781</v>
      </c>
      <c r="F12" t="s" s="118">
        <v>55</v>
      </c>
      <c r="G12" t="s" s="113">
        <v>55</v>
      </c>
      <c r="H12" s="495">
        <v>47.29</v>
      </c>
      <c r="I12" s="177">
        <f>(R12/H12)*100</f>
        <v>4.27151617678156</v>
      </c>
      <c r="J12" s="311">
        <v>0.495</v>
      </c>
      <c r="K12" s="311">
        <v>0.505</v>
      </c>
      <c r="L12" s="177">
        <f>((K12/J12)-1)*100</f>
        <v>2.020202020202011</v>
      </c>
      <c r="M12" s="179">
        <v>42914</v>
      </c>
      <c r="N12" s="179">
        <v>42916</v>
      </c>
      <c r="O12" s="179">
        <v>42930</v>
      </c>
      <c r="P12" t="s" s="173">
        <v>225</v>
      </c>
      <c r="Q12" t="s" s="173">
        <v>131</v>
      </c>
      <c r="R12" s="180">
        <f>K12*4</f>
        <v>2.02</v>
      </c>
      <c r="S12" s="181">
        <f>IF(OR(W12&lt;0.01,W12="n/a"),"n/a",R12/W12*100)</f>
        <v>98.53658536585367</v>
      </c>
      <c r="T12" s="182">
        <f>IF(OR(W12&lt;0.01,Z12="n/a"),"n/a",(H12/SQRT(22.5*W12*(H12/Z12))-1)*100)</f>
        <v>30.06439930849516</v>
      </c>
      <c r="U12" s="177">
        <f>IF(OR(W12&lt;0.01,W12="n/a"),"n/a",H12/W12)</f>
        <v>23.06829268292683</v>
      </c>
      <c r="V12" s="183">
        <v>12</v>
      </c>
      <c r="W12" s="176">
        <v>2.05</v>
      </c>
      <c r="X12" t="s" s="369">
        <v>143</v>
      </c>
      <c r="Y12" s="184">
        <v>12.51</v>
      </c>
      <c r="Z12" s="185">
        <v>1.65</v>
      </c>
      <c r="AA12" s="186">
        <v>7.3</v>
      </c>
      <c r="AB12" s="187">
        <v>-9</v>
      </c>
      <c r="AC12" s="188">
        <v>-14.73</v>
      </c>
      <c r="AD12" s="189">
        <v>7.3</v>
      </c>
      <c r="AE12" s="189">
        <v>-0.9</v>
      </c>
      <c r="AF12" s="190">
        <v>5</v>
      </c>
      <c r="AG12" s="191">
        <v>1379</v>
      </c>
      <c r="AH12" s="192">
        <v>2.6</v>
      </c>
      <c r="AI12" s="193">
        <v>0.59</v>
      </c>
      <c r="AJ12" s="194">
        <f>IF(OR(AD12&lt;0,AD12="n/a",AD12=0,AN12="n/a"),"n/a",AN12/AD12)</f>
        <v>0.3210518836589192</v>
      </c>
      <c r="AK12" t="s" s="338">
        <f>IF(OR(AN12&lt;0,AN12="n/a",AO12&lt;0,AO12="n/a"),"n/a",AN12/AO12)</f>
        <v>143</v>
      </c>
      <c r="AL12" s="196">
        <f>((AP12/AQ12)^(1/1)-1)*100</f>
        <v>4.918032786885229</v>
      </c>
      <c r="AM12" s="196">
        <f>IF(AS12=0,"n/a",((AP12/AS12)^(1/3)-1)*100)</f>
        <v>5.609878122967094</v>
      </c>
      <c r="AN12" s="196">
        <f>IF(AV12=0,"n/a",((AP12/AV12)^(1/5)-1)*100)</f>
        <v>2.34367875071011</v>
      </c>
      <c r="AO12" s="197">
        <f>IF(BB12=0,"n/a",((AP12/BB12)^(1/10)-1)*100)</f>
        <v>-0.2059804405562526</v>
      </c>
      <c r="AP12" s="194">
        <v>1.92</v>
      </c>
      <c r="AQ12" s="194">
        <v>1.83</v>
      </c>
      <c r="AR12" s="194">
        <v>1.7</v>
      </c>
      <c r="AS12" s="194">
        <v>1.63</v>
      </c>
      <c r="AT12" s="199"/>
      <c r="AU12" s="198">
        <v>1.6</v>
      </c>
      <c r="AV12" s="198">
        <v>1.71</v>
      </c>
      <c r="AW12" s="199"/>
      <c r="AX12" s="398">
        <v>2.04</v>
      </c>
      <c r="AY12" s="201">
        <v>2.01</v>
      </c>
      <c r="AZ12" s="202">
        <v>2</v>
      </c>
      <c r="BA12" s="203">
        <v>1.96</v>
      </c>
      <c r="BB12" s="203">
        <v>1.96</v>
      </c>
      <c r="BC12" s="202">
        <v>1.96</v>
      </c>
      <c r="BD12" s="202">
        <v>1.945</v>
      </c>
      <c r="BE12" s="202">
        <v>1.91</v>
      </c>
      <c r="BF12" s="203">
        <v>1.84</v>
      </c>
      <c r="BG12" s="203">
        <v>1.84</v>
      </c>
      <c r="BH12" s="203">
        <v>1.84</v>
      </c>
      <c r="BI12" s="204">
        <v>1.84</v>
      </c>
      <c r="BJ12" s="200">
        <f>SUM(AP12:BI12)</f>
        <v>33.535</v>
      </c>
      <c r="BK12" s="205">
        <f>((AP12/AQ12)-1)*100</f>
        <v>4.918032786885229</v>
      </c>
      <c r="BL12" s="205">
        <f>((AQ12/AR12)-1)*100</f>
        <v>7.647058823529429</v>
      </c>
      <c r="BM12" s="205">
        <f>((AR12/AS12)-1)*100</f>
        <v>4.294478527607359</v>
      </c>
      <c r="BN12" s="205">
        <f>IF(AU12=0,0,IF(AU12&gt;AS12,0,((AS12/AU12)-1)*100))</f>
        <v>1.874999999999982</v>
      </c>
      <c r="BO12" s="205">
        <f>IF(AV12=0,0,IF(AV12&gt;AU12,0,((AU12/AV12)-1)*100))</f>
        <v>0</v>
      </c>
      <c r="BP12" s="205">
        <f>IF(AX12=0,0,IF(AX12&gt;AV12,0,((AV12/AX12)-1)*100))</f>
        <v>0</v>
      </c>
      <c r="BQ12" s="206">
        <f>IF(AY12=0,0,IF(AY12&gt;AX12,0,((AX12/AY12)-1)*100))</f>
        <v>1.49253731343284</v>
      </c>
      <c r="BR12" s="207">
        <f>IF(AZ12=0,0,IF(AZ12&gt;AY12,0,((AY12/AZ12)-1)*100))</f>
        <v>0.4999999999999893</v>
      </c>
      <c r="BS12" s="207">
        <f>IF(BA12=0,0,IF(BA12&gt;AZ12,0,((AZ12/BA12)-1)*100))</f>
        <v>2.040816326530615</v>
      </c>
      <c r="BT12" s="207">
        <f>IF(BB12=0,0,IF(BB12&gt;BA12,0,((BA12/BB12)-1)*100))</f>
        <v>0</v>
      </c>
      <c r="BU12" s="207">
        <f>IF(BC12=0,0,IF(BC12&gt;BB12,0,((BB12/BC12)-1)*100))</f>
        <v>0</v>
      </c>
      <c r="BV12" s="207">
        <f>IF(BD12=0,0,IF(BD12&gt;BC12,0,((BC12/BD12)-1)*100))</f>
        <v>0.7712082262210762</v>
      </c>
      <c r="BW12" s="207">
        <f>IF(BE12=0,0,IF(BE12&gt;BD12,0,((BD12/BE12)-1)*100))</f>
        <v>1.832460732984309</v>
      </c>
      <c r="BX12" s="207">
        <f>IF(BF12=0,0,IF(BF12&gt;BE12,0,((BE12/BF12)-1)*100))</f>
        <v>3.80434782608694</v>
      </c>
      <c r="BY12" s="207">
        <f>IF(BG12=0,0,IF(BG12&gt;BF12,0,((BF12/BG12)-1)*100))</f>
        <v>0</v>
      </c>
      <c r="BZ12" s="207">
        <f>IF(BH12=0,0,IF(BH12&gt;BG12,0,((BG12/BH12)-1)*100))</f>
        <v>0</v>
      </c>
      <c r="CA12" s="208">
        <f>IF(BI12=0,0,IF(BI12&gt;BH12,0,((BH12/BI12)-1)*100))</f>
        <v>0</v>
      </c>
      <c r="CB12" s="205">
        <f>AVERAGE(BK12:CA12)</f>
        <v>1.716231797839869</v>
      </c>
      <c r="CC12" s="205">
        <f>SQRT(AVERAGE((BK12-$CB12)^2,(BL12-$CB12)^2,(BM12-$CB12)^2,(BN12-$CB12)^2,(BO12-$CB12)^2,(BP12-$CB12)^2,(BQ12-$CB12)^2,(BR12-$CB12)^2,(BS12-$CB12)^2,(BT12-$CB12)^2,(BU12-$CB12)^2,(BV12-$CB12)^2,(BW12-$CB12)^2,(BX12-$CB12)^2,(BY12-$CB12)^2,(BZ12-$CB12)^2,(CA12-$CB12)^2))</f>
        <v>2.164124395678317</v>
      </c>
      <c r="CD12" t="s" s="110">
        <v>285</v>
      </c>
      <c r="CE12" s="209">
        <f>IF(AN12="n/a","n/a",IF(U12&lt;0,"n/a",IF(U12="n/a","n/a",I12+AN12-U12)))</f>
        <v>-16.45309775543516</v>
      </c>
      <c r="CF12" s="209">
        <f>IF(AN12="n/a","n/a",I12+AN12)</f>
        <v>6.61519492749167</v>
      </c>
      <c r="CG12" s="205">
        <f>D12/10+(1000-E12)/100+IF(F12="N",2,IF(F12="Y",1,0))+IF(G12="N",2,IF(G12="Y",1,0))+IF(L12&gt;10,5,L12/2)+IF(S12&gt;100,0,IF(S12&lt;0,0,(100-S12)/10))+IF(U12&gt;100,0,IF(U12&lt;0,0,(100-U12)/10))+IF(X12="-",0,IF(X12="N/A",0,IF(X12&gt;5,0,5-X12)))+IF(Y12&gt;5,0,5-Y12)+IF(Z12="N/A",0,IF(Z12&gt;5,0,5-Z12))+IF(AB12&lt;0,0,IF(AB12="-",0,IF(AB12="N/A",0,IF(AB12&gt;10,5,AB12/2))))+IF(AC12="n/a",0,IF(AC12&lt;0,0,IF(AC12&gt;10,5,AC12/2)))+IF(AE12="n/a",0,IF(AE12&lt;0,0,IF(AE12&gt;10,5,AE12/2)))+AF12/10+IF(AG12&gt;100000,3,IF(AG12&gt;10000,2,IF(AG12&gt;1000,1,0)))+IF(AL12&gt;10,5,AL12/2)+IF(AM12="n/a",0,IF(AM12&gt;10,5,AM12/2))+IF(AN12="n/a",0,IF(AN12&gt;10,5,AN12/2))+IF(AO12="n/a",0,IF(AO12&lt;0,0,IF(AO12&gt;10,5,AO12/2)))+IF(CB12&gt;10,5,CB12/2)</f>
        <v>27.68352393442411</v>
      </c>
      <c r="CH12" s="315">
        <f>IF(AB12="n/a",1.03*AP12,IF(AB12&lt;0,1.01*AP12,IF(AB12&gt;10,1.1*AP12,(1+AB12/100)*AP12)))</f>
        <v>1.9392</v>
      </c>
      <c r="CI12" s="211">
        <f>IF($AC12="n/a",1.03*CH12,IF($AC12&lt;0,1.01*CH12,IF($AC12&gt;10,1.1*CH12,(1+$AC12/100)*CH12)))</f>
        <v>1.958592</v>
      </c>
      <c r="CJ12" s="212">
        <f>IF($AE12="n/a",1.03*CI12,IF($AE12&lt;0,1.01*CI12,IF($AE12&gt;10,1.1*CI12,(1+$AE12/100)*CI12)))</f>
        <v>1.97817792</v>
      </c>
      <c r="CK12" s="212">
        <f>IF($AE12="n/a",1.03*CJ12,IF($AE12&lt;0,1.01*CJ12,IF($AE12&gt;10,1.1*CJ12,(1+$AE12/100)*CJ12)))</f>
        <v>1.9979596992</v>
      </c>
      <c r="CL12" s="210">
        <f>IF($AE12="n/a",1.03*CK12,IF($AE12&lt;0,1.01*CK12,IF($AE12&gt;10,1.1*CK12,(1+$AE12/100)*CK12)))</f>
        <v>2.017939296192</v>
      </c>
      <c r="CM12" s="211">
        <f>SUM(CH12:CL12)</f>
        <v>9.891868915391999</v>
      </c>
      <c r="CN12" s="208">
        <f>(CM12/H12)*100</f>
        <v>20.91746440133643</v>
      </c>
      <c r="CO12" s="213">
        <v>0.6</v>
      </c>
      <c r="CP12" s="214">
        <v>15.3</v>
      </c>
      <c r="CQ12" s="215">
        <v>-8.199999999999999</v>
      </c>
      <c r="CR12" s="214">
        <v>-4.7</v>
      </c>
      <c r="CS12" s="215">
        <v>-1.7</v>
      </c>
    </row>
    <row r="13" ht="11.25" customHeight="1">
      <c r="A13" t="s" s="116">
        <v>1067</v>
      </c>
      <c r="B13" t="s" s="116">
        <v>1068</v>
      </c>
      <c r="C13" t="s" s="227">
        <v>1069</v>
      </c>
      <c r="D13" s="218">
        <v>6</v>
      </c>
      <c r="E13" s="85">
        <v>600</v>
      </c>
      <c r="F13" t="s" s="220">
        <v>129</v>
      </c>
      <c r="G13" t="s" s="221">
        <v>129</v>
      </c>
      <c r="H13" s="493">
        <v>23.26</v>
      </c>
      <c r="I13" s="223">
        <f>(R13/H13)*100</f>
        <v>4.471195184866724</v>
      </c>
      <c r="J13" s="224">
        <v>0.24</v>
      </c>
      <c r="K13" s="224">
        <v>0.26</v>
      </c>
      <c r="L13" s="223">
        <f>((K13/J13)-1)*100</f>
        <v>8.333333333333348</v>
      </c>
      <c r="M13" s="323">
        <v>42699</v>
      </c>
      <c r="N13" s="323">
        <v>42703</v>
      </c>
      <c r="O13" s="323">
        <v>42719</v>
      </c>
      <c r="P13" t="s" s="227">
        <v>182</v>
      </c>
      <c r="Q13" s="616"/>
      <c r="R13" s="225">
        <f>K13*4</f>
        <v>1.04</v>
      </c>
      <c r="S13" s="228">
        <f>IF(OR(W13&lt;0.01,W13="n/a"),"n/a",R13/W13*100)</f>
        <v>62.65060240963856</v>
      </c>
      <c r="T13" s="229">
        <f>IF(OR(W13&lt;0.01,Z13="n/a"),"n/a",(H13/SQRT(22.5*W13*(H13/Z13))-1)*100)</f>
        <v>-21.48056797951683</v>
      </c>
      <c r="U13" s="223">
        <f>IF(OR(W13&lt;0.01,W13="n/a"),"n/a",H13/W13)</f>
        <v>14.01204819277109</v>
      </c>
      <c r="V13" s="230">
        <v>12</v>
      </c>
      <c r="W13" s="222">
        <v>1.66</v>
      </c>
      <c r="X13" s="222">
        <v>2.57</v>
      </c>
      <c r="Y13" s="231">
        <v>2.2</v>
      </c>
      <c r="Z13" s="232">
        <v>0.99</v>
      </c>
      <c r="AA13" s="233">
        <v>7.1</v>
      </c>
      <c r="AB13" s="234">
        <v>28</v>
      </c>
      <c r="AC13" s="235">
        <v>24.34</v>
      </c>
      <c r="AD13" s="236">
        <v>3.2</v>
      </c>
      <c r="AE13" s="236">
        <v>5.46</v>
      </c>
      <c r="AF13" s="237">
        <v>11</v>
      </c>
      <c r="AG13" s="238">
        <v>1823</v>
      </c>
      <c r="AH13" s="239">
        <v>30.2</v>
      </c>
      <c r="AI13" s="240">
        <v>2.43</v>
      </c>
      <c r="AJ13" s="241">
        <f>IF(OR(AD13&lt;0,AD13="n/a",AD13=0,AN13="n/a"),"n/a",AN13/AD13)</f>
        <v>4.502073620585092</v>
      </c>
      <c r="AK13" s="242">
        <f>IF(OR(AN13&lt;0,AN13="n/a",AO13&lt;0,AO13="n/a"),"n/a",AN13/AO13)</f>
        <v>1.328422209071341</v>
      </c>
      <c r="AL13" s="243">
        <f>((AP13/AQ13)^(1/1)-1)*100</f>
        <v>8.888888888888879</v>
      </c>
      <c r="AM13" s="243">
        <f>IF(AS13=0,"n/a",((AP13/AS13)^(1/3)-1)*100)</f>
        <v>12.13652416158855</v>
      </c>
      <c r="AN13" s="243">
        <f>IF(AV13=0,"n/a",((AP13/AV13)^(1/5)-1)*100)</f>
        <v>14.4066355858723</v>
      </c>
      <c r="AO13" s="244">
        <f>IF(BB13=0,"n/a",((AP13/BB13)^(1/10)-1)*100)</f>
        <v>10.8449222600272</v>
      </c>
      <c r="AP13" s="241">
        <v>0.98</v>
      </c>
      <c r="AQ13" s="241">
        <v>0.9</v>
      </c>
      <c r="AR13" s="241">
        <v>0.82</v>
      </c>
      <c r="AS13" s="241">
        <v>0.695</v>
      </c>
      <c r="AT13" s="245"/>
      <c r="AU13" s="241">
        <v>0.615</v>
      </c>
      <c r="AV13" s="241">
        <v>0.5</v>
      </c>
      <c r="AW13" s="245"/>
      <c r="AX13" s="583">
        <v>0.4</v>
      </c>
      <c r="AY13" s="394">
        <v>0.4</v>
      </c>
      <c r="AZ13" s="317">
        <v>1.45</v>
      </c>
      <c r="BA13" s="248">
        <v>2.1875</v>
      </c>
      <c r="BB13" s="248">
        <v>0.35</v>
      </c>
      <c r="BC13" s="317">
        <v>0</v>
      </c>
      <c r="BD13" s="317">
        <v>0</v>
      </c>
      <c r="BE13" s="317">
        <v>0</v>
      </c>
      <c r="BF13" s="317">
        <v>0</v>
      </c>
      <c r="BG13" s="317">
        <v>0</v>
      </c>
      <c r="BH13" s="317">
        <v>0</v>
      </c>
      <c r="BI13" s="401">
        <v>0</v>
      </c>
      <c r="BJ13" s="246">
        <f>SUM(AP13:BI13)</f>
        <v>9.297500000000001</v>
      </c>
      <c r="BK13" s="250">
        <f>((AP13/AQ13)-1)*100</f>
        <v>8.888888888888879</v>
      </c>
      <c r="BL13" s="250">
        <f>((AQ13/AR13)-1)*100</f>
        <v>9.756097560975618</v>
      </c>
      <c r="BM13" s="250">
        <f>((AR13/AS13)-1)*100</f>
        <v>17.98561151079137</v>
      </c>
      <c r="BN13" s="250">
        <f>IF(AU13=0,0,IF(AU13&gt;AS13,0,((AS13/AU13)-1)*100))</f>
        <v>13.00813008130082</v>
      </c>
      <c r="BO13" s="250">
        <f>IF(AV13=0,0,IF(AV13&gt;AU13,0,((AU13/AV13)-1)*100))</f>
        <v>23</v>
      </c>
      <c r="BP13" s="250">
        <f>IF(AX13=0,0,IF(AX13&gt;AV13,0,((AV13/AX13)-1)*100))</f>
        <v>25</v>
      </c>
      <c r="BQ13" s="251">
        <f>IF(AY13=0,0,IF(AY13&gt;AX13,0,((AX13/AY13)-1)*100))</f>
        <v>0</v>
      </c>
      <c r="BR13" s="252">
        <f>IF(AZ13=0,0,IF(AZ13&gt;AY13,0,((AY13/AZ13)-1)*100))</f>
        <v>0</v>
      </c>
      <c r="BS13" s="252">
        <f>IF(BA13=0,0,IF(BA13&gt;AZ13,0,((AZ13/BA13)-1)*100))</f>
        <v>0</v>
      </c>
      <c r="BT13" s="252">
        <f>IF(BB13=0,0,IF(BB13&gt;BA13,0,((BA13/BB13)-1)*100))</f>
        <v>525</v>
      </c>
      <c r="BU13" s="252">
        <f>IF(BC13=0,0,IF(BC13&gt;BB13,0,((BB13/BC13)-1)*100))</f>
        <v>0</v>
      </c>
      <c r="BV13" s="252">
        <f>IF(BD13=0,0,IF(BD13&gt;BC13,0,((BC13/BD13)-1)*100))</f>
        <v>0</v>
      </c>
      <c r="BW13" s="252">
        <f>IF(BE13=0,0,IF(BE13&gt;BD13,0,((BD13/BE13)-1)*100))</f>
        <v>0</v>
      </c>
      <c r="BX13" s="252">
        <f>IF(BF13=0,0,IF(BF13&gt;BE13,0,((BE13/BF13)-1)*100))</f>
        <v>0</v>
      </c>
      <c r="BY13" s="252">
        <f>IF(BG13=0,0,IF(BG13&gt;BF13,0,((BF13/BG13)-1)*100))</f>
        <v>0</v>
      </c>
      <c r="BZ13" s="252">
        <f>IF(BH13=0,0,IF(BH13&gt;BG13,0,((BG13/BH13)-1)*100))</f>
        <v>0</v>
      </c>
      <c r="CA13" s="253">
        <f>IF(BI13=0,0,IF(BI13&gt;BH13,0,((BH13/BI13)-1)*100))</f>
        <v>0</v>
      </c>
      <c r="CB13" s="250">
        <f>AVERAGE(BK13:CA13)</f>
        <v>36.62580753187981</v>
      </c>
      <c r="CC13" s="250">
        <f>SQRT(AVERAGE((BK13-$CB13)^2,(BL13-$CB13)^2,(BM13-$CB13)^2,(BN13-$CB13)^2,(BO13-$CB13)^2,(BP13-$CB13)^2,(BQ13-$CB13)^2,(BR13-$CB13)^2,(BS13-$CB13)^2,(BT13-$CB13)^2,(BU13-$CB13)^2,(BV13-$CB13)^2,(BW13-$CB13)^2,(BX13-$CB13)^2,(BY13-$CB13)^2,(BZ13-$CB13)^2,(CA13-$CB13)^2))</f>
        <v>122.3883023148691</v>
      </c>
      <c r="CD13" t="s" s="116">
        <v>137</v>
      </c>
      <c r="CE13" s="254">
        <f>IF(AN13="n/a","n/a",IF(U13&lt;0,"n/a",IF(U13="n/a","n/a",I13+AN13-U13)))</f>
        <v>4.865782577967934</v>
      </c>
      <c r="CF13" s="254">
        <f>IF(AN13="n/a","n/a",I13+AN13)</f>
        <v>18.87783077073902</v>
      </c>
      <c r="CG13" s="250">
        <f>D13/10+(1000-E13)/100+IF(F13="N",2,IF(F13="Y",1,0))+IF(G13="N",2,IF(G13="Y",1,0))+IF(L13&gt;10,5,L13/2)+IF(S13&gt;100,0,IF(S13&lt;0,0,(100-S13)/10))+IF(U13&gt;100,0,IF(U13&lt;0,0,(100-U13)/10))+IF(X13="-",0,IF(X13="N/A",0,IF(X13&gt;5,0,5-X13)))+IF(Y13&gt;5,0,5-Y13)+IF(Z13="N/A",0,IF(Z13&gt;5,0,5-Z13))+IF(AB13&lt;0,0,IF(AB13="-",0,IF(AB13="N/A",0,IF(AB13&gt;10,5,AB13/2))))+IF(AC13="n/a",0,IF(AC13&lt;0,0,IF(AC13&gt;10,5,AC13/2)))+IF(AE13="n/a",0,IF(AE13&lt;0,0,IF(AE13&gt;10,5,AE13/2)))+AF13/10+IF(AG13&gt;100000,3,IF(AG13&gt;10000,2,IF(AG13&gt;1000,1,0)))+IF(AL13&gt;10,5,AL13/2)+IF(AM13="n/a",0,IF(AM13&gt;10,5,AM13/2))+IF(AN13="n/a",0,IF(AN13&gt;10,5,AN13/2))+IF(AO13="n/a",0,IF(AO13&lt;0,0,IF(AO13&gt;10,5,AO13/2)))+IF(CB13&gt;10,5,CB13/2)</f>
        <v>69.61484605087014</v>
      </c>
      <c r="CH13" s="255">
        <f>IF(AB13="n/a",1.03*AP13,IF(AB13&lt;0,1.01*AP13,IF(AB13&gt;10,1.1*AP13,(1+AB13/100)*AP13)))</f>
        <v>1.078</v>
      </c>
      <c r="CI13" s="256">
        <f>IF($AC13="n/a",1.03*CH13,IF($AC13&lt;0,1.01*CH13,IF($AC13&gt;10,1.1*CH13,(1+$AC13/100)*CH13)))</f>
        <v>1.1858</v>
      </c>
      <c r="CJ13" s="257">
        <f>IF($AE13="n/a",1.03*CI13,IF($AE13&lt;0,1.01*CI13,IF($AE13&gt;10,1.1*CI13,(1+$AE13/100)*CI13)))</f>
        <v>1.25054468</v>
      </c>
      <c r="CK13" s="257">
        <f>IF($AE13="n/a",1.03*CJ13,IF($AE13&lt;0,1.01*CJ13,IF($AE13&gt;10,1.1*CJ13,(1+$AE13/100)*CJ13)))</f>
        <v>1.318824419528</v>
      </c>
      <c r="CL13" s="258">
        <f>IF($AE13="n/a",1.03*CK13,IF($AE13&lt;0,1.01*CK13,IF($AE13&gt;10,1.1*CK13,(1+$AE13/100)*CK13)))</f>
        <v>1.390832232834229</v>
      </c>
      <c r="CM13" s="256">
        <f>SUM(CH13:CL13)</f>
        <v>6.22400133236223</v>
      </c>
      <c r="CN13" s="253">
        <f>(CM13/H13)*100</f>
        <v>26.75838921909815</v>
      </c>
      <c r="CO13" s="259">
        <v>1.86</v>
      </c>
      <c r="CP13" s="260">
        <v>27.4</v>
      </c>
      <c r="CQ13" s="261">
        <v>-10.5</v>
      </c>
      <c r="CR13" s="260">
        <v>3.7</v>
      </c>
      <c r="CS13" s="261">
        <v>2.3</v>
      </c>
    </row>
    <row r="14" ht="11.25" customHeight="1">
      <c r="A14" t="s" s="116">
        <v>1070</v>
      </c>
      <c r="B14" t="s" s="116">
        <v>1071</v>
      </c>
      <c r="C14" t="s" s="227">
        <v>1072</v>
      </c>
      <c r="D14" s="218">
        <v>5</v>
      </c>
      <c r="E14" s="85">
        <v>732</v>
      </c>
      <c r="F14" t="s" s="220">
        <v>129</v>
      </c>
      <c r="G14" t="s" s="221">
        <v>129</v>
      </c>
      <c r="H14" s="493">
        <v>66.03</v>
      </c>
      <c r="I14" s="223">
        <f>(R14/H14)*100</f>
        <v>1.817355747387551</v>
      </c>
      <c r="J14" s="224">
        <v>0.275</v>
      </c>
      <c r="K14" s="224">
        <v>0.3</v>
      </c>
      <c r="L14" s="223">
        <f>((K14/J14)-1)*100</f>
        <v>9.090909090909083</v>
      </c>
      <c r="M14" s="226">
        <v>42783</v>
      </c>
      <c r="N14" s="226">
        <v>42787</v>
      </c>
      <c r="O14" s="226">
        <v>42803</v>
      </c>
      <c r="P14" t="s" s="227">
        <v>271</v>
      </c>
      <c r="Q14" s="617"/>
      <c r="R14" s="225">
        <f>K14*4</f>
        <v>1.2</v>
      </c>
      <c r="S14" s="228">
        <f>IF(OR(W14&lt;0.01,W14="n/a"),"n/a",R14/W14*100)</f>
        <v>19.23076923076923</v>
      </c>
      <c r="T14" s="229">
        <f>IF(OR(W14&lt;0.01,Z14="n/a"),"n/a",(H14/SQRT(22.5*W14*(H14/Z14))-1)*100)</f>
        <v>8.431907815359562</v>
      </c>
      <c r="U14" s="223">
        <f>IF(OR(W14&lt;0.01,W14="n/a"),"n/a",H14/W14)</f>
        <v>10.58173076923077</v>
      </c>
      <c r="V14" s="230">
        <v>12</v>
      </c>
      <c r="W14" s="222">
        <v>6.24</v>
      </c>
      <c r="X14" s="222">
        <v>2.58</v>
      </c>
      <c r="Y14" s="231">
        <v>1.09</v>
      </c>
      <c r="Z14" s="232">
        <v>2.5</v>
      </c>
      <c r="AA14" s="233">
        <v>24.2</v>
      </c>
      <c r="AB14" s="234">
        <v>-0.2</v>
      </c>
      <c r="AC14" s="235">
        <v>-4.35</v>
      </c>
      <c r="AD14" s="236">
        <v>31.5</v>
      </c>
      <c r="AE14" s="236">
        <v>4.1</v>
      </c>
      <c r="AF14" s="237">
        <v>12</v>
      </c>
      <c r="AG14" s="238">
        <v>8160</v>
      </c>
      <c r="AH14" s="239">
        <v>0.4</v>
      </c>
      <c r="AI14" s="240">
        <v>0.86</v>
      </c>
      <c r="AJ14" t="s" s="265">
        <f>IF(OR(AD14&lt;0,AD14="n/a",AD14=0,AN14="n/a"),"n/a",AN14/AD14)</f>
        <v>143</v>
      </c>
      <c r="AK14" t="s" s="265">
        <f>IF(OR(AN14&lt;0,AN14="n/a",AO14&lt;0,AO14="n/a"),"n/a",AN14/AO14)</f>
        <v>143</v>
      </c>
      <c r="AL14" s="243">
        <f>((AP14/AQ14)^(1/1)-1)*100</f>
        <v>37.5</v>
      </c>
      <c r="AM14" s="243">
        <f>IF(AS14=0,"n/a",((AP14/AS14)^(1/3)-1)*100)</f>
        <v>76.51741676630314</v>
      </c>
      <c r="AN14" t="s" s="265">
        <f>IF(AV14=0,"n/a",((AP14/AV14)^(1/5)-1)*100)</f>
        <v>143</v>
      </c>
      <c r="AO14" t="s" s="265">
        <f>IF(BB14=0,"n/a",((AP14/BB14)^(1/10)-1)*100)</f>
        <v>143</v>
      </c>
      <c r="AP14" s="241">
        <v>1.1</v>
      </c>
      <c r="AQ14" s="241">
        <v>0.8</v>
      </c>
      <c r="AR14" s="241">
        <v>0.5</v>
      </c>
      <c r="AS14" s="241">
        <v>0.2</v>
      </c>
      <c r="AT14" s="245"/>
      <c r="AU14" s="321">
        <v>0</v>
      </c>
      <c r="AV14" s="321">
        <v>0</v>
      </c>
      <c r="AW14" s="245"/>
      <c r="AX14" s="583">
        <v>0</v>
      </c>
      <c r="AY14" s="394">
        <v>0</v>
      </c>
      <c r="AZ14" s="317">
        <v>0</v>
      </c>
      <c r="BA14" s="317">
        <v>0</v>
      </c>
      <c r="BB14" s="317">
        <v>0</v>
      </c>
      <c r="BC14" s="317">
        <v>0</v>
      </c>
      <c r="BD14" s="317">
        <v>0</v>
      </c>
      <c r="BE14" s="317">
        <v>0</v>
      </c>
      <c r="BF14" s="317">
        <v>0</v>
      </c>
      <c r="BG14" s="317">
        <v>0</v>
      </c>
      <c r="BH14" s="317">
        <v>0</v>
      </c>
      <c r="BI14" s="401">
        <v>0</v>
      </c>
      <c r="BJ14" s="246">
        <f>SUM(AP14:BI14)</f>
        <v>2.600000000000001</v>
      </c>
      <c r="BK14" s="250">
        <f>((AP14/AQ14)-1)*100</f>
        <v>37.5</v>
      </c>
      <c r="BL14" s="250">
        <f>((AQ14/AR14)-1)*100</f>
        <v>60.00000000000001</v>
      </c>
      <c r="BM14" s="250">
        <f>((AR14/AS14)-1)*100</f>
        <v>150</v>
      </c>
      <c r="BN14" s="250">
        <f>IF(AU14=0,0,IF(AU14&gt;AS14,0,((AS14/AU14)-1)*100))</f>
        <v>0</v>
      </c>
      <c r="BO14" s="250">
        <f>IF(AV14=0,0,IF(AV14&gt;AU14,0,((AU14/AV14)-1)*100))</f>
        <v>0</v>
      </c>
      <c r="BP14" s="250">
        <f>IF(AX14=0,0,IF(AX14&gt;AV14,0,((AV14/AX14)-1)*100))</f>
        <v>0</v>
      </c>
      <c r="BQ14" s="251">
        <f>IF(AY14=0,0,IF(AY14&gt;AX14,0,((AX14/AY14)-1)*100))</f>
        <v>0</v>
      </c>
      <c r="BR14" s="252">
        <f>IF(AZ14=0,0,IF(AZ14&gt;AY14,0,((AY14/AZ14)-1)*100))</f>
        <v>0</v>
      </c>
      <c r="BS14" s="252">
        <f>IF(BA14=0,0,IF(BA14&gt;AZ14,0,((AZ14/BA14)-1)*100))</f>
        <v>0</v>
      </c>
      <c r="BT14" s="252">
        <f>IF(BB14=0,0,IF(BB14&gt;BA14,0,((BA14/BB14)-1)*100))</f>
        <v>0</v>
      </c>
      <c r="BU14" s="252">
        <f>IF(BC14=0,0,IF(BC14&gt;BB14,0,((BB14/BC14)-1)*100))</f>
        <v>0</v>
      </c>
      <c r="BV14" s="252">
        <f>IF(BD14=0,0,IF(BD14&gt;BC14,0,((BC14/BD14)-1)*100))</f>
        <v>0</v>
      </c>
      <c r="BW14" s="252">
        <f>IF(BE14=0,0,IF(BE14&gt;BD14,0,((BD14/BE14)-1)*100))</f>
        <v>0</v>
      </c>
      <c r="BX14" s="252">
        <f>IF(BF14=0,0,IF(BF14&gt;BE14,0,((BE14/BF14)-1)*100))</f>
        <v>0</v>
      </c>
      <c r="BY14" s="252">
        <f>IF(BG14=0,0,IF(BG14&gt;BF14,0,((BF14/BG14)-1)*100))</f>
        <v>0</v>
      </c>
      <c r="BZ14" s="252">
        <f>IF(BH14=0,0,IF(BH14&gt;BG14,0,((BG14/BH14)-1)*100))</f>
        <v>0</v>
      </c>
      <c r="CA14" s="253">
        <f>IF(BI14=0,0,IF(BI14&gt;BH14,0,((BH14/BI14)-1)*100))</f>
        <v>0</v>
      </c>
      <c r="CB14" s="250">
        <f>AVERAGE(BK14:CA14)</f>
        <v>14.55882352941176</v>
      </c>
      <c r="CC14" s="250">
        <f>SQRT(AVERAGE((BK14-$CB14)^2,(BL14-$CB14)^2,(BM14-$CB14)^2,(BN14-$CB14)^2,(BO14-$CB14)^2,(BP14-$CB14)^2,(BQ14-$CB14)^2,(BR14-$CB14)^2,(BS14-$CB14)^2,(BT14-$CB14)^2,(BU14-$CB14)^2,(BV14-$CB14)^2,(BW14-$CB14)^2,(BX14-$CB14)^2,(BY14-$CB14)^2,(BZ14-$CB14)^2,(CA14-$CB14)^2))</f>
        <v>37.49740475448666</v>
      </c>
      <c r="CD14" t="s" s="116">
        <v>137</v>
      </c>
      <c r="CE14" t="s" s="402">
        <f>IF(AN14="n/a","n/a",IF(U14&lt;0,"n/a",IF(U14="n/a","n/a",I14+AN14-U14)))</f>
        <v>143</v>
      </c>
      <c r="CF14" t="s" s="402">
        <f>IF(AN14="n/a","n/a",I14+AN14)</f>
        <v>143</v>
      </c>
      <c r="CG14" s="250">
        <f>D14/10+(1000-E14)/100+IF(F14="N",2,IF(F14="Y",1,0))+IF(G14="N",2,IF(G14="Y",1,0))+IF(L14&gt;10,5,L14/2)+IF(S14&gt;100,0,IF(S14&lt;0,0,(100-S14)/10))+IF(U14&gt;100,0,IF(U14&lt;0,0,(100-U14)/10))+IF(X14="-",0,IF(X14="N/A",0,IF(X14&gt;5,0,5-X14)))+IF(Y14&gt;5,0,5-Y14)+IF(Z14="N/A",0,IF(Z14&gt;5,0,5-Z14))+IF(AB14&lt;0,0,IF(AB14="-",0,IF(AB14="N/A",0,IF(AB14&gt;10,5,AB14/2))))+IF(AC14="n/a",0,IF(AC14&lt;0,0,IF(AC14&gt;10,5,AC14/2)))+IF(AE14="n/a",0,IF(AE14&lt;0,0,IF(AE14&gt;10,5,AE14/2)))+AF14/10+IF(AG14&gt;100000,3,IF(AG14&gt;10000,2,IF(AG14&gt;1000,1,0)))+IF(AL14&gt;10,5,AL14/2)+IF(AM14="n/a",0,IF(AM14&gt;10,5,AM14/2))+IF(AN14="n/a",0,IF(AN14&gt;10,5,AN14/2))+IF(AO14="n/a",0,IF(AO14&lt;0,0,IF(AO14&gt;10,5,AO14/2)))+IF(CB14&gt;10,5,CB14/2)</f>
        <v>52.82420454545453</v>
      </c>
      <c r="CH14" s="255">
        <f>IF(AB14="n/a",1.03*AP14,IF(AB14&lt;0,1.01*AP14,IF(AB14&gt;10,1.1*AP14,(1+AB14/100)*AP14)))</f>
        <v>1.111</v>
      </c>
      <c r="CI14" s="256">
        <f>IF($AC14="n/a",1.03*CH14,IF($AC14&lt;0,1.01*CH14,IF($AC14&gt;10,1.1*CH14,(1+$AC14/100)*CH14)))</f>
        <v>1.12211</v>
      </c>
      <c r="CJ14" s="257">
        <f>IF($AE14="n/a",1.03*CI14,IF($AE14&lt;0,1.01*CI14,IF($AE14&gt;10,1.1*CI14,(1+$AE14/100)*CI14)))</f>
        <v>1.16811651</v>
      </c>
      <c r="CK14" s="257">
        <f>IF($AE14="n/a",1.03*CJ14,IF($AE14&lt;0,1.01*CJ14,IF($AE14&gt;10,1.1*CJ14,(1+$AE14/100)*CJ14)))</f>
        <v>1.216009286910</v>
      </c>
      <c r="CL14" s="258">
        <f>IF($AE14="n/a",1.03*CK14,IF($AE14&lt;0,1.01*CK14,IF($AE14&gt;10,1.1*CK14,(1+$AE14/100)*CK14)))</f>
        <v>1.26586566767331</v>
      </c>
      <c r="CM14" s="256">
        <f>SUM(CH14:CL14)</f>
        <v>5.883101464583311</v>
      </c>
      <c r="CN14" s="253">
        <f>(CM14/H14)*100</f>
        <v>8.909740215937166</v>
      </c>
      <c r="CO14" s="259">
        <v>1.03</v>
      </c>
      <c r="CP14" s="260">
        <v>2</v>
      </c>
      <c r="CQ14" s="261">
        <v>-34.9</v>
      </c>
      <c r="CR14" s="260">
        <v>-13.1</v>
      </c>
      <c r="CS14" s="261">
        <v>-23.9</v>
      </c>
    </row>
    <row r="15" ht="11.25" customHeight="1">
      <c r="A15" t="s" s="227">
        <v>1073</v>
      </c>
      <c r="B15" t="s" s="116">
        <v>1074</v>
      </c>
      <c r="C15" t="s" s="227">
        <v>1075</v>
      </c>
      <c r="D15" s="218">
        <v>7</v>
      </c>
      <c r="E15" s="85">
        <v>529</v>
      </c>
      <c r="F15" t="s" s="220">
        <v>129</v>
      </c>
      <c r="G15" t="s" s="221">
        <v>129</v>
      </c>
      <c r="H15" s="493">
        <v>123.96</v>
      </c>
      <c r="I15" s="223">
        <f>(R15/H15)*100</f>
        <v>2.775088738302678</v>
      </c>
      <c r="J15" s="224">
        <v>0.83</v>
      </c>
      <c r="K15" s="224">
        <v>0.86</v>
      </c>
      <c r="L15" s="223">
        <f>((K15/J15)-1)*100</f>
        <v>3.614457831325302</v>
      </c>
      <c r="M15" s="226">
        <v>42914</v>
      </c>
      <c r="N15" s="226">
        <v>42916</v>
      </c>
      <c r="O15" s="226">
        <v>42933</v>
      </c>
      <c r="P15" t="s" s="227">
        <v>268</v>
      </c>
      <c r="Q15" t="s" s="227">
        <v>131</v>
      </c>
      <c r="R15" s="225">
        <f>K15*4</f>
        <v>3.44</v>
      </c>
      <c r="S15" s="228">
        <f>IF(OR(W15&lt;0.01,W15="n/a"),"n/a",R15/W15*100)</f>
        <v>860</v>
      </c>
      <c r="T15" s="229">
        <f>IF(OR(W15&lt;0.01,Z15="n/a"),"n/a",(H15/SQRT(22.5*W15*(H15/Z15))-1)*100)</f>
        <v>450.4664688546736</v>
      </c>
      <c r="U15" s="223">
        <f>IF(OR(W15&lt;0.01,W15="n/a"),"n/a",H15/W15)</f>
        <v>309.9</v>
      </c>
      <c r="V15" s="230">
        <v>12</v>
      </c>
      <c r="W15" s="222">
        <v>0.4</v>
      </c>
      <c r="X15" s="415">
        <v>3091.27</v>
      </c>
      <c r="Y15" s="231">
        <v>11.3</v>
      </c>
      <c r="Z15" s="232">
        <v>2.2</v>
      </c>
      <c r="AA15" s="233">
        <v>0.8</v>
      </c>
      <c r="AB15" s="396">
        <v>-221.5</v>
      </c>
      <c r="AC15" s="235">
        <v>36.78</v>
      </c>
      <c r="AD15" s="236">
        <v>-27.7</v>
      </c>
      <c r="AE15" s="236">
        <v>0.1</v>
      </c>
      <c r="AF15" s="237">
        <v>10</v>
      </c>
      <c r="AG15" s="238">
        <v>11565</v>
      </c>
      <c r="AH15" s="239">
        <v>1.5</v>
      </c>
      <c r="AI15" s="240">
        <v>0.9399999999999999</v>
      </c>
      <c r="AJ15" t="s" s="265">
        <f>IF(OR(AD15&lt;0,AD15="n/a",AD15=0,AN15="n/a"),"n/a",AN15/AD15)</f>
        <v>143</v>
      </c>
      <c r="AK15" s="618">
        <f>IF(OR(AN15&lt;0,AN15="n/a",AO15&lt;0,AO15="n/a"),"n/a",AN15/AO15)</f>
        <v>9.391750447590145</v>
      </c>
      <c r="AL15" s="243">
        <f>((AP15/AQ15)^(1/1)-1)*100</f>
        <v>5.96026490066226</v>
      </c>
      <c r="AM15" s="243">
        <f>IF(AS15=0,"n/a",((AP15/AS15)^(1/3)-1)*100)</f>
        <v>8.721860858916886</v>
      </c>
      <c r="AN15" s="243">
        <f>IF(AV15=0,"n/a",((AP15/AV15)^(1/5)-1)*100)</f>
        <v>11.94783991051851</v>
      </c>
      <c r="AO15" s="244">
        <f>IF(BB15=0,"n/a",((AP15/BB15)^(1/10)-1)*100)</f>
        <v>1.272163264685577</v>
      </c>
      <c r="AP15" s="241">
        <v>3.2</v>
      </c>
      <c r="AQ15" s="241">
        <v>3.02</v>
      </c>
      <c r="AR15" s="241">
        <v>2.82</v>
      </c>
      <c r="AS15" s="241">
        <v>2.49</v>
      </c>
      <c r="AT15" s="245"/>
      <c r="AU15" s="241">
        <v>2.02</v>
      </c>
      <c r="AV15" s="241">
        <v>1.82</v>
      </c>
      <c r="AW15" s="245"/>
      <c r="AX15" s="583">
        <v>1.4</v>
      </c>
      <c r="AY15" s="394">
        <v>2.3</v>
      </c>
      <c r="AZ15" s="248">
        <v>3.16</v>
      </c>
      <c r="BA15" s="248">
        <v>3</v>
      </c>
      <c r="BB15" s="248">
        <v>2.82</v>
      </c>
      <c r="BC15" s="248">
        <v>2.68</v>
      </c>
      <c r="BD15" s="248">
        <v>2.44</v>
      </c>
      <c r="BE15" s="248">
        <v>2.12</v>
      </c>
      <c r="BF15" s="248">
        <v>1.96</v>
      </c>
      <c r="BG15" s="248">
        <v>1.81</v>
      </c>
      <c r="BH15" s="317">
        <v>1.72</v>
      </c>
      <c r="BI15" s="249">
        <v>1.66</v>
      </c>
      <c r="BJ15" s="246">
        <f>SUM(AP15:BI15)</f>
        <v>42.44</v>
      </c>
      <c r="BK15" s="250">
        <f>((AP15/AQ15)-1)*100</f>
        <v>5.96026490066226</v>
      </c>
      <c r="BL15" s="250">
        <f>((AQ15/AR15)-1)*100</f>
        <v>7.092198581560294</v>
      </c>
      <c r="BM15" s="250">
        <f>((AR15/AS15)-1)*100</f>
        <v>13.25301204819276</v>
      </c>
      <c r="BN15" s="250">
        <f>IF(AU15=0,0,IF(AU15&gt;AS15,0,((AS15/AU15)-1)*100))</f>
        <v>23.26732673267326</v>
      </c>
      <c r="BO15" s="250">
        <f>IF(AV15=0,0,IF(AV15&gt;AU15,0,((AU15/AV15)-1)*100))</f>
        <v>10.98901098901099</v>
      </c>
      <c r="BP15" s="250">
        <f>IF(AX15=0,0,IF(AX15&gt;AV15,0,((AV15/AX15)-1)*100))</f>
        <v>30</v>
      </c>
      <c r="BQ15" s="251">
        <f>IF(AY15=0,0,IF(AY15&gt;AX15,0,((AX15/AY15)-1)*100))</f>
        <v>0</v>
      </c>
      <c r="BR15" s="252">
        <f>IF(AZ15=0,0,IF(AZ15&gt;AY15,0,((AY15/AZ15)-1)*100))</f>
        <v>0</v>
      </c>
      <c r="BS15" s="252">
        <f>IF(BA15=0,0,IF(BA15&gt;AZ15,0,((AZ15/BA15)-1)*100))</f>
        <v>5.333333333333345</v>
      </c>
      <c r="BT15" s="252">
        <f>IF(BB15=0,0,IF(BB15&gt;BA15,0,((BA15/BB15)-1)*100))</f>
        <v>6.382978723404253</v>
      </c>
      <c r="BU15" s="252">
        <f>IF(BC15=0,0,IF(BC15&gt;BB15,0,((BB15/BC15)-1)*100))</f>
        <v>5.223880597014907</v>
      </c>
      <c r="BV15" s="252">
        <f>IF(BD15=0,0,IF(BD15&gt;BC15,0,((BC15/BD15)-1)*100))</f>
        <v>9.836065573770503</v>
      </c>
      <c r="BW15" s="252">
        <f>IF(BE15=0,0,IF(BE15&gt;BD15,0,((BD15/BE15)-1)*100))</f>
        <v>15.09433962264151</v>
      </c>
      <c r="BX15" s="252">
        <f>IF(BF15=0,0,IF(BF15&gt;BE15,0,((BE15/BF15)-1)*100))</f>
        <v>8.163265306122458</v>
      </c>
      <c r="BY15" s="252">
        <f>IF(BG15=0,0,IF(BG15&gt;BF15,0,((BF15/BG15)-1)*100))</f>
        <v>8.287292817679548</v>
      </c>
      <c r="BZ15" s="252">
        <f>IF(BH15=0,0,IF(BH15&gt;BG15,0,((BG15/BH15)-1)*100))</f>
        <v>5.232558139534893</v>
      </c>
      <c r="CA15" s="253">
        <f>IF(BI15=0,0,IF(BI15&gt;BH15,0,((BH15/BI15)-1)*100))</f>
        <v>3.614457831325302</v>
      </c>
      <c r="CB15" s="250">
        <f>AVERAGE(BK15:CA15)</f>
        <v>9.278234423348604</v>
      </c>
      <c r="CC15" s="250">
        <f>SQRT(AVERAGE((BK15-$CB15)^2,(BL15-$CB15)^2,(BM15-$CB15)^2,(BN15-$CB15)^2,(BO15-$CB15)^2,(BP15-$CB15)^2,(BQ15-$CB15)^2,(BR15-$CB15)^2,(BS15-$CB15)^2,(BT15-$CB15)^2,(BU15-$CB15)^2,(BV15-$CB15)^2,(BW15-$CB15)^2,(BX15-$CB15)^2,(BY15-$CB15)^2,(BZ15-$CB15)^2,(CA15-$CB15)^2))</f>
        <v>7.50279399739988</v>
      </c>
      <c r="CD15" t="s" s="116">
        <v>285</v>
      </c>
      <c r="CE15" s="254">
        <f>IF(AN15="n/a","n/a",IF(U15&lt;0,"n/a",IF(U15="n/a","n/a",I15+AN15-U15)))</f>
        <v>-295.1770713511788</v>
      </c>
      <c r="CF15" s="254">
        <f>IF(AN15="n/a","n/a",I15+AN15)</f>
        <v>14.72292864882119</v>
      </c>
      <c r="CG15" s="250">
        <f>D15/10+(1000-E15)/100+IF(F15="N",2,IF(F15="Y",1,0))+IF(G15="N",2,IF(G15="Y",1,0))+IF(L15&gt;10,5,L15/2)+IF(S15&gt;100,0,IF(S15&lt;0,0,(100-S15)/10))+IF(U15&gt;100,0,IF(U15&lt;0,0,(100-U15)/10))+IF(X15="-",0,IF(X15="N/A",0,IF(X15&gt;5,0,5-X15)))+IF(Y15&gt;5,0,5-Y15)+IF(Z15="N/A",0,IF(Z15&gt;5,0,5-Z15))+IF(AB15&lt;0,0,IF(AB15="-",0,IF(AB15="N/A",0,IF(AB15&gt;10,5,AB15/2))))+IF(AC15="n/a",0,IF(AC15&lt;0,0,IF(AC15&gt;10,5,AC15/2)))+IF(AE15="n/a",0,IF(AE15&lt;0,0,IF(AE15&gt;10,5,AE15/2)))+AF15/10+IF(AG15&gt;100000,3,IF(AG15&gt;10000,2,IF(AG15&gt;1000,1,0)))+IF(AL15&gt;10,5,AL15/2)+IF(AM15="n/a",0,IF(AM15&gt;10,5,AM15/2))+IF(AN15="n/a",0,IF(AN15&gt;10,5,AN15/2))+IF(AO15="n/a",0,IF(AO15&lt;0,0,IF(AO15&gt;10,5,AO15/2)))+IF(CB15&gt;10,5,CB15/2)</f>
        <v>35.68349063946932</v>
      </c>
      <c r="CH15" s="255">
        <f>IF(AB15="n/a",1.03*AP15,IF(AB15&lt;0,1.01*AP15,IF(AB15&gt;10,1.1*AP15,(1+AB15/100)*AP15)))</f>
        <v>3.232</v>
      </c>
      <c r="CI15" s="256">
        <f>IF($AC15="n/a",1.03*CH15,IF($AC15&lt;0,1.01*CH15,IF($AC15&gt;10,1.1*CH15,(1+$AC15/100)*CH15)))</f>
        <v>3.555200000000001</v>
      </c>
      <c r="CJ15" s="257">
        <f>IF($AE15="n/a",1.03*CI15,IF($AE15&lt;0,1.01*CI15,IF($AE15&gt;10,1.1*CI15,(1+$AE15/100)*CI15)))</f>
        <v>3.5587552</v>
      </c>
      <c r="CK15" s="257">
        <f>IF($AE15="n/a",1.03*CJ15,IF($AE15&lt;0,1.01*CJ15,IF($AE15&gt;10,1.1*CJ15,(1+$AE15/100)*CJ15)))</f>
        <v>3.5623139552</v>
      </c>
      <c r="CL15" s="258">
        <f>IF($AE15="n/a",1.03*CK15,IF($AE15&lt;0,1.01*CK15,IF($AE15&gt;10,1.1*CK15,(1+$AE15/100)*CK15)))</f>
        <v>3.5658762691552</v>
      </c>
      <c r="CM15" s="256">
        <f>SUM(CH15:CL15)</f>
        <v>17.4741454243552</v>
      </c>
      <c r="CN15" s="253">
        <f>(CM15/H15)*100</f>
        <v>14.0966000519161</v>
      </c>
      <c r="CO15" s="259">
        <v>0.87</v>
      </c>
      <c r="CP15" s="260">
        <v>21.9</v>
      </c>
      <c r="CQ15" s="261">
        <v>-0.4</v>
      </c>
      <c r="CR15" s="260">
        <v>2.7</v>
      </c>
      <c r="CS15" s="261">
        <v>5.7</v>
      </c>
    </row>
    <row r="16" ht="11.25" customHeight="1">
      <c r="A16" t="s" s="146">
        <v>1076</v>
      </c>
      <c r="B16" t="s" s="146">
        <v>1077</v>
      </c>
      <c r="C16" t="s" s="273">
        <v>357</v>
      </c>
      <c r="D16" s="267">
        <v>7</v>
      </c>
      <c r="E16" s="85">
        <v>468</v>
      </c>
      <c r="F16" t="s" s="151">
        <v>55</v>
      </c>
      <c r="G16" t="s" s="152">
        <v>55</v>
      </c>
      <c r="H16" s="496">
        <v>78.34999999999999</v>
      </c>
      <c r="I16" s="269">
        <f>(R16/H16)*100</f>
        <v>2.731333758774729</v>
      </c>
      <c r="J16" s="270">
        <v>0.52</v>
      </c>
      <c r="K16" s="270">
        <v>0.535</v>
      </c>
      <c r="L16" s="269">
        <f>((K16/J16)-1)*100</f>
        <v>2.884615384615397</v>
      </c>
      <c r="M16" s="272">
        <v>42779</v>
      </c>
      <c r="N16" s="272">
        <v>42781</v>
      </c>
      <c r="O16" s="272">
        <v>42795</v>
      </c>
      <c r="P16" t="s" s="273">
        <v>147</v>
      </c>
      <c r="Q16" s="619"/>
      <c r="R16" s="271">
        <f>K16*4</f>
        <v>2.14</v>
      </c>
      <c r="S16" s="275">
        <f>IF(OR(W16&lt;0.01,W16="n/a"),"n/a",R16/W16*100)</f>
        <v>62.94117647058825</v>
      </c>
      <c r="T16" s="276">
        <f>IF(OR(W16&lt;0.01,Z16="n/a"),"n/a",(H16/SQRT(22.5*W16*(H16/Z16))-1)*100)</f>
        <v>42.40373425374688</v>
      </c>
      <c r="U16" s="269">
        <f>IF(OR(W16&lt;0.01,W16="n/a"),"n/a",H16/W16)</f>
        <v>23.04411764705882</v>
      </c>
      <c r="V16" s="277">
        <v>12</v>
      </c>
      <c r="W16" s="268">
        <v>3.4</v>
      </c>
      <c r="X16" s="268">
        <v>4.61</v>
      </c>
      <c r="Y16" s="278">
        <v>2.83</v>
      </c>
      <c r="Z16" s="279">
        <v>1.98</v>
      </c>
      <c r="AA16" s="280">
        <v>8.800000000000001</v>
      </c>
      <c r="AB16" s="281">
        <v>7.6</v>
      </c>
      <c r="AC16" s="282">
        <v>8.630000000000001</v>
      </c>
      <c r="AD16" s="283">
        <v>3.4</v>
      </c>
      <c r="AE16" s="283">
        <v>5</v>
      </c>
      <c r="AF16" s="284">
        <v>5</v>
      </c>
      <c r="AG16" s="285">
        <v>3988</v>
      </c>
      <c r="AH16" s="286">
        <v>0.4</v>
      </c>
      <c r="AI16" s="287">
        <v>0.75</v>
      </c>
      <c r="AJ16" s="288">
        <f>IF(OR(AD16&lt;0,AD16="n/a",AD16=0,AN16="n/a"),"n/a",AN16/AD16)</f>
        <v>0.9306227312201517</v>
      </c>
      <c r="AK16" s="289">
        <f>IF(OR(AN16&lt;0,AN16="n/a",AO16&lt;0,AO16="n/a"),"n/a",AN16/AO16)</f>
        <v>0.8612366451796143</v>
      </c>
      <c r="AL16" s="290">
        <f>((AP16/AQ16)^(1/1)-1)*100</f>
        <v>2.970297029702973</v>
      </c>
      <c r="AM16" s="290">
        <f>IF(AS16=0,"n/a",((AP16/AS16)^(1/3)-1)*100)</f>
        <v>3.06311028796904</v>
      </c>
      <c r="AN16" s="290">
        <f>IF(AV16=0,"n/a",((AP16/AV16)^(1/5)-1)*100)</f>
        <v>3.164117286148516</v>
      </c>
      <c r="AO16" s="291">
        <f>IF(BB16=0,"n/a",((AP16/BB16)^(1/10)-1)*100)</f>
        <v>3.673923193884332</v>
      </c>
      <c r="AP16" s="288">
        <v>2.08</v>
      </c>
      <c r="AQ16" s="288">
        <v>2.02</v>
      </c>
      <c r="AR16" s="288">
        <v>1.96</v>
      </c>
      <c r="AS16" s="288">
        <v>1.9</v>
      </c>
      <c r="AT16" s="292"/>
      <c r="AU16" s="288">
        <v>1.84</v>
      </c>
      <c r="AV16" s="288">
        <v>1.78</v>
      </c>
      <c r="AW16" s="292"/>
      <c r="AX16" s="524">
        <v>1.76</v>
      </c>
      <c r="AY16" s="294">
        <v>1.76</v>
      </c>
      <c r="AZ16" s="295">
        <v>1.72</v>
      </c>
      <c r="BA16" s="295">
        <v>1.64</v>
      </c>
      <c r="BB16" s="295">
        <v>1.45</v>
      </c>
      <c r="BC16" s="295">
        <v>1.245</v>
      </c>
      <c r="BD16" s="295">
        <v>1.149</v>
      </c>
      <c r="BE16" s="295">
        <v>1.132</v>
      </c>
      <c r="BF16" s="295">
        <v>1.1</v>
      </c>
      <c r="BG16" s="426">
        <v>1.072</v>
      </c>
      <c r="BH16" s="295">
        <v>1.072</v>
      </c>
      <c r="BI16" s="296">
        <v>1.059</v>
      </c>
      <c r="BJ16" s="293">
        <f>SUM(AP16:BI16)</f>
        <v>27.739</v>
      </c>
      <c r="BK16" s="297">
        <f>((AP16/AQ16)-1)*100</f>
        <v>2.970297029702973</v>
      </c>
      <c r="BL16" s="297">
        <f>((AQ16/AR16)-1)*100</f>
        <v>3.061224489795911</v>
      </c>
      <c r="BM16" s="297">
        <f>((AR16/AS16)-1)*100</f>
        <v>3.157894736842115</v>
      </c>
      <c r="BN16" s="297">
        <f>IF(AU16=0,0,IF(AU16&gt;AS16,0,((AS16/AU16)-1)*100))</f>
        <v>3.260869565217384</v>
      </c>
      <c r="BO16" s="297">
        <f>IF(AV16=0,0,IF(AV16&gt;AU16,0,((AU16/AV16)-1)*100))</f>
        <v>3.370786516853941</v>
      </c>
      <c r="BP16" s="297">
        <f>IF(AX16=0,0,IF(AX16&gt;AV16,0,((AV16/AX16)-1)*100))</f>
        <v>1.136363636363646</v>
      </c>
      <c r="BQ16" s="298">
        <f>IF(AY16=0,0,IF(AY16&gt;AX16,0,((AX16/AY16)-1)*100))</f>
        <v>0</v>
      </c>
      <c r="BR16" s="299">
        <f>IF(AZ16=0,0,IF(AZ16&gt;AY16,0,((AY16/AZ16)-1)*100))</f>
        <v>2.325581395348841</v>
      </c>
      <c r="BS16" s="299">
        <f>IF(BA16=0,0,IF(BA16&gt;AZ16,0,((AZ16/BA16)-1)*100))</f>
        <v>4.878048780487809</v>
      </c>
      <c r="BT16" s="299">
        <f>IF(BB16=0,0,IF(BB16&gt;BA16,0,((BA16/BB16)-1)*100))</f>
        <v>13.10344827586207</v>
      </c>
      <c r="BU16" s="299">
        <f>IF(BC16=0,0,IF(BC16&gt;BB16,0,((BB16/BC16)-1)*100))</f>
        <v>16.46586345381525</v>
      </c>
      <c r="BV16" s="299">
        <f>IF(BD16=0,0,IF(BD16&gt;BC16,0,((BC16/BD16)-1)*100))</f>
        <v>8.355091383812008</v>
      </c>
      <c r="BW16" s="299">
        <f>IF(BE16=0,0,IF(BE16&gt;BD16,0,((BD16/BE16)-1)*100))</f>
        <v>1.501766784452307</v>
      </c>
      <c r="BX16" s="299">
        <f>IF(BF16=0,0,IF(BF16&gt;BE16,0,((BE16/BF16)-1)*100))</f>
        <v>2.909090909090883</v>
      </c>
      <c r="BY16" s="299">
        <f>IF(BG16=0,0,IF(BG16&gt;BF16,0,((BF16/BG16)-1)*100))</f>
        <v>2.611940298507465</v>
      </c>
      <c r="BZ16" s="299">
        <f>IF(BH16=0,0,IF(BH16&gt;BG16,0,((BG16/BH16)-1)*100))</f>
        <v>0</v>
      </c>
      <c r="CA16" s="300">
        <f>IF(BI16=0,0,IF(BI16&gt;BH16,0,((BH16/BI16)-1)*100))</f>
        <v>1.227573182247399</v>
      </c>
      <c r="CB16" s="297">
        <f>AVERAGE(BK16:CA16)</f>
        <v>4.137402378729412</v>
      </c>
      <c r="CC16" s="297">
        <f>SQRT(AVERAGE((BK16-$CB16)^2,(BL16-$CB16)^2,(BM16-$CB16)^2,(BN16-$CB16)^2,(BO16-$CB16)^2,(BP16-$CB16)^2,(BQ16-$CB16)^2,(BR16-$CB16)^2,(BS16-$CB16)^2,(BT16-$CB16)^2,(BU16-$CB16)^2,(BV16-$CB16)^2,(BW16-$CB16)^2,(BX16-$CB16)^2,(BY16-$CB16)^2,(BZ16-$CB16)^2,(CA16-$CB16)^2))</f>
        <v>4.34760730694842</v>
      </c>
      <c r="CD16" t="s" s="146">
        <v>161</v>
      </c>
      <c r="CE16" s="301">
        <f>IF(AN16="n/a","n/a",IF(U16&lt;0,"n/a",IF(U16="n/a","n/a",I16+AN16-U16)))</f>
        <v>-17.14866660213558</v>
      </c>
      <c r="CF16" s="301">
        <f>IF(AN16="n/a","n/a",I16+AN16)</f>
        <v>5.895451044923245</v>
      </c>
      <c r="CG16" s="297">
        <f>D16/10+(1000-E16)/100+IF(F16="N",2,IF(F16="Y",1,0))+IF(G16="N",2,IF(G16="Y",1,0))+IF(L16&gt;10,5,L16/2)+IF(S16&gt;100,0,IF(S16&lt;0,0,(100-S16)/10))+IF(U16&gt;100,0,IF(U16&lt;0,0,(100-U16)/10))+IF(X16="-",0,IF(X16="N/A",0,IF(X16&gt;5,0,5-X16)))+IF(Y16&gt;5,0,5-Y16)+IF(Z16="N/A",0,IF(Z16&gt;5,0,5-Z16))+IF(AB16&lt;0,0,IF(AB16="-",0,IF(AB16="N/A",0,IF(AB16&gt;10,5,AB16/2))))+IF(AC16="n/a",0,IF(AC16&lt;0,0,IF(AC16&gt;10,5,AC16/2)))+IF(AE16="n/a",0,IF(AE16&lt;0,0,IF(AE16&gt;10,5,AE16/2)))+AF16/10+IF(AG16&gt;100000,3,IF(AG16&gt;10000,2,IF(AG16&gt;1000,1,0)))+IF(AL16&gt;10,5,AL16/2)+IF(AM16="n/a",0,IF(AM16&gt;10,5,AM16/2))+IF(AN16="n/a",0,IF(AN16&gt;10,5,AN16/2))+IF(AO16="n/a",0,IF(AO16&lt;0,0,IF(AO16&gt;10,5,AO16/2)))+IF(CB16&gt;10,5,CB16/2)</f>
        <v>49.06320336876013</v>
      </c>
      <c r="CH16" s="302">
        <f>IF(AB16="n/a",1.03*AP16,IF(AB16&lt;0,1.01*AP16,IF(AB16&gt;10,1.1*AP16,(1+AB16/100)*AP16)))</f>
        <v>2.23808</v>
      </c>
      <c r="CI16" s="303">
        <f>IF($AC16="n/a",1.03*CH16,IF($AC16&lt;0,1.01*CH16,IF($AC16&gt;10,1.1*CH16,(1+$AC16/100)*CH16)))</f>
        <v>2.431226304</v>
      </c>
      <c r="CJ16" s="304">
        <f>IF($AE16="n/a",1.03*CI16,IF($AE16&lt;0,1.01*CI16,IF($AE16&gt;10,1.1*CI16,(1+$AE16/100)*CI16)))</f>
        <v>2.552787619200001</v>
      </c>
      <c r="CK16" s="304">
        <f>IF($AE16="n/a",1.03*CJ16,IF($AE16&lt;0,1.01*CJ16,IF($AE16&gt;10,1.1*CJ16,(1+$AE16/100)*CJ16)))</f>
        <v>2.680427000160001</v>
      </c>
      <c r="CL16" s="305">
        <f>IF($AE16="n/a",1.03*CK16,IF($AE16&lt;0,1.01*CK16,IF($AE16&gt;10,1.1*CK16,(1+$AE16/100)*CK16)))</f>
        <v>2.814448350168001</v>
      </c>
      <c r="CM16" s="303">
        <f>SUM(CH16:CL16)</f>
        <v>12.716969273528</v>
      </c>
      <c r="CN16" s="300">
        <f>(CM16/H16)*100</f>
        <v>16.23097546078877</v>
      </c>
      <c r="CO16" s="306">
        <v>0.48</v>
      </c>
      <c r="CP16" s="307">
        <v>38.7</v>
      </c>
      <c r="CQ16" s="308">
        <v>-1.9</v>
      </c>
      <c r="CR16" s="307">
        <v>0.5</v>
      </c>
      <c r="CS16" s="308">
        <v>9.300000000000001</v>
      </c>
    </row>
    <row r="17" ht="11.25" customHeight="1">
      <c r="A17" t="s" s="110">
        <v>1078</v>
      </c>
      <c r="B17" t="s" s="110">
        <v>1079</v>
      </c>
      <c r="C17" t="s" s="173">
        <v>146</v>
      </c>
      <c r="D17" s="174">
        <v>7</v>
      </c>
      <c r="E17" s="85">
        <v>492</v>
      </c>
      <c r="F17" t="s" s="118">
        <v>141</v>
      </c>
      <c r="G17" t="s" s="113">
        <v>141</v>
      </c>
      <c r="H17" s="495">
        <v>93.86</v>
      </c>
      <c r="I17" s="177">
        <f>(R17/H17)*100</f>
        <v>1.576816535265289</v>
      </c>
      <c r="J17" s="311">
        <v>0.33</v>
      </c>
      <c r="K17" s="311">
        <v>0.37</v>
      </c>
      <c r="L17" s="177">
        <f>((K17/J17)-1)*100</f>
        <v>12.12121212121211</v>
      </c>
      <c r="M17" s="179">
        <v>42790</v>
      </c>
      <c r="N17" s="179">
        <v>42794</v>
      </c>
      <c r="O17" s="179">
        <v>42828</v>
      </c>
      <c r="P17" t="s" s="173">
        <v>201</v>
      </c>
      <c r="Q17" s="397"/>
      <c r="R17" s="180">
        <f>K17*4</f>
        <v>1.48</v>
      </c>
      <c r="S17" s="181">
        <f>IF(OR(W17&lt;0.01,W17="n/a"),"n/a",R17/W17*100)</f>
        <v>21.86115214180207</v>
      </c>
      <c r="T17" s="182">
        <f>IF(OR(W17&lt;0.01,Z17="n/a"),"n/a",(H17/SQRT(22.5*W17*(H17/Z17))-1)*100)</f>
        <v>3.24706934379011</v>
      </c>
      <c r="U17" s="177">
        <f>IF(OR(W17&lt;0.01,W17="n/a"),"n/a",H17/W17)</f>
        <v>13.86410635155096</v>
      </c>
      <c r="V17" s="183">
        <v>12</v>
      </c>
      <c r="W17" s="176">
        <v>6.77</v>
      </c>
      <c r="X17" s="176">
        <v>0.73</v>
      </c>
      <c r="Y17" s="184">
        <v>0.9</v>
      </c>
      <c r="Z17" s="185">
        <v>1.73</v>
      </c>
      <c r="AA17" s="186">
        <v>13</v>
      </c>
      <c r="AB17" s="187">
        <v>-7.6</v>
      </c>
      <c r="AC17" s="188">
        <v>21.49</v>
      </c>
      <c r="AD17" s="189">
        <v>25.4</v>
      </c>
      <c r="AE17" s="189">
        <v>19.06</v>
      </c>
      <c r="AF17" s="190">
        <v>27</v>
      </c>
      <c r="AG17" s="191">
        <v>34001</v>
      </c>
      <c r="AH17" s="192">
        <v>0.1</v>
      </c>
      <c r="AI17" s="193">
        <v>0.32</v>
      </c>
      <c r="AJ17" s="194">
        <f>IF(OR(AD17&lt;0,AD17="n/a",AD17=0,AN17="n/a"),"n/a",AN17/AD17)</f>
        <v>0.3527064220445971</v>
      </c>
      <c r="AK17" t="s" s="338">
        <v>143</v>
      </c>
      <c r="AL17" s="196">
        <f>((AP17/AQ17)^(1/1)-1)*100</f>
        <v>9.322033898305104</v>
      </c>
      <c r="AM17" s="196">
        <f>IF(AS17=0,"n/a",((AP17/AS17)^(1/3)-1)*100)</f>
        <v>8.858723345293296</v>
      </c>
      <c r="AN17" s="196">
        <f>IF(AV17=0,"n/a",((AP17/AV17)^(1/5)-1)*100)</f>
        <v>8.958743119932766</v>
      </c>
      <c r="AO17" s="197">
        <f>IF(BB17=0,"n/a",((AP17/BB17)^(1/10)-1)*100)</f>
        <v>-0.8149612203181444</v>
      </c>
      <c r="AP17" s="194">
        <v>1.29</v>
      </c>
      <c r="AQ17" s="194">
        <v>1.18</v>
      </c>
      <c r="AR17" s="194">
        <v>1.12</v>
      </c>
      <c r="AS17" s="194">
        <v>1</v>
      </c>
      <c r="AT17" s="199"/>
      <c r="AU17" s="194">
        <v>0.88</v>
      </c>
      <c r="AV17" s="194">
        <v>0.84</v>
      </c>
      <c r="AW17" s="199"/>
      <c r="AX17" s="398">
        <v>0.8</v>
      </c>
      <c r="AY17" s="370">
        <v>0.8</v>
      </c>
      <c r="AZ17" s="202">
        <v>1.64</v>
      </c>
      <c r="BA17" s="202">
        <v>1.52</v>
      </c>
      <c r="BB17" s="202">
        <v>1.4</v>
      </c>
      <c r="BC17" s="202">
        <v>1.28</v>
      </c>
      <c r="BD17" s="202">
        <v>1.12</v>
      </c>
      <c r="BE17" s="202">
        <v>0.92</v>
      </c>
      <c r="BF17" s="202">
        <v>0.84</v>
      </c>
      <c r="BG17" s="202">
        <v>0.76</v>
      </c>
      <c r="BH17" s="202">
        <v>0.68</v>
      </c>
      <c r="BI17" s="314">
        <v>0.6</v>
      </c>
      <c r="BJ17" s="200">
        <f>SUM(AP17:BI17)</f>
        <v>18.67</v>
      </c>
      <c r="BK17" s="205">
        <f>((AP17/AQ17)-1)*100</f>
        <v>9.322033898305104</v>
      </c>
      <c r="BL17" s="205">
        <f>((AQ17/AR17)-1)*100</f>
        <v>5.357142857142838</v>
      </c>
      <c r="BM17" s="205">
        <f>((AR17/AS17)-1)*100</f>
        <v>12.00000000000001</v>
      </c>
      <c r="BN17" s="205">
        <f>IF(AU17=0,0,IF(AU17&gt;AS17,0,((AS17/AU17)-1)*100))</f>
        <v>13.63636363636365</v>
      </c>
      <c r="BO17" s="205">
        <f>IF(AV17=0,0,IF(AV17&gt;AU17,0,((AU17/AV17)-1)*100))</f>
        <v>4.761904761904767</v>
      </c>
      <c r="BP17" s="205">
        <f>IF(AX17=0,0,IF(AX17&gt;AV17,0,((AV17/AX17)-1)*100))</f>
        <v>4.999999999999982</v>
      </c>
      <c r="BQ17" s="206">
        <f>IF(AY17=0,0,IF(AY17&gt;AX17,0,((AX17/AY17)-1)*100))</f>
        <v>0</v>
      </c>
      <c r="BR17" s="207">
        <f>IF(AZ17=0,0,IF(AZ17&gt;AY17,0,((AY17/AZ17)-1)*100))</f>
        <v>0</v>
      </c>
      <c r="BS17" s="207">
        <f>IF(BA17=0,0,IF(BA17&gt;AZ17,0,((AZ17/BA17)-1)*100))</f>
        <v>7.894736842105265</v>
      </c>
      <c r="BT17" s="207">
        <f>IF(BB17=0,0,IF(BB17&gt;BA17,0,((BA17/BB17)-1)*100))</f>
        <v>8.571428571428585</v>
      </c>
      <c r="BU17" s="207">
        <f>IF(BC17=0,0,IF(BC17&gt;BB17,0,((BB17/BC17)-1)*100))</f>
        <v>9.375</v>
      </c>
      <c r="BV17" s="207">
        <f>IF(BD17=0,0,IF(BD17&gt;BC17,0,((BC17/BD17)-1)*100))</f>
        <v>14.28571428571428</v>
      </c>
      <c r="BW17" s="207">
        <f>IF(BE17=0,0,IF(BE17&gt;BD17,0,((BD17/BE17)-1)*100))</f>
        <v>21.73913043478262</v>
      </c>
      <c r="BX17" s="207">
        <f>IF(BF17=0,0,IF(BF17&gt;BE17,0,((BE17/BF17)-1)*100))</f>
        <v>9.523809523809534</v>
      </c>
      <c r="BY17" s="207">
        <f>IF(BG17=0,0,IF(BG17&gt;BF17,0,((BF17/BG17)-1)*100))</f>
        <v>10.52631578947367</v>
      </c>
      <c r="BZ17" s="207">
        <f>IF(BH17=0,0,IF(BH17&gt;BG17,0,((BG17/BH17)-1)*100))</f>
        <v>11.76470588235294</v>
      </c>
      <c r="CA17" s="208">
        <f>IF(BI17=0,0,IF(BI17&gt;BH17,0,((BH17/BI17)-1)*100))</f>
        <v>13.33333333333335</v>
      </c>
      <c r="CB17" s="205">
        <f>AVERAGE(BK17:CA17)</f>
        <v>9.240683518630389</v>
      </c>
      <c r="CC17" s="205">
        <f>SQRT(AVERAGE((BK17-$CB17)^2,(BL17-$CB17)^2,(BM17-$CB17)^2,(BN17-$CB17)^2,(BO17-$CB17)^2,(BP17-$CB17)^2,(BQ17-$CB17)^2,(BR17-$CB17)^2,(BS17-$CB17)^2,(BT17-$CB17)^2,(BU17-$CB17)^2,(BV17-$CB17)^2,(BW17-$CB17)^2,(BX17-$CB17)^2,(BY17-$CB17)^2,(BZ17-$CB17)^2,(CA17-$CB17)^2))</f>
        <v>5.199785997398579</v>
      </c>
      <c r="CD17" t="s" s="110">
        <v>132</v>
      </c>
      <c r="CE17" s="209">
        <f>IF(AN17="n/a","n/a",IF(U17&lt;0,"n/a",IF(U17="n/a","n/a",I17+AN17-U17)))</f>
        <v>-3.328546696352905</v>
      </c>
      <c r="CF17" s="209">
        <f>IF(AN17="n/a","n/a",I17+AN17)</f>
        <v>10.53555965519806</v>
      </c>
      <c r="CG17" s="205">
        <f>D17/10+(1000-E17)/100+IF(F17="N",2,IF(F17="Y",1,0))+IF(G17="N",2,IF(G17="Y",1,0))+IF(L17&gt;10,5,L17/2)+IF(S17&gt;100,0,IF(S17&lt;0,0,(100-S17)/10))+IF(U17&gt;100,0,IF(U17&lt;0,0,(100-U17)/10))+IF(X17="-",0,IF(X17="N/A",0,IF(X17&gt;5,0,5-X17)))+IF(Y17&gt;5,0,5-Y17)+IF(Z17="N/A",0,IF(Z17&gt;5,0,5-Z17))+IF(AB17&lt;0,0,IF(AB17="-",0,IF(AB17="N/A",0,IF(AB17&gt;10,5,AB17/2))))+IF(AC17="n/a",0,IF(AC17&lt;0,0,IF(AC17&gt;10,5,AC17/2)))+IF(AE17="n/a",0,IF(AE17&lt;0,0,IF(AE17&gt;10,5,AE17/2)))+AF17/10+IF(AG17&gt;100000,3,IF(AG17&gt;10000,2,IF(AG17&gt;1000,1,0)))+IF(AL17&gt;10,5,AL17/2)+IF(AM17="n/a",0,IF(AM17&gt;10,5,AM17/2))+IF(AN17="n/a",0,IF(AN17&gt;10,5,AN17/2))+IF(AO17="n/a",0,IF(AO17&lt;0,0,IF(AO17&gt;10,5,AO17/2)))+IF(CB17&gt;10,5,CB17/2)</f>
        <v>73.73756609174549</v>
      </c>
      <c r="CH17" s="315">
        <f>IF(AB17="n/a",1.03*AP17,IF(AB17&lt;0,1.01*AP17,IF(AB17&gt;10,1.1*AP17,(1+AB17/100)*AP17)))</f>
        <v>1.3029</v>
      </c>
      <c r="CI17" s="211">
        <f>IF($AC17="n/a",1.03*CH17,IF($AC17&lt;0,1.01*CH17,IF($AC17&gt;10,1.1*CH17,(1+$AC17/100)*CH17)))</f>
        <v>1.43319</v>
      </c>
      <c r="CJ17" s="212">
        <f>IF($AE17="n/a",1.03*CI17,IF($AE17&lt;0,1.01*CI17,IF($AE17&gt;10,1.1*CI17,(1+$AE17/100)*CI17)))</f>
        <v>1.576509</v>
      </c>
      <c r="CK17" s="212">
        <f>IF($AE17="n/a",1.03*CJ17,IF($AE17&lt;0,1.01*CJ17,IF($AE17&gt;10,1.1*CJ17,(1+$AE17/100)*CJ17)))</f>
        <v>1.7341599</v>
      </c>
      <c r="CL17" s="210">
        <f>IF($AE17="n/a",1.03*CK17,IF($AE17&lt;0,1.01*CK17,IF($AE17&gt;10,1.1*CK17,(1+$AE17/100)*CK17)))</f>
        <v>1.90757589</v>
      </c>
      <c r="CM17" s="211">
        <f>SUM(CH17:CL17)</f>
        <v>7.954334790000001</v>
      </c>
      <c r="CN17" s="208">
        <f>(CM17/H17)*100</f>
        <v>8.474680151289155</v>
      </c>
      <c r="CO17" s="213">
        <v>1.09</v>
      </c>
      <c r="CP17" s="214">
        <v>41</v>
      </c>
      <c r="CQ17" s="215">
        <v>-1.5</v>
      </c>
      <c r="CR17" s="214">
        <v>2.4</v>
      </c>
      <c r="CS17" s="215">
        <v>8.9</v>
      </c>
    </row>
    <row r="18" ht="11.25" customHeight="1">
      <c r="A18" t="s" s="116">
        <v>1080</v>
      </c>
      <c r="B18" t="s" s="116">
        <v>1081</v>
      </c>
      <c r="C18" t="s" s="116">
        <v>181</v>
      </c>
      <c r="D18" s="218">
        <v>6</v>
      </c>
      <c r="E18" s="85">
        <v>663</v>
      </c>
      <c r="F18" t="s" s="220">
        <v>129</v>
      </c>
      <c r="G18" t="s" s="221">
        <v>129</v>
      </c>
      <c r="H18" s="493">
        <v>47.9</v>
      </c>
      <c r="I18" s="223">
        <f>(R18/H18)*100</f>
        <v>1.419624217118998</v>
      </c>
      <c r="J18" s="224">
        <v>0.15</v>
      </c>
      <c r="K18" s="224">
        <v>0.17</v>
      </c>
      <c r="L18" s="223">
        <f>((K18/J18)-1)*100</f>
        <v>13.33333333333335</v>
      </c>
      <c r="M18" s="226">
        <v>42900</v>
      </c>
      <c r="N18" s="226">
        <v>42902</v>
      </c>
      <c r="O18" s="226">
        <v>42922</v>
      </c>
      <c r="P18" t="s" s="227">
        <v>710</v>
      </c>
      <c r="Q18" s="316"/>
      <c r="R18" s="225">
        <f>K18*4</f>
        <v>0.68</v>
      </c>
      <c r="S18" s="228">
        <f>IF(OR(W18&lt;0.01,W18="n/a"),"n/a",R18/W18*100)</f>
        <v>48.22695035460994</v>
      </c>
      <c r="T18" s="229">
        <f>IF(OR(W18&lt;0.01,Z18="n/a"),"n/a",(H18/SQRT(22.5*W18*(H18/Z18))-1)*100)</f>
        <v>133.7874675517051</v>
      </c>
      <c r="U18" s="223">
        <f>IF(OR(W18&lt;0.01,W18="n/a"),"n/a",H18/W18)</f>
        <v>33.97163120567376</v>
      </c>
      <c r="V18" s="230">
        <v>12</v>
      </c>
      <c r="W18" s="222">
        <v>1.41</v>
      </c>
      <c r="X18" s="222">
        <v>2.26</v>
      </c>
      <c r="Y18" s="231">
        <v>1.69</v>
      </c>
      <c r="Z18" s="232">
        <v>3.62</v>
      </c>
      <c r="AA18" s="233">
        <v>11.8</v>
      </c>
      <c r="AB18" s="234">
        <v>-28.3</v>
      </c>
      <c r="AC18" s="235">
        <v>13.85</v>
      </c>
      <c r="AD18" s="236">
        <v>-7.2</v>
      </c>
      <c r="AE18" s="236">
        <v>15.1</v>
      </c>
      <c r="AF18" s="237">
        <v>6</v>
      </c>
      <c r="AG18" s="238">
        <v>1398</v>
      </c>
      <c r="AH18" s="239">
        <v>1.4</v>
      </c>
      <c r="AI18" s="240">
        <v>0.77</v>
      </c>
      <c r="AJ18" t="s" s="265">
        <f>IF(OR(AD18&lt;0,AD18="n/a",AD18=0,AN18="n/a"),"n/a",AN18/AD18)</f>
        <v>143</v>
      </c>
      <c r="AK18" t="s" s="265">
        <f>IF(OR(AN18&lt;0,AN18="n/a",AO18&lt;0,AO18="n/a"),"n/a",AN18/AO18)</f>
        <v>143</v>
      </c>
      <c r="AL18" s="243">
        <f>((AP18/AQ18)^(1/1)-1)*100</f>
        <v>11.11111111111109</v>
      </c>
      <c r="AM18" s="243">
        <f>IF(AS18=0,"n/a",((AP18/AS18)^(1/3)-1)*100)</f>
        <v>20.84372700534998</v>
      </c>
      <c r="AN18" t="s" s="265">
        <f>IF(AV18=0,"n/a",((AP18/AV18)^(1/5)-1)*100)</f>
        <v>143</v>
      </c>
      <c r="AO18" t="s" s="265">
        <f>IF(BB18=0,"n/a",((AP18/BB18)^(1/10)-1)*100)</f>
        <v>143</v>
      </c>
      <c r="AP18" s="321">
        <v>0.6</v>
      </c>
      <c r="AQ18" s="241">
        <v>0.54</v>
      </c>
      <c r="AR18" s="241">
        <v>0.44</v>
      </c>
      <c r="AS18" s="241">
        <v>0.34</v>
      </c>
      <c r="AT18" t="s" s="266">
        <v>112</v>
      </c>
      <c r="AU18" s="241">
        <v>0.1</v>
      </c>
      <c r="AV18" s="321">
        <v>0</v>
      </c>
      <c r="AW18" s="245"/>
      <c r="AX18" s="583">
        <v>0</v>
      </c>
      <c r="AY18" s="394">
        <v>0</v>
      </c>
      <c r="AZ18" s="317">
        <v>0</v>
      </c>
      <c r="BA18" s="317">
        <v>0</v>
      </c>
      <c r="BB18" s="317">
        <v>0</v>
      </c>
      <c r="BC18" s="317">
        <v>0</v>
      </c>
      <c r="BD18" s="317">
        <v>0</v>
      </c>
      <c r="BE18" s="317">
        <v>0</v>
      </c>
      <c r="BF18" s="317">
        <v>0</v>
      </c>
      <c r="BG18" s="317">
        <v>0</v>
      </c>
      <c r="BH18" s="317">
        <v>0</v>
      </c>
      <c r="BI18" s="401">
        <v>0</v>
      </c>
      <c r="BJ18" s="246">
        <f>SUM(AP18:BI18)</f>
        <v>2.02</v>
      </c>
      <c r="BK18" s="250">
        <f>((AP18/AQ18)-1)*100</f>
        <v>11.11111111111109</v>
      </c>
      <c r="BL18" s="250">
        <f>((AQ18/AR18)-1)*100</f>
        <v>22.72727272727273</v>
      </c>
      <c r="BM18" s="250">
        <f>((AR18/AS18)-1)*100</f>
        <v>29.41176470588234</v>
      </c>
      <c r="BN18" s="250">
        <f>IF(AU18=0,0,IF(AU18&gt;AS18,0,((AS18/AU18)-1)*100))</f>
        <v>240</v>
      </c>
      <c r="BO18" s="250">
        <f>IF(AV18=0,0,IF(AV18&gt;AU18,0,((AU18/AV18)-1)*100))</f>
        <v>0</v>
      </c>
      <c r="BP18" s="250">
        <f>IF(AX18=0,0,IF(AX18&gt;AV18,0,((AV18/AX18)-1)*100))</f>
        <v>0</v>
      </c>
      <c r="BQ18" s="251">
        <f>IF(AY18=0,0,IF(AY18&gt;AX18,0,((AX18/AY18)-1)*100))</f>
        <v>0</v>
      </c>
      <c r="BR18" s="252">
        <f>IF(AZ18=0,0,IF(AZ18&gt;AY18,0,((AY18/AZ18)-1)*100))</f>
        <v>0</v>
      </c>
      <c r="BS18" s="252">
        <f>IF(BA18=0,0,IF(BA18&gt;AZ18,0,((AZ18/BA18)-1)*100))</f>
        <v>0</v>
      </c>
      <c r="BT18" s="252">
        <f>IF(BB18=0,0,IF(BB18&gt;BA18,0,((BA18/BB18)-1)*100))</f>
        <v>0</v>
      </c>
      <c r="BU18" s="252">
        <f>IF(BC18=0,0,IF(BC18&gt;BB18,0,((BB18/BC18)-1)*100))</f>
        <v>0</v>
      </c>
      <c r="BV18" s="252">
        <f>IF(BD18=0,0,IF(BD18&gt;BC18,0,((BC18/BD18)-1)*100))</f>
        <v>0</v>
      </c>
      <c r="BW18" s="252">
        <f>IF(BE18=0,0,IF(BE18&gt;BD18,0,((BD18/BE18)-1)*100))</f>
        <v>0</v>
      </c>
      <c r="BX18" s="252">
        <f>IF(BF18=0,0,IF(BF18&gt;BE18,0,((BE18/BF18)-1)*100))</f>
        <v>0</v>
      </c>
      <c r="BY18" s="252">
        <f>IF(BG18=0,0,IF(BG18&gt;BF18,0,((BF18/BG18)-1)*100))</f>
        <v>0</v>
      </c>
      <c r="BZ18" s="252">
        <f>IF(BH18=0,0,IF(BH18&gt;BG18,0,((BG18/BH18)-1)*100))</f>
        <v>0</v>
      </c>
      <c r="CA18" s="253">
        <f>IF(BI18=0,0,IF(BI18&gt;BH18,0,((BH18/BI18)-1)*100))</f>
        <v>0</v>
      </c>
      <c r="CB18" s="250">
        <f>AVERAGE(BK18:CA18)</f>
        <v>17.83824403201566</v>
      </c>
      <c r="CC18" s="250">
        <f>SQRT(AVERAGE((BK18-$CB18)^2,(BL18-$CB18)^2,(BM18-$CB18)^2,(BN18-$CB18)^2,(BO18-$CB18)^2,(BP18-$CB18)^2,(BQ18-$CB18)^2,(BR18-$CB18)^2,(BS18-$CB18)^2,(BT18-$CB18)^2,(BU18-$CB18)^2,(BV18-$CB18)^2,(BW18-$CB18)^2,(BX18-$CB18)^2,(BY18-$CB18)^2,(BZ18-$CB18)^2,(CA18-$CB18)^2))</f>
        <v>56.20110291275947</v>
      </c>
      <c r="CD18" t="s" s="116">
        <v>137</v>
      </c>
      <c r="CE18" t="s" s="402">
        <f>IF(AN18="n/a","n/a",IF(U18&lt;0,"n/a",IF(U18="n/a","n/a",I18+AN18-U18)))</f>
        <v>143</v>
      </c>
      <c r="CF18" t="s" s="402">
        <f>IF(AN18="n/a","n/a",I18+AN18)</f>
        <v>143</v>
      </c>
      <c r="CG18" s="250">
        <f>D18/10+(1000-E18)/100+IF(F18="N",2,IF(F18="Y",1,0))+IF(G18="N",2,IF(G18="Y",1,0))+IF(L18&gt;10,5,L18/2)+IF(S18&gt;100,0,IF(S18&lt;0,0,(100-S18)/10))+IF(U18&gt;100,0,IF(U18&lt;0,0,(100-U18)/10))+IF(X18="-",0,IF(X18="N/A",0,IF(X18&gt;5,0,5-X18)))+IF(Y18&gt;5,0,5-Y18)+IF(Z18="N/A",0,IF(Z18&gt;5,0,5-Z18))+IF(AB18&lt;0,0,IF(AB18="-",0,IF(AB18="N/A",0,IF(AB18&gt;10,5,AB18/2))))+IF(AC18="n/a",0,IF(AC18&lt;0,0,IF(AC18&gt;10,5,AC18/2)))+IF(AE18="n/a",0,IF(AE18&lt;0,0,IF(AE18&gt;10,5,AE18/2)))+AF18/10+IF(AG18&gt;100000,3,IF(AG18&gt;10000,2,IF(AG18&gt;1000,1,0)))+IF(AL18&gt;10,5,AL18/2)+IF(AM18="n/a",0,IF(AM18&gt;10,5,AM18/2))+IF(AN18="n/a",0,IF(AN18&gt;10,5,AN18/2))+IF(AO18="n/a",0,IF(AO18&lt;0,0,IF(AO18&gt;10,5,AO18/2)))+IF(CB18&gt;10,5,CB18/2)</f>
        <v>54.78014184397163</v>
      </c>
      <c r="CH18" s="255">
        <f>IF(AB18="n/a",1.03*AP18,IF(AB18&lt;0,1.01*AP18,IF(AB18&gt;10,1.1*AP18,(1+AB18/100)*AP18)))</f>
        <v>0.606</v>
      </c>
      <c r="CI18" s="256">
        <f>IF($AC18="n/a",1.03*CH18,IF($AC18&lt;0,1.01*CH18,IF($AC18&gt;10,1.1*CH18,(1+$AC18/100)*CH18)))</f>
        <v>0.6666000000000001</v>
      </c>
      <c r="CJ18" s="257">
        <f>IF($AE18="n/a",1.03*CI18,IF($AE18&lt;0,1.01*CI18,IF($AE18&gt;10,1.1*CI18,(1+$AE18/100)*CI18)))</f>
        <v>0.7332600000000001</v>
      </c>
      <c r="CK18" s="257">
        <f>IF($AE18="n/a",1.03*CJ18,IF($AE18&lt;0,1.01*CJ18,IF($AE18&gt;10,1.1*CJ18,(1+$AE18/100)*CJ18)))</f>
        <v>0.8065860000000002</v>
      </c>
      <c r="CL18" s="258">
        <f>IF($AE18="n/a",1.03*CK18,IF($AE18&lt;0,1.01*CK18,IF($AE18&gt;10,1.1*CK18,(1+$AE18/100)*CK18)))</f>
        <v>0.8872446000000004</v>
      </c>
      <c r="CM18" s="256">
        <f>SUM(CH18:CL18)</f>
        <v>3.699690600000001</v>
      </c>
      <c r="CN18" s="253">
        <f>(CM18/H18)*100</f>
        <v>7.723779958246348</v>
      </c>
      <c r="CO18" s="259">
        <v>1.68</v>
      </c>
      <c r="CP18" s="260">
        <v>65.7</v>
      </c>
      <c r="CQ18" s="261">
        <v>-4.2</v>
      </c>
      <c r="CR18" s="260">
        <v>1.7</v>
      </c>
      <c r="CS18" s="261">
        <v>13.8</v>
      </c>
    </row>
    <row r="19" ht="11.25" customHeight="1">
      <c r="A19" t="s" s="116">
        <v>1082</v>
      </c>
      <c r="B19" t="s" s="116">
        <v>1083</v>
      </c>
      <c r="C19" t="s" s="227">
        <v>829</v>
      </c>
      <c r="D19" s="218">
        <v>6</v>
      </c>
      <c r="E19" s="85">
        <v>636</v>
      </c>
      <c r="F19" t="s" s="220">
        <v>129</v>
      </c>
      <c r="G19" t="s" s="221">
        <v>129</v>
      </c>
      <c r="H19" s="493">
        <v>65.09999999999999</v>
      </c>
      <c r="I19" s="223">
        <f>(R19/H19)*100</f>
        <v>1.351766513056836</v>
      </c>
      <c r="J19" s="224">
        <v>0.195</v>
      </c>
      <c r="K19" s="224">
        <v>0.22</v>
      </c>
      <c r="L19" s="223">
        <f>((K19/J19)-1)*100</f>
        <v>12.82051282051282</v>
      </c>
      <c r="M19" s="226">
        <v>42823</v>
      </c>
      <c r="N19" s="226">
        <v>42825</v>
      </c>
      <c r="O19" s="226">
        <v>42839</v>
      </c>
      <c r="P19" t="s" s="227">
        <v>225</v>
      </c>
      <c r="Q19" t="s" s="429">
        <v>1084</v>
      </c>
      <c r="R19" s="225">
        <f>K19*4</f>
        <v>0.88</v>
      </c>
      <c r="S19" s="228">
        <f>IF(OR(W19&lt;0.01,W19="n/a"),"n/a",R19/W19*100)</f>
        <v>30.55555555555556</v>
      </c>
      <c r="T19" s="229">
        <f>IF(OR(W19&lt;0.01,Z19="n/a"),"n/a",(H19/SQRT(22.5*W19*(H19/Z19))-1)*100)</f>
        <v>64.39141412201866</v>
      </c>
      <c r="U19" s="223">
        <f>IF(OR(W19&lt;0.01,W19="n/a"),"n/a",H19/W19)</f>
        <v>22.60416666666666</v>
      </c>
      <c r="V19" s="230">
        <v>9</v>
      </c>
      <c r="W19" s="222">
        <v>2.88</v>
      </c>
      <c r="X19" s="222">
        <v>3.21</v>
      </c>
      <c r="Y19" s="231">
        <v>2.5</v>
      </c>
      <c r="Z19" s="232">
        <v>2.69</v>
      </c>
      <c r="AA19" s="233">
        <v>11.6</v>
      </c>
      <c r="AB19" s="234">
        <v>-5.8</v>
      </c>
      <c r="AC19" s="235">
        <v>6.25</v>
      </c>
      <c r="AD19" s="236">
        <v>7.8</v>
      </c>
      <c r="AE19" s="236">
        <v>7.05</v>
      </c>
      <c r="AF19" s="237">
        <v>11</v>
      </c>
      <c r="AG19" s="238">
        <v>9560</v>
      </c>
      <c r="AH19" s="239">
        <v>4.8</v>
      </c>
      <c r="AI19" s="240">
        <v>0.06</v>
      </c>
      <c r="AJ19" t="s" s="265">
        <f>IF(OR(AD19&lt;0,AD19="n/a",AD19=0,AN19="n/a"),"n/a",AN19/AD19)</f>
        <v>143</v>
      </c>
      <c r="AK19" t="s" s="265">
        <f>IF(OR(AN19&lt;0,AN19="n/a",AO19&lt;0,AO19="n/a"),"n/a",AN19/AO19)</f>
        <v>143</v>
      </c>
      <c r="AL19" s="243">
        <f>((AP19/AQ19)^(1/1)-1)*100</f>
        <v>13.53383458646615</v>
      </c>
      <c r="AM19" s="243">
        <f>IF(AS19=0,"n/a",((AP19/AS19)^(1/3)-1)*100)</f>
        <v>13.23513512184846</v>
      </c>
      <c r="AN19" t="s" s="265">
        <f>IF(AV19=0,"n/a",((AP19/AV19)^(1/5)-1)*100)</f>
        <v>143</v>
      </c>
      <c r="AO19" t="s" s="265">
        <f>IF(BB19=0,"n/a",((AP19/BB19)^(1/10)-1)*100)</f>
        <v>143</v>
      </c>
      <c r="AP19" s="241">
        <v>0.755</v>
      </c>
      <c r="AQ19" s="241">
        <v>0.665</v>
      </c>
      <c r="AR19" s="241">
        <v>0.595</v>
      </c>
      <c r="AS19" s="321">
        <v>0.52</v>
      </c>
      <c r="AT19" s="245"/>
      <c r="AU19" s="241">
        <v>0.13</v>
      </c>
      <c r="AV19" s="321">
        <v>0</v>
      </c>
      <c r="AW19" s="245"/>
      <c r="AX19" s="583">
        <v>0</v>
      </c>
      <c r="AY19" s="394">
        <v>0</v>
      </c>
      <c r="AZ19" s="317">
        <v>0</v>
      </c>
      <c r="BA19" s="317">
        <v>0</v>
      </c>
      <c r="BB19" s="317">
        <v>0</v>
      </c>
      <c r="BC19" s="317">
        <v>0</v>
      </c>
      <c r="BD19" s="317">
        <v>0</v>
      </c>
      <c r="BE19" s="317">
        <v>0</v>
      </c>
      <c r="BF19" s="317">
        <v>0</v>
      </c>
      <c r="BG19" s="317">
        <v>0</v>
      </c>
      <c r="BH19" s="317">
        <v>0</v>
      </c>
      <c r="BI19" s="401">
        <v>0</v>
      </c>
      <c r="BJ19" s="246">
        <f>SUM(AP19:BI19)</f>
        <v>2.665</v>
      </c>
      <c r="BK19" s="250">
        <f>((AP19/AQ19)-1)*100</f>
        <v>13.53383458646615</v>
      </c>
      <c r="BL19" s="250">
        <f>((AQ19/AR19)-1)*100</f>
        <v>11.76470588235294</v>
      </c>
      <c r="BM19" s="250">
        <f>((AR19/AS19)-1)*100</f>
        <v>14.42307692307692</v>
      </c>
      <c r="BN19" s="250">
        <f>IF(AU19=0,0,IF(AU19&gt;AS19,0,((AS19/AU19)-1)*100))</f>
        <v>300</v>
      </c>
      <c r="BO19" s="250">
        <f>IF(AV19=0,0,IF(AV19&gt;AU19,0,((AU19/AV19)-1)*100))</f>
        <v>0</v>
      </c>
      <c r="BP19" s="250">
        <f>IF(AX19=0,0,IF(AX19&gt;AV19,0,((AV19/AX19)-1)*100))</f>
        <v>0</v>
      </c>
      <c r="BQ19" s="251">
        <f>IF(AY19=0,0,IF(AY19&gt;AX19,0,((AX19/AY19)-1)*100))</f>
        <v>0</v>
      </c>
      <c r="BR19" s="252">
        <f>IF(AZ19=0,0,IF(AZ19&gt;AY19,0,((AY19/AZ19)-1)*100))</f>
        <v>0</v>
      </c>
      <c r="BS19" s="252">
        <f>IF(BA19=0,0,IF(BA19&gt;AZ19,0,((AZ19/BA19)-1)*100))</f>
        <v>0</v>
      </c>
      <c r="BT19" s="252">
        <f>IF(BB19=0,0,IF(BB19&gt;BA19,0,((BA19/BB19)-1)*100))</f>
        <v>0</v>
      </c>
      <c r="BU19" s="252">
        <f>IF(BC19=0,0,IF(BC19&gt;BB19,0,((BB19/BC19)-1)*100))</f>
        <v>0</v>
      </c>
      <c r="BV19" s="252">
        <f>IF(BD19=0,0,IF(BD19&gt;BC19,0,((BC19/BD19)-1)*100))</f>
        <v>0</v>
      </c>
      <c r="BW19" s="252">
        <f>IF(BE19=0,0,IF(BE19&gt;BD19,0,((BD19/BE19)-1)*100))</f>
        <v>0</v>
      </c>
      <c r="BX19" s="252">
        <f>IF(BF19=0,0,IF(BF19&gt;BE19,0,((BE19/BF19)-1)*100))</f>
        <v>0</v>
      </c>
      <c r="BY19" s="252">
        <f>IF(BG19=0,0,IF(BG19&gt;BF19,0,((BF19/BG19)-1)*100))</f>
        <v>0</v>
      </c>
      <c r="BZ19" s="252">
        <f>IF(BH19=0,0,IF(BH19&gt;BG19,0,((BG19/BH19)-1)*100))</f>
        <v>0</v>
      </c>
      <c r="CA19" s="253">
        <f>IF(BI19=0,0,IF(BI19&gt;BH19,0,((BH19/BI19)-1)*100))</f>
        <v>0</v>
      </c>
      <c r="CB19" s="250">
        <f>AVERAGE(BK19:CA19)</f>
        <v>19.98362455246447</v>
      </c>
      <c r="CC19" s="250">
        <f>SQRT(AVERAGE((BK19-$CB19)^2,(BL19-$CB19)^2,(BM19-$CB19)^2,(BN19-$CB19)^2,(BO19-$CB19)^2,(BP19-$CB19)^2,(BQ19-$CB19)^2,(BR19-$CB19)^2,(BS19-$CB19)^2,(BT19-$CB19)^2,(BU19-$CB19)^2,(BV19-$CB19)^2,(BW19-$CB19)^2,(BX19-$CB19)^2,(BY19-$CB19)^2,(BZ19-$CB19)^2,(CA19-$CB19)^2))</f>
        <v>70.18493590538266</v>
      </c>
      <c r="CD19" t="s" s="116">
        <v>178</v>
      </c>
      <c r="CE19" t="s" s="402">
        <f>IF(AN19="n/a","n/a",IF(U19&lt;0,"n/a",IF(U19="n/a","n/a",I19+AN19-U19)))</f>
        <v>143</v>
      </c>
      <c r="CF19" t="s" s="402">
        <f>IF(AN19="n/a","n/a",I19+AN19)</f>
        <v>143</v>
      </c>
      <c r="CG19" s="250">
        <f>D19/10+(1000-E19)/100+IF(F19="N",2,IF(F19="Y",1,0))+IF(G19="N",2,IF(G19="Y",1,0))+IF(L19&gt;10,5,L19/2)+IF(S19&gt;100,0,IF(S19&lt;0,0,(100-S19)/10))+IF(U19&gt;100,0,IF(U19&lt;0,0,(100-U19)/10))+IF(X19="-",0,IF(X19="N/A",0,IF(X19&gt;5,0,5-X19)))+IF(Y19&gt;5,0,5-Y19)+IF(Z19="N/A",0,IF(Z19&gt;5,0,5-Z19))+IF(AB19&lt;0,0,IF(AB19="-",0,IF(AB19="N/A",0,IF(AB19&gt;10,5,AB19/2))))+IF(AC19="n/a",0,IF(AC19&lt;0,0,IF(AC19&gt;10,5,AC19/2)))+IF(AE19="n/a",0,IF(AE19&lt;0,0,IF(AE19&gt;10,5,AE19/2)))+AF19/10+IF(AG19&gt;100000,3,IF(AG19&gt;10000,2,IF(AG19&gt;1000,1,0)))+IF(AL19&gt;10,5,AL19/2)+IF(AM19="n/a",0,IF(AM19&gt;10,5,AM19/2))+IF(AN19="n/a",0,IF(AN19&gt;10,5,AN19/2))+IF(AO19="n/a",0,IF(AO19&lt;0,0,IF(AO19&gt;10,5,AO19/2)))+IF(CB19&gt;10,5,CB19/2)</f>
        <v>54.27402777777777</v>
      </c>
      <c r="CH19" s="255">
        <f>IF(AB19="n/a",1.03*AP19,IF(AB19&lt;0,1.01*AP19,IF(AB19&gt;10,1.1*AP19,(1+AB19/100)*AP19)))</f>
        <v>0.7625500000000001</v>
      </c>
      <c r="CI19" s="256">
        <f>IF($AC19="n/a",1.03*CH19,IF($AC19&lt;0,1.01*CH19,IF($AC19&gt;10,1.1*CH19,(1+$AC19/100)*CH19)))</f>
        <v>0.8102093750000001</v>
      </c>
      <c r="CJ19" s="257">
        <f>IF($AE19="n/a",1.03*CI19,IF($AE19&lt;0,1.01*CI19,IF($AE19&gt;10,1.1*CI19,(1+$AE19/100)*CI19)))</f>
        <v>0.8673291359375002</v>
      </c>
      <c r="CK19" s="257">
        <f>IF($AE19="n/a",1.03*CJ19,IF($AE19&lt;0,1.01*CJ19,IF($AE19&gt;10,1.1*CJ19,(1+$AE19/100)*CJ19)))</f>
        <v>0.928475840021094</v>
      </c>
      <c r="CL19" s="258">
        <f>IF($AE19="n/a",1.03*CK19,IF($AE19&lt;0,1.01*CK19,IF($AE19&gt;10,1.1*CK19,(1+$AE19/100)*CK19)))</f>
        <v>0.9939333867425811</v>
      </c>
      <c r="CM19" s="256">
        <f>SUM(CH19:CL19)</f>
        <v>4.362497737701176</v>
      </c>
      <c r="CN19" s="253">
        <f>(CM19/H19)*100</f>
        <v>6.701225403534833</v>
      </c>
      <c r="CO19" s="259">
        <v>0.54</v>
      </c>
      <c r="CP19" s="260">
        <v>18.6</v>
      </c>
      <c r="CQ19" s="261">
        <v>-4.2</v>
      </c>
      <c r="CR19" s="260">
        <v>0.9</v>
      </c>
      <c r="CS19" s="261">
        <v>3.2</v>
      </c>
    </row>
    <row r="20" ht="11.25" customHeight="1">
      <c r="A20" t="s" s="116">
        <v>1085</v>
      </c>
      <c r="B20" t="s" s="116">
        <v>1086</v>
      </c>
      <c r="C20" t="s" s="116">
        <v>372</v>
      </c>
      <c r="D20" s="218">
        <v>6</v>
      </c>
      <c r="E20" s="85">
        <v>603</v>
      </c>
      <c r="F20" t="s" s="220">
        <v>129</v>
      </c>
      <c r="G20" t="s" s="221">
        <v>129</v>
      </c>
      <c r="H20" s="493">
        <v>38.79</v>
      </c>
      <c r="I20" s="223">
        <f>(R20/H20)*100</f>
        <v>2.681103377159062</v>
      </c>
      <c r="J20" s="224">
        <v>0.25</v>
      </c>
      <c r="K20" s="224">
        <v>0.26</v>
      </c>
      <c r="L20" s="223">
        <f>((K20/J20)-1)*100</f>
        <v>4.000000000000004</v>
      </c>
      <c r="M20" s="323">
        <v>42710</v>
      </c>
      <c r="N20" s="323">
        <v>42712</v>
      </c>
      <c r="O20" s="323">
        <v>42726</v>
      </c>
      <c r="P20" t="s" s="227">
        <v>737</v>
      </c>
      <c r="Q20" s="371"/>
      <c r="R20" s="225">
        <f>K20*4</f>
        <v>1.04</v>
      </c>
      <c r="S20" s="228">
        <f>IF(OR(W20&lt;0.01,W20="n/a"),"n/a",R20/W20*100)</f>
        <v>157.5757575757576</v>
      </c>
      <c r="T20" s="229">
        <f>IF(OR(W20&lt;0.01,Z20="n/a"),"n/a",(H20/SQRT(22.5*W20*(H20/Z20))-1)*100)</f>
        <v>138.0819823149797</v>
      </c>
      <c r="U20" s="223">
        <f>IF(OR(W20&lt;0.01,W20="n/a"),"n/a",H20/W20)</f>
        <v>58.77272727272727</v>
      </c>
      <c r="V20" s="230">
        <v>12</v>
      </c>
      <c r="W20" s="222">
        <v>0.66</v>
      </c>
      <c r="X20" s="222">
        <v>19.62</v>
      </c>
      <c r="Y20" s="231">
        <v>5.99</v>
      </c>
      <c r="Z20" s="232">
        <v>2.17</v>
      </c>
      <c r="AA20" s="233">
        <v>3.7</v>
      </c>
      <c r="AB20" s="234">
        <v>-16.6</v>
      </c>
      <c r="AC20" s="235">
        <v>20.97</v>
      </c>
      <c r="AD20" s="236">
        <v>63.4</v>
      </c>
      <c r="AE20" s="236">
        <v>3</v>
      </c>
      <c r="AF20" s="237">
        <v>7</v>
      </c>
      <c r="AG20" s="238">
        <v>1818</v>
      </c>
      <c r="AH20" s="239">
        <v>0.4</v>
      </c>
      <c r="AI20" s="240">
        <v>1.46</v>
      </c>
      <c r="AJ20" s="241">
        <f>IF(OR(AD20&lt;0,AD20="n/a",AD20=0,AN20="n/a"),"n/a",AN20/AD20)</f>
        <v>0.07527210792121075</v>
      </c>
      <c r="AK20" t="s" s="265">
        <f>IF(OR(AN20&lt;0,AN20="n/a",AO20&lt;0,AO20="n/a"),"n/a",AN20/AO20)</f>
        <v>143</v>
      </c>
      <c r="AL20" s="243">
        <f>((AP20/AQ20)^(1/1)-1)*100</f>
        <v>6.596306068601576</v>
      </c>
      <c r="AM20" s="243">
        <f>IF(AS20=0,"n/a",((AP20/AS20)^(1/3)-1)*100)</f>
        <v>5.917441771583287</v>
      </c>
      <c r="AN20" s="243">
        <f>IF(AV20=0,"n/a",((AP20/AV20)^(1/5)-1)*100)</f>
        <v>4.772251642204761</v>
      </c>
      <c r="AO20" t="s" s="265">
        <f>IF(BB20=0,"n/a",((AP20/BB20)^(1/10)-1)*100)</f>
        <v>143</v>
      </c>
      <c r="AP20" s="241">
        <v>1.01</v>
      </c>
      <c r="AQ20" s="241">
        <v>0.9475</v>
      </c>
      <c r="AR20" s="241">
        <v>0.8925</v>
      </c>
      <c r="AS20" s="241">
        <v>0.85</v>
      </c>
      <c r="AT20" s="245"/>
      <c r="AU20" s="321">
        <v>0.84</v>
      </c>
      <c r="AV20" s="241">
        <v>0.8</v>
      </c>
      <c r="AW20" s="245"/>
      <c r="AX20" s="583">
        <v>0</v>
      </c>
      <c r="AY20" s="394">
        <v>0</v>
      </c>
      <c r="AZ20" s="317">
        <v>0</v>
      </c>
      <c r="BA20" s="317">
        <v>0</v>
      </c>
      <c r="BB20" s="317">
        <v>0</v>
      </c>
      <c r="BC20" s="317">
        <v>0</v>
      </c>
      <c r="BD20" s="317">
        <v>0</v>
      </c>
      <c r="BE20" s="317">
        <v>0</v>
      </c>
      <c r="BF20" s="317">
        <v>0</v>
      </c>
      <c r="BG20" s="317">
        <v>0</v>
      </c>
      <c r="BH20" s="317">
        <v>0</v>
      </c>
      <c r="BI20" s="401">
        <v>0</v>
      </c>
      <c r="BJ20" s="246">
        <f>SUM(AP20:BI20)</f>
        <v>5.34</v>
      </c>
      <c r="BK20" s="250">
        <f>((AP20/AQ20)-1)*100</f>
        <v>6.596306068601576</v>
      </c>
      <c r="BL20" s="250">
        <f>((AQ20/AR20)-1)*100</f>
        <v>6.162464985994398</v>
      </c>
      <c r="BM20" s="250">
        <f>((AR20/AS20)-1)*100</f>
        <v>5.000000000000004</v>
      </c>
      <c r="BN20" s="250">
        <f>IF(AU20=0,0,IF(AU20&gt;AS20,0,((AS20/AU20)-1)*100))</f>
        <v>1.190476190476186</v>
      </c>
      <c r="BO20" s="250">
        <f>IF(AV20=0,0,IF(AV20&gt;AU20,0,((AU20/AV20)-1)*100))</f>
        <v>4.999999999999982</v>
      </c>
      <c r="BP20" s="250">
        <f>IF(AX20=0,0,IF(AX20&gt;AV20,0,((AV20/AX20)-1)*100))</f>
        <v>0</v>
      </c>
      <c r="BQ20" s="251">
        <f>IF(AY20=0,0,IF(AY20&gt;AX20,0,((AX20/AY20)-1)*100))</f>
        <v>0</v>
      </c>
      <c r="BR20" s="252">
        <f>IF(AZ20=0,0,IF(AZ20&gt;AY20,0,((AY20/AZ20)-1)*100))</f>
        <v>0</v>
      </c>
      <c r="BS20" s="252">
        <f>IF(BA20=0,0,IF(BA20&gt;AZ20,0,((AZ20/BA20)-1)*100))</f>
        <v>0</v>
      </c>
      <c r="BT20" s="252">
        <f>IF(BB20=0,0,IF(BB20&gt;BA20,0,((BA20/BB20)-1)*100))</f>
        <v>0</v>
      </c>
      <c r="BU20" s="252">
        <f>IF(BC20=0,0,IF(BC20&gt;BB20,0,((BB20/BC20)-1)*100))</f>
        <v>0</v>
      </c>
      <c r="BV20" s="252">
        <f>IF(BD20=0,0,IF(BD20&gt;BC20,0,((BC20/BD20)-1)*100))</f>
        <v>0</v>
      </c>
      <c r="BW20" s="252">
        <f>IF(BE20=0,0,IF(BE20&gt;BD20,0,((BD20/BE20)-1)*100))</f>
        <v>0</v>
      </c>
      <c r="BX20" s="252">
        <f>IF(BF20=0,0,IF(BF20&gt;BE20,0,((BE20/BF20)-1)*100))</f>
        <v>0</v>
      </c>
      <c r="BY20" s="252">
        <f>IF(BG20=0,0,IF(BG20&gt;BF20,0,((BF20/BG20)-1)*100))</f>
        <v>0</v>
      </c>
      <c r="BZ20" s="252">
        <f>IF(BH20=0,0,IF(BH20&gt;BG20,0,((BG20/BH20)-1)*100))</f>
        <v>0</v>
      </c>
      <c r="CA20" s="253">
        <f>IF(BI20=0,0,IF(BI20&gt;BH20,0,((BH20/BI20)-1)*100))</f>
        <v>0</v>
      </c>
      <c r="CB20" s="250">
        <f>AVERAGE(BK20:CA20)</f>
        <v>1.408779249710126</v>
      </c>
      <c r="CC20" s="250">
        <f>SQRT(AVERAGE((BK20-$CB20)^2,(BL20-$CB20)^2,(BM20-$CB20)^2,(BN20-$CB20)^2,(BO20-$CB20)^2,(BP20-$CB20)^2,(BQ20-$CB20)^2,(BR20-$CB20)^2,(BS20-$CB20)^2,(BT20-$CB20)^2,(BU20-$CB20)^2,(BV20-$CB20)^2,(BW20-$CB20)^2,(BX20-$CB20)^2,(BY20-$CB20)^2,(BZ20-$CB20)^2,(CA20-$CB20)^2))</f>
        <v>2.415212321068913</v>
      </c>
      <c r="CD20" t="s" s="116">
        <v>285</v>
      </c>
      <c r="CE20" s="254">
        <f>IF(AN20="n/a","n/a",IF(U20&lt;0,"n/a",IF(U20="n/a","n/a",I20+AN20-U20)))</f>
        <v>-51.31937225336344</v>
      </c>
      <c r="CF20" s="254">
        <f>IF(AN20="n/a","n/a",I20+AN20)</f>
        <v>7.453355019363823</v>
      </c>
      <c r="CG20" s="250">
        <f>D20/10+(1000-E20)/100+IF(F20="N",2,IF(F20="Y",1,0))+IF(G20="N",2,IF(G20="Y",1,0))+IF(L20&gt;10,5,L20/2)+IF(S20&gt;100,0,IF(S20&lt;0,0,(100-S20)/10))+IF(U20&gt;100,0,IF(U20&lt;0,0,(100-U20)/10))+IF(X20="-",0,IF(X20="N/A",0,IF(X20&gt;5,0,5-X20)))+IF(Y20&gt;5,0,5-Y20)+IF(Z20="N/A",0,IF(Z20&gt;5,0,5-Z20))+IF(AB20&lt;0,0,IF(AB20="-",0,IF(AB20="N/A",0,IF(AB20&gt;10,5,AB20/2))))+IF(AC20="n/a",0,IF(AC20&lt;0,0,IF(AC20&gt;10,5,AC20/2)))+IF(AE20="n/a",0,IF(AE20&lt;0,0,IF(AE20&gt;10,5,AE20/2)))+AF20/10+IF(AG20&gt;100000,3,IF(AG20&gt;10000,2,IF(AG20&gt;1000,1,0)))+IF(AL20&gt;10,5,AL20/2)+IF(AM20="n/a",0,IF(AM20&gt;10,5,AM20/2))+IF(AN20="n/a",0,IF(AN20&gt;10,5,AN20/2))+IF(AO20="n/a",0,IF(AO20&lt;0,0,IF(AO20&gt;10,5,AO20/2)))+IF(CB20&gt;10,5,CB20/2)</f>
        <v>31.07011663877715</v>
      </c>
      <c r="CH20" s="255">
        <f>IF(AB20="n/a",1.03*AP20,IF(AB20&lt;0,1.01*AP20,IF(AB20&gt;10,1.1*AP20,(1+AB20/100)*AP20)))</f>
        <v>1.0201</v>
      </c>
      <c r="CI20" s="256">
        <f>IF($AC20="n/a",1.03*CH20,IF($AC20&lt;0,1.01*CH20,IF($AC20&gt;10,1.1*CH20,(1+$AC20/100)*CH20)))</f>
        <v>1.12211</v>
      </c>
      <c r="CJ20" s="257">
        <f>IF($AE20="n/a",1.03*CI20,IF($AE20&lt;0,1.01*CI20,IF($AE20&gt;10,1.1*CI20,(1+$AE20/100)*CI20)))</f>
        <v>1.1557733</v>
      </c>
      <c r="CK20" s="257">
        <f>IF($AE20="n/a",1.03*CJ20,IF($AE20&lt;0,1.01*CJ20,IF($AE20&gt;10,1.1*CJ20,(1+$AE20/100)*CJ20)))</f>
        <v>1.190446499</v>
      </c>
      <c r="CL20" s="258">
        <f>IF($AE20="n/a",1.03*CK20,IF($AE20&lt;0,1.01*CK20,IF($AE20&gt;10,1.1*CK20,(1+$AE20/100)*CK20)))</f>
        <v>1.226159893970</v>
      </c>
      <c r="CM20" s="256">
        <f>SUM(CH20:CL20)</f>
        <v>5.714589692970001</v>
      </c>
      <c r="CN20" s="253">
        <f>(CM20/H20)*100</f>
        <v>14.73212088932715</v>
      </c>
      <c r="CO20" s="259">
        <v>0.55</v>
      </c>
      <c r="CP20" s="260">
        <v>3.3</v>
      </c>
      <c r="CQ20" s="261">
        <v>-13.5</v>
      </c>
      <c r="CR20" s="260">
        <v>-3.6</v>
      </c>
      <c r="CS20" s="261">
        <v>-5.6</v>
      </c>
    </row>
    <row r="21" ht="11.25" customHeight="1">
      <c r="A21" t="s" s="273">
        <v>1087</v>
      </c>
      <c r="B21" t="s" s="146">
        <v>1088</v>
      </c>
      <c r="C21" t="s" s="273">
        <v>690</v>
      </c>
      <c r="D21" s="267">
        <v>5</v>
      </c>
      <c r="E21" s="85">
        <v>772</v>
      </c>
      <c r="F21" t="s" s="151">
        <v>129</v>
      </c>
      <c r="G21" t="s" s="152">
        <v>129</v>
      </c>
      <c r="H21" s="496">
        <v>41.58</v>
      </c>
      <c r="I21" s="269">
        <f>(R21/H21)*100</f>
        <v>4.232804232804233</v>
      </c>
      <c r="J21" s="270">
        <v>0.42</v>
      </c>
      <c r="K21" s="270">
        <v>0.44</v>
      </c>
      <c r="L21" s="269">
        <f>((K21/J21)-1)*100</f>
        <v>4.761904761904767</v>
      </c>
      <c r="M21" s="272">
        <v>42866</v>
      </c>
      <c r="N21" s="272">
        <v>42870</v>
      </c>
      <c r="O21" s="272">
        <v>42881</v>
      </c>
      <c r="P21" t="s" s="273">
        <v>541</v>
      </c>
      <c r="Q21" s="508"/>
      <c r="R21" s="271">
        <f>K21*4</f>
        <v>1.76</v>
      </c>
      <c r="S21" s="275">
        <f>IF(OR(W21&lt;0.01,W21="n/a"),"n/a",R21/W21*100)</f>
        <v>366.6666666666667</v>
      </c>
      <c r="T21" s="276">
        <f>IF(OR(W21&lt;0.01,Z21="n/a"),"n/a",(H21/SQRT(22.5*W21*(H21/Z21))-1)*100)</f>
        <v>149.739864659209</v>
      </c>
      <c r="U21" s="620">
        <f>IF(OR(W21&lt;0.01,W21="n/a"),"n/a",H21/W21)</f>
        <v>86.625</v>
      </c>
      <c r="V21" s="277">
        <v>12</v>
      </c>
      <c r="W21" s="268">
        <v>0.48</v>
      </c>
      <c r="X21" s="268">
        <v>4.04</v>
      </c>
      <c r="Y21" s="278">
        <v>7.34</v>
      </c>
      <c r="Z21" s="279">
        <v>1.62</v>
      </c>
      <c r="AA21" t="s" s="538">
        <v>143</v>
      </c>
      <c r="AB21" s="281">
        <v>-25.4</v>
      </c>
      <c r="AC21" s="282">
        <v>19.52</v>
      </c>
      <c r="AD21" s="283">
        <v>10.2</v>
      </c>
      <c r="AE21" s="283">
        <v>21.28</v>
      </c>
      <c r="AF21" s="284">
        <v>7</v>
      </c>
      <c r="AG21" s="285">
        <v>5672</v>
      </c>
      <c r="AH21" s="286">
        <v>0.1</v>
      </c>
      <c r="AI21" s="287">
        <v>0.79</v>
      </c>
      <c r="AJ21" s="288">
        <f>IF(OR(AD21&lt;0,AD21="n/a",AD21=0,AN21="n/a"),"n/a",AN21/AD21)</f>
        <v>0.4138147773994393</v>
      </c>
      <c r="AK21" s="289">
        <f>IF(OR(AN21&lt;0,AN21="n/a",AO21&lt;0,AO21="n/a"),"n/a",AN21/AO21)</f>
        <v>2.020886432123937</v>
      </c>
      <c r="AL21" s="290">
        <f>((AP21/AQ21)^(1/1)-1)*100</f>
        <v>5.063291139240489</v>
      </c>
      <c r="AM21" s="290">
        <f>IF(AS21=0,"n/a",((AP21/AS21)^(1/3)-1)*100)</f>
        <v>5.405111862034162</v>
      </c>
      <c r="AN21" s="290">
        <f>IF(AV21=0,"n/a",((AP21/AV21)^(1/5)-1)*100)</f>
        <v>4.220910729474281</v>
      </c>
      <c r="AO21" s="291">
        <f>IF(BB21=0,"n/a",((AP21/BB21)^(1/10)-1)*100)</f>
        <v>2.088643212393748</v>
      </c>
      <c r="AP21" s="288">
        <v>1.66</v>
      </c>
      <c r="AQ21" s="288">
        <v>1.58</v>
      </c>
      <c r="AR21" s="288">
        <v>1.5</v>
      </c>
      <c r="AS21" s="288">
        <v>1.4175</v>
      </c>
      <c r="AT21" s="292"/>
      <c r="AU21" s="510">
        <v>1.35</v>
      </c>
      <c r="AV21" s="510">
        <v>1.35</v>
      </c>
      <c r="AW21" s="292"/>
      <c r="AX21" s="524">
        <v>1.35</v>
      </c>
      <c r="AY21" s="403">
        <v>1.35</v>
      </c>
      <c r="AZ21" s="426">
        <v>1.35</v>
      </c>
      <c r="BA21" s="426">
        <v>1.35</v>
      </c>
      <c r="BB21" s="426">
        <v>1.35</v>
      </c>
      <c r="BC21" s="295">
        <v>1.35</v>
      </c>
      <c r="BD21" s="295">
        <v>0.1651</v>
      </c>
      <c r="BE21" s="426">
        <v>0</v>
      </c>
      <c r="BF21" s="426">
        <v>0</v>
      </c>
      <c r="BG21" s="426">
        <v>0</v>
      </c>
      <c r="BH21" s="426">
        <v>0</v>
      </c>
      <c r="BI21" s="494">
        <v>0</v>
      </c>
      <c r="BJ21" s="293">
        <f>SUM(AP21:BI21)</f>
        <v>17.1226</v>
      </c>
      <c r="BK21" s="297">
        <f>((AP21/AQ21)-1)*100</f>
        <v>5.063291139240489</v>
      </c>
      <c r="BL21" s="297">
        <f>((AQ21/AR21)-1)*100</f>
        <v>5.333333333333345</v>
      </c>
      <c r="BM21" s="297">
        <f>((AR21/AS21)-1)*100</f>
        <v>5.820105820105814</v>
      </c>
      <c r="BN21" s="297">
        <f>IF(AU21=0,0,IF(AU21&gt;AS21,0,((AS21/AU21)-1)*100))</f>
        <v>4.999999999999982</v>
      </c>
      <c r="BO21" s="297">
        <f>IF(AV21=0,0,IF(AV21&gt;AU21,0,((AU21/AV21)-1)*100))</f>
        <v>0</v>
      </c>
      <c r="BP21" s="297">
        <f>IF(AX21=0,0,IF(AX21&gt;AV21,0,((AV21/AX21)-1)*100))</f>
        <v>0</v>
      </c>
      <c r="BQ21" s="298">
        <f>IF(AY21=0,0,IF(AY21&gt;AX21,0,((AX21/AY21)-1)*100))</f>
        <v>0</v>
      </c>
      <c r="BR21" s="299">
        <f>IF(AZ21=0,0,IF(AZ21&gt;AY21,0,((AY21/AZ21)-1)*100))</f>
        <v>0</v>
      </c>
      <c r="BS21" s="299">
        <f>IF(BA21=0,0,IF(BA21&gt;AZ21,0,((AZ21/BA21)-1)*100))</f>
        <v>0</v>
      </c>
      <c r="BT21" s="299">
        <f>IF(BB21=0,0,IF(BB21&gt;BA21,0,((BA21/BB21)-1)*100))</f>
        <v>0</v>
      </c>
      <c r="BU21" s="299">
        <f>IF(BC21=0,0,IF(BC21&gt;BB21,0,((BB21/BC21)-1)*100))</f>
        <v>0</v>
      </c>
      <c r="BV21" s="299">
        <f>IF(BD21=0,0,IF(BD21&gt;BC21,0,((BC21/BD21)-1)*100))</f>
        <v>717.6862507571169</v>
      </c>
      <c r="BW21" s="299">
        <f>IF(BE21=0,0,IF(BE21&gt;BD21,0,((BD21/BE21)-1)*100))</f>
        <v>0</v>
      </c>
      <c r="BX21" s="299">
        <f>IF(BF21=0,0,IF(BF21&gt;BE21,0,((BE21/BF21)-1)*100))</f>
        <v>0</v>
      </c>
      <c r="BY21" s="299">
        <f>IF(BG21=0,0,IF(BG21&gt;BF21,0,((BF21/BG21)-1)*100))</f>
        <v>0</v>
      </c>
      <c r="BZ21" s="299">
        <f>IF(BH21=0,0,IF(BH21&gt;BG21,0,((BG21/BH21)-1)*100))</f>
        <v>0</v>
      </c>
      <c r="CA21" s="300">
        <f>IF(BI21=0,0,IF(BI21&gt;BH21,0,((BH21/BI21)-1)*100))</f>
        <v>0</v>
      </c>
      <c r="CB21" s="297">
        <f>AVERAGE(BK21:CA21)</f>
        <v>43.46488123822332</v>
      </c>
      <c r="CC21" s="297">
        <f>SQRT(AVERAGE((BK21-$CB21)^2,(BL21-$CB21)^2,(BM21-$CB21)^2,(BN21-$CB21)^2,(BO21-$CB21)^2,(BP21-$CB21)^2,(BQ21-$CB21)^2,(BR21-$CB21)^2,(BS21-$CB21)^2,(BT21-$CB21)^2,(BU21-$CB21)^2,(BV21-$CB21)^2,(BW21-$CB21)^2,(BX21-$CB21)^2,(BY21-$CB21)^2,(BZ21-$CB21)^2,(CA21-$CB21)^2))</f>
        <v>168.5701423568018</v>
      </c>
      <c r="CD21" t="s" s="146">
        <v>285</v>
      </c>
      <c r="CE21" s="419">
        <f>IF(AN21="n/a","n/a",IF(U21&lt;0,"n/a",IF(U21="n/a","n/a",I21+AN21-U21)))</f>
        <v>-78.17128503772149</v>
      </c>
      <c r="CF21" s="301">
        <f>IF(AN21="n/a","n/a",I21+AN21)</f>
        <v>8.453714962278514</v>
      </c>
      <c r="CG21" s="297">
        <f>D21/10+(1000-E21)/100+IF(F21="N",2,IF(F21="Y",1,0))+IF(G21="N",2,IF(G21="Y",1,0))+IF(L21&gt;10,5,L21/2)+IF(S21&gt;100,0,IF(S21&lt;0,0,(100-S21)/10))+IF(U21&gt;100,0,IF(U21&lt;0,0,(100-U21)/10))+IF(X21="-",0,IF(X21="N/A",0,IF(X21&gt;5,0,5-X21)))+IF(Y21&gt;5,0,5-Y21)+IF(Z21="N/A",0,IF(Z21&gt;5,0,5-Z21))+IF(AB21&lt;0,0,IF(AB21="-",0,IF(AB21="N/A",0,IF(AB21&gt;10,5,AB21/2))))+IF(AC21="n/a",0,IF(AC21&lt;0,0,IF(AC21&gt;10,5,AC21/2)))+IF(AE21="n/a",0,IF(AE21&lt;0,0,IF(AE21&gt;10,5,AE21/2)))+AF21/10+IF(AG21&gt;100000,3,IF(AG21&gt;10000,2,IF(AG21&gt;1000,1,0)))+IF(AL21&gt;10,5,AL21/2)+IF(AM21="n/a",0,IF(AM21&gt;10,5,AM21/2))+IF(AN21="n/a",0,IF(AN21&gt;10,5,AN21/2))+IF(AO21="n/a",0,IF(AO21&lt;0,0,IF(AO21&gt;10,5,AO21/2)))+IF(CB21&gt;10,5,CB21/2)</f>
        <v>35.92743085252373</v>
      </c>
      <c r="CH21" s="302">
        <f>IF(AB21="n/a",1.03*AP21,IF(AB21&lt;0,1.01*AP21,IF(AB21&gt;10,1.1*AP21,(1+AB21/100)*AP21)))</f>
        <v>1.6766</v>
      </c>
      <c r="CI21" s="303">
        <f>IF($AC21="n/a",1.03*CH21,IF($AC21&lt;0,1.01*CH21,IF($AC21&gt;10,1.1*CH21,(1+$AC21/100)*CH21)))</f>
        <v>1.84426</v>
      </c>
      <c r="CJ21" s="304">
        <f>IF($AE21="n/a",1.03*CI21,IF($AE21&lt;0,1.01*CI21,IF($AE21&gt;10,1.1*CI21,(1+$AE21/100)*CI21)))</f>
        <v>2.028686</v>
      </c>
      <c r="CK21" s="304">
        <f>IF($AE21="n/a",1.03*CJ21,IF($AE21&lt;0,1.01*CJ21,IF($AE21&gt;10,1.1*CJ21,(1+$AE21/100)*CJ21)))</f>
        <v>2.2315546</v>
      </c>
      <c r="CL21" s="305">
        <f>IF($AE21="n/a",1.03*CK21,IF($AE21&lt;0,1.01*CK21,IF($AE21&gt;10,1.1*CK21,(1+$AE21/100)*CK21)))</f>
        <v>2.45471006</v>
      </c>
      <c r="CM21" s="303">
        <f>SUM(CH21:CL21)</f>
        <v>10.23581066</v>
      </c>
      <c r="CN21" s="300">
        <f>(CM21/H21)*100</f>
        <v>24.61714925444926</v>
      </c>
      <c r="CO21" s="306">
        <v>0.28</v>
      </c>
      <c r="CP21" s="307">
        <v>0.4</v>
      </c>
      <c r="CQ21" s="308">
        <v>-20.5</v>
      </c>
      <c r="CR21" s="307">
        <v>-9.300000000000001</v>
      </c>
      <c r="CS21" s="308">
        <v>-12.3</v>
      </c>
    </row>
    <row r="22" ht="11.25" customHeight="1">
      <c r="A22" t="s" s="110">
        <v>1089</v>
      </c>
      <c r="B22" t="s" s="110">
        <v>1090</v>
      </c>
      <c r="C22" t="s" s="173">
        <v>194</v>
      </c>
      <c r="D22" s="174">
        <v>8</v>
      </c>
      <c r="E22" s="85">
        <v>419</v>
      </c>
      <c r="F22" t="s" s="118">
        <v>55</v>
      </c>
      <c r="G22" t="s" s="113">
        <v>55</v>
      </c>
      <c r="H22" s="495">
        <v>74.41</v>
      </c>
      <c r="I22" s="177">
        <f>(R22/H22)*100</f>
        <v>3.332885364870313</v>
      </c>
      <c r="J22" s="311">
        <v>0.59</v>
      </c>
      <c r="K22" s="311">
        <v>0.62</v>
      </c>
      <c r="L22" s="177">
        <f>((K22/J22)-1)*100</f>
        <v>5.084745762711873</v>
      </c>
      <c r="M22" s="179">
        <v>43048</v>
      </c>
      <c r="N22" s="179">
        <v>43049</v>
      </c>
      <c r="O22" s="179">
        <v>43077</v>
      </c>
      <c r="P22" t="s" s="173">
        <v>305</v>
      </c>
      <c r="Q22" s="84"/>
      <c r="R22" s="180">
        <f>K22*4</f>
        <v>2.48</v>
      </c>
      <c r="S22" s="181">
        <f>IF(OR(W22&lt;0.01,W22="n/a"),"n/a",R22/W22*100)</f>
        <v>211.965811965812</v>
      </c>
      <c r="T22" s="182">
        <f>IF(OR(W22&lt;0.01,Z22="n/a"),"n/a",(H22/SQRT(22.5*W22*(H22/Z22))-1)*100)</f>
        <v>140.7179038039669</v>
      </c>
      <c r="U22" s="177">
        <f>IF(OR(W22&lt;0.01,W22="n/a"),"n/a",H22/W22)</f>
        <v>63.5982905982906</v>
      </c>
      <c r="V22" s="183">
        <v>12</v>
      </c>
      <c r="W22" s="176">
        <v>1.17</v>
      </c>
      <c r="X22" s="176">
        <v>23.01</v>
      </c>
      <c r="Y22" s="184">
        <v>2.29</v>
      </c>
      <c r="Z22" s="185">
        <v>2.05</v>
      </c>
      <c r="AA22" s="186">
        <v>4</v>
      </c>
      <c r="AB22" s="187">
        <v>-65.3</v>
      </c>
      <c r="AC22" s="188">
        <v>7.08</v>
      </c>
      <c r="AD22" s="189">
        <v>-17.4</v>
      </c>
      <c r="AE22" s="189">
        <v>2.77</v>
      </c>
      <c r="AF22" s="190">
        <v>23</v>
      </c>
      <c r="AG22" s="191">
        <v>36594</v>
      </c>
      <c r="AH22" s="192">
        <v>0.1</v>
      </c>
      <c r="AI22" s="193">
        <v>1.2</v>
      </c>
      <c r="AJ22" t="s" s="338">
        <f>IF(OR(AD22&lt;0,AD22="n/a",AD22=0,AN22="n/a"),"n/a",AN22/AD22)</f>
        <v>143</v>
      </c>
      <c r="AK22" s="195">
        <f>IF(OR(AN22&lt;0,AN22="n/a",AO22&lt;0,AO22="n/a"),"n/a",AN22/AO22)</f>
        <v>0.9873720958901936</v>
      </c>
      <c r="AL22" s="196">
        <f>((AP22/AQ22)^(1/1)-1)*100</f>
        <v>5.581395348837215</v>
      </c>
      <c r="AM22" s="196">
        <f>IF(AS22=0,"n/a",((AP22/AS22)^(1/3)-1)*100)</f>
        <v>5.195480563801191</v>
      </c>
      <c r="AN22" s="196">
        <f>IF(AV22=0,"n/a",((AP22/AV22)^(1/5)-1)*100)</f>
        <v>4.17675506769668</v>
      </c>
      <c r="AO22" s="197">
        <f>IF(BB22=0,"n/a",((AP22/BB22)^(1/10)-1)*100)</f>
        <v>4.230173290375405</v>
      </c>
      <c r="AP22" s="194">
        <v>2.27</v>
      </c>
      <c r="AQ22" s="194">
        <v>2.15</v>
      </c>
      <c r="AR22" s="194">
        <v>2.03</v>
      </c>
      <c r="AS22" s="194">
        <v>1.95</v>
      </c>
      <c r="AT22" s="199"/>
      <c r="AU22" s="198">
        <v>1.88</v>
      </c>
      <c r="AV22" s="194">
        <v>1.85</v>
      </c>
      <c r="AW22" s="199"/>
      <c r="AX22" s="200">
        <v>1.71</v>
      </c>
      <c r="AY22" s="370">
        <v>1.64</v>
      </c>
      <c r="AZ22" s="202">
        <v>1.64</v>
      </c>
      <c r="BA22" s="202">
        <v>1.58</v>
      </c>
      <c r="BB22" s="202">
        <v>1.5</v>
      </c>
      <c r="BC22" s="202">
        <v>1.42</v>
      </c>
      <c r="BD22" s="203">
        <v>1.4</v>
      </c>
      <c r="BE22" s="203">
        <v>1.65</v>
      </c>
      <c r="BF22" s="203">
        <v>2.4</v>
      </c>
      <c r="BG22" s="203">
        <v>2.4</v>
      </c>
      <c r="BH22" s="203">
        <v>2.4</v>
      </c>
      <c r="BI22" s="204">
        <v>2.4</v>
      </c>
      <c r="BJ22" s="200">
        <f>SUM(AP22:BI22)</f>
        <v>34.26999999999999</v>
      </c>
      <c r="BK22" s="205">
        <f>((AP22/AQ22)-1)*100</f>
        <v>5.581395348837215</v>
      </c>
      <c r="BL22" s="205">
        <f>((AQ22/AR22)-1)*100</f>
        <v>5.911330049261099</v>
      </c>
      <c r="BM22" s="205">
        <f>((AR22/AS22)-1)*100</f>
        <v>4.102564102564088</v>
      </c>
      <c r="BN22" s="205">
        <f>IF(AU22=0,0,IF(AU22&gt;AS22,0,((AS22/AU22)-1)*100))</f>
        <v>3.723404255319163</v>
      </c>
      <c r="BO22" s="205">
        <f>IF(AV22=0,0,IF(AV22&gt;AU22,0,((AU22/AV22)-1)*100))</f>
        <v>1.621621621621605</v>
      </c>
      <c r="BP22" s="205">
        <f>IF(AX22=0,0,IF(AX22&gt;AV22,0,((AV22/AX22)-1)*100))</f>
        <v>8.187134502923987</v>
      </c>
      <c r="BQ22" s="206">
        <f>IF(AY22=0,0,IF(AY22&gt;AX22,0,((AX22/AY22)-1)*100))</f>
        <v>4.268292682926833</v>
      </c>
      <c r="BR22" s="207">
        <f>IF(AZ22=0,0,IF(AZ22&gt;AY22,0,((AY22/AZ22)-1)*100))</f>
        <v>0</v>
      </c>
      <c r="BS22" s="207">
        <f>IF(BA22=0,0,IF(BA22&gt;AZ22,0,((AZ22/BA22)-1)*100))</f>
        <v>3.797468354430378</v>
      </c>
      <c r="BT22" s="207">
        <f>IF(BB22=0,0,IF(BB22&gt;BA22,0,((BA22/BB22)-1)*100))</f>
        <v>5.333333333333345</v>
      </c>
      <c r="BU22" s="207">
        <f>IF(BC22=0,0,IF(BC22&gt;BB22,0,((BB22/BC22)-1)*100))</f>
        <v>5.633802816901423</v>
      </c>
      <c r="BV22" s="207">
        <f>IF(BD22=0,0,IF(BD22&gt;BC22,0,((BC22/BD22)-1)*100))</f>
        <v>1.428571428571423</v>
      </c>
      <c r="BW22" s="207">
        <f>IF(BE22=0,0,IF(BE22&gt;BD22,0,((BD22/BE22)-1)*100))</f>
        <v>0</v>
      </c>
      <c r="BX22" s="207">
        <f>IF(BF22=0,0,IF(BF22&gt;BE22,0,((BE22/BF22)-1)*100))</f>
        <v>0</v>
      </c>
      <c r="BY22" s="207">
        <f>IF(BG22=0,0,IF(BG22&gt;BF22,0,((BF22/BG22)-1)*100))</f>
        <v>0</v>
      </c>
      <c r="BZ22" s="207">
        <f>IF(BH22=0,0,IF(BH22&gt;BG22,0,((BG22/BH22)-1)*100))</f>
        <v>0</v>
      </c>
      <c r="CA22" s="208">
        <f>IF(BI22=0,0,IF(BI22&gt;BH22,0,((BH22/BI22)-1)*100))</f>
        <v>0</v>
      </c>
      <c r="CB22" s="205">
        <f>AVERAGE(BK22:CA22)</f>
        <v>2.91699520568768</v>
      </c>
      <c r="CC22" s="205">
        <f>SQRT(AVERAGE((BK22-$CB22)^2,(BL22-$CB22)^2,(BM22-$CB22)^2,(BN22-$CB22)^2,(BO22-$CB22)^2,(BP22-$CB22)^2,(BQ22-$CB22)^2,(BR22-$CB22)^2,(BS22-$CB22)^2,(BT22-$CB22)^2,(BU22-$CB22)^2,(BV22-$CB22)^2,(BW22-$CB22)^2,(BX22-$CB22)^2,(BY22-$CB22)^2,(BZ22-$CB22)^2,(CA22-$CB22)^2))</f>
        <v>2.619641222390615</v>
      </c>
      <c r="CD22" t="s" s="110">
        <v>161</v>
      </c>
      <c r="CE22" s="209">
        <f>IF(AN22="n/a","n/a",IF(U22&lt;0,"n/a",IF(U22="n/a","n/a",I22+AN22-U22)))</f>
        <v>-56.08865016572361</v>
      </c>
      <c r="CF22" s="209">
        <f>IF(AN22="n/a","n/a",I22+AN22)</f>
        <v>7.509640432566993</v>
      </c>
      <c r="CG22" s="205">
        <f>D22/10+(1000-E22)/100+IF(F22="N",2,IF(F22="Y",1,0))+IF(G22="N",2,IF(G22="Y",1,0))+IF(L22&gt;10,5,L22/2)+IF(S22&gt;100,0,IF(S22&lt;0,0,(100-S22)/10))+IF(U22&gt;100,0,IF(U22&lt;0,0,(100-U22)/10))+IF(X22="-",0,IF(X22="N/A",0,IF(X22&gt;5,0,5-X22)))+IF(Y22&gt;5,0,5-Y22)+IF(Z22="N/A",0,IF(Z22&gt;5,0,5-Z22))+IF(AB22&lt;0,0,IF(AB22="-",0,IF(AB22="N/A",0,IF(AB22&gt;10,5,AB22/2))))+IF(AC22="n/a",0,IF(AC22&lt;0,0,IF(AC22&gt;10,5,AC22/2)))+IF(AE22="n/a",0,IF(AE22&lt;0,0,IF(AE22&gt;10,5,AE22/2)))+AF22/10+IF(AG22&gt;100000,3,IF(AG22&gt;10000,2,IF(AG22&gt;1000,1,0)))+IF(AL22&gt;10,5,AL22/2)+IF(AM22="n/a",0,IF(AM22&gt;10,5,AM22/2))+IF(AN22="n/a",0,IF(AN22&gt;10,5,AN22/2))+IF(AO22="n/a",0,IF(AO22&lt;0,0,IF(AO22&gt;10,5,AO22/2)))+IF(CB22&gt;10,5,CB22/2)</f>
        <v>42.72794355972596</v>
      </c>
      <c r="CH22" s="315">
        <f>IF(AB22="n/a",1.03*AP22,IF(AB22&lt;0,1.01*AP22,IF(AB22&gt;10,1.1*AP22,(1+AB22/100)*AP22)))</f>
        <v>2.2927</v>
      </c>
      <c r="CI22" s="211">
        <f>IF($AC22="n/a",1.03*CH22,IF($AC22&lt;0,1.01*CH22,IF($AC22&gt;10,1.1*CH22,(1+$AC22/100)*CH22)))</f>
        <v>2.45502316</v>
      </c>
      <c r="CJ22" s="212">
        <f>IF($AE22="n/a",1.03*CI22,IF($AE22&lt;0,1.01*CI22,IF($AE22&gt;10,1.1*CI22,(1+$AE22/100)*CI22)))</f>
        <v>2.523027301532</v>
      </c>
      <c r="CK22" s="212">
        <f>IF($AE22="n/a",1.03*CJ22,IF($AE22&lt;0,1.01*CJ22,IF($AE22&gt;10,1.1*CJ22,(1+$AE22/100)*CJ22)))</f>
        <v>2.592915157784437</v>
      </c>
      <c r="CL22" s="210">
        <f>IF($AE22="n/a",1.03*CK22,IF($AE22&lt;0,1.01*CK22,IF($AE22&gt;10,1.1*CK22,(1+$AE22/100)*CK22)))</f>
        <v>2.664738907655066</v>
      </c>
      <c r="CM22" s="211">
        <f>SUM(CH22:CL22)</f>
        <v>12.5284045269715</v>
      </c>
      <c r="CN22" s="208">
        <f>(CM22/H22)*100</f>
        <v>16.83699036012835</v>
      </c>
      <c r="CO22" s="213">
        <v>0.29</v>
      </c>
      <c r="CP22" s="214">
        <v>28.5</v>
      </c>
      <c r="CQ22" s="215">
        <v>-0.7</v>
      </c>
      <c r="CR22" s="214">
        <v>2.3</v>
      </c>
      <c r="CS22" s="215">
        <v>7.5</v>
      </c>
    </row>
    <row r="23" ht="11.25" customHeight="1">
      <c r="A23" t="s" s="116">
        <v>1091</v>
      </c>
      <c r="B23" t="s" s="116">
        <v>1092</v>
      </c>
      <c r="C23" t="s" s="227">
        <v>265</v>
      </c>
      <c r="D23" s="218">
        <v>6</v>
      </c>
      <c r="E23" s="85">
        <v>690</v>
      </c>
      <c r="F23" t="s" s="220">
        <v>141</v>
      </c>
      <c r="G23" t="s" s="221">
        <v>141</v>
      </c>
      <c r="H23" s="493">
        <v>95.52</v>
      </c>
      <c r="I23" s="223">
        <f>(R23/H23)*100</f>
        <v>1.465661641541039</v>
      </c>
      <c r="J23" s="224">
        <v>0.32</v>
      </c>
      <c r="K23" s="224">
        <v>0.35</v>
      </c>
      <c r="L23" s="223">
        <f>((K23/J23)-1)*100</f>
        <v>9.375</v>
      </c>
      <c r="M23" s="226">
        <v>43013</v>
      </c>
      <c r="N23" s="226">
        <v>43014</v>
      </c>
      <c r="O23" s="226">
        <v>43049</v>
      </c>
      <c r="P23" t="s" s="227">
        <v>381</v>
      </c>
      <c r="Q23" s="316"/>
      <c r="R23" s="225">
        <f>K23*4</f>
        <v>1.4</v>
      </c>
      <c r="S23" s="228">
        <f>IF(OR(W23&lt;0.01,W23="n/a"),"n/a",R23/W23*100)</f>
        <v>27.02702702702703</v>
      </c>
      <c r="T23" s="229">
        <f>IF(OR(W23&lt;0.01,Z23="n/a"),"n/a",(H23/SQRT(22.5*W23*(H23/Z23))-1)*100)</f>
        <v>80.60615797525925</v>
      </c>
      <c r="U23" s="223">
        <f>IF(OR(W23&lt;0.01,W23="n/a"),"n/a",H23/W23)</f>
        <v>18.44015444015444</v>
      </c>
      <c r="V23" s="230">
        <v>12</v>
      </c>
      <c r="W23" s="222">
        <v>5.18</v>
      </c>
      <c r="X23" s="222">
        <v>1.68</v>
      </c>
      <c r="Y23" s="231">
        <v>2.48</v>
      </c>
      <c r="Z23" s="232">
        <v>3.98</v>
      </c>
      <c r="AA23" s="233">
        <v>22.2</v>
      </c>
      <c r="AB23" s="234">
        <v>12</v>
      </c>
      <c r="AC23" s="235">
        <v>10.6</v>
      </c>
      <c r="AD23" s="236">
        <v>6.7</v>
      </c>
      <c r="AE23" s="236">
        <v>11</v>
      </c>
      <c r="AF23" s="237">
        <v>30</v>
      </c>
      <c r="AG23" s="238">
        <v>82824</v>
      </c>
      <c r="AH23" s="239">
        <v>0.2</v>
      </c>
      <c r="AI23" s="240">
        <v>5.33</v>
      </c>
      <c r="AJ23" s="241">
        <f>IF(OR(AD23&lt;0,AD23="n/a",AD23=0,AN23="n/a"),"n/a",AN23/AD23)</f>
        <v>1.577824108211671</v>
      </c>
      <c r="AK23" s="242">
        <f>IF(OR(AN23&lt;0,AN23="n/a",AO23&lt;0,AO23="n/a"),"n/a",AN23/AO23)</f>
        <v>1.285757355975041</v>
      </c>
      <c r="AL23" s="243">
        <f>((AP23/AQ23)^(1/1)-1)*100</f>
        <v>8.18181818181818</v>
      </c>
      <c r="AM23" s="243">
        <f>IF(AS23=0,"n/a",((AP23/AS23)^(1/3)-1)*100)</f>
        <v>11.43360227980814</v>
      </c>
      <c r="AN23" s="243">
        <f>IF(AV23=0,"n/a",((AP23/AV23)^(1/5)-1)*100)</f>
        <v>10.5714215250182</v>
      </c>
      <c r="AO23" s="244">
        <f>IF(BB23=0,"n/a",((AP23/BB23)^(1/10)-1)*100)</f>
        <v>8.221941314114801</v>
      </c>
      <c r="AP23" s="241">
        <v>1.19</v>
      </c>
      <c r="AQ23" s="241">
        <v>1.1</v>
      </c>
      <c r="AR23" s="241">
        <v>0.98</v>
      </c>
      <c r="AS23" s="241">
        <v>0.86</v>
      </c>
      <c r="AT23" s="245"/>
      <c r="AU23" s="241">
        <v>0.78</v>
      </c>
      <c r="AV23" s="321">
        <v>0.72</v>
      </c>
      <c r="AW23" s="245"/>
      <c r="AX23" s="583">
        <v>0.72</v>
      </c>
      <c r="AY23" s="394">
        <v>0.72</v>
      </c>
      <c r="AZ23" s="248">
        <v>0.72</v>
      </c>
      <c r="BA23" s="248">
        <v>0.6</v>
      </c>
      <c r="BB23" s="248">
        <v>0.54</v>
      </c>
      <c r="BC23" s="248">
        <v>0.43512</v>
      </c>
      <c r="BD23" s="248">
        <v>0.36763</v>
      </c>
      <c r="BE23" s="248">
        <v>0.3151</v>
      </c>
      <c r="BF23" s="317">
        <v>0.28008</v>
      </c>
      <c r="BG23" s="317">
        <v>0.28008</v>
      </c>
      <c r="BH23" s="248">
        <v>0.27571</v>
      </c>
      <c r="BI23" s="401">
        <v>0.2626</v>
      </c>
      <c r="BJ23" s="246">
        <f>SUM(AP23:BI23)</f>
        <v>11.14632</v>
      </c>
      <c r="BK23" s="250">
        <f>((AP23/AQ23)-1)*100</f>
        <v>8.18181818181818</v>
      </c>
      <c r="BL23" s="250">
        <f>((AQ23/AR23)-1)*100</f>
        <v>12.24489795918369</v>
      </c>
      <c r="BM23" s="250">
        <f>((AR23/AS23)-1)*100</f>
        <v>13.95348837209303</v>
      </c>
      <c r="BN23" s="250">
        <f>IF(AU23=0,0,IF(AU23&gt;AS23,0,((AS23/AU23)-1)*100))</f>
        <v>10.25641025641024</v>
      </c>
      <c r="BO23" s="250">
        <f>IF(AV23=0,0,IF(AV23&gt;AU23,0,((AU23/AV23)-1)*100))</f>
        <v>8.333333333333348</v>
      </c>
      <c r="BP23" s="250">
        <f>IF(AX23=0,0,IF(AX23&gt;AV23,0,((AV23/AX23)-1)*100))</f>
        <v>0</v>
      </c>
      <c r="BQ23" s="251">
        <f>IF(AY23=0,0,IF(AY23&gt;AX23,0,((AX23/AY23)-1)*100))</f>
        <v>0</v>
      </c>
      <c r="BR23" s="252">
        <f>IF(AZ23=0,0,IF(AZ23&gt;AY23,0,((AY23/AZ23)-1)*100))</f>
        <v>0</v>
      </c>
      <c r="BS23" s="252">
        <f>IF(BA23=0,0,IF(BA23&gt;AZ23,0,((AZ23/BA23)-1)*100))</f>
        <v>20</v>
      </c>
      <c r="BT23" s="252">
        <f>IF(BB23=0,0,IF(BB23&gt;BA23,0,((BA23/BB23)-1)*100))</f>
        <v>11.11111111111109</v>
      </c>
      <c r="BU23" s="252">
        <f>IF(BC23=0,0,IF(BC23&gt;BB23,0,((BB23/BC23)-1)*100))</f>
        <v>24.10369553226699</v>
      </c>
      <c r="BV23" s="252">
        <f>IF(BD23=0,0,IF(BD23&gt;BC23,0,((BC23/BD23)-1)*100))</f>
        <v>18.35813181731631</v>
      </c>
      <c r="BW23" s="252">
        <f>IF(BE23=0,0,IF(BE23&gt;BD23,0,((BD23/BE23)-1)*100))</f>
        <v>16.67089812757856</v>
      </c>
      <c r="BX23" s="252">
        <f>IF(BF23=0,0,IF(BF23&gt;BE23,0,((BE23/BF23)-1)*100))</f>
        <v>12.50357040845473</v>
      </c>
      <c r="BY23" s="252">
        <f>IF(BG23=0,0,IF(BG23&gt;BF23,0,((BF23/BG23)-1)*100))</f>
        <v>0</v>
      </c>
      <c r="BZ23" s="252">
        <f>IF(BH23=0,0,IF(BH23&gt;BG23,0,((BG23/BH23)-1)*100))</f>
        <v>1.584998730550202</v>
      </c>
      <c r="CA23" s="253">
        <f>IF(BI23=0,0,IF(BI23&gt;BH23,0,((BH23/BI23)-1)*100))</f>
        <v>4.992383853769988</v>
      </c>
      <c r="CB23" s="250">
        <f>AVERAGE(BK23:CA23)</f>
        <v>9.546749275522728</v>
      </c>
      <c r="CC23" s="250">
        <f>SQRT(AVERAGE((BK23-$CB23)^2,(BL23-$CB23)^2,(BM23-$CB23)^2,(BN23-$CB23)^2,(BO23-$CB23)^2,(BP23-$CB23)^2,(BQ23-$CB23)^2,(BR23-$CB23)^2,(BS23-$CB23)^2,(BT23-$CB23)^2,(BU23-$CB23)^2,(BV23-$CB23)^2,(BW23-$CB23)^2,(BX23-$CB23)^2,(BY23-$CB23)^2,(BZ23-$CB23)^2,(CA23-$CB23)^2))</f>
        <v>7.43596548596908</v>
      </c>
      <c r="CD23" t="s" s="116">
        <v>132</v>
      </c>
      <c r="CE23" s="254">
        <f>IF(AN23="n/a","n/a",IF(U23&lt;0,"n/a",IF(U23="n/a","n/a",I23+AN23-U23)))</f>
        <v>-6.403071273595204</v>
      </c>
      <c r="CF23" s="254">
        <f>IF(AN23="n/a","n/a",I23+AN23)</f>
        <v>12.03708316655924</v>
      </c>
      <c r="CG23" s="250">
        <f>D23/10+(1000-E23)/100+IF(F23="N",2,IF(F23="Y",1,0))+IF(G23="N",2,IF(G23="Y",1,0))+IF(L23&gt;10,5,L23/2)+IF(S23&gt;100,0,IF(S23&lt;0,0,(100-S23)/10))+IF(U23&gt;100,0,IF(U23&lt;0,0,(100-U23)/10))+IF(X23="-",0,IF(X23="N/A",0,IF(X23&gt;5,0,5-X23)))+IF(Y23&gt;5,0,5-Y23)+IF(Z23="N/A",0,IF(Z23&gt;5,0,5-Z23))+IF(AB23&lt;0,0,IF(AB23="-",0,IF(AB23="N/A",0,IF(AB23&gt;10,5,AB23/2))))+IF(AC23="n/a",0,IF(AC23&lt;0,0,IF(AC23&gt;10,5,AC23/2)))+IF(AE23="n/a",0,IF(AE23&lt;0,0,IF(AE23&gt;10,5,AE23/2)))+AF23/10+IF(AG23&gt;100000,3,IF(AG23&gt;10000,2,IF(AG23&gt;1000,1,0)))+IF(AL23&gt;10,5,AL23/2)+IF(AM23="n/a",0,IF(AM23&gt;10,5,AM23/2))+IF(AN23="n/a",0,IF(AN23&gt;10,5,AN23/2))+IF(AO23="n/a",0,IF(AO23&lt;0,0,IF(AO23&gt;10,5,AO23/2)))+IF(CB23&gt;10,5,CB23/2)</f>
        <v>75.67603623900972</v>
      </c>
      <c r="CH23" s="255">
        <f>IF(AB23="n/a",1.03*AP23,IF(AB23&lt;0,1.01*AP23,IF(AB23&gt;10,1.1*AP23,(1+AB23/100)*AP23)))</f>
        <v>1.309</v>
      </c>
      <c r="CI23" s="256">
        <f>IF($AC23="n/a",1.03*CH23,IF($AC23&lt;0,1.01*CH23,IF($AC23&gt;10,1.1*CH23,(1+$AC23/100)*CH23)))</f>
        <v>1.4399</v>
      </c>
      <c r="CJ23" s="257">
        <f>IF($AE23="n/a",1.03*CI23,IF($AE23&lt;0,1.01*CI23,IF($AE23&gt;10,1.1*CI23,(1+$AE23/100)*CI23)))</f>
        <v>1.58389</v>
      </c>
      <c r="CK23" s="257">
        <f>IF($AE23="n/a",1.03*CJ23,IF($AE23&lt;0,1.01*CJ23,IF($AE23&gt;10,1.1*CJ23,(1+$AE23/100)*CJ23)))</f>
        <v>1.742279</v>
      </c>
      <c r="CL23" s="258">
        <f>IF($AE23="n/a",1.03*CK23,IF($AE23&lt;0,1.01*CK23,IF($AE23&gt;10,1.1*CK23,(1+$AE23/100)*CK23)))</f>
        <v>1.9165069</v>
      </c>
      <c r="CM23" s="256">
        <f>SUM(CH23:CL23)</f>
        <v>7.991575900000001</v>
      </c>
      <c r="CN23" s="253">
        <f>(CM23/H23)*100</f>
        <v>8.366390180067002</v>
      </c>
      <c r="CO23" s="259">
        <v>1.22</v>
      </c>
      <c r="CP23" s="260">
        <v>46.9</v>
      </c>
      <c r="CQ23" s="261">
        <v>-0.6</v>
      </c>
      <c r="CR23" s="260">
        <v>7.1</v>
      </c>
      <c r="CS23" s="261">
        <v>15.8</v>
      </c>
    </row>
    <row r="24" ht="11.25" customHeight="1">
      <c r="A24" t="s" s="116">
        <v>1093</v>
      </c>
      <c r="B24" t="s" s="116">
        <v>1094</v>
      </c>
      <c r="C24" t="s" s="227">
        <v>655</v>
      </c>
      <c r="D24" s="218">
        <v>7</v>
      </c>
      <c r="E24" s="85">
        <v>568</v>
      </c>
      <c r="F24" t="s" s="220">
        <v>129</v>
      </c>
      <c r="G24" t="s" s="221">
        <v>129</v>
      </c>
      <c r="H24" s="493">
        <v>143.67</v>
      </c>
      <c r="I24" s="223">
        <f>(R24/H24)*100</f>
        <v>1.837544372520359</v>
      </c>
      <c r="J24" s="224">
        <v>0.64</v>
      </c>
      <c r="K24" s="224">
        <v>0.66</v>
      </c>
      <c r="L24" s="223">
        <f>((K24/J24)-1)*100</f>
        <v>3.125</v>
      </c>
      <c r="M24" s="226">
        <v>43006</v>
      </c>
      <c r="N24" s="226">
        <v>43007</v>
      </c>
      <c r="O24" s="226">
        <v>43025</v>
      </c>
      <c r="P24" t="s" s="227">
        <v>268</v>
      </c>
      <c r="Q24" t="s" s="227">
        <v>1095</v>
      </c>
      <c r="R24" s="225">
        <f>K24*4</f>
        <v>2.64</v>
      </c>
      <c r="S24" s="228">
        <f>IF(OR(W24&lt;0.01,W24="n/a"),"n/a",R24/W24*100)</f>
        <v>105.6</v>
      </c>
      <c r="T24" s="229">
        <f>IF(OR(W24&lt;0.01,Z24="n/a"),"n/a",(H24/SQRT(22.5*W24*(H24/Z24))-1)*100)</f>
        <v>391.8093397513579</v>
      </c>
      <c r="U24" s="223">
        <f>IF(OR(W24&lt;0.01,W24="n/a"),"n/a",H24/W24)</f>
        <v>57.468</v>
      </c>
      <c r="V24" s="230">
        <v>12</v>
      </c>
      <c r="W24" s="222">
        <v>2.5</v>
      </c>
      <c r="X24" s="222">
        <v>2.07</v>
      </c>
      <c r="Y24" s="231">
        <v>9.699999999999999</v>
      </c>
      <c r="Z24" s="232">
        <v>9.470000000000001</v>
      </c>
      <c r="AA24" s="233">
        <v>16</v>
      </c>
      <c r="AB24" s="234">
        <v>40.7</v>
      </c>
      <c r="AC24" s="235">
        <v>22.04</v>
      </c>
      <c r="AD24" s="236">
        <v>14.8</v>
      </c>
      <c r="AE24" s="236">
        <v>27.82</v>
      </c>
      <c r="AF24" s="237">
        <v>15</v>
      </c>
      <c r="AG24" s="238">
        <v>61403</v>
      </c>
      <c r="AH24" s="239">
        <v>0.2</v>
      </c>
      <c r="AI24" s="240">
        <v>2.97</v>
      </c>
      <c r="AJ24" s="241">
        <f>IF(OR(AD24&lt;0,AD24="n/a",AD24=0,AN24="n/a"),"n/a",AN24/AD24)</f>
        <v>3.002330743134841</v>
      </c>
      <c r="AK24" t="s" s="265">
        <f>IF(OR(AN24&lt;0,AN24="n/a",AO24&lt;0,AO24="n/a"),"n/a",AN24/AO24)</f>
        <v>143</v>
      </c>
      <c r="AL24" s="243">
        <f>((AP24/AQ24)^(1/1)-1)*100</f>
        <v>21.54696132596685</v>
      </c>
      <c r="AM24" s="243">
        <f>IF(AS24=0,"n/a",((AP24/AS24)^(1/3)-1)*100)</f>
        <v>25.99210498948732</v>
      </c>
      <c r="AN24" s="243">
        <f>IF(AV24=0,"n/a",((AP24/AV24)^(1/5)-1)*100)</f>
        <v>44.43449499839565</v>
      </c>
      <c r="AO24" t="s" s="265">
        <f>IF(BB24=0,"n/a",((AP24/BB24)^(1/10)-1)*100)</f>
        <v>143</v>
      </c>
      <c r="AP24" s="241">
        <v>2.2</v>
      </c>
      <c r="AQ24" s="241">
        <v>1.81</v>
      </c>
      <c r="AR24" s="241">
        <v>1.4</v>
      </c>
      <c r="AS24" s="241">
        <v>1.1</v>
      </c>
      <c r="AT24" s="245"/>
      <c r="AU24" s="241">
        <v>0.9</v>
      </c>
      <c r="AV24" s="241">
        <v>0.35</v>
      </c>
      <c r="AW24" s="245"/>
      <c r="AX24" s="583">
        <v>0</v>
      </c>
      <c r="AY24" s="394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401">
        <v>0</v>
      </c>
      <c r="BJ24" s="246">
        <f>SUM(AP24:BI24)</f>
        <v>7.76</v>
      </c>
      <c r="BK24" s="250">
        <f>((AP24/AQ24)-1)*100</f>
        <v>21.54696132596685</v>
      </c>
      <c r="BL24" s="250">
        <f>((AQ24/AR24)-1)*100</f>
        <v>29.28571428571429</v>
      </c>
      <c r="BM24" s="250">
        <f>((AR24/AS24)-1)*100</f>
        <v>27.27272727272725</v>
      </c>
      <c r="BN24" s="250">
        <f>IF(AU24=0,0,IF(AU24&gt;AS24,0,((AS24/AU24)-1)*100))</f>
        <v>22.22222222222223</v>
      </c>
      <c r="BO24" s="250">
        <f>IF(AV24=0,0,IF(AV24&gt;AU24,0,((AU24/AV24)-1)*100))</f>
        <v>157.1428571428572</v>
      </c>
      <c r="BP24" s="250">
        <f>IF(AX24=0,0,IF(AX24&gt;AV24,0,((AV24/AX24)-1)*100))</f>
        <v>0</v>
      </c>
      <c r="BQ24" s="251">
        <f>IF(AY24=0,0,IF(AY24&gt;AX24,0,((AX24/AY24)-1)*100))</f>
        <v>0</v>
      </c>
      <c r="BR24" s="252">
        <f>IF(AZ24=0,0,IF(AZ24&gt;AY24,0,((AY24/AZ24)-1)*100))</f>
        <v>0</v>
      </c>
      <c r="BS24" s="252">
        <f>IF(BA24=0,0,IF(BA24&gt;AZ24,0,((AZ24/BA24)-1)*100))</f>
        <v>0</v>
      </c>
      <c r="BT24" s="252">
        <f>IF(BB24=0,0,IF(BB24&gt;BA24,0,((BA24/BB24)-1)*100))</f>
        <v>0</v>
      </c>
      <c r="BU24" s="252">
        <f>IF(BC24=0,0,IF(BC24&gt;BB24,0,((BB24/BC24)-1)*100))</f>
        <v>0</v>
      </c>
      <c r="BV24" s="252">
        <f>IF(BD24=0,0,IF(BD24&gt;BC24,0,((BC24/BD24)-1)*100))</f>
        <v>0</v>
      </c>
      <c r="BW24" s="252">
        <f>IF(BE24=0,0,IF(BE24&gt;BD24,0,((BD24/BE24)-1)*100))</f>
        <v>0</v>
      </c>
      <c r="BX24" s="252">
        <f>IF(BF24=0,0,IF(BF24&gt;BE24,0,((BE24/BF24)-1)*100))</f>
        <v>0</v>
      </c>
      <c r="BY24" s="252">
        <f>IF(BG24=0,0,IF(BG24&gt;BF24,0,((BF24/BG24)-1)*100))</f>
        <v>0</v>
      </c>
      <c r="BZ24" s="252">
        <f>IF(BH24=0,0,IF(BH24&gt;BG24,0,((BG24/BH24)-1)*100))</f>
        <v>0</v>
      </c>
      <c r="CA24" s="253">
        <f>IF(BI24=0,0,IF(BI24&gt;BH24,0,((BH24/BI24)-1)*100))</f>
        <v>0</v>
      </c>
      <c r="CB24" s="250">
        <f>AVERAGE(BK24:CA24)</f>
        <v>15.14532248526399</v>
      </c>
      <c r="CC24" s="250">
        <f>SQRT(AVERAGE((BK24-$CB24)^2,(BL24-$CB24)^2,(BM24-$CB24)^2,(BN24-$CB24)^2,(BO24-$CB24)^2,(BP24-$CB24)^2,(BQ24-$CB24)^2,(BR24-$CB24)^2,(BS24-$CB24)^2,(BT24-$CB24)^2,(BU24-$CB24)^2,(BV24-$CB24)^2,(BW24-$CB24)^2,(BX24-$CB24)^2,(BY24-$CB24)^2,(BZ24-$CB24)^2,(CA24-$CB24)^2))</f>
        <v>37.0642982523051</v>
      </c>
      <c r="CD24" t="s" s="116">
        <v>285</v>
      </c>
      <c r="CE24" s="254">
        <f>IF(AN24="n/a","n/a",IF(U24&lt;0,"n/a",IF(U24="n/a","n/a",I24+AN24-U24)))</f>
        <v>-11.19596062908398</v>
      </c>
      <c r="CF24" s="254">
        <f>IF(AN24="n/a","n/a",I24+AN24)</f>
        <v>46.27203937091601</v>
      </c>
      <c r="CG24" s="250">
        <f>D24/10+(1000-E24)/100+IF(F24="N",2,IF(F24="Y",1,0))+IF(G24="N",2,IF(G24="Y",1,0))+IF(L24&gt;10,5,L24/2)+IF(S24&gt;100,0,IF(S24&lt;0,0,(100-S24)/10))+IF(U24&gt;100,0,IF(U24&lt;0,0,(100-U24)/10))+IF(X24="-",0,IF(X24="N/A",0,IF(X24&gt;5,0,5-X24)))+IF(Y24&gt;5,0,5-Y24)+IF(Z24="N/A",0,IF(Z24&gt;5,0,5-Z24))+IF(AB24&lt;0,0,IF(AB24="-",0,IF(AB24="N/A",0,IF(AB24&gt;10,5,AB24/2))))+IF(AC24="n/a",0,IF(AC24&lt;0,0,IF(AC24&gt;10,5,AC24/2)))+IF(AE24="n/a",0,IF(AE24&lt;0,0,IF(AE24&gt;10,5,AE24/2)))+AF24/10+IF(AG24&gt;100000,3,IF(AG24&gt;10000,2,IF(AG24&gt;1000,1,0)))+IF(AL24&gt;10,5,AL24/2)+IF(AM24="n/a",0,IF(AM24&gt;10,5,AM24/2))+IF(AN24="n/a",0,IF(AN24&gt;10,5,AN24/2))+IF(AO24="n/a",0,IF(AO24&lt;0,0,IF(AO24&gt;10,5,AO24/2)))+IF(CB24&gt;10,5,CB24/2)</f>
        <v>52.2657</v>
      </c>
      <c r="CH24" s="255">
        <f>IF(AB24="n/a",1.03*AP24,IF(AB24&lt;0,1.01*AP24,IF(AB24&gt;10,1.1*AP24,(1+AB24/100)*AP24)))</f>
        <v>2.42</v>
      </c>
      <c r="CI24" s="256">
        <f>IF($AC24="n/a",1.03*CH24,IF($AC24&lt;0,1.01*CH24,IF($AC24&gt;10,1.1*CH24,(1+$AC24/100)*CH24)))</f>
        <v>2.662000000000001</v>
      </c>
      <c r="CJ24" s="257">
        <f>IF($AE24="n/a",1.03*CI24,IF($AE24&lt;0,1.01*CI24,IF($AE24&gt;10,1.1*CI24,(1+$AE24/100)*CI24)))</f>
        <v>2.928200000000001</v>
      </c>
      <c r="CK24" s="257">
        <f>IF($AE24="n/a",1.03*CJ24,IF($AE24&lt;0,1.01*CJ24,IF($AE24&gt;10,1.1*CJ24,(1+$AE24/100)*CJ24)))</f>
        <v>3.221020000000002</v>
      </c>
      <c r="CL24" s="258">
        <f>IF($AE24="n/a",1.03*CK24,IF($AE24&lt;0,1.01*CK24,IF($AE24&gt;10,1.1*CK24,(1+$AE24/100)*CK24)))</f>
        <v>3.543122000000002</v>
      </c>
      <c r="CM24" s="256">
        <f>SUM(CH24:CL24)</f>
        <v>14.774342</v>
      </c>
      <c r="CN24" s="253">
        <f>(CM24/H24)*100</f>
        <v>10.28352613628454</v>
      </c>
      <c r="CO24" s="259">
        <v>0.75</v>
      </c>
      <c r="CP24" s="260">
        <v>44.1</v>
      </c>
      <c r="CQ24" s="261">
        <v>-3.4</v>
      </c>
      <c r="CR24" s="260">
        <v>1.9</v>
      </c>
      <c r="CS24" s="261">
        <v>12.1</v>
      </c>
    </row>
    <row r="25" ht="11.25" customHeight="1">
      <c r="A25" t="s" s="227">
        <v>1096</v>
      </c>
      <c r="B25" t="s" s="116">
        <v>1097</v>
      </c>
      <c r="C25" t="s" s="116">
        <v>146</v>
      </c>
      <c r="D25" s="218">
        <v>5</v>
      </c>
      <c r="E25" s="85">
        <v>743</v>
      </c>
      <c r="F25" t="s" s="220">
        <v>129</v>
      </c>
      <c r="G25" t="s" s="221">
        <v>129</v>
      </c>
      <c r="H25" s="493">
        <v>64.7</v>
      </c>
      <c r="I25" s="223">
        <f>(R25/H25)*100</f>
        <v>1.236476043276661</v>
      </c>
      <c r="J25" s="224">
        <v>0.18</v>
      </c>
      <c r="K25" s="224">
        <v>0.2</v>
      </c>
      <c r="L25" s="223">
        <f>((K25/J25)-1)*100</f>
        <v>11.11111111111112</v>
      </c>
      <c r="M25" s="226">
        <v>42802</v>
      </c>
      <c r="N25" s="226">
        <v>42804</v>
      </c>
      <c r="O25" s="226">
        <v>42818</v>
      </c>
      <c r="P25" t="s" s="227">
        <v>767</v>
      </c>
      <c r="Q25" s="316"/>
      <c r="R25" s="225">
        <f>K25*4</f>
        <v>0.8</v>
      </c>
      <c r="S25" s="228">
        <f>IF(OR(W25&lt;0.01,W25="n/a"),"n/a",R25/W25*100)</f>
        <v>23.80952380952381</v>
      </c>
      <c r="T25" s="229">
        <f>IF(OR(W25&lt;0.01,Z25="n/a"),"n/a",(H25/SQRT(22.5*W25*(H25/Z25))-1)*100)</f>
        <v>48.59393907612362</v>
      </c>
      <c r="U25" s="223">
        <f>IF(OR(W25&lt;0.01,W25="n/a"),"n/a",H25/W25)</f>
        <v>19.25595238095238</v>
      </c>
      <c r="V25" s="230">
        <v>12</v>
      </c>
      <c r="W25" s="222">
        <v>3.36</v>
      </c>
      <c r="X25" s="222">
        <v>1.93</v>
      </c>
      <c r="Y25" s="231">
        <v>3.24</v>
      </c>
      <c r="Z25" s="232">
        <v>2.58</v>
      </c>
      <c r="AA25" s="233">
        <v>14</v>
      </c>
      <c r="AB25" s="234">
        <v>10</v>
      </c>
      <c r="AC25" s="235">
        <v>-5.26</v>
      </c>
      <c r="AD25" s="236">
        <v>25.7</v>
      </c>
      <c r="AE25" s="236">
        <v>10</v>
      </c>
      <c r="AF25" s="237">
        <v>4</v>
      </c>
      <c r="AG25" s="238">
        <v>1227</v>
      </c>
      <c r="AH25" s="239">
        <v>0.9</v>
      </c>
      <c r="AI25" s="240">
        <v>0</v>
      </c>
      <c r="AJ25" t="s" s="265">
        <f>IF(OR(AD25&lt;0,AD25="n/a",AD25=0,AN25="n/a"),"n/a",AN25/AD25)</f>
        <v>143</v>
      </c>
      <c r="AK25" t="s" s="265">
        <f>IF(OR(AN25&lt;0,AN25="n/a",AO25&lt;0,AO25="n/a"),"n/a",AN25/AO25)</f>
        <v>143</v>
      </c>
      <c r="AL25" s="243">
        <f>((AP25/AQ25)^(1/1)-1)*100</f>
        <v>20</v>
      </c>
      <c r="AM25" s="243">
        <f>IF(AS25=0,"n/a",((AP25/AS25)^(1/3)-1)*100)</f>
        <v>31.03706971044482</v>
      </c>
      <c r="AN25" t="s" s="265">
        <f>IF(AV25=0,"n/a",((AP25/AV25)^(1/5)-1)*100)</f>
        <v>143</v>
      </c>
      <c r="AO25" t="s" s="265">
        <f>IF(BB25=0,"n/a",((AP25/BB25)^(1/10)-1)*100)</f>
        <v>143</v>
      </c>
      <c r="AP25" s="241">
        <v>0.72</v>
      </c>
      <c r="AQ25" s="241">
        <v>0.6</v>
      </c>
      <c r="AR25" s="241">
        <v>0.48</v>
      </c>
      <c r="AS25" s="241">
        <v>0.32</v>
      </c>
      <c r="AT25" s="245"/>
      <c r="AU25" s="321">
        <v>0</v>
      </c>
      <c r="AV25" s="321">
        <v>0</v>
      </c>
      <c r="AW25" s="245"/>
      <c r="AX25" s="583">
        <v>0</v>
      </c>
      <c r="AY25" s="394">
        <v>0</v>
      </c>
      <c r="AZ25" s="317">
        <v>0</v>
      </c>
      <c r="BA25" s="317">
        <v>0</v>
      </c>
      <c r="BB25" s="317">
        <v>0</v>
      </c>
      <c r="BC25" s="317">
        <v>0</v>
      </c>
      <c r="BD25" s="317">
        <v>0</v>
      </c>
      <c r="BE25" s="317">
        <v>0</v>
      </c>
      <c r="BF25" s="317">
        <v>0</v>
      </c>
      <c r="BG25" s="317">
        <v>0</v>
      </c>
      <c r="BH25" s="317">
        <v>0</v>
      </c>
      <c r="BI25" s="401">
        <v>0</v>
      </c>
      <c r="BJ25" s="246">
        <f>SUM(AP25:BI25)</f>
        <v>2.12</v>
      </c>
      <c r="BK25" s="250">
        <f>((AP25/AQ25)-1)*100</f>
        <v>20</v>
      </c>
      <c r="BL25" s="250">
        <f>((AQ25/AR25)-1)*100</f>
        <v>25</v>
      </c>
      <c r="BM25" s="250">
        <f>((AR25/AS25)-1)*100</f>
        <v>50</v>
      </c>
      <c r="BN25" s="250">
        <f>IF(AU25=0,0,IF(AU25&gt;AS25,0,((AS25/AU25)-1)*100))</f>
        <v>0</v>
      </c>
      <c r="BO25" s="250">
        <f>IF(AV25=0,0,IF(AV25&gt;AU25,0,((AU25/AV25)-1)*100))</f>
        <v>0</v>
      </c>
      <c r="BP25" s="250">
        <f>IF(AX25=0,0,IF(AX25&gt;AV25,0,((AV25/AX25)-1)*100))</f>
        <v>0</v>
      </c>
      <c r="BQ25" s="251">
        <f>IF(AY25=0,0,IF(AY25&gt;AX25,0,((AX25/AY25)-1)*100))</f>
        <v>0</v>
      </c>
      <c r="BR25" s="252">
        <f>IF(AZ25=0,0,IF(AZ25&gt;AY25,0,((AY25/AZ25)-1)*100))</f>
        <v>0</v>
      </c>
      <c r="BS25" s="252">
        <f>IF(BA25=0,0,IF(BA25&gt;AZ25,0,((AZ25/BA25)-1)*100))</f>
        <v>0</v>
      </c>
      <c r="BT25" s="252">
        <f>IF(BB25=0,0,IF(BB25&gt;BA25,0,((BA25/BB25)-1)*100))</f>
        <v>0</v>
      </c>
      <c r="BU25" s="252">
        <f>IF(BC25=0,0,IF(BC25&gt;BB25,0,((BB25/BC25)-1)*100))</f>
        <v>0</v>
      </c>
      <c r="BV25" s="252">
        <f>IF(BD25=0,0,IF(BD25&gt;BC25,0,((BC25/BD25)-1)*100))</f>
        <v>0</v>
      </c>
      <c r="BW25" s="252">
        <f>IF(BE25=0,0,IF(BE25&gt;BD25,0,((BD25/BE25)-1)*100))</f>
        <v>0</v>
      </c>
      <c r="BX25" s="252">
        <f>IF(BF25=0,0,IF(BF25&gt;BE25,0,((BE25/BF25)-1)*100))</f>
        <v>0</v>
      </c>
      <c r="BY25" s="252">
        <f>IF(BG25=0,0,IF(BG25&gt;BF25,0,((BF25/BG25)-1)*100))</f>
        <v>0</v>
      </c>
      <c r="BZ25" s="252">
        <f>IF(BH25=0,0,IF(BH25&gt;BG25,0,((BG25/BH25)-1)*100))</f>
        <v>0</v>
      </c>
      <c r="CA25" s="253">
        <f>IF(BI25=0,0,IF(BI25&gt;BH25,0,((BH25/BI25)-1)*100))</f>
        <v>0</v>
      </c>
      <c r="CB25" s="250">
        <f>AVERAGE(BK25:CA25)</f>
        <v>5.588235294117647</v>
      </c>
      <c r="CC25" s="250">
        <f>SQRT(AVERAGE((BK25-$CB25)^2,(BL25-$CB25)^2,(BM25-$CB25)^2,(BN25-$CB25)^2,(BO25-$CB25)^2,(BP25-$CB25)^2,(BQ25-$CB25)^2,(BR25-$CB25)^2,(BS25-$CB25)^2,(BT25-$CB25)^2,(BU25-$CB25)^2,(BV25-$CB25)^2,(BW25-$CB25)^2,(BX25-$CB25)^2,(BY25-$CB25)^2,(BZ25-$CB25)^2,(CA25-$CB25)^2))</f>
        <v>13.27119314432762</v>
      </c>
      <c r="CD25" t="s" s="116">
        <v>132</v>
      </c>
      <c r="CE25" t="s" s="402">
        <f>IF(AN25="n/a","n/a",IF(U25&lt;0,"n/a",IF(U25="n/a","n/a",I25+AN25-U25)))</f>
        <v>143</v>
      </c>
      <c r="CF25" t="s" s="402">
        <f>IF(AN25="n/a","n/a",I25+AN25)</f>
        <v>143</v>
      </c>
      <c r="CG25" s="250">
        <f>D25/10+(1000-E25)/100+IF(F25="N",2,IF(F25="Y",1,0))+IF(G25="N",2,IF(G25="Y",1,0))+IF(L25&gt;10,5,L25/2)+IF(S25&gt;100,0,IF(S25&lt;0,0,(100-S25)/10))+IF(U25&gt;100,0,IF(U25&lt;0,0,(100-U25)/10))+IF(X25="-",0,IF(X25="N/A",0,IF(X25&gt;5,0,5-X25)))+IF(Y25&gt;5,0,5-Y25)+IF(Z25="N/A",0,IF(Z25&gt;5,0,5-Z25))+IF(AB25&lt;0,0,IF(AB25="-",0,IF(AB25="N/A",0,IF(AB25&gt;10,5,AB25/2))))+IF(AC25="n/a",0,IF(AC25&lt;0,0,IF(AC25&gt;10,5,AC25/2)))+IF(AE25="n/a",0,IF(AE25&lt;0,0,IF(AE25&gt;10,5,AE25/2)))+AF25/10+IF(AG25&gt;100000,3,IF(AG25&gt;10000,2,IF(AG25&gt;1000,1,0)))+IF(AL25&gt;10,5,AL25/2)+IF(AM25="n/a",0,IF(AM25&gt;10,5,AM25/2))+IF(AN25="n/a",0,IF(AN25&gt;10,5,AN25/2))+IF(AO25="n/a",0,IF(AO25&lt;0,0,IF(AO25&gt;10,5,AO25/2)))+IF(CB25&gt;10,5,CB25/2)</f>
        <v>55.2075700280112</v>
      </c>
      <c r="CH25" s="255">
        <f>IF(AB25="n/a",1.03*AP25,IF(AB25&lt;0,1.01*AP25,IF(AB25&gt;10,1.1*AP25,(1+AB25/100)*AP25)))</f>
        <v>0.792</v>
      </c>
      <c r="CI25" s="256">
        <f>IF($AC25="n/a",1.03*CH25,IF($AC25&lt;0,1.01*CH25,IF($AC25&gt;10,1.1*CH25,(1+$AC25/100)*CH25)))</f>
        <v>0.7999200000000001</v>
      </c>
      <c r="CJ25" s="257">
        <f>IF($AE25="n/a",1.03*CI25,IF($AE25&lt;0,1.01*CI25,IF($AE25&gt;10,1.1*CI25,(1+$AE25/100)*CI25)))</f>
        <v>0.8799120000000001</v>
      </c>
      <c r="CK25" s="257">
        <f>IF($AE25="n/a",1.03*CJ25,IF($AE25&lt;0,1.01*CJ25,IF($AE25&gt;10,1.1*CJ25,(1+$AE25/100)*CJ25)))</f>
        <v>0.9679032000000002</v>
      </c>
      <c r="CL25" s="258">
        <f>IF($AE25="n/a",1.03*CK25,IF($AE25&lt;0,1.01*CK25,IF($AE25&gt;10,1.1*CK25,(1+$AE25/100)*CK25)))</f>
        <v>1.06469352</v>
      </c>
      <c r="CM25" s="256">
        <f>SUM(CH25:CL25)</f>
        <v>4.504428720000001</v>
      </c>
      <c r="CN25" s="253">
        <f>(CM25/H25)*100</f>
        <v>6.962022751159197</v>
      </c>
      <c r="CO25" s="259">
        <v>0.89</v>
      </c>
      <c r="CP25" s="260">
        <v>27.5</v>
      </c>
      <c r="CQ25" s="261">
        <v>-6.8</v>
      </c>
      <c r="CR25" s="260">
        <v>12.8</v>
      </c>
      <c r="CS25" s="261">
        <v>9.6</v>
      </c>
    </row>
    <row r="26" ht="11.25" customHeight="1">
      <c r="A26" t="s" s="146">
        <v>1098</v>
      </c>
      <c r="B26" t="s" s="146">
        <v>1099</v>
      </c>
      <c r="C26" t="s" s="273">
        <v>128</v>
      </c>
      <c r="D26" s="267">
        <v>7</v>
      </c>
      <c r="E26" s="85">
        <v>505</v>
      </c>
      <c r="F26" t="s" s="151">
        <v>129</v>
      </c>
      <c r="G26" t="s" s="152">
        <v>129</v>
      </c>
      <c r="H26" s="496">
        <v>29.8</v>
      </c>
      <c r="I26" s="269">
        <f>(R26/H26)*100</f>
        <v>2.953020134228188</v>
      </c>
      <c r="J26" s="270">
        <v>0.21</v>
      </c>
      <c r="K26" s="270">
        <v>0.22</v>
      </c>
      <c r="L26" s="269">
        <f>((K26/J26)-1)*100</f>
        <v>4.761904761904767</v>
      </c>
      <c r="M26" s="272">
        <v>42852</v>
      </c>
      <c r="N26" s="272">
        <v>42856</v>
      </c>
      <c r="O26" s="272">
        <v>42870</v>
      </c>
      <c r="P26" t="s" s="273">
        <v>130</v>
      </c>
      <c r="Q26" s="441"/>
      <c r="R26" s="271">
        <f>K26*4</f>
        <v>0.88</v>
      </c>
      <c r="S26" s="275">
        <f>IF(OR(W26&lt;0.01,W26="n/a"),"n/a",R26/W26*100)</f>
        <v>54.99999999999999</v>
      </c>
      <c r="T26" s="276">
        <f>IF(OR(W26&lt;0.01,Z26="n/a"),"n/a",(H26/SQRT(22.5*W26*(H26/Z26))-1)*100)</f>
        <v>15.80155439371269</v>
      </c>
      <c r="U26" s="269">
        <f>IF(OR(W26&lt;0.01,W26="n/a"),"n/a",H26/W26)</f>
        <v>18.625</v>
      </c>
      <c r="V26" s="277">
        <v>12</v>
      </c>
      <c r="W26" s="268">
        <v>1.6</v>
      </c>
      <c r="X26" t="s" s="367">
        <v>143</v>
      </c>
      <c r="Y26" s="278">
        <v>6.2</v>
      </c>
      <c r="Z26" s="279">
        <v>1.62</v>
      </c>
      <c r="AA26" t="s" s="538">
        <v>143</v>
      </c>
      <c r="AB26" s="281">
        <v>4.8</v>
      </c>
      <c r="AC26" t="s" s="568">
        <v>143</v>
      </c>
      <c r="AD26" s="283">
        <v>2.7</v>
      </c>
      <c r="AE26" t="s" s="569">
        <v>143</v>
      </c>
      <c r="AF26" s="284">
        <v>1</v>
      </c>
      <c r="AG26" s="285">
        <v>277</v>
      </c>
      <c r="AH26" s="286">
        <v>2.3</v>
      </c>
      <c r="AI26" s="287">
        <v>0</v>
      </c>
      <c r="AJ26" s="288">
        <f>IF(OR(AD26&lt;0,AD26="n/a",AD26=0,AN26="n/a"),"n/a",AN26/AD26)</f>
        <v>3.951069225065635</v>
      </c>
      <c r="AK26" t="s" s="368">
        <f>IF(OR(AN26&lt;0,AN26="n/a",AO26&lt;0,AO26="n/a"),"n/a",AN26/AO26)</f>
        <v>143</v>
      </c>
      <c r="AL26" s="290">
        <f>((AP26/AQ26)^(1/1)-1)*100</f>
        <v>6.41025641025641</v>
      </c>
      <c r="AM26" s="290">
        <f>IF(AS26=0,"n/a",((AP26/AS26)^(1/3)-1)*100)</f>
        <v>9.62573402559681</v>
      </c>
      <c r="AN26" s="290">
        <f>IF(AV26=0,"n/a",((AP26/AV26)^(1/5)-1)*100)</f>
        <v>10.66788690767721</v>
      </c>
      <c r="AO26" s="291">
        <f>IF(BB26=0,"n/a",((AP26/BB26)^(1/10)-1)*100)</f>
        <v>-2.135746708050545</v>
      </c>
      <c r="AP26" s="288">
        <v>0.83</v>
      </c>
      <c r="AQ26" s="288">
        <v>0.78</v>
      </c>
      <c r="AR26" s="288">
        <v>0.7</v>
      </c>
      <c r="AS26" s="288">
        <v>0.63</v>
      </c>
      <c r="AT26" s="292"/>
      <c r="AU26" s="288">
        <v>0.58</v>
      </c>
      <c r="AV26" s="288">
        <v>0.5</v>
      </c>
      <c r="AW26" s="292"/>
      <c r="AX26" s="524">
        <v>0.43</v>
      </c>
      <c r="AY26" s="403">
        <v>0.58</v>
      </c>
      <c r="AZ26" s="295">
        <v>1.11</v>
      </c>
      <c r="BA26" s="295">
        <v>1.07</v>
      </c>
      <c r="BB26" s="295">
        <v>1.03</v>
      </c>
      <c r="BC26" s="295">
        <v>0.91333</v>
      </c>
      <c r="BD26" s="295">
        <v>0.63332</v>
      </c>
      <c r="BE26" s="295">
        <v>0.6</v>
      </c>
      <c r="BF26" s="295">
        <v>0.54666</v>
      </c>
      <c r="BG26" s="426">
        <v>0</v>
      </c>
      <c r="BH26" s="426">
        <v>0</v>
      </c>
      <c r="BI26" s="494">
        <v>0</v>
      </c>
      <c r="BJ26" s="293">
        <f>SUM(AP26:BI26)</f>
        <v>10.93331</v>
      </c>
      <c r="BK26" s="297">
        <f>((AP26/AQ26)-1)*100</f>
        <v>6.41025641025641</v>
      </c>
      <c r="BL26" s="297">
        <f>((AQ26/AR26)-1)*100</f>
        <v>11.42857142857143</v>
      </c>
      <c r="BM26" s="297">
        <f>((AR26/AS26)-1)*100</f>
        <v>11.11111111111109</v>
      </c>
      <c r="BN26" s="297">
        <f>IF(AU26=0,0,IF(AU26&gt;AS26,0,((AS26/AU26)-1)*100))</f>
        <v>8.62068965517242</v>
      </c>
      <c r="BO26" s="297">
        <f>IF(AV26=0,0,IF(AV26&gt;AU26,0,((AU26/AV26)-1)*100))</f>
        <v>15.99999999999999</v>
      </c>
      <c r="BP26" s="297">
        <f>IF(AX26=0,0,IF(AX26&gt;AV26,0,((AV26/AX26)-1)*100))</f>
        <v>16.27906976744187</v>
      </c>
      <c r="BQ26" s="298">
        <f>IF(AY26=0,0,IF(AY26&gt;AX26,0,((AX26/AY26)-1)*100))</f>
        <v>0</v>
      </c>
      <c r="BR26" s="299">
        <f>IF(AZ26=0,0,IF(AZ26&gt;AY26,0,((AY26/AZ26)-1)*100))</f>
        <v>0</v>
      </c>
      <c r="BS26" s="299">
        <f>IF(BA26=0,0,IF(BA26&gt;AZ26,0,((AZ26/BA26)-1)*100))</f>
        <v>3.738317757009346</v>
      </c>
      <c r="BT26" s="299">
        <f>IF(BB26=0,0,IF(BB26&gt;BA26,0,((BA26/BB26)-1)*100))</f>
        <v>3.883495145631066</v>
      </c>
      <c r="BU26" s="299">
        <f>IF(BC26=0,0,IF(BC26&gt;BB26,0,((BB26/BC26)-1)*100))</f>
        <v>12.77413421216866</v>
      </c>
      <c r="BV26" s="299">
        <f>IF(BD26=0,0,IF(BD26&gt;BC26,0,((BC26/BD26)-1)*100))</f>
        <v>44.21303606391713</v>
      </c>
      <c r="BW26" s="299">
        <f>IF(BE26=0,0,IF(BE26&gt;BD26,0,((BD26/BE26)-1)*100))</f>
        <v>5.553333333333343</v>
      </c>
      <c r="BX26" s="299">
        <f>IF(BF26=0,0,IF(BF26&gt;BE26,0,((BE26/BF26)-1)*100))</f>
        <v>9.75743606629349</v>
      </c>
      <c r="BY26" s="299">
        <f>IF(BG26=0,0,IF(BG26&gt;BF26,0,((BF26/BG26)-1)*100))</f>
        <v>0</v>
      </c>
      <c r="BZ26" s="299">
        <f>IF(BH26=0,0,IF(BH26&gt;BG26,0,((BG26/BH26)-1)*100))</f>
        <v>0</v>
      </c>
      <c r="CA26" s="300">
        <f>IF(BI26=0,0,IF(BI26&gt;BH26,0,((BH26/BI26)-1)*100))</f>
        <v>0</v>
      </c>
      <c r="CB26" s="297">
        <f>AVERAGE(BK26:CA26)</f>
        <v>8.809967702994484</v>
      </c>
      <c r="CC26" s="297">
        <f>SQRT(AVERAGE((BK26-$CB26)^2,(BL26-$CB26)^2,(BM26-$CB26)^2,(BN26-$CB26)^2,(BO26-$CB26)^2,(BP26-$CB26)^2,(BQ26-$CB26)^2,(BR26-$CB26)^2,(BS26-$CB26)^2,(BT26-$CB26)^2,(BU26-$CB26)^2,(BV26-$CB26)^2,(BW26-$CB26)^2,(BX26-$CB26)^2,(BY26-$CB26)^2,(BZ26-$CB26)^2,(CA26-$CB26)^2))</f>
        <v>10.41519107129001</v>
      </c>
      <c r="CD26" t="s" s="146">
        <v>132</v>
      </c>
      <c r="CE26" s="301">
        <f>IF(AN26="n/a","n/a",IF(U26&lt;0,"n/a",IF(U26="n/a","n/a",I26+AN26-U26)))</f>
        <v>-5.004092958094597</v>
      </c>
      <c r="CF26" s="301">
        <f>IF(AN26="n/a","n/a",I26+AN26)</f>
        <v>13.6209070419054</v>
      </c>
      <c r="CG26" s="297">
        <f>D26/10+(1000-E26)/100+IF(F26="N",2,IF(F26="Y",1,0))+IF(G26="N",2,IF(G26="Y",1,0))+IF(L26&gt;10,5,L26/2)+IF(S26&gt;100,0,IF(S26&lt;0,0,(100-S26)/10))+IF(U26&gt;100,0,IF(U26&lt;0,0,(100-U26)/10))+IF(X26="-",0,IF(X26="N/A",0,IF(X26&gt;5,0,5-X26)))+IF(Y26&gt;5,0,5-Y26)+IF(Z26="N/A",0,IF(Z26&gt;5,0,5-Z26))+IF(AB26&lt;0,0,IF(AB26="-",0,IF(AB26="N/A",0,IF(AB26&gt;10,5,AB26/2))))+IF(AC26="n/a",0,IF(AC26&lt;0,0,IF(AC26&gt;10,5,AC26/2)))+IF(AE26="n/a",0,IF(AE26&lt;0,0,IF(AE26&gt;10,5,AE26/2)))+AF26/10+IF(AG26&gt;100000,3,IF(AG26&gt;10000,2,IF(AG26&gt;1000,1,0)))+IF(AL26&gt;10,5,AL26/2)+IF(AM26="n/a",0,IF(AM26&gt;10,5,AM26/2))+IF(AN26="n/a",0,IF(AN26&gt;10,5,AN26/2))+IF(AO26="n/a",0,IF(AO26&lt;0,0,IF(AO26&gt;10,5,AO26/2)))+IF(CB26&gt;10,5,CB26/2)</f>
        <v>43.97143145037624</v>
      </c>
      <c r="CH26" s="302">
        <f>IF(AB26="n/a",1.03*AP26,IF(AB26&lt;0,1.01*AP26,IF(AB26&gt;10,1.1*AP26,(1+AB26/100)*AP26)))</f>
        <v>0.8698399999999999</v>
      </c>
      <c r="CI26" s="303">
        <f>IF($AC26="n/a",1.03*CH26,IF($AC26&lt;0,1.01*CH26,IF($AC26&gt;10,1.1*CH26,(1+$AC26/100)*CH26)))</f>
        <v>0.8959351999999999</v>
      </c>
      <c r="CJ26" s="304">
        <f>IF($AE26="n/a",1.03*CI26,IF($AE26&lt;0,1.01*CI26,IF($AE26&gt;10,1.1*CI26,(1+$AE26/100)*CI26)))</f>
        <v>0.922813256</v>
      </c>
      <c r="CK26" s="304">
        <f>IF($AE26="n/a",1.03*CJ26,IF($AE26&lt;0,1.01*CJ26,IF($AE26&gt;10,1.1*CJ26,(1+$AE26/100)*CJ26)))</f>
        <v>0.9504976536799999</v>
      </c>
      <c r="CL26" s="305">
        <f>IF($AE26="n/a",1.03*CK26,IF($AE26&lt;0,1.01*CK26,IF($AE26&gt;10,1.1*CK26,(1+$AE26/100)*CK26)))</f>
        <v>0.9790125832904</v>
      </c>
      <c r="CM26" s="303">
        <f>SUM(CH26:CL26)</f>
        <v>4.618098692970399</v>
      </c>
      <c r="CN26" s="300">
        <f>(CM26/H26)*100</f>
        <v>15.49697547976644</v>
      </c>
      <c r="CO26" s="306">
        <v>0.6899999999999999</v>
      </c>
      <c r="CP26" s="307">
        <v>12</v>
      </c>
      <c r="CQ26" s="308">
        <v>-20.4</v>
      </c>
      <c r="CR26" s="307">
        <v>2.6</v>
      </c>
      <c r="CS26" s="308">
        <v>-1.8</v>
      </c>
    </row>
    <row r="27" ht="11.25" customHeight="1">
      <c r="A27" t="s" s="110">
        <v>1100</v>
      </c>
      <c r="B27" t="s" s="110">
        <v>1101</v>
      </c>
      <c r="C27" t="s" s="173">
        <v>1102</v>
      </c>
      <c r="D27" s="174">
        <v>7</v>
      </c>
      <c r="E27" s="85">
        <v>472</v>
      </c>
      <c r="F27" t="s" s="118">
        <v>141</v>
      </c>
      <c r="G27" t="s" s="113">
        <v>141</v>
      </c>
      <c r="H27" s="495">
        <v>175.22</v>
      </c>
      <c r="I27" s="177">
        <f>(R27/H27)*100</f>
        <v>2.625271087775368</v>
      </c>
      <c r="J27" s="311">
        <v>1</v>
      </c>
      <c r="K27" s="311">
        <v>1.15</v>
      </c>
      <c r="L27" s="177">
        <f>((K27/J27)-1)*100</f>
        <v>14.99999999999999</v>
      </c>
      <c r="M27" s="179">
        <v>42779</v>
      </c>
      <c r="N27" s="179">
        <v>42781</v>
      </c>
      <c r="O27" s="179">
        <v>42802</v>
      </c>
      <c r="P27" t="s" s="173">
        <v>305</v>
      </c>
      <c r="Q27" s="492"/>
      <c r="R27" s="180">
        <f>K27*4</f>
        <v>4.6</v>
      </c>
      <c r="S27" s="181">
        <f>IF(OR(W27&lt;0.01,W27="n/a"),"n/a",R27/W27*100)</f>
        <v>41.55374887082204</v>
      </c>
      <c r="T27" s="182">
        <f>IF(OR(W27&lt;0.01,Z27="n/a"),"n/a",(H27/SQRT(22.5*W27*(H27/Z27))-1)*100)</f>
        <v>66.9069270957813</v>
      </c>
      <c r="U27" s="177">
        <f>IF(OR(W27&lt;0.01,W27="n/a"),"n/a",H27/W27)</f>
        <v>15.82836495031617</v>
      </c>
      <c r="V27" s="183">
        <v>12</v>
      </c>
      <c r="W27" s="176">
        <v>11.07</v>
      </c>
      <c r="X27" s="176">
        <v>3.74</v>
      </c>
      <c r="Y27" s="184">
        <v>5.6</v>
      </c>
      <c r="Z27" s="185">
        <v>3.96</v>
      </c>
      <c r="AA27" s="186">
        <v>26.3</v>
      </c>
      <c r="AB27" s="187">
        <v>13.1</v>
      </c>
      <c r="AC27" s="188">
        <v>0.8100000000000001</v>
      </c>
      <c r="AD27" s="189">
        <v>20.5</v>
      </c>
      <c r="AE27" s="189">
        <v>4.23</v>
      </c>
      <c r="AF27" s="190">
        <v>24</v>
      </c>
      <c r="AG27" s="191">
        <v>128759</v>
      </c>
      <c r="AH27" s="621">
        <v>0.2</v>
      </c>
      <c r="AI27" s="193">
        <v>1.11</v>
      </c>
      <c r="AJ27" s="194">
        <f>IF(OR(AD27&lt;0,AD27="n/a",AD27=0,AN27="n/a"),"n/a",AN27/AD27)</f>
        <v>2.349990961972184</v>
      </c>
      <c r="AK27" t="s" s="338">
        <f>IF(OR(AN27&lt;0,AN27="n/a",AO27&lt;0,AO27="n/a"),"n/a",AN27/AO27)</f>
        <v>143</v>
      </c>
      <c r="AL27" s="196">
        <f>((AP27/AQ27)^(1/1)-1)*100</f>
        <v>26.58227848101264</v>
      </c>
      <c r="AM27" s="196">
        <f>IF(AS27=0,"n/a",((AP27/AS27)^(1/3)-1)*100)</f>
        <v>28.61769258313476</v>
      </c>
      <c r="AN27" s="196">
        <f>IF(AV27=0,"n/a",((AP27/AV27)^(1/5)-1)*100)</f>
        <v>48.17481472042977</v>
      </c>
      <c r="AO27" t="s" s="338">
        <f>IF(BB27=0,"n/a",((AP27/BB27)^(1/10)-1)*100)</f>
        <v>143</v>
      </c>
      <c r="AP27" s="194">
        <v>4</v>
      </c>
      <c r="AQ27" s="194">
        <v>3.16</v>
      </c>
      <c r="AR27" s="194">
        <v>2.44</v>
      </c>
      <c r="AS27" s="194">
        <v>1.88</v>
      </c>
      <c r="AT27" s="199"/>
      <c r="AU27" s="194">
        <v>1.44</v>
      </c>
      <c r="AV27" s="194">
        <v>0.5600000000000001</v>
      </c>
      <c r="AW27" s="199"/>
      <c r="AX27" s="398">
        <v>0</v>
      </c>
      <c r="AY27" s="370">
        <v>0</v>
      </c>
      <c r="AZ27" s="203">
        <v>0</v>
      </c>
      <c r="BA27" s="203">
        <v>0</v>
      </c>
      <c r="BB27" s="203">
        <v>0</v>
      </c>
      <c r="BC27" s="203">
        <v>0</v>
      </c>
      <c r="BD27" s="203">
        <v>0</v>
      </c>
      <c r="BE27" s="203">
        <v>0</v>
      </c>
      <c r="BF27" s="203">
        <v>0</v>
      </c>
      <c r="BG27" s="203">
        <v>0</v>
      </c>
      <c r="BH27" s="203">
        <v>0</v>
      </c>
      <c r="BI27" s="204">
        <v>0</v>
      </c>
      <c r="BJ27" s="200">
        <f>SUM(AP27:BI27)</f>
        <v>13.48</v>
      </c>
      <c r="BK27" s="205">
        <f>((AP27/AQ27)-1)*100</f>
        <v>26.58227848101264</v>
      </c>
      <c r="BL27" s="205">
        <f>((AQ27/AR27)-1)*100</f>
        <v>29.50819672131149</v>
      </c>
      <c r="BM27" s="205">
        <f>((AR27/AS27)-1)*100</f>
        <v>29.78723404255319</v>
      </c>
      <c r="BN27" s="205">
        <f>IF(AU27=0,0,IF(AU27&gt;AS27,0,((AS27/AU27)-1)*100))</f>
        <v>30.55555555555556</v>
      </c>
      <c r="BO27" s="205">
        <f>IF(AV27=0,0,IF(AV27&gt;AU27,0,((AU27/AV27)-1)*100))</f>
        <v>157.1428571428571</v>
      </c>
      <c r="BP27" s="205">
        <f>IF(AX27=0,0,IF(AX27&gt;AV27,0,((AV27/AX27)-1)*100))</f>
        <v>0</v>
      </c>
      <c r="BQ27" s="206">
        <f>IF(AY27=0,0,IF(AY27&gt;AX27,0,((AX27/AY27)-1)*100))</f>
        <v>0</v>
      </c>
      <c r="BR27" s="207">
        <f>IF(AZ27=0,0,IF(AZ27&gt;AY27,0,((AY27/AZ27)-1)*100))</f>
        <v>0</v>
      </c>
      <c r="BS27" s="207">
        <f>IF(BA27=0,0,IF(BA27&gt;AZ27,0,((AZ27/BA27)-1)*100))</f>
        <v>0</v>
      </c>
      <c r="BT27" s="207">
        <f>IF(BB27=0,0,IF(BB27&gt;BA27,0,((BA27/BB27)-1)*100))</f>
        <v>0</v>
      </c>
      <c r="BU27" s="207">
        <f>IF(BC27=0,0,IF(BC27&gt;BB27,0,((BB27/BC27)-1)*100))</f>
        <v>0</v>
      </c>
      <c r="BV27" s="207">
        <f>IF(BD27=0,0,IF(BD27&gt;BC27,0,((BC27/BD27)-1)*100))</f>
        <v>0</v>
      </c>
      <c r="BW27" s="207">
        <f>IF(BE27=0,0,IF(BE27&gt;BD27,0,((BD27/BE27)-1)*100))</f>
        <v>0</v>
      </c>
      <c r="BX27" s="207">
        <f>IF(BF27=0,0,IF(BF27&gt;BE27,0,((BE27/BF27)-1)*100))</f>
        <v>0</v>
      </c>
      <c r="BY27" s="207">
        <f>IF(BG27=0,0,IF(BG27&gt;BF27,0,((BF27/BG27)-1)*100))</f>
        <v>0</v>
      </c>
      <c r="BZ27" s="207">
        <f>IF(BH27=0,0,IF(BH27&gt;BG27,0,((BG27/BH27)-1)*100))</f>
        <v>0</v>
      </c>
      <c r="CA27" s="208">
        <f>IF(BI27=0,0,IF(BI27&gt;BH27,0,((BH27/BI27)-1)*100))</f>
        <v>0</v>
      </c>
      <c r="CB27" s="205">
        <f>AVERAGE(BK27:CA27)</f>
        <v>16.09271305548765</v>
      </c>
      <c r="CC27" s="205">
        <f>SQRT(AVERAGE((BK27-$CB27)^2,(BL27-$CB27)^2,(BM27-$CB27)^2,(BN27-$CB27)^2,(BO27-$CB27)^2,(BP27-$CB27)^2,(BQ27-$CB27)^2,(BR27-$CB27)^2,(BS27-$CB27)^2,(BT27-$CB27)^2,(BU27-$CB27)^2,(BV27-$CB27)^2,(BW27-$CB27)^2,(BX27-$CB27)^2,(BY27-$CB27)^2,(BZ27-$CB27)^2,(CA27-$CB27)^2))</f>
        <v>37.32966649600804</v>
      </c>
      <c r="CD27" t="s" s="110">
        <v>188</v>
      </c>
      <c r="CE27" s="209">
        <f>IF(AN27="n/a","n/a",IF(U27&lt;0,"n/a",IF(U27="n/a","n/a",I27+AN27-U27)))</f>
        <v>34.97172085788897</v>
      </c>
      <c r="CF27" s="209">
        <f>IF(AN27="n/a","n/a",I27+AN27)</f>
        <v>50.80008580820514</v>
      </c>
      <c r="CG27" s="205">
        <f>D27/10+(1000-E27)/100+IF(F27="N",2,IF(F27="Y",1,0))+IF(G27="N",2,IF(G27="Y",1,0))+IF(L27&gt;10,5,L27/2)+IF(S27&gt;100,0,IF(S27&lt;0,0,(100-S27)/10))+IF(U27&gt;100,0,IF(U27&lt;0,0,(100-U27)/10))+IF(X27="-",0,IF(X27="N/A",0,IF(X27&gt;5,0,5-X27)))+IF(Y27&gt;5,0,5-Y27)+IF(Z27="N/A",0,IF(Z27&gt;5,0,5-Z27))+IF(AB27&lt;0,0,IF(AB27="-",0,IF(AB27="N/A",0,IF(AB27&gt;10,5,AB27/2))))+IF(AC27="n/a",0,IF(AC27&lt;0,0,IF(AC27&gt;10,5,AC27/2)))+IF(AE27="n/a",0,IF(AE27&lt;0,0,IF(AE27&gt;10,5,AE27/2)))+AF27/10+IF(AG27&gt;100000,3,IF(AG27&gt;10000,2,IF(AG27&gt;1000,1,0)))+IF(AL27&gt;10,5,AL27/2)+IF(AM27="n/a",0,IF(AM27&gt;10,5,AM27/2))+IF(AN27="n/a",0,IF(AN27&gt;10,5,AN27/2))+IF(AO27="n/a",0,IF(AO27&lt;0,0,IF(AO27&gt;10,5,AO27/2)))+IF(CB27&gt;10,5,CB27/2)</f>
        <v>62.46178861788618</v>
      </c>
      <c r="CH27" s="315">
        <f>IF(AB27="n/a",1.03*AP27,IF(AB27&lt;0,1.01*AP27,IF(AB27&gt;10,1.1*AP27,(1+AB27/100)*AP27)))</f>
        <v>4.4</v>
      </c>
      <c r="CI27" s="211">
        <f>IF($AC27="n/a",1.03*CH27,IF($AC27&lt;0,1.01*CH27,IF($AC27&gt;10,1.1*CH27,(1+$AC27/100)*CH27)))</f>
        <v>4.43564</v>
      </c>
      <c r="CJ27" s="212">
        <f>IF($AE27="n/a",1.03*CI27,IF($AE27&lt;0,1.01*CI27,IF($AE27&gt;10,1.1*CI27,(1+$AE27/100)*CI27)))</f>
        <v>4.623267572</v>
      </c>
      <c r="CK27" s="212">
        <f>IF($AE27="n/a",1.03*CJ27,IF($AE27&lt;0,1.01*CJ27,IF($AE27&gt;10,1.1*CJ27,(1+$AE27/100)*CJ27)))</f>
        <v>4.818831790295601</v>
      </c>
      <c r="CL27" s="210">
        <f>IF($AE27="n/a",1.03*CK27,IF($AE27&lt;0,1.01*CK27,IF($AE27&gt;10,1.1*CK27,(1+$AE27/100)*CK27)))</f>
        <v>5.022668375025105</v>
      </c>
      <c r="CM27" s="211">
        <f>SUM(CH27:CL27)</f>
        <v>23.30040773732071</v>
      </c>
      <c r="CN27" s="208">
        <f>(CM27/H27)*100</f>
        <v>13.29780147090555</v>
      </c>
      <c r="CO27" s="213">
        <v>1.39</v>
      </c>
      <c r="CP27" s="214">
        <v>31.1</v>
      </c>
      <c r="CQ27" s="215">
        <v>-8.300000000000001</v>
      </c>
      <c r="CR27" s="214">
        <v>-3.6</v>
      </c>
      <c r="CS27" s="215">
        <v>2.6</v>
      </c>
    </row>
    <row r="28" ht="11.25" customHeight="1">
      <c r="A28" t="s" s="227">
        <v>1103</v>
      </c>
      <c r="B28" t="s" s="116">
        <v>1104</v>
      </c>
      <c r="C28" t="s" s="227">
        <v>736</v>
      </c>
      <c r="D28" s="218">
        <v>6</v>
      </c>
      <c r="E28" s="85">
        <v>686</v>
      </c>
      <c r="F28" t="s" s="220">
        <v>129</v>
      </c>
      <c r="G28" t="s" s="221">
        <v>129</v>
      </c>
      <c r="H28" s="493">
        <v>87</v>
      </c>
      <c r="I28" s="223">
        <f>(R28/H28)*100</f>
        <v>0.8735632183908046</v>
      </c>
      <c r="J28" s="224">
        <v>0.16</v>
      </c>
      <c r="K28" s="224">
        <v>0.19</v>
      </c>
      <c r="L28" s="223">
        <f>((K28/J28)-1)*100</f>
        <v>18.75</v>
      </c>
      <c r="M28" s="226">
        <v>42993</v>
      </c>
      <c r="N28" s="226">
        <v>42996</v>
      </c>
      <c r="O28" s="226">
        <v>43019</v>
      </c>
      <c r="P28" t="s" s="227">
        <v>783</v>
      </c>
      <c r="Q28" t="s" s="227">
        <v>131</v>
      </c>
      <c r="R28" s="225">
        <f>K28*4</f>
        <v>0.76</v>
      </c>
      <c r="S28" s="228">
        <f>IF(OR(W28&lt;0.01,W28="n/a"),"n/a",R28/W28*100)</f>
        <v>24.28115015974441</v>
      </c>
      <c r="T28" s="229">
        <f>IF(OR(W28&lt;0.01,Z28="n/a"),"n/a",(H28/SQRT(22.5*W28*(H28/Z28))-1)*100)</f>
        <v>191.3228614178169</v>
      </c>
      <c r="U28" s="223">
        <f>IF(OR(W28&lt;0.01,W28="n/a"),"n/a",H28/W28)</f>
        <v>27.79552715654952</v>
      </c>
      <c r="V28" s="230">
        <v>12</v>
      </c>
      <c r="W28" s="222">
        <v>3.13</v>
      </c>
      <c r="X28" s="222">
        <v>2.65</v>
      </c>
      <c r="Y28" s="231">
        <v>3.96</v>
      </c>
      <c r="Z28" s="232">
        <v>6.87</v>
      </c>
      <c r="AA28" s="233">
        <v>23.8</v>
      </c>
      <c r="AB28" s="234">
        <v>8.199999999999999</v>
      </c>
      <c r="AC28" s="235">
        <v>7.51</v>
      </c>
      <c r="AD28" s="236">
        <v>11.4</v>
      </c>
      <c r="AE28" s="236">
        <v>10.47</v>
      </c>
      <c r="AF28" s="237">
        <v>14</v>
      </c>
      <c r="AG28" s="238">
        <v>26605</v>
      </c>
      <c r="AH28" s="239">
        <v>0.3</v>
      </c>
      <c r="AI28" s="240">
        <v>0.88</v>
      </c>
      <c r="AJ28" s="241">
        <f>IF(OR(AD28&lt;0,AD28="n/a",AD28=0,AN28="n/a"),"n/a",AN28/AD28)</f>
        <v>6.9790836532829</v>
      </c>
      <c r="AK28" s="242">
        <f>IF(OR(AN28&lt;0,AN28="n/a",AO28&lt;0,AO28="n/a"),"n/a",AN28/AO28)</f>
        <v>2.340005797179345</v>
      </c>
      <c r="AL28" s="243">
        <f>((AP28/AQ28)^(1/1)-1)*100</f>
        <v>8.737864077669922</v>
      </c>
      <c r="AM28" s="243">
        <f>IF(AS28=0,"n/a",((AP28/AS28)^(1/3)-1)*100)</f>
        <v>29.55979869329597</v>
      </c>
      <c r="AN28" s="243">
        <f>IF(AV28=0,"n/a",((AP28/AV28)^(1/5)-1)*100)</f>
        <v>79.56155364742506</v>
      </c>
      <c r="AO28" s="244">
        <f>IF(BB28=0,"n/a",((AP28/BB28)^(1/10)-1)*100)</f>
        <v>34.00057971793444</v>
      </c>
      <c r="AP28" s="241">
        <v>0.5600000000000001</v>
      </c>
      <c r="AQ28" s="241">
        <v>0.515</v>
      </c>
      <c r="AR28" s="241">
        <v>0.425</v>
      </c>
      <c r="AS28" s="241">
        <v>0.2575</v>
      </c>
      <c r="AT28" s="245"/>
      <c r="AU28" s="241">
        <v>0.165</v>
      </c>
      <c r="AV28" s="321">
        <v>0.03</v>
      </c>
      <c r="AW28" s="245"/>
      <c r="AX28" s="583">
        <v>0.03</v>
      </c>
      <c r="AY28" s="394">
        <v>0.03</v>
      </c>
      <c r="AZ28" s="317">
        <v>0.03</v>
      </c>
      <c r="BA28" s="317">
        <v>0.03</v>
      </c>
      <c r="BB28" s="317">
        <v>0.03</v>
      </c>
      <c r="BC28" s="248">
        <v>0.0225</v>
      </c>
      <c r="BD28" s="317">
        <v>0</v>
      </c>
      <c r="BE28" s="317">
        <v>0</v>
      </c>
      <c r="BF28" s="317">
        <v>0</v>
      </c>
      <c r="BG28" s="317">
        <v>0</v>
      </c>
      <c r="BH28" s="317">
        <v>0</v>
      </c>
      <c r="BI28" s="401">
        <v>0</v>
      </c>
      <c r="BJ28" s="246">
        <f>SUM(AP28:BI28)</f>
        <v>2.125</v>
      </c>
      <c r="BK28" s="250">
        <f>((AP28/AQ28)-1)*100</f>
        <v>8.737864077669922</v>
      </c>
      <c r="BL28" s="250">
        <f>((AQ28/AR28)-1)*100</f>
        <v>21.17647058823531</v>
      </c>
      <c r="BM28" s="250">
        <f>((AR28/AS28)-1)*100</f>
        <v>65.04854368932038</v>
      </c>
      <c r="BN28" s="250">
        <f>IF(AU28=0,0,IF(AU28&gt;AS28,0,((AS28/AU28)-1)*100))</f>
        <v>56.06060606060606</v>
      </c>
      <c r="BO28" s="250">
        <f>IF(AV28=0,0,IF(AV28&gt;AU28,0,((AU28/AV28)-1)*100))</f>
        <v>450.0000000000001</v>
      </c>
      <c r="BP28" s="250">
        <f>IF(AX28=0,0,IF(AX28&gt;AV28,0,((AV28/AX28)-1)*100))</f>
        <v>0</v>
      </c>
      <c r="BQ28" s="251">
        <f>IF(AY28=0,0,IF(AY28&gt;AX28,0,((AX28/AY28)-1)*100))</f>
        <v>0</v>
      </c>
      <c r="BR28" s="252">
        <f>IF(AZ28=0,0,IF(AZ28&gt;AY28,0,((AY28/AZ28)-1)*100))</f>
        <v>0</v>
      </c>
      <c r="BS28" s="252">
        <f>IF(BA28=0,0,IF(BA28&gt;AZ28,0,((AZ28/BA28)-1)*100))</f>
        <v>0</v>
      </c>
      <c r="BT28" s="252">
        <f>IF(BB28=0,0,IF(BB28&gt;BA28,0,((BA28/BB28)-1)*100))</f>
        <v>0</v>
      </c>
      <c r="BU28" s="252">
        <f>IF(BC28=0,0,IF(BC28&gt;BB28,0,((BB28/BC28)-1)*100))</f>
        <v>33.33333333333333</v>
      </c>
      <c r="BV28" s="252">
        <f>IF(BD28=0,0,IF(BD28&gt;BC28,0,((BC28/BD28)-1)*100))</f>
        <v>0</v>
      </c>
      <c r="BW28" s="252">
        <f>IF(BE28=0,0,IF(BE28&gt;BD28,0,((BD28/BE28)-1)*100))</f>
        <v>0</v>
      </c>
      <c r="BX28" s="252">
        <f>IF(BF28=0,0,IF(BF28&gt;BE28,0,((BE28/BF28)-1)*100))</f>
        <v>0</v>
      </c>
      <c r="BY28" s="252">
        <f>IF(BG28=0,0,IF(BG28&gt;BF28,0,((BF28/BG28)-1)*100))</f>
        <v>0</v>
      </c>
      <c r="BZ28" s="252">
        <f>IF(BH28=0,0,IF(BH28&gt;BG28,0,((BG28/BH28)-1)*100))</f>
        <v>0</v>
      </c>
      <c r="CA28" s="253">
        <f>IF(BI28=0,0,IF(BI28&gt;BH28,0,((BH28/BI28)-1)*100))</f>
        <v>0</v>
      </c>
      <c r="CB28" s="250">
        <f>AVERAGE(BK28:CA28)</f>
        <v>37.31510692642148</v>
      </c>
      <c r="CC28" s="250">
        <f>SQRT(AVERAGE((BK28-$CB28)^2,(BL28-$CB28)^2,(BM28-$CB28)^2,(BN28-$CB28)^2,(BO28-$CB28)^2,(BP28-$CB28)^2,(BQ28-$CB28)^2,(BR28-$CB28)^2,(BS28-$CB28)^2,(BT28-$CB28)^2,(BU28-$CB28)^2,(BV28-$CB28)^2,(BW28-$CB28)^2,(BX28-$CB28)^2,(BY28-$CB28)^2,(BZ28-$CB28)^2,(CA28-$CB28)^2))</f>
        <v>105.1158790239148</v>
      </c>
      <c r="CD28" t="s" s="116">
        <v>178</v>
      </c>
      <c r="CE28" s="254">
        <f>IF(AN28="n/a","n/a",IF(U28&lt;0,"n/a",IF(U28="n/a","n/a",I28+AN28-U28)))</f>
        <v>52.63958970926633</v>
      </c>
      <c r="CF28" s="254">
        <f>IF(AN28="n/a","n/a",I28+AN28)</f>
        <v>80.43511686581586</v>
      </c>
      <c r="CG28" s="250">
        <f>D28/10+(1000-E28)/100+IF(F28="N",2,IF(F28="Y",1,0))+IF(G28="N",2,IF(G28="Y",1,0))+IF(L28&gt;10,5,L28/2)+IF(S28&gt;100,0,IF(S28&lt;0,0,(100-S28)/10))+IF(U28&gt;100,0,IF(U28&lt;0,0,(100-U28)/10))+IF(X28="-",0,IF(X28="N/A",0,IF(X28&gt;5,0,5-X28)))+IF(Y28&gt;5,0,5-Y28)+IF(Z28="N/A",0,IF(Z28&gt;5,0,5-Z28))+IF(AB28&lt;0,0,IF(AB28="-",0,IF(AB28="N/A",0,IF(AB28&gt;10,5,AB28/2))))+IF(AC28="n/a",0,IF(AC28&lt;0,0,IF(AC28&gt;10,5,AC28/2)))+IF(AE28="n/a",0,IF(AE28&lt;0,0,IF(AE28&gt;10,5,AE28/2)))+AF28/10+IF(AG28&gt;100000,3,IF(AG28&gt;10000,2,IF(AG28&gt;1000,1,0)))+IF(AL28&gt;10,5,AL28/2)+IF(AM28="n/a",0,IF(AM28&gt;10,5,AM28/2))+IF(AN28="n/a",0,IF(AN28&gt;10,5,AN28/2))+IF(AO28="n/a",0,IF(AO28&lt;0,0,IF(AO28&gt;10,5,AO28/2)))+IF(CB28&gt;10,5,CB28/2)</f>
        <v>67.54626430720558</v>
      </c>
      <c r="CH28" s="255">
        <f>IF(AB28="n/a",1.03*AP28,IF(AB28&lt;0,1.01*AP28,IF(AB28&gt;10,1.1*AP28,(1+AB28/100)*AP28)))</f>
        <v>0.6059200000000001</v>
      </c>
      <c r="CI28" s="256">
        <f>IF($AC28="n/a",1.03*CH28,IF($AC28&lt;0,1.01*CH28,IF($AC28&gt;10,1.1*CH28,(1+$AC28/100)*CH28)))</f>
        <v>0.6514245920000001</v>
      </c>
      <c r="CJ28" s="257">
        <f>IF($AE28="n/a",1.03*CI28,IF($AE28&lt;0,1.01*CI28,IF($AE28&gt;10,1.1*CI28,(1+$AE28/100)*CI28)))</f>
        <v>0.7165670512000002</v>
      </c>
      <c r="CK28" s="257">
        <f>IF($AE28="n/a",1.03*CJ28,IF($AE28&lt;0,1.01*CJ28,IF($AE28&gt;10,1.1*CJ28,(1+$AE28/100)*CJ28)))</f>
        <v>0.7882237563200003</v>
      </c>
      <c r="CL28" s="258">
        <f>IF($AE28="n/a",1.03*CK28,IF($AE28&lt;0,1.01*CK28,IF($AE28&gt;10,1.1*CK28,(1+$AE28/100)*CK28)))</f>
        <v>0.8670461319520004</v>
      </c>
      <c r="CM28" s="256">
        <f>SUM(CH28:CL28)</f>
        <v>3.629181531472002</v>
      </c>
      <c r="CN28" s="253">
        <f>(CM28/H28)*100</f>
        <v>4.171473024680462</v>
      </c>
      <c r="CO28" s="259">
        <v>0.8</v>
      </c>
      <c r="CP28" s="260">
        <v>34.4</v>
      </c>
      <c r="CQ28" s="261">
        <v>-1.4</v>
      </c>
      <c r="CR28" s="260">
        <v>4.2</v>
      </c>
      <c r="CS28" s="261">
        <v>15.7</v>
      </c>
    </row>
    <row r="29" ht="11.25" customHeight="1">
      <c r="A29" t="s" s="227">
        <v>1105</v>
      </c>
      <c r="B29" t="s" s="116">
        <v>1106</v>
      </c>
      <c r="C29" t="s" s="227">
        <v>220</v>
      </c>
      <c r="D29" s="218">
        <v>6</v>
      </c>
      <c r="E29" s="85">
        <v>677</v>
      </c>
      <c r="F29" t="s" s="220">
        <v>129</v>
      </c>
      <c r="G29" t="s" s="221">
        <v>129</v>
      </c>
      <c r="H29" s="493">
        <v>106.24</v>
      </c>
      <c r="I29" s="223">
        <f>(R29/H29)*100</f>
        <v>2.221385542168675</v>
      </c>
      <c r="J29" s="224">
        <v>0.55</v>
      </c>
      <c r="K29" s="224">
        <v>0.59</v>
      </c>
      <c r="L29" s="223">
        <f>((K29/J29)-1)*100</f>
        <v>7.272727272727253</v>
      </c>
      <c r="M29" s="226">
        <v>42976</v>
      </c>
      <c r="N29" s="226">
        <v>42978</v>
      </c>
      <c r="O29" s="226">
        <v>42993</v>
      </c>
      <c r="P29" t="s" s="227">
        <v>182</v>
      </c>
      <c r="Q29" t="s" s="227">
        <v>1107</v>
      </c>
      <c r="R29" s="225">
        <f>K29*4</f>
        <v>2.36</v>
      </c>
      <c r="S29" s="228">
        <f>IF(OR(W29&lt;0.01,W29="n/a"),"n/a",R29/W29*100)</f>
        <v>83.98576512455516</v>
      </c>
      <c r="T29" s="229">
        <f>IF(OR(W29&lt;0.01,Z29="n/a"),"n/a",(H29/SQRT(22.5*W29*(H29/Z29))-1)*100)</f>
        <v>62.42371449041906</v>
      </c>
      <c r="U29" s="223">
        <f>IF(OR(W29&lt;0.01,W29="n/a"),"n/a",H29/W29)</f>
        <v>37.80782918149466</v>
      </c>
      <c r="V29" s="230">
        <v>12</v>
      </c>
      <c r="W29" s="222">
        <v>2.81</v>
      </c>
      <c r="X29" s="222">
        <v>1.27</v>
      </c>
      <c r="Y29" s="231">
        <v>0.6</v>
      </c>
      <c r="Z29" s="232">
        <v>1.57</v>
      </c>
      <c r="AA29" s="233">
        <v>5.3</v>
      </c>
      <c r="AB29" s="234">
        <v>-51.3</v>
      </c>
      <c r="AC29" s="235">
        <v>20.49</v>
      </c>
      <c r="AD29" s="236">
        <v>8.5</v>
      </c>
      <c r="AE29" s="236">
        <v>29.7</v>
      </c>
      <c r="AF29" s="237">
        <v>18</v>
      </c>
      <c r="AG29" s="238">
        <v>16513</v>
      </c>
      <c r="AH29" s="239">
        <v>6.6</v>
      </c>
      <c r="AI29" s="240">
        <v>0.86</v>
      </c>
      <c r="AJ29" t="s" s="265">
        <f>IF(OR(AD29&lt;0,AD29="n/a",AD29=0,AN29="n/a"),"n/a",AN29/AD29)</f>
        <v>143</v>
      </c>
      <c r="AK29" t="s" s="265">
        <f>IF(OR(AN29&lt;0,AN29="n/a",AO29&lt;0,AO29="n/a"),"n/a",AN29/AO29)</f>
        <v>143</v>
      </c>
      <c r="AL29" s="243">
        <f>((AP29/AQ29)^(1/1)-1)*100</f>
        <v>13.51351351351351</v>
      </c>
      <c r="AM29" s="243">
        <f>IF(AS29=0,"n/a",((AP29/AS29)^(1/3)-1)*100)</f>
        <v>32.63524026321307</v>
      </c>
      <c r="AN29" t="s" s="265">
        <f>IF(AV29=0,"n/a",((AP29/AV29)^(1/5)-1)*100)</f>
        <v>143</v>
      </c>
      <c r="AO29" s="244">
        <f>IF(BB29=0,"n/a",((AP29/BB29)^(1/10)-1)*100)</f>
        <v>18.03639317454637</v>
      </c>
      <c r="AP29" s="241">
        <v>2.1</v>
      </c>
      <c r="AQ29" s="241">
        <v>1.85</v>
      </c>
      <c r="AR29" s="241">
        <v>1.1</v>
      </c>
      <c r="AS29" s="241">
        <v>0.9</v>
      </c>
      <c r="AT29" s="245"/>
      <c r="AU29" s="241">
        <v>0.27</v>
      </c>
      <c r="AV29" s="321">
        <v>0</v>
      </c>
      <c r="AW29" s="245"/>
      <c r="AX29" s="583">
        <v>0</v>
      </c>
      <c r="AY29" s="394">
        <v>0.35</v>
      </c>
      <c r="AZ29" s="317">
        <v>0.4</v>
      </c>
      <c r="BA29" s="317">
        <v>0.4</v>
      </c>
      <c r="BB29" s="248">
        <v>0.4</v>
      </c>
      <c r="BC29" s="248">
        <v>0.2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401">
        <v>0</v>
      </c>
      <c r="BJ29" s="246">
        <f>SUM(AP29:BI29)</f>
        <v>7.970000000000002</v>
      </c>
      <c r="BK29" s="250">
        <f>((AP29/AQ29)-1)*100</f>
        <v>13.51351351351351</v>
      </c>
      <c r="BL29" s="250">
        <f>((AQ29/AR29)-1)*100</f>
        <v>68.18181818181816</v>
      </c>
      <c r="BM29" s="250">
        <f>((AR29/AS29)-1)*100</f>
        <v>22.22222222222223</v>
      </c>
      <c r="BN29" s="250">
        <f>IF(AU29=0,0,IF(AU29&gt;AS29,0,((AS29/AU29)-1)*100))</f>
        <v>233.3333333333333</v>
      </c>
      <c r="BO29" s="250">
        <f>IF(AV29=0,0,IF(AV29&gt;AU29,0,((AU29/AV29)-1)*100))</f>
        <v>0</v>
      </c>
      <c r="BP29" s="250">
        <f>IF(AX29=0,0,IF(AX29&gt;AV29,0,((AV29/AX29)-1)*100))</f>
        <v>0</v>
      </c>
      <c r="BQ29" s="251">
        <f>IF(AY29=0,0,IF(AY29&gt;AX29,0,((AX29/AY29)-1)*100))</f>
        <v>0</v>
      </c>
      <c r="BR29" s="252">
        <f>IF(AZ29=0,0,IF(AZ29&gt;AY29,0,((AY29/AZ29)-1)*100))</f>
        <v>0</v>
      </c>
      <c r="BS29" s="252">
        <f>IF(BA29=0,0,IF(BA29&gt;AZ29,0,((AZ29/BA29)-1)*100))</f>
        <v>0</v>
      </c>
      <c r="BT29" s="252">
        <f>IF(BB29=0,0,IF(BB29&gt;BA29,0,((BA29/BB29)-1)*100))</f>
        <v>0</v>
      </c>
      <c r="BU29" s="252">
        <f>IF(BC29=0,0,IF(BC29&gt;BB29,0,((BB29/BC29)-1)*100))</f>
        <v>100</v>
      </c>
      <c r="BV29" s="252">
        <f>IF(BD29=0,0,IF(BD29&gt;BC29,0,((BC29/BD29)-1)*100))</f>
        <v>0</v>
      </c>
      <c r="BW29" s="252">
        <f>IF(BE29=0,0,IF(BE29&gt;BD29,0,((BD29/BE29)-1)*100))</f>
        <v>0</v>
      </c>
      <c r="BX29" s="252">
        <f>IF(BF29=0,0,IF(BF29&gt;BE29,0,((BE29/BF29)-1)*100))</f>
        <v>0</v>
      </c>
      <c r="BY29" s="252">
        <f>IF(BG29=0,0,IF(BG29&gt;BF29,0,((BF29/BG29)-1)*100))</f>
        <v>0</v>
      </c>
      <c r="BZ29" s="252">
        <f>IF(BH29=0,0,IF(BH29&gt;BG29,0,((BG29/BH29)-1)*100))</f>
        <v>0</v>
      </c>
      <c r="CA29" s="253">
        <f>IF(BI29=0,0,IF(BI29&gt;BH29,0,((BH29/BI29)-1)*100))</f>
        <v>0</v>
      </c>
      <c r="CB29" s="250">
        <f>AVERAGE(BK29:CA29)</f>
        <v>25.72064042652278</v>
      </c>
      <c r="CC29" s="250">
        <f>SQRT(AVERAGE((BK29-$CB29)^2,(BL29-$CB29)^2,(BM29-$CB29)^2,(BN29-$CB29)^2,(BO29-$CB29)^2,(BP29-$CB29)^2,(BQ29-$CB29)^2,(BR29-$CB29)^2,(BS29-$CB29)^2,(BT29-$CB29)^2,(BU29-$CB29)^2,(BV29-$CB29)^2,(BW29-$CB29)^2,(BX29-$CB29)^2,(BY29-$CB29)^2,(BZ29-$CB29)^2,(CA29-$CB29)^2))</f>
        <v>58.67320970768746</v>
      </c>
      <c r="CD29" t="s" s="116">
        <v>222</v>
      </c>
      <c r="CE29" t="s" s="402">
        <f>IF(AN29="n/a","n/a",IF(U29&lt;0,"n/a",IF(U29="n/a","n/a",I29+AN29-U29)))</f>
        <v>143</v>
      </c>
      <c r="CF29" t="s" s="402">
        <f>IF(AN29="n/a","n/a",I29+AN29)</f>
        <v>143</v>
      </c>
      <c r="CG29" s="250">
        <f>D29/10+(1000-E29)/100+IF(F29="N",2,IF(F29="Y",1,0))+IF(G29="N",2,IF(G29="Y",1,0))+IF(L29&gt;10,5,L29/2)+IF(S29&gt;100,0,IF(S29&lt;0,0,(100-S29)/10))+IF(U29&gt;100,0,IF(U29&lt;0,0,(100-U29)/10))+IF(X29="-",0,IF(X29="N/A",0,IF(X29&gt;5,0,5-X29)))+IF(Y29&gt;5,0,5-Y29)+IF(Z29="N/A",0,IF(Z29&gt;5,0,5-Z29))+IF(AB29&lt;0,0,IF(AB29="-",0,IF(AB29="N/A",0,IF(AB29&gt;10,5,AB29/2))))+IF(AC29="n/a",0,IF(AC29&lt;0,0,IF(AC29&gt;10,5,AC29/2)))+IF(AE29="n/a",0,IF(AE29&lt;0,0,IF(AE29&gt;10,5,AE29/2)))+AF29/10+IF(AG29&gt;100000,3,IF(AG29&gt;10000,2,IF(AG29&gt;1000,1,0)))+IF(AL29&gt;10,5,AL29/2)+IF(AM29="n/a",0,IF(AM29&gt;10,5,AM29/2))+IF(AN29="n/a",0,IF(AN29&gt;10,5,AN29/2))+IF(AO29="n/a",0,IF(AO29&lt;0,0,IF(AO29&gt;10,5,AO29/2)))+IF(CB29&gt;10,5,CB29/2)</f>
        <v>60.64700420575864</v>
      </c>
      <c r="CH29" s="255">
        <f>IF(AB29="n/a",1.03*AP29,IF(AB29&lt;0,1.01*AP29,IF(AB29&gt;10,1.1*AP29,(1+AB29/100)*AP29)))</f>
        <v>2.121</v>
      </c>
      <c r="CI29" s="256">
        <f>IF($AC29="n/a",1.03*CH29,IF($AC29&lt;0,1.01*CH29,IF($AC29&gt;10,1.1*CH29,(1+$AC29/100)*CH29)))</f>
        <v>2.3331</v>
      </c>
      <c r="CJ29" s="257">
        <f>IF($AE29="n/a",1.03*CI29,IF($AE29&lt;0,1.01*CI29,IF($AE29&gt;10,1.1*CI29,(1+$AE29/100)*CI29)))</f>
        <v>2.566410000000001</v>
      </c>
      <c r="CK29" s="257">
        <f>IF($AE29="n/a",1.03*CJ29,IF($AE29&lt;0,1.01*CJ29,IF($AE29&gt;10,1.1*CJ29,(1+$AE29/100)*CJ29)))</f>
        <v>2.823051000000001</v>
      </c>
      <c r="CL29" s="258">
        <f>IF($AE29="n/a",1.03*CK29,IF($AE29&lt;0,1.01*CK29,IF($AE29&gt;10,1.1*CK29,(1+$AE29/100)*CK29)))</f>
        <v>3.105356100000001</v>
      </c>
      <c r="CM29" s="256">
        <f>SUM(CH29:CL29)</f>
        <v>12.9489171</v>
      </c>
      <c r="CN29" s="253">
        <f>(CM29/H29)*100</f>
        <v>12.18836323418675</v>
      </c>
      <c r="CO29" s="259">
        <v>1.55</v>
      </c>
      <c r="CP29" s="260">
        <v>41.5</v>
      </c>
      <c r="CQ29" s="261">
        <v>-1.4</v>
      </c>
      <c r="CR29" s="260">
        <v>3.5</v>
      </c>
      <c r="CS29" s="261">
        <v>16.9</v>
      </c>
    </row>
    <row r="30" ht="11.25" customHeight="1">
      <c r="A30" t="s" s="227">
        <v>1108</v>
      </c>
      <c r="B30" t="s" s="116">
        <v>1109</v>
      </c>
      <c r="C30" t="s" s="227">
        <v>588</v>
      </c>
      <c r="D30" s="218">
        <v>7</v>
      </c>
      <c r="E30" s="85">
        <v>575</v>
      </c>
      <c r="F30" t="s" s="220">
        <v>129</v>
      </c>
      <c r="G30" t="s" s="221">
        <v>129</v>
      </c>
      <c r="H30" s="493">
        <v>45.18</v>
      </c>
      <c r="I30" s="223">
        <f>(R30/H30)*100</f>
        <v>8.722443559096945</v>
      </c>
      <c r="J30" s="224">
        <v>0.971</v>
      </c>
      <c r="K30" s="224">
        <v>0.9852</v>
      </c>
      <c r="L30" s="223">
        <f>((K30/J30)-1)*100</f>
        <v>1.462409886714733</v>
      </c>
      <c r="M30" s="226">
        <v>43041</v>
      </c>
      <c r="N30" s="226">
        <v>43042</v>
      </c>
      <c r="O30" s="226">
        <v>43053</v>
      </c>
      <c r="P30" t="s" s="227">
        <v>677</v>
      </c>
      <c r="Q30" t="s" s="429">
        <v>1110</v>
      </c>
      <c r="R30" s="225">
        <f>K30*4</f>
        <v>3.9408</v>
      </c>
      <c r="S30" s="228">
        <f>IF(OR(W30&lt;0.01,W30="n/a"),"n/a",R30/W30*100)</f>
        <v>201.0612244897959</v>
      </c>
      <c r="T30" s="229">
        <f>IF(OR(W30&lt;0.01,Z30="n/a"),"n/a",(H30/SQRT(22.5*W30*(H30/Z30))-1)*100)</f>
        <v>64.45829444647933</v>
      </c>
      <c r="U30" s="223">
        <f>IF(OR(W30&lt;0.01,W30="n/a"),"n/a",H30/W30)</f>
        <v>23.05102040816326</v>
      </c>
      <c r="V30" s="230">
        <v>12</v>
      </c>
      <c r="W30" s="222">
        <v>1.96</v>
      </c>
      <c r="X30" t="s" s="399">
        <v>143</v>
      </c>
      <c r="Y30" s="231">
        <v>3.35</v>
      </c>
      <c r="Z30" s="232">
        <v>2.64</v>
      </c>
      <c r="AA30" s="233">
        <v>11.6</v>
      </c>
      <c r="AB30" s="234">
        <v>-18.9</v>
      </c>
      <c r="AC30" s="235">
        <v>6.75</v>
      </c>
      <c r="AD30" s="236">
        <v>11.4</v>
      </c>
      <c r="AE30" s="236">
        <v>-2.7</v>
      </c>
      <c r="AF30" s="237">
        <v>11</v>
      </c>
      <c r="AG30" s="238">
        <v>4894</v>
      </c>
      <c r="AH30" s="239">
        <v>31.7</v>
      </c>
      <c r="AI30" s="240">
        <v>2.04</v>
      </c>
      <c r="AJ30" s="241">
        <f>IF(OR(AD30&lt;0,AD30="n/a",AD30=0,AN30="n/a"),"n/a",AN30/AD30)</f>
        <v>3.589781412848028</v>
      </c>
      <c r="AK30" t="s" s="265">
        <f>IF(OR(AN30&lt;0,AN30="n/a",AO30&lt;0,AO30="n/a"),"n/a",AN30/AO30)</f>
        <v>143</v>
      </c>
      <c r="AL30" s="243">
        <f>((AP30/AQ30)^(1/1)-1)*100</f>
        <v>16.64902998236333</v>
      </c>
      <c r="AM30" s="243">
        <f>IF(AS30=0,"n/a",((AP30/AS30)^(1/3)-1)*100)</f>
        <v>17.90717043119556</v>
      </c>
      <c r="AN30" s="243">
        <f>IF(AV30=0,"n/a",((AP30/AV30)^(1/5)-1)*100)</f>
        <v>40.92350810646752</v>
      </c>
      <c r="AO30" t="s" s="265">
        <f>IF(BB30=0,"n/a",((AP30/BB30)^(1/10)-1)*100)</f>
        <v>143</v>
      </c>
      <c r="AP30" s="241">
        <v>3.307</v>
      </c>
      <c r="AQ30" s="241">
        <v>2.835</v>
      </c>
      <c r="AR30" s="241">
        <v>2.4125</v>
      </c>
      <c r="AS30" s="241">
        <v>2.0175</v>
      </c>
      <c r="AT30" s="245"/>
      <c r="AU30" s="241">
        <v>1.605</v>
      </c>
      <c r="AV30" s="241">
        <v>0.595</v>
      </c>
      <c r="AW30" s="245"/>
      <c r="AX30" s="583">
        <v>0</v>
      </c>
      <c r="AY30" s="394">
        <v>0</v>
      </c>
      <c r="AZ30" s="317">
        <v>0</v>
      </c>
      <c r="BA30" s="317">
        <v>0</v>
      </c>
      <c r="BB30" s="317">
        <v>0</v>
      </c>
      <c r="BC30" s="317">
        <v>0</v>
      </c>
      <c r="BD30" s="317">
        <v>0</v>
      </c>
      <c r="BE30" s="317">
        <v>0</v>
      </c>
      <c r="BF30" s="317">
        <v>0</v>
      </c>
      <c r="BG30" s="317">
        <v>0</v>
      </c>
      <c r="BH30" s="317">
        <v>0</v>
      </c>
      <c r="BI30" s="401">
        <v>0</v>
      </c>
      <c r="BJ30" s="246">
        <f>SUM(AP30:BI30)</f>
        <v>12.772</v>
      </c>
      <c r="BK30" s="250">
        <f>((AP30/AQ30)-1)*100</f>
        <v>16.64902998236333</v>
      </c>
      <c r="BL30" s="250">
        <f>((AQ30/AR30)-1)*100</f>
        <v>17.51295336787564</v>
      </c>
      <c r="BM30" s="250">
        <f>((AR30/AS30)-1)*100</f>
        <v>19.57868649318464</v>
      </c>
      <c r="BN30" s="250">
        <f>IF(AU30=0,0,IF(AU30&gt;AS30,0,((AS30/AU30)-1)*100))</f>
        <v>25.70093457943925</v>
      </c>
      <c r="BO30" s="250">
        <f>IF(AV30=0,0,IF(AV30&gt;AU30,0,((AU30/AV30)-1)*100))</f>
        <v>169.7478991596639</v>
      </c>
      <c r="BP30" s="250">
        <f>IF(AX30=0,0,IF(AX30&gt;AV30,0,((AV30/AX30)-1)*100))</f>
        <v>0</v>
      </c>
      <c r="BQ30" s="251">
        <f>IF(AY30=0,0,IF(AY30&gt;AX30,0,((AX30/AY30)-1)*100))</f>
        <v>0</v>
      </c>
      <c r="BR30" s="252">
        <f>IF(AZ30=0,0,IF(AZ30&gt;AY30,0,((AY30/AZ30)-1)*100))</f>
        <v>0</v>
      </c>
      <c r="BS30" s="252">
        <f>IF(BA30=0,0,IF(BA30&gt;AZ30,0,((AZ30/BA30)-1)*100))</f>
        <v>0</v>
      </c>
      <c r="BT30" s="252">
        <f>IF(BB30=0,0,IF(BB30&gt;BA30,0,((BA30/BB30)-1)*100))</f>
        <v>0</v>
      </c>
      <c r="BU30" s="252">
        <f>IF(BC30=0,0,IF(BC30&gt;BB30,0,((BB30/BC30)-1)*100))</f>
        <v>0</v>
      </c>
      <c r="BV30" s="252">
        <f>IF(BD30=0,0,IF(BD30&gt;BC30,0,((BC30/BD30)-1)*100))</f>
        <v>0</v>
      </c>
      <c r="BW30" s="252">
        <f>IF(BE30=0,0,IF(BE30&gt;BD30,0,((BD30/BE30)-1)*100))</f>
        <v>0</v>
      </c>
      <c r="BX30" s="252">
        <f>IF(BF30=0,0,IF(BF30&gt;BE30,0,((BE30/BF30)-1)*100))</f>
        <v>0</v>
      </c>
      <c r="BY30" s="252">
        <f>IF(BG30=0,0,IF(BG30&gt;BF30,0,((BF30/BG30)-1)*100))</f>
        <v>0</v>
      </c>
      <c r="BZ30" s="252">
        <f>IF(BH30=0,0,IF(BH30&gt;BG30,0,((BG30/BH30)-1)*100))</f>
        <v>0</v>
      </c>
      <c r="CA30" s="253">
        <f>IF(BI30=0,0,IF(BI30&gt;BH30,0,((BH30/BI30)-1)*100))</f>
        <v>0</v>
      </c>
      <c r="CB30" s="250">
        <f>AVERAGE(BK30:CA30)</f>
        <v>14.65820609308981</v>
      </c>
      <c r="CC30" s="250">
        <f>SQRT(AVERAGE((BK30-$CB30)^2,(BL30-$CB30)^2,(BM30-$CB30)^2,(BN30-$CB30)^2,(BO30-$CB30)^2,(BP30-$CB30)^2,(BQ30-$CB30)^2,(BR30-$CB30)^2,(BS30-$CB30)^2,(BT30-$CB30)^2,(BU30-$CB30)^2,(BV30-$CB30)^2,(BW30-$CB30)^2,(BX30-$CB30)^2,(BY30-$CB30)^2,(BZ30-$CB30)^2,(CA30-$CB30)^2))</f>
        <v>39.69696603271726</v>
      </c>
      <c r="CD30" t="s" s="116">
        <v>222</v>
      </c>
      <c r="CE30" s="254">
        <f>IF(AN30="n/a","n/a",IF(U30&lt;0,"n/a",IF(U30="n/a","n/a",I30+AN30-U30)))</f>
        <v>26.5949312574012</v>
      </c>
      <c r="CF30" s="254">
        <f>IF(AN30="n/a","n/a",I30+AN30)</f>
        <v>49.64595166556447</v>
      </c>
      <c r="CG30" s="250">
        <f>D30/10+(1000-E30)/100+IF(F30="N",2,IF(F30="Y",1,0))+IF(G30="N",2,IF(G30="Y",1,0))+IF(L30&gt;10,5,L30/2)+IF(S30&gt;100,0,IF(S30&lt;0,0,(100-S30)/10))+IF(U30&gt;100,0,IF(U30&lt;0,0,(100-U30)/10))+IF(X30="-",0,IF(X30="N/A",0,IF(X30&gt;5,0,5-X30)))+IF(Y30&gt;5,0,5-Y30)+IF(Z30="N/A",0,IF(Z30&gt;5,0,5-Z30))+IF(AB30&lt;0,0,IF(AB30="-",0,IF(AB30="N/A",0,IF(AB30&gt;10,5,AB30/2))))+IF(AC30="n/a",0,IF(AC30&lt;0,0,IF(AC30&gt;10,5,AC30/2)))+IF(AE30="n/a",0,IF(AE30&lt;0,0,IF(AE30&gt;10,5,AE30/2)))+AF30/10+IF(AG30&gt;100000,3,IF(AG30&gt;10000,2,IF(AG30&gt;1000,1,0)))+IF(AL30&gt;10,5,AL30/2)+IF(AM30="n/a",0,IF(AM30&gt;10,5,AM30/2))+IF(AN30="n/a",0,IF(AN30&gt;10,5,AN30/2))+IF(AO30="n/a",0,IF(AO30&lt;0,0,IF(AO30&gt;10,5,AO30/2)))+IF(CB30&gt;10,5,CB30/2)</f>
        <v>42.86110290254104</v>
      </c>
      <c r="CH30" s="255">
        <f>IF(AB30="n/a",1.03*AP30,IF(AB30&lt;0,1.01*AP30,IF(AB30&gt;10,1.1*AP30,(1+AB30/100)*AP30)))</f>
        <v>3.34007</v>
      </c>
      <c r="CI30" s="256">
        <f>IF($AC30="n/a",1.03*CH30,IF($AC30&lt;0,1.01*CH30,IF($AC30&gt;10,1.1*CH30,(1+$AC30/100)*CH30)))</f>
        <v>3.565524725</v>
      </c>
      <c r="CJ30" s="257">
        <f>IF($AE30="n/a",1.03*CI30,IF($AE30&lt;0,1.01*CI30,IF($AE30&gt;10,1.1*CI30,(1+$AE30/100)*CI30)))</f>
        <v>3.601179972250</v>
      </c>
      <c r="CK30" s="257">
        <f>IF($AE30="n/a",1.03*CJ30,IF($AE30&lt;0,1.01*CJ30,IF($AE30&gt;10,1.1*CJ30,(1+$AE30/100)*CJ30)))</f>
        <v>3.6371917719725</v>
      </c>
      <c r="CL30" s="258">
        <f>IF($AE30="n/a",1.03*CK30,IF($AE30&lt;0,1.01*CK30,IF($AE30&gt;10,1.1*CK30,(1+$AE30/100)*CK30)))</f>
        <v>3.673563689692225</v>
      </c>
      <c r="CM30" s="256">
        <f>SUM(CH30:CL30)</f>
        <v>17.81753015891472</v>
      </c>
      <c r="CN30" s="253">
        <f>(CM30/H30)*100</f>
        <v>39.43676440662843</v>
      </c>
      <c r="CO30" s="259">
        <v>1.1</v>
      </c>
      <c r="CP30" s="260">
        <v>5.1</v>
      </c>
      <c r="CQ30" s="261">
        <v>-24.9</v>
      </c>
      <c r="CR30" s="260">
        <v>-6.3</v>
      </c>
      <c r="CS30" s="261">
        <v>-13.2</v>
      </c>
    </row>
    <row r="31" ht="11.25" customHeight="1">
      <c r="A31" t="s" s="146">
        <v>1111</v>
      </c>
      <c r="B31" t="s" s="146">
        <v>1112</v>
      </c>
      <c r="C31" t="s" s="273">
        <v>1113</v>
      </c>
      <c r="D31" s="267">
        <v>7</v>
      </c>
      <c r="E31" s="85">
        <v>557</v>
      </c>
      <c r="F31" t="s" s="151">
        <v>129</v>
      </c>
      <c r="G31" t="s" s="152">
        <v>129</v>
      </c>
      <c r="H31" s="496">
        <v>209.21</v>
      </c>
      <c r="I31" s="269">
        <f>(R31/H31)*100</f>
        <v>1.338368146838105</v>
      </c>
      <c r="J31" s="270">
        <v>0.65</v>
      </c>
      <c r="K31" s="270">
        <v>0.7</v>
      </c>
      <c r="L31" s="269">
        <f>((K31/J31)-1)*100</f>
        <v>7.692307692307687</v>
      </c>
      <c r="M31" s="272">
        <v>42984</v>
      </c>
      <c r="N31" s="272">
        <v>42986</v>
      </c>
      <c r="O31" s="272">
        <v>43003</v>
      </c>
      <c r="P31" t="s" s="273">
        <v>249</v>
      </c>
      <c r="Q31" s="581"/>
      <c r="R31" s="271">
        <f>K31*4</f>
        <v>2.8</v>
      </c>
      <c r="S31" s="275">
        <f>IF(OR(W31&lt;0.01,W31="n/a"),"n/a",R31/W31*100)</f>
        <v>25.31645569620253</v>
      </c>
      <c r="T31" s="276">
        <f>IF(OR(W31&lt;0.01,Z31="n/a"),"n/a",(H31/SQRT(22.5*W31*(H31/Z31))-1)*100)</f>
        <v>32.87156325066365</v>
      </c>
      <c r="U31" s="269">
        <f>IF(OR(W31&lt;0.01,W31="n/a"),"n/a",H31/W31)</f>
        <v>18.91591320072333</v>
      </c>
      <c r="V31" s="277">
        <v>12</v>
      </c>
      <c r="W31" s="268">
        <v>11.06</v>
      </c>
      <c r="X31" s="268">
        <v>1.5</v>
      </c>
      <c r="Y31" s="278">
        <v>0.61</v>
      </c>
      <c r="Z31" s="279">
        <v>2.1</v>
      </c>
      <c r="AA31" s="280">
        <v>11.5</v>
      </c>
      <c r="AB31" s="281">
        <v>-1.8</v>
      </c>
      <c r="AC31" s="282">
        <v>8.51</v>
      </c>
      <c r="AD31" s="283">
        <v>4.9</v>
      </c>
      <c r="AE31" s="283">
        <v>12.63</v>
      </c>
      <c r="AF31" s="284">
        <v>22</v>
      </c>
      <c r="AG31" s="285">
        <v>54499</v>
      </c>
      <c r="AH31" s="286">
        <v>0.1</v>
      </c>
      <c r="AI31" s="287">
        <v>0.63</v>
      </c>
      <c r="AJ31" s="288">
        <f>IF(OR(AD31&lt;0,AD31="n/a",AD31=0,AN31="n/a"),"n/a",AN31/AD31)</f>
        <v>4.297617859338667</v>
      </c>
      <c r="AK31" t="s" s="368">
        <f>IF(OR(AN31&lt;0,AN31="n/a",AO31&lt;0,AO31="n/a"),"n/a",AN31/AO31)</f>
        <v>143</v>
      </c>
      <c r="AL31" s="290">
        <f>((AP31/AQ31)^(1/1)-1)*100</f>
        <v>4.000000000000004</v>
      </c>
      <c r="AM31" s="290">
        <f>IF(AS31=0,"n/a",((AP31/AS31)^(1/3)-1)*100)</f>
        <v>20.12332999430442</v>
      </c>
      <c r="AN31" s="290">
        <f>IF(AV31=0,"n/a",((AP31/AV31)^(1/5)-1)*100)</f>
        <v>21.05832751075947</v>
      </c>
      <c r="AO31" t="s" s="368">
        <f>IF(BB31=0,"n/a",((AP31/BB31)^(1/10)-1)*100)</f>
        <v>143</v>
      </c>
      <c r="AP31" s="288">
        <v>2.6</v>
      </c>
      <c r="AQ31" s="288">
        <v>2.5</v>
      </c>
      <c r="AR31" s="288">
        <v>1.75</v>
      </c>
      <c r="AS31" s="288">
        <v>1.5</v>
      </c>
      <c r="AT31" s="292"/>
      <c r="AU31" s="288">
        <v>1.15</v>
      </c>
      <c r="AV31" s="288">
        <v>1</v>
      </c>
      <c r="AW31" s="292"/>
      <c r="AX31" s="524">
        <v>0</v>
      </c>
      <c r="AY31" s="403">
        <v>0</v>
      </c>
      <c r="AZ31" s="426">
        <v>0</v>
      </c>
      <c r="BA31" s="426">
        <v>0</v>
      </c>
      <c r="BB31" s="426">
        <v>0</v>
      </c>
      <c r="BC31" s="426">
        <v>0</v>
      </c>
      <c r="BD31" s="426">
        <v>0</v>
      </c>
      <c r="BE31" s="426">
        <v>0</v>
      </c>
      <c r="BF31" s="426">
        <v>0</v>
      </c>
      <c r="BG31" s="426">
        <v>0</v>
      </c>
      <c r="BH31" s="426">
        <v>0</v>
      </c>
      <c r="BI31" s="494">
        <v>0</v>
      </c>
      <c r="BJ31" s="293">
        <f>SUM(AP31:BI31)</f>
        <v>10.5</v>
      </c>
      <c r="BK31" s="297">
        <f>((AP31/AQ31)-1)*100</f>
        <v>4.000000000000004</v>
      </c>
      <c r="BL31" s="297">
        <f>((AQ31/AR31)-1)*100</f>
        <v>42.85714285714286</v>
      </c>
      <c r="BM31" s="297">
        <f>((AR31/AS31)-1)*100</f>
        <v>16.66666666666667</v>
      </c>
      <c r="BN31" s="297">
        <f>IF(AU31=0,0,IF(AU31&gt;AS31,0,((AS31/AU31)-1)*100))</f>
        <v>30.43478260869566</v>
      </c>
      <c r="BO31" s="297">
        <f>IF(AV31=0,0,IF(AV31&gt;AU31,0,((AU31/AV31)-1)*100))</f>
        <v>14.99999999999999</v>
      </c>
      <c r="BP31" s="297">
        <f>IF(AX31=0,0,IF(AX31&gt;AV31,0,((AV31/AX31)-1)*100))</f>
        <v>0</v>
      </c>
      <c r="BQ31" s="615">
        <f>IF(AY31=0,0,IF(AY31&gt;AX31,0,((AX31/AY31)-1)*100))</f>
        <v>0</v>
      </c>
      <c r="BR31" s="299">
        <f>IF(AZ31=0,0,IF(AZ31&gt;AY31,0,((AY31/AZ31)-1)*100))</f>
        <v>0</v>
      </c>
      <c r="BS31" s="299">
        <f>IF(BA31=0,0,IF(BA31&gt;AZ31,0,((AZ31/BA31)-1)*100))</f>
        <v>0</v>
      </c>
      <c r="BT31" s="299">
        <f>IF(BB31=0,0,IF(BB31&gt;BA31,0,((BA31/BB31)-1)*100))</f>
        <v>0</v>
      </c>
      <c r="BU31" s="299">
        <f>IF(BC31=0,0,IF(BC31&gt;BB31,0,((BB31/BC31)-1)*100))</f>
        <v>0</v>
      </c>
      <c r="BV31" s="299">
        <f>IF(BD31=0,0,IF(BD31&gt;BC31,0,((BC31/BD31)-1)*100))</f>
        <v>0</v>
      </c>
      <c r="BW31" s="299">
        <f>IF(BE31=0,0,IF(BE31&gt;BD31,0,((BD31/BE31)-1)*100))</f>
        <v>0</v>
      </c>
      <c r="BX31" s="299">
        <f>IF(BF31=0,0,IF(BF31&gt;BE31,0,((BE31/BF31)-1)*100))</f>
        <v>0</v>
      </c>
      <c r="BY31" s="299">
        <f>IF(BG31=0,0,IF(BG31&gt;BF31,0,((BF31/BG31)-1)*100))</f>
        <v>0</v>
      </c>
      <c r="BZ31" s="299">
        <f>IF(BH31=0,0,IF(BH31&gt;BG31,0,((BG31/BH31)-1)*100))</f>
        <v>0</v>
      </c>
      <c r="CA31" s="300">
        <f>IF(BI31=0,0,IF(BI31&gt;BH31,0,((BH31/BI31)-1)*100))</f>
        <v>0</v>
      </c>
      <c r="CB31" s="297">
        <f>AVERAGE(BK31:CA31)</f>
        <v>6.409328948970892</v>
      </c>
      <c r="CC31" s="297">
        <f>SQRT(AVERAGE((BK31-$CB31)^2,(BL31-$CB31)^2,(BM31-$CB31)^2,(BN31-$CB31)^2,(BO31-$CB31)^2,(BP31-$CB31)^2,(BQ31-$CB31)^2,(BR31-$CB31)^2,(BS31-$CB31)^2,(BT31-$CB31)^2,(BU31-$CB31)^2,(BV31-$CB31)^2,(BW31-$CB31)^2,(BX31-$CB31)^2,(BY31-$CB31)^2,(BZ31-$CB31)^2,(CA31-$CB31)^2))</f>
        <v>12.327484847474</v>
      </c>
      <c r="CD31" t="s" s="146">
        <v>188</v>
      </c>
      <c r="CE31" s="301">
        <f>IF(AN31="n/a","n/a",IF(U31&lt;0,"n/a",IF(U31="n/a","n/a",I31+AN31-U31)))</f>
        <v>3.480782456874245</v>
      </c>
      <c r="CF31" s="301">
        <f>IF(AN31="n/a","n/a",I31+AN31)</f>
        <v>22.39669565759757</v>
      </c>
      <c r="CG31" s="297">
        <f>D31/10+(1000-E31)/100+IF(F31="N",2,IF(F31="Y",1,0))+IF(G31="N",2,IF(G31="Y",1,0))+IF(L31&gt;10,5,L31/2)+IF(S31&gt;100,0,IF(S31&lt;0,0,(100-S31)/10))+IF(U31&gt;100,0,IF(U31&lt;0,0,(100-U31)/10))+IF(X31="-",0,IF(X31="N/A",0,IF(X31&gt;5,0,5-X31)))+IF(Y31&gt;5,0,5-Y31)+IF(Z31="N/A",0,IF(Z31&gt;5,0,5-Z31))+IF(AB31&lt;0,0,IF(AB31="-",0,IF(AB31="N/A",0,IF(AB31&gt;10,5,AB31/2))))+IF(AC31="n/a",0,IF(AC31&lt;0,0,IF(AC31&gt;10,5,AC31/2)))+IF(AE31="n/a",0,IF(AE31&lt;0,0,IF(AE31&gt;10,5,AE31/2)))+AF31/10+IF(AG31&gt;100000,3,IF(AG31&gt;10000,2,IF(AG31&gt;1000,1,0)))+IF(AL31&gt;10,5,AL31/2)+IF(AM31="n/a",0,IF(AM31&gt;10,5,AM31/2))+IF(AN31="n/a",0,IF(AN31&gt;10,5,AN31/2))+IF(AO31="n/a",0,IF(AO31&lt;0,0,IF(AO31&gt;10,5,AO31/2)))+IF(CB31&gt;10,5,CB31/2)</f>
        <v>64.00258143094671</v>
      </c>
      <c r="CH31" s="302">
        <f>IF(AB31="n/a",1.03*AP31,IF(AB31&lt;0,1.01*AP31,IF(AB31&gt;10,1.1*AP31,(1+AB31/100)*AP31)))</f>
        <v>2.626</v>
      </c>
      <c r="CI31" s="303">
        <f>IF($AC31="n/a",1.03*CH31,IF($AC31&lt;0,1.01*CH31,IF($AC31&gt;10,1.1*CH31,(1+$AC31/100)*CH31)))</f>
        <v>2.8494726</v>
      </c>
      <c r="CJ31" s="304">
        <f>IF($AE31="n/a",1.03*CI31,IF($AE31&lt;0,1.01*CI31,IF($AE31&gt;10,1.1*CI31,(1+$AE31/100)*CI31)))</f>
        <v>3.134419860000001</v>
      </c>
      <c r="CK31" s="304">
        <f>IF($AE31="n/a",1.03*CJ31,IF($AE31&lt;0,1.01*CJ31,IF($AE31&gt;10,1.1*CJ31,(1+$AE31/100)*CJ31)))</f>
        <v>3.447861846000001</v>
      </c>
      <c r="CL31" s="305">
        <f>IF($AE31="n/a",1.03*CK31,IF($AE31&lt;0,1.01*CK31,IF($AE31&gt;10,1.1*CK31,(1+$AE31/100)*CK31)))</f>
        <v>3.792648030600001</v>
      </c>
      <c r="CM31" s="303">
        <f>SUM(CH31:CL31)</f>
        <v>15.85040233660001</v>
      </c>
      <c r="CN31" s="300">
        <f>(CM31/H31)*100</f>
        <v>7.576312000669186</v>
      </c>
      <c r="CO31" s="306">
        <v>0.77</v>
      </c>
      <c r="CP31" s="307">
        <v>82.2</v>
      </c>
      <c r="CQ31" s="308">
        <v>-1.4</v>
      </c>
      <c r="CR31" s="307">
        <v>9</v>
      </c>
      <c r="CS31" s="308">
        <v>16.4</v>
      </c>
    </row>
    <row r="32" ht="11.25" customHeight="1">
      <c r="A32" t="s" s="173">
        <v>1114</v>
      </c>
      <c r="B32" t="s" s="110">
        <v>1115</v>
      </c>
      <c r="C32" t="s" s="110">
        <v>146</v>
      </c>
      <c r="D32" s="174">
        <v>6</v>
      </c>
      <c r="E32" s="85">
        <v>644</v>
      </c>
      <c r="F32" t="s" s="118">
        <v>129</v>
      </c>
      <c r="G32" t="s" s="113">
        <v>129</v>
      </c>
      <c r="H32" s="495">
        <v>143.43</v>
      </c>
      <c r="I32" s="177">
        <f>(R32/H32)*100</f>
        <v>1.003974064003347</v>
      </c>
      <c r="J32" s="311">
        <v>0.33</v>
      </c>
      <c r="K32" s="311">
        <v>0.36</v>
      </c>
      <c r="L32" s="177">
        <f>((K32/J32)-1)*100</f>
        <v>9.090909090909083</v>
      </c>
      <c r="M32" s="179">
        <v>42852</v>
      </c>
      <c r="N32" s="179">
        <v>42856</v>
      </c>
      <c r="O32" s="179">
        <v>42870</v>
      </c>
      <c r="P32" t="s" s="173">
        <v>130</v>
      </c>
      <c r="Q32" t="s" s="173">
        <v>972</v>
      </c>
      <c r="R32" s="180">
        <f>K32*4</f>
        <v>1.44</v>
      </c>
      <c r="S32" s="181">
        <f>IF(OR(W32&lt;0.01,W32="n/a"),"n/a",R32/W32*100)</f>
        <v>38.4</v>
      </c>
      <c r="T32" s="182">
        <f>IF(OR(W32&lt;0.01,Z32="n/a"),"n/a",(H32/SQRT(22.5*W32*(H32/Z32))-1)*100)</f>
        <v>241.4877775590544</v>
      </c>
      <c r="U32" s="177">
        <f>IF(OR(W32&lt;0.01,W32="n/a"),"n/a",H32/W32)</f>
        <v>38.248</v>
      </c>
      <c r="V32" s="183">
        <v>12</v>
      </c>
      <c r="W32" s="176">
        <v>3.75</v>
      </c>
      <c r="X32" s="176">
        <v>2.99</v>
      </c>
      <c r="Y32" s="184">
        <v>3.49</v>
      </c>
      <c r="Z32" s="185">
        <v>6.86</v>
      </c>
      <c r="AA32" s="186">
        <v>33.8</v>
      </c>
      <c r="AB32" s="187">
        <v>5.8</v>
      </c>
      <c r="AC32" s="188">
        <v>23.7</v>
      </c>
      <c r="AD32" s="189">
        <v>12.5</v>
      </c>
      <c r="AE32" s="189">
        <v>12.77</v>
      </c>
      <c r="AF32" s="190">
        <v>25</v>
      </c>
      <c r="AG32" s="191">
        <v>37735</v>
      </c>
      <c r="AH32" s="192">
        <v>0.2</v>
      </c>
      <c r="AI32" s="193">
        <v>1.1</v>
      </c>
      <c r="AJ32" s="194">
        <f>IF(OR(AD32&lt;0,AD32="n/a",AD32=0,AN32="n/a"),"n/a",AN32/AD32)</f>
        <v>1.323472173363404</v>
      </c>
      <c r="AK32" s="195">
        <f>IF(OR(AN32&lt;0,AN32="n/a",AO32&lt;0,AO32="n/a"),"n/a",AN32/AO32)</f>
        <v>1.053478790245165</v>
      </c>
      <c r="AL32" s="196">
        <f>((AP32/AQ32)^(1/1)-1)*100</f>
        <v>12.17391304347828</v>
      </c>
      <c r="AM32" s="196">
        <f>IF(AS32=0,"n/a",((AP32/AS32)^(1/3)-1)*100)</f>
        <v>23.64095518323739</v>
      </c>
      <c r="AN32" s="196">
        <f>IF(AV32=0,"n/a",((AP32/AV32)^(1/5)-1)*100)</f>
        <v>16.54340216704255</v>
      </c>
      <c r="AO32" s="197">
        <f>IF(BB32=0,"n/a",((AP32/BB32)^(1/10)-1)*100)</f>
        <v>15.70359301034678</v>
      </c>
      <c r="AP32" s="194">
        <v>1.29</v>
      </c>
      <c r="AQ32" s="194">
        <v>1.15</v>
      </c>
      <c r="AR32" s="194">
        <v>0.925</v>
      </c>
      <c r="AS32" s="194">
        <v>0.6825</v>
      </c>
      <c r="AT32" s="199"/>
      <c r="AU32" s="194">
        <v>0.6225000000000001</v>
      </c>
      <c r="AV32" s="198">
        <v>0.6</v>
      </c>
      <c r="AW32" s="199"/>
      <c r="AX32" s="398">
        <v>0.6</v>
      </c>
      <c r="AY32" s="370">
        <v>0.6</v>
      </c>
      <c r="AZ32" s="203">
        <v>0.6</v>
      </c>
      <c r="BA32" s="202">
        <v>0.6</v>
      </c>
      <c r="BB32" s="202">
        <v>0.3</v>
      </c>
      <c r="BC32" s="203">
        <v>0</v>
      </c>
      <c r="BD32" s="203">
        <v>0</v>
      </c>
      <c r="BE32" s="203">
        <v>0</v>
      </c>
      <c r="BF32" s="203">
        <v>0</v>
      </c>
      <c r="BG32" s="203">
        <v>0</v>
      </c>
      <c r="BH32" s="203">
        <v>0</v>
      </c>
      <c r="BI32" s="204">
        <v>0</v>
      </c>
      <c r="BJ32" s="200">
        <f>SUM(AP32:BI32)</f>
        <v>7.969999999999998</v>
      </c>
      <c r="BK32" s="205">
        <f>((AP32/AQ32)-1)*100</f>
        <v>12.17391304347828</v>
      </c>
      <c r="BL32" s="205">
        <f>((AQ32/AR32)-1)*100</f>
        <v>24.3243243243243</v>
      </c>
      <c r="BM32" s="205">
        <f>((AR32/AS32)-1)*100</f>
        <v>35.53113553113554</v>
      </c>
      <c r="BN32" s="205">
        <f>IF(AU32=0,0,IF(AU32&gt;AS32,0,((AS32/AU32)-1)*100))</f>
        <v>9.638554216867457</v>
      </c>
      <c r="BO32" s="205">
        <f>IF(AV32=0,0,IF(AV32&gt;AU32,0,((AU32/AV32)-1)*100))</f>
        <v>3.750000000000009</v>
      </c>
      <c r="BP32" s="205">
        <f>IF(AX32=0,0,IF(AX32&gt;AV32,0,((AV32/AX32)-1)*100))</f>
        <v>0</v>
      </c>
      <c r="BQ32" s="206">
        <f>IF(AY32=0,0,IF(AY32&gt;AX32,0,((AX32/AY32)-1)*100))</f>
        <v>0</v>
      </c>
      <c r="BR32" s="207">
        <f>IF(AZ32=0,0,IF(AZ32&gt;AY32,0,((AY32/AZ32)-1)*100))</f>
        <v>0</v>
      </c>
      <c r="BS32" s="207">
        <f>IF(BA32=0,0,IF(BA32&gt;AZ32,0,((AZ32/BA32)-1)*100))</f>
        <v>0</v>
      </c>
      <c r="BT32" s="207">
        <f>IF(BB32=0,0,IF(BB32&gt;BA32,0,((BA32/BB32)-1)*100))</f>
        <v>100</v>
      </c>
      <c r="BU32" s="207">
        <f>IF(BC32=0,0,IF(BC32&gt;BB32,0,((BB32/BC32)-1)*100))</f>
        <v>0</v>
      </c>
      <c r="BV32" s="207">
        <f>IF(BD32=0,0,IF(BD32&gt;BC32,0,((BC32/BD32)-1)*100))</f>
        <v>0</v>
      </c>
      <c r="BW32" s="207">
        <f>IF(BE32=0,0,IF(BE32&gt;BD32,0,((BD32/BE32)-1)*100))</f>
        <v>0</v>
      </c>
      <c r="BX32" s="207">
        <f>IF(BF32=0,0,IF(BF32&gt;BE32,0,((BE32/BF32)-1)*100))</f>
        <v>0</v>
      </c>
      <c r="BY32" s="207">
        <f>IF(BG32=0,0,IF(BG32&gt;BF32,0,((BF32/BG32)-1)*100))</f>
        <v>0</v>
      </c>
      <c r="BZ32" s="207">
        <f>IF(BH32=0,0,IF(BH32&gt;BG32,0,((BG32/BH32)-1)*100))</f>
        <v>0</v>
      </c>
      <c r="CA32" s="208">
        <f>IF(BI32=0,0,IF(BI32&gt;BH32,0,((BH32/BI32)-1)*100))</f>
        <v>0</v>
      </c>
      <c r="CB32" s="205">
        <f>AVERAGE(BK32:CA32)</f>
        <v>10.90693688916503</v>
      </c>
      <c r="CC32" s="205">
        <f>SQRT(AVERAGE((BK32-$CB32)^2,(BL32-$CB32)^2,(BM32-$CB32)^2,(BN32-$CB32)^2,(BO32-$CB32)^2,(BP32-$CB32)^2,(BQ32-$CB32)^2,(BR32-$CB32)^2,(BS32-$CB32)^2,(BT32-$CB32)^2,(BU32-$CB32)^2,(BV32-$CB32)^2,(BW32-$CB32)^2,(BX32-$CB32)^2,(BY32-$CB32)^2,(BZ32-$CB32)^2,(CA32-$CB32)^2))</f>
        <v>24.358790058545</v>
      </c>
      <c r="CD32" t="s" s="110">
        <v>132</v>
      </c>
      <c r="CE32" s="209">
        <f>IF(AN32="n/a","n/a",IF(U32&lt;0,"n/a",IF(U32="n/a","n/a",I32+AN32-U32)))</f>
        <v>-20.7006237689541</v>
      </c>
      <c r="CF32" s="209">
        <f>IF(AN32="n/a","n/a",I32+AN32)</f>
        <v>17.5473762310459</v>
      </c>
      <c r="CG32" s="205">
        <f>D32/10+(1000-E32)/100+IF(F32="N",2,IF(F32="Y",1,0))+IF(G32="N",2,IF(G32="Y",1,0))+IF(L32&gt;10,5,L32/2)+IF(S32&gt;100,0,IF(S32&lt;0,0,(100-S32)/10))+IF(U32&gt;100,0,IF(U32&lt;0,0,(100-U32)/10))+IF(X32="-",0,IF(X32="N/A",0,IF(X32&gt;5,0,5-X32)))+IF(Y32&gt;5,0,5-Y32)+IF(Z32="N/A",0,IF(Z32&gt;5,0,5-Z32))+IF(AB32&lt;0,0,IF(AB32="-",0,IF(AB32="N/A",0,IF(AB32&gt;10,5,AB32/2))))+IF(AC32="n/a",0,IF(AC32&lt;0,0,IF(AC32&gt;10,5,AC32/2)))+IF(AE32="n/a",0,IF(AE32&lt;0,0,IF(AE32&gt;10,5,AE32/2)))+AF32/10+IF(AG32&gt;100000,3,IF(AG32&gt;10000,2,IF(AG32&gt;1000,1,0)))+IF(AL32&gt;10,5,AL32/2)+IF(AM32="n/a",0,IF(AM32&gt;10,5,AM32/2))+IF(AN32="n/a",0,IF(AN32&gt;10,5,AN32/2))+IF(AO32="n/a",0,IF(AO32&lt;0,0,IF(AO32&gt;10,5,AO32/2)))+IF(CB32&gt;10,5,CB32/2)</f>
        <v>66.96065454545453</v>
      </c>
      <c r="CH32" s="315">
        <f>IF(AB32="n/a",1.03*AP32,IF(AB32&lt;0,1.01*AP32,IF(AB32&gt;10,1.1*AP32,(1+AB32/100)*AP32)))</f>
        <v>1.36482</v>
      </c>
      <c r="CI32" s="211">
        <f>IF($AC32="n/a",1.03*CH32,IF($AC32&lt;0,1.01*CH32,IF($AC32&gt;10,1.1*CH32,(1+$AC32/100)*CH32)))</f>
        <v>1.501302</v>
      </c>
      <c r="CJ32" s="212">
        <f>IF($AE32="n/a",1.03*CI32,IF($AE32&lt;0,1.01*CI32,IF($AE32&gt;10,1.1*CI32,(1+$AE32/100)*CI32)))</f>
        <v>1.651432200000001</v>
      </c>
      <c r="CK32" s="212">
        <f>IF($AE32="n/a",1.03*CJ32,IF($AE32&lt;0,1.01*CJ32,IF($AE32&gt;10,1.1*CJ32,(1+$AE32/100)*CJ32)))</f>
        <v>1.816575420000001</v>
      </c>
      <c r="CL32" s="210">
        <f>IF($AE32="n/a",1.03*CK32,IF($AE32&lt;0,1.01*CK32,IF($AE32&gt;10,1.1*CK32,(1+$AE32/100)*CK32)))</f>
        <v>1.998232962000001</v>
      </c>
      <c r="CM32" s="211">
        <f>SUM(CH32:CL32)</f>
        <v>8.332362582000004</v>
      </c>
      <c r="CN32" s="208">
        <f>(CM32/H32)*100</f>
        <v>5.809358280694418</v>
      </c>
      <c r="CO32" s="213">
        <v>1.06</v>
      </c>
      <c r="CP32" s="214">
        <v>33.4</v>
      </c>
      <c r="CQ32" s="215">
        <v>-6.1</v>
      </c>
      <c r="CR32" s="214">
        <v>-1</v>
      </c>
      <c r="CS32" s="215">
        <v>10.3</v>
      </c>
    </row>
    <row r="33" ht="11.25" customHeight="1">
      <c r="A33" t="s" s="227">
        <v>1116</v>
      </c>
      <c r="B33" t="s" s="116">
        <v>1117</v>
      </c>
      <c r="C33" t="s" s="227">
        <v>690</v>
      </c>
      <c r="D33" s="218">
        <v>7</v>
      </c>
      <c r="E33" s="85">
        <v>466</v>
      </c>
      <c r="F33" t="s" s="220">
        <v>129</v>
      </c>
      <c r="G33" t="s" s="221">
        <v>129</v>
      </c>
      <c r="H33" s="493">
        <v>43.98</v>
      </c>
      <c r="I33" s="223">
        <f>(R33/H33)*100</f>
        <v>3.274215552523875</v>
      </c>
      <c r="J33" s="224">
        <v>0.33</v>
      </c>
      <c r="K33" s="224">
        <v>0.36</v>
      </c>
      <c r="L33" s="223">
        <f>((K33/J33)-1)*100</f>
        <v>9.090909090909083</v>
      </c>
      <c r="M33" s="226">
        <v>42781</v>
      </c>
      <c r="N33" s="226">
        <v>42783</v>
      </c>
      <c r="O33" s="226">
        <v>42794</v>
      </c>
      <c r="P33" t="s" s="227">
        <v>629</v>
      </c>
      <c r="Q33" s="319"/>
      <c r="R33" s="225">
        <f>K33*4</f>
        <v>1.44</v>
      </c>
      <c r="S33" s="326">
        <f>IF(OR(W33&lt;0.01,W33="n/a"),"n/a",R33/W33*100)</f>
        <v>800</v>
      </c>
      <c r="T33" s="229">
        <f>IF(OR(W33&lt;0.01,Z33="n/a"),"n/a",(H33/SQRT(22.5*W33*(H33/Z33))-1)*100)</f>
        <v>638.332455479789</v>
      </c>
      <c r="U33" s="223">
        <f>IF(OR(W33&lt;0.01,W33="n/a"),"n/a",H33/W33)</f>
        <v>244.3333333333333</v>
      </c>
      <c r="V33" s="230">
        <v>12</v>
      </c>
      <c r="W33" s="222">
        <v>0.18</v>
      </c>
      <c r="X33" s="222">
        <v>34.22</v>
      </c>
      <c r="Y33" s="231">
        <v>6.92</v>
      </c>
      <c r="Z33" s="232">
        <v>5.02</v>
      </c>
      <c r="AA33" s="233">
        <v>26.4</v>
      </c>
      <c r="AB33" s="234">
        <v>-56.9</v>
      </c>
      <c r="AC33" s="235">
        <v>31.22</v>
      </c>
      <c r="AD33" s="236">
        <v>16.3</v>
      </c>
      <c r="AE33" s="236">
        <v>7.1</v>
      </c>
      <c r="AF33" s="237">
        <v>14</v>
      </c>
      <c r="AG33" s="238">
        <v>6874</v>
      </c>
      <c r="AH33" s="239">
        <v>0.8</v>
      </c>
      <c r="AI33" s="240">
        <v>3.17</v>
      </c>
      <c r="AJ33" s="241">
        <f>IF(OR(AD33&lt;0,AD33="n/a",AD33=0,AN33="n/a"),"n/a",AN33/AD33)</f>
        <v>1.375705063584507</v>
      </c>
      <c r="AK33" t="s" s="265">
        <f>IF(OR(AN33&lt;0,AN33="n/a",AO33&lt;0,AO33="n/a"),"n/a",AN33/AO33)</f>
        <v>143</v>
      </c>
      <c r="AL33" s="243">
        <f>((AP33/AQ33)^(1/1)-1)*100</f>
        <v>11.86440677966103</v>
      </c>
      <c r="AM33" s="243">
        <f>IF(AS33=0,"n/a",((AP33/AS33)^(1/3)-1)*100)</f>
        <v>11.19900452846578</v>
      </c>
      <c r="AN33" s="243">
        <f>IF(AV33=0,"n/a",((AP33/AV33)^(1/5)-1)*100)</f>
        <v>22.42399253642746</v>
      </c>
      <c r="AO33" s="244">
        <f>IF(BB33=0,"n/a",((AP33/BB33)^(1/10)-1)*100)</f>
        <v>-5.80317407861738</v>
      </c>
      <c r="AP33" s="241">
        <v>1.32</v>
      </c>
      <c r="AQ33" s="241">
        <v>1.18</v>
      </c>
      <c r="AR33" s="241">
        <v>1.04</v>
      </c>
      <c r="AS33" s="241">
        <v>0.96</v>
      </c>
      <c r="AT33" s="245"/>
      <c r="AU33" s="241">
        <v>0.76</v>
      </c>
      <c r="AV33" s="241">
        <v>0.48</v>
      </c>
      <c r="AW33" s="245"/>
      <c r="AX33" s="583">
        <v>0.4</v>
      </c>
      <c r="AY33" s="394">
        <v>0.9074</v>
      </c>
      <c r="AZ33" s="317">
        <v>2.4</v>
      </c>
      <c r="BA33" s="317">
        <v>2.4</v>
      </c>
      <c r="BB33" s="317">
        <v>2.4</v>
      </c>
      <c r="BC33" s="317">
        <v>2.4</v>
      </c>
      <c r="BD33" s="317">
        <v>2.4</v>
      </c>
      <c r="BE33" s="248">
        <v>3.06</v>
      </c>
      <c r="BF33" s="248">
        <v>3.28</v>
      </c>
      <c r="BG33" s="248">
        <v>3.12</v>
      </c>
      <c r="BH33" s="248">
        <v>2.8</v>
      </c>
      <c r="BI33" s="249">
        <v>2.5</v>
      </c>
      <c r="BJ33" s="246">
        <f>SUM(AP33:BI33)</f>
        <v>33.8074</v>
      </c>
      <c r="BK33" s="250">
        <f>((AP33/AQ33)-1)*100</f>
        <v>11.86440677966103</v>
      </c>
      <c r="BL33" s="250">
        <f>((AQ33/AR33)-1)*100</f>
        <v>13.46153846153846</v>
      </c>
      <c r="BM33" s="250">
        <f>((AR33/AS33)-1)*100</f>
        <v>8.333333333333348</v>
      </c>
      <c r="BN33" s="250">
        <f>IF(AU33=0,0,IF(AU33&gt;AS33,0,((AS33/AU33)-1)*100))</f>
        <v>26.31578947368421</v>
      </c>
      <c r="BO33" s="250">
        <f>IF(AV33=0,0,IF(AV33&gt;AU33,0,((AU33/AV33)-1)*100))</f>
        <v>58.33333333333335</v>
      </c>
      <c r="BP33" s="250">
        <f>IF(AX33=0,0,IF(AX33&gt;AV33,0,((AV33/AX33)-1)*100))</f>
        <v>20</v>
      </c>
      <c r="BQ33" s="251">
        <f>IF(AY33=0,0,IF(AY33&gt;AX33,0,((AX33/AY33)-1)*100))</f>
        <v>0</v>
      </c>
      <c r="BR33" s="252">
        <f>IF(AZ33=0,0,IF(AZ33&gt;AY33,0,((AY33/AZ33)-1)*100))</f>
        <v>0</v>
      </c>
      <c r="BS33" s="252">
        <f>IF(BA33=0,0,IF(BA33&gt;AZ33,0,((AZ33/BA33)-1)*100))</f>
        <v>0</v>
      </c>
      <c r="BT33" s="252">
        <f>IF(BB33=0,0,IF(BB33&gt;BA33,0,((BA33/BB33)-1)*100))</f>
        <v>0</v>
      </c>
      <c r="BU33" s="252">
        <f>IF(BC33=0,0,IF(BC33&gt;BB33,0,((BB33/BC33)-1)*100))</f>
        <v>0</v>
      </c>
      <c r="BV33" s="252">
        <f>IF(BD33=0,0,IF(BD33&gt;BC33,0,((BC33/BD33)-1)*100))</f>
        <v>0</v>
      </c>
      <c r="BW33" s="252">
        <f>IF(BE33=0,0,IF(BE33&gt;BD33,0,((BD33/BE33)-1)*100))</f>
        <v>0</v>
      </c>
      <c r="BX33" s="252">
        <f>IF(BF33=0,0,IF(BF33&gt;BE33,0,((BE33/BF33)-1)*100))</f>
        <v>0</v>
      </c>
      <c r="BY33" s="252">
        <f>IF(BG33=0,0,IF(BG33&gt;BF33,0,((BF33/BG33)-1)*100))</f>
        <v>5.12820512820511</v>
      </c>
      <c r="BZ33" s="252">
        <f>IF(BH33=0,0,IF(BH33&gt;BG33,0,((BG33/BH33)-1)*100))</f>
        <v>11.42857142857143</v>
      </c>
      <c r="CA33" s="253">
        <f>IF(BI33=0,0,IF(BI33&gt;BH33,0,((BH33/BI33)-1)*100))</f>
        <v>11.99999999999999</v>
      </c>
      <c r="CB33" s="250">
        <f>AVERAGE(BK33:CA33)</f>
        <v>9.815598702254526</v>
      </c>
      <c r="CC33" s="250">
        <f>SQRT(AVERAGE((BK33-$CB33)^2,(BL33-$CB33)^2,(BM33-$CB33)^2,(BN33-$CB33)^2,(BO33-$CB33)^2,(BP33-$CB33)^2,(BQ33-$CB33)^2,(BR33-$CB33)^2,(BS33-$CB33)^2,(BT33-$CB33)^2,(BU33-$CB33)^2,(BV33-$CB33)^2,(BW33-$CB33)^2,(BX33-$CB33)^2,(BY33-$CB33)^2,(BZ33-$CB33)^2,(CA33-$CB33)^2))</f>
        <v>14.45021732493247</v>
      </c>
      <c r="CD33" t="s" s="116">
        <v>285</v>
      </c>
      <c r="CE33" s="254">
        <f>IF(AN33="n/a","n/a",IF(U33&lt;0,"n/a",IF(U33="n/a","n/a",I33+AN33-U33)))</f>
        <v>-218.635125244382</v>
      </c>
      <c r="CF33" s="254">
        <f>IF(AN33="n/a","n/a",I33+AN33)</f>
        <v>25.69820808895134</v>
      </c>
      <c r="CG33" s="250">
        <f>D33/10+(1000-E33)/100+IF(F33="N",2,IF(F33="Y",1,0))+IF(G33="N",2,IF(G33="Y",1,0))+IF(L33&gt;10,5,L33/2)+IF(S33&gt;100,0,IF(S33&lt;0,0,(100-S33)/10))+IF(U33&gt;100,0,IF(U33&lt;0,0,(100-U33)/10))+IF(X33="-",0,IF(X33="N/A",0,IF(X33&gt;5,0,5-X33)))+IF(Y33&gt;5,0,5-Y33)+IF(Z33="N/A",0,IF(Z33&gt;5,0,5-Z33))+IF(AB33&lt;0,0,IF(AB33="-",0,IF(AB33="N/A",0,IF(AB33&gt;10,5,AB33/2))))+IF(AC33="n/a",0,IF(AC33&lt;0,0,IF(AC33&gt;10,5,AC33/2)))+IF(AE33="n/a",0,IF(AE33&lt;0,0,IF(AE33&gt;10,5,AE33/2)))+AF33/10+IF(AG33&gt;100000,3,IF(AG33&gt;10000,2,IF(AG33&gt;1000,1,0)))+IF(AL33&gt;10,5,AL33/2)+IF(AM33="n/a",0,IF(AM33&gt;10,5,AM33/2))+IF(AN33="n/a",0,IF(AN33&gt;10,5,AN33/2))+IF(AO33="n/a",0,IF(AO33&lt;0,0,IF(AO33&gt;10,5,AO33/2)))+IF(CB33&gt;10,5,CB33/2)</f>
        <v>41.44325389658181</v>
      </c>
      <c r="CH33" s="255">
        <f>IF(AB33="n/a",1.03*AP33,IF(AB33&lt;0,1.01*AP33,IF(AB33&gt;10,1.1*AP33,(1+AB33/100)*AP33)))</f>
        <v>1.3332</v>
      </c>
      <c r="CI33" s="256">
        <f>IF($AC33="n/a",1.03*CH33,IF($AC33&lt;0,1.01*CH33,IF($AC33&gt;10,1.1*CH33,(1+$AC33/100)*CH33)))</f>
        <v>1.46652</v>
      </c>
      <c r="CJ33" s="257">
        <f>IF($AE33="n/a",1.03*CI33,IF($AE33&lt;0,1.01*CI33,IF($AE33&gt;10,1.1*CI33,(1+$AE33/100)*CI33)))</f>
        <v>1.57064292</v>
      </c>
      <c r="CK33" s="257">
        <f>IF($AE33="n/a",1.03*CJ33,IF($AE33&lt;0,1.01*CJ33,IF($AE33&gt;10,1.1*CJ33,(1+$AE33/100)*CJ33)))</f>
        <v>1.682158567320</v>
      </c>
      <c r="CL33" s="258">
        <f>IF($AE33="n/a",1.03*CK33,IF($AE33&lt;0,1.01*CK33,IF($AE33&gt;10,1.1*CK33,(1+$AE33/100)*CK33)))</f>
        <v>1.80159182559972</v>
      </c>
      <c r="CM33" s="256">
        <f>SUM(CH33:CL33)</f>
        <v>7.854113312919721</v>
      </c>
      <c r="CN33" s="253">
        <f>(CM33/H33)*100</f>
        <v>17.85837497253234</v>
      </c>
      <c r="CO33" s="259">
        <v>0.47</v>
      </c>
      <c r="CP33" s="260">
        <v>10.9</v>
      </c>
      <c r="CQ33" s="261">
        <v>-6.1</v>
      </c>
      <c r="CR33" s="260">
        <v>-1.9</v>
      </c>
      <c r="CS33" s="261">
        <v>-1</v>
      </c>
    </row>
    <row r="34" ht="11.25" customHeight="1">
      <c r="A34" t="s" s="227">
        <v>1118</v>
      </c>
      <c r="B34" t="s" s="116">
        <v>1119</v>
      </c>
      <c r="C34" t="s" s="227">
        <v>707</v>
      </c>
      <c r="D34" s="218">
        <v>6</v>
      </c>
      <c r="E34" s="85">
        <v>615</v>
      </c>
      <c r="F34" t="s" s="220">
        <v>129</v>
      </c>
      <c r="G34" t="s" s="221">
        <v>129</v>
      </c>
      <c r="H34" s="493">
        <v>47.73</v>
      </c>
      <c r="I34" s="223">
        <f>(R34/H34)*100</f>
        <v>1.173266289545359</v>
      </c>
      <c r="J34" s="224">
        <v>0.125</v>
      </c>
      <c r="K34" s="224">
        <v>0.14</v>
      </c>
      <c r="L34" s="223">
        <f>((K34/J34)-1)*100</f>
        <v>12.00000000000001</v>
      </c>
      <c r="M34" s="226">
        <v>42762</v>
      </c>
      <c r="N34" s="226">
        <v>42766</v>
      </c>
      <c r="O34" s="226">
        <v>42781</v>
      </c>
      <c r="P34" t="s" s="227">
        <v>130</v>
      </c>
      <c r="Q34" s="617"/>
      <c r="R34" s="225">
        <f>K34*4</f>
        <v>0.5600000000000001</v>
      </c>
      <c r="S34" s="228">
        <f>IF(OR(W34&lt;0.01,W34="n/a"),"n/a",R34/W34*100)</f>
        <v>20.43795620437956</v>
      </c>
      <c r="T34" s="229">
        <f>IF(OR(W34&lt;0.01,Z34="n/a"),"n/a",(H34/SQRT(22.5*W34*(H34/Z34))-1)*100)</f>
        <v>45.91351636468617</v>
      </c>
      <c r="U34" s="223">
        <f>IF(OR(W34&lt;0.01,W34="n/a"),"n/a",H34/W34)</f>
        <v>17.41970802919708</v>
      </c>
      <c r="V34" s="230">
        <v>2</v>
      </c>
      <c r="W34" s="222">
        <v>2.74</v>
      </c>
      <c r="X34" s="222">
        <v>1.74</v>
      </c>
      <c r="Y34" s="231">
        <v>1.16</v>
      </c>
      <c r="Z34" s="232">
        <v>2.75</v>
      </c>
      <c r="AA34" s="233">
        <v>16.6</v>
      </c>
      <c r="AB34" s="234">
        <v>33.5</v>
      </c>
      <c r="AC34" s="235">
        <v>26.93</v>
      </c>
      <c r="AD34" s="236">
        <v>78.09999999999999</v>
      </c>
      <c r="AE34" s="236">
        <v>10</v>
      </c>
      <c r="AF34" s="237">
        <v>4</v>
      </c>
      <c r="AG34" s="238">
        <v>1392</v>
      </c>
      <c r="AH34" s="239">
        <v>2.2</v>
      </c>
      <c r="AI34" s="240">
        <v>0</v>
      </c>
      <c r="AJ34" s="241">
        <f>IF(OR(AD34&lt;0,AD34="n/a",AD34=0,AN34="n/a"),"n/a",AN34/AD34)</f>
        <v>0.1143501504598616</v>
      </c>
      <c r="AK34" s="242">
        <f>IF(OR(AN34&lt;0,AN34="n/a",AO34&lt;0,AO34="n/a"),"n/a",AN34/AO34)</f>
        <v>1.341819342227025</v>
      </c>
      <c r="AL34" s="243">
        <f>((AP34/AQ34)^(1/1)-1)*100</f>
        <v>13.63636363636365</v>
      </c>
      <c r="AM34" s="243">
        <f>IF(AS34=0,"n/a",((AP34/AS34)^(1/3)-1)*100)</f>
        <v>11.57215834702825</v>
      </c>
      <c r="AN34" s="243">
        <f>IF(AV34=0,"n/a",((AP34/AV34)^(1/5)-1)*100)</f>
        <v>8.930746750915187</v>
      </c>
      <c r="AO34" s="244">
        <f>IF(BB34=0,"n/a",((AP34/BB34)^(1/10)-1)*100)</f>
        <v>6.655699817303851</v>
      </c>
      <c r="AP34" s="241">
        <v>0.5</v>
      </c>
      <c r="AQ34" s="241">
        <v>0.44</v>
      </c>
      <c r="AR34" s="241">
        <v>0.4</v>
      </c>
      <c r="AS34" s="321">
        <v>0.36</v>
      </c>
      <c r="AT34" s="245"/>
      <c r="AU34" s="241">
        <v>0.3515</v>
      </c>
      <c r="AV34" s="321">
        <v>0.326</v>
      </c>
      <c r="AW34" s="622"/>
      <c r="AX34" s="321">
        <v>0.326</v>
      </c>
      <c r="AY34" s="623">
        <v>0.326</v>
      </c>
      <c r="AZ34" s="248">
        <v>0.3035</v>
      </c>
      <c r="BA34" s="248">
        <v>0.2765</v>
      </c>
      <c r="BB34" s="248">
        <v>0.2625</v>
      </c>
      <c r="BC34" s="248">
        <v>0.2525</v>
      </c>
      <c r="BD34" s="248">
        <v>0.2425</v>
      </c>
      <c r="BE34" s="248">
        <v>0.2325</v>
      </c>
      <c r="BF34" s="248">
        <v>0.2225</v>
      </c>
      <c r="BG34" s="248">
        <v>0.2125</v>
      </c>
      <c r="BH34" s="317">
        <v>0.21</v>
      </c>
      <c r="BI34" s="401">
        <v>0.21</v>
      </c>
      <c r="BJ34" s="246">
        <f>SUM(AP34:BI34)</f>
        <v>5.4545</v>
      </c>
      <c r="BK34" s="250">
        <f>((AP34/AQ34)-1)*100</f>
        <v>13.63636363636365</v>
      </c>
      <c r="BL34" s="250">
        <f>((AQ34/AR34)-1)*100</f>
        <v>9.999999999999986</v>
      </c>
      <c r="BM34" s="250">
        <f>((AR34/AS34)-1)*100</f>
        <v>11.11111111111112</v>
      </c>
      <c r="BN34" s="250">
        <f>IF(AU34=0,0,IF(AU34&gt;AS34,0,((AS34/AU34)-1)*100))</f>
        <v>2.418207681365581</v>
      </c>
      <c r="BO34" s="250">
        <f>IF(AV34=0,0,IF(AV34&gt;AU34,0,((AU34/AV34)-1)*100))</f>
        <v>7.82208588957054</v>
      </c>
      <c r="BP34" s="250">
        <f>IF(AX34=0,0,IF(AX34&gt;AV34,0,((AV34/AX34)-1)*100))</f>
        <v>0</v>
      </c>
      <c r="BQ34" s="251">
        <f>IF(AY34=0,0,IF(AY34&gt;AX34,0,((AX34/AY34)-1)*100))</f>
        <v>0</v>
      </c>
      <c r="BR34" s="252">
        <f>IF(AZ34=0,0,IF(AZ34&gt;AY34,0,((AY34/AZ34)-1)*100))</f>
        <v>7.413509060955525</v>
      </c>
      <c r="BS34" s="252">
        <f>IF(BA34=0,0,IF(BA34&gt;AZ34,0,((AZ34/BA34)-1)*100))</f>
        <v>9.764918625678099</v>
      </c>
      <c r="BT34" s="252">
        <f>IF(BB34=0,0,IF(BB34&gt;BA34,0,((BA34/BB34)-1)*100))</f>
        <v>5.333333333333345</v>
      </c>
      <c r="BU34" s="252">
        <f>IF(BC34=0,0,IF(BC34&gt;BB34,0,((BB34/BC34)-1)*100))</f>
        <v>3.960396039603964</v>
      </c>
      <c r="BV34" s="252">
        <f>IF(BD34=0,0,IF(BD34&gt;BC34,0,((BC34/BD34)-1)*100))</f>
        <v>4.123711340206193</v>
      </c>
      <c r="BW34" s="252">
        <f>IF(BE34=0,0,IF(BE34&gt;BD34,0,((BD34/BE34)-1)*100))</f>
        <v>4.3010752688172</v>
      </c>
      <c r="BX34" s="252">
        <f>IF(BF34=0,0,IF(BF34&gt;BE34,0,((BE34/BF34)-1)*100))</f>
        <v>4.494382022471921</v>
      </c>
      <c r="BY34" s="252">
        <f>IF(BG34=0,0,IF(BG34&gt;BF34,0,((BF34/BG34)-1)*100))</f>
        <v>4.705882352941182</v>
      </c>
      <c r="BZ34" s="252">
        <f>IF(BH34=0,0,IF(BH34&gt;BG34,0,((BG34/BH34)-1)*100))</f>
        <v>1.190476190476186</v>
      </c>
      <c r="CA34" s="253">
        <f>IF(BI34=0,0,IF(BI34&gt;BH34,0,((BH34/BI34)-1)*100))</f>
        <v>0</v>
      </c>
      <c r="CB34" s="250">
        <f>AVERAGE(BK34:CA34)</f>
        <v>5.310320738405559</v>
      </c>
      <c r="CC34" s="250">
        <f>SQRT(AVERAGE((BK34-$CB34)^2,(BL34-$CB34)^2,(BM34-$CB34)^2,(BN34-$CB34)^2,(BO34-$CB34)^2,(BP34-$CB34)^2,(BQ34-$CB34)^2,(BR34-$CB34)^2,(BS34-$CB34)^2,(BT34-$CB34)^2,(BU34-$CB34)^2,(BV34-$CB34)^2,(BW34-$CB34)^2,(BX34-$CB34)^2,(BY34-$CB34)^2,(BZ34-$CB34)^2,(CA34-$CB34)^2))</f>
        <v>3.990853961888784</v>
      </c>
      <c r="CD34" t="s" s="116">
        <v>152</v>
      </c>
      <c r="CE34" s="254">
        <f>IF(AN34="n/a","n/a",IF(U34&lt;0,"n/a",IF(U34="n/a","n/a",I34+AN34-U34)))</f>
        <v>-7.315694988736531</v>
      </c>
      <c r="CF34" s="254">
        <f>IF(AN34="n/a","n/a",I34+AN34)</f>
        <v>10.10401304046055</v>
      </c>
      <c r="CG34" s="250">
        <f>D34/10+(1000-E34)/100+IF(F34="N",2,IF(F34="Y",1,0))+IF(G34="N",2,IF(G34="Y",1,0))+IF(L34&gt;10,5,L34/2)+IF(S34&gt;100,0,IF(S34&lt;0,0,(100-S34)/10))+IF(U34&gt;100,0,IF(U34&lt;0,0,(100-U34)/10))+IF(X34="-",0,IF(X34="N/A",0,IF(X34&gt;5,0,5-X34)))+IF(Y34&gt;5,0,5-Y34)+IF(Z34="N/A",0,IF(Z34&gt;5,0,5-Z34))+IF(AB34&lt;0,0,IF(AB34="-",0,IF(AB34="N/A",0,IF(AB34&gt;10,5,AB34/2))))+IF(AC34="n/a",0,IF(AC34&lt;0,0,IF(AC34&gt;10,5,AC34/2)))+IF(AE34="n/a",0,IF(AE34&lt;0,0,IF(AE34&gt;10,5,AE34/2)))+AF34/10+IF(AG34&gt;100000,3,IF(AG34&gt;10000,2,IF(AG34&gt;1000,1,0)))+IF(AL34&gt;10,5,AL34/2)+IF(AM34="n/a",0,IF(AM34&gt;10,5,AM34/2))+IF(AN34="n/a",0,IF(AN34&gt;10,5,AN34/2))+IF(AO34="n/a",0,IF(AO34&lt;0,0,IF(AO34&gt;10,5,AO34/2)))+IF(CB34&gt;10,5,CB34/2)</f>
        <v>71.86261722995462</v>
      </c>
      <c r="CH34" s="255">
        <f>IF(AB34="n/a",1.03*AP34,IF(AB34&lt;0,1.01*AP34,IF(AB34&gt;10,1.1*AP34,(1+AB34/100)*AP34)))</f>
        <v>0.55</v>
      </c>
      <c r="CI34" s="256">
        <f>IF($AC34="n/a",1.03*CH34,IF($AC34&lt;0,1.01*CH34,IF($AC34&gt;10,1.1*CH34,(1+$AC34/100)*CH34)))</f>
        <v>0.6050000000000001</v>
      </c>
      <c r="CJ34" s="257">
        <f>IF($AE34="n/a",1.03*CI34,IF($AE34&lt;0,1.01*CI34,IF($AE34&gt;10,1.1*CI34,(1+$AE34/100)*CI34)))</f>
        <v>0.6655000000000002</v>
      </c>
      <c r="CK34" s="257">
        <f>IF($AE34="n/a",1.03*CJ34,IF($AE34&lt;0,1.01*CJ34,IF($AE34&gt;10,1.1*CJ34,(1+$AE34/100)*CJ34)))</f>
        <v>0.7320500000000003</v>
      </c>
      <c r="CL34" s="258">
        <f>IF($AE34="n/a",1.03*CK34,IF($AE34&lt;0,1.01*CK34,IF($AE34&gt;10,1.1*CK34,(1+$AE34/100)*CK34)))</f>
        <v>0.8052550000000004</v>
      </c>
      <c r="CM34" s="256">
        <f>SUM(CH34:CL34)</f>
        <v>3.357805000000001</v>
      </c>
      <c r="CN34" s="253">
        <f>(CM34/H34)*100</f>
        <v>7.034998952440816</v>
      </c>
      <c r="CO34" s="259">
        <v>1.59</v>
      </c>
      <c r="CP34" s="260">
        <v>19.7</v>
      </c>
      <c r="CQ34" s="261">
        <v>-21.8</v>
      </c>
      <c r="CR34" s="260">
        <v>3.4</v>
      </c>
      <c r="CS34" s="261">
        <v>-10.1</v>
      </c>
    </row>
    <row r="35" ht="11.25" customHeight="1">
      <c r="A35" t="s" s="116">
        <v>1120</v>
      </c>
      <c r="B35" t="s" s="116">
        <v>1121</v>
      </c>
      <c r="C35" t="s" s="227">
        <v>128</v>
      </c>
      <c r="D35" s="218">
        <v>7</v>
      </c>
      <c r="E35" s="85">
        <v>545</v>
      </c>
      <c r="F35" t="s" s="220">
        <v>129</v>
      </c>
      <c r="G35" t="s" s="221">
        <v>129</v>
      </c>
      <c r="H35" s="343">
        <v>44.5</v>
      </c>
      <c r="I35" s="223">
        <f>(R35/H35)*100</f>
        <v>4.674157303370786</v>
      </c>
      <c r="J35" s="224">
        <v>0.49</v>
      </c>
      <c r="K35" s="224">
        <v>0.52</v>
      </c>
      <c r="L35" s="223">
        <f>((K35/J35)-1)*100</f>
        <v>6.122448979591844</v>
      </c>
      <c r="M35" s="226">
        <v>42965</v>
      </c>
      <c r="N35" s="226">
        <v>42969</v>
      </c>
      <c r="O35" s="226">
        <v>42978</v>
      </c>
      <c r="P35" t="s" s="227">
        <v>256</v>
      </c>
      <c r="Q35" s="319"/>
      <c r="R35" s="225">
        <f>K35*4</f>
        <v>2.08</v>
      </c>
      <c r="S35" s="228">
        <f>IF(OR(W35&lt;0.01,W35="n/a"),"n/a",R35/W35*100)</f>
        <v>72.47386759581882</v>
      </c>
      <c r="T35" s="229">
        <f>IF(OR(W35&lt;0.01,Z35="n/a"),"n/a",(H35/SQRT(22.5*W35*(H35/Z35))-1)*100)</f>
        <v>-11.75562737905367</v>
      </c>
      <c r="U35" s="223">
        <f>IF(OR(W35&lt;0.01,W35="n/a"),"n/a",H35/W35)</f>
        <v>15.50522648083624</v>
      </c>
      <c r="V35" s="230">
        <v>12</v>
      </c>
      <c r="W35" s="344">
        <v>2.87</v>
      </c>
      <c r="X35" t="s" s="348">
        <v>143</v>
      </c>
      <c r="Y35" s="504">
        <v>3.09</v>
      </c>
      <c r="Z35" s="346">
        <v>1.13</v>
      </c>
      <c r="AA35" t="s" s="349">
        <v>143</v>
      </c>
      <c r="AB35" t="s" s="345">
        <v>143</v>
      </c>
      <c r="AC35" t="s" s="349">
        <v>143</v>
      </c>
      <c r="AD35" t="s" s="348">
        <v>143</v>
      </c>
      <c r="AE35" t="s" s="348">
        <v>143</v>
      </c>
      <c r="AF35" s="237">
        <v>0</v>
      </c>
      <c r="AG35" s="350">
        <v>22</v>
      </c>
      <c r="AH35" t="s" s="348">
        <v>143</v>
      </c>
      <c r="AI35" t="s" s="348">
        <v>143</v>
      </c>
      <c r="AJ35" t="s" s="265">
        <f>IF(OR(AD35&lt;0,AD35="n/a",AD35=0,AN35="n/a"),"n/a",AN35/AD35)</f>
        <v>143</v>
      </c>
      <c r="AK35" t="s" s="265">
        <f>IF(OR(AN35&lt;0,AN35="n/a",AO35&lt;0,AO35="n/a"),"n/a",AN35/AO35)</f>
        <v>143</v>
      </c>
      <c r="AL35" s="243">
        <f>((AP35/AQ35)^(1/1)-1)*100</f>
        <v>2.116402116402116</v>
      </c>
      <c r="AM35" s="243">
        <f>IF(AS35=0,"n/a",((AP35/AS35)^(1/3)-1)*100)</f>
        <v>3.31730917800821</v>
      </c>
      <c r="AN35" s="243">
        <f>IF(AV35=0,"n/a",((AP35/AV35)^(1/5)-1)*100)</f>
        <v>4.892091278470168</v>
      </c>
      <c r="AO35" t="s" s="265">
        <f>IF(BB35=0,"n/a",((AP35/BB35)^(1/10)-1)*100)</f>
        <v>143</v>
      </c>
      <c r="AP35" s="241">
        <v>1.93</v>
      </c>
      <c r="AQ35" s="241">
        <v>1.89</v>
      </c>
      <c r="AR35" s="241">
        <v>1.85</v>
      </c>
      <c r="AS35" s="241">
        <v>1.75</v>
      </c>
      <c r="AT35" s="245"/>
      <c r="AU35" s="241">
        <v>1.63</v>
      </c>
      <c r="AV35" s="241">
        <v>1.52</v>
      </c>
      <c r="AW35" s="245"/>
      <c r="AX35" s="583">
        <v>1.26</v>
      </c>
      <c r="AY35" s="394">
        <v>1.44</v>
      </c>
      <c r="AZ35" s="248">
        <v>1.68</v>
      </c>
      <c r="BA35" s="248">
        <v>1.64</v>
      </c>
      <c r="BB35" s="317">
        <v>0</v>
      </c>
      <c r="BC35" s="317">
        <v>0</v>
      </c>
      <c r="BD35" s="317">
        <v>0</v>
      </c>
      <c r="BE35" s="317">
        <v>0</v>
      </c>
      <c r="BF35" s="317">
        <v>0</v>
      </c>
      <c r="BG35" s="317">
        <v>0</v>
      </c>
      <c r="BH35" s="317">
        <v>0</v>
      </c>
      <c r="BI35" s="401">
        <v>0</v>
      </c>
      <c r="BJ35" s="246">
        <f>SUM(AP35:BI35)</f>
        <v>16.59</v>
      </c>
      <c r="BK35" s="250">
        <f>((AP35/AQ35)-1)*100</f>
        <v>2.116402116402116</v>
      </c>
      <c r="BL35" s="250">
        <f>((AQ35/AR35)-1)*100</f>
        <v>2.162162162162162</v>
      </c>
      <c r="BM35" s="250">
        <f>((AR35/AS35)-1)*100</f>
        <v>5.714285714285716</v>
      </c>
      <c r="BN35" s="250">
        <f>IF(AU35=0,0,IF(AU35&gt;AS35,0,((AS35/AU35)-1)*100))</f>
        <v>7.361963190184051</v>
      </c>
      <c r="BO35" s="250">
        <f>IF(AV35=0,0,IF(AV35&gt;AU35,0,((AU35/AV35)-1)*100))</f>
        <v>7.236842105263142</v>
      </c>
      <c r="BP35" s="250">
        <f>IF(AX35=0,0,IF(AX35&gt;AV35,0,((AV35/AX35)-1)*100))</f>
        <v>20.63492063492063</v>
      </c>
      <c r="BQ35" s="251">
        <f>IF(AY35=0,0,IF(AY35&gt;AX35,0,((AX35/AY35)-1)*100))</f>
        <v>0</v>
      </c>
      <c r="BR35" s="252">
        <f>IF(AZ35=0,0,IF(AZ35&gt;AY35,0,((AY35/AZ35)-1)*100))</f>
        <v>0</v>
      </c>
      <c r="BS35" s="252">
        <f>IF(BA35=0,0,IF(BA35&gt;AZ35,0,((AZ35/BA35)-1)*100))</f>
        <v>2.439024390243905</v>
      </c>
      <c r="BT35" s="252">
        <f>IF(BB35=0,0,IF(BB35&gt;BA35,0,((BA35/BB35)-1)*100))</f>
        <v>0</v>
      </c>
      <c r="BU35" s="252">
        <f>IF(BC35=0,0,IF(BC35&gt;BB35,0,((BB35/BC35)-1)*100))</f>
        <v>0</v>
      </c>
      <c r="BV35" s="252">
        <f>IF(BD35=0,0,IF(BD35&gt;BC35,0,((BC35/BD35)-1)*100))</f>
        <v>0</v>
      </c>
      <c r="BW35" s="252">
        <f>IF(BE35=0,0,IF(BE35&gt;BD35,0,((BD35/BE35)-1)*100))</f>
        <v>0</v>
      </c>
      <c r="BX35" s="252">
        <f>IF(BF35=0,0,IF(BF35&gt;BE35,0,((BE35/BF35)-1)*100))</f>
        <v>0</v>
      </c>
      <c r="BY35" s="252">
        <f>IF(BG35=0,0,IF(BG35&gt;BF35,0,((BF35/BG35)-1)*100))</f>
        <v>0</v>
      </c>
      <c r="BZ35" s="252">
        <f>IF(BH35=0,0,IF(BH35&gt;BG35,0,((BG35/BH35)-1)*100))</f>
        <v>0</v>
      </c>
      <c r="CA35" s="253">
        <f>IF(BI35=0,0,IF(BI35&gt;BH35,0,((BH35/BI35)-1)*100))</f>
        <v>0</v>
      </c>
      <c r="CB35" s="250">
        <f>AVERAGE(BK35:CA35)</f>
        <v>2.803858841968337</v>
      </c>
      <c r="CC35" s="250">
        <f>SQRT(AVERAGE((BK35-$CB35)^2,(BL35-$CB35)^2,(BM35-$CB35)^2,(BN35-$CB35)^2,(BO35-$CB35)^2,(BP35-$CB35)^2,(BQ35-$CB35)^2,(BR35-$CB35)^2,(BS35-$CB35)^2,(BT35-$CB35)^2,(BU35-$CB35)^2,(BV35-$CB35)^2,(BW35-$CB35)^2,(BX35-$CB35)^2,(BY35-$CB35)^2,(BZ35-$CB35)^2,(CA35-$CB35)^2))</f>
        <v>5.124788229297416</v>
      </c>
      <c r="CD35" t="s" s="116">
        <v>132</v>
      </c>
      <c r="CE35" s="254">
        <f>IF(AN35="n/a","n/a",IF(U35&lt;0,"n/a",IF(U35="n/a","n/a",I35+AN35-U35)))</f>
        <v>-5.938977898995283</v>
      </c>
      <c r="CF35" s="254">
        <f>IF(AN35="n/a","n/a",I35+AN35)</f>
        <v>9.566248581840954</v>
      </c>
      <c r="CG35" s="250">
        <f>D35/10+(1000-E35)/100+IF(F35="N",2,IF(F35="Y",1,0))+IF(G35="N",2,IF(G35="Y",1,0))+IF(L35&gt;10,5,L35/2)+IF(S35&gt;100,0,IF(S35&lt;0,0,(100-S35)/10))+IF(U35&gt;100,0,IF(U35&lt;0,0,(100-U35)/10))+IF(X35="-",0,IF(X35="N/A",0,IF(X35&gt;5,0,5-X35)))+IF(Y35&gt;5,0,5-Y35)+IF(Z35="N/A",0,IF(Z35&gt;5,0,5-Z35))+IF(AB35&lt;0,0,IF(AB35="-",0,IF(AB35="N/A",0,IF(AB35&gt;10,5,AB35/2))))+IF(AC35="n/a",0,IF(AC35&lt;0,0,IF(AC35&gt;10,5,AC35/2)))+IF(AE35="n/a",0,IF(AE35&lt;0,0,IF(AE35&gt;10,5,AE35/2)))+AF35/10+IF(AG35&gt;100000,3,IF(AG35&gt;10000,2,IF(AG35&gt;1000,1,0)))+IF(AL35&gt;10,5,AL35/2)+IF(AM35="n/a",0,IF(AM35&gt;10,5,AM35/2))+IF(AN35="n/a",0,IF(AN35&gt;10,5,AN35/2))+IF(AO35="n/a",0,IF(AO35&lt;0,0,IF(AO35&gt;10,5,AO35/2)))+IF(CB35&gt;10,5,CB35/2)</f>
        <v>31.85814578955483</v>
      </c>
      <c r="CH35" s="255">
        <f>IF(AB35="n/a",1.03*AP35,IF(AB35&lt;0,1.01*AP35,IF(AB35&gt;10,1.1*AP35,(1+AB35/100)*AP35)))</f>
        <v>1.9879</v>
      </c>
      <c r="CI35" s="256">
        <f>IF($AC35="n/a",1.03*CH35,IF($AC35&lt;0,1.01*CH35,IF($AC35&gt;10,1.1*CH35,(1+$AC35/100)*CH35)))</f>
        <v>2.047537</v>
      </c>
      <c r="CJ35" s="257">
        <f>IF($AE35="n/a",1.03*CI35,IF($AE35&lt;0,1.01*CI35,IF($AE35&gt;10,1.1*CI35,(1+$AE35/100)*CI35)))</f>
        <v>2.10896311</v>
      </c>
      <c r="CK35" s="257">
        <f>IF($AE35="n/a",1.03*CJ35,IF($AE35&lt;0,1.01*CJ35,IF($AE35&gt;10,1.1*CJ35,(1+$AE35/100)*CJ35)))</f>
        <v>2.1722320033</v>
      </c>
      <c r="CL35" s="258">
        <f>IF($AE35="n/a",1.03*CK35,IF($AE35&lt;0,1.01*CK35,IF($AE35&gt;10,1.1*CK35,(1+$AE35/100)*CK35)))</f>
        <v>2.237398963399</v>
      </c>
      <c r="CM35" s="256">
        <f>SUM(CH35:CL35)</f>
        <v>10.554031076699</v>
      </c>
      <c r="CN35" s="253">
        <f>(CM35/H35)*100</f>
        <v>23.71692376786292</v>
      </c>
      <c r="CO35" t="s" s="348">
        <v>143</v>
      </c>
      <c r="CP35" t="s" s="345">
        <v>143</v>
      </c>
      <c r="CQ35" s="553">
        <v>-3.3</v>
      </c>
      <c r="CR35" s="351">
        <v>0.2</v>
      </c>
      <c r="CS35" s="352">
        <v>3</v>
      </c>
    </row>
    <row r="36" ht="11.25" customHeight="1">
      <c r="A36" t="s" s="273">
        <v>1122</v>
      </c>
      <c r="B36" t="s" s="146">
        <v>1123</v>
      </c>
      <c r="C36" t="s" s="273">
        <v>1124</v>
      </c>
      <c r="D36" s="267">
        <v>6</v>
      </c>
      <c r="E36" s="85">
        <v>646</v>
      </c>
      <c r="F36" t="s" s="151">
        <v>129</v>
      </c>
      <c r="G36" t="s" s="152">
        <v>129</v>
      </c>
      <c r="H36" s="496">
        <v>169.04</v>
      </c>
      <c r="I36" s="269">
        <f>(R36/H36)*100</f>
        <v>1.490771415049692</v>
      </c>
      <c r="J36" s="270">
        <v>0.57</v>
      </c>
      <c r="K36" s="270">
        <v>0.63</v>
      </c>
      <c r="L36" s="269">
        <f>((K36/J36)-1)*100</f>
        <v>10.5263157894737</v>
      </c>
      <c r="M36" s="272">
        <v>42866</v>
      </c>
      <c r="N36" s="272">
        <v>42870</v>
      </c>
      <c r="O36" s="272">
        <v>42873</v>
      </c>
      <c r="P36" t="s" s="273">
        <v>291</v>
      </c>
      <c r="Q36" s="274"/>
      <c r="R36" s="271">
        <f>K36*4</f>
        <v>2.52</v>
      </c>
      <c r="S36" s="275">
        <f>IF(OR(W36&lt;0.01,W36="n/a"),"n/a",R36/W36*100)</f>
        <v>28.66894197952219</v>
      </c>
      <c r="T36" s="276">
        <f>IF(OR(W36&lt;0.01,Z36="n/a"),"n/a",(H36/SQRT(22.5*W36*(H36/Z36))-1)*100)</f>
        <v>138.048697547891</v>
      </c>
      <c r="U36" s="269">
        <f>IF(OR(W36&lt;0.01,W36="n/a"),"n/a",H36/W36)</f>
        <v>19.23094425483504</v>
      </c>
      <c r="V36" s="277">
        <v>9</v>
      </c>
      <c r="W36" s="268">
        <v>8.789999999999999</v>
      </c>
      <c r="X36" s="268">
        <v>1.55</v>
      </c>
      <c r="Y36" s="278">
        <v>3.93</v>
      </c>
      <c r="Z36" s="279">
        <v>6.63</v>
      </c>
      <c r="AA36" s="280">
        <v>35.4</v>
      </c>
      <c r="AB36" s="281">
        <v>-9.9</v>
      </c>
      <c r="AC36" s="282">
        <v>23.98</v>
      </c>
      <c r="AD36" s="283">
        <v>16</v>
      </c>
      <c r="AE36" s="283">
        <v>12.37</v>
      </c>
      <c r="AF36" s="284">
        <v>43</v>
      </c>
      <c r="AG36" s="285">
        <v>878178</v>
      </c>
      <c r="AH36" s="286">
        <v>0.1</v>
      </c>
      <c r="AI36" s="287">
        <v>0.82</v>
      </c>
      <c r="AJ36" t="s" s="368">
        <f>IF(OR(AD36&lt;0,AD36="n/a",AD36=0,AN36="n/a"),"n/a",AN36/AD36)</f>
        <v>143</v>
      </c>
      <c r="AK36" t="s" s="368">
        <f>IF(OR(AN36&lt;0,AN36="n/a",AO36&lt;0,AO36="n/a"),"n/a",AN36/AO36)</f>
        <v>143</v>
      </c>
      <c r="AL36" s="290">
        <f>((AP36/AQ36)^(1/1)-1)*100</f>
        <v>9.852216748768484</v>
      </c>
      <c r="AM36" s="290">
        <f>IF(AS36=0,"n/a",((AP36/AS36)^(1/3)-1)*100)</f>
        <v>9.776199711507871</v>
      </c>
      <c r="AN36" t="s" s="368">
        <f>IF(AV36=0,"n/a",((AP36/AV36)^(1/5)-1)*100)</f>
        <v>143</v>
      </c>
      <c r="AO36" t="s" s="368">
        <f>IF(BB36=0,"n/a",((AP36/BB36)^(1/10)-1)*100)</f>
        <v>143</v>
      </c>
      <c r="AP36" s="288">
        <v>2.23</v>
      </c>
      <c r="AQ36" s="288">
        <v>2.03</v>
      </c>
      <c r="AR36" s="288">
        <v>1.84571</v>
      </c>
      <c r="AS36" s="288">
        <v>1.6857</v>
      </c>
      <c r="AT36" s="292"/>
      <c r="AU36" s="288">
        <v>0.75714</v>
      </c>
      <c r="AV36" s="510">
        <v>0</v>
      </c>
      <c r="AW36" s="292"/>
      <c r="AX36" s="524">
        <v>0</v>
      </c>
      <c r="AY36" s="403">
        <v>0</v>
      </c>
      <c r="AZ36" s="426">
        <v>0</v>
      </c>
      <c r="BA36" s="426">
        <v>0</v>
      </c>
      <c r="BB36" s="426">
        <v>0</v>
      </c>
      <c r="BC36" s="426">
        <v>0</v>
      </c>
      <c r="BD36" s="426">
        <v>0</v>
      </c>
      <c r="BE36" s="426">
        <v>0</v>
      </c>
      <c r="BF36" s="426">
        <v>0</v>
      </c>
      <c r="BG36" s="426">
        <v>0</v>
      </c>
      <c r="BH36" s="426">
        <v>0</v>
      </c>
      <c r="BI36" s="494">
        <v>0</v>
      </c>
      <c r="BJ36" s="293">
        <f>SUM(AP36:BI36)</f>
        <v>8.548550000000001</v>
      </c>
      <c r="BK36" s="297">
        <f>((AP36/AQ36)-1)*100</f>
        <v>9.852216748768484</v>
      </c>
      <c r="BL36" s="297">
        <f>((AQ36/AR36)-1)*100</f>
        <v>9.984775506444677</v>
      </c>
      <c r="BM36" s="297">
        <f>((AR36/AS36)-1)*100</f>
        <v>9.49219908643293</v>
      </c>
      <c r="BN36" s="297">
        <f>IF(AU36=0,0,IF(AU36&gt;AS36,0,((AS36/AU36)-1)*100))</f>
        <v>122.6404627941992</v>
      </c>
      <c r="BO36" s="297">
        <f>IF(AV36=0,0,IF(AV36&gt;AU36,0,((AU36/AV36)-1)*100))</f>
        <v>0</v>
      </c>
      <c r="BP36" s="297">
        <f>IF(AX36=0,0,IF(AX36&gt;AV36,0,((AV36/AX36)-1)*100))</f>
        <v>0</v>
      </c>
      <c r="BQ36" s="298">
        <f>IF(AY36=0,0,IF(AY36&gt;AX36,0,((AX36/AY36)-1)*100))</f>
        <v>0</v>
      </c>
      <c r="BR36" s="299">
        <f>IF(AZ36=0,0,IF(AZ36&gt;AY36,0,((AY36/AZ36)-1)*100))</f>
        <v>0</v>
      </c>
      <c r="BS36" s="299">
        <f>IF(BA36=0,0,IF(BA36&gt;AZ36,0,((AZ36/BA36)-1)*100))</f>
        <v>0</v>
      </c>
      <c r="BT36" s="299">
        <f>IF(BB36=0,0,IF(BB36&gt;BA36,0,((BA36/BB36)-1)*100))</f>
        <v>0</v>
      </c>
      <c r="BU36" s="299">
        <f>IF(BC36=0,0,IF(BC36&gt;BB36,0,((BB36/BC36)-1)*100))</f>
        <v>0</v>
      </c>
      <c r="BV36" s="299">
        <f>IF(BD36=0,0,IF(BD36&gt;BC36,0,((BC36/BD36)-1)*100))</f>
        <v>0</v>
      </c>
      <c r="BW36" s="299">
        <f>IF(BE36=0,0,IF(BE36&gt;BD36,0,((BD36/BE36)-1)*100))</f>
        <v>0</v>
      </c>
      <c r="BX36" s="299">
        <f>IF(BF36=0,0,IF(BF36&gt;BE36,0,((BE36/BF36)-1)*100))</f>
        <v>0</v>
      </c>
      <c r="BY36" s="299">
        <f>IF(BG36=0,0,IF(BG36&gt;BF36,0,((BF36/BG36)-1)*100))</f>
        <v>0</v>
      </c>
      <c r="BZ36" s="299">
        <f>IF(BH36=0,0,IF(BH36&gt;BG36,0,((BG36/BH36)-1)*100))</f>
        <v>0</v>
      </c>
      <c r="CA36" s="300">
        <f>IF(BI36=0,0,IF(BI36&gt;BH36,0,((BH36/BI36)-1)*100))</f>
        <v>0</v>
      </c>
      <c r="CB36" s="297">
        <f>AVERAGE(BK36:CA36)</f>
        <v>8.939391419755607</v>
      </c>
      <c r="CC36" s="297">
        <f>SQRT(AVERAGE((BK36-$CB36)^2,(BL36-$CB36)^2,(BM36-$CB36)^2,(BN36-$CB36)^2,(BO36-$CB36)^2,(BP36-$CB36)^2,(BQ36-$CB36)^2,(BR36-$CB36)^2,(BS36-$CB36)^2,(BT36-$CB36)^2,(BU36-$CB36)^2,(BV36-$CB36)^2,(BW36-$CB36)^2,(BX36-$CB36)^2,(BY36-$CB36)^2,(BZ36-$CB36)^2,(CA36-$CB36)^2))</f>
        <v>28.66544409974517</v>
      </c>
      <c r="CD36" t="s" s="146">
        <v>178</v>
      </c>
      <c r="CE36" t="s" s="502">
        <f>IF(AN36="n/a","n/a",IF(U36&lt;0,"n/a",IF(U36="n/a","n/a",I36+AN36-U36)))</f>
        <v>143</v>
      </c>
      <c r="CF36" t="s" s="502">
        <f>IF(AN36="n/a","n/a",I36+AN36)</f>
        <v>143</v>
      </c>
      <c r="CG36" s="297">
        <f>D36/10+(1000-E36)/100+IF(F36="N",2,IF(F36="Y",1,0))+IF(G36="N",2,IF(G36="Y",1,0))+IF(L36&gt;10,5,L36/2)+IF(S36&gt;100,0,IF(S36&lt;0,0,(100-S36)/10))+IF(U36&gt;100,0,IF(U36&lt;0,0,(100-U36)/10))+IF(X36="-",0,IF(X36="N/A",0,IF(X36&gt;5,0,5-X36)))+IF(Y36&gt;5,0,5-Y36)+IF(Z36="N/A",0,IF(Z36&gt;5,0,5-Z36))+IF(AB36&lt;0,0,IF(AB36="-",0,IF(AB36="N/A",0,IF(AB36&gt;10,5,AB36/2))))+IF(AC36="n/a",0,IF(AC36&lt;0,0,IF(AC36&gt;10,5,AC36/2)))+IF(AE36="n/a",0,IF(AE36&lt;0,0,IF(AE36&gt;10,5,AE36/2)))+AF36/10+IF(AG36&gt;100000,3,IF(AG36&gt;10000,2,IF(AG36&gt;1000,1,0)))+IF(AL36&gt;10,5,AL36/2)+IF(AM36="n/a",0,IF(AM36&gt;10,5,AM36/2))+IF(AN36="n/a",0,IF(AN36&gt;10,5,AN36/2))+IF(AO36="n/a",0,IF(AO36&lt;0,0,IF(AO36&gt;10,5,AO36/2)))+IF(CB36&gt;10,5,CB36/2)</f>
        <v>60.45391531658026</v>
      </c>
      <c r="CH36" s="302">
        <f>IF(AB36="n/a",1.03*AP36,IF(AB36&lt;0,1.01*AP36,IF(AB36&gt;10,1.1*AP36,(1+AB36/100)*AP36)))</f>
        <v>2.2523</v>
      </c>
      <c r="CI36" s="303">
        <f>IF($AC36="n/a",1.03*CH36,IF($AC36&lt;0,1.01*CH36,IF($AC36&gt;10,1.1*CH36,(1+$AC36/100)*CH36)))</f>
        <v>2.47753</v>
      </c>
      <c r="CJ36" s="304">
        <f>IF($AE36="n/a",1.03*CI36,IF($AE36&lt;0,1.01*CI36,IF($AE36&gt;10,1.1*CI36,(1+$AE36/100)*CI36)))</f>
        <v>2.725283000000001</v>
      </c>
      <c r="CK36" s="304">
        <f>IF($AE36="n/a",1.03*CJ36,IF($AE36&lt;0,1.01*CJ36,IF($AE36&gt;10,1.1*CJ36,(1+$AE36/100)*CJ36)))</f>
        <v>2.997811300000001</v>
      </c>
      <c r="CL36" s="305">
        <f>IF($AE36="n/a",1.03*CK36,IF($AE36&lt;0,1.01*CK36,IF($AE36&gt;10,1.1*CK36,(1+$AE36/100)*CK36)))</f>
        <v>3.297592430000001</v>
      </c>
      <c r="CM36" s="303">
        <f>SUM(CH36:CL36)</f>
        <v>13.75051673</v>
      </c>
      <c r="CN36" s="300">
        <f>(CM36/H36)*100</f>
        <v>8.134475112399434</v>
      </c>
      <c r="CO36" s="306">
        <v>1.2</v>
      </c>
      <c r="CP36" s="307">
        <v>62.4</v>
      </c>
      <c r="CQ36" s="308">
        <v>0.6</v>
      </c>
      <c r="CR36" s="307">
        <v>7</v>
      </c>
      <c r="CS36" s="308">
        <v>14.6</v>
      </c>
    </row>
    <row r="37" ht="11.25" customHeight="1">
      <c r="A37" t="s" s="110">
        <v>1125</v>
      </c>
      <c r="B37" t="s" s="110">
        <v>1126</v>
      </c>
      <c r="C37" t="s" s="110">
        <v>181</v>
      </c>
      <c r="D37" s="174">
        <v>8</v>
      </c>
      <c r="E37" s="85">
        <v>363</v>
      </c>
      <c r="F37" t="s" s="118">
        <v>55</v>
      </c>
      <c r="G37" t="s" s="113">
        <v>141</v>
      </c>
      <c r="H37" s="495">
        <v>63.65</v>
      </c>
      <c r="I37" s="177">
        <f>(R37/H37)*100</f>
        <v>1.822466614296936</v>
      </c>
      <c r="J37" s="311">
        <v>0.28</v>
      </c>
      <c r="K37" s="311">
        <v>0.29</v>
      </c>
      <c r="L37" s="177">
        <f>((K37/J37)-1)*100</f>
        <v>3.571428571428559</v>
      </c>
      <c r="M37" s="179">
        <v>42779</v>
      </c>
      <c r="N37" s="179">
        <v>42781</v>
      </c>
      <c r="O37" s="179">
        <v>42794</v>
      </c>
      <c r="P37" t="s" s="173">
        <v>629</v>
      </c>
      <c r="Q37" s="492"/>
      <c r="R37" s="180">
        <f>K37*4</f>
        <v>1.16</v>
      </c>
      <c r="S37" s="181">
        <f>IF(OR(W37&lt;0.01,W37="n/a"),"n/a",R37/W37*100)</f>
        <v>32.58426966292134</v>
      </c>
      <c r="T37" s="182">
        <f>IF(OR(W37&lt;0.01,Z37="n/a"),"n/a",(H37/SQRT(22.5*W37*(H37/Z37))-1)*100)</f>
        <v>62.66909957043527</v>
      </c>
      <c r="U37" s="177">
        <f>IF(OR(W37&lt;0.01,W37="n/a"),"n/a",H37/W37)</f>
        <v>17.87921348314607</v>
      </c>
      <c r="V37" s="183">
        <v>6</v>
      </c>
      <c r="W37" s="176">
        <v>3.56</v>
      </c>
      <c r="X37" s="176">
        <v>1.49</v>
      </c>
      <c r="Y37" s="184">
        <v>0.9399999999999999</v>
      </c>
      <c r="Z37" s="185">
        <v>3.33</v>
      </c>
      <c r="AA37" s="186">
        <v>15.2</v>
      </c>
      <c r="AB37" s="187">
        <v>353.3</v>
      </c>
      <c r="AC37" s="188">
        <v>9.220000000000001</v>
      </c>
      <c r="AD37" s="189">
        <v>6</v>
      </c>
      <c r="AE37" s="189">
        <v>12</v>
      </c>
      <c r="AF37" s="190">
        <v>11</v>
      </c>
      <c r="AG37" s="191">
        <v>2491</v>
      </c>
      <c r="AH37" s="192">
        <v>1.4</v>
      </c>
      <c r="AI37" s="193">
        <v>0.39</v>
      </c>
      <c r="AJ37" s="194">
        <f>IF(OR(AD37&lt;0,AD37="n/a",AD37=0,AN37="n/a"),"n/a",AN37/AD37)</f>
        <v>1.440312845993559</v>
      </c>
      <c r="AK37" s="195">
        <f>IF(OR(AN37&lt;0,AN37="n/a",AO37&lt;0,AO37="n/a"),"n/a",AN37/AO37)</f>
        <v>0.9285843119843061</v>
      </c>
      <c r="AL37" s="196">
        <f>((AP37/AQ37)^(1/1)-1)*100</f>
        <v>3.703703703703698</v>
      </c>
      <c r="AM37" s="196">
        <f>IF(AS37=0,"n/a",((AP37/AS37)^(1/3)-1)*100)</f>
        <v>6.776758314981257</v>
      </c>
      <c r="AN37" s="196">
        <f>IF(AV37=0,"n/a",((AP37/AV37)^(1/5)-1)*100)</f>
        <v>8.641877075961357</v>
      </c>
      <c r="AO37" s="197">
        <f>IF(BB37=0,"n/a",((AP37/BB37)^(1/10)-1)*100)</f>
        <v>9.306507728409063</v>
      </c>
      <c r="AP37" s="194">
        <v>1.12</v>
      </c>
      <c r="AQ37" s="194">
        <v>1.08</v>
      </c>
      <c r="AR37" s="194">
        <v>1</v>
      </c>
      <c r="AS37" s="194">
        <v>0.92</v>
      </c>
      <c r="AT37" s="199"/>
      <c r="AU37" s="194">
        <v>0.84</v>
      </c>
      <c r="AV37" s="194">
        <v>0.74</v>
      </c>
      <c r="AW37" s="199"/>
      <c r="AX37" s="200">
        <v>0.64</v>
      </c>
      <c r="AY37" s="370">
        <v>0.6</v>
      </c>
      <c r="AZ37" s="202">
        <v>0.6</v>
      </c>
      <c r="BA37" s="202">
        <v>0.54</v>
      </c>
      <c r="BB37" s="202">
        <v>0.46</v>
      </c>
      <c r="BC37" s="202">
        <v>0.34</v>
      </c>
      <c r="BD37" s="202">
        <v>0.23</v>
      </c>
      <c r="BE37" s="203">
        <v>0.21332</v>
      </c>
      <c r="BF37" s="203">
        <v>0.21332</v>
      </c>
      <c r="BG37" s="203">
        <v>0.21332</v>
      </c>
      <c r="BH37" s="203">
        <v>0.21332</v>
      </c>
      <c r="BI37" s="204">
        <v>0.21332</v>
      </c>
      <c r="BJ37" s="200">
        <f>SUM(AP37:BI37)</f>
        <v>10.1766</v>
      </c>
      <c r="BK37" s="205">
        <f>((AP37/AQ37)-1)*100</f>
        <v>3.703703703703698</v>
      </c>
      <c r="BL37" s="205">
        <f>((AQ37/AR37)-1)*100</f>
        <v>8.000000000000007</v>
      </c>
      <c r="BM37" s="205">
        <f>((AR37/AS37)-1)*100</f>
        <v>8.695652173913038</v>
      </c>
      <c r="BN37" s="205">
        <f>IF(AU37=0,0,IF(AU37&gt;AS37,0,((AS37/AU37)-1)*100))</f>
        <v>9.523809523809534</v>
      </c>
      <c r="BO37" s="205">
        <f>IF(AV37=0,0,IF(AV37&gt;AU37,0,((AU37/AV37)-1)*100))</f>
        <v>13.51351351351351</v>
      </c>
      <c r="BP37" s="205">
        <f>IF(AX37=0,0,IF(AX37&gt;AV37,0,((AV37/AX37)-1)*100))</f>
        <v>15.625</v>
      </c>
      <c r="BQ37" s="206">
        <f>IF(AY37=0,0,IF(AY37&gt;AX37,0,((AX37/AY37)-1)*100))</f>
        <v>6.666666666666665</v>
      </c>
      <c r="BR37" s="207">
        <f>IF(AZ37=0,0,IF(AZ37&gt;AY37,0,((AY37/AZ37)-1)*100))</f>
        <v>0</v>
      </c>
      <c r="BS37" s="207">
        <f>IF(BA37=0,0,IF(BA37&gt;AZ37,0,((AZ37/BA37)-1)*100))</f>
        <v>11.11111111111109</v>
      </c>
      <c r="BT37" s="207">
        <f>IF(BB37=0,0,IF(BB37&gt;BA37,0,((BA37/BB37)-1)*100))</f>
        <v>17.3913043478261</v>
      </c>
      <c r="BU37" s="207">
        <f>IF(BC37=0,0,IF(BC37&gt;BB37,0,((BB37/BC37)-1)*100))</f>
        <v>35.29411764705881</v>
      </c>
      <c r="BV37" s="207">
        <f>IF(BD37=0,0,IF(BD37&gt;BC37,0,((BC37/BD37)-1)*100))</f>
        <v>47.82608695652175</v>
      </c>
      <c r="BW37" s="207">
        <f>IF(BE37=0,0,IF(BE37&gt;BD37,0,((BD37/BE37)-1)*100))</f>
        <v>7.819238702418896</v>
      </c>
      <c r="BX37" s="207">
        <f>IF(BF37=0,0,IF(BF37&gt;BE37,0,((BE37/BF37)-1)*100))</f>
        <v>0</v>
      </c>
      <c r="BY37" s="207">
        <f>IF(BG37=0,0,IF(BG37&gt;BF37,0,((BF37/BG37)-1)*100))</f>
        <v>0</v>
      </c>
      <c r="BZ37" s="207">
        <f>IF(BH37=0,0,IF(BH37&gt;BG37,0,((BG37/BH37)-1)*100))</f>
        <v>0</v>
      </c>
      <c r="CA37" s="208">
        <f>IF(BI37=0,0,IF(BI37&gt;BH37,0,((BH37/BI37)-1)*100))</f>
        <v>0</v>
      </c>
      <c r="CB37" s="205">
        <f>AVERAGE(BK37:CA37)</f>
        <v>10.89236496156136</v>
      </c>
      <c r="CC37" s="205">
        <f>SQRT(AVERAGE((BK37-$CB37)^2,(BL37-$CB37)^2,(BM37-$CB37)^2,(BN37-$CB37)^2,(BO37-$CB37)^2,(BP37-$CB37)^2,(BQ37-$CB37)^2,(BR37-$CB37)^2,(BS37-$CB37)^2,(BT37-$CB37)^2,(BU37-$CB37)^2,(BV37-$CB37)^2,(BW37-$CB37)^2,(BX37-$CB37)^2,(BY37-$CB37)^2,(BZ37-$CB37)^2,(CA37-$CB37)^2))</f>
        <v>12.64529089717268</v>
      </c>
      <c r="CD37" t="s" s="110">
        <v>137</v>
      </c>
      <c r="CE37" s="209">
        <f>IF(AN37="n/a","n/a",IF(U37&lt;0,"n/a",IF(U37="n/a","n/a",I37+AN37-U37)))</f>
        <v>-7.414869792887774</v>
      </c>
      <c r="CF37" s="209">
        <f>IF(AN37="n/a","n/a",I37+AN37)</f>
        <v>10.46434369025829</v>
      </c>
      <c r="CG37" s="205">
        <f>D37/10+(1000-E37)/100+IF(F37="N",2,IF(F37="Y",1,0))+IF(G37="N",2,IF(G37="Y",1,0))+IF(L37&gt;10,5,L37/2)+IF(S37&gt;100,0,IF(S37&lt;0,0,(100-S37)/10))+IF(U37&gt;100,0,IF(U37&lt;0,0,(100-U37)/10))+IF(X37="-",0,IF(X37="N/A",0,IF(X37&gt;5,0,5-X37)))+IF(Y37&gt;5,0,5-Y37)+IF(Z37="N/A",0,IF(Z37&gt;5,0,5-Z37))+IF(AB37&lt;0,0,IF(AB37="-",0,IF(AB37="N/A",0,IF(AB37&gt;10,5,AB37/2))))+IF(AC37="n/a",0,IF(AC37&lt;0,0,IF(AC37&gt;10,5,AC37/2)))+IF(AE37="n/a",0,IF(AE37&lt;0,0,IF(AE37&gt;10,5,AE37/2)))+AF37/10+IF(AG37&gt;100000,3,IF(AG37&gt;10000,2,IF(AG37&gt;1000,1,0)))+IF(AL37&gt;10,5,AL37/2)+IF(AM37="n/a",0,IF(AM37&gt;10,5,AM37/2))+IF(AN37="n/a",0,IF(AN37&gt;10,5,AN37/2))+IF(AO37="n/a",0,IF(AO37&lt;0,0,IF(AO37&gt;10,5,AO37/2)))+IF(CB37&gt;10,5,CB37/2)</f>
        <v>72.07378938263523</v>
      </c>
      <c r="CH37" s="315">
        <f>IF(AB37="n/a",1.03*AP37,IF(AB37&lt;0,1.01*AP37,IF(AB37&gt;10,1.1*AP37,(1+AB37/100)*AP37)))</f>
        <v>1.232</v>
      </c>
      <c r="CI37" s="211">
        <f>IF($AC37="n/a",1.03*CH37,IF($AC37&lt;0,1.01*CH37,IF($AC37&gt;10,1.1*CH37,(1+$AC37/100)*CH37)))</f>
        <v>1.3455904</v>
      </c>
      <c r="CJ37" s="212">
        <f>IF($AE37="n/a",1.03*CI37,IF($AE37&lt;0,1.01*CI37,IF($AE37&gt;10,1.1*CI37,(1+$AE37/100)*CI37)))</f>
        <v>1.48014944</v>
      </c>
      <c r="CK37" s="212">
        <f>IF($AE37="n/a",1.03*CJ37,IF($AE37&lt;0,1.01*CJ37,IF($AE37&gt;10,1.1*CJ37,(1+$AE37/100)*CJ37)))</f>
        <v>1.628164384000001</v>
      </c>
      <c r="CL37" s="210">
        <f>IF($AE37="n/a",1.03*CK37,IF($AE37&lt;0,1.01*CK37,IF($AE37&gt;10,1.1*CK37,(1+$AE37/100)*CK37)))</f>
        <v>1.790980822400001</v>
      </c>
      <c r="CM37" s="211">
        <f>SUM(CH37:CL37)</f>
        <v>7.476885046400002</v>
      </c>
      <c r="CN37" s="208">
        <f>(CM37/H37)*100</f>
        <v>11.7468736</v>
      </c>
      <c r="CO37" s="213">
        <v>0.9399999999999999</v>
      </c>
      <c r="CP37" s="214">
        <v>31</v>
      </c>
      <c r="CQ37" s="215">
        <v>-9.1</v>
      </c>
      <c r="CR37" s="214">
        <v>3.5</v>
      </c>
      <c r="CS37" s="215">
        <v>4.7</v>
      </c>
    </row>
    <row r="38" ht="11.25" customHeight="1">
      <c r="A38" t="s" s="116">
        <v>1127</v>
      </c>
      <c r="B38" t="s" s="116">
        <v>1128</v>
      </c>
      <c r="C38" t="s" s="227">
        <v>128</v>
      </c>
      <c r="D38" s="218">
        <v>5</v>
      </c>
      <c r="E38" s="85">
        <v>812</v>
      </c>
      <c r="F38" t="s" s="220">
        <v>129</v>
      </c>
      <c r="G38" t="s" s="221">
        <v>129</v>
      </c>
      <c r="H38" s="343">
        <v>11.05</v>
      </c>
      <c r="I38" s="223">
        <f>(R38/H38)*100</f>
        <v>0.9954751131221719</v>
      </c>
      <c r="J38" s="224">
        <v>0.105</v>
      </c>
      <c r="K38" s="224">
        <v>0.11</v>
      </c>
      <c r="L38" s="223">
        <f>((K38/J38)-1)*100</f>
        <v>4.761904761904767</v>
      </c>
      <c r="M38" s="226">
        <v>43076</v>
      </c>
      <c r="N38" s="226">
        <v>43077</v>
      </c>
      <c r="O38" s="226">
        <v>43091</v>
      </c>
      <c r="P38" t="s" s="227">
        <v>737</v>
      </c>
      <c r="Q38" t="s" s="227">
        <v>44</v>
      </c>
      <c r="R38" s="225">
        <f>K38</f>
        <v>0.11</v>
      </c>
      <c r="S38" s="228">
        <f>IF(OR(W38&lt;0.01,W38="n/a"),"n/a",R38/W38*100)</f>
        <v>17.74193548387097</v>
      </c>
      <c r="T38" s="229">
        <f>IF(OR(W38&lt;0.01,Z38="n/a"),"n/a",(H38/SQRT(22.5*W38*(H38/Z38))-1)*100)</f>
        <v>2.640759194525999</v>
      </c>
      <c r="U38" s="223">
        <f>IF(OR(W38&lt;0.01,W38="n/a"),"n/a",H38/W38)</f>
        <v>17.82258064516129</v>
      </c>
      <c r="V38" s="230">
        <v>12</v>
      </c>
      <c r="W38" s="344">
        <v>0.62</v>
      </c>
      <c r="X38" t="s" s="348">
        <v>143</v>
      </c>
      <c r="Y38" s="504">
        <v>2.3</v>
      </c>
      <c r="Z38" s="346">
        <v>1.33</v>
      </c>
      <c r="AA38" t="s" s="349">
        <v>143</v>
      </c>
      <c r="AB38" t="s" s="345">
        <v>143</v>
      </c>
      <c r="AC38" t="s" s="349">
        <v>143</v>
      </c>
      <c r="AD38" t="s" s="348">
        <v>143</v>
      </c>
      <c r="AE38" t="s" s="348">
        <v>143</v>
      </c>
      <c r="AF38" s="237">
        <v>0</v>
      </c>
      <c r="AG38" s="350">
        <v>37</v>
      </c>
      <c r="AH38" t="s" s="348">
        <v>143</v>
      </c>
      <c r="AI38" t="s" s="348">
        <v>143</v>
      </c>
      <c r="AJ38" t="s" s="265">
        <f>IF(OR(AD38&lt;0,AD38="n/a",AD38=0,AN38="n/a"),"n/a",AN38/AD38)</f>
        <v>143</v>
      </c>
      <c r="AK38" t="s" s="265">
        <f>IF(OR(AN38&lt;0,AN38="n/a",AO38&lt;0,AO38="n/a"),"n/a",AN38/AO38)</f>
        <v>143</v>
      </c>
      <c r="AL38" s="243">
        <f>((AP38/AQ38)^(1/1)-1)*100</f>
        <v>4.999999999999982</v>
      </c>
      <c r="AM38" s="243">
        <f>IF(AS38=0,"n/a",((AP38/AS38)^(1/3)-1)*100)</f>
        <v>8.008229825529067</v>
      </c>
      <c r="AN38" t="s" s="265">
        <f>IF(AV38=0,"n/a",((AP38/AV38)^(1/5)-1)*100)</f>
        <v>143</v>
      </c>
      <c r="AO38" t="s" s="265">
        <f>IF(BB38=0,"n/a",((AP38/BB38)^(1/10)-1)*100)</f>
        <v>143</v>
      </c>
      <c r="AP38" s="241">
        <v>0.105</v>
      </c>
      <c r="AQ38" s="241">
        <v>0.1</v>
      </c>
      <c r="AR38" s="241">
        <v>0.09166666666666667</v>
      </c>
      <c r="AS38" s="241">
        <v>0.08333333333333333</v>
      </c>
      <c r="AT38" s="245"/>
      <c r="AU38" s="321">
        <v>0</v>
      </c>
      <c r="AV38" s="321">
        <v>0</v>
      </c>
      <c r="AW38" s="245"/>
      <c r="AX38" s="583">
        <v>0</v>
      </c>
      <c r="AY38" s="394">
        <v>0</v>
      </c>
      <c r="AZ38" s="317">
        <v>0</v>
      </c>
      <c r="BA38" s="317">
        <v>0</v>
      </c>
      <c r="BB38" s="317">
        <v>0</v>
      </c>
      <c r="BC38" s="317">
        <v>0</v>
      </c>
      <c r="BD38" s="317">
        <v>0</v>
      </c>
      <c r="BE38" s="317">
        <v>0</v>
      </c>
      <c r="BF38" s="317">
        <v>0</v>
      </c>
      <c r="BG38" s="317">
        <v>0</v>
      </c>
      <c r="BH38" s="317">
        <v>0</v>
      </c>
      <c r="BI38" s="401">
        <v>0</v>
      </c>
      <c r="BJ38" s="246">
        <f>SUM(AP38:BI38)</f>
        <v>0.38</v>
      </c>
      <c r="BK38" s="250">
        <f>((AP38/AQ38)-1)*100</f>
        <v>4.999999999999982</v>
      </c>
      <c r="BL38" s="250">
        <f>((AQ38/AR38)-1)*100</f>
        <v>9.090909090909083</v>
      </c>
      <c r="BM38" s="250">
        <f>((AR38/AS38)-1)*100</f>
        <v>10.00000000000001</v>
      </c>
      <c r="BN38" s="250">
        <f>IF(AU38=0,0,IF(AU38&gt;AS38,0,((AS38/AU38)-1)*100))</f>
        <v>0</v>
      </c>
      <c r="BO38" s="250">
        <f>IF(AV38=0,0,IF(AV38&gt;AU38,0,((AU38/AV38)-1)*100))</f>
        <v>0</v>
      </c>
      <c r="BP38" s="250">
        <f>IF(AX38=0,0,IF(AX38&gt;AV38,0,((AV38/AX38)-1)*100))</f>
        <v>0</v>
      </c>
      <c r="BQ38" s="251">
        <f>IF(AY38=0,0,IF(AY38&gt;AX38,0,((AX38/AY38)-1)*100))</f>
        <v>0</v>
      </c>
      <c r="BR38" s="252">
        <f>IF(AZ38=0,0,IF(AZ38&gt;AY38,0,((AY38/AZ38)-1)*100))</f>
        <v>0</v>
      </c>
      <c r="BS38" s="252">
        <f>IF(BA38=0,0,IF(BA38&gt;AZ38,0,((AZ38/BA38)-1)*100))</f>
        <v>0</v>
      </c>
      <c r="BT38" s="252">
        <f>IF(BB38=0,0,IF(BB38&gt;BA38,0,((BA38/BB38)-1)*100))</f>
        <v>0</v>
      </c>
      <c r="BU38" s="252">
        <f>IF(BC38=0,0,IF(BC38&gt;BB38,0,((BB38/BC38)-1)*100))</f>
        <v>0</v>
      </c>
      <c r="BV38" s="252">
        <f>IF(BD38=0,0,IF(BD38&gt;BC38,0,((BC38/BD38)-1)*100))</f>
        <v>0</v>
      </c>
      <c r="BW38" s="252">
        <f>IF(BE38=0,0,IF(BE38&gt;BD38,0,((BD38/BE38)-1)*100))</f>
        <v>0</v>
      </c>
      <c r="BX38" s="252">
        <f>IF(BF38=0,0,IF(BF38&gt;BE38,0,((BE38/BF38)-1)*100))</f>
        <v>0</v>
      </c>
      <c r="BY38" s="252">
        <f>IF(BG38=0,0,IF(BG38&gt;BF38,0,((BF38/BG38)-1)*100))</f>
        <v>0</v>
      </c>
      <c r="BZ38" s="252">
        <f>IF(BH38=0,0,IF(BH38&gt;BG38,0,((BG38/BH38)-1)*100))</f>
        <v>0</v>
      </c>
      <c r="CA38" s="253">
        <f>IF(BI38=0,0,IF(BI38&gt;BH38,0,((BH38/BI38)-1)*100))</f>
        <v>0</v>
      </c>
      <c r="CB38" s="250">
        <f>AVERAGE(BK38:CA38)</f>
        <v>1.41711229946524</v>
      </c>
      <c r="CC38" s="250">
        <f>SQRT(AVERAGE((BK38-$CB38)^2,(BL38-$CB38)^2,(BM38-$CB38)^2,(BN38-$CB38)^2,(BO38-$CB38)^2,(BP38-$CB38)^2,(BQ38-$CB38)^2,(BR38-$CB38)^2,(BS38-$CB38)^2,(BT38-$CB38)^2,(BU38-$CB38)^2,(BV38-$CB38)^2,(BW38-$CB38)^2,(BX38-$CB38)^2,(BY38-$CB38)^2,(BZ38-$CB38)^2,(CA38-$CB38)^2))</f>
        <v>3.194711664437186</v>
      </c>
      <c r="CD38" t="s" s="116">
        <v>132</v>
      </c>
      <c r="CE38" t="s" s="402">
        <f>IF(AN38="n/a","n/a",IF(U38&lt;0,"n/a",IF(U38="n/a","n/a",I38+AN38-U38)))</f>
        <v>143</v>
      </c>
      <c r="CF38" t="s" s="402">
        <f>IF(AN38="n/a","n/a",I38+AN38)</f>
        <v>143</v>
      </c>
      <c r="CG38" s="250">
        <f>D38/10+(1000-E38)/100+IF(F38="N",2,IF(F38="Y",1,0))+IF(G38="N",2,IF(G38="Y",1,0))+IF(L38&gt;10,5,L38/2)+IF(S38&gt;100,0,IF(S38&lt;0,0,(100-S38)/10))+IF(U38&gt;100,0,IF(U38&lt;0,0,(100-U38)/10))+IF(X38="-",0,IF(X38="N/A",0,IF(X38&gt;5,0,5-X38)))+IF(Y38&gt;5,0,5-Y38)+IF(Z38="N/A",0,IF(Z38&gt;5,0,5-Z38))+IF(AB38&lt;0,0,IF(AB38="-",0,IF(AB38="N/A",0,IF(AB38&gt;10,5,AB38/2))))+IF(AC38="n/a",0,IF(AC38&lt;0,0,IF(AC38&gt;10,5,AC38/2)))+IF(AE38="n/a",0,IF(AE38&lt;0,0,IF(AE38&gt;10,5,AE38/2)))+AF38/10+IF(AG38&gt;100000,3,IF(AG38&gt;10000,2,IF(AG38&gt;1000,1,0)))+IF(AL38&gt;10,5,AL38/2)+IF(AM38="n/a",0,IF(AM38&gt;10,5,AM38/2))+IF(AN38="n/a",0,IF(AN38&gt;10,5,AN38/2))+IF(AO38="n/a",0,IF(AO38&lt;0,0,IF(AO38&gt;10,5,AO38/2)))+IF(CB38&gt;10,5,CB38/2)</f>
        <v>34.78717183054631</v>
      </c>
      <c r="CH38" s="255">
        <f>IF(AB38="n/a",1.03*AP38,IF(AB38&lt;0,1.01*AP38,IF(AB38&gt;10,1.1*AP38,(1+AB38/100)*AP38)))</f>
        <v>0.10815</v>
      </c>
      <c r="CI38" s="256">
        <f>IF($AC38="n/a",1.03*CH38,IF($AC38&lt;0,1.01*CH38,IF($AC38&gt;10,1.1*CH38,(1+$AC38/100)*CH38)))</f>
        <v>0.1113945</v>
      </c>
      <c r="CJ38" s="257">
        <f>IF($AE38="n/a",1.03*CI38,IF($AE38&lt;0,1.01*CI38,IF($AE38&gt;10,1.1*CI38,(1+$AE38/100)*CI38)))</f>
        <v>0.114736335</v>
      </c>
      <c r="CK38" s="257">
        <f>IF($AE38="n/a",1.03*CJ38,IF($AE38&lt;0,1.01*CJ38,IF($AE38&gt;10,1.1*CJ38,(1+$AE38/100)*CJ38)))</f>
        <v>0.118178425050</v>
      </c>
      <c r="CL38" s="258">
        <f>IF($AE38="n/a",1.03*CK38,IF($AE38&lt;0,1.01*CK38,IF($AE38&gt;10,1.1*CK38,(1+$AE38/100)*CK38)))</f>
        <v>0.1217237778015</v>
      </c>
      <c r="CM38" s="256">
        <f>SUM(CH38:CL38)</f>
        <v>0.5741830378514999</v>
      </c>
      <c r="CN38" s="253">
        <f>(CM38/H38)*100</f>
        <v>5.196226586891401</v>
      </c>
      <c r="CO38" t="s" s="348">
        <v>143</v>
      </c>
      <c r="CP38" s="351">
        <v>35.4</v>
      </c>
      <c r="CQ38" s="352">
        <v>0</v>
      </c>
      <c r="CR38" s="351">
        <v>6.9</v>
      </c>
      <c r="CS38" s="352">
        <v>11.5</v>
      </c>
    </row>
    <row r="39" ht="11.25" customHeight="1">
      <c r="A39" t="s" s="227">
        <v>1129</v>
      </c>
      <c r="B39" t="s" s="116">
        <v>1130</v>
      </c>
      <c r="C39" t="s" s="227">
        <v>1131</v>
      </c>
      <c r="D39" s="218">
        <v>6</v>
      </c>
      <c r="E39" s="85">
        <v>649</v>
      </c>
      <c r="F39" t="s" s="220">
        <v>129</v>
      </c>
      <c r="G39" t="s" s="221">
        <v>129</v>
      </c>
      <c r="H39" s="493">
        <v>8.27</v>
      </c>
      <c r="I39" s="223">
        <f>(R39/H39)*100</f>
        <v>8.706166868198308</v>
      </c>
      <c r="J39" s="224">
        <v>0.17</v>
      </c>
      <c r="K39" s="224">
        <v>0.18</v>
      </c>
      <c r="L39" s="223">
        <f>((K39/J39)-1)*100</f>
        <v>5.88235294117645</v>
      </c>
      <c r="M39" s="226">
        <v>42870</v>
      </c>
      <c r="N39" s="226">
        <v>42872</v>
      </c>
      <c r="O39" s="226">
        <v>42886</v>
      </c>
      <c r="P39" t="s" s="227">
        <v>860</v>
      </c>
      <c r="Q39" t="s" s="227">
        <v>131</v>
      </c>
      <c r="R39" s="225">
        <f>K39*4</f>
        <v>0.72</v>
      </c>
      <c r="S39" s="228">
        <f>IF(OR(W39&lt;0.01,W39="n/a"),"n/a",R39/W39*100)</f>
        <v>74.22680412371135</v>
      </c>
      <c r="T39" s="229">
        <f>IF(OR(W39&lt;0.01,Z39="n/a"),"n/a",(H39/SQRT(22.5*W39*(H39/Z39))-1)*100)</f>
        <v>-44.94197583275932</v>
      </c>
      <c r="U39" s="223">
        <f>IF(OR(W39&lt;0.01,W39="n/a"),"n/a",H39/W39)</f>
        <v>8.525773195876289</v>
      </c>
      <c r="V39" s="230">
        <v>12</v>
      </c>
      <c r="W39" s="222">
        <v>0.97</v>
      </c>
      <c r="X39" s="222">
        <v>1.06</v>
      </c>
      <c r="Y39" s="231">
        <v>1.65</v>
      </c>
      <c r="Z39" s="232">
        <v>0.8</v>
      </c>
      <c r="AA39" s="233">
        <v>11.4</v>
      </c>
      <c r="AB39" s="234">
        <v>-8</v>
      </c>
      <c r="AC39" s="235">
        <v>-7.95</v>
      </c>
      <c r="AD39" s="236">
        <v>20.6</v>
      </c>
      <c r="AE39" s="236">
        <v>8</v>
      </c>
      <c r="AF39" s="237">
        <v>2</v>
      </c>
      <c r="AG39" s="238">
        <v>506</v>
      </c>
      <c r="AH39" s="239">
        <v>1.7</v>
      </c>
      <c r="AI39" s="240">
        <v>3.38</v>
      </c>
      <c r="AJ39" t="s" s="265">
        <f>IF(OR(AD39&lt;0,AD39="n/a",AD39=0,AN39="n/a"),"n/a",AN39/AD39)</f>
        <v>143</v>
      </c>
      <c r="AK39" t="s" s="265">
        <f>IF(OR(AN39&lt;0,AN39="n/a",AO39&lt;0,AO39="n/a"),"n/a",AN39/AO39)</f>
        <v>143</v>
      </c>
      <c r="AL39" s="243">
        <f>((AP39/AQ39)^(1/1)-1)*100</f>
        <v>6.896551724137945</v>
      </c>
      <c r="AM39" s="243">
        <f>IF(AS39=0,"n/a",((AP39/AS39)^(1/3)-1)*100)</f>
        <v>7.433707098896636</v>
      </c>
      <c r="AN39" t="s" s="265">
        <f>IF(AV39=0,"n/a",((AP39/AV39)^(1/5)-1)*100)</f>
        <v>143</v>
      </c>
      <c r="AO39" s="254">
        <f>IF(BB39=0,"n/a",((AP39/BB39)^(1/10)-1)*100)</f>
        <v>-13.25471931659922</v>
      </c>
      <c r="AP39" s="241">
        <v>0.62</v>
      </c>
      <c r="AQ39" s="241">
        <v>0.58</v>
      </c>
      <c r="AR39" s="321">
        <v>0.52</v>
      </c>
      <c r="AS39" s="241">
        <v>0.5</v>
      </c>
      <c r="AT39" s="245"/>
      <c r="AU39" s="241">
        <v>0.285</v>
      </c>
      <c r="AV39" s="321">
        <v>0</v>
      </c>
      <c r="AW39" s="245"/>
      <c r="AX39" s="583">
        <v>0</v>
      </c>
      <c r="AY39" s="394">
        <v>0</v>
      </c>
      <c r="AZ39" s="317">
        <v>2.1</v>
      </c>
      <c r="BA39" s="317">
        <v>2.46</v>
      </c>
      <c r="BB39" s="248">
        <v>2.57</v>
      </c>
      <c r="BC39" s="248">
        <v>2.24</v>
      </c>
      <c r="BD39" s="248">
        <v>0.78</v>
      </c>
      <c r="BE39" s="317">
        <v>0</v>
      </c>
      <c r="BF39" s="317">
        <v>0</v>
      </c>
      <c r="BG39" s="317">
        <v>0</v>
      </c>
      <c r="BH39" s="317">
        <v>0</v>
      </c>
      <c r="BI39" s="401">
        <v>0</v>
      </c>
      <c r="BJ39" s="246">
        <f>SUM(AP39:BI39)</f>
        <v>12.655</v>
      </c>
      <c r="BK39" s="250">
        <f>((AP39/AQ39)-1)*100</f>
        <v>6.896551724137945</v>
      </c>
      <c r="BL39" s="250">
        <f>((AQ39/AR39)-1)*100</f>
        <v>11.53846153846152</v>
      </c>
      <c r="BM39" s="250">
        <f>((AR39/AS39)-1)*100</f>
        <v>4.000000000000004</v>
      </c>
      <c r="BN39" s="250">
        <f>IF(AU39=0,0,IF(AU39&gt;AS39,0,((AS39/AU39)-1)*100))</f>
        <v>75.43859649122808</v>
      </c>
      <c r="BO39" s="250">
        <f>IF(AV39=0,0,IF(AV39&gt;AU39,0,((AU39/AV39)-1)*100))</f>
        <v>0</v>
      </c>
      <c r="BP39" s="250">
        <f>IF(AX39=0,0,IF(AX39&gt;AV39,0,((AV39/AX39)-1)*100))</f>
        <v>0</v>
      </c>
      <c r="BQ39" s="251">
        <f>IF(AY39=0,0,IF(AY39&gt;AX39,0,((AX39/AY39)-1)*100))</f>
        <v>0</v>
      </c>
      <c r="BR39" s="252">
        <f>IF(AZ39=0,0,IF(AZ39&gt;AY39,0,((AY39/AZ39)-1)*100))</f>
        <v>0</v>
      </c>
      <c r="BS39" s="252">
        <f>IF(BA39=0,0,IF(BA39&gt;AZ39,0,((AZ39/BA39)-1)*100))</f>
        <v>0</v>
      </c>
      <c r="BT39" s="252">
        <f>IF(BB39=0,0,IF(BB39&gt;BA39,0,((BA39/BB39)-1)*100))</f>
        <v>0</v>
      </c>
      <c r="BU39" s="252">
        <f>IF(BC39=0,0,IF(BC39&gt;BB39,0,((BB39/BC39)-1)*100))</f>
        <v>14.73214285714284</v>
      </c>
      <c r="BV39" s="252">
        <f>IF(BD39=0,0,IF(BD39&gt;BC39,0,((BC39/BD39)-1)*100))</f>
        <v>187.1794871794872</v>
      </c>
      <c r="BW39" s="252">
        <f>IF(BE39=0,0,IF(BE39&gt;BD39,0,((BD39/BE39)-1)*100))</f>
        <v>0</v>
      </c>
      <c r="BX39" s="252">
        <f>IF(BF39=0,0,IF(BF39&gt;BE39,0,((BE39/BF39)-1)*100))</f>
        <v>0</v>
      </c>
      <c r="BY39" s="252">
        <f>IF(BG39=0,0,IF(BG39&gt;BF39,0,((BF39/BG39)-1)*100))</f>
        <v>0</v>
      </c>
      <c r="BZ39" s="252">
        <f>IF(BH39=0,0,IF(BH39&gt;BG39,0,((BG39/BH39)-1)*100))</f>
        <v>0</v>
      </c>
      <c r="CA39" s="253">
        <f>IF(BI39=0,0,IF(BI39&gt;BH39,0,((BH39/BI39)-1)*100))</f>
        <v>0</v>
      </c>
      <c r="CB39" s="250">
        <f>AVERAGE(BK39:CA39)</f>
        <v>17.63442587002692</v>
      </c>
      <c r="CC39" s="250">
        <f>SQRT(AVERAGE((BK39-$CB39)^2,(BL39-$CB39)^2,(BM39-$CB39)^2,(BN39-$CB39)^2,(BO39-$CB39)^2,(BP39-$CB39)^2,(BQ39-$CB39)^2,(BR39-$CB39)^2,(BS39-$CB39)^2,(BT39-$CB39)^2,(BU39-$CB39)^2,(BV39-$CB39)^2,(BW39-$CB39)^2,(BX39-$CB39)^2,(BY39-$CB39)^2,(BZ39-$CB39)^2,(CA39-$CB39)^2))</f>
        <v>45.92470578653113</v>
      </c>
      <c r="CD39" t="s" s="116">
        <v>285</v>
      </c>
      <c r="CE39" t="s" s="402">
        <f>IF(AN39="n/a","n/a",IF(U39&lt;0,"n/a",IF(U39="n/a","n/a",I39+AN39-U39)))</f>
        <v>143</v>
      </c>
      <c r="CF39" t="s" s="402">
        <f>IF(AN39="n/a","n/a",I39+AN39)</f>
        <v>143</v>
      </c>
      <c r="CG39" s="250">
        <f>D39/10+(1000-E39)/100+IF(F39="N",2,IF(F39="Y",1,0))+IF(G39="N",2,IF(G39="Y",1,0))+IF(L39&gt;10,5,L39/2)+IF(S39&gt;100,0,IF(S39&lt;0,0,(100-S39)/10))+IF(U39&gt;100,0,IF(U39&lt;0,0,(100-U39)/10))+IF(X39="-",0,IF(X39="N/A",0,IF(X39&gt;5,0,5-X39)))+IF(Y39&gt;5,0,5-Y39)+IF(Z39="N/A",0,IF(Z39&gt;5,0,5-Z39))+IF(AB39&lt;0,0,IF(AB39="-",0,IF(AB39="N/A",0,IF(AB39&gt;10,5,AB39/2))))+IF(AC39="n/a",0,IF(AC39&lt;0,0,IF(AC39&gt;10,5,AC39/2)))+IF(AE39="n/a",0,IF(AE39&lt;0,0,IF(AE39&gt;10,5,AE39/2)))+AF39/10+IF(AG39&gt;100000,3,IF(AG39&gt;10000,2,IF(AG39&gt;1000,1,0)))+IF(AL39&gt;10,5,AL39/2)+IF(AM39="n/a",0,IF(AM39&gt;10,5,AM39/2))+IF(AN39="n/a",0,IF(AN39&gt;10,5,AN39/2))+IF(AO39="n/a",0,IF(AO39&lt;0,0,IF(AO39&gt;10,5,AO39/2)))+IF(CB39&gt;10,5,CB39/2)</f>
        <v>46.63104815014676</v>
      </c>
      <c r="CH39" s="255">
        <f>IF(AB39="n/a",1.03*AP39,IF(AB39&lt;0,1.01*AP39,IF(AB39&gt;10,1.1*AP39,(1+AB39/100)*AP39)))</f>
        <v>0.6262</v>
      </c>
      <c r="CI39" s="256">
        <f>IF($AC39="n/a",1.03*CH39,IF($AC39&lt;0,1.01*CH39,IF($AC39&gt;10,1.1*CH39,(1+$AC39/100)*CH39)))</f>
        <v>0.632462</v>
      </c>
      <c r="CJ39" s="257">
        <f>IF($AE39="n/a",1.03*CI39,IF($AE39&lt;0,1.01*CI39,IF($AE39&gt;10,1.1*CI39,(1+$AE39/100)*CI39)))</f>
        <v>0.68305896</v>
      </c>
      <c r="CK39" s="257">
        <f>IF($AE39="n/a",1.03*CJ39,IF($AE39&lt;0,1.01*CJ39,IF($AE39&gt;10,1.1*CJ39,(1+$AE39/100)*CJ39)))</f>
        <v>0.7377036768</v>
      </c>
      <c r="CL39" s="258">
        <f>IF($AE39="n/a",1.03*CK39,IF($AE39&lt;0,1.01*CK39,IF($AE39&gt;10,1.1*CK39,(1+$AE39/100)*CK39)))</f>
        <v>0.796719970944</v>
      </c>
      <c r="CM39" s="256">
        <f>SUM(CH39:CL39)</f>
        <v>3.476144607744001</v>
      </c>
      <c r="CN39" s="253">
        <f>(CM39/H39)*100</f>
        <v>42.0331875180653</v>
      </c>
      <c r="CO39" s="259">
        <v>0.5600000000000001</v>
      </c>
      <c r="CP39" s="260">
        <v>19.5</v>
      </c>
      <c r="CQ39" s="261">
        <v>-8</v>
      </c>
      <c r="CR39" s="260">
        <v>1.1</v>
      </c>
      <c r="CS39" s="261">
        <v>2</v>
      </c>
    </row>
    <row r="40" ht="11.25" customHeight="1">
      <c r="A40" t="s" s="227">
        <v>1132</v>
      </c>
      <c r="B40" t="s" s="116">
        <v>1133</v>
      </c>
      <c r="C40" t="s" s="116">
        <v>146</v>
      </c>
      <c r="D40" s="218">
        <v>5</v>
      </c>
      <c r="E40" s="85">
        <v>737</v>
      </c>
      <c r="F40" t="s" s="220">
        <v>129</v>
      </c>
      <c r="G40" t="s" s="221">
        <v>129</v>
      </c>
      <c r="H40" s="493">
        <v>62.95</v>
      </c>
      <c r="I40" s="223">
        <f>(R40/H40)*100</f>
        <v>1.715647339158062</v>
      </c>
      <c r="J40" s="224">
        <v>0.22</v>
      </c>
      <c r="K40" s="224">
        <v>0.27</v>
      </c>
      <c r="L40" s="223">
        <f>((K40/J40)-1)*100</f>
        <v>22.72727272727273</v>
      </c>
      <c r="M40" s="226">
        <v>42795</v>
      </c>
      <c r="N40" s="226">
        <v>42797</v>
      </c>
      <c r="O40" s="226">
        <v>42809</v>
      </c>
      <c r="P40" t="s" s="227">
        <v>434</v>
      </c>
      <c r="Q40" t="s" s="227">
        <v>583</v>
      </c>
      <c r="R40" s="225">
        <f>K40*4</f>
        <v>1.08</v>
      </c>
      <c r="S40" s="228">
        <f>IF(OR(W40&lt;0.01,W40="n/a"),"n/a",R40/W40*100)</f>
        <v>19.49458483754513</v>
      </c>
      <c r="T40" s="229">
        <f>IF(OR(W40&lt;0.01,Z40="n/a"),"n/a",(H40/SQRT(22.5*W40*(H40/Z40))-1)*100)</f>
        <v>-28.58122237792298</v>
      </c>
      <c r="U40" s="223">
        <f>IF(OR(W40&lt;0.01,W40="n/a"),"n/a",H40/W40)</f>
        <v>11.36281588447653</v>
      </c>
      <c r="V40" s="230">
        <v>12</v>
      </c>
      <c r="W40" s="222">
        <v>5.54</v>
      </c>
      <c r="X40" s="222">
        <v>1.62</v>
      </c>
      <c r="Y40" s="231">
        <v>1.11</v>
      </c>
      <c r="Z40" s="232">
        <v>1.01</v>
      </c>
      <c r="AA40" s="233">
        <v>9.300000000000001</v>
      </c>
      <c r="AB40" s="234">
        <v>-8.5</v>
      </c>
      <c r="AC40" s="235">
        <v>383.33</v>
      </c>
      <c r="AD40" s="236">
        <v>32.6</v>
      </c>
      <c r="AE40" s="236">
        <v>7</v>
      </c>
      <c r="AF40" s="237">
        <v>6</v>
      </c>
      <c r="AG40" s="238">
        <v>1892</v>
      </c>
      <c r="AH40" s="239">
        <v>2.6</v>
      </c>
      <c r="AI40" s="240">
        <v>0.31</v>
      </c>
      <c r="AJ40" s="241">
        <f>IF(OR(AD40&lt;0,AD40="n/a",AD40=0,AN40="n/a"),"n/a",AN40/AD40)</f>
        <v>0.3953414746325078</v>
      </c>
      <c r="AK40" t="s" s="265">
        <f>IF(OR(AN40&lt;0,AN40="n/a",AO40&lt;0,AO40="n/a"),"n/a",AN40/AO40)</f>
        <v>143</v>
      </c>
      <c r="AL40" s="243">
        <f>((AP40/AQ40)^(1/1)-1)*100</f>
        <v>9.999999999999986</v>
      </c>
      <c r="AM40" s="243">
        <f>IF(AS40=0,"n/a",((AP40/AS40)^(1/3)-1)*100)</f>
        <v>13.61712805724899</v>
      </c>
      <c r="AN40" s="243">
        <f>IF(AV40=0,"n/a",((AP40/AV40)^(1/5)-1)*100)</f>
        <v>12.88813207301975</v>
      </c>
      <c r="AO40" t="s" s="265">
        <f>IF(BB40=0,"n/a",((AP40/BB40)^(1/10)-1)*100)</f>
        <v>143</v>
      </c>
      <c r="AP40" s="241">
        <v>0.88</v>
      </c>
      <c r="AQ40" s="241">
        <v>0.8</v>
      </c>
      <c r="AR40" s="241">
        <v>0.6899999999999999</v>
      </c>
      <c r="AS40" s="241">
        <v>0.6</v>
      </c>
      <c r="AT40" s="245"/>
      <c r="AU40" s="321">
        <v>0.48</v>
      </c>
      <c r="AV40" s="321">
        <v>0.48</v>
      </c>
      <c r="AW40" s="245"/>
      <c r="AX40" s="246">
        <v>0.48</v>
      </c>
      <c r="AY40" s="394">
        <v>0</v>
      </c>
      <c r="AZ40" s="317">
        <v>0</v>
      </c>
      <c r="BA40" s="317">
        <v>0</v>
      </c>
      <c r="BB40" s="317">
        <v>0</v>
      </c>
      <c r="BC40" s="248">
        <v>0.42</v>
      </c>
      <c r="BD40" s="317">
        <v>0.24</v>
      </c>
      <c r="BE40" s="317">
        <v>0.24</v>
      </c>
      <c r="BF40" s="317">
        <v>0.24</v>
      </c>
      <c r="BG40" s="317">
        <v>0.24</v>
      </c>
      <c r="BH40" s="317">
        <v>0.24</v>
      </c>
      <c r="BI40" s="401">
        <v>0.45</v>
      </c>
      <c r="BJ40" s="246">
        <f>SUM(AP40:BI40)</f>
        <v>6.480000000000001</v>
      </c>
      <c r="BK40" s="250">
        <f>((AP40/AQ40)-1)*100</f>
        <v>9.999999999999986</v>
      </c>
      <c r="BL40" s="250">
        <f>((AQ40/AR40)-1)*100</f>
        <v>15.94202898550727</v>
      </c>
      <c r="BM40" s="250">
        <f>((AR40/AS40)-1)*100</f>
        <v>14.99999999999999</v>
      </c>
      <c r="BN40" s="250">
        <f>IF(AU40=0,0,IF(AU40&gt;AS40,0,((AS40/AU40)-1)*100))</f>
        <v>25</v>
      </c>
      <c r="BO40" s="250">
        <f>IF(AV40=0,0,IF(AV40&gt;AU40,0,((AU40/AV40)-1)*100))</f>
        <v>0</v>
      </c>
      <c r="BP40" s="250">
        <f>IF(AX40=0,0,IF(AX40&gt;AV40,0,((AV40/AX40)-1)*100))</f>
        <v>0</v>
      </c>
      <c r="BQ40" s="251">
        <f>IF(AY40=0,0,IF(AY40&gt;AX40,0,((AX40/AY40)-1)*100))</f>
        <v>0</v>
      </c>
      <c r="BR40" s="252">
        <f>IF(AZ40=0,0,IF(AZ40&gt;AY40,0,((AY40/AZ40)-1)*100))</f>
        <v>0</v>
      </c>
      <c r="BS40" s="252">
        <f>IF(BA40=0,0,IF(BA40&gt;AZ40,0,((AZ40/BA40)-1)*100))</f>
        <v>0</v>
      </c>
      <c r="BT40" s="252">
        <f>IF(BB40=0,0,IF(BB40&gt;BA40,0,((BA40/BB40)-1)*100))</f>
        <v>0</v>
      </c>
      <c r="BU40" s="252">
        <f>IF(BC40=0,0,IF(BC40&gt;BB40,0,((BB40/BC40)-1)*100))</f>
        <v>0</v>
      </c>
      <c r="BV40" s="252">
        <f>IF(BD40=0,0,IF(BD40&gt;BC40,0,((BC40/BD40)-1)*100))</f>
        <v>75</v>
      </c>
      <c r="BW40" s="252">
        <f>IF(BE40=0,0,IF(BE40&gt;BD40,0,((BD40/BE40)-1)*100))</f>
        <v>0</v>
      </c>
      <c r="BX40" s="252">
        <f>IF(BF40=0,0,IF(BF40&gt;BE40,0,((BE40/BF40)-1)*100))</f>
        <v>0</v>
      </c>
      <c r="BY40" s="252">
        <f>IF(BG40=0,0,IF(BG40&gt;BF40,0,((BF40/BG40)-1)*100))</f>
        <v>0</v>
      </c>
      <c r="BZ40" s="252">
        <f>IF(BH40=0,0,IF(BH40&gt;BG40,0,((BG40/BH40)-1)*100))</f>
        <v>0</v>
      </c>
      <c r="CA40" s="253">
        <f>IF(BI40=0,0,IF(BI40&gt;BH40,0,((BH40/BI40)-1)*100))</f>
        <v>0</v>
      </c>
      <c r="CB40" s="250">
        <f>AVERAGE(BK40:CA40)</f>
        <v>8.29070758738278</v>
      </c>
      <c r="CC40" s="250">
        <f>SQRT(AVERAGE((BK40-$CB40)^2,(BL40-$CB40)^2,(BM40-$CB40)^2,(BN40-$CB40)^2,(BO40-$CB40)^2,(BP40-$CB40)^2,(BQ40-$CB40)^2,(BR40-$CB40)^2,(BS40-$CB40)^2,(BT40-$CB40)^2,(BU40-$CB40)^2,(BV40-$CB40)^2,(BW40-$CB40)^2,(BX40-$CB40)^2,(BY40-$CB40)^2,(BZ40-$CB40)^2,(CA40-$CB40)^2))</f>
        <v>18.24770596231931</v>
      </c>
      <c r="CD40" t="s" s="116">
        <v>132</v>
      </c>
      <c r="CE40" s="254">
        <f>IF(AN40="n/a","n/a",IF(U40&lt;0,"n/a",IF(U40="n/a","n/a",I40+AN40-U40)))</f>
        <v>3.240963527701282</v>
      </c>
      <c r="CF40" s="254">
        <f>IF(AN40="n/a","n/a",I40+AN40)</f>
        <v>14.60377941217782</v>
      </c>
      <c r="CG40" s="250">
        <f>D40/10+(1000-E40)/100+IF(F40="N",2,IF(F40="Y",1,0))+IF(G40="N",2,IF(G40="Y",1,0))+IF(L40&gt;10,5,L40/2)+IF(S40&gt;100,0,IF(S40&lt;0,0,(100-S40)/10))+IF(U40&gt;100,0,IF(U40&lt;0,0,(100-U40)/10))+IF(X40="-",0,IF(X40="N/A",0,IF(X40&gt;5,0,5-X40)))+IF(Y40&gt;5,0,5-Y40)+IF(Z40="N/A",0,IF(Z40&gt;5,0,5-Z40))+IF(AB40&lt;0,0,IF(AB40="-",0,IF(AB40="N/A",0,IF(AB40&gt;10,5,AB40/2))))+IF(AC40="n/a",0,IF(AC40&lt;0,0,IF(AC40&gt;10,5,AC40/2)))+IF(AE40="n/a",0,IF(AE40&lt;0,0,IF(AE40&gt;10,5,AE40/2)))+AF40/10+IF(AG40&gt;100000,3,IF(AG40&gt;10000,2,IF(AG40&gt;1000,1,0)))+IF(AL40&gt;10,5,AL40/2)+IF(AM40="n/a",0,IF(AM40&gt;10,5,AM40/2))+IF(AN40="n/a",0,IF(AN40&gt;10,5,AN40/2))+IF(AO40="n/a",0,IF(AO40&lt;0,0,IF(AO40&gt;10,5,AO40/2)))+IF(CB40&gt;10,5,CB40/2)</f>
        <v>65.54961372148921</v>
      </c>
      <c r="CH40" s="255">
        <f>IF(AB40="n/a",1.03*AP40,IF(AB40&lt;0,1.01*AP40,IF(AB40&gt;10,1.1*AP40,(1+AB40/100)*AP40)))</f>
        <v>0.8888</v>
      </c>
      <c r="CI40" s="256">
        <f>IF($AC40="n/a",1.03*CH40,IF($AC40&lt;0,1.01*CH40,IF($AC40&gt;10,1.1*CH40,(1+$AC40/100)*CH40)))</f>
        <v>0.9776800000000001</v>
      </c>
      <c r="CJ40" s="257">
        <f>IF($AE40="n/a",1.03*CI40,IF($AE40&lt;0,1.01*CI40,IF($AE40&gt;10,1.1*CI40,(1+$AE40/100)*CI40)))</f>
        <v>1.0461176</v>
      </c>
      <c r="CK40" s="257">
        <f>IF($AE40="n/a",1.03*CJ40,IF($AE40&lt;0,1.01*CJ40,IF($AE40&gt;10,1.1*CJ40,(1+$AE40/100)*CJ40)))</f>
        <v>1.119345832</v>
      </c>
      <c r="CL40" s="258">
        <f>IF($AE40="n/a",1.03*CK40,IF($AE40&lt;0,1.01*CK40,IF($AE40&gt;10,1.1*CK40,(1+$AE40/100)*CK40)))</f>
        <v>1.197700040240</v>
      </c>
      <c r="CM40" s="256">
        <f>SUM(CH40:CL40)</f>
        <v>5.229643472240001</v>
      </c>
      <c r="CN40" s="253">
        <f>(CM40/H40)*100</f>
        <v>8.307614729531375</v>
      </c>
      <c r="CO40" s="259">
        <v>0.84</v>
      </c>
      <c r="CP40" s="260">
        <v>15.5</v>
      </c>
      <c r="CQ40" s="261">
        <v>-8.800000000000001</v>
      </c>
      <c r="CR40" s="260">
        <v>2.6</v>
      </c>
      <c r="CS40" s="261">
        <v>-0.2</v>
      </c>
    </row>
    <row r="41" ht="11.25" customHeight="1">
      <c r="A41" t="s" s="273">
        <v>1134</v>
      </c>
      <c r="B41" t="s" s="146">
        <v>1135</v>
      </c>
      <c r="C41" t="s" s="273">
        <v>1131</v>
      </c>
      <c r="D41" s="267">
        <v>5</v>
      </c>
      <c r="E41" s="85">
        <v>755</v>
      </c>
      <c r="F41" t="s" s="151">
        <v>129</v>
      </c>
      <c r="G41" t="s" s="152">
        <v>129</v>
      </c>
      <c r="H41" s="496">
        <v>14.27</v>
      </c>
      <c r="I41" s="269">
        <f>(R41/H41)*100</f>
        <v>5.325858444288718</v>
      </c>
      <c r="J41" s="270">
        <v>0.18</v>
      </c>
      <c r="K41" s="270">
        <v>0.19</v>
      </c>
      <c r="L41" s="269">
        <f>((K41/J41)-1)*100</f>
        <v>5.555555555555558</v>
      </c>
      <c r="M41" s="272">
        <v>42821</v>
      </c>
      <c r="N41" s="272">
        <v>42823</v>
      </c>
      <c r="O41" s="272">
        <v>42831</v>
      </c>
      <c r="P41" t="s" s="273">
        <v>710</v>
      </c>
      <c r="Q41" s="508"/>
      <c r="R41" s="271">
        <f>K41*4</f>
        <v>0.76</v>
      </c>
      <c r="S41" s="275">
        <f>IF(OR(W41&lt;0.01,W41="n/a"),"n/a",R41/W41*100)</f>
        <v>185.3658536585366</v>
      </c>
      <c r="T41" s="276">
        <f>IF(OR(W41&lt;0.01,Z41="n/a"),"n/a",(H41/SQRT(22.5*W41*(H41/Z41))-1)*100)</f>
        <v>99.7738558869377</v>
      </c>
      <c r="U41" s="269">
        <f>IF(OR(W41&lt;0.01,W41="n/a"),"n/a",H41/W41)</f>
        <v>34.80487804878049</v>
      </c>
      <c r="V41" s="277">
        <v>12</v>
      </c>
      <c r="W41" s="268">
        <v>0.41</v>
      </c>
      <c r="X41" s="268">
        <v>7.05</v>
      </c>
      <c r="Y41" s="278">
        <v>2.8</v>
      </c>
      <c r="Z41" s="279">
        <v>2.58</v>
      </c>
      <c r="AA41" s="280">
        <v>11.3</v>
      </c>
      <c r="AB41" s="281">
        <v>17.8</v>
      </c>
      <c r="AC41" s="282">
        <v>2.44</v>
      </c>
      <c r="AD41" s="283">
        <v>-26.7</v>
      </c>
      <c r="AE41" s="283">
        <v>5</v>
      </c>
      <c r="AF41" s="284">
        <v>1</v>
      </c>
      <c r="AG41" s="285">
        <v>881</v>
      </c>
      <c r="AH41" s="286">
        <v>1.2</v>
      </c>
      <c r="AI41" s="287">
        <v>2</v>
      </c>
      <c r="AJ41" t="s" s="368">
        <f>IF(OR(AD41&lt;0,AD41="n/a",AD41=0,AN41="n/a"),"n/a",AN41/AD41)</f>
        <v>143</v>
      </c>
      <c r="AK41" t="s" s="368">
        <f>IF(OR(AN41&lt;0,AN41="n/a",AO41&lt;0,AO41="n/a"),"n/a",AN41/AO41)</f>
        <v>143</v>
      </c>
      <c r="AL41" s="290">
        <f>((AP41/AQ41)^(1/1)-1)*100</f>
        <v>5.970149253731338</v>
      </c>
      <c r="AM41" s="290">
        <f>IF(AS41=0,"n/a",((AP41/AS41)^(1/3)-1)*100)</f>
        <v>64.32846128606073</v>
      </c>
      <c r="AN41" t="s" s="368">
        <f>IF(AV41=0,"n/a",((AP41/AV41)^(1/5)-1)*100)</f>
        <v>143</v>
      </c>
      <c r="AO41" t="s" s="368">
        <f>IF(BB41=0,"n/a",((AP41/BB41)^(1/10)-1)*100)</f>
        <v>143</v>
      </c>
      <c r="AP41" s="288">
        <v>0.71</v>
      </c>
      <c r="AQ41" s="288">
        <v>0.67</v>
      </c>
      <c r="AR41" s="510">
        <v>0.64</v>
      </c>
      <c r="AS41" s="288">
        <v>0.16</v>
      </c>
      <c r="AT41" s="292"/>
      <c r="AU41" s="510">
        <v>0</v>
      </c>
      <c r="AV41" s="510">
        <v>0</v>
      </c>
      <c r="AW41" s="292"/>
      <c r="AX41" s="524">
        <v>0</v>
      </c>
      <c r="AY41" s="403">
        <v>0</v>
      </c>
      <c r="AZ41" s="426">
        <v>0</v>
      </c>
      <c r="BA41" s="426">
        <v>0</v>
      </c>
      <c r="BB41" s="426">
        <v>0</v>
      </c>
      <c r="BC41" s="426">
        <v>0</v>
      </c>
      <c r="BD41" s="426">
        <v>0</v>
      </c>
      <c r="BE41" s="426">
        <v>0</v>
      </c>
      <c r="BF41" s="426">
        <v>0</v>
      </c>
      <c r="BG41" s="426">
        <v>0</v>
      </c>
      <c r="BH41" s="426">
        <v>0</v>
      </c>
      <c r="BI41" s="494">
        <v>0</v>
      </c>
      <c r="BJ41" s="293">
        <f>SUM(AP41:BI41)</f>
        <v>2.18</v>
      </c>
      <c r="BK41" s="297">
        <f>((AP41/AQ41)-1)*100</f>
        <v>5.970149253731338</v>
      </c>
      <c r="BL41" s="297">
        <f>((AQ41/AR41)-1)*100</f>
        <v>4.6875</v>
      </c>
      <c r="BM41" s="297">
        <f>((AR41/AS41)-1)*100</f>
        <v>300</v>
      </c>
      <c r="BN41" s="297">
        <f>IF(AU41=0,0,IF(AU41&gt;AS41,0,((AS41/AU41)-1)*100))</f>
        <v>0</v>
      </c>
      <c r="BO41" s="297">
        <f>IF(AV41=0,0,IF(AV41&gt;AU41,0,((AU41/AV41)-1)*100))</f>
        <v>0</v>
      </c>
      <c r="BP41" s="297">
        <f>IF(AX41=0,0,IF(AX41&gt;AV41,0,((AV41/AX41)-1)*100))</f>
        <v>0</v>
      </c>
      <c r="BQ41" s="298">
        <f>IF(AY41=0,0,IF(AY41&gt;AX41,0,((AX41/AY41)-1)*100))</f>
        <v>0</v>
      </c>
      <c r="BR41" s="299">
        <f>IF(AZ41=0,0,IF(AZ41&gt;AY41,0,((AY41/AZ41)-1)*100))</f>
        <v>0</v>
      </c>
      <c r="BS41" s="299">
        <f>IF(BA41=0,0,IF(BA41&gt;AZ41,0,((AZ41/BA41)-1)*100))</f>
        <v>0</v>
      </c>
      <c r="BT41" s="299">
        <f>IF(BB41=0,0,IF(BB41&gt;BA41,0,((BA41/BB41)-1)*100))</f>
        <v>0</v>
      </c>
      <c r="BU41" s="299">
        <f>IF(BC41=0,0,IF(BC41&gt;BB41,0,((BB41/BC41)-1)*100))</f>
        <v>0</v>
      </c>
      <c r="BV41" s="299">
        <f>IF(BD41=0,0,IF(BD41&gt;BC41,0,((BC41/BD41)-1)*100))</f>
        <v>0</v>
      </c>
      <c r="BW41" s="299">
        <f>IF(BE41=0,0,IF(BE41&gt;BD41,0,((BD41/BE41)-1)*100))</f>
        <v>0</v>
      </c>
      <c r="BX41" s="299">
        <f>IF(BF41=0,0,IF(BF41&gt;BE41,0,((BE41/BF41)-1)*100))</f>
        <v>0</v>
      </c>
      <c r="BY41" s="299">
        <f>IF(BG41=0,0,IF(BG41&gt;BF41,0,((BF41/BG41)-1)*100))</f>
        <v>0</v>
      </c>
      <c r="BZ41" s="299">
        <f>IF(BH41=0,0,IF(BH41&gt;BG41,0,((BG41/BH41)-1)*100))</f>
        <v>0</v>
      </c>
      <c r="CA41" s="300">
        <f>IF(BI41=0,0,IF(BI41&gt;BH41,0,((BH41/BI41)-1)*100))</f>
        <v>0</v>
      </c>
      <c r="CB41" s="297">
        <f>AVERAGE(BK41:CA41)</f>
        <v>18.27397936786655</v>
      </c>
      <c r="CC41" s="297">
        <f>SQRT(AVERAGE((BK41-$CB41)^2,(BL41-$CB41)^2,(BM41-$CB41)^2,(BN41-$CB41)^2,(BO41-$CB41)^2,(BP41-$CB41)^2,(BQ41-$CB41)^2,(BR41-$CB41)^2,(BS41-$CB41)^2,(BT41-$CB41)^2,(BU41-$CB41)^2,(BV41-$CB41)^2,(BW41-$CB41)^2,(BX41-$CB41)^2,(BY41-$CB41)^2,(BZ41-$CB41)^2,(CA41-$CB41)^2))</f>
        <v>70.45259727414104</v>
      </c>
      <c r="CD41" t="s" s="146">
        <v>285</v>
      </c>
      <c r="CE41" t="s" s="502">
        <f>IF(AN41="n/a","n/a",IF(U41&lt;0,"n/a",IF(U41="n/a","n/a",I41+AN41-U41)))</f>
        <v>143</v>
      </c>
      <c r="CF41" t="s" s="502">
        <f>IF(AN41="n/a","n/a",I41+AN41)</f>
        <v>143</v>
      </c>
      <c r="CG41" s="297">
        <f>D41/10+(1000-E41)/100+IF(F41="N",2,IF(F41="Y",1,0))+IF(G41="N",2,IF(G41="Y",1,0))+IF(L41&gt;10,5,L41/2)+IF(S41&gt;100,0,IF(S41&lt;0,0,(100-S41)/10))+IF(U41&gt;100,0,IF(U41&lt;0,0,(100-U41)/10))+IF(X41="-",0,IF(X41="N/A",0,IF(X41&gt;5,0,5-X41)))+IF(Y41&gt;5,0,5-Y41)+IF(Z41="N/A",0,IF(Z41&gt;5,0,5-Z41))+IF(AB41&lt;0,0,IF(AB41="-",0,IF(AB41="N/A",0,IF(AB41&gt;10,5,AB41/2))))+IF(AC41="n/a",0,IF(AC41&lt;0,0,IF(AC41&gt;10,5,AC41/2)))+IF(AE41="n/a",0,IF(AE41&lt;0,0,IF(AE41&gt;10,5,AE41/2)))+AF41/10+IF(AG41&gt;100000,3,IF(AG41&gt;10000,2,IF(AG41&gt;1000,1,0)))+IF(AL41&gt;10,5,AL41/2)+IF(AM41="n/a",0,IF(AM41&gt;10,5,AM41/2))+IF(AN41="n/a",0,IF(AN41&gt;10,5,AN41/2))+IF(AO41="n/a",0,IF(AO41&lt;0,0,IF(AO41&gt;10,5,AO41/2)))+IF(CB41&gt;10,5,CB41/2)</f>
        <v>38.67236459976539</v>
      </c>
      <c r="CH41" s="302">
        <f>IF(AB41="n/a",1.03*AP41,IF(AB41&lt;0,1.01*AP41,IF(AB41&gt;10,1.1*AP41,(1+AB41/100)*AP41)))</f>
        <v>0.781</v>
      </c>
      <c r="CI41" s="303">
        <f>IF($AC41="n/a",1.03*CH41,IF($AC41&lt;0,1.01*CH41,IF($AC41&gt;10,1.1*CH41,(1+$AC41/100)*CH41)))</f>
        <v>0.8000564</v>
      </c>
      <c r="CJ41" s="304">
        <f>IF($AE41="n/a",1.03*CI41,IF($AE41&lt;0,1.01*CI41,IF($AE41&gt;10,1.1*CI41,(1+$AE41/100)*CI41)))</f>
        <v>0.84005922</v>
      </c>
      <c r="CK41" s="304">
        <f>IF($AE41="n/a",1.03*CJ41,IF($AE41&lt;0,1.01*CJ41,IF($AE41&gt;10,1.1*CJ41,(1+$AE41/100)*CJ41)))</f>
        <v>0.882062181</v>
      </c>
      <c r="CL41" s="305">
        <f>IF($AE41="n/a",1.03*CK41,IF($AE41&lt;0,1.01*CK41,IF($AE41&gt;10,1.1*CK41,(1+$AE41/100)*CK41)))</f>
        <v>0.926165290050</v>
      </c>
      <c r="CM41" s="303">
        <f>SUM(CH41:CL41)</f>
        <v>4.229343091050001</v>
      </c>
      <c r="CN41" s="300">
        <f>(CM41/H41)*100</f>
        <v>29.63800344113525</v>
      </c>
      <c r="CO41" s="306">
        <v>0.58</v>
      </c>
      <c r="CP41" s="307">
        <v>12.8</v>
      </c>
      <c r="CQ41" s="308">
        <v>-4.7</v>
      </c>
      <c r="CR41" s="307">
        <v>3.7</v>
      </c>
      <c r="CS41" s="308">
        <v>4.5</v>
      </c>
    </row>
    <row r="42" ht="11.25" customHeight="1">
      <c r="A42" t="s" s="110">
        <v>1136</v>
      </c>
      <c r="B42" t="s" s="110">
        <v>1137</v>
      </c>
      <c r="C42" t="s" s="173">
        <v>146</v>
      </c>
      <c r="D42" s="174">
        <v>7</v>
      </c>
      <c r="E42" s="85">
        <v>478</v>
      </c>
      <c r="F42" t="s" s="118">
        <v>55</v>
      </c>
      <c r="G42" t="s" s="113">
        <v>141</v>
      </c>
      <c r="H42" s="495">
        <v>63.33</v>
      </c>
      <c r="I42" s="177">
        <f>(R42/H42)*100</f>
        <v>2.46328754144955</v>
      </c>
      <c r="J42" s="311">
        <v>0.38</v>
      </c>
      <c r="K42" s="311">
        <v>0.39</v>
      </c>
      <c r="L42" s="177">
        <f>((K42/J42)-1)*100</f>
        <v>2.631578947368429</v>
      </c>
      <c r="M42" s="179">
        <v>42795</v>
      </c>
      <c r="N42" s="179">
        <v>42797</v>
      </c>
      <c r="O42" s="179">
        <v>42811</v>
      </c>
      <c r="P42" t="s" s="173">
        <v>318</v>
      </c>
      <c r="Q42" s="498"/>
      <c r="R42" s="180">
        <f>K42*4</f>
        <v>1.56</v>
      </c>
      <c r="S42" s="181">
        <f>IF(OR(W42&lt;0.01,W42="n/a"),"n/a",R42/W42*100)</f>
        <v>62.90322580645162</v>
      </c>
      <c r="T42" s="182">
        <f>IF(OR(W42&lt;0.01,Z42="n/a"),"n/a",(H42/SQRT(22.5*W42*(H42/Z42))-1)*100)</f>
        <v>83.28777537563859</v>
      </c>
      <c r="U42" s="177">
        <f>IF(OR(W42&lt;0.01,W42="n/a"),"n/a",H42/W42)</f>
        <v>25.53629032258064</v>
      </c>
      <c r="V42" s="183">
        <v>12</v>
      </c>
      <c r="W42" s="176">
        <v>2.48</v>
      </c>
      <c r="X42" s="176">
        <v>2.56</v>
      </c>
      <c r="Y42" s="184">
        <v>1.94</v>
      </c>
      <c r="Z42" s="185">
        <v>2.96</v>
      </c>
      <c r="AA42" s="186">
        <v>12</v>
      </c>
      <c r="AB42" s="187">
        <v>12.8</v>
      </c>
      <c r="AC42" s="188">
        <v>12.31</v>
      </c>
      <c r="AD42" s="189">
        <v>12.6</v>
      </c>
      <c r="AE42" s="189">
        <v>9.98</v>
      </c>
      <c r="AF42" s="190">
        <v>20</v>
      </c>
      <c r="AG42" s="191">
        <v>11357</v>
      </c>
      <c r="AH42" s="192">
        <v>0.2</v>
      </c>
      <c r="AI42" s="193">
        <v>0.8100000000000001</v>
      </c>
      <c r="AJ42" s="194">
        <f>IF(OR(AD42&lt;0,AD42="n/a",AD42=0,AN42="n/a"),"n/a",AN42/AD42)</f>
        <v>0.2271234405592717</v>
      </c>
      <c r="AK42" s="195">
        <f>IF(OR(AN42&lt;0,AN42="n/a",AO42&lt;0,AO42="n/a"),"n/a",AN42/AO42)</f>
        <v>1.196361473679171</v>
      </c>
      <c r="AL42" s="196">
        <f>((AP42/AQ42)^(1/1)-1)*100</f>
        <v>2.702702702702697</v>
      </c>
      <c r="AM42" s="196">
        <f>IF(AS42=0,"n/a",((AP42/AS42)^(1/3)-1)*100)</f>
        <v>2.779188435502311</v>
      </c>
      <c r="AN42" s="196">
        <f>IF(AV42=0,"n/a",((AP42/AV42)^(1/5)-1)*100)</f>
        <v>2.861755351046824</v>
      </c>
      <c r="AO42" s="197">
        <f>IF(BB42=0,"n/a",((AP42/BB42)^(1/10)-1)*100)</f>
        <v>2.392049070458668</v>
      </c>
      <c r="AP42" s="194">
        <v>1.52</v>
      </c>
      <c r="AQ42" s="194">
        <v>1.48</v>
      </c>
      <c r="AR42" s="194">
        <v>1.44</v>
      </c>
      <c r="AS42" s="194">
        <v>1.4</v>
      </c>
      <c r="AT42" s="199"/>
      <c r="AU42" s="194">
        <v>1.36</v>
      </c>
      <c r="AV42" s="194">
        <v>1.32</v>
      </c>
      <c r="AW42" s="199"/>
      <c r="AX42" s="398">
        <v>1.28</v>
      </c>
      <c r="AY42" s="370">
        <v>1.28</v>
      </c>
      <c r="AZ42" s="202">
        <v>1.28</v>
      </c>
      <c r="BA42" s="202">
        <v>1.24</v>
      </c>
      <c r="BB42" s="202">
        <v>1.2</v>
      </c>
      <c r="BC42" s="202">
        <v>1.12</v>
      </c>
      <c r="BD42" s="202">
        <v>1</v>
      </c>
      <c r="BE42" s="202">
        <v>0.72</v>
      </c>
      <c r="BF42" s="202">
        <v>0.58</v>
      </c>
      <c r="BG42" s="202">
        <v>0.52</v>
      </c>
      <c r="BH42" s="202">
        <v>0.46</v>
      </c>
      <c r="BI42" s="314">
        <v>0.4</v>
      </c>
      <c r="BJ42" s="200">
        <f>SUM(AP42:BI42)</f>
        <v>19.59999999999999</v>
      </c>
      <c r="BK42" s="205">
        <f>((AP42/AQ42)-1)*100</f>
        <v>2.702702702702697</v>
      </c>
      <c r="BL42" s="205">
        <f>((AQ42/AR42)-1)*100</f>
        <v>2.77777777777779</v>
      </c>
      <c r="BM42" s="205">
        <f>((AR42/AS42)-1)*100</f>
        <v>2.857142857142869</v>
      </c>
      <c r="BN42" s="205">
        <f>IF(AU42=0,0,IF(AU42&gt;AS42,0,((AS42/AU42)-1)*100))</f>
        <v>2.941176470588225</v>
      </c>
      <c r="BO42" s="205">
        <f>IF(AV42=0,0,IF(AV42&gt;AU42,0,((AU42/AV42)-1)*100))</f>
        <v>3.030303030303028</v>
      </c>
      <c r="BP42" s="205">
        <f>IF(AX42=0,0,IF(AX42&gt;AV42,0,((AV42/AX42)-1)*100))</f>
        <v>3.125</v>
      </c>
      <c r="BQ42" s="206">
        <f>IF(AY42=0,0,IF(AY42&gt;AX42,0,((AX42/AY42)-1)*100))</f>
        <v>0</v>
      </c>
      <c r="BR42" s="207">
        <f>IF(AZ42=0,0,IF(AZ42&gt;AY42,0,((AY42/AZ42)-1)*100))</f>
        <v>0</v>
      </c>
      <c r="BS42" s="207">
        <f>IF(BA42=0,0,IF(BA42&gt;AZ42,0,((AZ42/BA42)-1)*100))</f>
        <v>3.2258064516129</v>
      </c>
      <c r="BT42" s="207">
        <f>IF(BB42=0,0,IF(BB42&gt;BA42,0,((BA42/BB42)-1)*100))</f>
        <v>3.333333333333344</v>
      </c>
      <c r="BU42" s="207">
        <f>IF(BC42=0,0,IF(BC42&gt;BB42,0,((BB42/BC42)-1)*100))</f>
        <v>7.14285714285714</v>
      </c>
      <c r="BV42" s="207">
        <f>IF(BD42=0,0,IF(BD42&gt;BC42,0,((BC42/BD42)-1)*100))</f>
        <v>12.00000000000001</v>
      </c>
      <c r="BW42" s="207">
        <f>IF(BE42=0,0,IF(BE42&gt;BD42,0,((BD42/BE42)-1)*100))</f>
        <v>38.88888888888889</v>
      </c>
      <c r="BX42" s="207">
        <f>IF(BF42=0,0,IF(BF42&gt;BE42,0,((BE42/BF42)-1)*100))</f>
        <v>24.13793103448276</v>
      </c>
      <c r="BY42" s="207">
        <f>IF(BG42=0,0,IF(BG42&gt;BF42,0,((BF42/BG42)-1)*100))</f>
        <v>11.53846153846152</v>
      </c>
      <c r="BZ42" s="207">
        <f>IF(BH42=0,0,IF(BH42&gt;BG42,0,((BG42/BH42)-1)*100))</f>
        <v>13.04347826086956</v>
      </c>
      <c r="CA42" s="208">
        <f>IF(BI42=0,0,IF(BI42&gt;BH42,0,((BH42/BI42)-1)*100))</f>
        <v>14.99999999999999</v>
      </c>
      <c r="CB42" s="205">
        <f>AVERAGE(BK42:CA42)</f>
        <v>8.573227028765924</v>
      </c>
      <c r="CC42" s="205">
        <f>SQRT(AVERAGE((BK42-$CB42)^2,(BL42-$CB42)^2,(BM42-$CB42)^2,(BN42-$CB42)^2,(BO42-$CB42)^2,(BP42-$CB42)^2,(BQ42-$CB42)^2,(BR42-$CB42)^2,(BS42-$CB42)^2,(BT42-$CB42)^2,(BU42-$CB42)^2,(BV42-$CB42)^2,(BW42-$CB42)^2,(BX42-$CB42)^2,(BY42-$CB42)^2,(BZ42-$CB42)^2,(CA42-$CB42)^2))</f>
        <v>9.825148370056016</v>
      </c>
      <c r="CD42" t="s" s="110">
        <v>132</v>
      </c>
      <c r="CE42" s="209">
        <f>IF(AN42="n/a","n/a",IF(U42&lt;0,"n/a",IF(U42="n/a","n/a",I42+AN42-U42)))</f>
        <v>-20.21124743008427</v>
      </c>
      <c r="CF42" s="209">
        <f>IF(AN42="n/a","n/a",I42+AN42)</f>
        <v>5.325042892496374</v>
      </c>
      <c r="CG42" s="205">
        <f>D42/10+(1000-E42)/100+IF(F42="N",2,IF(F42="Y",1,0))+IF(G42="N",2,IF(G42="Y",1,0))+IF(L42&gt;10,5,L42/2)+IF(S42&gt;100,0,IF(S42&lt;0,0,(100-S42)/10))+IF(U42&gt;100,0,IF(U42&lt;0,0,(100-U42)/10))+IF(X42="-",0,IF(X42="N/A",0,IF(X42&gt;5,0,5-X42)))+IF(Y42&gt;5,0,5-Y42)+IF(Z42="N/A",0,IF(Z42&gt;5,0,5-Z42))+IF(AB42&lt;0,0,IF(AB42="-",0,IF(AB42="N/A",0,IF(AB42&gt;10,5,AB42/2))))+IF(AC42="n/a",0,IF(AC42&lt;0,0,IF(AC42&gt;10,5,AC42/2)))+IF(AE42="n/a",0,IF(AE42&lt;0,0,IF(AE42&gt;10,5,AE42/2)))+AF42/10+IF(AG42&gt;100000,3,IF(AG42&gt;10000,2,IF(AG42&gt;1000,1,0)))+IF(AL42&gt;10,5,AL42/2)+IF(AM42="n/a",0,IF(AM42&gt;10,5,AM42/2))+IF(AN42="n/a",0,IF(AN42&gt;10,5,AN42/2))+IF(AO42="n/a",0,IF(AO42&lt;0,0,IF(AO42&gt;10,5,AO42/2)))+IF(CB42&gt;10,5,CB42/2)</f>
        <v>57.5762991550192</v>
      </c>
      <c r="CH42" s="315">
        <f>IF(AB42="n/a",1.03*AP42,IF(AB42&lt;0,1.01*AP42,IF(AB42&gt;10,1.1*AP42,(1+AB42/100)*AP42)))</f>
        <v>1.672</v>
      </c>
      <c r="CI42" s="211">
        <f>IF($AC42="n/a",1.03*CH42,IF($AC42&lt;0,1.01*CH42,IF($AC42&gt;10,1.1*CH42,(1+$AC42/100)*CH42)))</f>
        <v>1.8392</v>
      </c>
      <c r="CJ42" s="212">
        <f>IF($AE42="n/a",1.03*CI42,IF($AE42&lt;0,1.01*CI42,IF($AE42&gt;10,1.1*CI42,(1+$AE42/100)*CI42)))</f>
        <v>2.02275216</v>
      </c>
      <c r="CK42" s="212">
        <f>IF($AE42="n/a",1.03*CJ42,IF($AE42&lt;0,1.01*CJ42,IF($AE42&gt;10,1.1*CJ42,(1+$AE42/100)*CJ42)))</f>
        <v>2.224622825568001</v>
      </c>
      <c r="CL42" s="210">
        <f>IF($AE42="n/a",1.03*CK42,IF($AE42&lt;0,1.01*CK42,IF($AE42&gt;10,1.1*CK42,(1+$AE42/100)*CK42)))</f>
        <v>2.446640183559687</v>
      </c>
      <c r="CM42" s="211">
        <f>SUM(CH42:CL42)</f>
        <v>10.20521516912769</v>
      </c>
      <c r="CN42" s="208">
        <f>(CM42/H42)*100</f>
        <v>16.11434575892577</v>
      </c>
      <c r="CO42" s="213">
        <v>1.24</v>
      </c>
      <c r="CP42" s="214">
        <v>34.3</v>
      </c>
      <c r="CQ42" s="215">
        <v>0.2</v>
      </c>
      <c r="CR42" s="214">
        <v>4.5</v>
      </c>
      <c r="CS42" s="215">
        <v>10</v>
      </c>
    </row>
    <row r="43" ht="11.25" customHeight="1">
      <c r="A43" t="s" s="227">
        <v>1138</v>
      </c>
      <c r="B43" t="s" s="116">
        <v>1139</v>
      </c>
      <c r="C43" t="s" s="116">
        <v>220</v>
      </c>
      <c r="D43" s="218">
        <v>8</v>
      </c>
      <c r="E43" s="85">
        <v>394</v>
      </c>
      <c r="F43" t="s" s="220">
        <v>55</v>
      </c>
      <c r="G43" t="s" s="221">
        <v>55</v>
      </c>
      <c r="H43" s="493">
        <v>67.98</v>
      </c>
      <c r="I43" s="223">
        <f>(R43/H43)*100</f>
        <v>1.323918799646955</v>
      </c>
      <c r="J43" s="439">
        <v>0.1908</v>
      </c>
      <c r="K43" s="224">
        <v>0.225</v>
      </c>
      <c r="L43" s="223">
        <f>((K43/J43)-1)*100</f>
        <v>17.9245283018868</v>
      </c>
      <c r="M43" s="226">
        <v>42885</v>
      </c>
      <c r="N43" s="226">
        <v>42887</v>
      </c>
      <c r="O43" s="226">
        <v>42901</v>
      </c>
      <c r="P43" t="s" s="227">
        <v>182</v>
      </c>
      <c r="Q43" t="s" s="440">
        <v>367</v>
      </c>
      <c r="R43" s="225">
        <f>K43*4</f>
        <v>0.9</v>
      </c>
      <c r="S43" t="s" s="400">
        <f>IF(OR(W43&lt;0.01,W43="n/a"),"n/a",R43/W43*100)</f>
        <v>143</v>
      </c>
      <c r="T43" t="s" s="361">
        <f>IF(OR(W43&lt;0.01,Z43="n/a"),"n/a",(H43/SQRT(22.5*W43*(H43/Z43))-1)*100)</f>
        <v>143</v>
      </c>
      <c r="U43" t="s" s="265">
        <f>IF(OR(W43&lt;0.01,W43="n/a"),"n/a",H43/W43)</f>
        <v>143</v>
      </c>
      <c r="V43" s="230">
        <v>9</v>
      </c>
      <c r="W43" s="222">
        <v>-5.62</v>
      </c>
      <c r="X43" t="s" s="399">
        <v>143</v>
      </c>
      <c r="Y43" s="231">
        <v>1.17</v>
      </c>
      <c r="Z43" s="232">
        <v>1.24</v>
      </c>
      <c r="AA43" s="233">
        <v>1.7</v>
      </c>
      <c r="AB43" s="234">
        <v>-98.90000000000001</v>
      </c>
      <c r="AC43" s="235">
        <v>-25.24</v>
      </c>
      <c r="AD43" s="236">
        <v>-46.1</v>
      </c>
      <c r="AE43" s="236">
        <v>-11.1</v>
      </c>
      <c r="AF43" s="237">
        <v>12</v>
      </c>
      <c r="AG43" s="238">
        <v>4255</v>
      </c>
      <c r="AH43" s="239">
        <v>0.3</v>
      </c>
      <c r="AI43" s="240">
        <v>0.83</v>
      </c>
      <c r="AJ43" t="s" s="265">
        <f>IF(OR(AD43&lt;0,AD43="n/a",AD43=0,AN43="n/a"),"n/a",AN43/AD43)</f>
        <v>143</v>
      </c>
      <c r="AK43" s="242">
        <f>IF(OR(AN43&lt;0,AN43="n/a",AO43&lt;0,AO43="n/a"),"n/a",AN43/AO43)</f>
        <v>5.128854325532456</v>
      </c>
      <c r="AL43" s="243">
        <f>((AP43/AQ43)^(1/1)-1)*100</f>
        <v>3.316188413643739</v>
      </c>
      <c r="AM43" s="243">
        <f>IF(AS43=0,"n/a",((AP43/AS43)^(1/3)-1)*100)</f>
        <v>7.812443119908963</v>
      </c>
      <c r="AN43" s="243">
        <f>IF(AV43=0,"n/a",((AP43/AV43)^(1/5)-1)*100)</f>
        <v>18.23807152957222</v>
      </c>
      <c r="AO43" s="244">
        <f>IF(BB43=0,"n/a",((AP43/BB43)^(1/10)-1)*100)</f>
        <v>3.555973785174493</v>
      </c>
      <c r="AP43" s="321">
        <v>0.7633</v>
      </c>
      <c r="AQ43" s="241">
        <v>0.7388</v>
      </c>
      <c r="AR43" s="321">
        <v>0.6654</v>
      </c>
      <c r="AS43" s="241">
        <v>0.6091</v>
      </c>
      <c r="AT43" s="245"/>
      <c r="AU43" s="241">
        <v>0.4159</v>
      </c>
      <c r="AV43" s="241">
        <v>0.3303</v>
      </c>
      <c r="AW43" s="245"/>
      <c r="AX43" s="246">
        <v>0.2569</v>
      </c>
      <c r="AY43" s="394">
        <v>0.1468</v>
      </c>
      <c r="AZ43" s="317">
        <v>0.4403</v>
      </c>
      <c r="BA43" s="317">
        <v>0.5382</v>
      </c>
      <c r="BB43" s="248">
        <v>0.5382</v>
      </c>
      <c r="BC43" s="248">
        <v>0.491</v>
      </c>
      <c r="BD43" s="317">
        <v>0.4437</v>
      </c>
      <c r="BE43" s="317">
        <v>0.4437</v>
      </c>
      <c r="BF43" s="317">
        <v>0.4437</v>
      </c>
      <c r="BG43" s="248">
        <v>0.4437</v>
      </c>
      <c r="BH43" s="248">
        <v>0.4376</v>
      </c>
      <c r="BI43" s="401">
        <v>0.4194</v>
      </c>
      <c r="BJ43" s="246">
        <f>SUM(AP43:BI43)</f>
        <v>8.565999999999997</v>
      </c>
      <c r="BK43" s="250">
        <f>((AP43/AQ43)-1)*100</f>
        <v>3.316188413643739</v>
      </c>
      <c r="BL43" s="250">
        <f>((AQ43/AR43)-1)*100</f>
        <v>11.03095882176135</v>
      </c>
      <c r="BM43" s="250">
        <f>((AR43/AS43)-1)*100</f>
        <v>9.243145624692172</v>
      </c>
      <c r="BN43" s="250">
        <f>IF(AU43=0,0,IF(AU43&gt;AS43,0,((AS43/AU43)-1)*100))</f>
        <v>46.4534743928829</v>
      </c>
      <c r="BO43" s="250">
        <f>IF(AV43=0,0,IF(AV43&gt;AU43,0,((AU43/AV43)-1)*100))</f>
        <v>25.91583409022103</v>
      </c>
      <c r="BP43" s="250">
        <f>IF(AX43=0,0,IF(AX43&gt;AV43,0,((AV43/AX43)-1)*100))</f>
        <v>28.57142857142856</v>
      </c>
      <c r="BQ43" s="251">
        <f>IF(AY43=0,0,IF(AY43&gt;AX43,0,((AX43/AY43)-1)*100))</f>
        <v>75</v>
      </c>
      <c r="BR43" s="252">
        <f>IF(AZ43=0,0,IF(AZ43&gt;AY43,0,((AY43/AZ43)-1)*100))</f>
        <v>0</v>
      </c>
      <c r="BS43" s="252">
        <f>IF(BA43=0,0,IF(BA43&gt;AZ43,0,((AZ43/BA43)-1)*100))</f>
        <v>0</v>
      </c>
      <c r="BT43" s="252">
        <f>IF(BB43=0,0,IF(BB43&gt;BA43,0,((BA43/BB43)-1)*100))</f>
        <v>0</v>
      </c>
      <c r="BU43" s="252">
        <f>IF(BC43=0,0,IF(BC43&gt;BB43,0,((BB43/BC43)-1)*100))</f>
        <v>9.613034623217921</v>
      </c>
      <c r="BV43" s="252">
        <f>IF(BD43=0,0,IF(BD43&gt;BC43,0,((BC43/BD43)-1)*100))</f>
        <v>10.66035609646157</v>
      </c>
      <c r="BW43" s="252">
        <f>IF(BE43=0,0,IF(BE43&gt;BD43,0,((BD43/BE43)-1)*100))</f>
        <v>0</v>
      </c>
      <c r="BX43" s="252">
        <f>IF(BF43=0,0,IF(BF43&gt;BE43,0,((BE43/BF43)-1)*100))</f>
        <v>0</v>
      </c>
      <c r="BY43" s="252">
        <f>IF(BG43=0,0,IF(BG43&gt;BF43,0,((BF43/BG43)-1)*100))</f>
        <v>0</v>
      </c>
      <c r="BZ43" s="252">
        <f>IF(BH43=0,0,IF(BH43&gt;BG43,0,((BG43/BH43)-1)*100))</f>
        <v>1.393967093235826</v>
      </c>
      <c r="CA43" s="253">
        <f>IF(BI43=0,0,IF(BI43&gt;BH43,0,((BH43/BI43)-1)*100))</f>
        <v>4.33953266571292</v>
      </c>
      <c r="CB43" s="250">
        <f>AVERAGE(BK43:CA43)</f>
        <v>13.26693649372106</v>
      </c>
      <c r="CC43" s="250">
        <f>SQRT(AVERAGE((BK43-$CB43)^2,(BL43-$CB43)^2,(BM43-$CB43)^2,(BN43-$CB43)^2,(BO43-$CB43)^2,(BP43-$CB43)^2,(BQ43-$CB43)^2,(BR43-$CB43)^2,(BS43-$CB43)^2,(BT43-$CB43)^2,(BU43-$CB43)^2,(BV43-$CB43)^2,(BW43-$CB43)^2,(BX43-$CB43)^2,(BY43-$CB43)^2,(BZ43-$CB43)^2,(CA43-$CB43)^2))</f>
        <v>19.88737142530535</v>
      </c>
      <c r="CD43" t="s" s="116">
        <v>222</v>
      </c>
      <c r="CE43" t="s" s="402">
        <f>IF(AN43="n/a","n/a",IF(U43&lt;0,"n/a",IF(U43="n/a","n/a",I43+AN43-U43)))</f>
        <v>143</v>
      </c>
      <c r="CF43" s="254">
        <f>IF(AN43="n/a","n/a",I43+AN43)</f>
        <v>19.56199032921917</v>
      </c>
      <c r="CG43" s="250">
        <f>D43/10+(1000-E43)/100+IF(F43="N",2,IF(F43="Y",1,0))+IF(G43="N",2,IF(G43="Y",1,0))+IF(L43&gt;10,5,L43/2)+IF(S43&gt;100,0,IF(S43&lt;0,0,(100-S43)/10))+IF(U43&gt;100,0,IF(U43&lt;0,0,(100-U43)/10))+IF(X43="-",0,IF(X43="N/A",0,IF(X43&gt;5,0,5-X43)))+IF(Y43&gt;5,0,5-Y43)+IF(Z43="N/A",0,IF(Z43&gt;5,0,5-Z43))+IF(AB43&lt;0,0,IF(AB43="-",0,IF(AB43="N/A",0,IF(AB43&gt;10,5,AB43/2))))+IF(AC43="n/a",0,IF(AC43&lt;0,0,IF(AC43&gt;10,5,AC43/2)))+IF(AE43="n/a",0,IF(AE43&lt;0,0,IF(AE43&gt;10,5,AE43/2)))+AF43/10+IF(AG43&gt;100000,3,IF(AG43&gt;10000,2,IF(AG43&gt;1000,1,0)))+IF(AL43&gt;10,5,AL43/2)+IF(AM43="n/a",0,IF(AM43&gt;10,5,AM43/2))+IF(AN43="n/a",0,IF(AN43&gt;10,5,AN43/2))+IF(AO43="n/a",0,IF(AO43&lt;0,0,IF(AO43&gt;10,5,AO43/2)))+IF(CB43&gt;10,5,CB43/2)</f>
        <v>42.99230265936359</v>
      </c>
      <c r="CH43" s="255">
        <f>IF(AB43="n/a",1.03*AP43,IF(AB43&lt;0,1.01*AP43,IF(AB43&gt;10,1.1*AP43,(1+AB43/100)*AP43)))</f>
        <v>0.770933</v>
      </c>
      <c r="CI43" s="256">
        <f>IF($AC43="n/a",1.03*CH43,IF($AC43&lt;0,1.01*CH43,IF($AC43&gt;10,1.1*CH43,(1+$AC43/100)*CH43)))</f>
        <v>0.7786423299999999</v>
      </c>
      <c r="CJ43" s="257">
        <f>IF($AE43="n/a",1.03*CI43,IF($AE43&lt;0,1.01*CI43,IF($AE43&gt;10,1.1*CI43,(1+$AE43/100)*CI43)))</f>
        <v>0.7864287532999999</v>
      </c>
      <c r="CK43" s="257">
        <f>IF($AE43="n/a",1.03*CJ43,IF($AE43&lt;0,1.01*CJ43,IF($AE43&gt;10,1.1*CJ43,(1+$AE43/100)*CJ43)))</f>
        <v>0.794293040833</v>
      </c>
      <c r="CL43" s="258">
        <f>IF($AE43="n/a",1.03*CK43,IF($AE43&lt;0,1.01*CK43,IF($AE43&gt;10,1.1*CK43,(1+$AE43/100)*CK43)))</f>
        <v>0.8022359712413301</v>
      </c>
      <c r="CM43" s="256">
        <f>SUM(CH43:CL43)</f>
        <v>3.93253309537433</v>
      </c>
      <c r="CN43" s="253">
        <f>(CM43/H43)*100</f>
        <v>5.784838327999895</v>
      </c>
      <c r="CO43" s="259">
        <v>1.07</v>
      </c>
      <c r="CP43" s="260">
        <v>31.7</v>
      </c>
      <c r="CQ43" s="261">
        <v>-1.1</v>
      </c>
      <c r="CR43" s="260">
        <v>5.3</v>
      </c>
      <c r="CS43" s="261">
        <v>8.5</v>
      </c>
    </row>
    <row r="44" ht="11.25" customHeight="1">
      <c r="A44" t="s" s="227">
        <v>1140</v>
      </c>
      <c r="B44" t="s" s="116">
        <v>1141</v>
      </c>
      <c r="C44" t="s" s="116">
        <v>146</v>
      </c>
      <c r="D44" s="218">
        <v>6</v>
      </c>
      <c r="E44" s="85">
        <v>648</v>
      </c>
      <c r="F44" t="s" s="220">
        <v>129</v>
      </c>
      <c r="G44" t="s" s="221">
        <v>129</v>
      </c>
      <c r="H44" s="493">
        <v>42.9</v>
      </c>
      <c r="I44" s="223">
        <f>(R44/H44)*100</f>
        <v>2.237762237762238</v>
      </c>
      <c r="J44" s="224">
        <v>0.22</v>
      </c>
      <c r="K44" s="224">
        <v>0.24</v>
      </c>
      <c r="L44" s="223">
        <f>((K44/J44)-1)*100</f>
        <v>9.090909090909083</v>
      </c>
      <c r="M44" s="226">
        <v>42865</v>
      </c>
      <c r="N44" s="226">
        <v>42867</v>
      </c>
      <c r="O44" s="226">
        <v>42885</v>
      </c>
      <c r="P44" t="s" s="227">
        <v>632</v>
      </c>
      <c r="Q44" t="s" s="116">
        <v>583</v>
      </c>
      <c r="R44" s="225">
        <f>K44*4</f>
        <v>0.96</v>
      </c>
      <c r="S44" s="228">
        <f>IF(OR(W44&lt;0.01,W44="n/a"),"n/a",R44/W44*100)</f>
        <v>39.66942148760331</v>
      </c>
      <c r="T44" s="229">
        <f>IF(OR(W44&lt;0.01,Z44="n/a"),"n/a",(H44/SQRT(22.5*W44*(H44/Z44))-1)*100)</f>
        <v>-25.2073573542197</v>
      </c>
      <c r="U44" s="223">
        <f>IF(OR(W44&lt;0.01,W44="n/a"),"n/a",H44/W44)</f>
        <v>17.72727272727273</v>
      </c>
      <c r="V44" s="230">
        <v>12</v>
      </c>
      <c r="W44" s="222">
        <v>2.42</v>
      </c>
      <c r="X44" s="222">
        <v>1.14</v>
      </c>
      <c r="Y44" s="231">
        <v>0.9399999999999999</v>
      </c>
      <c r="Z44" s="232">
        <v>0.71</v>
      </c>
      <c r="AA44" s="233">
        <v>4.1</v>
      </c>
      <c r="AB44" s="234">
        <v>-42.5</v>
      </c>
      <c r="AC44" s="261">
        <v>240.1</v>
      </c>
      <c r="AD44" s="236">
        <v>27.6</v>
      </c>
      <c r="AE44" s="236">
        <v>15.53</v>
      </c>
      <c r="AF44" s="237">
        <v>7</v>
      </c>
      <c r="AG44" s="238">
        <v>2573</v>
      </c>
      <c r="AH44" s="239">
        <v>0.1</v>
      </c>
      <c r="AI44" s="240">
        <v>0.18</v>
      </c>
      <c r="AJ44" s="241">
        <f>IF(OR(AD44&lt;0,AD44="n/a",AD44=0,AN44="n/a"),"n/a",AN44/AD44)</f>
        <v>0.2795057528722576</v>
      </c>
      <c r="AK44" s="242">
        <f>IF(OR(AN44&lt;0,AN44="n/a",AO44&lt;0,AO44="n/a"),"n/a",AN44/AO44)</f>
        <v>2.03785528268287</v>
      </c>
      <c r="AL44" s="243">
        <f>((AP44/AQ44)^(1/1)-1)*100</f>
        <v>4.81927710843375</v>
      </c>
      <c r="AM44" s="243">
        <f>IF(AS44=0,"n/a",((AP44/AS44)^(1/3)-1)*100)</f>
        <v>7.008998942569566</v>
      </c>
      <c r="AN44" s="243">
        <f>IF(AV44=0,"n/a",((AP44/AV44)^(1/5)-1)*100)</f>
        <v>7.714358779274311</v>
      </c>
      <c r="AO44" s="244">
        <f>IF(BB44=0,"n/a",((AP44/BB44)^(1/10)-1)*100)</f>
        <v>3.785528268287153</v>
      </c>
      <c r="AP44" s="241">
        <v>0.87</v>
      </c>
      <c r="AQ44" s="241">
        <v>0.83</v>
      </c>
      <c r="AR44" s="241">
        <v>0.78</v>
      </c>
      <c r="AS44" s="241">
        <v>0.71</v>
      </c>
      <c r="AT44" s="245"/>
      <c r="AU44" s="241">
        <v>0.66</v>
      </c>
      <c r="AV44" s="321">
        <v>0.6</v>
      </c>
      <c r="AW44" s="245"/>
      <c r="AX44" s="583">
        <v>0.6</v>
      </c>
      <c r="AY44" s="394">
        <v>0.6</v>
      </c>
      <c r="AZ44" s="317">
        <v>0.6</v>
      </c>
      <c r="BA44" s="317">
        <v>0.6</v>
      </c>
      <c r="BB44" s="317">
        <v>0.6</v>
      </c>
      <c r="BC44" s="248">
        <v>0.6</v>
      </c>
      <c r="BD44" s="248">
        <v>0.12</v>
      </c>
      <c r="BE44" s="317">
        <v>0</v>
      </c>
      <c r="BF44" s="317">
        <v>0</v>
      </c>
      <c r="BG44" s="317">
        <v>0</v>
      </c>
      <c r="BH44" s="317">
        <v>0</v>
      </c>
      <c r="BI44" s="401">
        <v>0</v>
      </c>
      <c r="BJ44" s="246">
        <f>SUM(AP44:BI44)</f>
        <v>8.169999999999998</v>
      </c>
      <c r="BK44" s="250">
        <f>((AP44/AQ44)-1)*100</f>
        <v>4.81927710843375</v>
      </c>
      <c r="BL44" s="250">
        <f>((AQ44/AR44)-1)*100</f>
        <v>6.41025641025641</v>
      </c>
      <c r="BM44" s="250">
        <f>((AR44/AS44)-1)*100</f>
        <v>9.859154929577475</v>
      </c>
      <c r="BN44" s="250">
        <f>IF(AU44=0,0,IF(AU44&gt;AS44,0,((AS44/AU44)-1)*100))</f>
        <v>7.575757575757569</v>
      </c>
      <c r="BO44" s="250">
        <f>IF(AV44=0,0,IF(AV44&gt;AU44,0,((AU44/AV44)-1)*100))</f>
        <v>10.00000000000001</v>
      </c>
      <c r="BP44" s="250">
        <f>IF(AX44=0,0,IF(AX44&gt;AV44,0,((AV44/AX44)-1)*100))</f>
        <v>0</v>
      </c>
      <c r="BQ44" s="251">
        <f>IF(AY44=0,0,IF(AY44&gt;AX44,0,((AX44/AY44)-1)*100))</f>
        <v>0</v>
      </c>
      <c r="BR44" s="252">
        <f>IF(AZ44=0,0,IF(AZ44&gt;AY44,0,((AY44/AZ44)-1)*100))</f>
        <v>0</v>
      </c>
      <c r="BS44" s="252">
        <f>IF(BA44=0,0,IF(BA44&gt;AZ44,0,((AZ44/BA44)-1)*100))</f>
        <v>0</v>
      </c>
      <c r="BT44" s="252">
        <f>IF(BB44=0,0,IF(BB44&gt;BA44,0,((BA44/BB44)-1)*100))</f>
        <v>0</v>
      </c>
      <c r="BU44" s="252">
        <f>IF(BC44=0,0,IF(BC44&gt;BB44,0,((BB44/BC44)-1)*100))</f>
        <v>0</v>
      </c>
      <c r="BV44" s="252">
        <f>IF(BD44=0,0,IF(BD44&gt;BC44,0,((BC44/BD44)-1)*100))</f>
        <v>400</v>
      </c>
      <c r="BW44" s="252">
        <f>IF(BE44=0,0,IF(BE44&gt;BD44,0,((BD44/BE44)-1)*100))</f>
        <v>0</v>
      </c>
      <c r="BX44" s="252">
        <f>IF(BF44=0,0,IF(BF44&gt;BE44,0,((BE44/BF44)-1)*100))</f>
        <v>0</v>
      </c>
      <c r="BY44" s="252">
        <f>IF(BG44=0,0,IF(BG44&gt;BF44,0,((BF44/BG44)-1)*100))</f>
        <v>0</v>
      </c>
      <c r="BZ44" s="252">
        <f>IF(BH44=0,0,IF(BH44&gt;BG44,0,((BG44/BH44)-1)*100))</f>
        <v>0</v>
      </c>
      <c r="CA44" s="253">
        <f>IF(BI44=0,0,IF(BI44&gt;BH44,0,((BH44/BI44)-1)*100))</f>
        <v>0</v>
      </c>
      <c r="CB44" s="250">
        <f>AVERAGE(BK44:CA44)</f>
        <v>25.80379094258972</v>
      </c>
      <c r="CC44" s="250">
        <f>SQRT(AVERAGE((BK44-$CB44)^2,(BL44-$CB44)^2,(BM44-$CB44)^2,(BN44-$CB44)^2,(BO44-$CB44)^2,(BP44-$CB44)^2,(BQ44-$CB44)^2,(BR44-$CB44)^2,(BS44-$CB44)^2,(BT44-$CB44)^2,(BU44-$CB44)^2,(BV44-$CB44)^2,(BW44-$CB44)^2,(BX44-$CB44)^2,(BY44-$CB44)^2,(BZ44-$CB44)^2,(CA44-$CB44)^2))</f>
        <v>93.61991561587934</v>
      </c>
      <c r="CD44" t="s" s="116">
        <v>132</v>
      </c>
      <c r="CE44" s="254">
        <f>IF(AN44="n/a","n/a",IF(U44&lt;0,"n/a",IF(U44="n/a","n/a",I44+AN44-U44)))</f>
        <v>-7.775151710236178</v>
      </c>
      <c r="CF44" s="254">
        <f>IF(AN44="n/a","n/a",I44+AN44)</f>
        <v>9.952121017036548</v>
      </c>
      <c r="CG44" s="250">
        <f>D44/10+(1000-E44)/100+IF(F44="N",2,IF(F44="Y",1,0))+IF(G44="N",2,IF(G44="Y",1,0))+IF(L44&gt;10,5,L44/2)+IF(S44&gt;100,0,IF(S44&lt;0,0,(100-S44)/10))+IF(U44&gt;100,0,IF(U44&lt;0,0,(100-U44)/10))+IF(X44="-",0,IF(X44="N/A",0,IF(X44&gt;5,0,5-X44)))+IF(Y44&gt;5,0,5-Y44)+IF(Z44="N/A",0,IF(Z44&gt;5,0,5-Z44))+IF(AB44&lt;0,0,IF(AB44="-",0,IF(AB44="N/A",0,IF(AB44&gt;10,5,AB44/2))))+IF(AC44="n/a",0,IF(AC44&lt;0,0,IF(AC44&gt;10,5,AC44/2)))+IF(AE44="n/a",0,IF(AE44&lt;0,0,IF(AE44&gt;10,5,AE44/2)))+AF44/10+IF(AG44&gt;100000,3,IF(AG44&gt;10000,2,IF(AG44&gt;1000,1,0)))+IF(AL44&gt;10,5,AL44/2)+IF(AM44="n/a",0,IF(AM44&gt;10,5,AM44/2))+IF(AN44="n/a",0,IF(AN44&gt;10,5,AN44/2))+IF(AO44="n/a",0,IF(AO44&lt;0,0,IF(AO44&gt;10,5,AO44/2)))+IF(CB44&gt;10,5,CB44/2)</f>
        <v>63.49986667324933</v>
      </c>
      <c r="CH44" s="255">
        <f>IF(AB44="n/a",1.03*AP44,IF(AB44&lt;0,1.01*AP44,IF(AB44&gt;10,1.1*AP44,(1+AB44/100)*AP44)))</f>
        <v>0.8787</v>
      </c>
      <c r="CI44" s="256">
        <f>IF($AC44="n/a",1.03*CH44,IF($AC44&lt;0,1.01*CH44,IF($AC44&gt;10,1.1*CH44,(1+$AC44/100)*CH44)))</f>
        <v>0.9665700000000002</v>
      </c>
      <c r="CJ44" s="257">
        <f>IF($AE44="n/a",1.03*CI44,IF($AE44&lt;0,1.01*CI44,IF($AE44&gt;10,1.1*CI44,(1+$AE44/100)*CI44)))</f>
        <v>1.063227</v>
      </c>
      <c r="CK44" s="257">
        <f>IF($AE44="n/a",1.03*CJ44,IF($AE44&lt;0,1.01*CJ44,IF($AE44&gt;10,1.1*CJ44,(1+$AE44/100)*CJ44)))</f>
        <v>1.1695497</v>
      </c>
      <c r="CL44" s="258">
        <f>IF($AE44="n/a",1.03*CK44,IF($AE44&lt;0,1.01*CK44,IF($AE44&gt;10,1.1*CK44,(1+$AE44/100)*CK44)))</f>
        <v>1.28650467</v>
      </c>
      <c r="CM44" s="256">
        <f>SUM(CH44:CL44)</f>
        <v>5.364551370000001</v>
      </c>
      <c r="CN44" s="253">
        <f>(CM44/H44)*100</f>
        <v>12.50478174825175</v>
      </c>
      <c r="CO44" s="259">
        <v>0.75</v>
      </c>
      <c r="CP44" s="260">
        <v>22.4</v>
      </c>
      <c r="CQ44" s="261">
        <v>-25.8</v>
      </c>
      <c r="CR44" s="260">
        <v>2.1</v>
      </c>
      <c r="CS44" s="261">
        <v>-13.5</v>
      </c>
    </row>
    <row r="45" ht="11.25" customHeight="1">
      <c r="A45" t="s" s="116">
        <v>1142</v>
      </c>
      <c r="B45" t="s" s="116">
        <v>1143</v>
      </c>
      <c r="C45" t="s" s="227">
        <v>128</v>
      </c>
      <c r="D45" s="218">
        <v>6</v>
      </c>
      <c r="E45" s="85">
        <v>697</v>
      </c>
      <c r="F45" t="s" s="220">
        <v>141</v>
      </c>
      <c r="G45" t="s" s="221">
        <v>141</v>
      </c>
      <c r="H45" s="493">
        <v>25.3</v>
      </c>
      <c r="I45" s="223">
        <f>(R45/H45)*100</f>
        <v>2.213438735177866</v>
      </c>
      <c r="J45" s="224">
        <v>0.12</v>
      </c>
      <c r="K45" s="224">
        <v>0.14</v>
      </c>
      <c r="L45" s="223">
        <f>((K45/J45)-1)*100</f>
        <v>16.66666666666667</v>
      </c>
      <c r="M45" s="226">
        <v>43069</v>
      </c>
      <c r="N45" s="226">
        <v>43070</v>
      </c>
      <c r="O45" s="226">
        <v>43084</v>
      </c>
      <c r="P45" t="s" s="227">
        <v>182</v>
      </c>
      <c r="Q45" s="395"/>
      <c r="R45" s="225">
        <f>K45*4</f>
        <v>0.5600000000000001</v>
      </c>
      <c r="S45" s="228">
        <f>IF(OR(W45&lt;0.01,W45="n/a"),"n/a",R45/W45*100)</f>
        <v>38.35616438356165</v>
      </c>
      <c r="T45" s="229">
        <f>IF(OR(W45&lt;0.01,Z45="n/a"),"n/a",(H45/SQRT(22.5*W45*(H45/Z45))-1)*100)</f>
        <v>-1.882250095760307</v>
      </c>
      <c r="U45" s="223">
        <f>IF(OR(W45&lt;0.01,W45="n/a"),"n/a",H45/W45)</f>
        <v>17.32876712328767</v>
      </c>
      <c r="V45" s="230">
        <v>12</v>
      </c>
      <c r="W45" s="222">
        <v>1.46</v>
      </c>
      <c r="X45" s="222">
        <v>2.6</v>
      </c>
      <c r="Y45" s="231">
        <v>4.5</v>
      </c>
      <c r="Z45" s="232">
        <v>1.25</v>
      </c>
      <c r="AA45" s="233">
        <v>7.4</v>
      </c>
      <c r="AB45" s="234">
        <v>6</v>
      </c>
      <c r="AC45" s="235">
        <v>7.61</v>
      </c>
      <c r="AD45" s="236">
        <v>13.9</v>
      </c>
      <c r="AE45" s="236">
        <v>6.7</v>
      </c>
      <c r="AF45" s="237">
        <v>13</v>
      </c>
      <c r="AG45" s="238">
        <v>3859</v>
      </c>
      <c r="AH45" s="239">
        <v>0.6</v>
      </c>
      <c r="AI45" s="240">
        <v>0.16</v>
      </c>
      <c r="AJ45" s="241">
        <f>IF(OR(AD45&lt;0,AD45="n/a",AD45=0,AN45="n/a"),"n/a",AN45/AD45)</f>
        <v>4.47964828488924</v>
      </c>
      <c r="AK45" t="s" s="402">
        <f>IF(OR(AN45&lt;0,AN45="n/a",AO45&lt;0,AO45="n/a"),"n/a",AN45/AO45)</f>
        <v>143</v>
      </c>
      <c r="AL45" s="243">
        <f>((AP45/AQ45)^(1/1)-1)*100</f>
        <v>9.756097560975618</v>
      </c>
      <c r="AM45" s="243">
        <f>IF(AS45=0,"n/a",((AP45/AS45)^(1/3)-1)*100)</f>
        <v>10.89182339303882</v>
      </c>
      <c r="AN45" s="243">
        <f>IF(AV45=0,"n/a",((AP45/AV45)^(1/5)-1)*100)</f>
        <v>62.26711115996044</v>
      </c>
      <c r="AO45" s="244">
        <f>IF(BB45=0,"n/a",((AP45/BB45)^(1/10)-1)*100)</f>
        <v>-8.876421557423575</v>
      </c>
      <c r="AP45" s="241">
        <v>0.45</v>
      </c>
      <c r="AQ45" s="241">
        <v>0.41</v>
      </c>
      <c r="AR45" s="241">
        <v>0.37</v>
      </c>
      <c r="AS45" s="241">
        <v>0.33</v>
      </c>
      <c r="AT45" s="245"/>
      <c r="AU45" s="241">
        <v>0.23</v>
      </c>
      <c r="AV45" s="321">
        <v>0.04</v>
      </c>
      <c r="AW45" s="245"/>
      <c r="AX45" s="583">
        <v>0.04</v>
      </c>
      <c r="AY45" s="394">
        <v>0.47</v>
      </c>
      <c r="AZ45" s="248">
        <v>1.27</v>
      </c>
      <c r="BA45" s="248">
        <v>1.22</v>
      </c>
      <c r="BB45" s="248">
        <v>1.14</v>
      </c>
      <c r="BC45" s="248">
        <v>1.06</v>
      </c>
      <c r="BD45" s="248">
        <v>0.97667</v>
      </c>
      <c r="BE45" s="248">
        <v>0.88668</v>
      </c>
      <c r="BF45" s="248">
        <v>0.80789</v>
      </c>
      <c r="BG45" s="248">
        <v>0.7393999999999999</v>
      </c>
      <c r="BH45" s="248">
        <v>0.67108</v>
      </c>
      <c r="BI45" s="401">
        <v>0.63912</v>
      </c>
      <c r="BJ45" s="246">
        <f>SUM(AP45:BI45)</f>
        <v>11.75084</v>
      </c>
      <c r="BK45" s="250">
        <f>((AP45/AQ45)-1)*100</f>
        <v>9.756097560975618</v>
      </c>
      <c r="BL45" s="250">
        <f>((AQ45/AR45)-1)*100</f>
        <v>10.81081081081081</v>
      </c>
      <c r="BM45" s="250">
        <f>((AR45/AS45)-1)*100</f>
        <v>12.12121212121211</v>
      </c>
      <c r="BN45" s="250">
        <f>IF(AU45=0,0,IF(AU45&gt;AS45,0,((AS45/AU45)-1)*100))</f>
        <v>43.47826086956521</v>
      </c>
      <c r="BO45" s="250">
        <f>IF(AV45=0,0,IF(AV45&gt;AU45,0,((AU45/AV45)-1)*100))</f>
        <v>475</v>
      </c>
      <c r="BP45" s="250">
        <f>IF(AX45=0,0,IF(AX45&gt;AV45,0,((AV45/AX45)-1)*100))</f>
        <v>0</v>
      </c>
      <c r="BQ45" s="251">
        <f>IF(AY45=0,0,IF(AY45&gt;AX45,0,((AX45/AY45)-1)*100))</f>
        <v>0</v>
      </c>
      <c r="BR45" s="252">
        <f>IF(AZ45=0,0,IF(AZ45&gt;AY45,0,((AY45/AZ45)-1)*100))</f>
        <v>0</v>
      </c>
      <c r="BS45" s="252">
        <f>IF(BA45=0,0,IF(BA45&gt;AZ45,0,((AZ45/BA45)-1)*100))</f>
        <v>4.098360655737698</v>
      </c>
      <c r="BT45" s="252">
        <f>IF(BB45=0,0,IF(BB45&gt;BA45,0,((BA45/BB45)-1)*100))</f>
        <v>7.017543859649122</v>
      </c>
      <c r="BU45" s="252">
        <f>IF(BC45=0,0,IF(BC45&gt;BB45,0,((BB45/BC45)-1)*100))</f>
        <v>7.547169811320731</v>
      </c>
      <c r="BV45" s="252">
        <f>IF(BD45=0,0,IF(BD45&gt;BC45,0,((BC45/BD45)-1)*100))</f>
        <v>8.532052791628697</v>
      </c>
      <c r="BW45" s="252">
        <f>IF(BE45=0,0,IF(BE45&gt;BD45,0,((BD45/BE45)-1)*100))</f>
        <v>10.14909550232328</v>
      </c>
      <c r="BX45" s="252">
        <f>IF(BF45=0,0,IF(BF45&gt;BE45,0,((BE45/BF45)-1)*100))</f>
        <v>9.75256532448725</v>
      </c>
      <c r="BY45" s="252">
        <f>IF(BG45=0,0,IF(BG45&gt;BF45,0,((BF45/BG45)-1)*100))</f>
        <v>9.26291587773871</v>
      </c>
      <c r="BZ45" s="252">
        <f>IF(BH45=0,0,IF(BH45&gt;BG45,0,((BG45/BH45)-1)*100))</f>
        <v>10.1806043988794</v>
      </c>
      <c r="CA45" s="253">
        <f>IF(BI45=0,0,IF(BI45&gt;BH45,0,((BH45/BI45)-1)*100))</f>
        <v>5.000625860558272</v>
      </c>
      <c r="CB45" s="250">
        <f>AVERAGE(BK45:CA45)</f>
        <v>36.62984208499333</v>
      </c>
      <c r="CC45" s="250">
        <f>SQRT(AVERAGE((BK45-$CB45)^2,(BL45-$CB45)^2,(BM45-$CB45)^2,(BN45-$CB45)^2,(BO45-$CB45)^2,(BP45-$CB45)^2,(BQ45-$CB45)^2,(BR45-$CB45)^2,(BS45-$CB45)^2,(BT45-$CB45)^2,(BU45-$CB45)^2,(BV45-$CB45)^2,(BW45-$CB45)^2,(BX45-$CB45)^2,(BY45-$CB45)^2,(BZ45-$CB45)^2,(CA45-$CB45)^2))</f>
        <v>109.9927898214273</v>
      </c>
      <c r="CD45" t="s" s="116">
        <v>132</v>
      </c>
      <c r="CE45" s="254">
        <f>IF(AN45="n/a","n/a",IF(U45&lt;0,"n/a",IF(U45="n/a","n/a",I45+AN45-U45)))</f>
        <v>47.15178277185063</v>
      </c>
      <c r="CF45" s="254">
        <f>IF(AN45="n/a","n/a",I45+AN45)</f>
        <v>64.48054989513831</v>
      </c>
      <c r="CG45" s="250">
        <f>D45/10+(1000-E45)/100+IF(F45="N",2,IF(F45="Y",1,0))+IF(G45="N",2,IF(G45="Y",1,0))+IF(L45&gt;10,5,L45/2)+IF(S45&gt;100,0,IF(S45&lt;0,0,(100-S45)/10))+IF(U45&gt;100,0,IF(U45&lt;0,0,(100-U45)/10))+IF(X45="-",0,IF(X45="N/A",0,IF(X45&gt;5,0,5-X45)))+IF(Y45&gt;5,0,5-Y45)+IF(Z45="N/A",0,IF(Z45&gt;5,0,5-Z45))+IF(AB45&lt;0,0,IF(AB45="-",0,IF(AB45="N/A",0,IF(AB45&gt;10,5,AB45/2))))+IF(AC45="n/a",0,IF(AC45&lt;0,0,IF(AC45&gt;10,5,AC45/2)))+IF(AE45="n/a",0,IF(AE45&lt;0,0,IF(AE45&gt;10,5,AE45/2)))+AF45/10+IF(AG45&gt;100000,3,IF(AG45&gt;10000,2,IF(AG45&gt;1000,1,0)))+IF(AL45&gt;10,5,AL45/2)+IF(AM45="n/a",0,IF(AM45&gt;10,5,AM45/2))+IF(AN45="n/a",0,IF(AN45&gt;10,5,AN45/2))+IF(AO45="n/a",0,IF(AO45&lt;0,0,IF(AO45&gt;10,5,AO45/2)))+IF(CB45&gt;10,5,CB45/2)</f>
        <v>64.04455562980287</v>
      </c>
      <c r="CH45" s="255">
        <f>IF(AB45="n/a",1.03*AP45,IF(AB45&lt;0,1.01*AP45,IF(AB45&gt;10,1.1*AP45,(1+AB45/100)*AP45)))</f>
        <v>0.477</v>
      </c>
      <c r="CI45" s="256">
        <f>IF($AC45="n/a",1.03*CH45,IF($AC45&lt;0,1.01*CH45,IF($AC45&gt;10,1.1*CH45,(1+$AC45/100)*CH45)))</f>
        <v>0.5132997</v>
      </c>
      <c r="CJ45" s="257">
        <f>IF($AE45="n/a",1.03*CI45,IF($AE45&lt;0,1.01*CI45,IF($AE45&gt;10,1.1*CI45,(1+$AE45/100)*CI45)))</f>
        <v>0.5476907799</v>
      </c>
      <c r="CK45" s="257">
        <f>IF($AE45="n/a",1.03*CJ45,IF($AE45&lt;0,1.01*CJ45,IF($AE45&gt;10,1.1*CJ45,(1+$AE45/100)*CJ45)))</f>
        <v>0.5843860621533</v>
      </c>
      <c r="CL45" s="258">
        <f>IF($AE45="n/a",1.03*CK45,IF($AE45&lt;0,1.01*CK45,IF($AE45&gt;10,1.1*CK45,(1+$AE45/100)*CK45)))</f>
        <v>0.6235399283175711</v>
      </c>
      <c r="CM45" s="256">
        <f>SUM(CH45:CL45)</f>
        <v>2.745916470370871</v>
      </c>
      <c r="CN45" s="253">
        <f>(CM45/H45)*100</f>
        <v>10.85342478407459</v>
      </c>
      <c r="CO45" s="259">
        <v>1.2</v>
      </c>
      <c r="CP45" s="260">
        <v>28.8</v>
      </c>
      <c r="CQ45" s="261">
        <v>-5.2</v>
      </c>
      <c r="CR45" s="260">
        <v>7.6</v>
      </c>
      <c r="CS45" s="261">
        <v>3.9</v>
      </c>
    </row>
    <row r="46" ht="11.25" customHeight="1">
      <c r="A46" t="s" s="146">
        <v>1144</v>
      </c>
      <c r="B46" t="s" s="146">
        <v>1145</v>
      </c>
      <c r="C46" t="s" s="273">
        <v>146</v>
      </c>
      <c r="D46" s="267">
        <v>6</v>
      </c>
      <c r="E46" s="85">
        <v>625</v>
      </c>
      <c r="F46" t="s" s="151">
        <v>129</v>
      </c>
      <c r="G46" t="s" s="152">
        <v>129</v>
      </c>
      <c r="H46" s="496">
        <v>37.1</v>
      </c>
      <c r="I46" s="269">
        <f>(R46/H46)*100</f>
        <v>1.536388140161725</v>
      </c>
      <c r="J46" s="270">
        <v>0.13</v>
      </c>
      <c r="K46" s="270">
        <v>0.1425</v>
      </c>
      <c r="L46" s="269">
        <f>((K46/J46)-1)*100</f>
        <v>9.615384615384603</v>
      </c>
      <c r="M46" s="272">
        <v>42800</v>
      </c>
      <c r="N46" s="272">
        <v>42802</v>
      </c>
      <c r="O46" s="272">
        <v>42816</v>
      </c>
      <c r="P46" t="s" s="273">
        <v>737</v>
      </c>
      <c r="Q46" t="s" s="273">
        <v>583</v>
      </c>
      <c r="R46" s="271">
        <f>K46*4</f>
        <v>0.57</v>
      </c>
      <c r="S46" s="275">
        <f>IF(OR(W46&lt;0.01,W46="n/a"),"n/a",R46/W46*100)</f>
        <v>6.447963800904977</v>
      </c>
      <c r="T46" s="276">
        <f>IF(OR(W46&lt;0.01,Z46="n/a"),"n/a",(H46/SQRT(22.5*W46*(H46/Z46))-1)*100)</f>
        <v>-64.64857175254097</v>
      </c>
      <c r="U46" s="269">
        <f>IF(OR(W46&lt;0.01,W46="n/a"),"n/a",H46/W46)</f>
        <v>4.196832579185521</v>
      </c>
      <c r="V46" s="277">
        <v>12</v>
      </c>
      <c r="W46" s="268">
        <v>8.84</v>
      </c>
      <c r="X46" s="268">
        <v>1.4</v>
      </c>
      <c r="Y46" s="278">
        <v>2.32</v>
      </c>
      <c r="Z46" s="279">
        <v>0.67</v>
      </c>
      <c r="AA46" s="280">
        <v>17.3</v>
      </c>
      <c r="AB46" s="281">
        <v>-7.3</v>
      </c>
      <c r="AC46" s="282">
        <v>-37</v>
      </c>
      <c r="AD46" s="283">
        <v>10.7</v>
      </c>
      <c r="AE46" s="283">
        <v>3</v>
      </c>
      <c r="AF46" s="284">
        <v>6</v>
      </c>
      <c r="AG46" s="285">
        <v>4443</v>
      </c>
      <c r="AH46" s="286">
        <v>0.7</v>
      </c>
      <c r="AI46" s="287">
        <v>0.19</v>
      </c>
      <c r="AJ46" s="288">
        <f>IF(OR(AD46&lt;0,AD46="n/a",AD46=0,AN46="n/a"),"n/a",AN46/AD46)</f>
        <v>2.209004470544247</v>
      </c>
      <c r="AK46" s="289">
        <f>IF(OR(AN46&lt;0,AN46="n/a",AO46&lt;0,AO46="n/a"),"n/a",AN46/AO46)</f>
        <v>1.68569712874636</v>
      </c>
      <c r="AL46" s="290">
        <f>((AP46/AQ46)^(1/1)-1)*100</f>
        <v>8.333333333333348</v>
      </c>
      <c r="AM46" s="290">
        <f>IF(AS46=0,"n/a",((AP46/AS46)^(1/3)-1)*100)</f>
        <v>9.139288306110593</v>
      </c>
      <c r="AN46" s="290">
        <f>IF(AV46=0,"n/a",((AP46/AV46)^(1/5)-1)*100)</f>
        <v>23.63634783482345</v>
      </c>
      <c r="AO46" s="291">
        <f>IF(BB46=0,"n/a",((AP46/BB46)^(1/10)-1)*100)</f>
        <v>14.02170498587823</v>
      </c>
      <c r="AP46" s="288">
        <v>0.52</v>
      </c>
      <c r="AQ46" s="288">
        <v>0.48</v>
      </c>
      <c r="AR46" s="288">
        <v>0.44</v>
      </c>
      <c r="AS46" s="288">
        <v>0.4</v>
      </c>
      <c r="AT46" s="292"/>
      <c r="AU46" s="288">
        <v>0.36</v>
      </c>
      <c r="AV46" s="510">
        <v>0.18</v>
      </c>
      <c r="AW46" s="292"/>
      <c r="AX46" s="524">
        <v>0.18</v>
      </c>
      <c r="AY46" s="403">
        <v>0.18</v>
      </c>
      <c r="AZ46" s="295">
        <v>0.18</v>
      </c>
      <c r="BA46" s="295">
        <v>0.16</v>
      </c>
      <c r="BB46" s="295">
        <v>0.14</v>
      </c>
      <c r="BC46" s="295">
        <v>0.12</v>
      </c>
      <c r="BD46" s="295">
        <v>0.06</v>
      </c>
      <c r="BE46" s="426">
        <v>0</v>
      </c>
      <c r="BF46" s="426">
        <v>0</v>
      </c>
      <c r="BG46" s="426">
        <v>0</v>
      </c>
      <c r="BH46" s="426">
        <v>0</v>
      </c>
      <c r="BI46" s="494">
        <v>0</v>
      </c>
      <c r="BJ46" s="293">
        <f>SUM(AP46:BI46)</f>
        <v>3.400000000000001</v>
      </c>
      <c r="BK46" s="297">
        <f>((AP46/AQ46)-1)*100</f>
        <v>8.333333333333348</v>
      </c>
      <c r="BL46" s="297">
        <f>((AQ46/AR46)-1)*100</f>
        <v>9.090909090909083</v>
      </c>
      <c r="BM46" s="297">
        <f>((AR46/AS46)-1)*100</f>
        <v>9.999999999999986</v>
      </c>
      <c r="BN46" s="297">
        <f>IF(AU46=0,0,IF(AU46&gt;AS46,0,((AS46/AU46)-1)*100))</f>
        <v>11.11111111111112</v>
      </c>
      <c r="BO46" s="297">
        <f>IF(AV46=0,0,IF(AV46&gt;AU46,0,((AU46/AV46)-1)*100))</f>
        <v>100</v>
      </c>
      <c r="BP46" s="297">
        <f>IF(AX46=0,0,IF(AX46&gt;AV46,0,((AV46/AX46)-1)*100))</f>
        <v>0</v>
      </c>
      <c r="BQ46" s="298">
        <f>IF(AY46=0,0,IF(AY46&gt;AX46,0,((AX46/AY46)-1)*100))</f>
        <v>0</v>
      </c>
      <c r="BR46" s="299">
        <f>IF(AZ46=0,0,IF(AZ46&gt;AY46,0,((AY46/AZ46)-1)*100))</f>
        <v>0</v>
      </c>
      <c r="BS46" s="299">
        <f>IF(BA46=0,0,IF(BA46&gt;AZ46,0,((AZ46/BA46)-1)*100))</f>
        <v>12.5</v>
      </c>
      <c r="BT46" s="299">
        <f>IF(BB46=0,0,IF(BB46&gt;BA46,0,((BA46/BB46)-1)*100))</f>
        <v>14.28571428571428</v>
      </c>
      <c r="BU46" s="299">
        <f>IF(BC46=0,0,IF(BC46&gt;BB46,0,((BB46/BC46)-1)*100))</f>
        <v>16.66666666666667</v>
      </c>
      <c r="BV46" s="299">
        <f>IF(BD46=0,0,IF(BD46&gt;BC46,0,((BC46/BD46)-1)*100))</f>
        <v>100</v>
      </c>
      <c r="BW46" s="299">
        <f>IF(BE46=0,0,IF(BE46&gt;BD46,0,((BD46/BE46)-1)*100))</f>
        <v>0</v>
      </c>
      <c r="BX46" s="299">
        <f>IF(BF46=0,0,IF(BF46&gt;BE46,0,((BE46/BF46)-1)*100))</f>
        <v>0</v>
      </c>
      <c r="BY46" s="299">
        <f>IF(BG46=0,0,IF(BG46&gt;BF46,0,((BF46/BG46)-1)*100))</f>
        <v>0</v>
      </c>
      <c r="BZ46" s="299">
        <f>IF(BH46=0,0,IF(BH46&gt;BG46,0,((BG46/BH46)-1)*100))</f>
        <v>0</v>
      </c>
      <c r="CA46" s="300">
        <f>IF(BI46=0,0,IF(BI46&gt;BH46,0,((BH46/BI46)-1)*100))</f>
        <v>0</v>
      </c>
      <c r="CB46" s="297">
        <f>AVERAGE(BK46:CA46)</f>
        <v>16.58751379339614</v>
      </c>
      <c r="CC46" s="297">
        <f>SQRT(AVERAGE((BK46-$CB46)^2,(BL46-$CB46)^2,(BM46-$CB46)^2,(BN46-$CB46)^2,(BO46-$CB46)^2,(BP46-$CB46)^2,(BQ46-$CB46)^2,(BR46-$CB46)^2,(BS46-$CB46)^2,(BT46-$CB46)^2,(BU46-$CB46)^2,(BV46-$CB46)^2,(BW46-$CB46)^2,(BX46-$CB46)^2,(BY46-$CB46)^2,(BZ46-$CB46)^2,(CA46-$CB46)^2))</f>
        <v>30.99922184764727</v>
      </c>
      <c r="CD46" t="s" s="146">
        <v>132</v>
      </c>
      <c r="CE46" s="301">
        <f>IF(AN46="n/a","n/a",IF(U46&lt;0,"n/a",IF(U46="n/a","n/a",I46+AN46-U46)))</f>
        <v>20.97590339579965</v>
      </c>
      <c r="CF46" s="301">
        <f>IF(AN46="n/a","n/a",I46+AN46)</f>
        <v>25.17273597498517</v>
      </c>
      <c r="CG46" s="297">
        <f>D46/10+(1000-E46)/100+IF(F46="N",2,IF(F46="Y",1,0))+IF(G46="N",2,IF(G46="Y",1,0))+IF(L46&gt;10,5,L46/2)+IF(S46&gt;100,0,IF(S46&lt;0,0,(100-S46)/10))+IF(U46&gt;100,0,IF(U46&lt;0,0,(100-U46)/10))+IF(X46="-",0,IF(X46="N/A",0,IF(X46&gt;5,0,5-X46)))+IF(Y46&gt;5,0,5-Y46)+IF(Z46="N/A",0,IF(Z46&gt;5,0,5-Z46))+IF(AB46&lt;0,0,IF(AB46="-",0,IF(AB46="N/A",0,IF(AB46&gt;10,5,AB46/2))))+IF(AC46="n/a",0,IF(AC46&lt;0,0,IF(AC46&gt;10,5,AC46/2)))+IF(AE46="n/a",0,IF(AE46&lt;0,0,IF(AE46&gt;10,5,AE46/2)))+AF46/10+IF(AG46&gt;100000,3,IF(AG46&gt;10000,2,IF(AG46&gt;1000,1,0)))+IF(AL46&gt;10,5,AL46/2)+IF(AM46="n/a",0,IF(AM46&gt;10,5,AM46/2))+IF(AN46="n/a",0,IF(AN46&gt;10,5,AN46/2))+IF(AO46="n/a",0,IF(AO46&lt;0,0,IF(AO46&gt;10,5,AO46/2)))+IF(CB46&gt;10,5,CB46/2)</f>
        <v>65.53952348940523</v>
      </c>
      <c r="CH46" s="302">
        <f>IF(AB46="n/a",1.03*AP46,IF(AB46&lt;0,1.01*AP46,IF(AB46&gt;10,1.1*AP46,(1+AB46/100)*AP46)))</f>
        <v>0.5252</v>
      </c>
      <c r="CI46" s="303">
        <f>IF($AC46="n/a",1.03*CH46,IF($AC46&lt;0,1.01*CH46,IF($AC46&gt;10,1.1*CH46,(1+$AC46/100)*CH46)))</f>
        <v>0.530452</v>
      </c>
      <c r="CJ46" s="304">
        <f>IF($AE46="n/a",1.03*CI46,IF($AE46&lt;0,1.01*CI46,IF($AE46&gt;10,1.1*CI46,(1+$AE46/100)*CI46)))</f>
        <v>0.54636556</v>
      </c>
      <c r="CK46" s="304">
        <f>IF($AE46="n/a",1.03*CJ46,IF($AE46&lt;0,1.01*CJ46,IF($AE46&gt;10,1.1*CJ46,(1+$AE46/100)*CJ46)))</f>
        <v>0.5627565268</v>
      </c>
      <c r="CL46" s="305">
        <f>IF($AE46="n/a",1.03*CK46,IF($AE46&lt;0,1.01*CK46,IF($AE46&gt;10,1.1*CK46,(1+$AE46/100)*CK46)))</f>
        <v>0.579639222604</v>
      </c>
      <c r="CM46" s="303">
        <f>SUM(CH46:CL46)</f>
        <v>2.744413309404</v>
      </c>
      <c r="CN46" s="300">
        <f>(CM46/H46)*100</f>
        <v>7.397340456614556</v>
      </c>
      <c r="CO46" s="306">
        <v>1.65</v>
      </c>
      <c r="CP46" s="307">
        <v>26.3</v>
      </c>
      <c r="CQ46" s="308">
        <v>-18.9</v>
      </c>
      <c r="CR46" s="307">
        <v>-6.5</v>
      </c>
      <c r="CS46" s="308">
        <v>-8.1</v>
      </c>
    </row>
    <row r="47" ht="11.25" customHeight="1">
      <c r="A47" t="s" s="110">
        <v>1146</v>
      </c>
      <c r="B47" t="s" s="110">
        <v>1147</v>
      </c>
      <c r="C47" t="s" s="110">
        <v>301</v>
      </c>
      <c r="D47" s="174">
        <v>8</v>
      </c>
      <c r="E47" s="85">
        <v>391</v>
      </c>
      <c r="F47" t="s" s="118">
        <v>129</v>
      </c>
      <c r="G47" t="s" s="113">
        <v>129</v>
      </c>
      <c r="H47" s="495">
        <v>124.86</v>
      </c>
      <c r="I47" s="177">
        <f>(R47/H47)*100</f>
        <v>1.922152811148486</v>
      </c>
      <c r="J47" s="311">
        <v>0.58</v>
      </c>
      <c r="K47" s="311">
        <v>0.6</v>
      </c>
      <c r="L47" s="177">
        <f>((K47/J47)-1)*100</f>
        <v>3.448275862068972</v>
      </c>
      <c r="M47" s="179">
        <v>42868</v>
      </c>
      <c r="N47" s="179">
        <v>42872</v>
      </c>
      <c r="O47" s="179">
        <v>42887</v>
      </c>
      <c r="P47" t="s" s="173">
        <v>147</v>
      </c>
      <c r="Q47" t="s" s="173">
        <v>1148</v>
      </c>
      <c r="R47" s="180">
        <f>K47*4</f>
        <v>2.4</v>
      </c>
      <c r="S47" s="181">
        <f>IF(OR(W47&lt;0.01,W47="n/a"),"n/a",R47/W47*100)</f>
        <v>41.30808950086058</v>
      </c>
      <c r="T47" s="182">
        <f>IF(OR(W47&lt;0.01,Z47="n/a"),"n/a",(H47/SQRT(22.5*W47*(H47/Z47))-1)*100)</f>
        <v>61.7735893321064</v>
      </c>
      <c r="U47" s="177">
        <f>IF(OR(W47&lt;0.01,W47="n/a"),"n/a",H47/W47)</f>
        <v>21.49053356282272</v>
      </c>
      <c r="V47" s="183">
        <v>12</v>
      </c>
      <c r="W47" s="176">
        <v>5.81</v>
      </c>
      <c r="X47" s="176">
        <v>2.31</v>
      </c>
      <c r="Y47" s="184">
        <v>1.06</v>
      </c>
      <c r="Z47" s="185">
        <v>2.74</v>
      </c>
      <c r="AA47" s="186">
        <v>13.3</v>
      </c>
      <c r="AB47" s="187">
        <v>24.1</v>
      </c>
      <c r="AC47" s="188">
        <v>14.36</v>
      </c>
      <c r="AD47" s="189">
        <v>-0.7</v>
      </c>
      <c r="AE47" s="189">
        <v>9.300000000000001</v>
      </c>
      <c r="AF47" s="190">
        <v>19</v>
      </c>
      <c r="AG47" s="191">
        <v>10850</v>
      </c>
      <c r="AH47" s="192">
        <v>0.1</v>
      </c>
      <c r="AI47" s="193">
        <v>0.38</v>
      </c>
      <c r="AJ47" t="s" s="338">
        <f>IF(OR(AD47&lt;0,AD47="n/a",AD47=0,AN47="n/a"),"n/a",AN47/AD47)</f>
        <v>143</v>
      </c>
      <c r="AK47" s="195">
        <f>IF(OR(AN47&lt;0,AN47="n/a",AO47&lt;0,AO47="n/a"),"n/a",AN47/AO47)</f>
        <v>1.086446798613832</v>
      </c>
      <c r="AL47" s="196">
        <f>((AP47/AQ47)^(1/1)-1)*100</f>
        <v>3.603603603603589</v>
      </c>
      <c r="AM47" s="196">
        <f>IF(AS47=0,"n/a",((AP47/AS47)^(1/3)-1)*100)</f>
        <v>4.768955317164725</v>
      </c>
      <c r="AN47" s="196">
        <f>IF(AV47=0,"n/a",((AP47/AV47)^(1/5)-1)*100)</f>
        <v>5.861086387825742</v>
      </c>
      <c r="AO47" s="197">
        <f>IF(BB47=0,"n/a",((AP47/BB47)^(1/10)-1)*100)</f>
        <v>5.394729309620816</v>
      </c>
      <c r="AP47" s="194">
        <v>2.3</v>
      </c>
      <c r="AQ47" s="194">
        <v>2.22</v>
      </c>
      <c r="AR47" s="194">
        <v>2.12</v>
      </c>
      <c r="AS47" s="198">
        <v>2</v>
      </c>
      <c r="AT47" s="199"/>
      <c r="AU47" s="194">
        <v>1.89</v>
      </c>
      <c r="AV47" s="194">
        <v>1.73</v>
      </c>
      <c r="AW47" s="199"/>
      <c r="AX47" s="200">
        <v>0.65</v>
      </c>
      <c r="AY47" s="370">
        <v>0.21</v>
      </c>
      <c r="AZ47" s="202">
        <v>1.6</v>
      </c>
      <c r="BA47" s="202">
        <v>1.54</v>
      </c>
      <c r="BB47" s="202">
        <v>1.36</v>
      </c>
      <c r="BC47" s="202">
        <v>1.17</v>
      </c>
      <c r="BD47" s="202">
        <v>0.77</v>
      </c>
      <c r="BE47" s="202">
        <v>0.54</v>
      </c>
      <c r="BF47" s="203">
        <v>0.44</v>
      </c>
      <c r="BG47" s="203">
        <v>0.44</v>
      </c>
      <c r="BH47" s="203">
        <v>0.44</v>
      </c>
      <c r="BI47" s="204">
        <v>0.44</v>
      </c>
      <c r="BJ47" s="200">
        <f>SUM(AP47:BI47)</f>
        <v>21.86</v>
      </c>
      <c r="BK47" s="205">
        <f>((AP47/AQ47)-1)*100</f>
        <v>3.603603603603589</v>
      </c>
      <c r="BL47" s="205">
        <f>((AQ47/AR47)-1)*100</f>
        <v>4.716981132075482</v>
      </c>
      <c r="BM47" s="205">
        <f>((AR47/AS47)-1)*100</f>
        <v>6.000000000000005</v>
      </c>
      <c r="BN47" s="205">
        <f>IF(AU47=0,0,IF(AU47&gt;AS47,0,((AS47/AU47)-1)*100))</f>
        <v>5.820105820105836</v>
      </c>
      <c r="BO47" s="205">
        <f>IF(AV47=0,0,IF(AV47&gt;AU47,0,((AU47/AV47)-1)*100))</f>
        <v>9.248554913294793</v>
      </c>
      <c r="BP47" s="205">
        <f>IF(AX47=0,0,IF(AX47&gt;AV47,0,((AV47/AX47)-1)*100))</f>
        <v>166.1538461538461</v>
      </c>
      <c r="BQ47" s="206">
        <f>IF(AY47=0,0,IF(AY47&gt;AX47,0,((AX47/AY47)-1)*100))</f>
        <v>209.5238095238095</v>
      </c>
      <c r="BR47" s="207">
        <f>IF(AZ47=0,0,IF(AZ47&gt;AY47,0,((AY47/AZ47)-1)*100))</f>
        <v>0</v>
      </c>
      <c r="BS47" s="207">
        <f>IF(BA47=0,0,IF(BA47&gt;AZ47,0,((AZ47/BA47)-1)*100))</f>
        <v>3.896103896103909</v>
      </c>
      <c r="BT47" s="207">
        <f>IF(BB47=0,0,IF(BB47&gt;BA47,0,((BA47/BB47)-1)*100))</f>
        <v>13.23529411764706</v>
      </c>
      <c r="BU47" s="207">
        <f>IF(BC47=0,0,IF(BC47&gt;BB47,0,((BB47/BC47)-1)*100))</f>
        <v>16.23931623931625</v>
      </c>
      <c r="BV47" s="207">
        <f>IF(BD47=0,0,IF(BD47&gt;BC47,0,((BC47/BD47)-1)*100))</f>
        <v>51.94805194805194</v>
      </c>
      <c r="BW47" s="207">
        <f>IF(BE47=0,0,IF(BE47&gt;BD47,0,((BD47/BE47)-1)*100))</f>
        <v>42.59259259259258</v>
      </c>
      <c r="BX47" s="207">
        <f>IF(BF47=0,0,IF(BF47&gt;BE47,0,((BE47/BF47)-1)*100))</f>
        <v>22.72727272727273</v>
      </c>
      <c r="BY47" s="207">
        <f>IF(BG47=0,0,IF(BG47&gt;BF47,0,((BF47/BG47)-1)*100))</f>
        <v>0</v>
      </c>
      <c r="BZ47" s="207">
        <f>IF(BH47=0,0,IF(BH47&gt;BG47,0,((BG47/BH47)-1)*100))</f>
        <v>0</v>
      </c>
      <c r="CA47" s="208">
        <f>IF(BI47=0,0,IF(BI47&gt;BH47,0,((BH47/BI47)-1)*100))</f>
        <v>0</v>
      </c>
      <c r="CB47" s="205">
        <f>AVERAGE(BK47:CA47)</f>
        <v>32.688560745160</v>
      </c>
      <c r="CC47" s="205">
        <f>SQRT(AVERAGE((BK47-$CB47)^2,(BL47-$CB47)^2,(BM47-$CB47)^2,(BN47-$CB47)^2,(BO47-$CB47)^2,(BP47-$CB47)^2,(BQ47-$CB47)^2,(BR47-$CB47)^2,(BS47-$CB47)^2,(BT47-$CB47)^2,(BU47-$CB47)^2,(BV47-$CB47)^2,(BW47-$CB47)^2,(BX47-$CB47)^2,(BY47-$CB47)^2,(BZ47-$CB47)^2,(CA47-$CB47)^2))</f>
        <v>58.91972832301056</v>
      </c>
      <c r="CD47" t="s" s="110">
        <v>302</v>
      </c>
      <c r="CE47" s="209">
        <f>IF(AN47="n/a","n/a",IF(U47&lt;0,"n/a",IF(U47="n/a","n/a",I47+AN47-U47)))</f>
        <v>-13.70729436384849</v>
      </c>
      <c r="CF47" s="209">
        <f>IF(AN47="n/a","n/a",I47+AN47)</f>
        <v>7.783239198974228</v>
      </c>
      <c r="CG47" s="205">
        <f>D47/10+(1000-E47)/100+IF(F47="N",2,IF(F47="Y",1,0))+IF(G47="N",2,IF(G47="Y",1,0))+IF(L47&gt;10,5,L47/2)+IF(S47&gt;100,0,IF(S47&lt;0,0,(100-S47)/10))+IF(U47&gt;100,0,IF(U47&lt;0,0,(100-U47)/10))+IF(X47="-",0,IF(X47="N/A",0,IF(X47&gt;5,0,5-X47)))+IF(Y47&gt;5,0,5-Y47)+IF(Z47="N/A",0,IF(Z47&gt;5,0,5-Z47))+IF(AB47&lt;0,0,IF(AB47="-",0,IF(AB47="N/A",0,IF(AB47&gt;10,5,AB47/2))))+IF(AC47="n/a",0,IF(AC47&lt;0,0,IF(AC47&gt;10,5,AC47/2)))+IF(AE47="n/a",0,IF(AE47&lt;0,0,IF(AE47&gt;10,5,AE47/2)))+AF47/10+IF(AG47&gt;100000,3,IF(AG47&gt;10000,2,IF(AG47&gt;1000,1,0)))+IF(AL47&gt;10,5,AL47/2)+IF(AM47="n/a",0,IF(AM47&gt;10,5,AM47/2))+IF(AN47="n/a",0,IF(AN47&gt;10,5,AN47/2))+IF(AO47="n/a",0,IF(AO47&lt;0,0,IF(AO47&gt;10,5,AO47/2)))+IF(CB47&gt;10,5,CB47/2)</f>
        <v>64.58846293377358</v>
      </c>
      <c r="CH47" s="315">
        <f>IF(AB47="n/a",1.03*AP47,IF(AB47&lt;0,1.01*AP47,IF(AB47&gt;10,1.1*AP47,(1+AB47/100)*AP47)))</f>
        <v>2.53</v>
      </c>
      <c r="CI47" s="211">
        <f>IF($AC47="n/a",1.03*CH47,IF($AC47&lt;0,1.01*CH47,IF($AC47&gt;10,1.1*CH47,(1+$AC47/100)*CH47)))</f>
        <v>2.783</v>
      </c>
      <c r="CJ47" s="212">
        <f>IF($AE47="n/a",1.03*CI47,IF($AE47&lt;0,1.01*CI47,IF($AE47&gt;10,1.1*CI47,(1+$AE47/100)*CI47)))</f>
        <v>3.041819</v>
      </c>
      <c r="CK47" s="212">
        <f>IF($AE47="n/a",1.03*CJ47,IF($AE47&lt;0,1.01*CJ47,IF($AE47&gt;10,1.1*CJ47,(1+$AE47/100)*CJ47)))</f>
        <v>3.324708167</v>
      </c>
      <c r="CL47" s="210">
        <f>IF($AE47="n/a",1.03*CK47,IF($AE47&lt;0,1.01*CK47,IF($AE47&gt;10,1.1*CK47,(1+$AE47/100)*CK47)))</f>
        <v>3.633906026531</v>
      </c>
      <c r="CM47" s="211">
        <f>SUM(CH47:CL47)</f>
        <v>15.313433193531</v>
      </c>
      <c r="CN47" s="208">
        <f>(CM47/H47)*100</f>
        <v>12.2644827755334</v>
      </c>
      <c r="CO47" s="213">
        <v>1.08</v>
      </c>
      <c r="CP47" s="214">
        <v>33.8</v>
      </c>
      <c r="CQ47" s="215">
        <v>-2.3</v>
      </c>
      <c r="CR47" s="214">
        <v>4.8</v>
      </c>
      <c r="CS47" s="215">
        <v>13.6</v>
      </c>
    </row>
    <row r="48" ht="11.25" customHeight="1">
      <c r="A48" t="s" s="116">
        <v>1149</v>
      </c>
      <c r="B48" t="s" s="116">
        <v>1150</v>
      </c>
      <c r="C48" t="s" s="227">
        <v>690</v>
      </c>
      <c r="D48" s="218">
        <v>6</v>
      </c>
      <c r="E48" s="85">
        <v>637</v>
      </c>
      <c r="F48" t="s" s="220">
        <v>55</v>
      </c>
      <c r="G48" t="s" s="221">
        <v>55</v>
      </c>
      <c r="H48" s="493">
        <v>181.33</v>
      </c>
      <c r="I48" s="223">
        <f>(R48/H48)*100</f>
        <v>3.132410522252247</v>
      </c>
      <c r="J48" s="224">
        <v>1.35</v>
      </c>
      <c r="K48" s="224">
        <v>1.42</v>
      </c>
      <c r="L48" s="223">
        <f>((K48/J48)-1)*100</f>
        <v>5.185185185185182</v>
      </c>
      <c r="M48" s="226">
        <v>42823</v>
      </c>
      <c r="N48" s="226">
        <v>42825</v>
      </c>
      <c r="O48" s="226">
        <v>42842</v>
      </c>
      <c r="P48" t="s" s="227">
        <v>268</v>
      </c>
      <c r="Q48" s="371"/>
      <c r="R48" s="225">
        <f>K48*4</f>
        <v>5.68</v>
      </c>
      <c r="S48" s="228">
        <f>IF(OR(W48&lt;0.01,W48="n/a"),"n/a",R48/W48*100)</f>
        <v>78.34482758620689</v>
      </c>
      <c r="T48" s="229">
        <f>IF(OR(W48&lt;0.01,Z48="n/a"),"n/a",(H48/SQRT(22.5*W48*(H48/Z48))-1)*100)</f>
        <v>64.35302626170079</v>
      </c>
      <c r="U48" s="223">
        <f>IF(OR(W48&lt;0.01,W48="n/a"),"n/a",H48/W48)</f>
        <v>25.01103448275862</v>
      </c>
      <c r="V48" s="230">
        <v>12</v>
      </c>
      <c r="W48" s="222">
        <v>7.25</v>
      </c>
      <c r="X48" s="222">
        <v>7.47</v>
      </c>
      <c r="Y48" s="231">
        <v>11.93</v>
      </c>
      <c r="Z48" s="232">
        <v>2.43</v>
      </c>
      <c r="AA48" s="233">
        <v>9.800000000000001</v>
      </c>
      <c r="AB48" s="234">
        <v>36.4</v>
      </c>
      <c r="AC48" s="235">
        <v>-9</v>
      </c>
      <c r="AD48" s="236">
        <v>37.4</v>
      </c>
      <c r="AE48" s="236">
        <v>3.35</v>
      </c>
      <c r="AF48" s="237">
        <v>24</v>
      </c>
      <c r="AG48" s="238">
        <v>24902</v>
      </c>
      <c r="AH48" s="239">
        <v>0.3</v>
      </c>
      <c r="AI48" s="240">
        <v>0.68</v>
      </c>
      <c r="AJ48" s="241">
        <f>IF(OR(AD48&lt;0,AD48="n/a",AD48=0,AN48="n/a"),"n/a",AN48/AD48)</f>
        <v>0.2198793831886149</v>
      </c>
      <c r="AK48" s="242">
        <f>IF(OR(AN48&lt;0,AN48="n/a",AO48&lt;0,AO48="n/a"),"n/a",AN48/AO48)</f>
        <v>1.447499783847978</v>
      </c>
      <c r="AL48" s="243">
        <f>((AP48/AQ48)^(1/1)-1)*100</f>
        <v>7.942973523421593</v>
      </c>
      <c r="AM48" s="243">
        <f>IF(AS48=0,"n/a",((AP48/AS48)^(1/3)-1)*100)</f>
        <v>8.234702878384281</v>
      </c>
      <c r="AN48" s="243">
        <f>IF(AV48=0,"n/a",((AP48/AV48)^(1/5)-1)*100)</f>
        <v>8.223488931254197</v>
      </c>
      <c r="AO48" s="244">
        <f>IF(BB48=0,"n/a",((AP48/BB48)^(1/10)-1)*100)</f>
        <v>5.681167640241847</v>
      </c>
      <c r="AP48" s="241">
        <v>5.3</v>
      </c>
      <c r="AQ48" s="241">
        <v>4.91</v>
      </c>
      <c r="AR48" s="241">
        <v>4.55</v>
      </c>
      <c r="AS48" s="241">
        <v>4.18</v>
      </c>
      <c r="AT48" s="245"/>
      <c r="AU48" s="241">
        <v>3.8025</v>
      </c>
      <c r="AV48" s="321">
        <v>3.57</v>
      </c>
      <c r="AW48" s="245"/>
      <c r="AX48" s="583">
        <v>3.57</v>
      </c>
      <c r="AY48" s="247">
        <v>3.57</v>
      </c>
      <c r="AZ48" s="248">
        <v>3.5275</v>
      </c>
      <c r="BA48" s="248">
        <v>3.33</v>
      </c>
      <c r="BB48" s="248">
        <v>3.05</v>
      </c>
      <c r="BC48" s="248">
        <v>2.83</v>
      </c>
      <c r="BD48" s="317">
        <v>2.8</v>
      </c>
      <c r="BE48" s="248">
        <v>2.8</v>
      </c>
      <c r="BF48" s="248">
        <v>2.74</v>
      </c>
      <c r="BG48" s="248">
        <v>2.48</v>
      </c>
      <c r="BH48" s="248">
        <v>2.2</v>
      </c>
      <c r="BI48" s="249">
        <v>2.05</v>
      </c>
      <c r="BJ48" s="246">
        <f>SUM(AP48:BI48)</f>
        <v>61.25999999999999</v>
      </c>
      <c r="BK48" s="250">
        <f>((AP48/AQ48)-1)*100</f>
        <v>7.942973523421593</v>
      </c>
      <c r="BL48" s="250">
        <f>((AQ48/AR48)-1)*100</f>
        <v>7.912087912087928</v>
      </c>
      <c r="BM48" s="250">
        <f>((AR48/AS48)-1)*100</f>
        <v>8.851674641148332</v>
      </c>
      <c r="BN48" s="250">
        <f>IF(AU48=0,0,IF(AU48&gt;AS48,0,((AS48/AU48)-1)*100))</f>
        <v>9.927679158448367</v>
      </c>
      <c r="BO48" s="250">
        <f>IF(AV48=0,0,IF(AV48&gt;AU48,0,((AU48/AV48)-1)*100))</f>
        <v>6.512605042016828</v>
      </c>
      <c r="BP48" s="250">
        <f>IF(AX48=0,0,IF(AX48&gt;AV48,0,((AV48/AX48)-1)*100))</f>
        <v>0</v>
      </c>
      <c r="BQ48" s="251">
        <f>IF(AY48=0,0,IF(AY48&gt;AX48,0,((AX48/AY48)-1)*100))</f>
        <v>0</v>
      </c>
      <c r="BR48" s="252">
        <f>IF(AZ48=0,0,IF(AZ48&gt;AY48,0,((AY48/AZ48)-1)*100))</f>
        <v>1.204819277108427</v>
      </c>
      <c r="BS48" s="252">
        <f>IF(BA48=0,0,IF(BA48&gt;AZ48,0,((AZ48/BA48)-1)*100))</f>
        <v>5.930930930930933</v>
      </c>
      <c r="BT48" s="252">
        <f>IF(BB48=0,0,IF(BB48&gt;BA48,0,((BA48/BB48)-1)*100))</f>
        <v>9.180327868852478</v>
      </c>
      <c r="BU48" s="252">
        <f>IF(BC48=0,0,IF(BC48&gt;BB48,0,((BB48/BC48)-1)*100))</f>
        <v>7.773851590105996</v>
      </c>
      <c r="BV48" s="252">
        <f>IF(BD48=0,0,IF(BD48&gt;BC48,0,((BC48/BD48)-1)*100))</f>
        <v>1.07142857142859</v>
      </c>
      <c r="BW48" s="252">
        <f>IF(BE48=0,0,IF(BE48&gt;BD48,0,((BD48/BE48)-1)*100))</f>
        <v>0</v>
      </c>
      <c r="BX48" s="252">
        <f>IF(BF48=0,0,IF(BF48&gt;BE48,0,((BE48/BF48)-1)*100))</f>
        <v>2.189781021897796</v>
      </c>
      <c r="BY48" s="252">
        <f>IF(BG48=0,0,IF(BG48&gt;BF48,0,((BF48/BG48)-1)*100))</f>
        <v>10.48387096774195</v>
      </c>
      <c r="BZ48" s="252">
        <f>IF(BH48=0,0,IF(BH48&gt;BG48,0,((BG48/BH48)-1)*100))</f>
        <v>12.72727272727272</v>
      </c>
      <c r="CA48" s="253">
        <f>IF(BI48=0,0,IF(BI48&gt;BH48,0,((BH48/BI48)-1)*100))</f>
        <v>7.317073170731736</v>
      </c>
      <c r="CB48" s="250">
        <f>AVERAGE(BK48:CA48)</f>
        <v>5.825080964893745</v>
      </c>
      <c r="CC48" s="250">
        <f>SQRT(AVERAGE((BK48-$CB48)^2,(BL48-$CB48)^2,(BM48-$CB48)^2,(BN48-$CB48)^2,(BO48-$CB48)^2,(BP48-$CB48)^2,(BQ48-$CB48)^2,(BR48-$CB48)^2,(BS48-$CB48)^2,(BT48-$CB48)^2,(BU48-$CB48)^2,(BV48-$CB48)^2,(BW48-$CB48)^2,(BX48-$CB48)^2,(BY48-$CB48)^2,(BZ48-$CB48)^2,(CA48-$CB48)^2))</f>
        <v>4.064890463262561</v>
      </c>
      <c r="CD48" t="s" s="116">
        <v>285</v>
      </c>
      <c r="CE48" s="254">
        <f>IF(AN48="n/a","n/a",IF(U48&lt;0,"n/a",IF(U48="n/a","n/a",I48+AN48-U48)))</f>
        <v>-13.65513502925218</v>
      </c>
      <c r="CF48" s="254">
        <f>IF(AN48="n/a","n/a",I48+AN48)</f>
        <v>11.35589945350644</v>
      </c>
      <c r="CG48" s="250">
        <f>D48/10+(1000-E48)/100+IF(F48="N",2,IF(F48="Y",1,0))+IF(G48="N",2,IF(G48="Y",1,0))+IF(L48&gt;10,5,L48/2)+IF(S48&gt;100,0,IF(S48&lt;0,0,(100-S48)/10))+IF(U48&gt;100,0,IF(U48&lt;0,0,(100-U48)/10))+IF(X48="-",0,IF(X48="N/A",0,IF(X48&gt;5,0,5-X48)))+IF(Y48&gt;5,0,5-Y48)+IF(Z48="N/A",0,IF(Z48&gt;5,0,5-Z48))+IF(AB48&lt;0,0,IF(AB48="-",0,IF(AB48="N/A",0,IF(AB48&gt;10,5,AB48/2))))+IF(AC48="n/a",0,IF(AC48&lt;0,0,IF(AC48&gt;10,5,AC48/2)))+IF(AE48="n/a",0,IF(AE48&lt;0,0,IF(AE48&gt;10,5,AE48/2)))+AF48/10+IF(AG48&gt;100000,3,IF(AG48&gt;10000,2,IF(AG48&gt;1000,1,0)))+IF(AL48&gt;10,5,AL48/2)+IF(AM48="n/a",0,IF(AM48&gt;10,5,AM48/2))+IF(AN48="n/a",0,IF(AN48&gt;10,5,AN48/2))+IF(AO48="n/a",0,IF(AO48&lt;0,0,IF(AO48&gt;10,5,AO48/2)))+IF(CB48&gt;10,5,CB48/2)</f>
        <v>52.08571335479387</v>
      </c>
      <c r="CH48" s="255">
        <f>IF(AB48="n/a",1.03*AP48,IF(AB48&lt;0,1.01*AP48,IF(AB48&gt;10,1.1*AP48,(1+AB48/100)*AP48)))</f>
        <v>5.83</v>
      </c>
      <c r="CI48" s="256">
        <f>IF($AC48="n/a",1.03*CH48,IF($AC48&lt;0,1.01*CH48,IF($AC48&gt;10,1.1*CH48,(1+$AC48/100)*CH48)))</f>
        <v>5.8883</v>
      </c>
      <c r="CJ48" s="257">
        <f>IF($AE48="n/a",1.03*CI48,IF($AE48&lt;0,1.01*CI48,IF($AE48&gt;10,1.1*CI48,(1+$AE48/100)*CI48)))</f>
        <v>6.08555805</v>
      </c>
      <c r="CK48" s="257">
        <f>IF($AE48="n/a",1.03*CJ48,IF($AE48&lt;0,1.01*CJ48,IF($AE48&gt;10,1.1*CJ48,(1+$AE48/100)*CJ48)))</f>
        <v>6.289424244675001</v>
      </c>
      <c r="CL48" s="258">
        <f>IF($AE48="n/a",1.03*CK48,IF($AE48&lt;0,1.01*CK48,IF($AE48&gt;10,1.1*CK48,(1+$AE48/100)*CK48)))</f>
        <v>6.500119956871614</v>
      </c>
      <c r="CM48" s="256">
        <f>SUM(CH48:CL48)</f>
        <v>30.59340225154661</v>
      </c>
      <c r="CN48" s="253">
        <f>(CM48/H48)*100</f>
        <v>16.87167167680285</v>
      </c>
      <c r="CO48" s="259">
        <v>0.38</v>
      </c>
      <c r="CP48" s="260">
        <v>14.5</v>
      </c>
      <c r="CQ48" s="261">
        <v>-9.1</v>
      </c>
      <c r="CR48" s="260">
        <v>-0.7</v>
      </c>
      <c r="CS48" s="261">
        <v>-2.4</v>
      </c>
    </row>
    <row r="49" ht="11.25" customHeight="1">
      <c r="A49" t="s" s="116">
        <v>1151</v>
      </c>
      <c r="B49" t="s" s="116">
        <v>1152</v>
      </c>
      <c r="C49" t="s" s="227">
        <v>818</v>
      </c>
      <c r="D49" s="218">
        <v>7</v>
      </c>
      <c r="E49" s="85">
        <v>522</v>
      </c>
      <c r="F49" t="s" s="220">
        <v>141</v>
      </c>
      <c r="G49" t="s" s="221">
        <v>141</v>
      </c>
      <c r="H49" s="493">
        <v>106.17</v>
      </c>
      <c r="I49" s="223">
        <f>(R49/H49)*100</f>
        <v>1.695394179146652</v>
      </c>
      <c r="J49" s="224">
        <v>0.41</v>
      </c>
      <c r="K49" s="224">
        <v>0.45</v>
      </c>
      <c r="L49" s="223">
        <f>((K49/J49)-1)*100</f>
        <v>9.756097560975618</v>
      </c>
      <c r="M49" s="226">
        <v>42891</v>
      </c>
      <c r="N49" s="226">
        <v>42893</v>
      </c>
      <c r="O49" s="226">
        <v>42907</v>
      </c>
      <c r="P49" t="s" s="227">
        <v>860</v>
      </c>
      <c r="Q49" s="395"/>
      <c r="R49" s="225">
        <f>K49*4</f>
        <v>1.8</v>
      </c>
      <c r="S49" s="228">
        <f>IF(OR(W49&lt;0.01,W49="n/a"),"n/a",R49/W49*100)</f>
        <v>40.17857142857142</v>
      </c>
      <c r="T49" s="229">
        <f>IF(OR(W49&lt;0.01,Z49="n/a"),"n/a",(H49/SQRT(22.5*W49*(H49/Z49))-1)*100)</f>
        <v>204.1010366246562</v>
      </c>
      <c r="U49" s="223">
        <f>IF(OR(W49&lt;0.01,W49="n/a"),"n/a",H49/W49)</f>
        <v>23.69866071428571</v>
      </c>
      <c r="V49" s="230">
        <v>12</v>
      </c>
      <c r="W49" s="222">
        <v>4.48</v>
      </c>
      <c r="X49" s="222">
        <v>1.9</v>
      </c>
      <c r="Y49" s="231">
        <v>1.46</v>
      </c>
      <c r="Z49" s="232">
        <v>8.779999999999999</v>
      </c>
      <c r="AA49" s="233">
        <v>33.9</v>
      </c>
      <c r="AB49" s="234">
        <v>19.7</v>
      </c>
      <c r="AC49" s="235">
        <v>10.98</v>
      </c>
      <c r="AD49" s="236">
        <v>21.7</v>
      </c>
      <c r="AE49" s="236">
        <v>12.49</v>
      </c>
      <c r="AF49" s="237">
        <v>9</v>
      </c>
      <c r="AG49" s="238">
        <v>9396</v>
      </c>
      <c r="AH49" s="239">
        <v>0.3</v>
      </c>
      <c r="AI49" s="240">
        <v>1.61</v>
      </c>
      <c r="AJ49" s="241">
        <f>IF(OR(AD49&lt;0,AD49="n/a",AD49=0,AN49="n/a"),"n/a",AN49/AD49)</f>
        <v>0.4541960521019256</v>
      </c>
      <c r="AK49" s="618">
        <f>IF(OR(AN49&lt;0,AN49="n/a",AO49&lt;0,AO49="n/a"),"n/a",AN49/AO49)</f>
        <v>52.02200103486833</v>
      </c>
      <c r="AL49" s="243">
        <f>((AP49/AQ49)^(1/1)-1)*100</f>
        <v>9.589041095890426</v>
      </c>
      <c r="AM49" s="243">
        <f>IF(AS49=0,"n/a",((AP49/AS49)^(1/3)-1)*100)</f>
        <v>11.96227396285647</v>
      </c>
      <c r="AN49" s="243">
        <f>IF(AV49=0,"n/a",((AP49/AV49)^(1/5)-1)*100)</f>
        <v>9.856054330611785</v>
      </c>
      <c r="AO49" s="244">
        <f>IF(BB49=0,"n/a",((AP49/BB49)^(1/10)-1)*100)</f>
        <v>0.1894593467099748</v>
      </c>
      <c r="AP49" s="241">
        <v>1.6</v>
      </c>
      <c r="AQ49" s="241">
        <v>1.46</v>
      </c>
      <c r="AR49" s="241">
        <v>1.34</v>
      </c>
      <c r="AS49" s="241">
        <v>1.14</v>
      </c>
      <c r="AT49" s="245"/>
      <c r="AU49" s="241">
        <v>1.08</v>
      </c>
      <c r="AV49" s="241">
        <v>1</v>
      </c>
      <c r="AW49" s="245"/>
      <c r="AX49" s="583">
        <v>0.8</v>
      </c>
      <c r="AY49" s="394">
        <v>1.22</v>
      </c>
      <c r="AZ49" s="317">
        <v>1.64</v>
      </c>
      <c r="BA49" s="248">
        <v>1.61</v>
      </c>
      <c r="BB49" s="248">
        <v>1.57</v>
      </c>
      <c r="BC49" s="248">
        <v>1.53</v>
      </c>
      <c r="BD49" s="248">
        <v>1.49</v>
      </c>
      <c r="BE49" s="248">
        <v>1.45</v>
      </c>
      <c r="BF49" s="248">
        <v>1.35</v>
      </c>
      <c r="BG49" s="248">
        <v>1.23</v>
      </c>
      <c r="BH49" s="248">
        <v>1.11</v>
      </c>
      <c r="BI49" s="249">
        <v>0.99</v>
      </c>
      <c r="BJ49" s="246">
        <f>SUM(AP49:BI49)</f>
        <v>23.61</v>
      </c>
      <c r="BK49" s="250">
        <f>((AP49/AQ49)-1)*100</f>
        <v>9.589041095890426</v>
      </c>
      <c r="BL49" s="250">
        <f>((AQ49/AR49)-1)*100</f>
        <v>8.955223880596996</v>
      </c>
      <c r="BM49" s="250">
        <f>((AR49/AS49)-1)*100</f>
        <v>17.54385964912282</v>
      </c>
      <c r="BN49" s="250">
        <f>IF(AU49=0,0,IF(AU49&gt;AS49,0,((AS49/AU49)-1)*100))</f>
        <v>5.555555555555536</v>
      </c>
      <c r="BO49" s="250">
        <f>IF(AV49=0,0,IF(AV49&gt;AU49,0,((AU49/AV49)-1)*100))</f>
        <v>8.000000000000007</v>
      </c>
      <c r="BP49" s="250">
        <f>IF(AX49=0,0,IF(AX49&gt;AV49,0,((AV49/AX49)-1)*100))</f>
        <v>25</v>
      </c>
      <c r="BQ49" s="251">
        <f>IF(AY49=0,0,IF(AY49&gt;AX49,0,((AX49/AY49)-1)*100))</f>
        <v>0</v>
      </c>
      <c r="BR49" s="252">
        <f>IF(AZ49=0,0,IF(AZ49&gt;AY49,0,((AY49/AZ49)-1)*100))</f>
        <v>0</v>
      </c>
      <c r="BS49" s="252">
        <f>IF(BA49=0,0,IF(BA49&gt;AZ49,0,((AZ49/BA49)-1)*100))</f>
        <v>1.863354037267073</v>
      </c>
      <c r="BT49" s="252">
        <f>IF(BB49=0,0,IF(BB49&gt;BA49,0,((BA49/BB49)-1)*100))</f>
        <v>2.547770700636942</v>
      </c>
      <c r="BU49" s="252">
        <f>IF(BC49=0,0,IF(BC49&gt;BB49,0,((BB49/BC49)-1)*100))</f>
        <v>2.614379084967333</v>
      </c>
      <c r="BV49" s="252">
        <f>IF(BD49=0,0,IF(BD49&gt;BC49,0,((BC49/BD49)-1)*100))</f>
        <v>2.684563758389258</v>
      </c>
      <c r="BW49" s="252">
        <f>IF(BE49=0,0,IF(BE49&gt;BD49,0,((BD49/BE49)-1)*100))</f>
        <v>2.758620689655178</v>
      </c>
      <c r="BX49" s="252">
        <f>IF(BF49=0,0,IF(BF49&gt;BE49,0,((BE49/BF49)-1)*100))</f>
        <v>7.407407407407396</v>
      </c>
      <c r="BY49" s="252">
        <f>IF(BG49=0,0,IF(BG49&gt;BF49,0,((BF49/BG49)-1)*100))</f>
        <v>9.756097560975618</v>
      </c>
      <c r="BZ49" s="252">
        <f>IF(BH49=0,0,IF(BH49&gt;BG49,0,((BG49/BH49)-1)*100))</f>
        <v>10.81081081081079</v>
      </c>
      <c r="CA49" s="253">
        <f>IF(BI49=0,0,IF(BI49&gt;BH49,0,((BH49/BI49)-1)*100))</f>
        <v>12.12121212121213</v>
      </c>
      <c r="CB49" s="250">
        <f>AVERAGE(BK49:CA49)</f>
        <v>7.482817432499265</v>
      </c>
      <c r="CC49" s="250">
        <f>SQRT(AVERAGE((BK49-$CB49)^2,(BL49-$CB49)^2,(BM49-$CB49)^2,(BN49-$CB49)^2,(BO49-$CB49)^2,(BP49-$CB49)^2,(BQ49-$CB49)^2,(BR49-$CB49)^2,(BS49-$CB49)^2,(BT49-$CB49)^2,(BU49-$CB49)^2,(BV49-$CB49)^2,(BW49-$CB49)^2,(BX49-$CB49)^2,(BY49-$CB49)^2,(BZ49-$CB49)^2,(CA49-$CB49)^2))</f>
        <v>6.386507370634463</v>
      </c>
      <c r="CD49" t="s" s="116">
        <v>302</v>
      </c>
      <c r="CE49" s="254">
        <f>IF(AN49="n/a","n/a",IF(U49&lt;0,"n/a",IF(U49="n/a","n/a",I49+AN49-U49)))</f>
        <v>-12.14721220452727</v>
      </c>
      <c r="CF49" s="254">
        <f>IF(AN49="n/a","n/a",I49+AN49)</f>
        <v>11.55144850975844</v>
      </c>
      <c r="CG49" s="250">
        <f>D49/10+(1000-E49)/100+IF(F49="N",2,IF(F49="Y",1,0))+IF(G49="N",2,IF(G49="Y",1,0))+IF(L49&gt;10,5,L49/2)+IF(S49&gt;100,0,IF(S49&lt;0,0,(100-S49)/10))+IF(U49&gt;100,0,IF(U49&lt;0,0,(100-U49)/10))+IF(X49="-",0,IF(X49="N/A",0,IF(X49&gt;5,0,5-X49)))+IF(Y49&gt;5,0,5-Y49)+IF(Z49="N/A",0,IF(Z49&gt;5,0,5-Z49))+IF(AB49&lt;0,0,IF(AB49="-",0,IF(AB49="N/A",0,IF(AB49&gt;10,5,AB49/2))))+IF(AC49="n/a",0,IF(AC49&lt;0,0,IF(AC49&gt;10,5,AC49/2)))+IF(AE49="n/a",0,IF(AE49&lt;0,0,IF(AE49&gt;10,5,AE49/2)))+AF49/10+IF(AG49&gt;100000,3,IF(AG49&gt;10000,2,IF(AG49&gt;1000,1,0)))+IF(AL49&gt;10,5,AL49/2)+IF(AM49="n/a",0,IF(AM49&gt;10,5,AM49/2))+IF(AN49="n/a",0,IF(AN49&gt;10,5,AN49/2))+IF(AO49="n/a",0,IF(AO49&lt;0,0,IF(AO49&gt;10,5,AO49/2)))+IF(CB49&gt;10,5,CB49/2)</f>
        <v>68.06901166905783</v>
      </c>
      <c r="CH49" s="255">
        <f>IF(AB49="n/a",1.03*AP49,IF(AB49&lt;0,1.01*AP49,IF(AB49&gt;10,1.1*AP49,(1+AB49/100)*AP49)))</f>
        <v>1.76</v>
      </c>
      <c r="CI49" s="256">
        <f>IF($AC49="n/a",1.03*CH49,IF($AC49&lt;0,1.01*CH49,IF($AC49&gt;10,1.1*CH49,(1+$AC49/100)*CH49)))</f>
        <v>1.936</v>
      </c>
      <c r="CJ49" s="257">
        <f>IF($AE49="n/a",1.03*CI49,IF($AE49&lt;0,1.01*CI49,IF($AE49&gt;10,1.1*CI49,(1+$AE49/100)*CI49)))</f>
        <v>2.1296</v>
      </c>
      <c r="CK49" s="257">
        <f>IF($AE49="n/a",1.03*CJ49,IF($AE49&lt;0,1.01*CJ49,IF($AE49&gt;10,1.1*CJ49,(1+$AE49/100)*CJ49)))</f>
        <v>2.342560000000001</v>
      </c>
      <c r="CL49" s="258">
        <f>IF($AE49="n/a",1.03*CK49,IF($AE49&lt;0,1.01*CK49,IF($AE49&gt;10,1.1*CK49,(1+$AE49/100)*CK49)))</f>
        <v>2.576816000000001</v>
      </c>
      <c r="CM49" s="256">
        <f>SUM(CH49:CL49)</f>
        <v>10.744976</v>
      </c>
      <c r="CN49" s="253">
        <f>(CM49/H49)*100</f>
        <v>10.12053875859471</v>
      </c>
      <c r="CO49" s="259">
        <v>1.23</v>
      </c>
      <c r="CP49" s="260">
        <v>54.6</v>
      </c>
      <c r="CQ49" s="261">
        <v>-0.1</v>
      </c>
      <c r="CR49" s="260">
        <v>8.300000000000001</v>
      </c>
      <c r="CS49" s="261">
        <v>21.4</v>
      </c>
    </row>
    <row r="50" ht="11.25" customHeight="1">
      <c r="A50" t="s" s="227">
        <v>1153</v>
      </c>
      <c r="B50" t="s" s="116">
        <v>1154</v>
      </c>
      <c r="C50" t="s" s="227">
        <v>1155</v>
      </c>
      <c r="D50" s="218">
        <v>5</v>
      </c>
      <c r="E50" s="85">
        <v>745</v>
      </c>
      <c r="F50" t="s" s="220">
        <v>129</v>
      </c>
      <c r="G50" t="s" s="221">
        <v>129</v>
      </c>
      <c r="H50" s="493">
        <v>39.8</v>
      </c>
      <c r="I50" s="223">
        <f>(R50/H50)*100</f>
        <v>1.809045226130653</v>
      </c>
      <c r="J50" s="224">
        <v>0.17</v>
      </c>
      <c r="K50" s="224">
        <v>0.18</v>
      </c>
      <c r="L50" s="223">
        <f>((K50/J50)-1)*100</f>
        <v>5.88235294117645</v>
      </c>
      <c r="M50" s="226">
        <v>42804</v>
      </c>
      <c r="N50" s="226">
        <v>42808</v>
      </c>
      <c r="O50" s="226">
        <v>42822</v>
      </c>
      <c r="P50" t="s" s="227">
        <v>354</v>
      </c>
      <c r="Q50" s="316"/>
      <c r="R50" s="225">
        <f>K50*4</f>
        <v>0.72</v>
      </c>
      <c r="S50" s="228">
        <f>IF(OR(W50&lt;0.01,W50="n/a"),"n/a",R50/W50*100)</f>
        <v>36</v>
      </c>
      <c r="T50" s="229">
        <f>IF(OR(W50&lt;0.01,Z50="n/a"),"n/a",(H50/SQRT(22.5*W50*(H50/Z50))-1)*100)</f>
        <v>-8.336363686452941</v>
      </c>
      <c r="U50" s="223">
        <f>IF(OR(W50&lt;0.01,W50="n/a"),"n/a",H50/W50)</f>
        <v>19.9</v>
      </c>
      <c r="V50" s="230">
        <v>6</v>
      </c>
      <c r="W50" s="222">
        <v>2</v>
      </c>
      <c r="X50" s="222">
        <v>2.48</v>
      </c>
      <c r="Y50" s="231">
        <v>0.28</v>
      </c>
      <c r="Z50" s="232">
        <v>0.95</v>
      </c>
      <c r="AA50" s="233">
        <v>10.9</v>
      </c>
      <c r="AB50" s="396">
        <v>-30.3</v>
      </c>
      <c r="AC50" s="235">
        <v>13.81</v>
      </c>
      <c r="AD50" s="236">
        <v>-11.6</v>
      </c>
      <c r="AE50" s="236">
        <v>8.029999999999999</v>
      </c>
      <c r="AF50" s="237">
        <v>10</v>
      </c>
      <c r="AG50" s="238">
        <v>5054</v>
      </c>
      <c r="AH50" s="239">
        <v>0.8</v>
      </c>
      <c r="AI50" s="240">
        <v>0.34</v>
      </c>
      <c r="AJ50" t="s" s="265">
        <f>IF(OR(AD50&lt;0,AD50="n/a",AD50=0,AN50="n/a"),"n/a",AN50/AD50)</f>
        <v>143</v>
      </c>
      <c r="AK50" t="s" s="265">
        <f>IF(OR(AN50&lt;0,AN50="n/a",AO50&lt;0,AO50="n/a"),"n/a",AN50/AO50)</f>
        <v>143</v>
      </c>
      <c r="AL50" s="243">
        <f>((AP50/AQ50)^(1/1)-1)*100</f>
        <v>3.030303030303028</v>
      </c>
      <c r="AM50" s="243">
        <f>IF(AS50=0,"n/a",((AP50/AS50)^(1/3)-1)*100)</f>
        <v>31.35982241742033</v>
      </c>
      <c r="AN50" t="s" s="265">
        <f>IF(AV50=0,"n/a",((AP50/AV50)^(1/5)-1)*100)</f>
        <v>143</v>
      </c>
      <c r="AO50" t="s" s="265">
        <f>IF(BB50=0,"n/a",((AP50/BB50)^(1/10)-1)*100)</f>
        <v>143</v>
      </c>
      <c r="AP50" s="321">
        <v>0.68</v>
      </c>
      <c r="AQ50" s="241">
        <v>0.66</v>
      </c>
      <c r="AR50" s="241">
        <v>0.62</v>
      </c>
      <c r="AS50" s="241">
        <v>0.3</v>
      </c>
      <c r="AT50" s="245"/>
      <c r="AU50" s="321">
        <v>0</v>
      </c>
      <c r="AV50" s="321">
        <v>0</v>
      </c>
      <c r="AW50" s="245"/>
      <c r="AX50" s="583">
        <v>0</v>
      </c>
      <c r="AY50" s="394">
        <v>0</v>
      </c>
      <c r="AZ50" s="317">
        <v>0</v>
      </c>
      <c r="BA50" s="317">
        <v>0</v>
      </c>
      <c r="BB50" s="317">
        <v>0</v>
      </c>
      <c r="BC50" s="317">
        <v>0</v>
      </c>
      <c r="BD50" s="317">
        <v>0</v>
      </c>
      <c r="BE50" s="317">
        <v>0</v>
      </c>
      <c r="BF50" s="317">
        <v>0</v>
      </c>
      <c r="BG50" s="317">
        <v>0.3</v>
      </c>
      <c r="BH50" s="317">
        <v>0.3</v>
      </c>
      <c r="BI50" s="401">
        <v>0.3</v>
      </c>
      <c r="BJ50" s="246">
        <f>SUM(AP50:BI50)</f>
        <v>3.159999999999999</v>
      </c>
      <c r="BK50" s="250">
        <f>((AP50/AQ50)-1)*100</f>
        <v>3.030303030303028</v>
      </c>
      <c r="BL50" s="250">
        <f>((AQ50/AR50)-1)*100</f>
        <v>6.451612903225823</v>
      </c>
      <c r="BM50" s="250">
        <f>((AR50/AS50)-1)*100</f>
        <v>106.6666666666667</v>
      </c>
      <c r="BN50" s="250">
        <f>IF(AU50=0,0,IF(AU50&gt;AS50,0,((AS50/AU50)-1)*100))</f>
        <v>0</v>
      </c>
      <c r="BO50" s="250">
        <f>IF(AV50=0,0,IF(AV50&gt;AU50,0,((AU50/AV50)-1)*100))</f>
        <v>0</v>
      </c>
      <c r="BP50" s="250">
        <f>IF(AX50=0,0,IF(AX50&gt;AV50,0,((AV50/AX50)-1)*100))</f>
        <v>0</v>
      </c>
      <c r="BQ50" s="251">
        <f>IF(AY50=0,0,IF(AY50&gt;AX50,0,((AX50/AY50)-1)*100))</f>
        <v>0</v>
      </c>
      <c r="BR50" s="252">
        <f>IF(AZ50=0,0,IF(AZ50&gt;AY50,0,((AY50/AZ50)-1)*100))</f>
        <v>0</v>
      </c>
      <c r="BS50" s="252">
        <f>IF(BA50=0,0,IF(BA50&gt;AZ50,0,((AZ50/BA50)-1)*100))</f>
        <v>0</v>
      </c>
      <c r="BT50" s="252">
        <f>IF(BB50=0,0,IF(BB50&gt;BA50,0,((BA50/BB50)-1)*100))</f>
        <v>0</v>
      </c>
      <c r="BU50" s="252">
        <f>IF(BC50=0,0,IF(BC50&gt;BB50,0,((BB50/BC50)-1)*100))</f>
        <v>0</v>
      </c>
      <c r="BV50" s="252">
        <f>IF(BD50=0,0,IF(BD50&gt;BC50,0,((BC50/BD50)-1)*100))</f>
        <v>0</v>
      </c>
      <c r="BW50" s="252">
        <f>IF(BE50=0,0,IF(BE50&gt;BD50,0,((BD50/BE50)-1)*100))</f>
        <v>0</v>
      </c>
      <c r="BX50" s="252">
        <f>IF(BF50=0,0,IF(BF50&gt;BE50,0,((BE50/BF50)-1)*100))</f>
        <v>0</v>
      </c>
      <c r="BY50" s="252">
        <f>IF(BG50=0,0,IF(BG50&gt;BF50,0,((BF50/BG50)-1)*100))</f>
        <v>0</v>
      </c>
      <c r="BZ50" s="252">
        <f>IF(BH50=0,0,IF(BH50&gt;BG50,0,((BG50/BH50)-1)*100))</f>
        <v>0</v>
      </c>
      <c r="CA50" s="253">
        <f>IF(BI50=0,0,IF(BI50&gt;BH50,0,((BH50/BI50)-1)*100))</f>
        <v>0</v>
      </c>
      <c r="CB50" s="250">
        <f>AVERAGE(BK50:CA50)</f>
        <v>6.832269564717385</v>
      </c>
      <c r="CC50" s="250">
        <f>SQRT(AVERAGE((BK50-$CB50)^2,(BL50-$CB50)^2,(BM50-$CB50)^2,(BN50-$CB50)^2,(BO50-$CB50)^2,(BP50-$CB50)^2,(BQ50-$CB50)^2,(BR50-$CB50)^2,(BS50-$CB50)^2,(BT50-$CB50)^2,(BU50-$CB50)^2,(BV50-$CB50)^2,(BW50-$CB50)^2,(BX50-$CB50)^2,(BY50-$CB50)^2,(BZ50-$CB50)^2,(CA50-$CB50)^2))</f>
        <v>25.0117918042458</v>
      </c>
      <c r="CD50" t="s" s="116">
        <v>137</v>
      </c>
      <c r="CE50" t="s" s="402">
        <f>IF(AN50="n/a","n/a",IF(U50&lt;0,"n/a",IF(U50="n/a","n/a",I50+AN50-U50)))</f>
        <v>143</v>
      </c>
      <c r="CF50" t="s" s="402">
        <f>IF(AN50="n/a","n/a",I50+AN50)</f>
        <v>143</v>
      </c>
      <c r="CG50" s="250">
        <f>D50/10+(1000-E50)/100+IF(F50="N",2,IF(F50="Y",1,0))+IF(G50="N",2,IF(G50="Y",1,0))+IF(L50&gt;10,5,L50/2)+IF(S50&gt;100,0,IF(S50&lt;0,0,(100-S50)/10))+IF(U50&gt;100,0,IF(U50&lt;0,0,(100-U50)/10))+IF(X50="-",0,IF(X50="N/A",0,IF(X50&gt;5,0,5-X50)))+IF(Y50&gt;5,0,5-Y50)+IF(Z50="N/A",0,IF(Z50&gt;5,0,5-Z50))+IF(AB50&lt;0,0,IF(AB50="-",0,IF(AB50="N/A",0,IF(AB50&gt;10,5,AB50/2))))+IF(AC50="n/a",0,IF(AC50&lt;0,0,IF(AC50&gt;10,5,AC50/2)))+IF(AE50="n/a",0,IF(AE50&lt;0,0,IF(AE50&gt;10,5,AE50/2)))+AF50/10+IF(AG50&gt;100000,3,IF(AG50&gt;10000,2,IF(AG50&gt;1000,1,0)))+IF(AL50&gt;10,5,AL50/2)+IF(AM50="n/a",0,IF(AM50&gt;10,5,AM50/2))+IF(AN50="n/a",0,IF(AN50&gt;10,5,AN50/2))+IF(AO50="n/a",0,IF(AO50&lt;0,0,IF(AO50&gt;10,5,AO50/2)))+IF(CB50&gt;10,5,CB50/2)</f>
        <v>52.63746276809843</v>
      </c>
      <c r="CH50" s="255">
        <f>IF(AB50="n/a",1.03*AP50,IF(AB50&lt;0,1.01*AP50,IF(AB50&gt;10,1.1*AP50,(1+AB50/100)*AP50)))</f>
        <v>0.6868000000000001</v>
      </c>
      <c r="CI50" s="256">
        <f>IF($AC50="n/a",1.03*CH50,IF($AC50&lt;0,1.01*CH50,IF($AC50&gt;10,1.1*CH50,(1+$AC50/100)*CH50)))</f>
        <v>0.7554800000000002</v>
      </c>
      <c r="CJ50" s="257">
        <f>IF($AE50="n/a",1.03*CI50,IF($AE50&lt;0,1.01*CI50,IF($AE50&gt;10,1.1*CI50,(1+$AE50/100)*CI50)))</f>
        <v>0.8161450440000002</v>
      </c>
      <c r="CK50" s="257">
        <f>IF($AE50="n/a",1.03*CJ50,IF($AE50&lt;0,1.01*CJ50,IF($AE50&gt;10,1.1*CJ50,(1+$AE50/100)*CJ50)))</f>
        <v>0.8816814910332003</v>
      </c>
      <c r="CL50" s="258">
        <f>IF($AE50="n/a",1.03*CK50,IF($AE50&lt;0,1.01*CK50,IF($AE50&gt;10,1.1*CK50,(1+$AE50/100)*CK50)))</f>
        <v>0.9524805147631663</v>
      </c>
      <c r="CM50" s="256">
        <f>SUM(CH50:CL50)</f>
        <v>4.092587049796367</v>
      </c>
      <c r="CN50" s="253">
        <f>(CM50/H50)*100</f>
        <v>10.28288203466424</v>
      </c>
      <c r="CO50" s="259">
        <v>1.08</v>
      </c>
      <c r="CP50" s="260">
        <v>11.6</v>
      </c>
      <c r="CQ50" s="261">
        <v>-22.7</v>
      </c>
      <c r="CR50" s="260">
        <v>1.9</v>
      </c>
      <c r="CS50" s="261">
        <v>-3</v>
      </c>
    </row>
    <row r="51" ht="11.25" customHeight="1">
      <c r="A51" t="s" s="146">
        <v>1156</v>
      </c>
      <c r="B51" t="s" s="146">
        <v>1157</v>
      </c>
      <c r="C51" t="s" s="146">
        <v>917</v>
      </c>
      <c r="D51" s="267">
        <v>8</v>
      </c>
      <c r="E51" s="85">
        <v>414</v>
      </c>
      <c r="F51" t="s" s="151">
        <v>129</v>
      </c>
      <c r="G51" t="s" s="152">
        <v>129</v>
      </c>
      <c r="H51" s="496">
        <v>18.84</v>
      </c>
      <c r="I51" s="269">
        <f>(R51/H51)*100</f>
        <v>2.441613588110404</v>
      </c>
      <c r="J51" s="270">
        <v>0.11</v>
      </c>
      <c r="K51" s="270">
        <v>0.115</v>
      </c>
      <c r="L51" s="269">
        <f>((K51/J51)-1)*100</f>
        <v>4.545454545454541</v>
      </c>
      <c r="M51" s="272">
        <v>43040</v>
      </c>
      <c r="N51" s="272">
        <v>43041</v>
      </c>
      <c r="O51" s="272">
        <v>43055</v>
      </c>
      <c r="P51" t="s" s="273">
        <v>1158</v>
      </c>
      <c r="Q51" s="329"/>
      <c r="R51" s="271">
        <f>K51*4</f>
        <v>0.46</v>
      </c>
      <c r="S51" s="275">
        <f>IF(OR(W51&lt;0.01,W51="n/a"),"n/a",R51/W51*100)</f>
        <v>56.79012345679012</v>
      </c>
      <c r="T51" s="276">
        <f>IF(OR(W51&lt;0.01,Z51="n/a"),"n/a",(H51/SQRT(22.5*W51*(H51/Z51))-1)*100)</f>
        <v>20.73028811833344</v>
      </c>
      <c r="U51" s="269">
        <f>IF(OR(W51&lt;0.01,W51="n/a"),"n/a",H51/W51)</f>
        <v>23.25925925925926</v>
      </c>
      <c r="V51" s="277">
        <v>3</v>
      </c>
      <c r="W51" s="268">
        <v>0.8100000000000001</v>
      </c>
      <c r="X51" s="268">
        <v>2.72</v>
      </c>
      <c r="Y51" s="278">
        <v>2.35</v>
      </c>
      <c r="Z51" s="279">
        <v>1.41</v>
      </c>
      <c r="AA51" s="280">
        <v>5.7</v>
      </c>
      <c r="AB51" s="418">
        <v>24</v>
      </c>
      <c r="AC51" s="282">
        <v>-4.49</v>
      </c>
      <c r="AD51" s="283">
        <v>-3.6</v>
      </c>
      <c r="AE51" s="283">
        <v>8.6</v>
      </c>
      <c r="AF51" s="284">
        <v>2</v>
      </c>
      <c r="AG51" s="285">
        <v>3185</v>
      </c>
      <c r="AH51" s="286">
        <v>0.1</v>
      </c>
      <c r="AI51" s="287">
        <v>0</v>
      </c>
      <c r="AJ51" t="s" s="368">
        <f>IF(OR(AD51&lt;0,AD51="n/a",AD51=0,AN51="n/a"),"n/a",AN51/AD51)</f>
        <v>143</v>
      </c>
      <c r="AK51" s="289">
        <f>IF(OR(AN51&lt;0,AN51="n/a",AO51&lt;0,AO51="n/a"),"n/a",AN51/AO51)</f>
        <v>1.103091036267809</v>
      </c>
      <c r="AL51" s="290">
        <f>((AP51/AQ51)^(1/1)-1)*100</f>
        <v>1.190476190476186</v>
      </c>
      <c r="AM51" s="290">
        <f>IF(AS51=0,"n/a",((AP51/AS51)^(1/3)-1)*100)</f>
        <v>6.685884434218181</v>
      </c>
      <c r="AN51" s="290">
        <f>IF(AV51=0,"n/a",((AP51/AV51)^(1/5)-1)*100)</f>
        <v>12.10772451959248</v>
      </c>
      <c r="AO51" s="291">
        <f>IF(BB51=0,"n/a",((AP51/BB51)^(1/10)-1)*100)</f>
        <v>10.97617886603237</v>
      </c>
      <c r="AP51" s="288">
        <v>0.425</v>
      </c>
      <c r="AQ51" s="510">
        <v>0.42</v>
      </c>
      <c r="AR51" s="288">
        <v>0.39</v>
      </c>
      <c r="AS51" s="288">
        <v>0.35</v>
      </c>
      <c r="AT51" s="292"/>
      <c r="AU51" s="288">
        <v>0.3</v>
      </c>
      <c r="AV51" s="288">
        <v>0.24</v>
      </c>
      <c r="AW51" s="292"/>
      <c r="AX51" s="293">
        <v>0.175</v>
      </c>
      <c r="AY51" s="403">
        <v>0.16</v>
      </c>
      <c r="AZ51" s="295">
        <v>0.16</v>
      </c>
      <c r="BA51" s="295">
        <v>0.1575</v>
      </c>
      <c r="BB51" s="426">
        <v>0.15</v>
      </c>
      <c r="BC51" s="426">
        <v>0.15</v>
      </c>
      <c r="BD51" s="426">
        <v>0.15</v>
      </c>
      <c r="BE51" s="426">
        <v>0.15</v>
      </c>
      <c r="BF51" s="295">
        <v>0.15</v>
      </c>
      <c r="BG51" s="295">
        <v>0.145</v>
      </c>
      <c r="BH51" s="295">
        <v>0.14</v>
      </c>
      <c r="BI51" s="296">
        <v>0.13</v>
      </c>
      <c r="BJ51" s="293">
        <f>SUM(AP51:BI51)</f>
        <v>3.9425</v>
      </c>
      <c r="BK51" s="297">
        <f>((AP51/AQ51)-1)*100</f>
        <v>1.190476190476186</v>
      </c>
      <c r="BL51" s="297">
        <f>((AQ51/AR51)-1)*100</f>
        <v>7.692307692307687</v>
      </c>
      <c r="BM51" s="297">
        <f>((AR51/AS51)-1)*100</f>
        <v>11.42857142857143</v>
      </c>
      <c r="BN51" s="297">
        <f>IF(AU51=0,0,IF(AU51&gt;AS51,0,((AS51/AU51)-1)*100))</f>
        <v>16.66666666666667</v>
      </c>
      <c r="BO51" s="297">
        <f>IF(AV51=0,0,IF(AV51&gt;AU51,0,((AU51/AV51)-1)*100))</f>
        <v>25</v>
      </c>
      <c r="BP51" s="297">
        <f>IF(AX51=0,0,IF(AX51&gt;AV51,0,((AV51/AX51)-1)*100))</f>
        <v>37.14285714285715</v>
      </c>
      <c r="BQ51" s="298">
        <f>IF(AY51=0,0,IF(AY51&gt;AX51,0,((AX51/AY51)-1)*100))</f>
        <v>9.375</v>
      </c>
      <c r="BR51" s="299">
        <f>IF(AZ51=0,0,IF(AZ51&gt;AY51,0,((AY51/AZ51)-1)*100))</f>
        <v>0</v>
      </c>
      <c r="BS51" s="299">
        <f>IF(BA51=0,0,IF(BA51&gt;AZ51,0,((AZ51/BA51)-1)*100))</f>
        <v>1.587301587301582</v>
      </c>
      <c r="BT51" s="299">
        <f>IF(BB51=0,0,IF(BB51&gt;BA51,0,((BA51/BB51)-1)*100))</f>
        <v>5.000000000000004</v>
      </c>
      <c r="BU51" s="299">
        <f>IF(BC51=0,0,IF(BC51&gt;BB51,0,((BB51/BC51)-1)*100))</f>
        <v>0</v>
      </c>
      <c r="BV51" s="299">
        <f>IF(BD51=0,0,IF(BD51&gt;BC51,0,((BC51/BD51)-1)*100))</f>
        <v>0</v>
      </c>
      <c r="BW51" s="299">
        <f>IF(BE51=0,0,IF(BE51&gt;BD51,0,((BD51/BE51)-1)*100))</f>
        <v>0</v>
      </c>
      <c r="BX51" s="299">
        <f>IF(BF51=0,0,IF(BF51&gt;BE51,0,((BE51/BF51)-1)*100))</f>
        <v>0</v>
      </c>
      <c r="BY51" s="299">
        <f>IF(BG51=0,0,IF(BG51&gt;BF51,0,((BF51/BG51)-1)*100))</f>
        <v>3.448275862068972</v>
      </c>
      <c r="BZ51" s="299">
        <f>IF(BH51=0,0,IF(BH51&gt;BG51,0,((BG51/BH51)-1)*100))</f>
        <v>3.571428571428559</v>
      </c>
      <c r="CA51" s="300">
        <f>IF(BI51=0,0,IF(BI51&gt;BH51,0,((BH51/BI51)-1)*100))</f>
        <v>7.692307692307709</v>
      </c>
      <c r="CB51" s="297">
        <f>AVERAGE(BK51:CA51)</f>
        <v>7.635011343175643</v>
      </c>
      <c r="CC51" s="297">
        <f>SQRT(AVERAGE((BK51-$CB51)^2,(BL51-$CB51)^2,(BM51-$CB51)^2,(BN51-$CB51)^2,(BO51-$CB51)^2,(BP51-$CB51)^2,(BQ51-$CB51)^2,(BR51-$CB51)^2,(BS51-$CB51)^2,(BT51-$CB51)^2,(BU51-$CB51)^2,(BV51-$CB51)^2,(BW51-$CB51)^2,(BX51-$CB51)^2,(BY51-$CB51)^2,(BZ51-$CB51)^2,(CA51-$CB51)^2))</f>
        <v>9.946357235781868</v>
      </c>
      <c r="CD51" t="s" s="146">
        <v>137</v>
      </c>
      <c r="CE51" s="301">
        <f>IF(AN51="n/a","n/a",IF(U51&lt;0,"n/a",IF(U51="n/a","n/a",I51+AN51-U51)))</f>
        <v>-8.709921151556376</v>
      </c>
      <c r="CF51" s="301">
        <f>IF(AN51="n/a","n/a",I51+AN51)</f>
        <v>14.54933810770288</v>
      </c>
      <c r="CG51" s="297">
        <f>D51/10+(1000-E51)/100+IF(F51="N",2,IF(F51="Y",1,0))+IF(G51="N",2,IF(G51="Y",1,0))+IF(L51&gt;10,5,L51/2)+IF(S51&gt;100,0,IF(S51&lt;0,0,(100-S51)/10))+IF(U51&gt;100,0,IF(U51&lt;0,0,(100-U51)/10))+IF(X51="-",0,IF(X51="N/A",0,IF(X51&gt;5,0,5-X51)))+IF(Y51&gt;5,0,5-Y51)+IF(Z51="N/A",0,IF(Z51&gt;5,0,5-Z51))+IF(AB51&lt;0,0,IF(AB51="-",0,IF(AB51="N/A",0,IF(AB51&gt;10,5,AB51/2))))+IF(AC51="n/a",0,IF(AC51&lt;0,0,IF(AC51&gt;10,5,AC51/2)))+IF(AE51="n/a",0,IF(AE51&lt;0,0,IF(AE51&gt;10,5,AE51/2)))+AF51/10+IF(AG51&gt;100000,3,IF(AG51&gt;10000,2,IF(AG51&gt;1000,1,0)))+IF(AL51&gt;10,5,AL51/2)+IF(AM51="n/a",0,IF(AM51&gt;10,5,AM51/2))+IF(AN51="n/a",0,IF(AN51&gt;10,5,AN51/2))+IF(AO51="n/a",0,IF(AO51&lt;0,0,IF(AO51&gt;10,5,AO51/2)))+IF(CB51&gt;10,5,CB51/2)</f>
        <v>57.70347498505734</v>
      </c>
      <c r="CH51" s="302">
        <f>IF(AB51="n/a",1.03*AP51,IF(AB51&lt;0,1.01*AP51,IF(AB51&gt;10,1.1*AP51,(1+AB51/100)*AP51)))</f>
        <v>0.4675</v>
      </c>
      <c r="CI51" s="303">
        <f>IF($AC51="n/a",1.03*CH51,IF($AC51&lt;0,1.01*CH51,IF($AC51&gt;10,1.1*CH51,(1+$AC51/100)*CH51)))</f>
        <v>0.472175</v>
      </c>
      <c r="CJ51" s="304">
        <f>IF($AE51="n/a",1.03*CI51,IF($AE51&lt;0,1.01*CI51,IF($AE51&gt;10,1.1*CI51,(1+$AE51/100)*CI51)))</f>
        <v>0.5127820500000001</v>
      </c>
      <c r="CK51" s="304">
        <f>IF($AE51="n/a",1.03*CJ51,IF($AE51&lt;0,1.01*CJ51,IF($AE51&gt;10,1.1*CJ51,(1+$AE51/100)*CJ51)))</f>
        <v>0.5568813063000001</v>
      </c>
      <c r="CL51" s="305">
        <f>IF($AE51="n/a",1.03*CK51,IF($AE51&lt;0,1.01*CK51,IF($AE51&gt;10,1.1*CK51,(1+$AE51/100)*CK51)))</f>
        <v>0.6047730986418002</v>
      </c>
      <c r="CM51" s="303">
        <f>SUM(CH51:CL51)</f>
        <v>2.614111454941801</v>
      </c>
      <c r="CN51" s="300">
        <f>(CM51/H51)*100</f>
        <v>13.8753261939586</v>
      </c>
      <c r="CO51" s="306">
        <v>0.86</v>
      </c>
      <c r="CP51" s="307">
        <v>37.5</v>
      </c>
      <c r="CQ51" s="308">
        <v>-6.8</v>
      </c>
      <c r="CR51" s="307">
        <v>3.9</v>
      </c>
      <c r="CS51" s="308">
        <v>11.4</v>
      </c>
    </row>
    <row r="52" ht="11.25" customHeight="1">
      <c r="A52" t="s" s="110">
        <v>1159</v>
      </c>
      <c r="B52" t="s" s="110">
        <v>1160</v>
      </c>
      <c r="C52" t="s" s="173">
        <v>259</v>
      </c>
      <c r="D52" s="174">
        <v>6</v>
      </c>
      <c r="E52" s="85">
        <v>598</v>
      </c>
      <c r="F52" t="s" s="118">
        <v>129</v>
      </c>
      <c r="G52" t="s" s="113">
        <v>129</v>
      </c>
      <c r="H52" s="495">
        <v>47.8</v>
      </c>
      <c r="I52" s="177">
        <f>(R52/H52)*100</f>
        <v>1.422594142259414</v>
      </c>
      <c r="J52" s="311">
        <v>0.15</v>
      </c>
      <c r="K52" s="311">
        <v>0.17</v>
      </c>
      <c r="L52" s="177">
        <f>((K52/J52)-1)*100</f>
        <v>13.33333333333335</v>
      </c>
      <c r="M52" s="389">
        <v>42657</v>
      </c>
      <c r="N52" s="389">
        <v>42661</v>
      </c>
      <c r="O52" s="389">
        <v>42675</v>
      </c>
      <c r="P52" t="s" s="173">
        <v>171</v>
      </c>
      <c r="Q52" t="s" s="503">
        <v>1161</v>
      </c>
      <c r="R52" s="180">
        <f>K52*4</f>
        <v>0.68</v>
      </c>
      <c r="S52" s="181">
        <f>IF(OR(W52&lt;0.01,W52="n/a"),"n/a",R52/W52*100)</f>
        <v>34.51776649746193</v>
      </c>
      <c r="T52" s="182">
        <f>IF(OR(W52&lt;0.01,Z52="n/a"),"n/a",(H52/SQRT(22.5*W52*(H52/Z52))-1)*100)</f>
        <v>56.80395036289034</v>
      </c>
      <c r="U52" s="177">
        <f>IF(OR(W52&lt;0.01,W52="n/a"),"n/a",H52/W52)</f>
        <v>24.26395939086294</v>
      </c>
      <c r="V52" s="183">
        <v>2</v>
      </c>
      <c r="W52" s="176">
        <v>1.97</v>
      </c>
      <c r="X52" s="176">
        <v>2.43</v>
      </c>
      <c r="Y52" s="184">
        <v>1.5</v>
      </c>
      <c r="Z52" s="185">
        <v>2.28</v>
      </c>
      <c r="AA52" s="186">
        <v>9.699999999999999</v>
      </c>
      <c r="AB52" s="187">
        <v>-21.2</v>
      </c>
      <c r="AC52" s="188">
        <v>42.71</v>
      </c>
      <c r="AD52" s="189">
        <v>7.8</v>
      </c>
      <c r="AE52" s="189">
        <v>10</v>
      </c>
      <c r="AF52" s="190">
        <v>7</v>
      </c>
      <c r="AG52" s="191">
        <v>1227</v>
      </c>
      <c r="AH52" s="192">
        <v>1.3</v>
      </c>
      <c r="AI52" s="193">
        <v>0.55</v>
      </c>
      <c r="AJ52" s="194">
        <f>IF(OR(AD52&lt;0,AD52="n/a",AD52=0,AN52="n/a"),"n/a",AN52/AD52)</f>
        <v>0.5636044844896517</v>
      </c>
      <c r="AK52" t="s" s="338">
        <f>IF(OR(AN52&lt;0,AN52="n/a",AO52&lt;0,AO52="n/a"),"n/a",AN52/AO52)</f>
        <v>143</v>
      </c>
      <c r="AL52" s="196">
        <f>((AP52/AQ52)^(1/1)-1)*100</f>
        <v>3.333333333333344</v>
      </c>
      <c r="AM52" s="196">
        <f>IF(AS52=0,"n/a",((AP52/AS52)^(1/3)-1)*100)</f>
        <v>3.450966906825115</v>
      </c>
      <c r="AN52" s="196">
        <f>IF(AV52=0,"n/a",((AP52/AV52)^(1/5)-1)*100)</f>
        <v>4.396114979019283</v>
      </c>
      <c r="AO52" t="s" s="338">
        <f>IF(BB52=0,"n/a",((AP52/BB52)^(1/10)-1)*100)</f>
        <v>143</v>
      </c>
      <c r="AP52" s="194">
        <v>0.62</v>
      </c>
      <c r="AQ52" s="198">
        <v>0.6</v>
      </c>
      <c r="AR52" s="194">
        <v>0.57</v>
      </c>
      <c r="AS52" s="198">
        <v>0.5600000000000001</v>
      </c>
      <c r="AT52" s="199"/>
      <c r="AU52" s="194">
        <v>0.515</v>
      </c>
      <c r="AV52" s="198">
        <v>0.5</v>
      </c>
      <c r="AW52" s="199"/>
      <c r="AX52" s="200">
        <v>0.5</v>
      </c>
      <c r="AY52" s="370">
        <v>0</v>
      </c>
      <c r="AZ52" s="203">
        <v>0</v>
      </c>
      <c r="BA52" s="203">
        <v>0</v>
      </c>
      <c r="BB52" s="203">
        <v>0</v>
      </c>
      <c r="BC52" s="203">
        <v>0</v>
      </c>
      <c r="BD52" s="203">
        <v>0</v>
      </c>
      <c r="BE52" s="203">
        <v>0</v>
      </c>
      <c r="BF52" s="203">
        <v>0</v>
      </c>
      <c r="BG52" s="203">
        <v>0.04</v>
      </c>
      <c r="BH52" s="202">
        <v>0.04</v>
      </c>
      <c r="BI52" s="314">
        <v>0.03</v>
      </c>
      <c r="BJ52" s="200">
        <f>SUM(AP52:BI52)</f>
        <v>3.975</v>
      </c>
      <c r="BK52" s="205">
        <f>((AP52/AQ52)-1)*100</f>
        <v>3.333333333333344</v>
      </c>
      <c r="BL52" s="205">
        <f>((AQ52/AR52)-1)*100</f>
        <v>5.263157894736836</v>
      </c>
      <c r="BM52" s="205">
        <f>((AR52/AS52)-1)*100</f>
        <v>1.785714285714257</v>
      </c>
      <c r="BN52" s="205">
        <f>IF(AU52=0,0,IF(AU52&gt;AS52,0,((AS52/AU52)-1)*100))</f>
        <v>8.737864077669922</v>
      </c>
      <c r="BO52" s="205">
        <f>IF(AV52=0,0,IF(AV52&gt;AU52,0,((AU52/AV52)-1)*100))</f>
        <v>3.000000000000003</v>
      </c>
      <c r="BP52" s="205">
        <f>IF(AX52=0,0,IF(AX52&gt;AV52,0,((AV52/AX52)-1)*100))</f>
        <v>0</v>
      </c>
      <c r="BQ52" s="206">
        <f>IF(AY52=0,0,IF(AY52&gt;AX52,0,((AX52/AY52)-1)*100))</f>
        <v>0</v>
      </c>
      <c r="BR52" s="207">
        <f>IF(AZ52=0,0,IF(AZ52&gt;AY52,0,((AY52/AZ52)-1)*100))</f>
        <v>0</v>
      </c>
      <c r="BS52" s="207">
        <f>IF(BA52=0,0,IF(BA52&gt;AZ52,0,((AZ52/BA52)-1)*100))</f>
        <v>0</v>
      </c>
      <c r="BT52" s="207">
        <f>IF(BB52=0,0,IF(BB52&gt;BA52,0,((BA52/BB52)-1)*100))</f>
        <v>0</v>
      </c>
      <c r="BU52" s="207">
        <f>IF(BC52=0,0,IF(BC52&gt;BB52,0,((BB52/BC52)-1)*100))</f>
        <v>0</v>
      </c>
      <c r="BV52" s="207">
        <f>IF(BD52=0,0,IF(BD52&gt;BC52,0,((BC52/BD52)-1)*100))</f>
        <v>0</v>
      </c>
      <c r="BW52" s="207">
        <f>IF(BE52=0,0,IF(BE52&gt;BD52,0,((BD52/BE52)-1)*100))</f>
        <v>0</v>
      </c>
      <c r="BX52" s="207">
        <f>IF(BF52=0,0,IF(BF52&gt;BE52,0,((BE52/BF52)-1)*100))</f>
        <v>0</v>
      </c>
      <c r="BY52" s="207">
        <f>IF(BG52=0,0,IF(BG52&gt;BF52,0,((BF52/BG52)-1)*100))</f>
        <v>0</v>
      </c>
      <c r="BZ52" s="207">
        <f>IF(BH52=0,0,IF(BH52&gt;BG52,0,((BG52/BH52)-1)*100))</f>
        <v>0</v>
      </c>
      <c r="CA52" s="208">
        <f>IF(BI52=0,0,IF(BI52&gt;BH52,0,((BH52/BI52)-1)*100))</f>
        <v>33.33333333333335</v>
      </c>
      <c r="CB52" s="205">
        <f>AVERAGE(BK52:CA52)</f>
        <v>3.261964877928689</v>
      </c>
      <c r="CC52" s="205">
        <f>SQRT(AVERAGE((BK52-$CB52)^2,(BL52-$CB52)^2,(BM52-$CB52)^2,(BN52-$CB52)^2,(BO52-$CB52)^2,(BP52-$CB52)^2,(BQ52-$CB52)^2,(BR52-$CB52)^2,(BS52-$CB52)^2,(BT52-$CB52)^2,(BU52-$CB52)^2,(BV52-$CB52)^2,(BW52-$CB52)^2,(BX52-$CB52)^2,(BY52-$CB52)^2,(BZ52-$CB52)^2,(CA52-$CB52)^2))</f>
        <v>7.887350426268585</v>
      </c>
      <c r="CD52" t="s" s="110">
        <v>137</v>
      </c>
      <c r="CE52" s="209">
        <f>IF(AN52="n/a","n/a",IF(U52&lt;0,"n/a",IF(U52="n/a","n/a",I52+AN52-U52)))</f>
        <v>-18.44525026958425</v>
      </c>
      <c r="CF52" s="209">
        <f>IF(AN52="n/a","n/a",I52+AN52)</f>
        <v>5.818709121278697</v>
      </c>
      <c r="CG52" s="205">
        <f>D52/10+(1000-E52)/100+IF(F52="N",2,IF(F52="Y",1,0))+IF(G52="N",2,IF(G52="Y",1,0))+IF(L52&gt;10,5,L52/2)+IF(S52&gt;100,0,IF(S52&lt;0,0,(100-S52)/10))+IF(U52&gt;100,0,IF(U52&lt;0,0,(100-U52)/10))+IF(X52="-",0,IF(X52="N/A",0,IF(X52&gt;5,0,5-X52)))+IF(Y52&gt;5,0,5-Y52)+IF(Z52="N/A",0,IF(Z52&gt;5,0,5-Z52))+IF(AB52&lt;0,0,IF(AB52="-",0,IF(AB52="N/A",0,IF(AB52&gt;10,5,AB52/2))))+IF(AC52="n/a",0,IF(AC52&lt;0,0,IF(AC52&gt;10,5,AC52/2)))+IF(AE52="n/a",0,IF(AE52&lt;0,0,IF(AE52&gt;10,5,AE52/2)))+AF52/10+IF(AG52&gt;100000,3,IF(AG52&gt;10000,2,IF(AG52&gt;1000,1,0)))+IF(AL52&gt;10,5,AL52/2)+IF(AM52="n/a",0,IF(AM52&gt;10,5,AM52/2))+IF(AN52="n/a",0,IF(AN52&gt;10,5,AN52/2))+IF(AO52="n/a",0,IF(AO52&lt;0,0,IF(AO52&gt;10,5,AO52/2)))+IF(CB52&gt;10,5,CB52/2)</f>
        <v>51.45301745972073</v>
      </c>
      <c r="CH52" s="315">
        <f>IF(AB52="n/a",1.03*AP52,IF(AB52&lt;0,1.01*AP52,IF(AB52&gt;10,1.1*AP52,(1+AB52/100)*AP52)))</f>
        <v>0.6262</v>
      </c>
      <c r="CI52" s="211">
        <f>IF($AC52="n/a",1.03*CH52,IF($AC52&lt;0,1.01*CH52,IF($AC52&gt;10,1.1*CH52,(1+$AC52/100)*CH52)))</f>
        <v>0.68882</v>
      </c>
      <c r="CJ52" s="212">
        <f>IF($AE52="n/a",1.03*CI52,IF($AE52&lt;0,1.01*CI52,IF($AE52&gt;10,1.1*CI52,(1+$AE52/100)*CI52)))</f>
        <v>0.7577020000000001</v>
      </c>
      <c r="CK52" s="212">
        <f>IF($AE52="n/a",1.03*CJ52,IF($AE52&lt;0,1.01*CJ52,IF($AE52&gt;10,1.1*CJ52,(1+$AE52/100)*CJ52)))</f>
        <v>0.8334722000000002</v>
      </c>
      <c r="CL52" s="210">
        <f>IF($AE52="n/a",1.03*CK52,IF($AE52&lt;0,1.01*CK52,IF($AE52&gt;10,1.1*CK52,(1+$AE52/100)*CK52)))</f>
        <v>0.9168194200000003</v>
      </c>
      <c r="CM52" s="211">
        <f>SUM(CH52:CL52)</f>
        <v>3.823013620000001</v>
      </c>
      <c r="CN52" s="208">
        <f>(CM52/H52)*100</f>
        <v>7.997936443514646</v>
      </c>
      <c r="CO52" s="213">
        <v>1.55</v>
      </c>
      <c r="CP52" s="214">
        <v>6.7</v>
      </c>
      <c r="CQ52" s="215">
        <v>-29.4</v>
      </c>
      <c r="CR52" s="214">
        <v>-0.7</v>
      </c>
      <c r="CS52" s="215">
        <v>-11.6</v>
      </c>
    </row>
    <row r="53" ht="11.25" customHeight="1">
      <c r="A53" t="s" s="116">
        <v>1162</v>
      </c>
      <c r="B53" t="s" s="116">
        <v>1163</v>
      </c>
      <c r="C53" t="s" s="227">
        <v>313</v>
      </c>
      <c r="D53" s="218">
        <v>7</v>
      </c>
      <c r="E53" s="85">
        <v>457</v>
      </c>
      <c r="F53" t="s" s="220">
        <v>129</v>
      </c>
      <c r="G53" t="s" s="221">
        <v>129</v>
      </c>
      <c r="H53" s="493">
        <v>31.8</v>
      </c>
      <c r="I53" s="223">
        <f>(R53/H53)*100</f>
        <v>5.849056603773585</v>
      </c>
      <c r="J53" s="224">
        <v>0.42</v>
      </c>
      <c r="K53" s="224">
        <v>0.465</v>
      </c>
      <c r="L53" s="223">
        <f>((K53/J53)-1)*100</f>
        <v>10.71428571428572</v>
      </c>
      <c r="M53" s="323">
        <v>42732</v>
      </c>
      <c r="N53" s="323">
        <v>42734</v>
      </c>
      <c r="O53" s="323">
        <v>42765</v>
      </c>
      <c r="P53" t="s" s="227">
        <v>872</v>
      </c>
      <c r="Q53" s="325"/>
      <c r="R53" s="225">
        <f>K53*4</f>
        <v>1.86</v>
      </c>
      <c r="S53" s="228">
        <f>IF(OR(W53&lt;0.01,W53="n/a"),"n/a",R53/W53*100)</f>
        <v>122.3684210526316</v>
      </c>
      <c r="T53" s="229">
        <f>IF(OR(W53&lt;0.01,Z53="n/a"),"n/a",(H53/SQRT(22.5*W53*(H53/Z53))-1)*100)</f>
        <v>57.85847536833122</v>
      </c>
      <c r="U53" s="223">
        <f>IF(OR(W53&lt;0.01,W53="n/a"),"n/a",H53/W53)</f>
        <v>20.92105263157895</v>
      </c>
      <c r="V53" s="230">
        <v>12</v>
      </c>
      <c r="W53" s="222">
        <v>1.52</v>
      </c>
      <c r="X53" s="222">
        <v>3.67</v>
      </c>
      <c r="Y53" s="231">
        <v>1.38</v>
      </c>
      <c r="Z53" s="232">
        <v>2.68</v>
      </c>
      <c r="AA53" s="233">
        <v>12.7</v>
      </c>
      <c r="AB53" s="234">
        <v>41.5</v>
      </c>
      <c r="AC53" s="235">
        <v>7.17</v>
      </c>
      <c r="AD53" s="236">
        <v>10.8</v>
      </c>
      <c r="AE53" s="236">
        <v>5.69</v>
      </c>
      <c r="AF53" s="237">
        <v>5</v>
      </c>
      <c r="AG53" s="238">
        <v>2089</v>
      </c>
      <c r="AH53" s="239">
        <v>1.4</v>
      </c>
      <c r="AI53" s="240">
        <v>2.31</v>
      </c>
      <c r="AJ53" s="241">
        <f>IF(OR(AD53&lt;0,AD53="n/a",AD53=0,AN53="n/a"),"n/a",AN53/AD53)</f>
        <v>1.390098626491813</v>
      </c>
      <c r="AK53" s="242">
        <f>IF(OR(AN53&lt;0,AN53="n/a",AO53&lt;0,AO53="n/a"),"n/a",AN53/AO53)</f>
        <v>2.267470999629751</v>
      </c>
      <c r="AL53" s="243">
        <f>((AP53/AQ53)^(1/1)-1)*100</f>
        <v>17.51824817518248</v>
      </c>
      <c r="AM53" s="243">
        <f>IF(AS53=0,"n/a",((AP53/AS53)^(1/3)-1)*100)</f>
        <v>10.60114886613992</v>
      </c>
      <c r="AN53" s="243">
        <f>IF(AV53=0,"n/a",((AP53/AV53)^(1/5)-1)*100)</f>
        <v>15.01306516611158</v>
      </c>
      <c r="AO53" s="244">
        <f>IF(BB53=0,"n/a",((AP53/BB53)^(1/10)-1)*100)</f>
        <v>6.621061600595124</v>
      </c>
      <c r="AP53" s="241">
        <v>1.61</v>
      </c>
      <c r="AQ53" s="241">
        <v>1.37</v>
      </c>
      <c r="AR53" s="241">
        <v>1.35</v>
      </c>
      <c r="AS53" s="241">
        <v>1.19</v>
      </c>
      <c r="AT53" s="245"/>
      <c r="AU53" s="241">
        <v>1.04</v>
      </c>
      <c r="AV53" s="241">
        <v>0.8</v>
      </c>
      <c r="AW53" s="245"/>
      <c r="AX53" s="583">
        <v>0.68</v>
      </c>
      <c r="AY53" s="394">
        <v>0.68</v>
      </c>
      <c r="AZ53" s="317">
        <v>0.848</v>
      </c>
      <c r="BA53" s="317">
        <v>0.848</v>
      </c>
      <c r="BB53" s="248">
        <v>0.848</v>
      </c>
      <c r="BC53" s="248">
        <v>0.828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401">
        <v>0</v>
      </c>
      <c r="BJ53" s="246">
        <f>SUM(AP53:BI53)</f>
        <v>12.092</v>
      </c>
      <c r="BK53" s="250">
        <f>((AP53/AQ53)-1)*100</f>
        <v>17.51824817518248</v>
      </c>
      <c r="BL53" s="250">
        <f>((AQ53/AR53)-1)*100</f>
        <v>1.481481481481484</v>
      </c>
      <c r="BM53" s="250">
        <f>((AR53/AS53)-1)*100</f>
        <v>13.44537815126052</v>
      </c>
      <c r="BN53" s="250">
        <f>IF(AU53=0,0,IF(AU53&gt;AS53,0,((AS53/AU53)-1)*100))</f>
        <v>14.42307692307692</v>
      </c>
      <c r="BO53" s="250">
        <f>IF(AV53=0,0,IF(AV53&gt;AU53,0,((AU53/AV53)-1)*100))</f>
        <v>30</v>
      </c>
      <c r="BP53" s="250">
        <f>IF(AX53=0,0,IF(AX53&gt;AV53,0,((AV53/AX53)-1)*100))</f>
        <v>17.64705882352942</v>
      </c>
      <c r="BQ53" s="251">
        <f>IF(AY53=0,0,IF(AY53&gt;AX53,0,((AX53/AY53)-1)*100))</f>
        <v>0</v>
      </c>
      <c r="BR53" s="252">
        <f>IF(AZ53=0,0,IF(AZ53&gt;AY53,0,((AY53/AZ53)-1)*100))</f>
        <v>0</v>
      </c>
      <c r="BS53" s="252">
        <f>IF(BA53=0,0,IF(BA53&gt;AZ53,0,((AZ53/BA53)-1)*100))</f>
        <v>0</v>
      </c>
      <c r="BT53" s="252">
        <f>IF(BB53=0,0,IF(BB53&gt;BA53,0,((BA53/BB53)-1)*100))</f>
        <v>0</v>
      </c>
      <c r="BU53" s="252">
        <f>IF(BC53=0,0,IF(BC53&gt;BB53,0,((BB53/BC53)-1)*100))</f>
        <v>2.415458937198078</v>
      </c>
      <c r="BV53" s="252">
        <f>IF(BD53=0,0,IF(BD53&gt;BC53,0,((BC53/BD53)-1)*100))</f>
        <v>0</v>
      </c>
      <c r="BW53" s="252">
        <f>IF(BE53=0,0,IF(BE53&gt;BD53,0,((BD53/BE53)-1)*100))</f>
        <v>0</v>
      </c>
      <c r="BX53" s="252">
        <f>IF(BF53=0,0,IF(BF53&gt;BE53,0,((BE53/BF53)-1)*100))</f>
        <v>0</v>
      </c>
      <c r="BY53" s="252">
        <f>IF(BG53=0,0,IF(BG53&gt;BF53,0,((BF53/BG53)-1)*100))</f>
        <v>0</v>
      </c>
      <c r="BZ53" s="252">
        <f>IF(BH53=0,0,IF(BH53&gt;BG53,0,((BG53/BH53)-1)*100))</f>
        <v>0</v>
      </c>
      <c r="CA53" s="253">
        <f>IF(BI53=0,0,IF(BI53&gt;BH53,0,((BH53/BI53)-1)*100))</f>
        <v>0</v>
      </c>
      <c r="CB53" s="250">
        <f>AVERAGE(BK53:CA53)</f>
        <v>5.70180602892523</v>
      </c>
      <c r="CC53" s="250">
        <f>SQRT(AVERAGE((BK53-$CB53)^2,(BL53-$CB53)^2,(BM53-$CB53)^2,(BN53-$CB53)^2,(BO53-$CB53)^2,(BP53-$CB53)^2,(BQ53-$CB53)^2,(BR53-$CB53)^2,(BS53-$CB53)^2,(BT53-$CB53)^2,(BU53-$CB53)^2,(BV53-$CB53)^2,(BW53-$CB53)^2,(BX53-$CB53)^2,(BY53-$CB53)^2,(BZ53-$CB53)^2,(CA53-$CB53)^2))</f>
        <v>8.952358253915868</v>
      </c>
      <c r="CD53" t="s" s="116">
        <v>302</v>
      </c>
      <c r="CE53" s="254">
        <f>IF(AN53="n/a","n/a",IF(U53&lt;0,"n/a",IF(U53="n/a","n/a",I53+AN53-U53)))</f>
        <v>-0.05893086169377781</v>
      </c>
      <c r="CF53" s="254">
        <f>IF(AN53="n/a","n/a",I53+AN53)</f>
        <v>20.86212176988517</v>
      </c>
      <c r="CG53" s="250">
        <f>D53/10+(1000-E53)/100+IF(F53="N",2,IF(F53="Y",1,0))+IF(G53="N",2,IF(G53="Y",1,0))+IF(L53&gt;10,5,L53/2)+IF(S53&gt;100,0,IF(S53&lt;0,0,(100-S53)/10))+IF(U53&gt;100,0,IF(U53&lt;0,0,(100-U53)/10))+IF(X53="-",0,IF(X53="N/A",0,IF(X53&gt;5,0,5-X53)))+IF(Y53&gt;5,0,5-Y53)+IF(Z53="N/A",0,IF(Z53&gt;5,0,5-Z53))+IF(AB53&lt;0,0,IF(AB53="-",0,IF(AB53="N/A",0,IF(AB53&gt;10,5,AB53/2))))+IF(AC53="n/a",0,IF(AC53&lt;0,0,IF(AC53&gt;10,5,AC53/2)))+IF(AE53="n/a",0,IF(AE53&lt;0,0,IF(AE53&gt;10,5,AE53/2)))+AF53/10+IF(AG53&gt;100000,3,IF(AG53&gt;10000,2,IF(AG53&gt;1000,1,0)))+IF(AL53&gt;10,5,AL53/2)+IF(AM53="n/a",0,IF(AM53&gt;10,5,AM53/2))+IF(AN53="n/a",0,IF(AN53&gt;10,5,AN53/2))+IF(AO53="n/a",0,IF(AO53&lt;0,0,IF(AO53&gt;10,5,AO53/2)))+IF(CB53&gt;10,5,CB53/2)</f>
        <v>60.39932855160228</v>
      </c>
      <c r="CH53" s="255">
        <f>IF(AB53="n/a",1.03*AP53,IF(AB53&lt;0,1.01*AP53,IF(AB53&gt;10,1.1*AP53,(1+AB53/100)*AP53)))</f>
        <v>1.771</v>
      </c>
      <c r="CI53" s="256">
        <f>IF($AC53="n/a",1.03*CH53,IF($AC53&lt;0,1.01*CH53,IF($AC53&gt;10,1.1*CH53,(1+$AC53/100)*CH53)))</f>
        <v>1.897980700000001</v>
      </c>
      <c r="CJ53" s="257">
        <f>IF($AE53="n/a",1.03*CI53,IF($AE53&lt;0,1.01*CI53,IF($AE53&gt;10,1.1*CI53,(1+$AE53/100)*CI53)))</f>
        <v>2.005975801830</v>
      </c>
      <c r="CK53" s="257">
        <f>IF($AE53="n/a",1.03*CJ53,IF($AE53&lt;0,1.01*CJ53,IF($AE53&gt;10,1.1*CJ53,(1+$AE53/100)*CJ53)))</f>
        <v>2.120115824954127</v>
      </c>
      <c r="CL53" s="258">
        <f>IF($AE53="n/a",1.03*CK53,IF($AE53&lt;0,1.01*CK53,IF($AE53&gt;10,1.1*CK53,(1+$AE53/100)*CK53)))</f>
        <v>2.240750415394017</v>
      </c>
      <c r="CM53" s="256">
        <f>SUM(CH53:CL53)</f>
        <v>10.03582274217815</v>
      </c>
      <c r="CN53" s="253">
        <f>(CM53/H53)*100</f>
        <v>31.55919101313882</v>
      </c>
      <c r="CO53" s="259">
        <v>0.15</v>
      </c>
      <c r="CP53" s="260">
        <v>7.8</v>
      </c>
      <c r="CQ53" s="261">
        <v>-33.4</v>
      </c>
      <c r="CR53" s="260">
        <v>0.2</v>
      </c>
      <c r="CS53" s="261">
        <v>-15.9</v>
      </c>
    </row>
    <row r="54" ht="11.25" customHeight="1">
      <c r="A54" t="s" s="116">
        <v>1164</v>
      </c>
      <c r="B54" t="s" s="116">
        <v>1165</v>
      </c>
      <c r="C54" t="s" s="116">
        <v>150</v>
      </c>
      <c r="D54" s="218">
        <v>8</v>
      </c>
      <c r="E54" s="85">
        <v>356</v>
      </c>
      <c r="F54" t="s" s="220">
        <v>129</v>
      </c>
      <c r="G54" t="s" s="221">
        <v>129</v>
      </c>
      <c r="H54" s="493">
        <v>84.29000000000001</v>
      </c>
      <c r="I54" s="223">
        <f>(R54/H54)*100</f>
        <v>0.4508245343457112</v>
      </c>
      <c r="J54" s="224">
        <v>0.34</v>
      </c>
      <c r="K54" s="224">
        <v>0.38</v>
      </c>
      <c r="L54" s="223">
        <f>((K54/J54)-1)*100</f>
        <v>11.76470588235294</v>
      </c>
      <c r="M54" s="323">
        <v>42726</v>
      </c>
      <c r="N54" s="323">
        <v>42731</v>
      </c>
      <c r="O54" s="323">
        <v>42755</v>
      </c>
      <c r="P54" t="s" s="227">
        <v>1166</v>
      </c>
      <c r="Q54" t="s" s="227">
        <v>44</v>
      </c>
      <c r="R54" s="225">
        <f>K54</f>
        <v>0.38</v>
      </c>
      <c r="S54" s="228">
        <f>IF(OR(W54&lt;0.01,W54="n/a"),"n/a",R54/W54*100)</f>
        <v>19.68911917098445</v>
      </c>
      <c r="T54" s="229">
        <f>IF(OR(W54&lt;0.01,Z54="n/a"),"n/a",(H54/SQRT(22.5*W54*(H54/Z54))-1)*100)</f>
        <v>203.9636071904957</v>
      </c>
      <c r="U54" s="223">
        <f>IF(OR(W54&lt;0.01,W54="n/a"),"n/a",H54/W54)</f>
        <v>43.67357512953368</v>
      </c>
      <c r="V54" s="230">
        <v>12</v>
      </c>
      <c r="W54" s="222">
        <v>1.93</v>
      </c>
      <c r="X54" s="222">
        <v>1.82</v>
      </c>
      <c r="Y54" s="231">
        <v>4.76</v>
      </c>
      <c r="Z54" s="232">
        <v>4.76</v>
      </c>
      <c r="AA54" s="233">
        <v>11.6</v>
      </c>
      <c r="AB54" s="234">
        <v>-7.1</v>
      </c>
      <c r="AC54" s="235">
        <v>11.12</v>
      </c>
      <c r="AD54" s="236">
        <v>20.6</v>
      </c>
      <c r="AE54" s="236">
        <v>24</v>
      </c>
      <c r="AF54" s="237">
        <v>3</v>
      </c>
      <c r="AG54" s="238">
        <v>2685</v>
      </c>
      <c r="AH54" s="239">
        <v>0.2</v>
      </c>
      <c r="AI54" s="240">
        <v>0.49</v>
      </c>
      <c r="AJ54" s="241">
        <f>IF(OR(AD54&lt;0,AD54="n/a",AD54=0,AN54="n/a"),"n/a",AN54/AD54)</f>
        <v>0.8631855444494679</v>
      </c>
      <c r="AK54" s="242">
        <f>IF(OR(AN54&lt;0,AN54="n/a",AO54&lt;0,AO54="n/a"),"n/a",AN54/AO54)</f>
        <v>0.6134365860496757</v>
      </c>
      <c r="AL54" s="243">
        <f>((AP54/AQ54)^(1/1)-1)*100</f>
        <v>13.33333333333335</v>
      </c>
      <c r="AM54" s="243">
        <f>IF(AS54=0,"n/a",((AP54/AS54)^(1/3)-1)*100)</f>
        <v>15.61621444192041</v>
      </c>
      <c r="AN54" s="243">
        <f>IF(AV54=0,"n/a",((AP54/AV54)^(1/5)-1)*100)</f>
        <v>17.78162221565904</v>
      </c>
      <c r="AO54" s="244">
        <f>IF(BB54=0,"n/a",((AP54/BB54)^(1/10)-1)*100)</f>
        <v>28.98689549993534</v>
      </c>
      <c r="AP54" s="241">
        <v>0.34</v>
      </c>
      <c r="AQ54" s="241">
        <v>0.3</v>
      </c>
      <c r="AR54" s="241">
        <v>0.26</v>
      </c>
      <c r="AS54" s="241">
        <v>0.22</v>
      </c>
      <c r="AT54" s="245"/>
      <c r="AU54" s="241">
        <v>0.18</v>
      </c>
      <c r="AV54" s="241">
        <v>0.15</v>
      </c>
      <c r="AW54" s="245"/>
      <c r="AX54" s="246">
        <v>0.11</v>
      </c>
      <c r="AY54" s="394">
        <v>0.07333000000000001</v>
      </c>
      <c r="AZ54" s="248">
        <v>0.07333000000000001</v>
      </c>
      <c r="BA54" s="248">
        <v>0.04</v>
      </c>
      <c r="BB54" s="248">
        <v>0.02667</v>
      </c>
      <c r="BC54" s="248">
        <v>0.01778</v>
      </c>
      <c r="BD54" s="317">
        <v>0.0158</v>
      </c>
      <c r="BE54" s="248">
        <v>0.0158</v>
      </c>
      <c r="BF54" s="248">
        <v>0.01284</v>
      </c>
      <c r="BG54" s="248">
        <v>0.01185</v>
      </c>
      <c r="BH54" s="248">
        <v>0.00987</v>
      </c>
      <c r="BI54" s="401">
        <v>0.00652</v>
      </c>
      <c r="BJ54" s="246">
        <f>SUM(AP54:BI54)</f>
        <v>1.86379</v>
      </c>
      <c r="BK54" s="250">
        <f>((AP54/AQ54)-1)*100</f>
        <v>13.33333333333335</v>
      </c>
      <c r="BL54" s="250">
        <f>((AQ54/AR54)-1)*100</f>
        <v>15.38461538461537</v>
      </c>
      <c r="BM54" s="250">
        <f>((AR54/AS54)-1)*100</f>
        <v>18.18181818181819</v>
      </c>
      <c r="BN54" s="250">
        <f>IF(AU54=0,0,IF(AU54&gt;AS54,0,((AS54/AU54)-1)*100))</f>
        <v>22.22222222222223</v>
      </c>
      <c r="BO54" s="250">
        <f>IF(AV54=0,0,IF(AV54&gt;AU54,0,((AU54/AV54)-1)*100))</f>
        <v>20</v>
      </c>
      <c r="BP54" s="250">
        <f>IF(AX54=0,0,IF(AX54&gt;AV54,0,((AV54/AX54)-1)*100))</f>
        <v>36.36363636363635</v>
      </c>
      <c r="BQ54" s="251">
        <f>IF(AY54=0,0,IF(AY54&gt;AX54,0,((AX54/AY54)-1)*100))</f>
        <v>50.00681849174961</v>
      </c>
      <c r="BR54" s="252">
        <f>IF(AZ54=0,0,IF(AZ54&gt;AY54,0,((AY54/AZ54)-1)*100))</f>
        <v>0</v>
      </c>
      <c r="BS54" s="252">
        <f>IF(BA54=0,0,IF(BA54&gt;AZ54,0,((AZ54/BA54)-1)*100))</f>
        <v>83.325</v>
      </c>
      <c r="BT54" s="252">
        <f>IF(BB54=0,0,IF(BB54&gt;BA54,0,((BA54/BB54)-1)*100))</f>
        <v>49.98125234345707</v>
      </c>
      <c r="BU54" s="252">
        <f>IF(BC54=0,0,IF(BC54&gt;BB54,0,((BB54/BC54)-1)*100))</f>
        <v>50</v>
      </c>
      <c r="BV54" s="252">
        <f>IF(BD54=0,0,IF(BD54&gt;BC54,0,((BC54/BD54)-1)*100))</f>
        <v>12.53164556962025</v>
      </c>
      <c r="BW54" s="252">
        <f>IF(BE54=0,0,IF(BE54&gt;BD54,0,((BD54/BE54)-1)*100))</f>
        <v>0</v>
      </c>
      <c r="BX54" s="252">
        <f>IF(BF54=0,0,IF(BF54&gt;BE54,0,((BE54/BF54)-1)*100))</f>
        <v>23.05295950155763</v>
      </c>
      <c r="BY54" s="252">
        <f>IF(BG54=0,0,IF(BG54&gt;BF54,0,((BF54/BG54)-1)*100))</f>
        <v>8.354430379746859</v>
      </c>
      <c r="BZ54" s="252">
        <f>IF(BH54=0,0,IF(BH54&gt;BG54,0,((BG54/BH54)-1)*100))</f>
        <v>20.06079027355623</v>
      </c>
      <c r="CA54" s="253">
        <f>IF(BI54=0,0,IF(BI54&gt;BH54,0,((BH54/BI54)-1)*100))</f>
        <v>51.38036809815952</v>
      </c>
      <c r="CB54" s="250">
        <f>AVERAGE(BK54:CA54)</f>
        <v>27.89287589079251</v>
      </c>
      <c r="CC54" s="250">
        <f>SQRT(AVERAGE((BK54-$CB54)^2,(BL54-$CB54)^2,(BM54-$CB54)^2,(BN54-$CB54)^2,(BO54-$CB54)^2,(BP54-$CB54)^2,(BQ54-$CB54)^2,(BR54-$CB54)^2,(BS54-$CB54)^2,(BT54-$CB54)^2,(BU54-$CB54)^2,(BV54-$CB54)^2,(BW54-$CB54)^2,(BX54-$CB54)^2,(BY54-$CB54)^2,(BZ54-$CB54)^2,(CA54-$CB54)^2))</f>
        <v>21.66250377441897</v>
      </c>
      <c r="CD54" t="s" s="116">
        <v>152</v>
      </c>
      <c r="CE54" s="254">
        <f>IF(AN54="n/a","n/a",IF(U54&lt;0,"n/a",IF(U54="n/a","n/a",I54+AN54-U54)))</f>
        <v>-25.44112837952893</v>
      </c>
      <c r="CF54" s="254">
        <f>IF(AN54="n/a","n/a",I54+AN54)</f>
        <v>18.23244675000475</v>
      </c>
      <c r="CG54" s="250">
        <f>D54/10+(1000-E54)/100+IF(F54="N",2,IF(F54="Y",1,0))+IF(G54="N",2,IF(G54="Y",1,0))+IF(L54&gt;10,5,L54/2)+IF(S54&gt;100,0,IF(S54&lt;0,0,(100-S54)/10))+IF(U54&gt;100,0,IF(U54&lt;0,0,(100-U54)/10))+IF(X54="-",0,IF(X54="N/A",0,IF(X54&gt;5,0,5-X54)))+IF(Y54&gt;5,0,5-Y54)+IF(Z54="N/A",0,IF(Z54&gt;5,0,5-Z54))+IF(AB54&lt;0,0,IF(AB54="-",0,IF(AB54="N/A",0,IF(AB54&gt;10,5,AB54/2))))+IF(AC54="n/a",0,IF(AC54&lt;0,0,IF(AC54&gt;10,5,AC54/2)))+IF(AE54="n/a",0,IF(AE54&lt;0,0,IF(AE54&gt;10,5,AE54/2)))+AF54/10+IF(AG54&gt;100000,3,IF(AG54&gt;10000,2,IF(AG54&gt;1000,1,0)))+IF(AL54&gt;10,5,AL54/2)+IF(AM54="n/a",0,IF(AM54&gt;10,5,AM54/2))+IF(AN54="n/a",0,IF(AN54&gt;10,5,AN54/2))+IF(AO54="n/a",0,IF(AO54&lt;0,0,IF(AO54&gt;10,5,AO54/2)))+IF(CB54&gt;10,5,CB54/2)</f>
        <v>65.86373056994819</v>
      </c>
      <c r="CH54" s="255">
        <f>IF(AB54="n/a",1.03*AP54,IF(AB54&lt;0,1.01*AP54,IF(AB54&gt;10,1.1*AP54,(1+AB54/100)*AP54)))</f>
        <v>0.3434</v>
      </c>
      <c r="CI54" s="256">
        <f>IF($AC54="n/a",1.03*CH54,IF($AC54&lt;0,1.01*CH54,IF($AC54&gt;10,1.1*CH54,(1+$AC54/100)*CH54)))</f>
        <v>0.3777400000000001</v>
      </c>
      <c r="CJ54" s="257">
        <f>IF($AE54="n/a",1.03*CI54,IF($AE54&lt;0,1.01*CI54,IF($AE54&gt;10,1.1*CI54,(1+$AE54/100)*CI54)))</f>
        <v>0.4155140000000001</v>
      </c>
      <c r="CK54" s="257">
        <f>IF($AE54="n/a",1.03*CJ54,IF($AE54&lt;0,1.01*CJ54,IF($AE54&gt;10,1.1*CJ54,(1+$AE54/100)*CJ54)))</f>
        <v>0.4570654000000002</v>
      </c>
      <c r="CL54" s="258">
        <f>IF($AE54="n/a",1.03*CK54,IF($AE54&lt;0,1.01*CK54,IF($AE54&gt;10,1.1*CK54,(1+$AE54/100)*CK54)))</f>
        <v>0.5027719400000003</v>
      </c>
      <c r="CM54" s="256">
        <f>SUM(CH54:CL54)</f>
        <v>2.09649134</v>
      </c>
      <c r="CN54" s="253">
        <f>(CM54/H54)*100</f>
        <v>2.487236137145569</v>
      </c>
      <c r="CO54" s="259">
        <v>1.09</v>
      </c>
      <c r="CP54" s="260">
        <v>24.5</v>
      </c>
      <c r="CQ54" s="261">
        <v>-5.8</v>
      </c>
      <c r="CR54" s="260">
        <v>6.4</v>
      </c>
      <c r="CS54" s="261">
        <v>5</v>
      </c>
    </row>
    <row r="55" ht="11.25" customHeight="1">
      <c r="A55" t="s" s="116">
        <v>1167</v>
      </c>
      <c r="B55" t="s" s="116">
        <v>1168</v>
      </c>
      <c r="C55" t="s" s="227">
        <v>128</v>
      </c>
      <c r="D55" s="218">
        <v>5</v>
      </c>
      <c r="E55" s="85">
        <v>793</v>
      </c>
      <c r="F55" t="s" s="220">
        <v>141</v>
      </c>
      <c r="G55" t="s" s="221">
        <v>141</v>
      </c>
      <c r="H55" s="493">
        <v>31.6</v>
      </c>
      <c r="I55" s="223">
        <f>(R55/H55)*100</f>
        <v>1.772151898734177</v>
      </c>
      <c r="J55" s="224">
        <v>0.125</v>
      </c>
      <c r="K55" s="224">
        <v>0.14</v>
      </c>
      <c r="L55" s="223">
        <f>((K55/J55)-1)*100</f>
        <v>12.00000000000001</v>
      </c>
      <c r="M55" s="226">
        <v>42992</v>
      </c>
      <c r="N55" s="226">
        <v>42993</v>
      </c>
      <c r="O55" s="226">
        <v>43010</v>
      </c>
      <c r="P55" t="s" s="227">
        <v>447</v>
      </c>
      <c r="Q55" s="316"/>
      <c r="R55" s="225">
        <f>K55*4</f>
        <v>0.5600000000000001</v>
      </c>
      <c r="S55" s="228">
        <f>IF(OR(W55&lt;0.01,W55="n/a"),"n/a",R55/W55*100)</f>
        <v>33.73493975903614</v>
      </c>
      <c r="T55" s="229">
        <f>IF(OR(W55&lt;0.01,Z55="n/a"),"n/a",(H55/SQRT(22.5*W55*(H55/Z55))-1)*100)</f>
        <v>20.28079597141879</v>
      </c>
      <c r="U55" s="223">
        <f>IF(OR(W55&lt;0.01,W55="n/a"),"n/a",H55/W55)</f>
        <v>19.03614457831326</v>
      </c>
      <c r="V55" s="230">
        <v>12</v>
      </c>
      <c r="W55" s="222">
        <v>1.66</v>
      </c>
      <c r="X55" s="222">
        <v>3.82</v>
      </c>
      <c r="Y55" s="231">
        <v>5.66</v>
      </c>
      <c r="Z55" s="232">
        <v>1.71</v>
      </c>
      <c r="AA55" s="233">
        <v>8.699999999999999</v>
      </c>
      <c r="AB55" s="234">
        <v>28.7</v>
      </c>
      <c r="AC55" s="235">
        <v>14.98</v>
      </c>
      <c r="AD55" s="236">
        <v>25.6</v>
      </c>
      <c r="AE55" s="236">
        <v>5</v>
      </c>
      <c r="AF55" s="237">
        <v>28</v>
      </c>
      <c r="AG55" s="238">
        <v>2854</v>
      </c>
      <c r="AH55" s="239">
        <v>0.2</v>
      </c>
      <c r="AI55" s="240">
        <v>0.14</v>
      </c>
      <c r="AJ55" s="241">
        <f>IF(OR(AD55&lt;0,AD55="n/a",AD55=0,AN55="n/a"),"n/a",AN55/AD55)</f>
        <v>0.1546679226857523</v>
      </c>
      <c r="AK55" t="s" s="265">
        <f>IF(OR(AN55&lt;0,AN55="n/a",AO55&lt;0,AO55="n/a"),"n/a",AN55/AO55)</f>
        <v>143</v>
      </c>
      <c r="AL55" s="243">
        <f>((AP55/AQ55)^(1/1)-1)*100</f>
        <v>30.76923076923077</v>
      </c>
      <c r="AM55" s="243">
        <f>IF(AS55=0,"n/a",((AP55/AS55)^(1/3)-1)*100)</f>
        <v>74.48830117272219</v>
      </c>
      <c r="AN55" s="243">
        <f>IF(AV55=0,"n/a",((AP55/AV55)^(1/5)-1)*100)</f>
        <v>3.959498820755258</v>
      </c>
      <c r="AO55" s="254">
        <f>IF(BB55=0,"n/a",((AP55/BB55)^(1/10)-1)*100)</f>
        <v>-5.891373992066851</v>
      </c>
      <c r="AP55" s="241">
        <v>0.425</v>
      </c>
      <c r="AQ55" s="241">
        <v>0.325</v>
      </c>
      <c r="AR55" s="241">
        <v>0.225</v>
      </c>
      <c r="AS55" s="241">
        <v>0.08</v>
      </c>
      <c r="AT55" s="245"/>
      <c r="AU55" s="321">
        <v>0.04</v>
      </c>
      <c r="AV55" s="321">
        <v>0.35</v>
      </c>
      <c r="AW55" s="245"/>
      <c r="AX55" s="583">
        <v>0.88</v>
      </c>
      <c r="AY55" s="247">
        <v>0.88</v>
      </c>
      <c r="AZ55" s="248">
        <v>0.86</v>
      </c>
      <c r="BA55" s="248">
        <v>0.82</v>
      </c>
      <c r="BB55" s="248">
        <v>0.78</v>
      </c>
      <c r="BC55" s="248">
        <v>0.75</v>
      </c>
      <c r="BD55" s="248">
        <v>0.72</v>
      </c>
      <c r="BE55" s="248">
        <v>0.65</v>
      </c>
      <c r="BF55" s="248">
        <v>0.6</v>
      </c>
      <c r="BG55" s="248">
        <v>0.5600000000000001</v>
      </c>
      <c r="BH55" s="248">
        <v>0.52</v>
      </c>
      <c r="BI55" s="249">
        <v>0.48</v>
      </c>
      <c r="BJ55" s="246">
        <f>SUM(AP55:BI55)</f>
        <v>9.945</v>
      </c>
      <c r="BK55" s="250">
        <f>((AP55/AQ55)-1)*100</f>
        <v>30.76923076923077</v>
      </c>
      <c r="BL55" s="250">
        <f>((AQ55/AR55)-1)*100</f>
        <v>44.44444444444444</v>
      </c>
      <c r="BM55" s="250">
        <f>((AR55/AS55)-1)*100</f>
        <v>181.25</v>
      </c>
      <c r="BN55" s="250">
        <f>IF(AU55=0,0,IF(AU55&gt;AS55,0,((AS55/AU55)-1)*100))</f>
        <v>100</v>
      </c>
      <c r="BO55" s="250">
        <f>IF(AV55=0,0,IF(AV55&gt;AU55,0,((AU55/AV55)-1)*100))</f>
        <v>0</v>
      </c>
      <c r="BP55" s="250">
        <f>IF(AX55=0,0,IF(AX55&gt;AV55,0,((AV55/AX55)-1)*100))</f>
        <v>0</v>
      </c>
      <c r="BQ55" s="251">
        <f>IF(AY55=0,0,IF(AY55&gt;AX55,0,((AX55/AY55)-1)*100))</f>
        <v>0</v>
      </c>
      <c r="BR55" s="252">
        <f>IF(AZ55=0,0,IF(AZ55&gt;AY55,0,((AY55/AZ55)-1)*100))</f>
        <v>2.325581395348841</v>
      </c>
      <c r="BS55" s="252">
        <f>IF(BA55=0,0,IF(BA55&gt;AZ55,0,((AZ55/BA55)-1)*100))</f>
        <v>4.878048780487809</v>
      </c>
      <c r="BT55" s="252">
        <f>IF(BB55=0,0,IF(BB55&gt;BA55,0,((BA55/BB55)-1)*100))</f>
        <v>5.12820512820511</v>
      </c>
      <c r="BU55" s="252">
        <f>IF(BC55=0,0,IF(BC55&gt;BB55,0,((BB55/BC55)-1)*100))</f>
        <v>4.000000000000004</v>
      </c>
      <c r="BV55" s="252">
        <f>IF(BD55=0,0,IF(BD55&gt;BC55,0,((BC55/BD55)-1)*100))</f>
        <v>4.166666666666674</v>
      </c>
      <c r="BW55" s="252">
        <f>IF(BE55=0,0,IF(BE55&gt;BD55,0,((BD55/BE55)-1)*100))</f>
        <v>10.76923076923075</v>
      </c>
      <c r="BX55" s="252">
        <f>IF(BF55=0,0,IF(BF55&gt;BE55,0,((BE55/BF55)-1)*100))</f>
        <v>8.333333333333348</v>
      </c>
      <c r="BY55" s="252">
        <f>IF(BG55=0,0,IF(BG55&gt;BF55,0,((BF55/BG55)-1)*100))</f>
        <v>7.14285714285714</v>
      </c>
      <c r="BZ55" s="252">
        <f>IF(BH55=0,0,IF(BH55&gt;BG55,0,((BG55/BH55)-1)*100))</f>
        <v>7.692307692307709</v>
      </c>
      <c r="CA55" s="253">
        <f>IF(BI55=0,0,IF(BI55&gt;BH55,0,((BH55/BI55)-1)*100))</f>
        <v>8.333333333333348</v>
      </c>
      <c r="CB55" s="250">
        <f>AVERAGE(BK55:CA55)</f>
        <v>24.66077879149682</v>
      </c>
      <c r="CC55" s="250">
        <f>SQRT(AVERAGE((BK55-$CB55)^2,(BL55-$CB55)^2,(BM55-$CB55)^2,(BN55-$CB55)^2,(BO55-$CB55)^2,(BP55-$CB55)^2,(BQ55-$CB55)^2,(BR55-$CB55)^2,(BS55-$CB55)^2,(BT55-$CB55)^2,(BU55-$CB55)^2,(BV55-$CB55)^2,(BW55-$CB55)^2,(BX55-$CB55)^2,(BY55-$CB55)^2,(BZ55-$CB55)^2,(CA55-$CB55)^2))</f>
        <v>45.94684847259266</v>
      </c>
      <c r="CD55" t="s" s="116">
        <v>132</v>
      </c>
      <c r="CE55" s="254">
        <f>IF(AN55="n/a","n/a",IF(U55&lt;0,"n/a",IF(U55="n/a","n/a",I55+AN55-U55)))</f>
        <v>-13.30449385882382</v>
      </c>
      <c r="CF55" s="254">
        <f>IF(AN55="n/a","n/a",I55+AN55)</f>
        <v>5.731650719489435</v>
      </c>
      <c r="CG55" s="250">
        <f>D55/10+(1000-E55)/100+IF(F55="N",2,IF(F55="Y",1,0))+IF(G55="N",2,IF(G55="Y",1,0))+IF(L55&gt;10,5,L55/2)+IF(S55&gt;100,0,IF(S55&lt;0,0,(100-S55)/10))+IF(U55&gt;100,0,IF(U55&lt;0,0,(100-U55)/10))+IF(X55="-",0,IF(X55="N/A",0,IF(X55&gt;5,0,5-X55)))+IF(Y55&gt;5,0,5-Y55)+IF(Z55="N/A",0,IF(Z55&gt;5,0,5-Z55))+IF(AB55&lt;0,0,IF(AB55="-",0,IF(AB55="N/A",0,IF(AB55&gt;10,5,AB55/2))))+IF(AC55="n/a",0,IF(AC55&lt;0,0,IF(AC55&gt;10,5,AC55/2)))+IF(AE55="n/a",0,IF(AE55&lt;0,0,IF(AE55&gt;10,5,AE55/2)))+AF55/10+IF(AG55&gt;100000,3,IF(AG55&gt;10000,2,IF(AG55&gt;1000,1,0)))+IF(AL55&gt;10,5,AL55/2)+IF(AM55="n/a",0,IF(AM55&gt;10,5,AM55/2))+IF(AN55="n/a",0,IF(AN55&gt;10,5,AN55/2))+IF(AO55="n/a",0,IF(AO55&lt;0,0,IF(AO55&gt;10,5,AO55/2)))+IF(CB55&gt;10,5,CB55/2)</f>
        <v>62.04264097664269</v>
      </c>
      <c r="CH55" s="255">
        <f>IF(AB55="n/a",1.03*AP55,IF(AB55&lt;0,1.01*AP55,IF(AB55&gt;10,1.1*AP55,(1+AB55/100)*AP55)))</f>
        <v>0.4675</v>
      </c>
      <c r="CI55" s="256">
        <f>IF($AC55="n/a",1.03*CH55,IF($AC55&lt;0,1.01*CH55,IF($AC55&gt;10,1.1*CH55,(1+$AC55/100)*CH55)))</f>
        <v>0.5142500000000001</v>
      </c>
      <c r="CJ55" s="257">
        <f>IF($AE55="n/a",1.03*CI55,IF($AE55&lt;0,1.01*CI55,IF($AE55&gt;10,1.1*CI55,(1+$AE55/100)*CI55)))</f>
        <v>0.5399625000000001</v>
      </c>
      <c r="CK55" s="257">
        <f>IF($AE55="n/a",1.03*CJ55,IF($AE55&lt;0,1.01*CJ55,IF($AE55&gt;10,1.1*CJ55,(1+$AE55/100)*CJ55)))</f>
        <v>0.5669606250000001</v>
      </c>
      <c r="CL55" s="258">
        <f>IF($AE55="n/a",1.03*CK55,IF($AE55&lt;0,1.01*CK55,IF($AE55&gt;10,1.1*CK55,(1+$AE55/100)*CK55)))</f>
        <v>0.5953086562500002</v>
      </c>
      <c r="CM55" s="256">
        <f>SUM(CH55:CL55)</f>
        <v>2.683981781250001</v>
      </c>
      <c r="CN55" s="253">
        <f>(CM55/H55)*100</f>
        <v>8.493613231803799</v>
      </c>
      <c r="CO55" s="259">
        <v>1.42</v>
      </c>
      <c r="CP55" s="260">
        <v>38.3</v>
      </c>
      <c r="CQ55" s="261">
        <v>-3.4</v>
      </c>
      <c r="CR55" s="260">
        <v>3</v>
      </c>
      <c r="CS55" s="261">
        <v>4.2</v>
      </c>
    </row>
    <row r="56" ht="11.25" customHeight="1">
      <c r="A56" t="s" s="146">
        <v>1169</v>
      </c>
      <c r="B56" t="s" s="146">
        <v>1170</v>
      </c>
      <c r="C56" t="s" s="273">
        <v>128</v>
      </c>
      <c r="D56" s="267">
        <v>5</v>
      </c>
      <c r="E56" s="85">
        <v>723</v>
      </c>
      <c r="F56" t="s" s="151">
        <v>129</v>
      </c>
      <c r="G56" t="s" s="152">
        <v>129</v>
      </c>
      <c r="H56" s="516">
        <v>23</v>
      </c>
      <c r="I56" s="269">
        <f>(R56/H56)*100</f>
        <v>2.434782608695652</v>
      </c>
      <c r="J56" s="270">
        <v>0.12</v>
      </c>
      <c r="K56" s="270">
        <v>0.14</v>
      </c>
      <c r="L56" s="269">
        <f>((K56/J56)-1)*100</f>
        <v>16.66666666666667</v>
      </c>
      <c r="M56" s="272">
        <v>42774</v>
      </c>
      <c r="N56" s="272">
        <v>42776</v>
      </c>
      <c r="O56" s="272">
        <v>42783</v>
      </c>
      <c r="P56" t="s" s="273">
        <v>209</v>
      </c>
      <c r="Q56" s="441"/>
      <c r="R56" s="271">
        <f>K56*4</f>
        <v>0.5600000000000001</v>
      </c>
      <c r="S56" t="s" s="500">
        <f>IF(OR(W56&lt;0.01,W56="n/a"),"n/a",R56/W56*100)</f>
        <v>143</v>
      </c>
      <c r="T56" t="s" s="501">
        <f>IF(OR(W56&lt;0.01,Z56="n/a"),"n/a",(H56/SQRT(22.5*W56*(H56/Z56))-1)*100)</f>
        <v>143</v>
      </c>
      <c r="U56" t="s" s="368">
        <f>IF(OR(W56&lt;0.01,W56="n/a"),"n/a",H56/W56)</f>
        <v>143</v>
      </c>
      <c r="V56" s="277">
        <v>12</v>
      </c>
      <c r="W56" t="s" s="518">
        <v>143</v>
      </c>
      <c r="X56" t="s" s="518">
        <v>143</v>
      </c>
      <c r="Y56" t="s" s="522">
        <v>143</v>
      </c>
      <c r="Z56" t="s" s="624">
        <v>143</v>
      </c>
      <c r="AA56" t="s" s="521">
        <v>143</v>
      </c>
      <c r="AB56" t="s" s="522">
        <v>143</v>
      </c>
      <c r="AC56" t="s" s="521">
        <v>143</v>
      </c>
      <c r="AD56" t="s" s="518">
        <v>143</v>
      </c>
      <c r="AE56" t="s" s="518">
        <v>143</v>
      </c>
      <c r="AF56" s="284">
        <v>0</v>
      </c>
      <c r="AG56" t="s" s="518">
        <v>143</v>
      </c>
      <c r="AH56" t="s" s="518">
        <v>143</v>
      </c>
      <c r="AI56" t="s" s="518">
        <v>143</v>
      </c>
      <c r="AJ56" t="s" s="368">
        <f>IF(OR(AD56&lt;0,AD56="n/a",AD56=0,AN56="n/a"),"n/a",AN56/AD56)</f>
        <v>143</v>
      </c>
      <c r="AK56" t="s" s="368">
        <f>IF(OR(AN56&lt;0,AN56="n/a",AO56&lt;0,AO56="n/a"),"n/a",AN56/AO56)</f>
        <v>143</v>
      </c>
      <c r="AL56" s="290">
        <f>((AP56/AQ56)^(1/1)-1)*100</f>
        <v>20</v>
      </c>
      <c r="AM56" s="625">
        <f>IF(AS56=0,"n/a",((AP56/AS56)^(1/3)-1)*100)</f>
        <v>128.9428485106664</v>
      </c>
      <c r="AN56" s="290">
        <f>IF(AV56=0,"n/a",((AP56/AV56)^(1/5)-1)*100)</f>
        <v>64.37518295172258</v>
      </c>
      <c r="AO56" t="s" s="368">
        <f>IF(BB56=0,"n/a",((AP56/BB56)^(1/10)-1)*100)</f>
        <v>143</v>
      </c>
      <c r="AP56" s="288">
        <v>0.48</v>
      </c>
      <c r="AQ56" s="288">
        <v>0.4</v>
      </c>
      <c r="AR56" s="288">
        <v>0.2</v>
      </c>
      <c r="AS56" s="288">
        <v>0.04</v>
      </c>
      <c r="AT56" s="292"/>
      <c r="AU56" s="510">
        <v>0</v>
      </c>
      <c r="AV56" s="288">
        <v>0.04</v>
      </c>
      <c r="AW56" s="292"/>
      <c r="AX56" s="524">
        <v>0</v>
      </c>
      <c r="AY56" s="403">
        <v>0</v>
      </c>
      <c r="AZ56" s="426">
        <v>0</v>
      </c>
      <c r="BA56" s="426">
        <v>0</v>
      </c>
      <c r="BB56" s="426">
        <v>0</v>
      </c>
      <c r="BC56" s="426">
        <v>0</v>
      </c>
      <c r="BD56" s="426">
        <v>0</v>
      </c>
      <c r="BE56" s="426">
        <v>0</v>
      </c>
      <c r="BF56" s="426">
        <v>0</v>
      </c>
      <c r="BG56" s="426">
        <v>0</v>
      </c>
      <c r="BH56" s="426">
        <v>0</v>
      </c>
      <c r="BI56" s="494">
        <v>0</v>
      </c>
      <c r="BJ56" s="293">
        <f>SUM(AP56:BI56)</f>
        <v>1.16</v>
      </c>
      <c r="BK56" s="297">
        <f>((AP56/AQ56)-1)*100</f>
        <v>20</v>
      </c>
      <c r="BL56" s="297">
        <f>((AQ56/AR56)-1)*100</f>
        <v>100</v>
      </c>
      <c r="BM56" s="297">
        <f>((AR56/AS56)-1)*100</f>
        <v>400</v>
      </c>
      <c r="BN56" s="297">
        <f>IF(AU56=0,0,IF(AU56&gt;AS56,0,((AS56/AU56)-1)*100))</f>
        <v>0</v>
      </c>
      <c r="BO56" s="297">
        <f>IF(AV56=0,0,IF(AV56&gt;AU56,0,((AU56/AV56)-1)*100))</f>
        <v>0</v>
      </c>
      <c r="BP56" s="297">
        <f>IF(AX56=0,0,IF(AX56&gt;AV56,0,((AV56/AX56)-1)*100))</f>
        <v>0</v>
      </c>
      <c r="BQ56" s="298">
        <f>IF(AY56=0,0,IF(AY56&gt;AX56,0,((AX56/AY56)-1)*100))</f>
        <v>0</v>
      </c>
      <c r="BR56" s="299">
        <f>IF(AZ56=0,0,IF(AZ56&gt;AY56,0,((AY56/AZ56)-1)*100))</f>
        <v>0</v>
      </c>
      <c r="BS56" s="299">
        <f>IF(BA56=0,0,IF(BA56&gt;AZ56,0,((AZ56/BA56)-1)*100))</f>
        <v>0</v>
      </c>
      <c r="BT56" s="299">
        <f>IF(BB56=0,0,IF(BB56&gt;BA56,0,((BA56/BB56)-1)*100))</f>
        <v>0</v>
      </c>
      <c r="BU56" s="299">
        <f>IF(BC56=0,0,IF(BC56&gt;BB56,0,((BB56/BC56)-1)*100))</f>
        <v>0</v>
      </c>
      <c r="BV56" s="299">
        <f>IF(BD56=0,0,IF(BD56&gt;BC56,0,((BC56/BD56)-1)*100))</f>
        <v>0</v>
      </c>
      <c r="BW56" s="299">
        <f>IF(BE56=0,0,IF(BE56&gt;BD56,0,((BD56/BE56)-1)*100))</f>
        <v>0</v>
      </c>
      <c r="BX56" s="299">
        <f>IF(BF56=0,0,IF(BF56&gt;BE56,0,((BE56/BF56)-1)*100))</f>
        <v>0</v>
      </c>
      <c r="BY56" s="299">
        <f>IF(BG56=0,0,IF(BG56&gt;BF56,0,((BF56/BG56)-1)*100))</f>
        <v>0</v>
      </c>
      <c r="BZ56" s="299">
        <f>IF(BH56=0,0,IF(BH56&gt;BG56,0,((BG56/BH56)-1)*100))</f>
        <v>0</v>
      </c>
      <c r="CA56" s="300">
        <f>IF(BI56=0,0,IF(BI56&gt;BH56,0,((BH56/BI56)-1)*100))</f>
        <v>0</v>
      </c>
      <c r="CB56" s="297">
        <f>AVERAGE(BK56:CA56)</f>
        <v>30.58823529411765</v>
      </c>
      <c r="CC56" s="297">
        <f>SQRT(AVERAGE((BK56-$CB56)^2,(BL56-$CB56)^2,(BM56-$CB56)^2,(BN56-$CB56)^2,(BO56-$CB56)^2,(BP56-$CB56)^2,(BQ56-$CB56)^2,(BR56-$CB56)^2,(BS56-$CB56)^2,(BT56-$CB56)^2,(BU56-$CB56)^2,(BV56-$CB56)^2,(BW56-$CB56)^2,(BX56-$CB56)^2,(BY56-$CB56)^2,(BZ56-$CB56)^2,(CA56-$CB56)^2))</f>
        <v>95.33042155239015</v>
      </c>
      <c r="CD56" t="s" s="146">
        <v>132</v>
      </c>
      <c r="CE56" t="s" s="502">
        <f>IF(AN56="n/a","n/a",IF(U56&lt;0,"n/a",IF(U56="n/a","n/a",I56+AN56-U56)))</f>
        <v>143</v>
      </c>
      <c r="CF56" s="301">
        <f>IF(AN56="n/a","n/a",I56+AN56)</f>
        <v>66.80996556041823</v>
      </c>
      <c r="CG56" s="297">
        <f>D56/10+(1000-E56)/100+IF(F56="N",2,IF(F56="Y",1,0))+IF(G56="N",2,IF(G56="Y",1,0))+IF(L56&gt;10,5,L56/2)+IF(S56&gt;100,0,IF(S56&lt;0,0,(100-S56)/10))+IF(U56&gt;100,0,IF(U56&lt;0,0,(100-U56)/10))+IF(X56="-",0,IF(X56="N/A",0,IF(X56&gt;5,0,5-X56)))+IF(Y56&gt;5,0,5-Y56)+IF(Z56="N/A",0,IF(Z56&gt;5,0,5-Z56))+IF(AB56&lt;0,0,IF(AB56="-",0,IF(AB56="N/A",0,IF(AB56&gt;10,5,AB56/2))))+IF(AC56="n/a",0,IF(AC56&lt;0,0,IF(AC56&gt;10,5,AC56/2)))+IF(AE56="n/a",0,IF(AE56&lt;0,0,IF(AE56&gt;10,5,AE56/2)))+AF56/10+IF(AG56&gt;100000,3,IF(AG56&gt;10000,2,IF(AG56&gt;1000,1,0)))+IF(AL56&gt;10,5,AL56/2)+IF(AM56="n/a",0,IF(AM56&gt;10,5,AM56/2))+IF(AN56="n/a",0,IF(AN56&gt;10,5,AN56/2))+IF(AO56="n/a",0,IF(AO56&lt;0,0,IF(AO56&gt;10,5,AO56/2)))+IF(CB56&gt;10,5,CB56/2)</f>
        <v>31.27</v>
      </c>
      <c r="CH56" s="302">
        <f>IF(AB56="n/a",1.03*AP56,IF(AB56&lt;0,1.01*AP56,IF(AB56&gt;10,1.1*AP56,(1+AB56/100)*AP56)))</f>
        <v>0.4944</v>
      </c>
      <c r="CI56" s="303">
        <f>IF($AC56="n/a",1.03*CH56,IF($AC56&lt;0,1.01*CH56,IF($AC56&gt;10,1.1*CH56,(1+$AC56/100)*CH56)))</f>
        <v>0.509232</v>
      </c>
      <c r="CJ56" s="304">
        <f>IF($AE56="n/a",1.03*CI56,IF($AE56&lt;0,1.01*CI56,IF($AE56&gt;10,1.1*CI56,(1+$AE56/100)*CI56)))</f>
        <v>0.52450896</v>
      </c>
      <c r="CK56" s="304">
        <f>IF($AE56="n/a",1.03*CJ56,IF($AE56&lt;0,1.01*CJ56,IF($AE56&gt;10,1.1*CJ56,(1+$AE56/100)*CJ56)))</f>
        <v>0.5402442288</v>
      </c>
      <c r="CL56" s="305">
        <f>IF($AE56="n/a",1.03*CK56,IF($AE56&lt;0,1.01*CK56,IF($AE56&gt;10,1.1*CK56,(1+$AE56/100)*CK56)))</f>
        <v>0.5564515556640001</v>
      </c>
      <c r="CM56" s="303">
        <f>SUM(CH56:CL56)</f>
        <v>2.624836744464</v>
      </c>
      <c r="CN56" s="300">
        <f>(CM56/H56)*100</f>
        <v>11.41233367158261</v>
      </c>
      <c r="CO56" t="s" s="518">
        <v>143</v>
      </c>
      <c r="CP56" t="s" s="522">
        <v>143</v>
      </c>
      <c r="CQ56" s="557">
        <v>-28.1</v>
      </c>
      <c r="CR56" s="525">
        <v>0.1</v>
      </c>
      <c r="CS56" s="526">
        <v>2.6</v>
      </c>
    </row>
    <row r="57" ht="11.25" customHeight="1">
      <c r="A57" t="s" s="110">
        <v>1171</v>
      </c>
      <c r="B57" t="s" s="110">
        <v>1172</v>
      </c>
      <c r="C57" t="s" s="173">
        <v>128</v>
      </c>
      <c r="D57" s="174">
        <v>7</v>
      </c>
      <c r="E57" s="85">
        <v>537</v>
      </c>
      <c r="F57" t="s" s="118">
        <v>55</v>
      </c>
      <c r="G57" t="s" s="113">
        <v>55</v>
      </c>
      <c r="H57" s="495">
        <v>51.45</v>
      </c>
      <c r="I57" s="177">
        <f>(R57/H57)*100</f>
        <v>1.865889212827988</v>
      </c>
      <c r="J57" s="311">
        <v>0.19</v>
      </c>
      <c r="K57" s="311">
        <v>0.24</v>
      </c>
      <c r="L57" s="177">
        <f>((K57/J57)-1)*100</f>
        <v>26.31578947368421</v>
      </c>
      <c r="M57" s="179">
        <v>42944</v>
      </c>
      <c r="N57" s="179">
        <v>42948</v>
      </c>
      <c r="O57" s="179">
        <v>42958</v>
      </c>
      <c r="P57" t="s" s="173">
        <v>557</v>
      </c>
      <c r="Q57" s="397"/>
      <c r="R57" s="180">
        <f>K57*4</f>
        <v>0.96</v>
      </c>
      <c r="S57" s="181">
        <f>IF(OR(W57&lt;0.01,W57="n/a"),"n/a",R57/W57*100)</f>
        <v>28.1524926686217</v>
      </c>
      <c r="T57" s="182">
        <f>IF(OR(W57&lt;0.01,Z57="n/a"),"n/a",(H57/SQRT(22.5*W57*(H57/Z57))-1)*100)</f>
        <v>-1.05344709210019</v>
      </c>
      <c r="U57" s="177">
        <f>IF(OR(W57&lt;0.01,W57="n/a"),"n/a",H57/W57)</f>
        <v>15.08797653958944</v>
      </c>
      <c r="V57" s="183">
        <v>12</v>
      </c>
      <c r="W57" s="176">
        <v>3.41</v>
      </c>
      <c r="X57" s="176">
        <v>1.74</v>
      </c>
      <c r="Y57" s="184">
        <v>13.01</v>
      </c>
      <c r="Z57" s="185">
        <v>1.46</v>
      </c>
      <c r="AA57" s="186">
        <v>9.6</v>
      </c>
      <c r="AB57" s="187">
        <v>16.3</v>
      </c>
      <c r="AC57" s="188">
        <v>9.98</v>
      </c>
      <c r="AD57" s="189">
        <v>9.199999999999999</v>
      </c>
      <c r="AE57" s="189">
        <v>8.66</v>
      </c>
      <c r="AF57" s="190">
        <v>22</v>
      </c>
      <c r="AG57" s="191">
        <v>53237</v>
      </c>
      <c r="AH57" s="192">
        <v>0.2</v>
      </c>
      <c r="AI57" s="193">
        <v>0.76</v>
      </c>
      <c r="AJ57" s="194">
        <f>IF(OR(AD57&lt;0,AD57="n/a",AD57=0,AN57="n/a"),"n/a",AN57/AD57)</f>
        <v>0.9181714260619408</v>
      </c>
      <c r="AK57" t="s" s="338">
        <f>IF(OR(AN57&lt;0,AN57="n/a",AO57&lt;0,AO57="n/a"),"n/a",AN57/AO57)</f>
        <v>143</v>
      </c>
      <c r="AL57" s="196">
        <f>((AP57/AQ57)^(1/1)-1)*100</f>
        <v>5.88235294117645</v>
      </c>
      <c r="AM57" s="196">
        <f>IF(AS57=0,"n/a",((AP57/AS57)^(1/3)-1)*100)</f>
        <v>7.473526860548385</v>
      </c>
      <c r="AN57" s="196">
        <f>IF(AV57=0,"n/a",((AP57/AV57)^(1/5)-1)*100)</f>
        <v>8.447177119769854</v>
      </c>
      <c r="AO57" s="197">
        <f>IF(BB57=0,"n/a",((AP57/BB57)^(1/10)-1)*100)</f>
        <v>-2.331882278828679</v>
      </c>
      <c r="AP57" s="194">
        <v>0.72</v>
      </c>
      <c r="AQ57" s="198">
        <v>0.68</v>
      </c>
      <c r="AR57" s="194">
        <v>0.66</v>
      </c>
      <c r="AS57" s="194">
        <v>0.58</v>
      </c>
      <c r="AT57" s="199"/>
      <c r="AU57" s="198">
        <v>0.52</v>
      </c>
      <c r="AV57" s="194">
        <v>0.48</v>
      </c>
      <c r="AW57" s="199"/>
      <c r="AX57" s="398">
        <v>0.36</v>
      </c>
      <c r="AY57" s="370">
        <v>0.51</v>
      </c>
      <c r="AZ57" s="203">
        <v>0.96</v>
      </c>
      <c r="BA57" s="202">
        <v>0.9464</v>
      </c>
      <c r="BB57" s="202">
        <v>0.9116</v>
      </c>
      <c r="BC57" s="202">
        <v>0.8692</v>
      </c>
      <c r="BD57" s="202">
        <v>0.8374</v>
      </c>
      <c r="BE57" s="203">
        <v>0.8056</v>
      </c>
      <c r="BF57" s="202">
        <v>0.8056</v>
      </c>
      <c r="BG57" s="202">
        <v>0.7632</v>
      </c>
      <c r="BH57" s="202">
        <v>0.6996</v>
      </c>
      <c r="BI57" s="314">
        <v>0.6148</v>
      </c>
      <c r="BJ57" s="200">
        <f>SUM(AP57:BI57)</f>
        <v>12.7234</v>
      </c>
      <c r="BK57" s="205">
        <f>((AP57/AQ57)-1)*100</f>
        <v>5.88235294117645</v>
      </c>
      <c r="BL57" s="205">
        <f>((AQ57/AR57)-1)*100</f>
        <v>3.030303030303028</v>
      </c>
      <c r="BM57" s="205">
        <f>((AR57/AS57)-1)*100</f>
        <v>13.79310344827587</v>
      </c>
      <c r="BN57" s="205">
        <f>IF(AU57=0,0,IF(AU57&gt;AS57,0,((AS57/AU57)-1)*100))</f>
        <v>11.53846153846152</v>
      </c>
      <c r="BO57" s="205">
        <f>IF(AV57=0,0,IF(AV57&gt;AU57,0,((AU57/AV57)-1)*100))</f>
        <v>8.333333333333348</v>
      </c>
      <c r="BP57" s="205">
        <f>IF(AX57=0,0,IF(AX57&gt;AV57,0,((AV57/AX57)-1)*100))</f>
        <v>33.33333333333333</v>
      </c>
      <c r="BQ57" s="206">
        <f>IF(AY57=0,0,IF(AY57&gt;AX57,0,((AX57/AY57)-1)*100))</f>
        <v>0</v>
      </c>
      <c r="BR57" s="207">
        <f>IF(AZ57=0,0,IF(AZ57&gt;AY57,0,((AY57/AZ57)-1)*100))</f>
        <v>0</v>
      </c>
      <c r="BS57" s="207">
        <f>IF(BA57=0,0,IF(BA57&gt;AZ57,0,((AZ57/BA57)-1)*100))</f>
        <v>1.437024513947582</v>
      </c>
      <c r="BT57" s="207">
        <f>IF(BB57=0,0,IF(BB57&gt;BA57,0,((BA57/BB57)-1)*100))</f>
        <v>3.817463799912257</v>
      </c>
      <c r="BU57" s="207">
        <f>IF(BC57=0,0,IF(BC57&gt;BB57,0,((BB57/BC57)-1)*100))</f>
        <v>4.878048780487809</v>
      </c>
      <c r="BV57" s="207">
        <f>IF(BD57=0,0,IF(BD57&gt;BC57,0,((BC57/BD57)-1)*100))</f>
        <v>3.797468354430378</v>
      </c>
      <c r="BW57" s="207">
        <f>IF(BE57=0,0,IF(BE57&gt;BD57,0,((BD57/BE57)-1)*100))</f>
        <v>3.947368421052633</v>
      </c>
      <c r="BX57" s="207">
        <f>IF(BF57=0,0,IF(BF57&gt;BE57,0,((BE57/BF57)-1)*100))</f>
        <v>0</v>
      </c>
      <c r="BY57" s="207">
        <f>IF(BG57=0,0,IF(BG57&gt;BF57,0,((BF57/BG57)-1)*100))</f>
        <v>5.555555555555558</v>
      </c>
      <c r="BZ57" s="207">
        <f>IF(BH57=0,0,IF(BH57&gt;BG57,0,((BG57/BH57)-1)*100))</f>
        <v>9.090909090909083</v>
      </c>
      <c r="CA57" s="208">
        <f>IF(BI57=0,0,IF(BI57&gt;BH57,0,((BH57/BI57)-1)*100))</f>
        <v>13.79310344827587</v>
      </c>
      <c r="CB57" s="205">
        <f>AVERAGE(BK57:CA57)</f>
        <v>7.189872328791453</v>
      </c>
      <c r="CC57" s="205">
        <f>SQRT(AVERAGE((BK57-$CB57)^2,(BL57-$CB57)^2,(BM57-$CB57)^2,(BN57-$CB57)^2,(BO57-$CB57)^2,(BP57-$CB57)^2,(BQ57-$CB57)^2,(BR57-$CB57)^2,(BS57-$CB57)^2,(BT57-$CB57)^2,(BU57-$CB57)^2,(BV57-$CB57)^2,(BW57-$CB57)^2,(BX57-$CB57)^2,(BY57-$CB57)^2,(BZ57-$CB57)^2,(CA57-$CB57)^2))</f>
        <v>7.833255339793925</v>
      </c>
      <c r="CD57" t="s" s="110">
        <v>132</v>
      </c>
      <c r="CE57" s="209">
        <f>IF(AN57="n/a","n/a",IF(U57&lt;0,"n/a",IF(U57="n/a","n/a",I57+AN57-U57)))</f>
        <v>-4.774910206991601</v>
      </c>
      <c r="CF57" s="209">
        <f>IF(AN57="n/a","n/a",I57+AN57)</f>
        <v>10.31306633259784</v>
      </c>
      <c r="CG57" s="205">
        <f>D57/10+(1000-E57)/100+IF(F57="N",2,IF(F57="Y",1,0))+IF(G57="N",2,IF(G57="Y",1,0))+IF(L57&gt;10,5,L57/2)+IF(S57&gt;100,0,IF(S57&lt;0,0,(100-S57)/10))+IF(U57&gt;100,0,IF(U57&lt;0,0,(100-U57)/10))+IF(X57="-",0,IF(X57="N/A",0,IF(X57&gt;5,0,5-X57)))+IF(Y57&gt;5,0,5-Y57)+IF(Z57="N/A",0,IF(Z57&gt;5,0,5-Z57))+IF(AB57&lt;0,0,IF(AB57="-",0,IF(AB57="N/A",0,IF(AB57&gt;10,5,AB57/2))))+IF(AC57="n/a",0,IF(AC57&lt;0,0,IF(AC57&gt;10,5,AC57/2)))+IF(AE57="n/a",0,IF(AE57&lt;0,0,IF(AE57&gt;10,5,AE57/2)))+AF57/10+IF(AG57&gt;100000,3,IF(AG57&gt;10000,2,IF(AG57&gt;1000,1,0)))+IF(AL57&gt;10,5,AL57/2)+IF(AM57="n/a",0,IF(AM57&gt;10,5,AM57/2))+IF(AN57="n/a",0,IF(AN57&gt;10,5,AN57/2))+IF(AO57="n/a",0,IF(AO57&lt;0,0,IF(AO57&gt;10,5,AO57/2)))+IF(CB57&gt;10,5,CB57/2)</f>
        <v>69.82241770432196</v>
      </c>
      <c r="CH57" s="315">
        <f>IF(AB57="n/a",1.03*AP57,IF(AB57&lt;0,1.01*AP57,IF(AB57&gt;10,1.1*AP57,(1+AB57/100)*AP57)))</f>
        <v>0.792</v>
      </c>
      <c r="CI57" s="211">
        <f>IF($AC57="n/a",1.03*CH57,IF($AC57&lt;0,1.01*CH57,IF($AC57&gt;10,1.1*CH57,(1+$AC57/100)*CH57)))</f>
        <v>0.8710416000000001</v>
      </c>
      <c r="CJ57" s="212">
        <f>IF($AE57="n/a",1.03*CI57,IF($AE57&lt;0,1.01*CI57,IF($AE57&gt;10,1.1*CI57,(1+$AE57/100)*CI57)))</f>
        <v>0.9464738025600001</v>
      </c>
      <c r="CK57" s="212">
        <f>IF($AE57="n/a",1.03*CJ57,IF($AE57&lt;0,1.01*CJ57,IF($AE57&gt;10,1.1*CJ57,(1+$AE57/100)*CJ57)))</f>
        <v>1.028438433861696</v>
      </c>
      <c r="CL57" s="210">
        <f>IF($AE57="n/a",1.03*CK57,IF($AE57&lt;0,1.01*CK57,IF($AE57&gt;10,1.1*CK57,(1+$AE57/100)*CK57)))</f>
        <v>1.117501202234119</v>
      </c>
      <c r="CM57" s="211">
        <f>SUM(CH57:CL57)</f>
        <v>4.755455038655816</v>
      </c>
      <c r="CN57" s="208">
        <f>(CM57/H57)*100</f>
        <v>9.242866936162907</v>
      </c>
      <c r="CO57" s="213">
        <v>1.22</v>
      </c>
      <c r="CP57" s="214">
        <v>20.4</v>
      </c>
      <c r="CQ57" s="215">
        <v>-7</v>
      </c>
      <c r="CR57" s="214">
        <v>-2.4</v>
      </c>
      <c r="CS57" s="215">
        <v>3.8</v>
      </c>
    </row>
    <row r="58" ht="11.25" customHeight="1">
      <c r="A58" t="s" s="116">
        <v>1173</v>
      </c>
      <c r="B58" t="s" s="116">
        <v>1174</v>
      </c>
      <c r="C58" t="s" s="227">
        <v>128</v>
      </c>
      <c r="D58" s="218">
        <v>7</v>
      </c>
      <c r="E58" s="85">
        <v>573</v>
      </c>
      <c r="F58" t="s" s="220">
        <v>141</v>
      </c>
      <c r="G58" t="s" s="221">
        <v>141</v>
      </c>
      <c r="H58" s="493">
        <v>19</v>
      </c>
      <c r="I58" s="223">
        <f>(R58/H58)*100</f>
        <v>3.157894736842105</v>
      </c>
      <c r="J58" s="224">
        <v>0.14</v>
      </c>
      <c r="K58" s="224">
        <v>0.15</v>
      </c>
      <c r="L58" s="223">
        <f>((K58/J58)-1)*100</f>
        <v>7.14285714285714</v>
      </c>
      <c r="M58" s="226">
        <v>43017</v>
      </c>
      <c r="N58" s="226">
        <v>43018</v>
      </c>
      <c r="O58" s="226">
        <v>43039</v>
      </c>
      <c r="P58" t="s" s="227">
        <v>197</v>
      </c>
      <c r="Q58" s="371"/>
      <c r="R58" s="225">
        <f>K58*4</f>
        <v>0.6</v>
      </c>
      <c r="S58" s="228">
        <f>IF(OR(W58&lt;0.01,W58="n/a"),"n/a",R58/W58*100)</f>
        <v>56.60377358490566</v>
      </c>
      <c r="T58" s="229">
        <f>IF(OR(W58&lt;0.01,Z58="n/a"),"n/a",(H58/SQRT(22.5*W58*(H58/Z58))-1)*100)</f>
        <v>32.08535452692378</v>
      </c>
      <c r="U58" s="223">
        <f>IF(OR(W58&lt;0.01,W58="n/a"),"n/a",H58/W58)</f>
        <v>17.92452830188679</v>
      </c>
      <c r="V58" s="230">
        <v>12</v>
      </c>
      <c r="W58" s="222">
        <v>1.06</v>
      </c>
      <c r="X58" t="s" s="399">
        <v>143</v>
      </c>
      <c r="Y58" s="231">
        <v>6.09</v>
      </c>
      <c r="Z58" s="232">
        <v>2.19</v>
      </c>
      <c r="AA58" s="233">
        <v>15.5</v>
      </c>
      <c r="AB58" s="234">
        <v>7.7</v>
      </c>
      <c r="AC58" t="s" s="422">
        <v>143</v>
      </c>
      <c r="AD58" s="236">
        <v>9.699999999999999</v>
      </c>
      <c r="AE58" t="s" s="416">
        <v>143</v>
      </c>
      <c r="AF58" s="237">
        <v>1</v>
      </c>
      <c r="AG58" s="238">
        <v>95</v>
      </c>
      <c r="AH58" s="239">
        <v>7.3</v>
      </c>
      <c r="AI58" s="240">
        <v>0</v>
      </c>
      <c r="AJ58" s="241">
        <f>IF(OR(AD58&lt;0,AD58="n/a",AD58=0,AN58="n/a"),"n/a",AN58/AD58)</f>
        <v>0.7519970484638953</v>
      </c>
      <c r="AK58" s="242">
        <f>IF(OR(AN58&lt;0,AN58="n/a",AO58&lt;0,AO58="n/a"),"n/a",AN58/AO58)</f>
        <v>3.441699706430524</v>
      </c>
      <c r="AL58" s="243">
        <f>((AP58/AQ58)^(1/1)-1)*100</f>
        <v>9.380863039399623</v>
      </c>
      <c r="AM58" s="243">
        <f>IF(AS58=0,"n/a",((AP58/AS58)^(1/3)-1)*100)</f>
        <v>5.963792022998105</v>
      </c>
      <c r="AN58" s="243">
        <f>IF(AV58=0,"n/a",((AP58/AV58)^(1/5)-1)*100)</f>
        <v>7.294371370099784</v>
      </c>
      <c r="AO58" s="244">
        <f>IF(BB58=0,"n/a",((AP58/BB58)^(1/10)-1)*100)</f>
        <v>2.119409591856858</v>
      </c>
      <c r="AP58" s="241">
        <v>0.53</v>
      </c>
      <c r="AQ58" s="241">
        <v>0.4845454545454546</v>
      </c>
      <c r="AR58" s="241">
        <v>0.4727272727272727</v>
      </c>
      <c r="AS58" s="241">
        <v>0.4454545454545454</v>
      </c>
      <c r="AT58" s="245"/>
      <c r="AU58" s="241">
        <v>0.4</v>
      </c>
      <c r="AV58" s="241">
        <v>0.3727272727272727</v>
      </c>
      <c r="AW58" s="245"/>
      <c r="AX58" s="583">
        <v>0.3471090909090909</v>
      </c>
      <c r="AY58" s="394">
        <v>0.3966818181818182</v>
      </c>
      <c r="AZ58" s="248">
        <v>0.5289090909090909</v>
      </c>
      <c r="BA58" s="248">
        <v>0.4958181818181818</v>
      </c>
      <c r="BB58" s="248">
        <v>0.4297272727272727</v>
      </c>
      <c r="BC58" s="248">
        <v>0.297</v>
      </c>
      <c r="BD58" s="248">
        <v>0.2643636363636364</v>
      </c>
      <c r="BE58" s="248">
        <v>0.2463636363636364</v>
      </c>
      <c r="BF58" s="317">
        <v>0.2403636363636364</v>
      </c>
      <c r="BG58" s="317">
        <v>0.2403636363636364</v>
      </c>
      <c r="BH58" s="248">
        <v>0.2185454545454545</v>
      </c>
      <c r="BI58" s="249">
        <v>0.1747272727272727</v>
      </c>
      <c r="BJ58" s="246">
        <f>SUM(AP58:BI58)</f>
        <v>6.585427272727273</v>
      </c>
      <c r="BK58" s="250">
        <f>((AP58/AQ58)-1)*100</f>
        <v>9.380863039399623</v>
      </c>
      <c r="BL58" s="250">
        <f>((AQ58/AR58)-1)*100</f>
        <v>2.500000000000013</v>
      </c>
      <c r="BM58" s="250">
        <f>((AR58/AS58)-1)*100</f>
        <v>6.122448979591844</v>
      </c>
      <c r="BN58" s="250">
        <f>IF(AU58=0,0,IF(AU58&gt;AS58,0,((AS58/AU58)-1)*100))</f>
        <v>11.36363636363635</v>
      </c>
      <c r="BO58" s="250">
        <f>IF(AV58=0,0,IF(AV58&gt;AU58,0,((AU58/AV58)-1)*100))</f>
        <v>7.317073170731736</v>
      </c>
      <c r="BP58" s="250">
        <f>IF(AX58=0,0,IF(AX58&gt;AV58,0,((AV58/AX58)-1)*100))</f>
        <v>7.380441045518826</v>
      </c>
      <c r="BQ58" s="251">
        <f>IF(AY58=0,0,IF(AY58&gt;AX58,0,((AX58/AY58)-1)*100))</f>
        <v>0</v>
      </c>
      <c r="BR58" s="252">
        <f>IF(AZ58=0,0,IF(AZ58&gt;AY58,0,((AY58/AZ58)-1)*100))</f>
        <v>0</v>
      </c>
      <c r="BS58" s="252">
        <f>IF(BA58=0,0,IF(BA58&gt;AZ58,0,((AZ58/BA58)-1)*100))</f>
        <v>6.674000733406671</v>
      </c>
      <c r="BT58" s="252">
        <f>IF(BB58=0,0,IF(BB58&gt;BA58,0,((BA58/BB58)-1)*100))</f>
        <v>15.37973344616035</v>
      </c>
      <c r="BU58" s="252">
        <f>IF(BC58=0,0,IF(BC58&gt;BB58,0,((BB58/BC58)-1)*100))</f>
        <v>44.68931741659012</v>
      </c>
      <c r="BV58" s="252">
        <f>IF(BD58=0,0,IF(BD58&gt;BC58,0,((BC58/BD58)-1)*100))</f>
        <v>12.3452544704264</v>
      </c>
      <c r="BW58" s="252">
        <f>IF(BE58=0,0,IF(BE58&gt;BD58,0,((BD58/BE58)-1)*100))</f>
        <v>7.306273062730617</v>
      </c>
      <c r="BX58" s="252">
        <f>IF(BF58=0,0,IF(BF58&gt;BE58,0,((BE58/BF58)-1)*100))</f>
        <v>2.49621785173979</v>
      </c>
      <c r="BY58" s="252">
        <f>IF(BG58=0,0,IF(BG58&gt;BF58,0,((BF58/BG58)-1)*100))</f>
        <v>0</v>
      </c>
      <c r="BZ58" s="252">
        <f>IF(BH58=0,0,IF(BH58&gt;BG58,0,((BG58/BH58)-1)*100))</f>
        <v>9.983361064891838</v>
      </c>
      <c r="CA58" s="253">
        <f>IF(BI58=0,0,IF(BI58&gt;BH58,0,((BH58/BI58)-1)*100))</f>
        <v>25.07804370447451</v>
      </c>
      <c r="CB58" s="250">
        <f>AVERAGE(BK58:CA58)</f>
        <v>9.883333197017571</v>
      </c>
      <c r="CC58" s="250">
        <f>SQRT(AVERAGE((BK58-$CB58)^2,(BL58-$CB58)^2,(BM58-$CB58)^2,(BN58-$CB58)^2,(BO58-$CB58)^2,(BP58-$CB58)^2,(BQ58-$CB58)^2,(BR58-$CB58)^2,(BS58-$CB58)^2,(BT58-$CB58)^2,(BU58-$CB58)^2,(BV58-$CB58)^2,(BW58-$CB58)^2,(BX58-$CB58)^2,(BY58-$CB58)^2,(BZ58-$CB58)^2,(CA58-$CB58)^2))</f>
        <v>10.64706639315461</v>
      </c>
      <c r="CD58" t="s" s="116">
        <v>132</v>
      </c>
      <c r="CE58" s="254">
        <f>IF(AN58="n/a","n/a",IF(U58&lt;0,"n/a",IF(U58="n/a","n/a",I58+AN58-U58)))</f>
        <v>-7.472262194944904</v>
      </c>
      <c r="CF58" s="254">
        <f>IF(AN58="n/a","n/a",I58+AN58)</f>
        <v>10.45226610694189</v>
      </c>
      <c r="CG58" s="250">
        <f>D58/10+(1000-E58)/100+IF(F58="N",2,IF(F58="Y",1,0))+IF(G58="N",2,IF(G58="Y",1,0))+IF(L58&gt;10,5,L58/2)+IF(S58&gt;100,0,IF(S58&lt;0,0,(100-S58)/10))+IF(U58&gt;100,0,IF(U58&lt;0,0,(100-U58)/10))+IF(X58="-",0,IF(X58="N/A",0,IF(X58&gt;5,0,5-X58)))+IF(Y58&gt;5,0,5-Y58)+IF(Z58="N/A",0,IF(Z58&gt;5,0,5-Z58))+IF(AB58&lt;0,0,IF(AB58="-",0,IF(AB58="N/A",0,IF(AB58&gt;10,5,AB58/2))))+IF(AC58="n/a",0,IF(AC58&lt;0,0,IF(AC58&gt;10,5,AC58/2)))+IF(AE58="n/a",0,IF(AE58&lt;0,0,IF(AE58&gt;10,5,AE58/2)))+AF58/10+IF(AG58&gt;100000,3,IF(AG58&gt;10000,2,IF(AG58&gt;1000,1,0)))+IF(AL58&gt;10,5,AL58/2)+IF(AM58="n/a",0,IF(AM58&gt;10,5,AM58/2))+IF(AN58="n/a",0,IF(AN58&gt;10,5,AN58/2))+IF(AO58="n/a",0,IF(AO58&lt;0,0,IF(AO58&gt;10,5,AO58/2)))+IF(CB58&gt;10,5,CB58/2)</f>
        <v>47.1694829934353</v>
      </c>
      <c r="CH58" s="255">
        <f>IF(AB58="n/a",1.03*AP58,IF(AB58&lt;0,1.01*AP58,IF(AB58&gt;10,1.1*AP58,(1+AB58/100)*AP58)))</f>
        <v>0.57081</v>
      </c>
      <c r="CI58" s="256">
        <f>IF($AC58="n/a",1.03*CH58,IF($AC58&lt;0,1.01*CH58,IF($AC58&gt;10,1.1*CH58,(1+$AC58/100)*CH58)))</f>
        <v>0.5879343</v>
      </c>
      <c r="CJ58" s="257">
        <f>IF($AE58="n/a",1.03*CI58,IF($AE58&lt;0,1.01*CI58,IF($AE58&gt;10,1.1*CI58,(1+$AE58/100)*CI58)))</f>
        <v>0.605572329</v>
      </c>
      <c r="CK58" s="257">
        <f>IF($AE58="n/a",1.03*CJ58,IF($AE58&lt;0,1.01*CJ58,IF($AE58&gt;10,1.1*CJ58,(1+$AE58/100)*CJ58)))</f>
        <v>0.623739498870</v>
      </c>
      <c r="CL58" s="258">
        <f>IF($AE58="n/a",1.03*CK58,IF($AE58&lt;0,1.01*CK58,IF($AE58&gt;10,1.1*CK58,(1+$AE58/100)*CK58)))</f>
        <v>0.6424516838361001</v>
      </c>
      <c r="CM58" s="256">
        <f>SUM(CH58:CL58)</f>
        <v>3.0305078117061</v>
      </c>
      <c r="CN58" s="253">
        <f>(CM58/H58)*100</f>
        <v>15.95004111424263</v>
      </c>
      <c r="CO58" s="259">
        <v>0.29</v>
      </c>
      <c r="CP58" s="260">
        <v>9.5</v>
      </c>
      <c r="CQ58" s="261">
        <v>-20.2</v>
      </c>
      <c r="CR58" s="260">
        <v>1.7</v>
      </c>
      <c r="CS58" s="261">
        <v>-4.1</v>
      </c>
    </row>
    <row r="59" ht="11.25" customHeight="1">
      <c r="A59" t="s" s="116">
        <v>1175</v>
      </c>
      <c r="B59" t="s" s="116">
        <v>1176</v>
      </c>
      <c r="C59" t="s" s="227">
        <v>128</v>
      </c>
      <c r="D59" s="218">
        <v>5</v>
      </c>
      <c r="E59" s="85">
        <v>762</v>
      </c>
      <c r="F59" t="s" s="220">
        <v>129</v>
      </c>
      <c r="G59" t="s" s="221">
        <v>129</v>
      </c>
      <c r="H59" s="493">
        <v>57.32</v>
      </c>
      <c r="I59" s="223">
        <f>(R59/H59)*100</f>
        <v>1.744591765526867</v>
      </c>
      <c r="J59" s="224">
        <v>0.23</v>
      </c>
      <c r="K59" s="224">
        <v>0.25</v>
      </c>
      <c r="L59" s="223">
        <f>((K59/J59)-1)*100</f>
        <v>8.695652173913038</v>
      </c>
      <c r="M59" s="226">
        <v>42831</v>
      </c>
      <c r="N59" s="226">
        <v>42835</v>
      </c>
      <c r="O59" s="226">
        <v>42844</v>
      </c>
      <c r="P59" t="s" s="227">
        <v>521</v>
      </c>
      <c r="Q59" s="325"/>
      <c r="R59" s="225">
        <f>K59*4</f>
        <v>1</v>
      </c>
      <c r="S59" s="228">
        <f>IF(OR(W59&lt;0.01,W59="n/a"),"n/a",R59/W59*100)</f>
        <v>34.01360544217687</v>
      </c>
      <c r="T59" s="229">
        <f>IF(OR(W59&lt;0.01,Z59="n/a"),"n/a",(H59/SQRT(22.5*W59*(H59/Z59))-1)*100)</f>
        <v>11.7041768657363</v>
      </c>
      <c r="U59" s="223">
        <f>IF(OR(W59&lt;0.01,W59="n/a"),"n/a",H59/W59)</f>
        <v>19.49659863945578</v>
      </c>
      <c r="V59" s="230">
        <v>12</v>
      </c>
      <c r="W59" s="222">
        <v>2.94</v>
      </c>
      <c r="X59" s="222">
        <v>2.17</v>
      </c>
      <c r="Y59" s="231">
        <v>4.67</v>
      </c>
      <c r="Z59" s="232">
        <v>1.44</v>
      </c>
      <c r="AA59" s="233">
        <v>6.9</v>
      </c>
      <c r="AB59" s="234">
        <v>33.1</v>
      </c>
      <c r="AC59" s="235">
        <v>1.88</v>
      </c>
      <c r="AD59" s="236">
        <v>80.7</v>
      </c>
      <c r="AE59" s="236">
        <v>9</v>
      </c>
      <c r="AF59" s="237">
        <v>6</v>
      </c>
      <c r="AG59" s="238">
        <v>1915</v>
      </c>
      <c r="AH59" s="239">
        <v>1.1</v>
      </c>
      <c r="AI59" s="240">
        <v>0.07000000000000001</v>
      </c>
      <c r="AJ59" s="241">
        <f>IF(OR(AD59&lt;0,AD59="n/a",AD59=0,AN59="n/a"),"n/a",AN59/AD59)</f>
        <v>1.033479692389579</v>
      </c>
      <c r="AK59" s="618">
        <f>IF(OR(AN59&lt;0,AN59="n/a",AO59&lt;0,AO59="n/a"),"n/a",AN59/AO59)</f>
        <v>58.24556589772595</v>
      </c>
      <c r="AL59" s="243">
        <f>((AP59/AQ59)^(1/1)-1)*100</f>
        <v>15.27777777777777</v>
      </c>
      <c r="AM59" s="243">
        <f>IF(AS59=0,"n/a",((AP59/AS59)^(1/3)-1)*100)</f>
        <v>27.54772018672051</v>
      </c>
      <c r="AN59" s="243">
        <f>IF(AV59=0,"n/a",((AP59/AV59)^(1/5)-1)*100)</f>
        <v>83.40181117583907</v>
      </c>
      <c r="AO59" s="244">
        <f>IF(BB59=0,"n/a",((AP59/BB59)^(1/10)-1)*100)</f>
        <v>1.431899748768606</v>
      </c>
      <c r="AP59" s="241">
        <v>0.83</v>
      </c>
      <c r="AQ59" s="321">
        <v>0.72</v>
      </c>
      <c r="AR59" s="241">
        <v>0.6899999999999999</v>
      </c>
      <c r="AS59" s="241">
        <v>0.4</v>
      </c>
      <c r="AT59" s="245"/>
      <c r="AU59" s="321">
        <v>0.04</v>
      </c>
      <c r="AV59" s="321">
        <v>0.04</v>
      </c>
      <c r="AW59" s="245"/>
      <c r="AX59" s="583">
        <v>0.04</v>
      </c>
      <c r="AY59" s="394">
        <v>0.08</v>
      </c>
      <c r="AZ59" s="317">
        <v>0.65</v>
      </c>
      <c r="BA59" s="248">
        <v>0.76</v>
      </c>
      <c r="BB59" s="248">
        <v>0.72</v>
      </c>
      <c r="BC59" s="248">
        <v>0.68</v>
      </c>
      <c r="BD59" s="248">
        <v>0.64</v>
      </c>
      <c r="BE59" s="317">
        <v>0.6</v>
      </c>
      <c r="BF59" s="248">
        <v>0.59</v>
      </c>
      <c r="BG59" s="317">
        <v>0.5600000000000001</v>
      </c>
      <c r="BH59" s="248">
        <v>0.54</v>
      </c>
      <c r="BI59" s="401">
        <v>0.45</v>
      </c>
      <c r="BJ59" s="246">
        <f>SUM(AP59:BI59)</f>
        <v>9.029999999999998</v>
      </c>
      <c r="BK59" s="250">
        <f>((AP59/AQ59)-1)*100</f>
        <v>15.27777777777777</v>
      </c>
      <c r="BL59" s="250">
        <f>((AQ59/AR59)-1)*100</f>
        <v>4.347826086956519</v>
      </c>
      <c r="BM59" s="250">
        <f>((AR59/AS59)-1)*100</f>
        <v>72.49999999999999</v>
      </c>
      <c r="BN59" s="250">
        <f>IF(AU59=0,0,IF(AU59&gt;AS59,0,((AS59/AU59)-1)*100))</f>
        <v>900</v>
      </c>
      <c r="BO59" s="250">
        <f>IF(AV59=0,0,IF(AV59&gt;AU59,0,((AU59/AV59)-1)*100))</f>
        <v>0</v>
      </c>
      <c r="BP59" s="250">
        <f>IF(AX59=0,0,IF(AX59&gt;AV59,0,((AV59/AX59)-1)*100))</f>
        <v>0</v>
      </c>
      <c r="BQ59" s="251">
        <f>IF(AY59=0,0,IF(AY59&gt;AX59,0,((AX59/AY59)-1)*100))</f>
        <v>0</v>
      </c>
      <c r="BR59" s="252">
        <f>IF(AZ59=0,0,IF(AZ59&gt;AY59,0,((AY59/AZ59)-1)*100))</f>
        <v>0</v>
      </c>
      <c r="BS59" s="252">
        <f>IF(BA59=0,0,IF(BA59&gt;AZ59,0,((AZ59/BA59)-1)*100))</f>
        <v>0</v>
      </c>
      <c r="BT59" s="252">
        <f>IF(BB59=0,0,IF(BB59&gt;BA59,0,((BA59/BB59)-1)*100))</f>
        <v>5.555555555555558</v>
      </c>
      <c r="BU59" s="252">
        <f>IF(BC59=0,0,IF(BC59&gt;BB59,0,((BB59/BC59)-1)*100))</f>
        <v>5.88235294117645</v>
      </c>
      <c r="BV59" s="252">
        <f>IF(BD59=0,0,IF(BD59&gt;BC59,0,((BC59/BD59)-1)*100))</f>
        <v>6.25</v>
      </c>
      <c r="BW59" s="252">
        <f>IF(BE59=0,0,IF(BE59&gt;BD59,0,((BD59/BE59)-1)*100))</f>
        <v>6.666666666666665</v>
      </c>
      <c r="BX59" s="252">
        <f>IF(BF59=0,0,IF(BF59&gt;BE59,0,((BE59/BF59)-1)*100))</f>
        <v>1.694915254237284</v>
      </c>
      <c r="BY59" s="252">
        <f>IF(BG59=0,0,IF(BG59&gt;BF59,0,((BF59/BG59)-1)*100))</f>
        <v>5.357142857142838</v>
      </c>
      <c r="BZ59" s="252">
        <f>IF(BH59=0,0,IF(BH59&gt;BG59,0,((BG59/BH59)-1)*100))</f>
        <v>3.703703703703698</v>
      </c>
      <c r="CA59" s="253">
        <f>IF(BI59=0,0,IF(BI59&gt;BH59,0,((BH59/BI59)-1)*100))</f>
        <v>20</v>
      </c>
      <c r="CB59" s="250">
        <f>AVERAGE(BK59:CA59)</f>
        <v>61.60211416724805</v>
      </c>
      <c r="CC59" s="250">
        <f>SQRT(AVERAGE((BK59-$CB59)^2,(BL59-$CB59)^2,(BM59-$CB59)^2,(BN59-$CB59)^2,(BO59-$CB59)^2,(BP59-$CB59)^2,(BQ59-$CB59)^2,(BR59-$CB59)^2,(BS59-$CB59)^2,(BT59-$CB59)^2,(BU59-$CB59)^2,(BV59-$CB59)^2,(BW59-$CB59)^2,(BX59-$CB59)^2,(BY59-$CB59)^2,(BZ59-$CB59)^2,(CA59-$CB59)^2))</f>
        <v>210.2646621388465</v>
      </c>
      <c r="CD59" t="s" s="116">
        <v>132</v>
      </c>
      <c r="CE59" s="254">
        <f>IF(AN59="n/a","n/a",IF(U59&lt;0,"n/a",IF(U59="n/a","n/a",I59+AN59-U59)))</f>
        <v>65.64980430191015</v>
      </c>
      <c r="CF59" s="254">
        <f>IF(AN59="n/a","n/a",I59+AN59)</f>
        <v>85.14640294136593</v>
      </c>
      <c r="CG59" s="250">
        <f>D59/10+(1000-E59)/100+IF(F59="N",2,IF(F59="Y",1,0))+IF(G59="N",2,IF(G59="Y",1,0))+IF(L59&gt;10,5,L59/2)+IF(S59&gt;100,0,IF(S59&lt;0,0,(100-S59)/10))+IF(U59&gt;100,0,IF(U59&lt;0,0,(100-U59)/10))+IF(X59="-",0,IF(X59="N/A",0,IF(X59&gt;5,0,5-X59)))+IF(Y59&gt;5,0,5-Y59)+IF(Z59="N/A",0,IF(Z59&gt;5,0,5-Z59))+IF(AB59&lt;0,0,IF(AB59="-",0,IF(AB59="N/A",0,IF(AB59&gt;10,5,AB59/2))))+IF(AC59="n/a",0,IF(AC59&lt;0,0,IF(AC59&gt;10,5,AC59/2)))+IF(AE59="n/a",0,IF(AE59&lt;0,0,IF(AE59&gt;10,5,AE59/2)))+AF59/10+IF(AG59&gt;100000,3,IF(AG59&gt;10000,2,IF(AG59&gt;1000,1,0)))+IF(AL59&gt;10,5,AL59/2)+IF(AM59="n/a",0,IF(AM59&gt;10,5,AM59/2))+IF(AN59="n/a",0,IF(AN59&gt;10,5,AN59/2))+IF(AO59="n/a",0,IF(AO59&lt;0,0,IF(AO59&gt;10,5,AO59/2)))+IF(CB59&gt;10,5,CB59/2)</f>
        <v>61.35275555317754</v>
      </c>
      <c r="CH59" s="255">
        <f>IF(AB59="n/a",1.03*AP59,IF(AB59&lt;0,1.01*AP59,IF(AB59&gt;10,1.1*AP59,(1+AB59/100)*AP59)))</f>
        <v>0.913</v>
      </c>
      <c r="CI59" s="256">
        <f>IF($AC59="n/a",1.03*CH59,IF($AC59&lt;0,1.01*CH59,IF($AC59&gt;10,1.1*CH59,(1+$AC59/100)*CH59)))</f>
        <v>0.9301644</v>
      </c>
      <c r="CJ59" s="257">
        <f>IF($AE59="n/a",1.03*CI59,IF($AE59&lt;0,1.01*CI59,IF($AE59&gt;10,1.1*CI59,(1+$AE59/100)*CI59)))</f>
        <v>1.013879196</v>
      </c>
      <c r="CK59" s="257">
        <f>IF($AE59="n/a",1.03*CJ59,IF($AE59&lt;0,1.01*CJ59,IF($AE59&gt;10,1.1*CJ59,(1+$AE59/100)*CJ59)))</f>
        <v>1.105128323640</v>
      </c>
      <c r="CL59" s="258">
        <f>IF($AE59="n/a",1.03*CK59,IF($AE59&lt;0,1.01*CK59,IF($AE59&gt;10,1.1*CK59,(1+$AE59/100)*CK59)))</f>
        <v>1.2045898727676</v>
      </c>
      <c r="CM59" s="256">
        <f>SUM(CH59:CL59)</f>
        <v>5.1667617924076</v>
      </c>
      <c r="CN59" s="253">
        <f>(CM59/H59)*100</f>
        <v>9.013890077473134</v>
      </c>
      <c r="CO59" s="259">
        <v>1.07</v>
      </c>
      <c r="CP59" s="260">
        <v>32.2</v>
      </c>
      <c r="CQ59" s="261">
        <v>-8.699999999999999</v>
      </c>
      <c r="CR59" s="260">
        <v>-2</v>
      </c>
      <c r="CS59" s="261">
        <v>2.1</v>
      </c>
    </row>
    <row r="60" ht="11.25" customHeight="1">
      <c r="A60" t="s" s="116">
        <v>1177</v>
      </c>
      <c r="B60" t="s" s="116">
        <v>1178</v>
      </c>
      <c r="C60" t="s" s="227">
        <v>259</v>
      </c>
      <c r="D60" s="218">
        <v>7</v>
      </c>
      <c r="E60" s="85">
        <v>516</v>
      </c>
      <c r="F60" t="s" s="220">
        <v>141</v>
      </c>
      <c r="G60" t="s" s="221">
        <v>141</v>
      </c>
      <c r="H60" s="493">
        <v>65.09</v>
      </c>
      <c r="I60" s="223">
        <f>(R60/H60)*100</f>
        <v>0.860347211553234</v>
      </c>
      <c r="J60" s="224">
        <v>0.13</v>
      </c>
      <c r="K60" s="224">
        <v>0.14</v>
      </c>
      <c r="L60" s="223">
        <f>((K60/J60)-1)*100</f>
        <v>7.692307692307709</v>
      </c>
      <c r="M60" s="226">
        <v>42878</v>
      </c>
      <c r="N60" s="226">
        <v>42880</v>
      </c>
      <c r="O60" s="226">
        <v>42895</v>
      </c>
      <c r="P60" t="s" s="227">
        <v>271</v>
      </c>
      <c r="Q60" s="316"/>
      <c r="R60" s="225">
        <f>K60*4</f>
        <v>0.5600000000000001</v>
      </c>
      <c r="S60" s="228">
        <f>IF(OR(W60&lt;0.01,W60="n/a"),"n/a",R60/W60*100)</f>
        <v>19.51219512195122</v>
      </c>
      <c r="T60" s="229">
        <f>IF(OR(W60&lt;0.01,Z60="n/a"),"n/a",(H60/SQRT(22.5*W60*(H60/Z60))-1)*100)</f>
        <v>63.43605293553891</v>
      </c>
      <c r="U60" s="223">
        <f>IF(OR(W60&lt;0.01,W60="n/a"),"n/a",H60/W60)</f>
        <v>22.6794425087108</v>
      </c>
      <c r="V60" s="230">
        <v>12</v>
      </c>
      <c r="W60" s="222">
        <v>2.87</v>
      </c>
      <c r="X60" s="222">
        <v>2.09</v>
      </c>
      <c r="Y60" s="231">
        <v>2.8</v>
      </c>
      <c r="Z60" s="232">
        <v>2.65</v>
      </c>
      <c r="AA60" s="233">
        <v>12.4</v>
      </c>
      <c r="AB60" s="234">
        <v>13.5</v>
      </c>
      <c r="AC60" s="235">
        <v>4.68</v>
      </c>
      <c r="AD60" s="236">
        <v>13.1</v>
      </c>
      <c r="AE60" s="236">
        <v>10.87</v>
      </c>
      <c r="AF60" s="237">
        <v>7</v>
      </c>
      <c r="AG60" s="238">
        <v>3757</v>
      </c>
      <c r="AH60" s="626">
        <v>1.7</v>
      </c>
      <c r="AI60" s="240">
        <v>0.39</v>
      </c>
      <c r="AJ60" s="241">
        <f>IF(OR(AD60&lt;0,AD60="n/a",AD60=0,AN60="n/a"),"n/a",AN60/AD60)</f>
        <v>0.6448226808984622</v>
      </c>
      <c r="AK60" s="618">
        <f>IF(OR(AN60&lt;0,AN60="n/a",AO60&lt;0,AO60="n/a"),"n/a",AN60/AO60)</f>
        <v>16.76414402406661</v>
      </c>
      <c r="AL60" s="243">
        <f>((AP60/AQ60)^(1/1)-1)*100</f>
        <v>6.25</v>
      </c>
      <c r="AM60" s="243">
        <f>IF(AS60=0,"n/a",((AP60/AS60)^(1/3)-1)*100)</f>
        <v>4.260360145884445</v>
      </c>
      <c r="AN60" s="243">
        <f>IF(AV60=0,"n/a",((AP60/AV60)^(1/5)-1)*100)</f>
        <v>8.447177119769854</v>
      </c>
      <c r="AO60" s="244">
        <f>IF(BB60=0,"n/a",((AP60/BB60)^(1/10)-1)*100)</f>
        <v>0.5038835927228424</v>
      </c>
      <c r="AP60" s="241">
        <v>0.51</v>
      </c>
      <c r="AQ60" s="321">
        <v>0.48</v>
      </c>
      <c r="AR60" s="321">
        <v>0.48</v>
      </c>
      <c r="AS60" s="241">
        <v>0.45</v>
      </c>
      <c r="AT60" s="245"/>
      <c r="AU60" s="321">
        <v>0.4</v>
      </c>
      <c r="AV60" s="241">
        <v>0.34</v>
      </c>
      <c r="AW60" s="245"/>
      <c r="AX60" s="583">
        <v>0.32</v>
      </c>
      <c r="AY60" s="394">
        <v>0.48</v>
      </c>
      <c r="AZ60" s="248">
        <v>0.62</v>
      </c>
      <c r="BA60" s="248">
        <v>0.545</v>
      </c>
      <c r="BB60" s="248">
        <v>0.485</v>
      </c>
      <c r="BC60" s="248">
        <v>0.42</v>
      </c>
      <c r="BD60" s="317">
        <v>0.4</v>
      </c>
      <c r="BE60" s="317">
        <v>0.4</v>
      </c>
      <c r="BF60" s="317">
        <v>0.4</v>
      </c>
      <c r="BG60" s="317">
        <v>0.4</v>
      </c>
      <c r="BH60" s="248">
        <v>0.395</v>
      </c>
      <c r="BI60" s="249">
        <v>0.375</v>
      </c>
      <c r="BJ60" s="246">
        <f>SUM(AP60:BI60)</f>
        <v>7.9</v>
      </c>
      <c r="BK60" s="250">
        <f>((AP60/AQ60)-1)*100</f>
        <v>6.25</v>
      </c>
      <c r="BL60" s="250">
        <f>((AQ60/AR60)-1)*100</f>
        <v>0</v>
      </c>
      <c r="BM60" s="250">
        <f>((AR60/AS60)-1)*100</f>
        <v>6.666666666666665</v>
      </c>
      <c r="BN60" s="250">
        <f>IF(AU60=0,0,IF(AU60&gt;AS60,0,((AS60/AU60)-1)*100))</f>
        <v>12.5</v>
      </c>
      <c r="BO60" s="250">
        <f>IF(AV60=0,0,IF(AV60&gt;AU60,0,((AU60/AV60)-1)*100))</f>
        <v>17.64705882352942</v>
      </c>
      <c r="BP60" s="250">
        <f>IF(AX60=0,0,IF(AX60&gt;AV60,0,((AV60/AX60)-1)*100))</f>
        <v>6.25</v>
      </c>
      <c r="BQ60" s="251">
        <f>IF(AY60=0,0,IF(AY60&gt;AX60,0,((AX60/AY60)-1)*100))</f>
        <v>0</v>
      </c>
      <c r="BR60" s="252">
        <f>IF(AZ60=0,0,IF(AZ60&gt;AY60,0,((AY60/AZ60)-1)*100))</f>
        <v>0</v>
      </c>
      <c r="BS60" s="252">
        <f>IF(BA60=0,0,IF(BA60&gt;AZ60,0,((AZ60/BA60)-1)*100))</f>
        <v>13.76146788990824</v>
      </c>
      <c r="BT60" s="252">
        <f>IF(BB60=0,0,IF(BB60&gt;BA60,0,((BA60/BB60)-1)*100))</f>
        <v>12.37113402061856</v>
      </c>
      <c r="BU60" s="252">
        <f>IF(BC60=0,0,IF(BC60&gt;BB60,0,((BB60/BC60)-1)*100))</f>
        <v>15.47619047619049</v>
      </c>
      <c r="BV60" s="252">
        <f>IF(BD60=0,0,IF(BD60&gt;BC60,0,((BC60/BD60)-1)*100))</f>
        <v>4.999999999999982</v>
      </c>
      <c r="BW60" s="252">
        <f>IF(BE60=0,0,IF(BE60&gt;BD60,0,((BD60/BE60)-1)*100))</f>
        <v>0</v>
      </c>
      <c r="BX60" s="252">
        <f>IF(BF60=0,0,IF(BF60&gt;BE60,0,((BE60/BF60)-1)*100))</f>
        <v>0</v>
      </c>
      <c r="BY60" s="252">
        <f>IF(BG60=0,0,IF(BG60&gt;BF60,0,((BF60/BG60)-1)*100))</f>
        <v>0</v>
      </c>
      <c r="BZ60" s="252">
        <f>IF(BH60=0,0,IF(BH60&gt;BG60,0,((BG60/BH60)-1)*100))</f>
        <v>1.265822784810133</v>
      </c>
      <c r="CA60" s="253">
        <f>IF(BI60=0,0,IF(BI60&gt;BH60,0,((BH60/BI60)-1)*100))</f>
        <v>5.333333333333345</v>
      </c>
      <c r="CB60" s="250">
        <f>AVERAGE(BK60:CA60)</f>
        <v>6.030686705591578</v>
      </c>
      <c r="CC60" s="250">
        <f>SQRT(AVERAGE((BK60-$CB60)^2,(BL60-$CB60)^2,(BM60-$CB60)^2,(BN60-$CB60)^2,(BO60-$CB60)^2,(BP60-$CB60)^2,(BQ60-$CB60)^2,(BR60-$CB60)^2,(BS60-$CB60)^2,(BT60-$CB60)^2,(BU60-$CB60)^2,(BV60-$CB60)^2,(BW60-$CB60)^2,(BX60-$CB60)^2,(BY60-$CB60)^2,(BZ60-$CB60)^2,(CA60-$CB60)^2))</f>
        <v>5.985001901970155</v>
      </c>
      <c r="CD60" t="s" s="116">
        <v>137</v>
      </c>
      <c r="CE60" s="254">
        <f>IF(AN60="n/a","n/a",IF(U60&lt;0,"n/a",IF(U60="n/a","n/a",I60+AN60-U60)))</f>
        <v>-13.37191817738771</v>
      </c>
      <c r="CF60" s="254">
        <f>IF(AN60="n/a","n/a",I60+AN60)</f>
        <v>9.307524331323089</v>
      </c>
      <c r="CG60" s="250">
        <f>D60/10+(1000-E60)/100+IF(F60="N",2,IF(F60="Y",1,0))+IF(G60="N",2,IF(G60="Y",1,0))+IF(L60&gt;10,5,L60/2)+IF(S60&gt;100,0,IF(S60&lt;0,0,(100-S60)/10))+IF(U60&gt;100,0,IF(U60&lt;0,0,(100-U60)/10))+IF(X60="-",0,IF(X60="N/A",0,IF(X60&gt;5,0,5-X60)))+IF(Y60&gt;5,0,5-Y60)+IF(Z60="N/A",0,IF(Z60&gt;5,0,5-Z60))+IF(AB60&lt;0,0,IF(AB60="-",0,IF(AB60="N/A",0,IF(AB60&gt;10,5,AB60/2))))+IF(AC60="n/a",0,IF(AC60&lt;0,0,IF(AC60&gt;10,5,AC60/2)))+IF(AE60="n/a",0,IF(AE60&lt;0,0,IF(AE60&gt;10,5,AE60/2)))+AF60/10+IF(AG60&gt;100000,3,IF(AG60&gt;10000,2,IF(AG60&gt;1000,1,0)))+IF(AL60&gt;10,5,AL60/2)+IF(AM60="n/a",0,IF(AM60&gt;10,5,AM60/2))+IF(AN60="n/a",0,IF(AN60&gt;10,5,AN60/2))+IF(AO60="n/a",0,IF(AO60&lt;0,0,IF(AO60&gt;10,5,AO60/2)))+IF(CB60&gt;10,5,CB60/2)</f>
        <v>61.41304386507202</v>
      </c>
      <c r="CH60" s="255">
        <f>IF(AB60="n/a",1.03*AP60,IF(AB60&lt;0,1.01*AP60,IF(AB60&gt;10,1.1*AP60,(1+AB60/100)*AP60)))</f>
        <v>0.5610000000000001</v>
      </c>
      <c r="CI60" s="256">
        <f>IF($AC60="n/a",1.03*CH60,IF($AC60&lt;0,1.01*CH60,IF($AC60&gt;10,1.1*CH60,(1+$AC60/100)*CH60)))</f>
        <v>0.5872548000000001</v>
      </c>
      <c r="CJ60" s="257">
        <f>IF($AE60="n/a",1.03*CI60,IF($AE60&lt;0,1.01*CI60,IF($AE60&gt;10,1.1*CI60,(1+$AE60/100)*CI60)))</f>
        <v>0.6459802800000002</v>
      </c>
      <c r="CK60" s="257">
        <f>IF($AE60="n/a",1.03*CJ60,IF($AE60&lt;0,1.01*CJ60,IF($AE60&gt;10,1.1*CJ60,(1+$AE60/100)*CJ60)))</f>
        <v>0.7105783080000002</v>
      </c>
      <c r="CL60" s="258">
        <f>IF($AE60="n/a",1.03*CK60,IF($AE60&lt;0,1.01*CK60,IF($AE60&gt;10,1.1*CK60,(1+$AE60/100)*CK60)))</f>
        <v>0.7816361388000003</v>
      </c>
      <c r="CM60" s="256">
        <f>SUM(CH60:CL60)</f>
        <v>3.286449526800001</v>
      </c>
      <c r="CN60" s="253">
        <f>(CM60/H60)*100</f>
        <v>5.049085154094332</v>
      </c>
      <c r="CO60" s="259">
        <v>1.39</v>
      </c>
      <c r="CP60" s="260">
        <v>71.5</v>
      </c>
      <c r="CQ60" s="261">
        <v>-10.7</v>
      </c>
      <c r="CR60" s="260">
        <v>-3.3</v>
      </c>
      <c r="CS60" s="261">
        <v>13.3</v>
      </c>
    </row>
    <row r="61" ht="11.25" customHeight="1">
      <c r="A61" t="s" s="146">
        <v>1179</v>
      </c>
      <c r="B61" t="s" s="146">
        <v>1180</v>
      </c>
      <c r="C61" t="s" s="273">
        <v>1181</v>
      </c>
      <c r="D61" s="267">
        <v>7</v>
      </c>
      <c r="E61" s="85">
        <v>542</v>
      </c>
      <c r="F61" t="s" s="151">
        <v>129</v>
      </c>
      <c r="G61" t="s" s="152">
        <v>129</v>
      </c>
      <c r="H61" s="496">
        <v>38.8</v>
      </c>
      <c r="I61" s="269">
        <f>(R61/H61)*100</f>
        <v>1.134020618556701</v>
      </c>
      <c r="J61" s="270">
        <v>0.1</v>
      </c>
      <c r="K61" s="270">
        <v>0.11</v>
      </c>
      <c r="L61" s="269">
        <f>((K61/J61)-1)*100</f>
        <v>9.999999999999986</v>
      </c>
      <c r="M61" s="272">
        <v>42956</v>
      </c>
      <c r="N61" s="272">
        <v>42958</v>
      </c>
      <c r="O61" s="272">
        <v>42972</v>
      </c>
      <c r="P61" t="s" s="273">
        <v>1182</v>
      </c>
      <c r="Q61" s="508"/>
      <c r="R61" s="271">
        <f>K61*4</f>
        <v>0.44</v>
      </c>
      <c r="S61" s="275">
        <f>IF(OR(W61&lt;0.01,W61="n/a"),"n/a",R61/W61*100)</f>
        <v>25.73099415204678</v>
      </c>
      <c r="T61" s="276">
        <f>IF(OR(W61&lt;0.01,Z61="n/a"),"n/a",(H61/SQRT(22.5*W61*(H61/Z61))-1)*100)</f>
        <v>47.93005389272442</v>
      </c>
      <c r="U61" s="269">
        <f>IF(OR(W61&lt;0.01,W61="n/a"),"n/a",H61/W61)</f>
        <v>22.69005847953216</v>
      </c>
      <c r="V61" s="277">
        <v>11</v>
      </c>
      <c r="W61" s="268">
        <v>1.71</v>
      </c>
      <c r="X61" s="268">
        <v>1.42</v>
      </c>
      <c r="Y61" s="278">
        <v>0.93</v>
      </c>
      <c r="Z61" s="279">
        <v>2.17</v>
      </c>
      <c r="AA61" s="280">
        <v>9.9</v>
      </c>
      <c r="AB61" s="281">
        <v>-22.7</v>
      </c>
      <c r="AC61" s="282">
        <v>0.57</v>
      </c>
      <c r="AD61" s="283">
        <v>-21.2</v>
      </c>
      <c r="AE61" s="283">
        <v>16</v>
      </c>
      <c r="AF61" s="284">
        <v>2</v>
      </c>
      <c r="AG61" s="285">
        <v>417</v>
      </c>
      <c r="AH61" s="286">
        <v>3</v>
      </c>
      <c r="AI61" s="287">
        <v>0.02</v>
      </c>
      <c r="AJ61" t="s" s="368">
        <f>IF(OR(AD61&lt;0,AD61="n/a",AD61=0,AN61="n/a"),"n/a",AN61/AD61)</f>
        <v>143</v>
      </c>
      <c r="AK61" t="s" s="368">
        <f>IF(OR(AN61&lt;0,AN61="n/a",AO61&lt;0,AO61="n/a"),"n/a",AN61/AO61)</f>
        <v>143</v>
      </c>
      <c r="AL61" s="290">
        <f>((AP61/AQ61)^(1/1)-1)*100</f>
        <v>11.76470588235294</v>
      </c>
      <c r="AM61" s="290">
        <f>IF(AS61=0,"n/a",((AP61/AS61)^(1/3)-1)*100)</f>
        <v>19.98316262079767</v>
      </c>
      <c r="AN61" s="290">
        <f>IF(AV61=0,"n/a",((AP61/AV61)^(1/5)-1)*100)</f>
        <v>31.95079107728942</v>
      </c>
      <c r="AO61" s="291">
        <f>IF(BB61=0,"n/a",((AP61/BB61)^(1/10)-1)*100)</f>
        <v>-7.174058895446223</v>
      </c>
      <c r="AP61" s="288">
        <v>0.38</v>
      </c>
      <c r="AQ61" s="288">
        <v>0.34</v>
      </c>
      <c r="AR61" s="288">
        <v>0.28</v>
      </c>
      <c r="AS61" s="288">
        <v>0.22</v>
      </c>
      <c r="AT61" s="292"/>
      <c r="AU61" s="510">
        <v>0.2</v>
      </c>
      <c r="AV61" s="288">
        <v>0.095</v>
      </c>
      <c r="AW61" s="292"/>
      <c r="AX61" s="524">
        <v>0</v>
      </c>
      <c r="AY61" s="403">
        <v>0</v>
      </c>
      <c r="AZ61" s="295">
        <v>0.875</v>
      </c>
      <c r="BA61" s="426">
        <v>0.8</v>
      </c>
      <c r="BB61" s="426">
        <v>0.8</v>
      </c>
      <c r="BC61" s="426">
        <v>0.8</v>
      </c>
      <c r="BD61" s="426">
        <v>0.8</v>
      </c>
      <c r="BE61" s="426">
        <v>0.8</v>
      </c>
      <c r="BF61" s="426">
        <v>0.8</v>
      </c>
      <c r="BG61" s="426">
        <v>0.8</v>
      </c>
      <c r="BH61" s="426">
        <v>0.8</v>
      </c>
      <c r="BI61" s="494">
        <v>0.8</v>
      </c>
      <c r="BJ61" s="293">
        <f>SUM(AP61:BI61)</f>
        <v>9.59</v>
      </c>
      <c r="BK61" s="297">
        <f>((AP61/AQ61)-1)*100</f>
        <v>11.76470588235294</v>
      </c>
      <c r="BL61" s="297">
        <f>((AQ61/AR61)-1)*100</f>
        <v>21.42857142857142</v>
      </c>
      <c r="BM61" s="297">
        <f>((AR61/AS61)-1)*100</f>
        <v>27.27272727272729</v>
      </c>
      <c r="BN61" s="297">
        <f>IF(AU61=0,0,IF(AU61&gt;AS61,0,((AS61/AU61)-1)*100))</f>
        <v>9.999999999999986</v>
      </c>
      <c r="BO61" s="297">
        <f>IF(AV61=0,0,IF(AV61&gt;AU61,0,((AU61/AV61)-1)*100))</f>
        <v>110.5263157894737</v>
      </c>
      <c r="BP61" s="297">
        <f>IF(AX61=0,0,IF(AX61&gt;AV61,0,((AV61/AX61)-1)*100))</f>
        <v>0</v>
      </c>
      <c r="BQ61" s="298">
        <f>IF(AY61=0,0,IF(AY61&gt;AX61,0,((AX61/AY61)-1)*100))</f>
        <v>0</v>
      </c>
      <c r="BR61" s="299">
        <f>IF(AZ61=0,0,IF(AZ61&gt;AY61,0,((AY61/AZ61)-1)*100))</f>
        <v>0</v>
      </c>
      <c r="BS61" s="299">
        <f>IF(BA61=0,0,IF(BA61&gt;AZ61,0,((AZ61/BA61)-1)*100))</f>
        <v>9.375</v>
      </c>
      <c r="BT61" s="299">
        <f>IF(BB61=0,0,IF(BB61&gt;BA61,0,((BA61/BB61)-1)*100))</f>
        <v>0</v>
      </c>
      <c r="BU61" s="299">
        <f>IF(BC61=0,0,IF(BC61&gt;BB61,0,((BB61/BC61)-1)*100))</f>
        <v>0</v>
      </c>
      <c r="BV61" s="299">
        <f>IF(BD61=0,0,IF(BD61&gt;BC61,0,((BC61/BD61)-1)*100))</f>
        <v>0</v>
      </c>
      <c r="BW61" s="299">
        <f>IF(BE61=0,0,IF(BE61&gt;BD61,0,((BD61/BE61)-1)*100))</f>
        <v>0</v>
      </c>
      <c r="BX61" s="299">
        <f>IF(BF61=0,0,IF(BF61&gt;BE61,0,((BE61/BF61)-1)*100))</f>
        <v>0</v>
      </c>
      <c r="BY61" s="299">
        <f>IF(BG61=0,0,IF(BG61&gt;BF61,0,((BF61/BG61)-1)*100))</f>
        <v>0</v>
      </c>
      <c r="BZ61" s="299">
        <f>IF(BH61=0,0,IF(BH61&gt;BG61,0,((BG61/BH61)-1)*100))</f>
        <v>0</v>
      </c>
      <c r="CA61" s="300">
        <f>IF(BI61=0,0,IF(BI61&gt;BH61,0,((BH61/BI61)-1)*100))</f>
        <v>0</v>
      </c>
      <c r="CB61" s="297">
        <f>AVERAGE(BK61:CA61)</f>
        <v>11.19807766900737</v>
      </c>
      <c r="CC61" s="297">
        <f>SQRT(AVERAGE((BK61-$CB61)^2,(BL61-$CB61)^2,(BM61-$CB61)^2,(BN61-$CB61)^2,(BO61-$CB61)^2,(BP61-$CB61)^2,(BQ61-$CB61)^2,(BR61-$CB61)^2,(BS61-$CB61)^2,(BT61-$CB61)^2,(BU61-$CB61)^2,(BV61-$CB61)^2,(BW61-$CB61)^2,(BX61-$CB61)^2,(BY61-$CB61)^2,(BZ61-$CB61)^2,(CA61-$CB61)^2))</f>
        <v>26.13719762947235</v>
      </c>
      <c r="CD61" t="s" s="146">
        <v>302</v>
      </c>
      <c r="CE61" s="301">
        <f>IF(AN61="n/a","n/a",IF(U61&lt;0,"n/a",IF(U61="n/a","n/a",I61+AN61-U61)))</f>
        <v>10.39475321631396</v>
      </c>
      <c r="CF61" s="301">
        <f>IF(AN61="n/a","n/a",I61+AN61)</f>
        <v>33.08481169584612</v>
      </c>
      <c r="CG61" s="297">
        <f>D61/10+(1000-E61)/100+IF(F61="N",2,IF(F61="Y",1,0))+IF(G61="N",2,IF(G61="Y",1,0))+IF(L61&gt;10,5,L61/2)+IF(S61&gt;100,0,IF(S61&lt;0,0,(100-S61)/10))+IF(U61&gt;100,0,IF(U61&lt;0,0,(100-U61)/10))+IF(X61="-",0,IF(X61="N/A",0,IF(X61&gt;5,0,5-X61)))+IF(Y61&gt;5,0,5-Y61)+IF(Z61="N/A",0,IF(Z61&gt;5,0,5-Z61))+IF(AB61&lt;0,0,IF(AB61="-",0,IF(AB61="N/A",0,IF(AB61&gt;10,5,AB61/2))))+IF(AC61="n/a",0,IF(AC61&lt;0,0,IF(AC61&gt;10,5,AC61/2)))+IF(AE61="n/a",0,IF(AE61&lt;0,0,IF(AE61&gt;10,5,AE61/2)))+AF61/10+IF(AG61&gt;100000,3,IF(AG61&gt;10000,2,IF(AG61&gt;1000,1,0)))+IF(AL61&gt;10,5,AL61/2)+IF(AM61="n/a",0,IF(AM61&gt;10,5,AM61/2))+IF(AN61="n/a",0,IF(AN61&gt;10,5,AN61/2))+IF(AO61="n/a",0,IF(AO61&lt;0,0,IF(AO61&gt;10,5,AO61/2)))+IF(CB61&gt;10,5,CB61/2)</f>
        <v>61.4028947368421</v>
      </c>
      <c r="CH61" s="302">
        <f>IF(AB61="n/a",1.03*AP61,IF(AB61&lt;0,1.01*AP61,IF(AB61&gt;10,1.1*AP61,(1+AB61/100)*AP61)))</f>
        <v>0.3838</v>
      </c>
      <c r="CI61" s="303">
        <f>IF($AC61="n/a",1.03*CH61,IF($AC61&lt;0,1.01*CH61,IF($AC61&gt;10,1.1*CH61,(1+$AC61/100)*CH61)))</f>
        <v>0.3859876600000001</v>
      </c>
      <c r="CJ61" s="304">
        <f>IF($AE61="n/a",1.03*CI61,IF($AE61&lt;0,1.01*CI61,IF($AE61&gt;10,1.1*CI61,(1+$AE61/100)*CI61)))</f>
        <v>0.4245864260000001</v>
      </c>
      <c r="CK61" s="304">
        <f>IF($AE61="n/a",1.03*CJ61,IF($AE61&lt;0,1.01*CJ61,IF($AE61&gt;10,1.1*CJ61,(1+$AE61/100)*CJ61)))</f>
        <v>0.4670450686000002</v>
      </c>
      <c r="CL61" s="305">
        <f>IF($AE61="n/a",1.03*CK61,IF($AE61&lt;0,1.01*CK61,IF($AE61&gt;10,1.1*CK61,(1+$AE61/100)*CK61)))</f>
        <v>0.5137495754600002</v>
      </c>
      <c r="CM61" s="303">
        <f>SUM(CH61:CL61)</f>
        <v>2.175168730060001</v>
      </c>
      <c r="CN61" s="300">
        <f>(CM61/H61)*100</f>
        <v>5.606104974381446</v>
      </c>
      <c r="CO61" s="306">
        <v>1.07</v>
      </c>
      <c r="CP61" s="307">
        <v>73.8</v>
      </c>
      <c r="CQ61" s="308">
        <v>-6.1</v>
      </c>
      <c r="CR61" s="307">
        <v>3.7</v>
      </c>
      <c r="CS61" s="308">
        <v>19.9</v>
      </c>
    </row>
    <row r="62" ht="11.25" customHeight="1">
      <c r="A62" t="s" s="110">
        <v>1183</v>
      </c>
      <c r="B62" t="s" s="110">
        <v>1184</v>
      </c>
      <c r="C62" t="s" s="173">
        <v>128</v>
      </c>
      <c r="D62" s="174">
        <v>7</v>
      </c>
      <c r="E62" s="85">
        <v>548</v>
      </c>
      <c r="F62" t="s" s="118">
        <v>141</v>
      </c>
      <c r="G62" t="s" s="113">
        <v>141</v>
      </c>
      <c r="H62" s="495">
        <v>49.24</v>
      </c>
      <c r="I62" s="177">
        <f>(R62/H62)*100</f>
        <v>2.680747359870024</v>
      </c>
      <c r="J62" s="311">
        <v>0.3</v>
      </c>
      <c r="K62" s="311">
        <v>0.33</v>
      </c>
      <c r="L62" s="177">
        <f>((K62/J62)-1)*100</f>
        <v>10.00000000000001</v>
      </c>
      <c r="M62" s="179">
        <v>42956</v>
      </c>
      <c r="N62" s="179">
        <v>42958</v>
      </c>
      <c r="O62" s="179">
        <v>42979</v>
      </c>
      <c r="P62" t="s" s="173">
        <v>147</v>
      </c>
      <c r="Q62" s="397"/>
      <c r="R62" s="180">
        <f>K62*4</f>
        <v>1.32</v>
      </c>
      <c r="S62" s="181">
        <f>IF(OR(W62&lt;0.01,W62="n/a"),"n/a",R62/W62*100)</f>
        <v>49.07063197026022</v>
      </c>
      <c r="T62" s="182">
        <f>IF(OR(W62&lt;0.01,Z62="n/a"),"n/a",(H62/SQRT(22.5*W62*(H62/Z62))-1)*100)</f>
        <v>8.985331861334632</v>
      </c>
      <c r="U62" s="177">
        <f>IF(OR(W62&lt;0.01,W62="n/a"),"n/a",H62/W62)</f>
        <v>18.30483271375465</v>
      </c>
      <c r="V62" s="183">
        <v>12</v>
      </c>
      <c r="W62" s="176">
        <v>2.69</v>
      </c>
      <c r="X62" s="176">
        <v>2.94</v>
      </c>
      <c r="Y62" s="184">
        <v>5.5</v>
      </c>
      <c r="Z62" s="185">
        <v>1.46</v>
      </c>
      <c r="AA62" s="186">
        <v>7.8</v>
      </c>
      <c r="AB62" s="187">
        <v>8.5</v>
      </c>
      <c r="AC62" s="188">
        <v>23.88</v>
      </c>
      <c r="AD62" s="189">
        <v>8.699999999999999</v>
      </c>
      <c r="AE62" s="189">
        <v>6.22</v>
      </c>
      <c r="AF62" s="190">
        <v>30</v>
      </c>
      <c r="AG62" s="191">
        <v>39692</v>
      </c>
      <c r="AH62" s="192">
        <v>0.1</v>
      </c>
      <c r="AI62" s="193">
        <v>0.8</v>
      </c>
      <c r="AJ62" s="194">
        <f>IF(OR(AD62&lt;0,AD62="n/a",AD62=0,AN62="n/a"),"n/a",AN62/AD62)</f>
        <v>1.429371319635187</v>
      </c>
      <c r="AK62" t="s" s="338">
        <f>IF(OR(AN62&lt;0,AN62="n/a",AO62&lt;0,AO62="n/a"),"n/a",AN62/AO62)</f>
        <v>143</v>
      </c>
      <c r="AL62" s="196">
        <f>((AP62/AQ62)^(1/1)-1)*100</f>
        <v>9.523809523809511</v>
      </c>
      <c r="AM62" s="196">
        <f>IF(AS62=0,"n/a",((AP62/AS62)^(1/3)-1)*100)</f>
        <v>7.721734501594169</v>
      </c>
      <c r="AN62" s="196">
        <f>IF(AV62=0,"n/a",((AP62/AV62)^(1/5)-1)*100)</f>
        <v>12.43553048082613</v>
      </c>
      <c r="AO62" s="197">
        <f>IF(BB62=0,"n/a",((AP62/BB62)^(1/10)-1)*100)</f>
        <v>-3.248482426505128</v>
      </c>
      <c r="AP62" s="194">
        <v>1.15</v>
      </c>
      <c r="AQ62" s="194">
        <v>1.05</v>
      </c>
      <c r="AR62" s="194">
        <v>0.95</v>
      </c>
      <c r="AS62" s="194">
        <v>0.92</v>
      </c>
      <c r="AT62" t="s" s="356">
        <v>112</v>
      </c>
      <c r="AU62" s="194">
        <v>0.76</v>
      </c>
      <c r="AV62" s="194">
        <v>0.64</v>
      </c>
      <c r="AW62" s="199"/>
      <c r="AX62" s="398">
        <v>0.6</v>
      </c>
      <c r="AY62" s="370">
        <v>1.24</v>
      </c>
      <c r="AZ62" s="202">
        <v>1.86</v>
      </c>
      <c r="BA62" s="202">
        <v>1.76</v>
      </c>
      <c r="BB62" s="202">
        <v>1.6</v>
      </c>
      <c r="BC62" s="202">
        <v>1.46</v>
      </c>
      <c r="BD62" s="202">
        <v>1.34</v>
      </c>
      <c r="BE62" s="202">
        <v>1.22</v>
      </c>
      <c r="BF62" s="202">
        <v>1.1</v>
      </c>
      <c r="BG62" s="202">
        <v>0.98</v>
      </c>
      <c r="BH62" s="202">
        <v>0.86</v>
      </c>
      <c r="BI62" s="314">
        <v>0.75</v>
      </c>
      <c r="BJ62" s="200">
        <f>SUM(AP62:BI62)</f>
        <v>20.24</v>
      </c>
      <c r="BK62" s="205">
        <f>((AP62/AQ62)-1)*100</f>
        <v>9.523809523809511</v>
      </c>
      <c r="BL62" s="205">
        <f>((AQ62/AR62)-1)*100</f>
        <v>10.5263157894737</v>
      </c>
      <c r="BM62" s="205">
        <f>((AR62/AS62)-1)*100</f>
        <v>3.260869565217384</v>
      </c>
      <c r="BN62" s="205">
        <f>IF(AU62=0,0,IF(AU62&gt;AS62,0,((AS62/AU62)-1)*100))</f>
        <v>21.05263157894737</v>
      </c>
      <c r="BO62" s="205">
        <f>IF(AV62=0,0,IF(AV62&gt;AU62,0,((AU62/AV62)-1)*100))</f>
        <v>18.75</v>
      </c>
      <c r="BP62" s="627">
        <f>IF(AX62=0,0,IF(AX62&gt;AV62,0,((AV62/AX62)-1)*100))</f>
        <v>6.666666666666665</v>
      </c>
      <c r="BQ62" s="206">
        <f>IF(AY62=0,0,IF(AY62&gt;AX62,0,((AX62/AY62)-1)*100))</f>
        <v>0</v>
      </c>
      <c r="BR62" s="207">
        <f>IF(AZ62=0,0,IF(AZ62&gt;AY62,0,((AY62/AZ62)-1)*100))</f>
        <v>0</v>
      </c>
      <c r="BS62" s="207">
        <f>IF(BA62=0,0,IF(BA62&gt;AZ62,0,((AZ62/BA62)-1)*100))</f>
        <v>5.681818181818188</v>
      </c>
      <c r="BT62" s="207">
        <f>IF(BB62=0,0,IF(BB62&gt;BA62,0,((BA62/BB62)-1)*100))</f>
        <v>9.999999999999986</v>
      </c>
      <c r="BU62" s="207">
        <f>IF(BC62=0,0,IF(BC62&gt;BB62,0,((BB62/BC62)-1)*100))</f>
        <v>9.589041095890426</v>
      </c>
      <c r="BV62" s="207">
        <f>IF(BD62=0,0,IF(BD62&gt;BC62,0,((BC62/BD62)-1)*100))</f>
        <v>8.955223880596996</v>
      </c>
      <c r="BW62" s="207">
        <f>IF(BE62=0,0,IF(BE62&gt;BD62,0,((BD62/BE62)-1)*100))</f>
        <v>9.836065573770503</v>
      </c>
      <c r="BX62" s="207">
        <f>IF(BF62=0,0,IF(BF62&gt;BE62,0,((BE62/BF62)-1)*100))</f>
        <v>10.90909090909089</v>
      </c>
      <c r="BY62" s="207">
        <f>IF(BG62=0,0,IF(BG62&gt;BF62,0,((BF62/BG62)-1)*100))</f>
        <v>12.24489795918369</v>
      </c>
      <c r="BZ62" s="207">
        <f>IF(BH62=0,0,IF(BH62&gt;BG62,0,((BG62/BH62)-1)*100))</f>
        <v>13.95348837209303</v>
      </c>
      <c r="CA62" s="208">
        <f>IF(BI62=0,0,IF(BI62&gt;BH62,0,((BH62/BI62)-1)*100))</f>
        <v>14.66666666666667</v>
      </c>
      <c r="CB62" s="205">
        <f>AVERAGE(BK62:CA62)</f>
        <v>9.742152103719116</v>
      </c>
      <c r="CC62" s="205">
        <f>SQRT(AVERAGE((BK62-$CB62)^2,(BL62-$CB62)^2,(BM62-$CB62)^2,(BN62-$CB62)^2,(BO62-$CB62)^2,(BP62-$CB62)^2,(BQ62-$CB62)^2,(BR62-$CB62)^2,(BS62-$CB62)^2,(BT62-$CB62)^2,(BU62-$CB62)^2,(BV62-$CB62)^2,(BW62-$CB62)^2,(BX62-$CB62)^2,(BY62-$CB62)^2,(BZ62-$CB62)^2,(CA62-$CB62)^2))</f>
        <v>5.519119392536143</v>
      </c>
      <c r="CD62" t="s" s="110">
        <v>132</v>
      </c>
      <c r="CE62" s="209">
        <f>IF(AN62="n/a","n/a",IF(U62&lt;0,"n/a",IF(U62="n/a","n/a",I62+AN62-U62)))</f>
        <v>-3.188554873058496</v>
      </c>
      <c r="CF62" s="209">
        <f>IF(AN62="n/a","n/a",I62+AN62)</f>
        <v>15.11627784069615</v>
      </c>
      <c r="CG62" s="205">
        <f>D62/10+(1000-E62)/100+IF(F62="N",2,IF(F62="Y",1,0))+IF(G62="N",2,IF(G62="Y",1,0))+IF(L62&gt;10,5,L62/2)+IF(S62&gt;100,0,IF(S62&lt;0,0,(100-S62)/10))+IF(U62&gt;100,0,IF(U62&lt;0,0,(100-U62)/10))+IF(X62="-",0,IF(X62="N/A",0,IF(X62&gt;5,0,5-X62)))+IF(Y62&gt;5,0,5-Y62)+IF(Z62="N/A",0,IF(Z62&gt;5,0,5-Z62))+IF(AB62&lt;0,0,IF(AB62="-",0,IF(AB62="N/A",0,IF(AB62&gt;10,5,AB62/2))))+IF(AC62="n/a",0,IF(AC62&lt;0,0,IF(AC62&gt;10,5,AC62/2)))+IF(AE62="n/a",0,IF(AE62&lt;0,0,IF(AE62&gt;10,5,AE62/2)))+AF62/10+IF(AG62&gt;100000,3,IF(AG62&gt;10000,2,IF(AG62&gt;1000,1,0)))+IF(AL62&gt;10,5,AL62/2)+IF(AM62="n/a",0,IF(AM62&gt;10,5,AM62/2))+IF(AN62="n/a",0,IF(AN62&gt;10,5,AN62/2))+IF(AO62="n/a",0,IF(AO62&lt;0,0,IF(AO62&gt;10,5,AO62/2)))+IF(CB62&gt;10,5,CB62/2)</f>
        <v>66.93630159615992</v>
      </c>
      <c r="CH62" s="315">
        <f>IF(AB62="n/a",1.03*AP62,IF(AB62&lt;0,1.01*AP62,IF(AB62&gt;10,1.1*AP62,(1+AB62/100)*AP62)))</f>
        <v>1.24775</v>
      </c>
      <c r="CI62" s="211">
        <f>IF($AC62="n/a",1.03*CH62,IF($AC62&lt;0,1.01*CH62,IF($AC62&gt;10,1.1*CH62,(1+$AC62/100)*CH62)))</f>
        <v>1.372525</v>
      </c>
      <c r="CJ62" s="212">
        <f>IF($AE62="n/a",1.03*CI62,IF($AE62&lt;0,1.01*CI62,IF($AE62&gt;10,1.1*CI62,(1+$AE62/100)*CI62)))</f>
        <v>1.457896055</v>
      </c>
      <c r="CK62" s="212">
        <f>IF($AE62="n/a",1.03*CJ62,IF($AE62&lt;0,1.01*CJ62,IF($AE62&gt;10,1.1*CJ62,(1+$AE62/100)*CJ62)))</f>
        <v>1.548577189621</v>
      </c>
      <c r="CL62" s="210">
        <f>IF($AE62="n/a",1.03*CK62,IF($AE62&lt;0,1.01*CK62,IF($AE62&gt;10,1.1*CK62,(1+$AE62/100)*CK62)))</f>
        <v>1.644898690815426</v>
      </c>
      <c r="CM62" s="211">
        <f>SUM(CH62:CL62)</f>
        <v>7.271646935436427</v>
      </c>
      <c r="CN62" s="208">
        <f>(CM62/H62)*100</f>
        <v>14.76776388187739</v>
      </c>
      <c r="CO62" s="213">
        <v>0.99</v>
      </c>
      <c r="CP62" s="214">
        <v>28.8</v>
      </c>
      <c r="CQ62" s="215">
        <v>-1.3</v>
      </c>
      <c r="CR62" s="214">
        <v>6.5</v>
      </c>
      <c r="CS62" s="215">
        <v>8.199999999999999</v>
      </c>
    </row>
    <row r="63" ht="11.25" customHeight="1">
      <c r="A63" t="s" s="116">
        <v>1185</v>
      </c>
      <c r="B63" t="s" s="116">
        <v>1186</v>
      </c>
      <c r="C63" t="s" s="227">
        <v>265</v>
      </c>
      <c r="D63" s="218">
        <v>8</v>
      </c>
      <c r="E63" s="85">
        <v>372</v>
      </c>
      <c r="F63" t="s" s="220">
        <v>129</v>
      </c>
      <c r="G63" t="s" s="221">
        <v>129</v>
      </c>
      <c r="H63" s="493">
        <v>470.83</v>
      </c>
      <c r="I63" s="223">
        <f>(R63/H63)*100</f>
        <v>2.123908841832509</v>
      </c>
      <c r="J63" s="224">
        <v>2.29</v>
      </c>
      <c r="K63" s="224">
        <v>2.5</v>
      </c>
      <c r="L63" s="223">
        <f>((K63/J63)-1)*100</f>
        <v>9.170305676855882</v>
      </c>
      <c r="M63" s="226">
        <v>42796</v>
      </c>
      <c r="N63" s="226">
        <v>42800</v>
      </c>
      <c r="O63" s="226">
        <v>42817</v>
      </c>
      <c r="P63" t="s" s="227">
        <v>723</v>
      </c>
      <c r="Q63" s="85"/>
      <c r="R63" s="225">
        <f>K63*4</f>
        <v>10</v>
      </c>
      <c r="S63" s="228">
        <f>IF(OR(W63&lt;0.01,W63="n/a"),"n/a",R63/W63*100)</f>
        <v>46.81647940074907</v>
      </c>
      <c r="T63" s="229">
        <f>IF(OR(W63&lt;0.01,Z63="n/a"),"n/a",(H63/SQRT(22.5*W63*(H63/Z63))-1)*100)</f>
        <v>59.29056854314958</v>
      </c>
      <c r="U63" s="223">
        <f>IF(OR(W63&lt;0.01,W63="n/a"),"n/a",H63/W63)</f>
        <v>22.04260299625468</v>
      </c>
      <c r="V63" s="230">
        <v>12</v>
      </c>
      <c r="W63" s="222">
        <v>21.36</v>
      </c>
      <c r="X63" s="222">
        <v>1.47</v>
      </c>
      <c r="Y63" s="231">
        <v>6.34</v>
      </c>
      <c r="Z63" s="232">
        <v>2.59</v>
      </c>
      <c r="AA63" s="233">
        <v>11.6</v>
      </c>
      <c r="AB63" s="234">
        <v>-3.8</v>
      </c>
      <c r="AC63" s="235">
        <v>13.71</v>
      </c>
      <c r="AD63" s="236">
        <v>9</v>
      </c>
      <c r="AE63" s="236">
        <v>15.02</v>
      </c>
      <c r="AF63" s="237">
        <v>21</v>
      </c>
      <c r="AG63" s="238">
        <v>75531</v>
      </c>
      <c r="AH63" s="239">
        <v>1.7</v>
      </c>
      <c r="AI63" s="240">
        <v>0.17</v>
      </c>
      <c r="AJ63" s="241">
        <f>IF(OR(AD63&lt;0,AD63="n/a",AD63=0,AN63="n/a"),"n/a",AN63/AD63)</f>
        <v>1.193391064479934</v>
      </c>
      <c r="AK63" s="242">
        <f>IF(OR(AN63&lt;0,AN63="n/a",AO63&lt;0,AO63="n/a"),"n/a",AN63/AO63)</f>
        <v>0.5810805077096257</v>
      </c>
      <c r="AL63" s="243">
        <f>((AP63/AQ63)^(1/1)-1)*100</f>
        <v>5.045871559633031</v>
      </c>
      <c r="AM63" s="243">
        <f>IF(AS63=0,"n/a",((AP63/AS63)^(1/3)-1)*100)</f>
        <v>10.87715322176128</v>
      </c>
      <c r="AN63" s="243">
        <f>IF(AV63=0,"n/a",((AP63/AV63)^(1/5)-1)*100)</f>
        <v>10.74051958031941</v>
      </c>
      <c r="AO63" s="244">
        <f>IF(BB63=0,"n/a",((AP63/BB63)^(1/10)-1)*100)</f>
        <v>18.48370309762068</v>
      </c>
      <c r="AP63" s="241">
        <v>9.16</v>
      </c>
      <c r="AQ63" s="241">
        <v>8.720000000000001</v>
      </c>
      <c r="AR63" s="241">
        <v>7.72</v>
      </c>
      <c r="AS63" s="241">
        <f>1.68*4</f>
        <v>6.72</v>
      </c>
      <c r="AT63" s="245"/>
      <c r="AU63" s="241">
        <v>6</v>
      </c>
      <c r="AV63" s="241">
        <v>5.5</v>
      </c>
      <c r="AW63" s="384"/>
      <c r="AX63" s="246">
        <v>4</v>
      </c>
      <c r="AY63" s="394">
        <v>3.12</v>
      </c>
      <c r="AZ63" s="248">
        <v>3.12</v>
      </c>
      <c r="BA63" s="248">
        <v>2.68</v>
      </c>
      <c r="BB63" s="248">
        <v>1.68</v>
      </c>
      <c r="BC63" s="248">
        <v>1.2</v>
      </c>
      <c r="BD63" s="248">
        <v>1</v>
      </c>
      <c r="BE63" s="248">
        <v>0.4</v>
      </c>
      <c r="BF63" s="317">
        <v>0</v>
      </c>
      <c r="BG63" s="317">
        <v>0</v>
      </c>
      <c r="BH63" s="317">
        <v>0</v>
      </c>
      <c r="BI63" s="401">
        <v>0</v>
      </c>
      <c r="BJ63" s="246">
        <f>SUM(AP63:BI63)</f>
        <v>61.02</v>
      </c>
      <c r="BK63" s="250">
        <f>((AP63/AQ63)-1)*100</f>
        <v>5.045871559633031</v>
      </c>
      <c r="BL63" s="250">
        <f>((AQ63/AR63)-1)*100</f>
        <v>12.95336787564767</v>
      </c>
      <c r="BM63" s="250">
        <f>((AR63/AS63)-1)*100</f>
        <v>14.88095238095237</v>
      </c>
      <c r="BN63" s="250">
        <f>IF(AU63=0,0,IF(AU63&gt;AS63,0,((AS63/AU63)-1)*100))</f>
        <v>11.99999999999999</v>
      </c>
      <c r="BO63" s="250">
        <f>IF(AV63=0,0,IF(AV63&gt;AU63,0,((AU63/AV63)-1)*100))</f>
        <v>9.090909090909083</v>
      </c>
      <c r="BP63" s="250">
        <f>IF(AX63=0,0,IF(AX63&gt;AV63,0,((AV63/AX63)-1)*100))</f>
        <v>37.5</v>
      </c>
      <c r="BQ63" s="251">
        <f>IF(AY63=0,0,IF(AY63&gt;AX63,0,((AX63/AY63)-1)*100))</f>
        <v>28.20512820512819</v>
      </c>
      <c r="BR63" s="252">
        <f>IF(AZ63=0,0,IF(AZ63&gt;AY63,0,((AY63/AZ63)-1)*100))</f>
        <v>0</v>
      </c>
      <c r="BS63" s="252">
        <f>IF(BA63=0,0,IF(BA63&gt;AZ63,0,((AZ63/BA63)-1)*100))</f>
        <v>16.4179104477612</v>
      </c>
      <c r="BT63" s="252">
        <f>IF(BB63=0,0,IF(BB63&gt;BA63,0,((BA63/BB63)-1)*100))</f>
        <v>59.52380952380953</v>
      </c>
      <c r="BU63" s="252">
        <f>IF(BC63=0,0,IF(BC63&gt;BB63,0,((BB63/BC63)-1)*100))</f>
        <v>39.99999999999999</v>
      </c>
      <c r="BV63" s="252">
        <f>IF(BD63=0,0,IF(BD63&gt;BC63,0,((BC63/BD63)-1)*100))</f>
        <v>20</v>
      </c>
      <c r="BW63" s="252">
        <f>IF(BE63=0,0,IF(BE63&gt;BD63,0,((BD63/BE63)-1)*100))</f>
        <v>150</v>
      </c>
      <c r="BX63" s="252">
        <f>IF(BF63=0,0,IF(BF63&gt;BE63,0,((BE63/BF63)-1)*100))</f>
        <v>0</v>
      </c>
      <c r="BY63" s="252">
        <f>IF(BG63=0,0,IF(BG63&gt;BF63,0,((BF63/BG63)-1)*100))</f>
        <v>0</v>
      </c>
      <c r="BZ63" s="252">
        <f>IF(BH63=0,0,IF(BH63&gt;BG63,0,((BG63/BH63)-1)*100))</f>
        <v>0</v>
      </c>
      <c r="CA63" s="253">
        <f>IF(BI63=0,0,IF(BI63&gt;BH63,0,((BH63/BI63)-1)*100))</f>
        <v>0</v>
      </c>
      <c r="CB63" s="250">
        <f>AVERAGE(BK63:CA63)</f>
        <v>23.859879357873</v>
      </c>
      <c r="CC63" s="250">
        <f>SQRT(AVERAGE((BK63-$CB63)^2,(BL63-$CB63)^2,(BM63-$CB63)^2,(BN63-$CB63)^2,(BO63-$CB63)^2,(BP63-$CB63)^2,(BQ63-$CB63)^2,(BR63-$CB63)^2,(BS63-$CB63)^2,(BT63-$CB63)^2,(BU63-$CB63)^2,(BV63-$CB63)^2,(BW63-$CB63)^2,(BX63-$CB63)^2,(BY63-$CB63)^2,(BZ63-$CB63)^2,(CA63-$CB63)^2))</f>
        <v>35.54430006527759</v>
      </c>
      <c r="CD63" t="s" s="116">
        <v>132</v>
      </c>
      <c r="CE63" s="254">
        <f>IF(AN63="n/a","n/a",IF(U63&lt;0,"n/a",IF(U63="n/a","n/a",I63+AN63-U63)))</f>
        <v>-9.178174574102766</v>
      </c>
      <c r="CF63" s="254">
        <f>IF(AN63="n/a","n/a",I63+AN63)</f>
        <v>12.86442842215192</v>
      </c>
      <c r="CG63" s="250">
        <f>D63/10+(1000-E63)/100+IF(F63="N",2,IF(F63="Y",1,0))+IF(G63="N",2,IF(G63="Y",1,0))+IF(L63&gt;10,5,L63/2)+IF(S63&gt;100,0,IF(S63&lt;0,0,(100-S63)/10))+IF(U63&gt;100,0,IF(U63&lt;0,0,(100-U63)/10))+IF(X63="-",0,IF(X63="N/A",0,IF(X63&gt;5,0,5-X63)))+IF(Y63&gt;5,0,5-Y63)+IF(Z63="N/A",0,IF(Z63&gt;5,0,5-Z63))+IF(AB63&lt;0,0,IF(AB63="-",0,IF(AB63="N/A",0,IF(AB63&gt;10,5,AB63/2))))+IF(AC63="n/a",0,IF(AC63&lt;0,0,IF(AC63&gt;10,5,AC63/2)))+IF(AE63="n/a",0,IF(AE63&lt;0,0,IF(AE63&gt;10,5,AE63/2)))+AF63/10+IF(AG63&gt;100000,3,IF(AG63&gt;10000,2,IF(AG63&gt;1000,1,0)))+IF(AL63&gt;10,5,AL63/2)+IF(AM63="n/a",0,IF(AM63&gt;10,5,AM63/2))+IF(AN63="n/a",0,IF(AN63&gt;10,5,AN63/2))+IF(AO63="n/a",0,IF(AO63&lt;0,0,IF(AO63&gt;10,5,AO63/2)))+IF(CB63&gt;10,5,CB63/2)</f>
        <v>67.34218037854409</v>
      </c>
      <c r="CH63" s="255">
        <f>IF(AB63="n/a",1.03*AP63,IF(AB63&lt;0,1.01*AP63,IF(AB63&gt;10,1.1*AP63,(1+AB63/100)*AP63)))</f>
        <v>9.2516</v>
      </c>
      <c r="CI63" s="256">
        <f>IF($AC63="n/a",1.03*CH63,IF($AC63&lt;0,1.01*CH63,IF($AC63&gt;10,1.1*CH63,(1+$AC63/100)*CH63)))</f>
        <v>10.17676</v>
      </c>
      <c r="CJ63" s="257">
        <f>IF($AE63="n/a",1.03*CI63,IF($AE63&lt;0,1.01*CI63,IF($AE63&gt;10,1.1*CI63,(1+$AE63/100)*CI63)))</f>
        <v>11.194436</v>
      </c>
      <c r="CK63" s="257">
        <f>IF($AE63="n/a",1.03*CJ63,IF($AE63&lt;0,1.01*CJ63,IF($AE63&gt;10,1.1*CJ63,(1+$AE63/100)*CJ63)))</f>
        <v>12.3138796</v>
      </c>
      <c r="CL63" s="258">
        <f>IF($AE63="n/a",1.03*CK63,IF($AE63&lt;0,1.01*CK63,IF($AE63&gt;10,1.1*CK63,(1+$AE63/100)*CK63)))</f>
        <v>13.54526756</v>
      </c>
      <c r="CM63" s="256">
        <f>SUM(CH63:CL63)</f>
        <v>56.48194316</v>
      </c>
      <c r="CN63" s="253">
        <f>(CM63/H63)*100</f>
        <v>11.99624984814052</v>
      </c>
      <c r="CO63" s="259">
        <v>1.82</v>
      </c>
      <c r="CP63" s="260">
        <v>39.5</v>
      </c>
      <c r="CQ63" s="261">
        <v>-3.9</v>
      </c>
      <c r="CR63" s="260">
        <v>6.1</v>
      </c>
      <c r="CS63" s="261">
        <v>14.6</v>
      </c>
    </row>
    <row r="64" ht="11.25" customHeight="1">
      <c r="A64" t="s" s="116">
        <v>1187</v>
      </c>
      <c r="B64" t="s" s="116">
        <v>1188</v>
      </c>
      <c r="C64" t="s" s="116">
        <v>297</v>
      </c>
      <c r="D64" s="218">
        <v>6</v>
      </c>
      <c r="E64" s="85">
        <v>621</v>
      </c>
      <c r="F64" t="s" s="220">
        <v>141</v>
      </c>
      <c r="G64" t="s" s="221">
        <v>141</v>
      </c>
      <c r="H64" s="493">
        <v>257.98</v>
      </c>
      <c r="I64" s="223">
        <f>(R64/H64)*100</f>
        <v>2.201721063648344</v>
      </c>
      <c r="J64" s="224">
        <v>1.09</v>
      </c>
      <c r="K64" s="224">
        <v>1.42</v>
      </c>
      <c r="L64" s="223">
        <f>((K64/J64)-1)*100</f>
        <v>30.27522935779814</v>
      </c>
      <c r="M64" s="226">
        <v>42774</v>
      </c>
      <c r="N64" s="226">
        <v>42776</v>
      </c>
      <c r="O64" s="226">
        <v>42797</v>
      </c>
      <c r="P64" t="s" s="227">
        <v>386</v>
      </c>
      <c r="Q64" s="617"/>
      <c r="R64" s="225">
        <f>K64*4</f>
        <v>5.68</v>
      </c>
      <c r="S64" s="228">
        <f>IF(OR(W64&lt;0.01,W64="n/a"),"n/a",R64/W64*100)</f>
        <v>52.25390984360626</v>
      </c>
      <c r="T64" s="357">
        <f>IF(OR(W64&lt;0.01,Z64="n/a"),"n/a",(H64/SQRT(22.5*W64*(H64/Z64))-1)*100)</f>
        <v>1122.780549530090</v>
      </c>
      <c r="U64" s="223">
        <f>IF(OR(W64&lt;0.01,W64="n/a"),"n/a",H64/W64)</f>
        <v>23.73321067157314</v>
      </c>
      <c r="V64" s="230">
        <v>12</v>
      </c>
      <c r="W64" s="222">
        <v>10.87</v>
      </c>
      <c r="X64" s="222">
        <v>1.25</v>
      </c>
      <c r="Y64" s="231">
        <v>1.7</v>
      </c>
      <c r="Z64" s="507">
        <v>141.75</v>
      </c>
      <c r="AA64" t="s" s="362">
        <v>143</v>
      </c>
      <c r="AB64" s="234">
        <v>2.3</v>
      </c>
      <c r="AC64" s="235">
        <v>8.85</v>
      </c>
      <c r="AD64" s="236">
        <v>7.4</v>
      </c>
      <c r="AE64" s="236">
        <v>18.94</v>
      </c>
      <c r="AF64" s="237">
        <v>22</v>
      </c>
      <c r="AG64" s="238">
        <v>155330</v>
      </c>
      <c r="AH64" s="239">
        <v>0.1</v>
      </c>
      <c r="AI64" s="405">
        <v>9.92</v>
      </c>
      <c r="AJ64" s="241">
        <f>IF(OR(AD64&lt;0,AD64="n/a",AD64=0,AN64="n/a"),"n/a",AN64/AD64)</f>
        <v>2.839723145820183</v>
      </c>
      <c r="AK64" s="242">
        <f>IF(OR(AN64&lt;0,AN64="n/a",AO64&lt;0,AO64="n/a"),"n/a",AN64/AO64)</f>
        <v>1.525987324458152</v>
      </c>
      <c r="AL64" s="243">
        <f>((AP64/AQ64)^(1/1)-1)*100</f>
        <v>19.78021978021978</v>
      </c>
      <c r="AM64" s="243">
        <f>IF(AS64=0,"n/a",((AP64/AS64)^(1/3)-1)*100)</f>
        <v>30.98701734892513</v>
      </c>
      <c r="AN64" s="243">
        <f>IF(AV64=0,"n/a",((AP64/AV64)^(1/5)-1)*100)</f>
        <v>21.01395127906935</v>
      </c>
      <c r="AO64" s="244">
        <f>IF(BB64=0,"n/a",((AP64/BB64)^(1/10)-1)*100)</f>
        <v>13.77072465954525</v>
      </c>
      <c r="AP64" s="241">
        <v>4.36</v>
      </c>
      <c r="AQ64" s="241">
        <v>3.64</v>
      </c>
      <c r="AR64" s="241">
        <v>2.92</v>
      </c>
      <c r="AS64" s="241">
        <v>1.94</v>
      </c>
      <c r="AT64" s="245"/>
      <c r="AU64" s="241">
        <v>1.76</v>
      </c>
      <c r="AV64" s="321">
        <v>1.68</v>
      </c>
      <c r="AW64" s="245"/>
      <c r="AX64" s="583">
        <v>1.68</v>
      </c>
      <c r="AY64" s="247">
        <v>1.68</v>
      </c>
      <c r="AZ64" s="248">
        <v>1.6</v>
      </c>
      <c r="BA64" s="248">
        <v>1.4</v>
      </c>
      <c r="BB64" s="248">
        <v>1.2</v>
      </c>
      <c r="BC64" s="248">
        <v>1</v>
      </c>
      <c r="BD64" s="248">
        <v>0.77</v>
      </c>
      <c r="BE64" s="317">
        <v>0.68</v>
      </c>
      <c r="BF64" s="317">
        <v>0.68</v>
      </c>
      <c r="BG64" s="248">
        <v>0.68</v>
      </c>
      <c r="BH64" s="317">
        <v>0.5600000000000001</v>
      </c>
      <c r="BI64" s="401">
        <v>0.5600000000000001</v>
      </c>
      <c r="BJ64" s="246">
        <f>SUM(AP64:BI64)</f>
        <v>28.79</v>
      </c>
      <c r="BK64" s="250">
        <f>((AP64/AQ64)-1)*100</f>
        <v>19.78021978021978</v>
      </c>
      <c r="BL64" s="250">
        <f>((AQ64/AR64)-1)*100</f>
        <v>24.65753424657535</v>
      </c>
      <c r="BM64" s="250">
        <f>((AR64/AS64)-1)*100</f>
        <v>50.51546391752577</v>
      </c>
      <c r="BN64" s="250">
        <f>IF(AU64=0,0,IF(AU64&gt;AS64,0,((AS64/AU64)-1)*100))</f>
        <v>10.22727272727273</v>
      </c>
      <c r="BO64" s="250">
        <f>IF(AV64=0,0,IF(AV64&gt;AU64,0,((AU64/AV64)-1)*100))</f>
        <v>4.761904761904767</v>
      </c>
      <c r="BP64" s="250">
        <f>IF(AX64=0,0,IF(AX64&gt;AV64,0,((AV64/AX64)-1)*100))</f>
        <v>0</v>
      </c>
      <c r="BQ64" s="251">
        <f>IF(AY64=0,0,IF(AY64&gt;AX64,0,((AX64/AY64)-1)*100))</f>
        <v>0</v>
      </c>
      <c r="BR64" s="252">
        <f>IF(AZ64=0,0,IF(AZ64&gt;AY64,0,((AY64/AZ64)-1)*100))</f>
        <v>4.999999999999982</v>
      </c>
      <c r="BS64" s="252">
        <f>IF(BA64=0,0,IF(BA64&gt;AZ64,0,((AZ64/BA64)-1)*100))</f>
        <v>14.2857142857143</v>
      </c>
      <c r="BT64" s="252">
        <f>IF(BB64=0,0,IF(BB64&gt;BA64,0,((BA64/BB64)-1)*100))</f>
        <v>16.66666666666667</v>
      </c>
      <c r="BU64" s="252">
        <f>IF(BC64=0,0,IF(BC64&gt;BB64,0,((BB64/BC64)-1)*100))</f>
        <v>20</v>
      </c>
      <c r="BV64" s="252">
        <f>IF(BD64=0,0,IF(BD64&gt;BC64,0,((BC64/BD64)-1)*100))</f>
        <v>29.87012987012987</v>
      </c>
      <c r="BW64" s="252">
        <f>IF(BE64=0,0,IF(BE64&gt;BD64,0,((BD64/BE64)-1)*100))</f>
        <v>13.23529411764706</v>
      </c>
      <c r="BX64" s="252">
        <f>IF(BF64=0,0,IF(BF64&gt;BE64,0,((BE64/BF64)-1)*100))</f>
        <v>0</v>
      </c>
      <c r="BY64" s="252">
        <f>IF(BG64=0,0,IF(BG64&gt;BF64,0,((BF64/BG64)-1)*100))</f>
        <v>0</v>
      </c>
      <c r="BZ64" s="252">
        <f>IF(BH64=0,0,IF(BH64&gt;BG64,0,((BG64/BH64)-1)*100))</f>
        <v>21.42857142857142</v>
      </c>
      <c r="CA64" s="253">
        <f>IF(BI64=0,0,IF(BI64&gt;BH64,0,((BH64/BI64)-1)*100))</f>
        <v>0</v>
      </c>
      <c r="CB64" s="250">
        <f>AVERAGE(BK64:CA64)</f>
        <v>13.55463363542516</v>
      </c>
      <c r="CC64" s="250">
        <f>SQRT(AVERAGE((BK64-$CB64)^2,(BL64-$CB64)^2,(BM64-$CB64)^2,(BN64-$CB64)^2,(BO64-$CB64)^2,(BP64-$CB64)^2,(BQ64-$CB64)^2,(BR64-$CB64)^2,(BS64-$CB64)^2,(BT64-$CB64)^2,(BU64-$CB64)^2,(BV64-$CB64)^2,(BW64-$CB64)^2,(BX64-$CB64)^2,(BY64-$CB64)^2,(BZ64-$CB64)^2,(CA64-$CB64)^2))</f>
        <v>13.25851380362653</v>
      </c>
      <c r="CD64" t="s" s="116">
        <v>137</v>
      </c>
      <c r="CE64" s="254">
        <f>IF(AN64="n/a","n/a",IF(U64&lt;0,"n/a",IF(U64="n/a","n/a",I64+AN64-U64)))</f>
        <v>-0.5175383288554443</v>
      </c>
      <c r="CF64" s="254">
        <f>IF(AN64="n/a","n/a",I64+AN64)</f>
        <v>23.2156723427177</v>
      </c>
      <c r="CG64" s="250">
        <f>D64/10+(1000-E64)/100+IF(F64="N",2,IF(F64="Y",1,0))+IF(G64="N",2,IF(G64="Y",1,0))+IF(L64&gt;10,5,L64/2)+IF(S64&gt;100,0,IF(S64&lt;0,0,(100-S64)/10))+IF(U64&gt;100,0,IF(U64&lt;0,0,(100-U64)/10))+IF(X64="-",0,IF(X64="N/A",0,IF(X64&gt;5,0,5-X64)))+IF(Y64&gt;5,0,5-Y64)+IF(Z64="N/A",0,IF(Z64&gt;5,0,5-Z64))+IF(AB64&lt;0,0,IF(AB64="-",0,IF(AB64="N/A",0,IF(AB64&gt;10,5,AB64/2))))+IF(AC64="n/a",0,IF(AC64&lt;0,0,IF(AC64&gt;10,5,AC64/2)))+IF(AE64="n/a",0,IF(AE64&lt;0,0,IF(AE64&gt;10,5,AE64/2)))+AF64/10+IF(AG64&gt;100000,3,IF(AG64&gt;10000,2,IF(AG64&gt;1000,1,0)))+IF(AL64&gt;10,5,AL64/2)+IF(AM64="n/a",0,IF(AM64&gt;10,5,AM64/2))+IF(AN64="n/a",0,IF(AN64&gt;10,5,AN64/2))+IF(AO64="n/a",0,IF(AO64&lt;0,0,IF(AO64&gt;10,5,AO64/2)))+IF(CB64&gt;10,5,CB64/2)</f>
        <v>71.61628794848207</v>
      </c>
      <c r="CH64" s="255">
        <f>IF(AB64="n/a",1.03*AP64,IF(AB64&lt;0,1.01*AP64,IF(AB64&gt;10,1.1*AP64,(1+AB64/100)*AP64)))</f>
        <v>4.46028</v>
      </c>
      <c r="CI64" s="256">
        <f>IF($AC64="n/a",1.03*CH64,IF($AC64&lt;0,1.01*CH64,IF($AC64&gt;10,1.1*CH64,(1+$AC64/100)*CH64)))</f>
        <v>4.85501478</v>
      </c>
      <c r="CJ64" s="257">
        <f>IF($AE64="n/a",1.03*CI64,IF($AE64&lt;0,1.01*CI64,IF($AE64&gt;10,1.1*CI64,(1+$AE64/100)*CI64)))</f>
        <v>5.340516258000001</v>
      </c>
      <c r="CK64" s="257">
        <f>IF($AE64="n/a",1.03*CJ64,IF($AE64&lt;0,1.01*CJ64,IF($AE64&gt;10,1.1*CJ64,(1+$AE64/100)*CJ64)))</f>
        <v>5.874567883800002</v>
      </c>
      <c r="CL64" s="258">
        <f>IF($AE64="n/a",1.03*CK64,IF($AE64&lt;0,1.01*CK64,IF($AE64&gt;10,1.1*CK64,(1+$AE64/100)*CK64)))</f>
        <v>6.462024672180003</v>
      </c>
      <c r="CM64" s="256">
        <f>SUM(CH64:CL64)</f>
        <v>26.99240359398001</v>
      </c>
      <c r="CN64" s="253">
        <f>(CM64/H64)*100</f>
        <v>10.46298301960617</v>
      </c>
      <c r="CO64" s="259">
        <v>1.22</v>
      </c>
      <c r="CP64" s="260">
        <v>85.90000000000001</v>
      </c>
      <c r="CQ64" s="261">
        <v>-3.5</v>
      </c>
      <c r="CR64" s="260">
        <v>2.8</v>
      </c>
      <c r="CS64" s="261">
        <v>25.9</v>
      </c>
    </row>
    <row r="65" ht="11.25" customHeight="1">
      <c r="A65" t="s" s="227">
        <v>1189</v>
      </c>
      <c r="B65" t="s" s="116">
        <v>1190</v>
      </c>
      <c r="C65" t="s" s="227">
        <v>1191</v>
      </c>
      <c r="D65" s="218">
        <v>6</v>
      </c>
      <c r="E65" s="85">
        <v>619</v>
      </c>
      <c r="F65" t="s" s="220">
        <v>129</v>
      </c>
      <c r="G65" t="s" s="221">
        <v>129</v>
      </c>
      <c r="H65" s="493">
        <v>37.79</v>
      </c>
      <c r="I65" s="223">
        <f>(R65/H65)*100</f>
        <v>1.799417835406192</v>
      </c>
      <c r="J65" s="224">
        <v>0.15</v>
      </c>
      <c r="K65" s="224">
        <v>0.17</v>
      </c>
      <c r="L65" s="223">
        <f>((K65/J65)-1)*100</f>
        <v>13.33333333333335</v>
      </c>
      <c r="M65" s="226">
        <v>42774</v>
      </c>
      <c r="N65" s="226">
        <v>42776</v>
      </c>
      <c r="O65" s="226">
        <v>42794</v>
      </c>
      <c r="P65" t="s" s="227">
        <v>629</v>
      </c>
      <c r="Q65" s="319"/>
      <c r="R65" s="225">
        <f>K65*4</f>
        <v>0.68</v>
      </c>
      <c r="S65" s="228">
        <f>IF(OR(W65&lt;0.01,W65="n/a"),"n/a",R65/W65*100)</f>
        <v>38.85714285714286</v>
      </c>
      <c r="T65" s="229">
        <f>IF(OR(W65&lt;0.01,Z65="n/a"),"n/a",(H65/SQRT(22.5*W65*(H65/Z65))-1)*100)</f>
        <v>198.9186437068715</v>
      </c>
      <c r="U65" s="223">
        <f>IF(OR(W65&lt;0.01,W65="n/a"),"n/a",H65/W65)</f>
        <v>21.59428571428571</v>
      </c>
      <c r="V65" s="230">
        <v>3</v>
      </c>
      <c r="W65" s="222">
        <v>1.75</v>
      </c>
      <c r="X65" s="222">
        <v>2.48</v>
      </c>
      <c r="Y65" s="231">
        <v>0.95</v>
      </c>
      <c r="Z65" s="232">
        <v>9.31</v>
      </c>
      <c r="AA65" t="s" s="362">
        <v>143</v>
      </c>
      <c r="AB65" s="396">
        <v>-14.2</v>
      </c>
      <c r="AC65" s="235">
        <v>6.89</v>
      </c>
      <c r="AD65" s="236">
        <v>-0.5</v>
      </c>
      <c r="AE65" s="236">
        <v>8.73</v>
      </c>
      <c r="AF65" s="237">
        <v>13</v>
      </c>
      <c r="AG65" s="238">
        <v>5608</v>
      </c>
      <c r="AH65" s="239">
        <v>1.5</v>
      </c>
      <c r="AI65" s="240">
        <v>3.11</v>
      </c>
      <c r="AJ65" t="s" s="265">
        <f>IF(OR(AD65&lt;0,AD65="n/a",AD65=0,AN65="n/a"),"n/a",AN65/AD65)</f>
        <v>143</v>
      </c>
      <c r="AK65" t="s" s="265">
        <f>IF(OR(AN65&lt;0,AN65="n/a",AO65&lt;0,AO65="n/a"),"n/a",AN65/AO65)</f>
        <v>143</v>
      </c>
      <c r="AL65" s="243">
        <f>((AP65/AQ65)^(1/1)-1)*100</f>
        <v>15.38461538461537</v>
      </c>
      <c r="AM65" s="243">
        <f>IF(AS65=0,"n/a",((AP65/AS65)^(1/3)-1)*100)</f>
        <v>15.44156732643194</v>
      </c>
      <c r="AN65" t="s" s="265">
        <f>IF(AV65=0,"n/a",((AP65/AV65)^(1/5)-1)*100)</f>
        <v>143</v>
      </c>
      <c r="AO65" t="s" s="265">
        <f>IF(BB65=0,"n/a",((AP65/BB65)^(1/10)-1)*100)</f>
        <v>143</v>
      </c>
      <c r="AP65" s="241">
        <v>0.6</v>
      </c>
      <c r="AQ65" s="241">
        <v>0.52</v>
      </c>
      <c r="AR65" s="241">
        <v>0.43</v>
      </c>
      <c r="AS65" s="241">
        <v>0.39</v>
      </c>
      <c r="AT65" s="245"/>
      <c r="AU65" s="241">
        <v>0.36</v>
      </c>
      <c r="AV65" s="321">
        <v>0</v>
      </c>
      <c r="AW65" s="245"/>
      <c r="AX65" s="583">
        <v>0</v>
      </c>
      <c r="AY65" s="394">
        <v>0</v>
      </c>
      <c r="AZ65" s="317">
        <v>0</v>
      </c>
      <c r="BA65" s="317">
        <v>0</v>
      </c>
      <c r="BB65" s="317">
        <v>0</v>
      </c>
      <c r="BC65" s="317">
        <v>0</v>
      </c>
      <c r="BD65" s="317">
        <v>0</v>
      </c>
      <c r="BE65" s="317">
        <v>0</v>
      </c>
      <c r="BF65" s="317">
        <v>0</v>
      </c>
      <c r="BG65" s="317">
        <v>0</v>
      </c>
      <c r="BH65" s="317">
        <v>0</v>
      </c>
      <c r="BI65" s="401">
        <v>0</v>
      </c>
      <c r="BJ65" s="246">
        <f>SUM(AP65:BI65)</f>
        <v>2.3</v>
      </c>
      <c r="BK65" s="250">
        <f>((AP65/AQ65)-1)*100</f>
        <v>15.38461538461537</v>
      </c>
      <c r="BL65" s="250">
        <f>((AQ65/AR65)-1)*100</f>
        <v>20.93023255813955</v>
      </c>
      <c r="BM65" s="250">
        <f>((AR65/AS65)-1)*100</f>
        <v>10.25641025641024</v>
      </c>
      <c r="BN65" s="250">
        <f>IF(AU65=0,0,IF(AU65&gt;AS65,0,((AS65/AU65)-1)*100))</f>
        <v>8.333333333333348</v>
      </c>
      <c r="BO65" s="250">
        <f>IF(AV65=0,0,IF(AV65&gt;AU65,0,((AU65/AV65)-1)*100))</f>
        <v>0</v>
      </c>
      <c r="BP65" s="250">
        <f>IF(AX65=0,0,IF(AX65&gt;AV65,0,((AV65/AX65)-1)*100))</f>
        <v>0</v>
      </c>
      <c r="BQ65" s="251">
        <f>IF(AY65=0,0,IF(AY65&gt;AX65,0,((AX65/AY65)-1)*100))</f>
        <v>0</v>
      </c>
      <c r="BR65" s="252">
        <f>IF(AZ65=0,0,IF(AZ65&gt;AY65,0,((AY65/AZ65)-1)*100))</f>
        <v>0</v>
      </c>
      <c r="BS65" s="252">
        <f>IF(BA65=0,0,IF(BA65&gt;AZ65,0,((AZ65/BA65)-1)*100))</f>
        <v>0</v>
      </c>
      <c r="BT65" s="252">
        <f>IF(BB65=0,0,IF(BB65&gt;BA65,0,((BA65/BB65)-1)*100))</f>
        <v>0</v>
      </c>
      <c r="BU65" s="252">
        <f>IF(BC65=0,0,IF(BC65&gt;BB65,0,((BB65/BC65)-1)*100))</f>
        <v>0</v>
      </c>
      <c r="BV65" s="252">
        <f>IF(BD65=0,0,IF(BD65&gt;BC65,0,((BC65/BD65)-1)*100))</f>
        <v>0</v>
      </c>
      <c r="BW65" s="252">
        <f>IF(BE65=0,0,IF(BE65&gt;BD65,0,((BD65/BE65)-1)*100))</f>
        <v>0</v>
      </c>
      <c r="BX65" s="252">
        <f>IF(BF65=0,0,IF(BF65&gt;BE65,0,((BE65/BF65)-1)*100))</f>
        <v>0</v>
      </c>
      <c r="BY65" s="252">
        <f>IF(BG65=0,0,IF(BG65&gt;BF65,0,((BF65/BG65)-1)*100))</f>
        <v>0</v>
      </c>
      <c r="BZ65" s="252">
        <f>IF(BH65=0,0,IF(BH65&gt;BG65,0,((BG65/BH65)-1)*100))</f>
        <v>0</v>
      </c>
      <c r="CA65" s="253">
        <f>IF(BI65=0,0,IF(BI65&gt;BH65,0,((BH65/BI65)-1)*100))</f>
        <v>0</v>
      </c>
      <c r="CB65" s="250">
        <f>AVERAGE(BK65:CA65)</f>
        <v>3.229681854852854</v>
      </c>
      <c r="CC65" s="250">
        <f>SQRT(AVERAGE((BK65-$CB65)^2,(BL65-$CB65)^2,(BM65-$CB65)^2,(BN65-$CB65)^2,(BO65-$CB65)^2,(BP65-$CB65)^2,(BQ65-$CB65)^2,(BR65-$CB65)^2,(BS65-$CB65)^2,(BT65-$CB65)^2,(BU65-$CB65)^2,(BV65-$CB65)^2,(BW65-$CB65)^2,(BX65-$CB65)^2,(BY65-$CB65)^2,(BZ65-$CB65)^2,(CA65-$CB65)^2))</f>
        <v>6.287593097156508</v>
      </c>
      <c r="CD65" t="s" s="116">
        <v>137</v>
      </c>
      <c r="CE65" t="s" s="402">
        <f>IF(AN65="n/a","n/a",IF(U65&lt;0,"n/a",IF(U65="n/a","n/a",I65+AN65-U65)))</f>
        <v>143</v>
      </c>
      <c r="CF65" t="s" s="402">
        <f>IF(AN65="n/a","n/a",I65+AN65)</f>
        <v>143</v>
      </c>
      <c r="CG65" s="250">
        <f>D65/10+(1000-E65)/100+IF(F65="N",2,IF(F65="Y",1,0))+IF(G65="N",2,IF(G65="Y",1,0))+IF(L65&gt;10,5,L65/2)+IF(S65&gt;100,0,IF(S65&lt;0,0,(100-S65)/10))+IF(U65&gt;100,0,IF(U65&lt;0,0,(100-U65)/10))+IF(X65="-",0,IF(X65="N/A",0,IF(X65&gt;5,0,5-X65)))+IF(Y65&gt;5,0,5-Y65)+IF(Z65="N/A",0,IF(Z65&gt;5,0,5-Z65))+IF(AB65&lt;0,0,IF(AB65="-",0,IF(AB65="N/A",0,IF(AB65&gt;10,5,AB65/2))))+IF(AC65="n/a",0,IF(AC65&lt;0,0,IF(AC65&gt;10,5,AC65/2)))+IF(AE65="n/a",0,IF(AE65&lt;0,0,IF(AE65&gt;10,5,AE65/2)))+AF65/10+IF(AG65&gt;100000,3,IF(AG65&gt;10000,2,IF(AG65&gt;1000,1,0)))+IF(AL65&gt;10,5,AL65/2)+IF(AM65="n/a",0,IF(AM65&gt;10,5,AM65/2))+IF(AN65="n/a",0,IF(AN65&gt;10,5,AN65/2))+IF(AO65="n/a",0,IF(AO65&lt;0,0,IF(AO65&gt;10,5,AO65/2)))+IF(CB65&gt;10,5,CB65/2)</f>
        <v>51.65969807028357</v>
      </c>
      <c r="CH65" s="255">
        <f>IF(AB65="n/a",1.03*AP65,IF(AB65&lt;0,1.01*AP65,IF(AB65&gt;10,1.1*AP65,(1+AB65/100)*AP65)))</f>
        <v>0.606</v>
      </c>
      <c r="CI65" s="256">
        <f>IF($AC65="n/a",1.03*CH65,IF($AC65&lt;0,1.01*CH65,IF($AC65&gt;10,1.1*CH65,(1+$AC65/100)*CH65)))</f>
        <v>0.6477533999999999</v>
      </c>
      <c r="CJ65" s="257">
        <f>IF($AE65="n/a",1.03*CI65,IF($AE65&lt;0,1.01*CI65,IF($AE65&gt;10,1.1*CI65,(1+$AE65/100)*CI65)))</f>
        <v>0.7043022718199998</v>
      </c>
      <c r="CK65" s="257">
        <f>IF($AE65="n/a",1.03*CJ65,IF($AE65&lt;0,1.01*CJ65,IF($AE65&gt;10,1.1*CJ65,(1+$AE65/100)*CJ65)))</f>
        <v>0.7657878601498858</v>
      </c>
      <c r="CL65" s="258">
        <f>IF($AE65="n/a",1.03*CK65,IF($AE65&lt;0,1.01*CK65,IF($AE65&gt;10,1.1*CK65,(1+$AE65/100)*CK65)))</f>
        <v>0.8326411403409707</v>
      </c>
      <c r="CM65" s="256">
        <f>SUM(CH65:CL65)</f>
        <v>3.556484672310856</v>
      </c>
      <c r="CN65" s="253">
        <f>(CM65/H65)*100</f>
        <v>9.411179339271914</v>
      </c>
      <c r="CO65" s="259">
        <v>1.3</v>
      </c>
      <c r="CP65" s="260">
        <v>26.4</v>
      </c>
      <c r="CQ65" s="261">
        <v>-4.8</v>
      </c>
      <c r="CR65" s="260">
        <v>4.1</v>
      </c>
      <c r="CS65" s="261">
        <v>6.3</v>
      </c>
    </row>
    <row r="66" ht="11.25" customHeight="1">
      <c r="A66" t="s" s="146">
        <v>1192</v>
      </c>
      <c r="B66" t="s" s="146">
        <v>1193</v>
      </c>
      <c r="C66" t="s" s="146">
        <v>128</v>
      </c>
      <c r="D66" s="267">
        <v>5</v>
      </c>
      <c r="E66" s="85">
        <v>722</v>
      </c>
      <c r="F66" t="s" s="151">
        <v>55</v>
      </c>
      <c r="G66" t="s" s="152">
        <v>55</v>
      </c>
      <c r="H66" s="496">
        <v>15.9</v>
      </c>
      <c r="I66" s="269">
        <f>(R66/H66)*100</f>
        <v>2.767295597484277</v>
      </c>
      <c r="J66" s="270">
        <v>0.1</v>
      </c>
      <c r="K66" s="270">
        <v>0.11</v>
      </c>
      <c r="L66" s="269">
        <f>((K66/J66)-1)*100</f>
        <v>9.999999999999986</v>
      </c>
      <c r="M66" s="272">
        <v>42767</v>
      </c>
      <c r="N66" s="272">
        <v>42769</v>
      </c>
      <c r="O66" s="272">
        <v>42783</v>
      </c>
      <c r="P66" t="s" s="273">
        <v>209</v>
      </c>
      <c r="Q66" s="441"/>
      <c r="R66" s="271">
        <f>K66*4</f>
        <v>0.44</v>
      </c>
      <c r="S66" s="275">
        <f>IF(OR(W66&lt;0.01,W66="n/a"),"n/a",R66/W66*100)</f>
        <v>55.69620253164557</v>
      </c>
      <c r="T66" s="276">
        <f>IF(OR(W66&lt;0.01,Z66="n/a"),"n/a",(H66/SQRT(22.5*W66*(H66/Z66))-1)*100)</f>
        <v>25.11597994987915</v>
      </c>
      <c r="U66" s="269">
        <f>IF(OR(W66&lt;0.01,W66="n/a"),"n/a",H66/W66)</f>
        <v>20.12658227848101</v>
      </c>
      <c r="V66" s="277">
        <v>12</v>
      </c>
      <c r="W66" s="268">
        <v>0.79</v>
      </c>
      <c r="X66" s="268">
        <v>2.91</v>
      </c>
      <c r="Y66" s="278">
        <v>5.33</v>
      </c>
      <c r="Z66" s="279">
        <v>1.75</v>
      </c>
      <c r="AA66" s="280">
        <v>8.800000000000001</v>
      </c>
      <c r="AB66" s="281">
        <v>12</v>
      </c>
      <c r="AC66" s="282">
        <v>5.62</v>
      </c>
      <c r="AD66" s="283">
        <v>14.2</v>
      </c>
      <c r="AE66" s="283">
        <v>6.9</v>
      </c>
      <c r="AF66" s="284">
        <v>7</v>
      </c>
      <c r="AG66" s="285">
        <v>1333</v>
      </c>
      <c r="AH66" s="286">
        <v>1.9</v>
      </c>
      <c r="AI66" s="287">
        <v>0.14</v>
      </c>
      <c r="AJ66" s="288">
        <f>IF(OR(AD66&lt;0,AD66="n/a",AD66=0,AN66="n/a"),"n/a",AN66/AD66)</f>
        <v>4.118966144092349</v>
      </c>
      <c r="AK66" s="628">
        <f>IF(OR(AN66&lt;0,AN66="n/a",AO66&lt;0,AO66="n/a"),"n/a",AN66/AO66)</f>
        <v>25.92016221509817</v>
      </c>
      <c r="AL66" s="290">
        <f>((AP66/AQ66)^(1/1)-1)*100</f>
        <v>11.11111111111112</v>
      </c>
      <c r="AM66" s="290">
        <f>IF(AS66=0,"n/a",((AP66/AS66)^(1/3)-1)*100)</f>
        <v>18.56311014966876</v>
      </c>
      <c r="AN66" s="290">
        <f>IF(AV66=0,"n/a",((AP66/AV66)^(1/5)-1)*100)</f>
        <v>58.48931924611136</v>
      </c>
      <c r="AO66" s="291">
        <f>IF(BB66=0,"n/a",((AP66/BB66)^(1/10)-1)*100)</f>
        <v>2.256518256357287</v>
      </c>
      <c r="AP66" s="288">
        <v>0.4</v>
      </c>
      <c r="AQ66" s="288">
        <v>0.36</v>
      </c>
      <c r="AR66" s="288">
        <v>0.32</v>
      </c>
      <c r="AS66" s="288">
        <v>0.24</v>
      </c>
      <c r="AT66" s="292"/>
      <c r="AU66" s="510">
        <v>0.04</v>
      </c>
      <c r="AV66" s="510">
        <v>0.04</v>
      </c>
      <c r="AW66" s="629"/>
      <c r="AX66" s="524">
        <v>0.04</v>
      </c>
      <c r="AY66" s="403">
        <v>0.04</v>
      </c>
      <c r="AZ66" s="426">
        <v>0.22</v>
      </c>
      <c r="BA66" s="295">
        <v>0.36</v>
      </c>
      <c r="BB66" s="295">
        <v>0.32</v>
      </c>
      <c r="BC66" s="295">
        <v>0.28</v>
      </c>
      <c r="BD66" s="295">
        <v>0.24</v>
      </c>
      <c r="BE66" s="295">
        <v>0.2</v>
      </c>
      <c r="BF66" s="295">
        <v>0.16</v>
      </c>
      <c r="BG66" s="295">
        <v>0.14</v>
      </c>
      <c r="BH66" s="295">
        <v>0.12</v>
      </c>
      <c r="BI66" s="494">
        <v>0</v>
      </c>
      <c r="BJ66" s="293">
        <f>SUM(AP66:BI66)</f>
        <v>3.520000000000001</v>
      </c>
      <c r="BK66" s="297">
        <f>((AP66/AQ66)-1)*100</f>
        <v>11.11111111111112</v>
      </c>
      <c r="BL66" s="297">
        <f>((AQ66/AR66)-1)*100</f>
        <v>12.5</v>
      </c>
      <c r="BM66" s="297">
        <f>((AR66/AS66)-1)*100</f>
        <v>33.33333333333335</v>
      </c>
      <c r="BN66" s="297">
        <f>IF(AU66=0,0,IF(AU66&gt;AS66,0,((AS66/AU66)-1)*100))</f>
        <v>500</v>
      </c>
      <c r="BO66" s="297">
        <f>IF(AV66=0,0,IF(AV66&gt;AU66,0,((AU66/AV66)-1)*100))</f>
        <v>0</v>
      </c>
      <c r="BP66" s="297">
        <f>IF(AX66=0,0,IF(AX66&gt;AV66,0,((AV66/AX66)-1)*100))</f>
        <v>0</v>
      </c>
      <c r="BQ66" s="298">
        <f>IF(AY66=0,0,IF(AY66&gt;AX66,0,((AX66/AY66)-1)*100))</f>
        <v>0</v>
      </c>
      <c r="BR66" s="299">
        <f>IF(AZ66=0,0,IF(AZ66&gt;AY66,0,((AY66/AZ66)-1)*100))</f>
        <v>0</v>
      </c>
      <c r="BS66" s="299">
        <f>IF(BA66=0,0,IF(BA66&gt;AZ66,0,((AZ66/BA66)-1)*100))</f>
        <v>0</v>
      </c>
      <c r="BT66" s="299">
        <f>IF(BB66=0,0,IF(BB66&gt;BA66,0,((BA66/BB66)-1)*100))</f>
        <v>12.5</v>
      </c>
      <c r="BU66" s="299">
        <f>IF(BC66=0,0,IF(BC66&gt;BB66,0,((BB66/BC66)-1)*100))</f>
        <v>14.28571428571428</v>
      </c>
      <c r="BV66" s="299">
        <f>IF(BD66=0,0,IF(BD66&gt;BC66,0,((BC66/BD66)-1)*100))</f>
        <v>16.66666666666667</v>
      </c>
      <c r="BW66" s="299">
        <f>IF(BE66=0,0,IF(BE66&gt;BD66,0,((BD66/BE66)-1)*100))</f>
        <v>20</v>
      </c>
      <c r="BX66" s="299">
        <f>IF(BF66=0,0,IF(BF66&gt;BE66,0,((BE66/BF66)-1)*100))</f>
        <v>25</v>
      </c>
      <c r="BY66" s="299">
        <f>IF(BG66=0,0,IF(BG66&gt;BF66,0,((BF66/BG66)-1)*100))</f>
        <v>14.28571428571428</v>
      </c>
      <c r="BZ66" s="299">
        <f>IF(BH66=0,0,IF(BH66&gt;BG66,0,((BG66/BH66)-1)*100))</f>
        <v>16.66666666666667</v>
      </c>
      <c r="CA66" s="300">
        <f>IF(BI66=0,0,IF(BI66&gt;BH66,0,((BH66/BI66)-1)*100))</f>
        <v>0</v>
      </c>
      <c r="CB66" s="297">
        <f>AVERAGE(BK66:CA66)</f>
        <v>39.78524743230626</v>
      </c>
      <c r="CC66" s="297">
        <f>SQRT(AVERAGE((BK66-$CB66)^2,(BL66-$CB66)^2,(BM66-$CB66)^2,(BN66-$CB66)^2,(BO66-$CB66)^2,(BP66-$CB66)^2,(BQ66-$CB66)^2,(BR66-$CB66)^2,(BS66-$CB66)^2,(BT66-$CB66)^2,(BU66-$CB66)^2,(BV66-$CB66)^2,(BW66-$CB66)^2,(BX66-$CB66)^2,(BY66-$CB66)^2,(BZ66-$CB66)^2,(CA66-$CB66)^2))</f>
        <v>115.4599666288376</v>
      </c>
      <c r="CD66" t="s" s="146">
        <v>132</v>
      </c>
      <c r="CE66" s="301">
        <f>IF(AN66="n/a","n/a",IF(U66&lt;0,"n/a",IF(U66="n/a","n/a",I66+AN66-U66)))</f>
        <v>41.13003256511462</v>
      </c>
      <c r="CF66" s="301">
        <f>IF(AN66="n/a","n/a",I66+AN66)</f>
        <v>61.25661484359564</v>
      </c>
      <c r="CG66" s="297">
        <f>D66/10+(1000-E66)/100+IF(F66="N",2,IF(F66="Y",1,0))+IF(G66="N",2,IF(G66="Y",1,0))+IF(L66&gt;10,5,L66/2)+IF(S66&gt;100,0,IF(S66&lt;0,0,(100-S66)/10))+IF(U66&gt;100,0,IF(U66&lt;0,0,(100-U66)/10))+IF(X66="-",0,IF(X66="N/A",0,IF(X66&gt;5,0,5-X66)))+IF(Y66&gt;5,0,5-Y66)+IF(Z66="N/A",0,IF(Z66&gt;5,0,5-Z66))+IF(AB66&lt;0,0,IF(AB66="-",0,IF(AB66="N/A",0,IF(AB66&gt;10,5,AB66/2))))+IF(AC66="n/a",0,IF(AC66&lt;0,0,IF(AC66&gt;10,5,AC66/2)))+IF(AE66="n/a",0,IF(AE66&lt;0,0,IF(AE66&gt;10,5,AE66/2)))+AF66/10+IF(AG66&gt;100000,3,IF(AG66&gt;10000,2,IF(AG66&gt;1000,1,0)))+IF(AL66&gt;10,5,AL66/2)+IF(AM66="n/a",0,IF(AM66&gt;10,5,AM66/2))+IF(AN66="n/a",0,IF(AN66&gt;10,5,AN66/2))+IF(AO66="n/a",0,IF(AO66&lt;0,0,IF(AO66&gt;10,5,AO66/2)))+IF(CB66&gt;10,5,CB66/2)</f>
        <v>64.12598064716599</v>
      </c>
      <c r="CH66" s="302">
        <f>IF(AB66="n/a",1.03*AP66,IF(AB66&lt;0,1.01*AP66,IF(AB66&gt;10,1.1*AP66,(1+AB66/100)*AP66)))</f>
        <v>0.4400000000000001</v>
      </c>
      <c r="CI66" s="303">
        <f>IF($AC66="n/a",1.03*CH66,IF($AC66&lt;0,1.01*CH66,IF($AC66&gt;10,1.1*CH66,(1+$AC66/100)*CH66)))</f>
        <v>0.4647280000000001</v>
      </c>
      <c r="CJ66" s="304">
        <f>IF($AE66="n/a",1.03*CI66,IF($AE66&lt;0,1.01*CI66,IF($AE66&gt;10,1.1*CI66,(1+$AE66/100)*CI66)))</f>
        <v>0.4967942320000001</v>
      </c>
      <c r="CK66" s="304">
        <f>IF($AE66="n/a",1.03*CJ66,IF($AE66&lt;0,1.01*CJ66,IF($AE66&gt;10,1.1*CJ66,(1+$AE66/100)*CJ66)))</f>
        <v>0.531073034008</v>
      </c>
      <c r="CL66" s="305">
        <f>IF($AE66="n/a",1.03*CK66,IF($AE66&lt;0,1.01*CK66,IF($AE66&gt;10,1.1*CK66,(1+$AE66/100)*CK66)))</f>
        <v>0.567717073354552</v>
      </c>
      <c r="CM66" s="303">
        <f>SUM(CH66:CL66)</f>
        <v>2.500312339362552</v>
      </c>
      <c r="CN66" s="300">
        <f>(CM66/H66)*100</f>
        <v>15.72523483875819</v>
      </c>
      <c r="CO66" s="306">
        <v>1.06</v>
      </c>
      <c r="CP66" s="307">
        <v>27.7</v>
      </c>
      <c r="CQ66" s="308">
        <v>-11.1</v>
      </c>
      <c r="CR66" s="307">
        <v>1.8</v>
      </c>
      <c r="CS66" s="308">
        <v>0.7</v>
      </c>
    </row>
    <row r="67" ht="11.25" customHeight="1">
      <c r="A67" t="s" s="173">
        <v>1194</v>
      </c>
      <c r="B67" t="s" s="110">
        <v>1195</v>
      </c>
      <c r="C67" t="s" s="173">
        <v>259</v>
      </c>
      <c r="D67" s="174">
        <v>6</v>
      </c>
      <c r="E67" s="85">
        <v>595</v>
      </c>
      <c r="F67" t="s" s="118">
        <v>55</v>
      </c>
      <c r="G67" t="s" s="113">
        <v>55</v>
      </c>
      <c r="H67" s="495">
        <v>25.2</v>
      </c>
      <c r="I67" s="177">
        <f>(R67/H67)*100</f>
        <v>2.222222222222223</v>
      </c>
      <c r="J67" s="311">
        <v>0.135</v>
      </c>
      <c r="K67" s="311">
        <v>0.14</v>
      </c>
      <c r="L67" s="177">
        <f>((K67/J67)-1)*100</f>
        <v>3.703703703703698</v>
      </c>
      <c r="M67" s="389">
        <v>42627</v>
      </c>
      <c r="N67" s="389">
        <v>42629</v>
      </c>
      <c r="O67" s="389">
        <v>42646</v>
      </c>
      <c r="P67" t="s" s="173">
        <v>201</v>
      </c>
      <c r="Q67" t="s" s="503">
        <v>1161</v>
      </c>
      <c r="R67" s="180">
        <f>K67*4</f>
        <v>0.5600000000000001</v>
      </c>
      <c r="S67" s="181">
        <f>IF(OR(W67&lt;0.01,W67="n/a"),"n/a",R67/W67*100)</f>
        <v>42.74809160305344</v>
      </c>
      <c r="T67" s="182">
        <f>IF(OR(W67&lt;0.01,Z67="n/a"),"n/a",(H67/SQRT(22.5*W67*(H67/Z67))-1)*100)</f>
        <v>29.11915320815437</v>
      </c>
      <c r="U67" s="177">
        <f>IF(OR(W67&lt;0.01,W67="n/a"),"n/a",H67/W67)</f>
        <v>19.23664122137404</v>
      </c>
      <c r="V67" s="183">
        <v>6</v>
      </c>
      <c r="W67" s="176">
        <v>1.31</v>
      </c>
      <c r="X67" t="s" s="369">
        <v>143</v>
      </c>
      <c r="Y67" s="184">
        <v>0.63</v>
      </c>
      <c r="Z67" s="185">
        <v>1.95</v>
      </c>
      <c r="AA67" t="s" s="513">
        <v>143</v>
      </c>
      <c r="AB67" s="187">
        <v>117.2</v>
      </c>
      <c r="AC67" s="188">
        <v>11.3</v>
      </c>
      <c r="AD67" s="189">
        <v>18.1</v>
      </c>
      <c r="AE67" t="s" s="392">
        <v>143</v>
      </c>
      <c r="AF67" s="190">
        <v>5</v>
      </c>
      <c r="AG67" s="191">
        <v>1126</v>
      </c>
      <c r="AH67" s="192">
        <v>1.7</v>
      </c>
      <c r="AI67" s="193">
        <v>0.53</v>
      </c>
      <c r="AJ67" s="194">
        <f>IF(OR(AD67&lt;0,AD67="n/a",AD67=0,AN67="n/a"),"n/a",AN67/AD67)</f>
        <v>0.2416101574495741</v>
      </c>
      <c r="AK67" t="s" s="338">
        <f>IF(OR(AN67&lt;0,AN67="n/a",AO67&lt;0,AO67="n/a"),"n/a",AN67/AO67)</f>
        <v>143</v>
      </c>
      <c r="AL67" s="196">
        <f>((AP67/AQ67)^(1/1)-1)*100</f>
        <v>4.807692307692313</v>
      </c>
      <c r="AM67" s="196">
        <f>IF(AS67=0,"n/a",((AP67/AS67)^(1/3)-1)*100)</f>
        <v>4.324206065175806</v>
      </c>
      <c r="AN67" s="196">
        <f>IF(AV67=0,"n/a",((AP67/AV67)^(1/5)-1)*100)</f>
        <v>4.373143849837291</v>
      </c>
      <c r="AO67" s="197">
        <f>IF(BB67=0,"n/a",((AP67/BB67)^(1/10)-1)*100)</f>
        <v>-4.678386935877321</v>
      </c>
      <c r="AP67" s="194">
        <v>0.545</v>
      </c>
      <c r="AQ67" s="194">
        <v>0.52</v>
      </c>
      <c r="AR67" s="194">
        <v>0.49</v>
      </c>
      <c r="AS67" s="198">
        <v>0.48</v>
      </c>
      <c r="AT67" s="199"/>
      <c r="AU67" s="194">
        <v>0.46</v>
      </c>
      <c r="AV67" s="198">
        <v>0.44</v>
      </c>
      <c r="AW67" s="199"/>
      <c r="AX67" s="398">
        <v>0.44</v>
      </c>
      <c r="AY67" s="370">
        <v>0.66</v>
      </c>
      <c r="AZ67" s="203">
        <v>0.88</v>
      </c>
      <c r="BA67" s="203">
        <v>0.88</v>
      </c>
      <c r="BB67" s="202">
        <v>0.88</v>
      </c>
      <c r="BC67" s="202">
        <v>0.78</v>
      </c>
      <c r="BD67" s="202">
        <v>0.665</v>
      </c>
      <c r="BE67" s="202">
        <v>0.645</v>
      </c>
      <c r="BF67" s="202">
        <v>0.64</v>
      </c>
      <c r="BG67" s="202">
        <v>0.62</v>
      </c>
      <c r="BH67" s="202">
        <v>0.61</v>
      </c>
      <c r="BI67" s="314">
        <v>0.59</v>
      </c>
      <c r="BJ67" s="200">
        <f>SUM(AP67:BI67)</f>
        <v>11.225</v>
      </c>
      <c r="BK67" s="205">
        <f>((AP67/AQ67)-1)*100</f>
        <v>4.807692307692313</v>
      </c>
      <c r="BL67" s="205">
        <f>((AQ67/AR67)-1)*100</f>
        <v>6.122448979591844</v>
      </c>
      <c r="BM67" s="205">
        <f>((AR67/AS67)-1)*100</f>
        <v>2.083333333333326</v>
      </c>
      <c r="BN67" s="205">
        <f>IF(AU67=0,0,IF(AU67&gt;AS67,0,((AS67/AU67)-1)*100))</f>
        <v>4.347826086956519</v>
      </c>
      <c r="BO67" s="205">
        <f>IF(AV67=0,0,IF(AV67&gt;AU67,0,((AU67/AV67)-1)*100))</f>
        <v>4.545454545454541</v>
      </c>
      <c r="BP67" s="205">
        <f>IF(AX67=0,0,IF(AX67&gt;AV67,0,((AV67/AX67)-1)*100))</f>
        <v>0</v>
      </c>
      <c r="BQ67" s="206">
        <f>IF(AY67=0,0,IF(AY67&gt;AX67,0,((AX67/AY67)-1)*100))</f>
        <v>0</v>
      </c>
      <c r="BR67" s="207">
        <f>IF(AZ67=0,0,IF(AZ67&gt;AY67,0,((AY67/AZ67)-1)*100))</f>
        <v>0</v>
      </c>
      <c r="BS67" s="207">
        <f>IF(BA67=0,0,IF(BA67&gt;AZ67,0,((AZ67/BA67)-1)*100))</f>
        <v>0</v>
      </c>
      <c r="BT67" s="207">
        <f>IF(BB67=0,0,IF(BB67&gt;BA67,0,((BA67/BB67)-1)*100))</f>
        <v>0</v>
      </c>
      <c r="BU67" s="207">
        <f>IF(BC67=0,0,IF(BC67&gt;BB67,0,((BB67/BC67)-1)*100))</f>
        <v>12.82051282051282</v>
      </c>
      <c r="BV67" s="207">
        <f>IF(BD67=0,0,IF(BD67&gt;BC67,0,((BC67/BD67)-1)*100))</f>
        <v>17.29323308270676</v>
      </c>
      <c r="BW67" s="207">
        <f>IF(BE67=0,0,IF(BE67&gt;BD67,0,((BD67/BE67)-1)*100))</f>
        <v>3.100775193798455</v>
      </c>
      <c r="BX67" s="207">
        <f>IF(BF67=0,0,IF(BF67&gt;BE67,0,((BE67/BF67)-1)*100))</f>
        <v>0.78125</v>
      </c>
      <c r="BY67" s="207">
        <f>IF(BG67=0,0,IF(BG67&gt;BF67,0,((BF67/BG67)-1)*100))</f>
        <v>3.2258064516129</v>
      </c>
      <c r="BZ67" s="207">
        <f>IF(BH67=0,0,IF(BH67&gt;BG67,0,((BG67/BH67)-1)*100))</f>
        <v>1.639344262295084</v>
      </c>
      <c r="CA67" s="208">
        <f>IF(BI67=0,0,IF(BI67&gt;BH67,0,((BH67/BI67)-1)*100))</f>
        <v>3.389830508474589</v>
      </c>
      <c r="CB67" s="205">
        <f>AVERAGE(BK67:CA67)</f>
        <v>3.773971033672302</v>
      </c>
      <c r="CC67" s="205">
        <f>SQRT(AVERAGE((BK67-$CB67)^2,(BL67-$CB67)^2,(BM67-$CB67)^2,(BN67-$CB67)^2,(BO67-$CB67)^2,(BP67-$CB67)^2,(BQ67-$CB67)^2,(BR67-$CB67)^2,(BS67-$CB67)^2,(BT67-$CB67)^2,(BU67-$CB67)^2,(BV67-$CB67)^2,(BW67-$CB67)^2,(BX67-$CB67)^2,(BY67-$CB67)^2,(BZ67-$CB67)^2,(CA67-$CB67)^2))</f>
        <v>4.605658819166892</v>
      </c>
      <c r="CD67" t="s" s="110">
        <v>137</v>
      </c>
      <c r="CE67" s="209">
        <f>IF(AN67="n/a","n/a",IF(U67&lt;0,"n/a",IF(U67="n/a","n/a",I67+AN67-U67)))</f>
        <v>-12.64127514931453</v>
      </c>
      <c r="CF67" s="209">
        <f>IF(AN67="n/a","n/a",I67+AN67)</f>
        <v>6.595366072059514</v>
      </c>
      <c r="CG67" s="205">
        <f>D67/10+(1000-E67)/100+IF(F67="N",2,IF(F67="Y",1,0))+IF(G67="N",2,IF(G67="Y",1,0))+IF(L67&gt;10,5,L67/2)+IF(S67&gt;100,0,IF(S67&lt;0,0,(100-S67)/10))+IF(U67&gt;100,0,IF(U67&lt;0,0,(100-U67)/10))+IF(X67="-",0,IF(X67="N/A",0,IF(X67&gt;5,0,5-X67)))+IF(Y67&gt;5,0,5-Y67)+IF(Z67="N/A",0,IF(Z67&gt;5,0,5-Z67))+IF(AB67&lt;0,0,IF(AB67="-",0,IF(AB67="N/A",0,IF(AB67&gt;10,5,AB67/2))))+IF(AC67="n/a",0,IF(AC67&lt;0,0,IF(AC67&gt;10,5,AC67/2)))+IF(AE67="n/a",0,IF(AE67&lt;0,0,IF(AE67&gt;10,5,AE67/2)))+AF67/10+IF(AG67&gt;100000,3,IF(AG67&gt;10000,2,IF(AG67&gt;1000,1,0)))+IF(AL67&gt;10,5,AL67/2)+IF(AM67="n/a",0,IF(AM67&gt;10,5,AM67/2))+IF(AN67="n/a",0,IF(AN67&gt;10,5,AN67/2))+IF(AO67="n/a",0,IF(AO67&lt;0,0,IF(AO67&gt;10,5,AO67/2)))+IF(CB67&gt;10,5,CB67/2)</f>
        <v>51.86288519759795</v>
      </c>
      <c r="CH67" s="315">
        <f>IF(AB67="n/a",1.03*AP67,IF(AB67&lt;0,1.01*AP67,IF(AB67&gt;10,1.1*AP67,(1+AB67/100)*AP67)))</f>
        <v>0.5995000000000001</v>
      </c>
      <c r="CI67" s="211">
        <f>IF($AC67="n/a",1.03*CH67,IF($AC67&lt;0,1.01*CH67,IF($AC67&gt;10,1.1*CH67,(1+$AC67/100)*CH67)))</f>
        <v>0.6594500000000002</v>
      </c>
      <c r="CJ67" s="212">
        <f>IF($AE67="n/a",1.03*CI67,IF($AE67&lt;0,1.01*CI67,IF($AE67&gt;10,1.1*CI67,(1+$AE67/100)*CI67)))</f>
        <v>0.6792335000000003</v>
      </c>
      <c r="CK67" s="212">
        <f>IF($AE67="n/a",1.03*CJ67,IF($AE67&lt;0,1.01*CJ67,IF($AE67&gt;10,1.1*CJ67,(1+$AE67/100)*CJ67)))</f>
        <v>0.6996105050000003</v>
      </c>
      <c r="CL67" s="210">
        <f>IF($AE67="n/a",1.03*CK67,IF($AE67&lt;0,1.01*CK67,IF($AE67&gt;10,1.1*CK67,(1+$AE67/100)*CK67)))</f>
        <v>0.7205988201500003</v>
      </c>
      <c r="CM67" s="211">
        <f>SUM(CH67:CL67)</f>
        <v>3.358392825150001</v>
      </c>
      <c r="CN67" s="208">
        <f>(CM67/H67)*100</f>
        <v>13.32695565535715</v>
      </c>
      <c r="CO67" s="213">
        <v>0.79</v>
      </c>
      <c r="CP67" s="214">
        <v>39.9</v>
      </c>
      <c r="CQ67" s="215">
        <v>-2.9</v>
      </c>
      <c r="CR67" s="214">
        <v>11</v>
      </c>
      <c r="CS67" s="215">
        <v>10.1</v>
      </c>
    </row>
    <row r="68" ht="11.25" customHeight="1">
      <c r="A68" t="s" s="116">
        <v>1196</v>
      </c>
      <c r="B68" t="s" s="116">
        <v>1197</v>
      </c>
      <c r="C68" t="s" s="116">
        <v>518</v>
      </c>
      <c r="D68" s="218">
        <v>8</v>
      </c>
      <c r="E68" s="85">
        <v>359</v>
      </c>
      <c r="F68" t="s" s="220">
        <v>141</v>
      </c>
      <c r="G68" t="s" s="221">
        <v>141</v>
      </c>
      <c r="H68" s="493">
        <v>61.66</v>
      </c>
      <c r="I68" s="223">
        <f>(R68/H68)*100</f>
        <v>2.530003243593902</v>
      </c>
      <c r="J68" s="224">
        <v>0.38</v>
      </c>
      <c r="K68" s="224">
        <v>0.39</v>
      </c>
      <c r="L68" s="223">
        <f>((K68/J68)-1)*100</f>
        <v>2.631578947368429</v>
      </c>
      <c r="M68" s="226">
        <v>42739</v>
      </c>
      <c r="N68" s="226">
        <v>42741</v>
      </c>
      <c r="O68" s="226">
        <v>42767</v>
      </c>
      <c r="P68" t="s" s="227">
        <v>171</v>
      </c>
      <c r="Q68" s="325"/>
      <c r="R68" s="225">
        <f>K68*4</f>
        <v>1.56</v>
      </c>
      <c r="S68" s="228">
        <f>IF(OR(W68&lt;0.01,W68="n/a"),"n/a",R68/W68*100)</f>
        <v>61.41732283464567</v>
      </c>
      <c r="T68" s="229">
        <f>IF(OR(W68&lt;0.01,Z68="n/a"),"n/a",(H68/SQRT(22.5*W68*(H68/Z68))-1)*100)</f>
        <v>171.6574962624638</v>
      </c>
      <c r="U68" s="223">
        <f>IF(OR(W68&lt;0.01,W68="n/a"),"n/a",H68/W68)</f>
        <v>24.2755905511811</v>
      </c>
      <c r="V68" s="230">
        <v>8</v>
      </c>
      <c r="W68" s="222">
        <v>2.54</v>
      </c>
      <c r="X68" s="222">
        <v>2.3</v>
      </c>
      <c r="Y68" s="231">
        <v>5</v>
      </c>
      <c r="Z68" s="232">
        <v>6.84</v>
      </c>
      <c r="AA68" s="233">
        <v>28.2</v>
      </c>
      <c r="AB68" s="234">
        <v>184.6</v>
      </c>
      <c r="AC68" s="235">
        <v>7.44</v>
      </c>
      <c r="AD68" s="236">
        <v>4.2</v>
      </c>
      <c r="AE68" s="236">
        <v>10.57</v>
      </c>
      <c r="AF68" s="237">
        <v>22</v>
      </c>
      <c r="AG68" s="238">
        <v>102822</v>
      </c>
      <c r="AH68" s="239">
        <v>0.2</v>
      </c>
      <c r="AI68" s="240">
        <v>0.57</v>
      </c>
      <c r="AJ68" s="241">
        <f>IF(OR(AD68&lt;0,AD68="n/a",AD68=0,AN68="n/a"),"n/a",AN68/AD68)</f>
        <v>0.6813703216778152</v>
      </c>
      <c r="AK68" s="242">
        <f>IF(OR(AN68&lt;0,AN68="n/a",AO68&lt;0,AO68="n/a"),"n/a",AN68/AO68)</f>
        <v>0.9228718799733909</v>
      </c>
      <c r="AL68" s="243">
        <f>((AP68/AQ68)^(1/1)-1)*100</f>
        <v>2.702702702702697</v>
      </c>
      <c r="AM68" s="243">
        <f>IF(AS68=0,"n/a",((AP68/AS68)^(1/3)-1)*100)</f>
        <v>2.779188435502311</v>
      </c>
      <c r="AN68" s="243">
        <f>IF(AV68=0,"n/a",((AP68/AV68)^(1/5)-1)*100)</f>
        <v>2.861755351046824</v>
      </c>
      <c r="AO68" s="244">
        <f>IF(BB68=0,"n/a",((AP68/BB68)^(1/10)-1)*100)</f>
        <v>3.100923771920905</v>
      </c>
      <c r="AP68" s="241">
        <v>1.52</v>
      </c>
      <c r="AQ68" s="241">
        <v>1.48</v>
      </c>
      <c r="AR68" s="241">
        <v>1.45</v>
      </c>
      <c r="AS68" s="241">
        <v>1.4</v>
      </c>
      <c r="AT68" s="245"/>
      <c r="AU68" s="241">
        <v>1.36</v>
      </c>
      <c r="AV68" s="241">
        <v>1.32</v>
      </c>
      <c r="AW68" s="245"/>
      <c r="AX68" s="246">
        <v>1.28</v>
      </c>
      <c r="AY68" s="394">
        <v>1.24</v>
      </c>
      <c r="AZ68" s="248">
        <v>1.24</v>
      </c>
      <c r="BA68" s="317">
        <v>1.12</v>
      </c>
      <c r="BB68" s="317">
        <v>1.12</v>
      </c>
      <c r="BC68" s="317">
        <v>1.12</v>
      </c>
      <c r="BD68" s="317">
        <v>1.12</v>
      </c>
      <c r="BE68" s="317">
        <v>1.12</v>
      </c>
      <c r="BF68" s="248">
        <v>1.12</v>
      </c>
      <c r="BG68" s="248">
        <v>1.06022</v>
      </c>
      <c r="BH68" s="248">
        <v>0.93276</v>
      </c>
      <c r="BI68" s="249">
        <v>0.81852</v>
      </c>
      <c r="BJ68" s="246">
        <f>SUM(AP68:BI68)</f>
        <v>21.82150000000001</v>
      </c>
      <c r="BK68" s="250">
        <f>((AP68/AQ68)-1)*100</f>
        <v>2.702702702702697</v>
      </c>
      <c r="BL68" s="250">
        <f>((AQ68/AR68)-1)*100</f>
        <v>2.068965517241383</v>
      </c>
      <c r="BM68" s="250">
        <f>((AR68/AS68)-1)*100</f>
        <v>3.571428571428581</v>
      </c>
      <c r="BN68" s="250">
        <f>IF(AU68=0,0,IF(AU68&gt;AS68,0,((AS68/AU68)-1)*100))</f>
        <v>2.941176470588225</v>
      </c>
      <c r="BO68" s="250">
        <f>IF(AV68=0,0,IF(AV68&gt;AU68,0,((AU68/AV68)-1)*100))</f>
        <v>3.030303030303028</v>
      </c>
      <c r="BP68" s="250">
        <f>IF(AX68=0,0,IF(AX68&gt;AV68,0,((AV68/AX68)-1)*100))</f>
        <v>3.125</v>
      </c>
      <c r="BQ68" s="251">
        <f>IF(AY68=0,0,IF(AY68&gt;AX68,0,((AX68/AY68)-1)*100))</f>
        <v>3.2258064516129</v>
      </c>
      <c r="BR68" s="252">
        <f>IF(AZ68=0,0,IF(AZ68&gt;AY68,0,((AY68/AZ68)-1)*100))</f>
        <v>0</v>
      </c>
      <c r="BS68" s="252">
        <f>IF(BA68=0,0,IF(BA68&gt;AZ68,0,((AZ68/BA68)-1)*100))</f>
        <v>10.7142857142857</v>
      </c>
      <c r="BT68" s="252">
        <f>IF(BB68=0,0,IF(BB68&gt;BA68,0,((BA68/BB68)-1)*100))</f>
        <v>0</v>
      </c>
      <c r="BU68" s="252">
        <f>IF(BC68=0,0,IF(BC68&gt;BB68,0,((BB68/BC68)-1)*100))</f>
        <v>0</v>
      </c>
      <c r="BV68" s="252">
        <f>IF(BD68=0,0,IF(BD68&gt;BC68,0,((BC68/BD68)-1)*100))</f>
        <v>0</v>
      </c>
      <c r="BW68" s="252">
        <f>IF(BE68=0,0,IF(BE68&gt;BD68,0,((BD68/BE68)-1)*100))</f>
        <v>0</v>
      </c>
      <c r="BX68" s="252">
        <f>IF(BF68=0,0,IF(BF68&gt;BE68,0,((BE68/BF68)-1)*100))</f>
        <v>0</v>
      </c>
      <c r="BY68" s="252">
        <f>IF(BG68=0,0,IF(BG68&gt;BF68,0,((BF68/BG68)-1)*100))</f>
        <v>5.6384523966724</v>
      </c>
      <c r="BZ68" s="252">
        <f>IF(BH68=0,0,IF(BH68&gt;BG68,0,((BG68/BH68)-1)*100))</f>
        <v>13.66482267678717</v>
      </c>
      <c r="CA68" s="253">
        <f>IF(BI68=0,0,IF(BI68&gt;BH68,0,((BH68/BI68)-1)*100))</f>
        <v>13.95689781556957</v>
      </c>
      <c r="CB68" s="250">
        <f>AVERAGE(BK68:CA68)</f>
        <v>3.802343608658332</v>
      </c>
      <c r="CC68" s="250">
        <f>SQRT(AVERAGE((BK68-$CB68)^2,(BL68-$CB68)^2,(BM68-$CB68)^2,(BN68-$CB68)^2,(BO68-$CB68)^2,(BP68-$CB68)^2,(BQ68-$CB68)^2,(BR68-$CB68)^2,(BS68-$CB68)^2,(BT68-$CB68)^2,(BU68-$CB68)^2,(BV68-$CB68)^2,(BW68-$CB68)^2,(BX68-$CB68)^2,(BY68-$CB68)^2,(BZ68-$CB68)^2,(CA68-$CB68)^2))</f>
        <v>4.502761124213686</v>
      </c>
      <c r="CD68" t="s" s="116">
        <v>188</v>
      </c>
      <c r="CE68" s="254">
        <f>IF(AN68="n/a","n/a",IF(U68&lt;0,"n/a",IF(U68="n/a","n/a",I68+AN68-U68)))</f>
        <v>-18.88383195654037</v>
      </c>
      <c r="CF68" s="254">
        <f>IF(AN68="n/a","n/a",I68+AN68)</f>
        <v>5.391758594640726</v>
      </c>
      <c r="CG68" s="250">
        <f>D68/10+(1000-E68)/100+IF(F68="N",2,IF(F68="Y",1,0))+IF(G68="N",2,IF(G68="Y",1,0))+IF(L68&gt;10,5,L68/2)+IF(S68&gt;100,0,IF(S68&lt;0,0,(100-S68)/10))+IF(U68&gt;100,0,IF(U68&lt;0,0,(100-U68)/10))+IF(X68="-",0,IF(X68="N/A",0,IF(X68&gt;5,0,5-X68)))+IF(Y68&gt;5,0,5-Y68)+IF(Z68="N/A",0,IF(Z68&gt;5,0,5-Z68))+IF(AB68&lt;0,0,IF(AB68="-",0,IF(AB68="N/A",0,IF(AB68&gt;10,5,AB68/2))))+IF(AC68="n/a",0,IF(AC68&lt;0,0,IF(AC68&gt;10,5,AC68/2)))+IF(AE68="n/a",0,IF(AE68&lt;0,0,IF(AE68&gt;10,5,AE68/2)))+AF68/10+IF(AG68&gt;100000,3,IF(AG68&gt;10000,2,IF(AG68&gt;1000,1,0)))+IF(AL68&gt;10,5,AL68/2)+IF(AM68="n/a",0,IF(AM68&gt;10,5,AM68/2))+IF(AN68="n/a",0,IF(AN68&gt;10,5,AN68/2))+IF(AO68="n/a",0,IF(AO68&lt;0,0,IF(AO68&gt;10,5,AO68/2)))+IF(CB68&gt;10,5,CB68/2)</f>
        <v>51.19995507001707</v>
      </c>
      <c r="CH68" s="255">
        <f>IF(AB68="n/a",1.03*AP68,IF(AB68&lt;0,1.01*AP68,IF(AB68&gt;10,1.1*AP68,(1+AB68/100)*AP68)))</f>
        <v>1.672</v>
      </c>
      <c r="CI68" s="256">
        <f>IF($AC68="n/a",1.03*CH68,IF($AC68&lt;0,1.01*CH68,IF($AC68&gt;10,1.1*CH68,(1+$AC68/100)*CH68)))</f>
        <v>1.7963968</v>
      </c>
      <c r="CJ68" s="257">
        <f>IF($AE68="n/a",1.03*CI68,IF($AE68&lt;0,1.01*CI68,IF($AE68&gt;10,1.1*CI68,(1+$AE68/100)*CI68)))</f>
        <v>1.97603648</v>
      </c>
      <c r="CK68" s="257">
        <f>IF($AE68="n/a",1.03*CJ68,IF($AE68&lt;0,1.01*CJ68,IF($AE68&gt;10,1.1*CJ68,(1+$AE68/100)*CJ68)))</f>
        <v>2.173640128000001</v>
      </c>
      <c r="CL68" s="258">
        <f>IF($AE68="n/a",1.03*CK68,IF($AE68&lt;0,1.01*CK68,IF($AE68&gt;10,1.1*CK68,(1+$AE68/100)*CK68)))</f>
        <v>2.391004140800001</v>
      </c>
      <c r="CM68" s="256">
        <f>SUM(CH68:CL68)</f>
        <v>10.0090775488</v>
      </c>
      <c r="CN68" s="253">
        <f>(CM68/H68)*100</f>
        <v>16.23269145118391</v>
      </c>
      <c r="CO68" s="259">
        <v>1.18</v>
      </c>
      <c r="CP68" s="260">
        <v>34</v>
      </c>
      <c r="CQ68" s="261">
        <v>-6.7</v>
      </c>
      <c r="CR68" s="260">
        <v>-1.1</v>
      </c>
      <c r="CS68" s="261">
        <v>8.9</v>
      </c>
    </row>
    <row r="69" ht="11.25" customHeight="1">
      <c r="A69" t="s" s="116">
        <v>1198</v>
      </c>
      <c r="B69" t="s" s="116">
        <v>1199</v>
      </c>
      <c r="C69" t="s" s="116">
        <v>372</v>
      </c>
      <c r="D69" s="218">
        <v>5</v>
      </c>
      <c r="E69" s="85">
        <v>813</v>
      </c>
      <c r="F69" t="s" s="220">
        <v>129</v>
      </c>
      <c r="G69" t="s" s="221">
        <v>129</v>
      </c>
      <c r="H69" s="493">
        <v>17.47</v>
      </c>
      <c r="I69" s="223">
        <f>(R69/H69)*100</f>
        <v>6.29650829994276</v>
      </c>
      <c r="J69" s="224">
        <v>0.26</v>
      </c>
      <c r="K69" s="224">
        <v>0.275</v>
      </c>
      <c r="L69" s="223">
        <f>((K69/J69)-1)*100</f>
        <v>5.769230769230771</v>
      </c>
      <c r="M69" s="226">
        <v>43103</v>
      </c>
      <c r="N69" s="226">
        <v>43104</v>
      </c>
      <c r="O69" s="226">
        <v>43116</v>
      </c>
      <c r="P69" t="s" s="227">
        <v>284</v>
      </c>
      <c r="Q69" t="s" s="582">
        <v>1200</v>
      </c>
      <c r="R69" s="225">
        <f>K69*4</f>
        <v>1.1</v>
      </c>
      <c r="S69" s="228">
        <f>IF(OR(W69&lt;0.01,W69="n/a"),"n/a",R69/W69*100)</f>
        <v>113.4020618556701</v>
      </c>
      <c r="T69" s="229">
        <f>IF(OR(W69&lt;0.01,Z69="n/a"),"n/a",(H69/SQRT(22.5*W69*(H69/Z69))-1)*100)</f>
        <v>21.03051218484158</v>
      </c>
      <c r="U69" s="223">
        <f>IF(OR(W69&lt;0.01,W69="n/a"),"n/a",H69/W69)</f>
        <v>18.01030927835052</v>
      </c>
      <c r="V69" s="230">
        <v>12</v>
      </c>
      <c r="W69" s="222">
        <v>0.97</v>
      </c>
      <c r="X69" s="222">
        <v>1.37</v>
      </c>
      <c r="Y69" s="231">
        <v>4.13</v>
      </c>
      <c r="Z69" s="232">
        <v>1.83</v>
      </c>
      <c r="AA69" s="233">
        <v>10.2</v>
      </c>
      <c r="AB69" s="234">
        <v>40.8</v>
      </c>
      <c r="AC69" s="235">
        <v>-0.58</v>
      </c>
      <c r="AD69" s="236">
        <v>15.8</v>
      </c>
      <c r="AE69" s="236">
        <v>13.14</v>
      </c>
      <c r="AF69" s="237">
        <v>8</v>
      </c>
      <c r="AG69" s="238">
        <v>5327</v>
      </c>
      <c r="AH69" s="239">
        <v>0.2</v>
      </c>
      <c r="AI69" s="240">
        <v>2</v>
      </c>
      <c r="AJ69" t="s" s="265">
        <f>IF(OR(AD69&lt;0,AD69="n/a",AD69=0,AN69="n/a"),"n/a",AN69/AD69)</f>
        <v>143</v>
      </c>
      <c r="AK69" t="s" s="265">
        <v>143</v>
      </c>
      <c r="AL69" s="243">
        <f>((AP69/AQ69)^(1/1)-1)*100</f>
        <v>8.888888888888879</v>
      </c>
      <c r="AM69" t="s" s="265">
        <f>IF(AS69=0,"n/a",((AP69/AS69)^(1/3)-1)*100)</f>
        <v>143</v>
      </c>
      <c r="AN69" t="s" s="265">
        <f>IF(AV69=0,"n/a",((AP69/AV69)^(1/5)-1)*100)</f>
        <v>143</v>
      </c>
      <c r="AO69" t="s" s="265">
        <f>IF(BB69=0,"n/a",((AP69/BB69)^(1/10)-1)*100)</f>
        <v>143</v>
      </c>
      <c r="AP69" s="241">
        <v>0.98</v>
      </c>
      <c r="AQ69" s="241">
        <v>0.9</v>
      </c>
      <c r="AR69" s="241">
        <v>0.727</v>
      </c>
      <c r="AS69" s="321">
        <v>0</v>
      </c>
      <c r="AT69" s="245"/>
      <c r="AU69" s="321">
        <v>0</v>
      </c>
      <c r="AV69" s="321">
        <v>0</v>
      </c>
      <c r="AW69" s="245"/>
      <c r="AX69" s="321">
        <v>0</v>
      </c>
      <c r="AY69" s="394">
        <v>0</v>
      </c>
      <c r="AZ69" s="317">
        <v>0</v>
      </c>
      <c r="BA69" s="317">
        <v>0</v>
      </c>
      <c r="BB69" s="317">
        <v>0</v>
      </c>
      <c r="BC69" s="317">
        <v>0</v>
      </c>
      <c r="BD69" s="317">
        <v>0</v>
      </c>
      <c r="BE69" s="317">
        <v>0</v>
      </c>
      <c r="BF69" s="317">
        <v>0</v>
      </c>
      <c r="BG69" s="317">
        <v>0</v>
      </c>
      <c r="BH69" s="317">
        <v>0</v>
      </c>
      <c r="BI69" s="401">
        <v>0</v>
      </c>
      <c r="BJ69" s="246">
        <f>SUM(AP69:BI69)</f>
        <v>2.607</v>
      </c>
      <c r="BK69" s="250">
        <f>((AP69/AQ69)-1)*100</f>
        <v>8.888888888888879</v>
      </c>
      <c r="BL69" s="250">
        <f>((AQ69/AR69)-1)*100</f>
        <v>23.79642365887209</v>
      </c>
      <c r="BM69" t="s" s="630">
        <v>143</v>
      </c>
      <c r="BN69" s="250">
        <f>IF(AU69=0,0,IF(AU69&gt;AS69,0,((AS69/AU69)-1)*100))</f>
        <v>0</v>
      </c>
      <c r="BO69" s="250">
        <f>IF(AV69=0,0,IF(AV69&gt;AU69,0,((AU69/AV69)-1)*100))</f>
        <v>0</v>
      </c>
      <c r="BP69" s="250">
        <f>IF(AX69=0,0,IF(AX69&gt;AV69,0,((AV69/AX69)-1)*100))</f>
        <v>0</v>
      </c>
      <c r="BQ69" s="251">
        <f>IF(AY69=0,0,IF(AY69&gt;AX69,0,((AX69/AY69)-1)*100))</f>
        <v>0</v>
      </c>
      <c r="BR69" s="252">
        <f>IF(AZ69=0,0,IF(AZ69&gt;AY69,0,((AY69/AZ69)-1)*100))</f>
        <v>0</v>
      </c>
      <c r="BS69" s="252">
        <f>IF(BA69=0,0,IF(BA69&gt;AZ69,0,((AZ69/BA69)-1)*100))</f>
        <v>0</v>
      </c>
      <c r="BT69" s="252">
        <f>IF(BB69=0,0,IF(BB69&gt;BA69,0,((BA69/BB69)-1)*100))</f>
        <v>0</v>
      </c>
      <c r="BU69" s="252">
        <f>IF(BC69=0,0,IF(BC69&gt;BB69,0,((BB69/BC69)-1)*100))</f>
        <v>0</v>
      </c>
      <c r="BV69" s="252">
        <f>IF(BD69=0,0,IF(BD69&gt;BC69,0,((BC69/BD69)-1)*100))</f>
        <v>0</v>
      </c>
      <c r="BW69" s="252">
        <f>IF(BE69=0,0,IF(BE69&gt;BD69,0,((BD69/BE69)-1)*100))</f>
        <v>0</v>
      </c>
      <c r="BX69" s="252">
        <f>IF(BF69=0,0,IF(BF69&gt;BE69,0,((BE69/BF69)-1)*100))</f>
        <v>0</v>
      </c>
      <c r="BY69" s="252">
        <f>IF(BG69=0,0,IF(BG69&gt;BF69,0,((BF69/BG69)-1)*100))</f>
        <v>0</v>
      </c>
      <c r="BZ69" s="252">
        <f>IF(BH69=0,0,IF(BH69&gt;BG69,0,((BG69/BH69)-1)*100))</f>
        <v>0</v>
      </c>
      <c r="CA69" s="253">
        <f>IF(BI69=0,0,IF(BI69&gt;BH69,0,((BH69/BI69)-1)*100))</f>
        <v>0</v>
      </c>
      <c r="CB69" s="250">
        <f>AVERAGE(BK69:CA69)</f>
        <v>2.042832034235061</v>
      </c>
      <c r="CC69" t="s" s="116">
        <v>143</v>
      </c>
      <c r="CD69" t="s" s="116">
        <v>285</v>
      </c>
      <c r="CE69" t="s" s="402">
        <f>IF(AN69="n/a","n/a",IF(U69&lt;0,"n/a",IF(U69="n/a","n/a",I69+AN69-U69)))</f>
        <v>143</v>
      </c>
      <c r="CF69" t="s" s="402">
        <f>IF(AN69="n/a","n/a",I69+AN69)</f>
        <v>143</v>
      </c>
      <c r="CG69" s="250">
        <f>D69/10+(1000-E69)/100+IF(F69="N",2,IF(F69="Y",1,0))+IF(G69="N",2,IF(G69="Y",1,0))+IF(L69&gt;10,5,L69/2)+IF(S69&gt;100,0,IF(S69&lt;0,0,(100-S69)/10))+IF(U69&gt;100,0,IF(U69&lt;0,0,(100-U69)/10))+IF(X69="-",0,IF(X69="N/A",0,IF(X69&gt;5,0,5-X69)))+IF(Y69&gt;5,0,5-Y69)+IF(Z69="N/A",0,IF(Z69&gt;5,0,5-Z69))+IF(AB69&lt;0,0,IF(AB69="-",0,IF(AB69="N/A",0,IF(AB69&gt;10,5,AB69/2))))+IF(AC69="n/a",0,IF(AC69&lt;0,0,IF(AC69&gt;10,5,AC69/2)))+IF(AE69="n/a",0,IF(AE69&lt;0,0,IF(AE69&gt;10,5,AE69/2)))+AF69/10+IF(AG69&gt;100000,3,IF(AG69&gt;10000,2,IF(AG69&gt;1000,1,0)))+IF(AL69&gt;10,5,AL69/2)+IF(AM69="n/a",0,IF(AM69&gt;10,5,AM69/2))+IF(AN69="n/a",0,IF(AN69&gt;10,5,AN69/2))+IF(AO69="n/a",0,IF(AO69&lt;0,0,IF(AO69&gt;10,5,AO69/2)))+IF(CB69&gt;10,5,CB69/2)</f>
        <v>38.38944491834231</v>
      </c>
      <c r="CH69" s="255">
        <f>IF(AB69="n/a",1.03*AP69,IF(AB69&lt;0,1.01*AP69,IF(AB69&gt;10,1.1*AP69,(1+AB69/100)*AP69)))</f>
        <v>1.078</v>
      </c>
      <c r="CI69" s="256">
        <f>IF($AC69="n/a",1.03*CH69,IF($AC69&lt;0,1.01*CH69,IF($AC69&gt;10,1.1*CH69,(1+$AC69/100)*CH69)))</f>
        <v>1.08878</v>
      </c>
      <c r="CJ69" s="257">
        <f>IF($AE69="n/a",1.03*CI69,IF($AE69&lt;0,1.01*CI69,IF($AE69&gt;10,1.1*CI69,(1+$AE69/100)*CI69)))</f>
        <v>1.197658</v>
      </c>
      <c r="CK69" s="257">
        <f>IF($AE69="n/a",1.03*CJ69,IF($AE69&lt;0,1.01*CJ69,IF($AE69&gt;10,1.1*CJ69,(1+$AE69/100)*CJ69)))</f>
        <v>1.3174238</v>
      </c>
      <c r="CL69" s="258">
        <f>IF($AE69="n/a",1.03*CK69,IF($AE69&lt;0,1.01*CK69,IF($AE69&gt;10,1.1*CK69,(1+$AE69/100)*CK69)))</f>
        <v>1.44916618</v>
      </c>
      <c r="CM69" s="256">
        <f>SUM(CH69:CL69)</f>
        <v>6.131027980000001</v>
      </c>
      <c r="CN69" s="253">
        <f>(CM69/H69)*100</f>
        <v>35.09460778477391</v>
      </c>
      <c r="CO69" s="259">
        <v>0.54</v>
      </c>
      <c r="CP69" s="260">
        <v>0.9</v>
      </c>
      <c r="CQ69" s="261">
        <v>-31.4</v>
      </c>
      <c r="CR69" s="260">
        <v>-7.2</v>
      </c>
      <c r="CS69" s="261">
        <v>-13.3</v>
      </c>
    </row>
    <row r="70" ht="11.25" customHeight="1">
      <c r="A70" t="s" s="116">
        <v>1201</v>
      </c>
      <c r="B70" t="s" s="116">
        <v>1202</v>
      </c>
      <c r="C70" t="s" s="227">
        <v>525</v>
      </c>
      <c r="D70" s="218">
        <v>7</v>
      </c>
      <c r="E70" s="85">
        <v>448</v>
      </c>
      <c r="F70" t="s" s="220">
        <v>129</v>
      </c>
      <c r="G70" t="s" s="221">
        <v>129</v>
      </c>
      <c r="H70" s="493">
        <v>263.91</v>
      </c>
      <c r="I70" s="223">
        <f>(R70/H70)*100</f>
        <v>1.545981584631124</v>
      </c>
      <c r="J70" s="224">
        <v>0.51</v>
      </c>
      <c r="K70" s="224">
        <v>1.02</v>
      </c>
      <c r="L70" s="223">
        <f>((K70/J70)-1)*100</f>
        <v>100</v>
      </c>
      <c r="M70" s="323">
        <v>42718</v>
      </c>
      <c r="N70" s="323">
        <v>42720</v>
      </c>
      <c r="O70" s="323">
        <v>42734</v>
      </c>
      <c r="P70" t="s" s="227">
        <v>186</v>
      </c>
      <c r="Q70" t="s" s="227">
        <v>1203</v>
      </c>
      <c r="R70" s="225">
        <f>K70*4</f>
        <v>4.08</v>
      </c>
      <c r="S70" s="228">
        <f>IF(OR(W70&lt;0.01,W70="n/a"),"n/a",R70/W70*100)</f>
        <v>334.4262295081967</v>
      </c>
      <c r="T70" s="229">
        <f>IF(OR(W70&lt;0.01,Z70="n/a"),"n/a",(H70/SQRT(22.5*W70*(H70/Z70))-1)*100)</f>
        <v>621.8656763171447</v>
      </c>
      <c r="U70" s="223">
        <f>IF(OR(W70&lt;0.01,W70="n/a"),"n/a",H70/W70)</f>
        <v>216.3196721311476</v>
      </c>
      <c r="V70" s="230">
        <v>10</v>
      </c>
      <c r="W70" s="222">
        <v>1.22</v>
      </c>
      <c r="X70" s="222">
        <v>12.29</v>
      </c>
      <c r="Y70" s="231">
        <v>6.13</v>
      </c>
      <c r="Z70" s="232">
        <v>5.42</v>
      </c>
      <c r="AA70" s="233">
        <v>2.7</v>
      </c>
      <c r="AB70" s="396">
        <v>-189.8</v>
      </c>
      <c r="AC70" s="235">
        <v>11.36</v>
      </c>
      <c r="AD70" s="236">
        <v>-32.2</v>
      </c>
      <c r="AE70" s="236">
        <v>17.65</v>
      </c>
      <c r="AF70" s="237">
        <v>17</v>
      </c>
      <c r="AG70" s="238">
        <v>103777</v>
      </c>
      <c r="AH70" s="239">
        <v>0.1</v>
      </c>
      <c r="AI70" s="240">
        <v>0.6899999999999999</v>
      </c>
      <c r="AJ70" t="s" s="265">
        <f>IF(OR(AD70&lt;0,AD70="n/a",AD70=0,AN70="n/a"),"n/a",AN70/AD70)</f>
        <v>143</v>
      </c>
      <c r="AK70" t="s" s="265">
        <f>IF(OR(AN70&lt;0,AN70="n/a",AO70&lt;0,AO70="n/a"),"n/a",AN70/AO70)</f>
        <v>143</v>
      </c>
      <c r="AL70" s="243">
        <f>((AP70/AQ70)^(1/1)-1)*100</f>
        <v>24.39024390243902</v>
      </c>
      <c r="AM70" s="243">
        <f>IF(AS70=0,"n/a",((AP70/AS70)^(1/3)-1)*100)</f>
        <v>32.34752734176649</v>
      </c>
      <c r="AN70" s="243">
        <f>IF(AV70=0,"n/a",((AP70/AV70)^(1/5)-1)*100)</f>
        <v>38.52049512676265</v>
      </c>
      <c r="AO70" t="s" s="265">
        <f>IF(BB70=0,"n/a",((AP70/BB70)^(1/10)-1)*100)</f>
        <v>143</v>
      </c>
      <c r="AP70" s="241">
        <v>2.04</v>
      </c>
      <c r="AQ70" s="241">
        <v>1.64</v>
      </c>
      <c r="AR70" s="241">
        <v>1.23</v>
      </c>
      <c r="AS70" s="241">
        <v>0.88</v>
      </c>
      <c r="AT70" s="245"/>
      <c r="AU70" s="241">
        <v>0.61</v>
      </c>
      <c r="AV70" s="241">
        <v>0.4</v>
      </c>
      <c r="AW70" s="245"/>
      <c r="AX70" s="246">
        <v>0.07000000000000001</v>
      </c>
      <c r="AY70" s="394">
        <v>0</v>
      </c>
      <c r="AZ70" s="317">
        <v>0</v>
      </c>
      <c r="BA70" s="317">
        <v>0</v>
      </c>
      <c r="BB70" s="317">
        <v>0</v>
      </c>
      <c r="BC70" s="317">
        <v>0</v>
      </c>
      <c r="BD70" s="317">
        <v>0</v>
      </c>
      <c r="BE70" s="317">
        <v>0</v>
      </c>
      <c r="BF70" s="317">
        <v>0</v>
      </c>
      <c r="BG70" s="317">
        <v>0</v>
      </c>
      <c r="BH70" s="317">
        <v>0</v>
      </c>
      <c r="BI70" s="401">
        <v>0</v>
      </c>
      <c r="BJ70" s="246">
        <f>SUM(AP70:BI70)</f>
        <v>6.870000000000001</v>
      </c>
      <c r="BK70" s="250">
        <f>((AP70/AQ70)-1)*100</f>
        <v>24.39024390243902</v>
      </c>
      <c r="BL70" s="250">
        <f>((AQ70/AR70)-1)*100</f>
        <v>33.33333333333333</v>
      </c>
      <c r="BM70" s="250">
        <f>((AR70/AS70)-1)*100</f>
        <v>39.77272727272727</v>
      </c>
      <c r="BN70" s="250">
        <f>IF(AU70=0,0,IF(AU70&gt;AS70,0,((AS70/AU70)-1)*100))</f>
        <v>44.26229508196722</v>
      </c>
      <c r="BO70" s="250">
        <f>IF(AV70=0,0,IF(AV70&gt;AU70,0,((AU70/AV70)-1)*100))</f>
        <v>52.49999999999999</v>
      </c>
      <c r="BP70" s="250">
        <f>IF(AX70=0,0,IF(AX70&gt;AV70,0,((AV70/AX70)-1)*100))</f>
        <v>471.4285714285714</v>
      </c>
      <c r="BQ70" s="251">
        <f>IF(AY70=0,0,IF(AY70&gt;AX70,0,((AX70/AY70)-1)*100))</f>
        <v>0</v>
      </c>
      <c r="BR70" s="252">
        <f>IF(AZ70=0,0,IF(AZ70&gt;AY70,0,((AY70/AZ70)-1)*100))</f>
        <v>0</v>
      </c>
      <c r="BS70" s="252">
        <f>IF(BA70=0,0,IF(BA70&gt;AZ70,0,((AZ70/BA70)-1)*100))</f>
        <v>0</v>
      </c>
      <c r="BT70" s="252">
        <f>IF(BB70=0,0,IF(BB70&gt;BA70,0,((BA70/BB70)-1)*100))</f>
        <v>0</v>
      </c>
      <c r="BU70" s="252">
        <f>IF(BC70=0,0,IF(BC70&gt;BB70,0,((BB70/BC70)-1)*100))</f>
        <v>0</v>
      </c>
      <c r="BV70" s="252">
        <f>IF(BD70=0,0,IF(BD70&gt;BC70,0,((BC70/BD70)-1)*100))</f>
        <v>0</v>
      </c>
      <c r="BW70" s="252">
        <f>IF(BE70=0,0,IF(BE70&gt;BD70,0,((BD70/BE70)-1)*100))</f>
        <v>0</v>
      </c>
      <c r="BX70" s="252">
        <f>IF(BF70=0,0,IF(BF70&gt;BE70,0,((BE70/BF70)-1)*100))</f>
        <v>0</v>
      </c>
      <c r="BY70" s="252">
        <f>IF(BG70=0,0,IF(BG70&gt;BF70,0,((BF70/BG70)-1)*100))</f>
        <v>0</v>
      </c>
      <c r="BZ70" s="252">
        <f>IF(BH70=0,0,IF(BH70&gt;BG70,0,((BG70/BH70)-1)*100))</f>
        <v>0</v>
      </c>
      <c r="CA70" s="253">
        <f>IF(BI70=0,0,IF(BI70&gt;BH70,0,((BH70/BI70)-1)*100))</f>
        <v>0</v>
      </c>
      <c r="CB70" s="250">
        <f>AVERAGE(BK70:CA70)</f>
        <v>39.15806888347284</v>
      </c>
      <c r="CC70" s="250">
        <f>SQRT(AVERAGE((BK70-$CB70)^2,(BL70-$CB70)^2,(BM70-$CB70)^2,(BN70-$CB70)^2,(BO70-$CB70)^2,(BP70-$CB70)^2,(BQ70-$CB70)^2,(BR70-$CB70)^2,(BS70-$CB70)^2,(BT70-$CB70)^2,(BU70-$CB70)^2,(BV70-$CB70)^2,(BW70-$CB70)^2,(BX70-$CB70)^2,(BY70-$CB70)^2,(BZ70-$CB70)^2,(CA70-$CB70)^2))</f>
        <v>109.5931351357325</v>
      </c>
      <c r="CD70" t="s" s="116">
        <v>178</v>
      </c>
      <c r="CE70" s="254">
        <f>IF(AN70="n/a","n/a",IF(U70&lt;0,"n/a",IF(U70="n/a","n/a",I70+AN70-U70)))</f>
        <v>-176.2531954197538</v>
      </c>
      <c r="CF70" s="254">
        <f>IF(AN70="n/a","n/a",I70+AN70)</f>
        <v>40.06647671139378</v>
      </c>
      <c r="CG70" s="250">
        <f>D70/10+(1000-E70)/100+IF(F70="N",2,IF(F70="Y",1,0))+IF(G70="N",2,IF(G70="Y",1,0))+IF(L70&gt;10,5,L70/2)+IF(S70&gt;100,0,IF(S70&lt;0,0,(100-S70)/10))+IF(U70&gt;100,0,IF(U70&lt;0,0,(100-U70)/10))+IF(X70="-",0,IF(X70="N/A",0,IF(X70&gt;5,0,5-X70)))+IF(Y70&gt;5,0,5-Y70)+IF(Z70="N/A",0,IF(Z70&gt;5,0,5-Z70))+IF(AB70&lt;0,0,IF(AB70="-",0,IF(AB70="N/A",0,IF(AB70&gt;10,5,AB70/2))))+IF(AC70="n/a",0,IF(AC70&lt;0,0,IF(AC70&gt;10,5,AC70/2)))+IF(AE70="n/a",0,IF(AE70&lt;0,0,IF(AE70&gt;10,5,AE70/2)))+AF70/10+IF(AG70&gt;100000,3,IF(AG70&gt;10000,2,IF(AG70&gt;1000,1,0)))+IF(AL70&gt;10,5,AL70/2)+IF(AM70="n/a",0,IF(AM70&gt;10,5,AM70/2))+IF(AN70="n/a",0,IF(AN70&gt;10,5,AN70/2))+IF(AO70="n/a",0,IF(AO70&lt;0,0,IF(AO70&gt;10,5,AO70/2)))+IF(CB70&gt;10,5,CB70/2)</f>
        <v>45.92</v>
      </c>
      <c r="CH70" s="255">
        <f>IF(AB70="n/a",1.03*AP70,IF(AB70&lt;0,1.01*AP70,IF(AB70&gt;10,1.1*AP70,(1+AB70/100)*AP70)))</f>
        <v>2.0604</v>
      </c>
      <c r="CI70" s="256">
        <f>IF($AC70="n/a",1.03*CH70,IF($AC70&lt;0,1.01*CH70,IF($AC70&gt;10,1.1*CH70,(1+$AC70/100)*CH70)))</f>
        <v>2.26644</v>
      </c>
      <c r="CJ70" s="257">
        <f>IF($AE70="n/a",1.03*CI70,IF($AE70&lt;0,1.01*CI70,IF($AE70&gt;10,1.1*CI70,(1+$AE70/100)*CI70)))</f>
        <v>2.493084000000001</v>
      </c>
      <c r="CK70" s="257">
        <f>IF($AE70="n/a",1.03*CJ70,IF($AE70&lt;0,1.01*CJ70,IF($AE70&gt;10,1.1*CJ70,(1+$AE70/100)*CJ70)))</f>
        <v>2.742392400000001</v>
      </c>
      <c r="CL70" s="258">
        <f>IF($AE70="n/a",1.03*CK70,IF($AE70&lt;0,1.01*CK70,IF($AE70&gt;10,1.1*CK70,(1+$AE70/100)*CK70)))</f>
        <v>3.016631640000001</v>
      </c>
      <c r="CM70" s="256">
        <f>SUM(CH70:CL70)</f>
        <v>12.57894804</v>
      </c>
      <c r="CN70" s="253">
        <f>(CM70/H70)*100</f>
        <v>4.766377947027397</v>
      </c>
      <c r="CO70" s="259">
        <v>1.02</v>
      </c>
      <c r="CP70" s="260">
        <v>64.3</v>
      </c>
      <c r="CQ70" s="261">
        <v>0.7</v>
      </c>
      <c r="CR70" s="260">
        <v>7.2</v>
      </c>
      <c r="CS70" s="261">
        <v>13.5</v>
      </c>
    </row>
    <row r="71" ht="11.25" customHeight="1">
      <c r="A71" t="s" s="146">
        <v>1204</v>
      </c>
      <c r="B71" t="s" s="146">
        <v>1205</v>
      </c>
      <c r="C71" t="s" s="273">
        <v>265</v>
      </c>
      <c r="D71" s="267">
        <v>6</v>
      </c>
      <c r="E71" s="85">
        <v>628</v>
      </c>
      <c r="F71" t="s" s="151">
        <v>129</v>
      </c>
      <c r="G71" t="s" s="152">
        <v>129</v>
      </c>
      <c r="H71" s="496">
        <v>41.94</v>
      </c>
      <c r="I71" s="269">
        <f>(R71/H71)*100</f>
        <v>1.335240820219361</v>
      </c>
      <c r="J71" s="270">
        <v>0.13</v>
      </c>
      <c r="K71" s="270">
        <v>0.14</v>
      </c>
      <c r="L71" s="269">
        <f>((K71/J71)-1)*100</f>
        <v>7.692307692307709</v>
      </c>
      <c r="M71" s="272">
        <v>42790</v>
      </c>
      <c r="N71" s="272">
        <v>42794</v>
      </c>
      <c r="O71" s="272">
        <v>42825</v>
      </c>
      <c r="P71" t="s" s="273">
        <v>434</v>
      </c>
      <c r="Q71" t="s" s="273">
        <v>930</v>
      </c>
      <c r="R71" s="271">
        <f>K71*4</f>
        <v>0.5600000000000001</v>
      </c>
      <c r="S71" s="275">
        <f>IF(OR(W71&lt;0.01,W71="n/a"),"n/a",R71/W71*100)</f>
        <v>43.4108527131783</v>
      </c>
      <c r="T71" s="276">
        <f>IF(OR(W71&lt;0.01,Z71="n/a"),"n/a",(H71/SQRT(22.5*W71*(H71/Z71))-1)*100)</f>
        <v>61.27399767346689</v>
      </c>
      <c r="U71" s="269">
        <f>IF(OR(W71&lt;0.01,W71="n/a"),"n/a",H71/W71)</f>
        <v>32.51162790697674</v>
      </c>
      <c r="V71" s="277">
        <v>12</v>
      </c>
      <c r="W71" s="268">
        <v>1.29</v>
      </c>
      <c r="X71" s="268">
        <v>4.04</v>
      </c>
      <c r="Y71" s="278">
        <v>1.44</v>
      </c>
      <c r="Z71" s="279">
        <v>1.8</v>
      </c>
      <c r="AA71" s="280">
        <v>5.6</v>
      </c>
      <c r="AB71" s="281">
        <v>-31.3</v>
      </c>
      <c r="AC71" s="282">
        <v>116.13</v>
      </c>
      <c r="AD71" s="283">
        <v>-11.7</v>
      </c>
      <c r="AE71" s="283">
        <v>8.06</v>
      </c>
      <c r="AF71" s="284">
        <v>2</v>
      </c>
      <c r="AG71" s="285">
        <v>41230</v>
      </c>
      <c r="AH71" s="286">
        <v>12.9</v>
      </c>
      <c r="AI71" s="287">
        <v>3.39</v>
      </c>
      <c r="AJ71" t="s" s="368">
        <f>IF(OR(AD71&lt;0,AD71="n/a",AD71=0,AN71="n/a"),"n/a",AN71/AD71)</f>
        <v>143</v>
      </c>
      <c r="AK71" s="289">
        <f>IF(OR(AN71&lt;0,AN71="n/a",AO71&lt;0,AO71="n/a"),"n/a",AN71/AO71)</f>
        <v>1.320698684741396</v>
      </c>
      <c r="AL71" s="290">
        <f>((AP71/AQ71)^(1/1)-1)*100</f>
        <v>9.85992859104643</v>
      </c>
      <c r="AM71" s="290">
        <f>IF(AS71=0,"n/a",((AP71/AS71)^(1/3)-1)*100)</f>
        <v>10.03133611443161</v>
      </c>
      <c r="AN71" s="290">
        <f>IF(AV71=0,"n/a",((AP71/AV71)^(1/5)-1)*100)</f>
        <v>11.72434278241234</v>
      </c>
      <c r="AO71" s="291">
        <f>IF(BB71=0,"n/a",((AP71/BB71)^(1/10)-1)*100)</f>
        <v>8.877379009965525</v>
      </c>
      <c r="AP71" s="288">
        <v>0.52</v>
      </c>
      <c r="AQ71" s="288">
        <v>0.47333</v>
      </c>
      <c r="AR71" s="288">
        <v>0.42668</v>
      </c>
      <c r="AS71" s="288">
        <v>0.39035</v>
      </c>
      <c r="AT71" s="292"/>
      <c r="AU71" s="288">
        <v>0.3358099999999999</v>
      </c>
      <c r="AV71" s="510">
        <v>0.29872</v>
      </c>
      <c r="AW71" s="292"/>
      <c r="AX71" s="510">
        <v>0.29872</v>
      </c>
      <c r="AY71" s="631">
        <v>0.29872</v>
      </c>
      <c r="AZ71" s="295">
        <v>0.29298</v>
      </c>
      <c r="BA71" s="295">
        <v>0.2681</v>
      </c>
      <c r="BB71" s="295">
        <v>0.22214</v>
      </c>
      <c r="BC71" s="426">
        <v>0.15065</v>
      </c>
      <c r="BD71" s="426">
        <v>0.16171</v>
      </c>
      <c r="BE71" s="295">
        <v>0.1736</v>
      </c>
      <c r="BF71" s="426">
        <v>0.1702</v>
      </c>
      <c r="BG71" s="426">
        <v>0.1702</v>
      </c>
      <c r="BH71" s="295">
        <v>0.16765</v>
      </c>
      <c r="BI71" s="494">
        <v>0.1668</v>
      </c>
      <c r="BJ71" s="293">
        <f>SUM(AP71:BI71)</f>
        <v>4.986360000000001</v>
      </c>
      <c r="BK71" s="297">
        <f>((AP71/AQ71)-1)*100</f>
        <v>9.85992859104643</v>
      </c>
      <c r="BL71" s="297">
        <f>((AQ71/AR71)-1)*100</f>
        <v>10.9332520858723</v>
      </c>
      <c r="BM71" s="297">
        <f>((AR71/AS71)-1)*100</f>
        <v>9.307032150634065</v>
      </c>
      <c r="BN71" s="297">
        <f>IF(AU71=0,0,IF(AU71&gt;AS71,0,((AS71/AU71)-1)*100))</f>
        <v>16.24132694082965</v>
      </c>
      <c r="BO71" s="297">
        <f>IF(AV71=0,0,IF(AV71&gt;AU71,0,((AU71/AV71)-1)*100))</f>
        <v>12.41630958757363</v>
      </c>
      <c r="BP71" s="297">
        <f>IF(AX71=0,0,IF(AX71&gt;AV71,0,((AV71/AX71)-1)*100))</f>
        <v>0</v>
      </c>
      <c r="BQ71" s="298">
        <f>IF(AY71=0,0,IF(AY71&gt;AX71,0,((AX71/AY71)-1)*100))</f>
        <v>0</v>
      </c>
      <c r="BR71" s="299">
        <f>IF(AZ71=0,0,IF(AZ71&gt;AY71,0,((AY71/AZ71)-1)*100))</f>
        <v>1.959178100894254</v>
      </c>
      <c r="BS71" s="299">
        <f>IF(BA71=0,0,IF(BA71&gt;AZ71,0,((AZ71/BA71)-1)*100))</f>
        <v>9.280119358448346</v>
      </c>
      <c r="BT71" s="299">
        <f>IF(BB71=0,0,IF(BB71&gt;BA71,0,((BA71/BB71)-1)*100))</f>
        <v>20.68965517241379</v>
      </c>
      <c r="BU71" s="299">
        <f>IF(BC71=0,0,IF(BC71&gt;BB71,0,((BB71/BC71)-1)*100))</f>
        <v>47.45436442084301</v>
      </c>
      <c r="BV71" s="299">
        <f>IF(BD71=0,0,IF(BD71&gt;BC71,0,((BC71/BD71)-1)*100))</f>
        <v>0</v>
      </c>
      <c r="BW71" s="299">
        <f>IF(BE71=0,0,IF(BE71&gt;BD71,0,((BD71/BE71)-1)*100))</f>
        <v>0</v>
      </c>
      <c r="BX71" s="299">
        <f>IF(BF71=0,0,IF(BF71&gt;BE71,0,((BE71/BF71)-1)*100))</f>
        <v>1.99764982373678</v>
      </c>
      <c r="BY71" s="299">
        <f>IF(BG71=0,0,IF(BG71&gt;BF71,0,((BF71/BG71)-1)*100))</f>
        <v>0</v>
      </c>
      <c r="BZ71" s="299">
        <f>IF(BH71=0,0,IF(BH71&gt;BG71,0,((BG71/BH71)-1)*100))</f>
        <v>1.521025946913213</v>
      </c>
      <c r="CA71" s="300">
        <f>IF(BI71=0,0,IF(BI71&gt;BH71,0,((BH71/BI71)-1)*100))</f>
        <v>0.5095923261390745</v>
      </c>
      <c r="CB71" s="297">
        <f>AVERAGE(BK71:CA71)</f>
        <v>8.362907912079093</v>
      </c>
      <c r="CC71" s="297">
        <f>SQRT(AVERAGE((BK71-$CB71)^2,(BL71-$CB71)^2,(BM71-$CB71)^2,(BN71-$CB71)^2,(BO71-$CB71)^2,(BP71-$CB71)^2,(BQ71-$CB71)^2,(BR71-$CB71)^2,(BS71-$CB71)^2,(BT71-$CB71)^2,(BU71-$CB71)^2,(BV71-$CB71)^2,(BW71-$CB71)^2,(BX71-$CB71)^2,(BY71-$CB71)^2,(BZ71-$CB71)^2,(CA71-$CB71)^2))</f>
        <v>11.65401201633126</v>
      </c>
      <c r="CD71" t="s" s="146">
        <v>132</v>
      </c>
      <c r="CE71" s="301">
        <f>IF(AN71="n/a","n/a",IF(U71&lt;0,"n/a",IF(U71="n/a","n/a",I71+AN71-U71)))</f>
        <v>-19.45204430434504</v>
      </c>
      <c r="CF71" s="301">
        <f>IF(AN71="n/a","n/a",I71+AN71)</f>
        <v>13.05958360263171</v>
      </c>
      <c r="CG71" s="297">
        <f>D71/10+(1000-E71)/100+IF(F71="N",2,IF(F71="Y",1,0))+IF(G71="N",2,IF(G71="Y",1,0))+IF(L71&gt;10,5,L71/2)+IF(S71&gt;100,0,IF(S71&lt;0,0,(100-S71)/10))+IF(U71&gt;100,0,IF(U71&lt;0,0,(100-U71)/10))+IF(X71="-",0,IF(X71="N/A",0,IF(X71&gt;5,0,5-X71)))+IF(Y71&gt;5,0,5-Y71)+IF(Z71="N/A",0,IF(Z71&gt;5,0,5-Z71))+IF(AB71&lt;0,0,IF(AB71="-",0,IF(AB71="N/A",0,IF(AB71&gt;10,5,AB71/2))))+IF(AC71="n/a",0,IF(AC71&lt;0,0,IF(AC71&gt;10,5,AC71/2)))+IF(AE71="n/a",0,IF(AE71&lt;0,0,IF(AE71&gt;10,5,AE71/2)))+AF71/10+IF(AG71&gt;100000,3,IF(AG71&gt;10000,2,IF(AG71&gt;1000,1,0)))+IF(AL71&gt;10,5,AL71/2)+IF(AM71="n/a",0,IF(AM71&gt;10,5,AM71/2))+IF(AN71="n/a",0,IF(AN71&gt;10,5,AN71/2))+IF(AO71="n/a",0,IF(AO71&lt;0,0,IF(AO71&gt;10,5,AO71/2)))+IF(CB71&gt;10,5,CB71/2)</f>
        <v>63.07401354068387</v>
      </c>
      <c r="CH71" s="302">
        <f>IF(AB71="n/a",1.03*AP71,IF(AB71&lt;0,1.01*AP71,IF(AB71&gt;10,1.1*AP71,(1+AB71/100)*AP71)))</f>
        <v>0.5252</v>
      </c>
      <c r="CI71" s="303">
        <f>IF($AC71="n/a",1.03*CH71,IF($AC71&lt;0,1.01*CH71,IF($AC71&gt;10,1.1*CH71,(1+$AC71/100)*CH71)))</f>
        <v>0.57772</v>
      </c>
      <c r="CJ71" s="304">
        <f>IF($AE71="n/a",1.03*CI71,IF($AE71&lt;0,1.01*CI71,IF($AE71&gt;10,1.1*CI71,(1+$AE71/100)*CI71)))</f>
        <v>0.6242842320000001</v>
      </c>
      <c r="CK71" s="304">
        <f>IF($AE71="n/a",1.03*CJ71,IF($AE71&lt;0,1.01*CJ71,IF($AE71&gt;10,1.1*CJ71,(1+$AE71/100)*CJ71)))</f>
        <v>0.6746015410992</v>
      </c>
      <c r="CL71" s="305">
        <f>IF($AE71="n/a",1.03*CK71,IF($AE71&lt;0,1.01*CK71,IF($AE71&gt;10,1.1*CK71,(1+$AE71/100)*CK71)))</f>
        <v>0.7289744253117956</v>
      </c>
      <c r="CM71" s="303">
        <f>SUM(CH71:CL71)</f>
        <v>3.130780198410996</v>
      </c>
      <c r="CN71" s="300">
        <f>(CM71/H71)*100</f>
        <v>7.464902714380058</v>
      </c>
      <c r="CO71" s="306">
        <v>1.06</v>
      </c>
      <c r="CP71" s="307">
        <v>30.9</v>
      </c>
      <c r="CQ71" s="308">
        <v>-2.8</v>
      </c>
      <c r="CR71" s="307">
        <v>2.9</v>
      </c>
      <c r="CS71" s="308">
        <v>9.800000000000001</v>
      </c>
    </row>
    <row r="72" ht="11.25" customHeight="1">
      <c r="A72" t="s" s="110">
        <v>1206</v>
      </c>
      <c r="B72" t="s" s="110">
        <v>1207</v>
      </c>
      <c r="C72" t="s" s="173">
        <v>1208</v>
      </c>
      <c r="D72" s="174">
        <v>5</v>
      </c>
      <c r="E72" s="85">
        <v>749</v>
      </c>
      <c r="F72" t="s" s="118">
        <v>129</v>
      </c>
      <c r="G72" t="s" s="113">
        <v>129</v>
      </c>
      <c r="H72" s="495">
        <v>23.31</v>
      </c>
      <c r="I72" s="177">
        <f>(R72/H72)*100</f>
        <v>5.062205062205062</v>
      </c>
      <c r="J72" s="311">
        <v>0.28</v>
      </c>
      <c r="K72" s="311">
        <v>0.295</v>
      </c>
      <c r="L72" s="177">
        <f>((K72/J72)-1)*100</f>
        <v>5.357142857142838</v>
      </c>
      <c r="M72" s="179">
        <v>42790</v>
      </c>
      <c r="N72" s="179">
        <v>42794</v>
      </c>
      <c r="O72" s="179">
        <v>42825</v>
      </c>
      <c r="P72" t="s" s="173">
        <v>434</v>
      </c>
      <c r="Q72" t="s" s="110">
        <v>583</v>
      </c>
      <c r="R72" s="180">
        <f>K72*4</f>
        <v>1.18</v>
      </c>
      <c r="S72" s="181">
        <f>IF(OR(W72&lt;0.01,W72="n/a"),"n/a",R72/W72*100)</f>
        <v>75.1592356687898</v>
      </c>
      <c r="T72" s="182">
        <f>IF(OR(W72&lt;0.01,Z72="n/a"),"n/a",(H72/SQRT(22.5*W72*(H72/Z72))-1)*100)</f>
        <v>-17.55797250134389</v>
      </c>
      <c r="U72" s="177">
        <f>IF(OR(W72&lt;0.01,W72="n/a"),"n/a",H72/W72)</f>
        <v>14.84713375796178</v>
      </c>
      <c r="V72" s="183">
        <v>12</v>
      </c>
      <c r="W72" s="176">
        <v>1.57</v>
      </c>
      <c r="X72" t="s" s="369">
        <v>143</v>
      </c>
      <c r="Y72" s="184">
        <v>1.03</v>
      </c>
      <c r="Z72" s="185">
        <v>1.03</v>
      </c>
      <c r="AA72" s="186">
        <v>7.2</v>
      </c>
      <c r="AB72" s="187">
        <v>-37.7</v>
      </c>
      <c r="AC72" s="188">
        <v>95.73999999999999</v>
      </c>
      <c r="AD72" s="189">
        <v>-26.9</v>
      </c>
      <c r="AE72" t="s" s="392">
        <v>143</v>
      </c>
      <c r="AF72" s="190">
        <v>1</v>
      </c>
      <c r="AG72" s="191">
        <v>5993</v>
      </c>
      <c r="AH72" s="192">
        <v>1.4</v>
      </c>
      <c r="AI72" s="193">
        <v>4.96</v>
      </c>
      <c r="AJ72" t="s" s="338">
        <f>IF(OR(AD72&lt;0,AD72="n/a",AD72=0,AN72="n/a"),"n/a",AN72/AD72)</f>
        <v>143</v>
      </c>
      <c r="AK72" t="s" s="338">
        <f>IF(OR(AN72&lt;0,AN72="n/a",AO72&lt;0,AO72="n/a"),"n/a",AN72/AO72)</f>
        <v>143</v>
      </c>
      <c r="AL72" s="196">
        <f>((AP72/AQ72)^(1/1)-1)*100</f>
        <v>5.660377358490565</v>
      </c>
      <c r="AM72" s="196">
        <f>IF(AS72=0,"n/a",((AP72/AS72)^(1/3)-1)*100)</f>
        <v>21.30203799449097</v>
      </c>
      <c r="AN72" t="s" s="338">
        <f>IF(AV72=0,"n/a",((AP72/AV72)^(1/5)-1)*100)</f>
        <v>143</v>
      </c>
      <c r="AO72" t="s" s="338">
        <f>IF(BB72=0,"n/a",((AP72/BB72)^(1/10)-1)*100)</f>
        <v>143</v>
      </c>
      <c r="AP72" s="194">
        <v>1.12</v>
      </c>
      <c r="AQ72" s="194">
        <v>1.06</v>
      </c>
      <c r="AR72" s="194">
        <v>1</v>
      </c>
      <c r="AS72" s="194">
        <v>0.6274999999999999</v>
      </c>
      <c r="AT72" s="199"/>
      <c r="AU72" s="198">
        <v>0</v>
      </c>
      <c r="AV72" s="198">
        <v>0</v>
      </c>
      <c r="AW72" s="199"/>
      <c r="AX72" s="398">
        <v>0</v>
      </c>
      <c r="AY72" s="370">
        <v>0</v>
      </c>
      <c r="AZ72" s="203">
        <v>0</v>
      </c>
      <c r="BA72" s="203">
        <v>0</v>
      </c>
      <c r="BB72" s="203">
        <v>0</v>
      </c>
      <c r="BC72" s="203">
        <v>0</v>
      </c>
      <c r="BD72" s="203">
        <v>0</v>
      </c>
      <c r="BE72" s="203">
        <v>0</v>
      </c>
      <c r="BF72" s="203">
        <v>0</v>
      </c>
      <c r="BG72" s="203">
        <v>0</v>
      </c>
      <c r="BH72" s="203">
        <v>0</v>
      </c>
      <c r="BI72" s="204">
        <v>0</v>
      </c>
      <c r="BJ72" s="200">
        <f>SUM(AP72:BI72)</f>
        <v>3.8075</v>
      </c>
      <c r="BK72" s="205">
        <f>((AP72/AQ72)-1)*100</f>
        <v>5.660377358490565</v>
      </c>
      <c r="BL72" s="205">
        <f>((AQ72/AR72)-1)*100</f>
        <v>6.000000000000005</v>
      </c>
      <c r="BM72" s="205">
        <f>((AR72/AS72)-1)*100</f>
        <v>59.36254980079683</v>
      </c>
      <c r="BN72" s="205">
        <f>IF(AU72=0,0,IF(AU72&gt;AS72,0,((AS72/AU72)-1)*100))</f>
        <v>0</v>
      </c>
      <c r="BO72" s="205">
        <f>IF(AV72=0,0,IF(AV72&gt;AU72,0,((AU72/AV72)-1)*100))</f>
        <v>0</v>
      </c>
      <c r="BP72" s="205">
        <f>IF(AX72=0,0,IF(AX72&gt;AV72,0,((AV72/AX72)-1)*100))</f>
        <v>0</v>
      </c>
      <c r="BQ72" s="206">
        <f>IF(AY72=0,0,IF(AY72&gt;AX72,0,((AX72/AY72)-1)*100))</f>
        <v>0</v>
      </c>
      <c r="BR72" s="207">
        <f>IF(AZ72=0,0,IF(AZ72&gt;AY72,0,((AY72/AZ72)-1)*100))</f>
        <v>0</v>
      </c>
      <c r="BS72" s="207">
        <f>IF(BA72=0,0,IF(BA72&gt;AZ72,0,((AZ72/BA72)-1)*100))</f>
        <v>0</v>
      </c>
      <c r="BT72" s="207">
        <f>IF(BB72=0,0,IF(BB72&gt;BA72,0,((BA72/BB72)-1)*100))</f>
        <v>0</v>
      </c>
      <c r="BU72" s="207">
        <f>IF(BC72=0,0,IF(BC72&gt;BB72,0,((BB72/BC72)-1)*100))</f>
        <v>0</v>
      </c>
      <c r="BV72" s="207">
        <f>IF(BD72=0,0,IF(BD72&gt;BC72,0,((BC72/BD72)-1)*100))</f>
        <v>0</v>
      </c>
      <c r="BW72" s="207">
        <f>IF(BE72=0,0,IF(BE72&gt;BD72,0,((BD72/BE72)-1)*100))</f>
        <v>0</v>
      </c>
      <c r="BX72" s="207">
        <f>IF(BF72=0,0,IF(BF72&gt;BE72,0,((BE72/BF72)-1)*100))</f>
        <v>0</v>
      </c>
      <c r="BY72" s="207">
        <f>IF(BG72=0,0,IF(BG72&gt;BF72,0,((BF72/BG72)-1)*100))</f>
        <v>0</v>
      </c>
      <c r="BZ72" s="207">
        <f>IF(BH72=0,0,IF(BH72&gt;BG72,0,((BG72/BH72)-1)*100))</f>
        <v>0</v>
      </c>
      <c r="CA72" s="208">
        <f>IF(BI72=0,0,IF(BI72&gt;BH72,0,((BH72/BI72)-1)*100))</f>
        <v>0</v>
      </c>
      <c r="CB72" s="205">
        <f>AVERAGE(BK72:CA72)</f>
        <v>4.177819244663965</v>
      </c>
      <c r="CC72" s="205">
        <f>SQRT(AVERAGE((BK72-$CB72)^2,(BL72-$CB72)^2,(BM72-$CB72)^2,(BN72-$CB72)^2,(BO72-$CB72)^2,(BP72-$CB72)^2,(BQ72-$CB72)^2,(BR72-$CB72)^2,(BS72-$CB72)^2,(BT72-$CB72)^2,(BU72-$CB72)^2,(BV72-$CB72)^2,(BW72-$CB72)^2,(BX72-$CB72)^2,(BY72-$CB72)^2,(BZ72-$CB72)^2,(CA72-$CB72)^2))</f>
        <v>13.92254041810524</v>
      </c>
      <c r="CD72" t="s" s="110">
        <v>132</v>
      </c>
      <c r="CE72" t="s" s="552">
        <f>IF(AN72="n/a","n/a",IF(U72&lt;0,"n/a",IF(U72="n/a","n/a",I72+AN72-U72)))</f>
        <v>143</v>
      </c>
      <c r="CF72" t="s" s="552">
        <f>IF(AN72="n/a","n/a",I72+AN72)</f>
        <v>143</v>
      </c>
      <c r="CG72" s="205">
        <f>D72/10+(1000-E72)/100+IF(F72="N",2,IF(F72="Y",1,0))+IF(G72="N",2,IF(G72="Y",1,0))+IF(L72&gt;10,5,L72/2)+IF(S72&gt;100,0,IF(S72&lt;0,0,(100-S72)/10))+IF(U72&gt;100,0,IF(U72&lt;0,0,(100-U72)/10))+IF(X72="-",0,IF(X72="N/A",0,IF(X72&gt;5,0,5-X72)))+IF(Y72&gt;5,0,5-Y72)+IF(Z72="N/A",0,IF(Z72&gt;5,0,5-Z72))+IF(AB72&lt;0,0,IF(AB72="-",0,IF(AB72="N/A",0,IF(AB72&gt;10,5,AB72/2))))+IF(AC72="n/a",0,IF(AC72&lt;0,0,IF(AC72&gt;10,5,AC72/2)))+IF(AE72="n/a",0,IF(AE72&lt;0,0,IF(AE72&gt;10,5,AE72/2)))+AF72/10+IF(AG72&gt;100000,3,IF(AG72&gt;10000,2,IF(AG72&gt;1000,1,0)))+IF(AL72&gt;10,5,AL72/2)+IF(AM72="n/a",0,IF(AM72&gt;10,5,AM72/2))+IF(AN72="n/a",0,IF(AN72&gt;10,5,AN72/2))+IF(AO72="n/a",0,IF(AO72&lt;0,0,IF(AO72&gt;10,5,AO72/2)))+IF(CB72&gt;10,5,CB72/2)</f>
        <v>40.64703278747352</v>
      </c>
      <c r="CH72" s="315">
        <f>IF(AB72="n/a",1.03*AP72,IF(AB72&lt;0,1.01*AP72,IF(AB72&gt;10,1.1*AP72,(1+AB72/100)*AP72)))</f>
        <v>1.1312</v>
      </c>
      <c r="CI72" s="211">
        <f>IF($AC72="n/a",1.03*CH72,IF($AC72&lt;0,1.01*CH72,IF($AC72&gt;10,1.1*CH72,(1+$AC72/100)*CH72)))</f>
        <v>1.24432</v>
      </c>
      <c r="CJ72" s="212">
        <f>IF($AE72="n/a",1.03*CI72,IF($AE72&lt;0,1.01*CI72,IF($AE72&gt;10,1.1*CI72,(1+$AE72/100)*CI72)))</f>
        <v>1.2816496</v>
      </c>
      <c r="CK72" s="212">
        <f>IF($AE72="n/a",1.03*CJ72,IF($AE72&lt;0,1.01*CJ72,IF($AE72&gt;10,1.1*CJ72,(1+$AE72/100)*CJ72)))</f>
        <v>1.320099088000001</v>
      </c>
      <c r="CL72" s="210">
        <f>IF($AE72="n/a",1.03*CK72,IF($AE72&lt;0,1.01*CK72,IF($AE72&gt;10,1.1*CK72,(1+$AE72/100)*CK72)))</f>
        <v>1.359702060640001</v>
      </c>
      <c r="CM72" s="211">
        <f>SUM(CH72:CL72)</f>
        <v>6.336970748640002</v>
      </c>
      <c r="CN72" s="208">
        <f>(CM72/H72)*100</f>
        <v>27.18563169729731</v>
      </c>
      <c r="CO72" s="213">
        <v>0.89</v>
      </c>
      <c r="CP72" s="214">
        <v>14.8</v>
      </c>
      <c r="CQ72" s="215">
        <v>-6.6</v>
      </c>
      <c r="CR72" s="216">
        <v>-1.6</v>
      </c>
      <c r="CS72" s="217">
        <v>1.4</v>
      </c>
    </row>
    <row r="73" ht="11.25" customHeight="1">
      <c r="A73" t="s" s="116">
        <v>1209</v>
      </c>
      <c r="B73" t="s" s="116">
        <v>1210</v>
      </c>
      <c r="C73" t="s" s="227">
        <v>1211</v>
      </c>
      <c r="D73" s="218">
        <v>5</v>
      </c>
      <c r="E73" s="85">
        <v>810</v>
      </c>
      <c r="F73" t="s" s="220">
        <v>141</v>
      </c>
      <c r="G73" t="s" s="221">
        <v>141</v>
      </c>
      <c r="H73" s="493">
        <v>50.65</v>
      </c>
      <c r="I73" s="223">
        <f>(R73/H73)*100</f>
        <v>1.500493583415597</v>
      </c>
      <c r="J73" s="224">
        <v>0.165</v>
      </c>
      <c r="K73" s="224">
        <v>0.19</v>
      </c>
      <c r="L73" s="223">
        <f>((K73/J73)-1)*100</f>
        <v>15.15151515151514</v>
      </c>
      <c r="M73" s="226">
        <v>43059</v>
      </c>
      <c r="N73" s="226">
        <v>43060</v>
      </c>
      <c r="O73" s="226">
        <v>43084</v>
      </c>
      <c r="P73" t="s" s="227">
        <v>182</v>
      </c>
      <c r="Q73" s="617"/>
      <c r="R73" s="225">
        <f>K73*4</f>
        <v>0.76</v>
      </c>
      <c r="S73" s="228">
        <f>IF(OR(W73&lt;0.01,W73="n/a"),"n/a",R73/W73*100)</f>
        <v>24.43729903536978</v>
      </c>
      <c r="T73" s="229">
        <f>IF(OR(W73&lt;0.01,Z73="n/a"),"n/a",(H73/SQRT(22.5*W73*(H73/Z73))-1)*100)</f>
        <v>45.87871748257959</v>
      </c>
      <c r="U73" s="223">
        <f>IF(OR(W73&lt;0.01,W73="n/a"),"n/a",H73/W73)</f>
        <v>16.28617363344052</v>
      </c>
      <c r="V73" s="230">
        <v>12</v>
      </c>
      <c r="W73" s="222">
        <v>3.11</v>
      </c>
      <c r="X73" s="222">
        <v>1.09</v>
      </c>
      <c r="Y73" s="231">
        <v>0.96</v>
      </c>
      <c r="Z73" s="232">
        <v>2.94</v>
      </c>
      <c r="AA73" s="233">
        <v>18.7</v>
      </c>
      <c r="AB73" s="234">
        <v>23.7</v>
      </c>
      <c r="AC73" s="235">
        <v>12.61</v>
      </c>
      <c r="AD73" s="236">
        <v>24.9</v>
      </c>
      <c r="AE73" s="236">
        <v>15</v>
      </c>
      <c r="AF73" s="237">
        <v>17</v>
      </c>
      <c r="AG73" s="238">
        <v>4548</v>
      </c>
      <c r="AH73" s="239">
        <v>0.9</v>
      </c>
      <c r="AI73" s="240">
        <v>0.29</v>
      </c>
      <c r="AJ73" s="241">
        <f>IF(OR(AD73&lt;0,AD73="n/a",AD73=0,AN73="n/a"),"n/a",AN73/AD73)</f>
        <v>2.618030573151985</v>
      </c>
      <c r="AK73" s="632">
        <f>IF(OR(AN73&lt;0,AN73="n/a",AO73&lt;0,AO73="n/a"),"n/a",AN73/AO73)</f>
        <v>263.6760685718847</v>
      </c>
      <c r="AL73" s="243">
        <f>((AP73/AQ73)^(1/1)-1)*100</f>
        <v>17.14285714285712</v>
      </c>
      <c r="AM73" s="243">
        <f>IF(AS73=0,"n/a",((AP73/AS73)^(1/3)-1)*100)</f>
        <v>83.21387994479619</v>
      </c>
      <c r="AN73" s="243">
        <f>IF(AV73=0,"n/a",((AP73/AV73)^(1/5)-1)*100)</f>
        <v>65.18896127148442</v>
      </c>
      <c r="AO73" s="244">
        <f>IF(BB73=0,"n/a",((AP73/BB73)^(1/10)-1)*100)</f>
        <v>0.2472312395453979</v>
      </c>
      <c r="AP73" s="241">
        <v>0.615</v>
      </c>
      <c r="AQ73" s="241">
        <v>0.525</v>
      </c>
      <c r="AR73" s="241">
        <v>0.45</v>
      </c>
      <c r="AS73" s="241">
        <v>0.1</v>
      </c>
      <c r="AT73" s="245"/>
      <c r="AU73" s="321">
        <v>0.05</v>
      </c>
      <c r="AV73" s="321">
        <v>0.05</v>
      </c>
      <c r="AW73" s="245"/>
      <c r="AX73" s="583">
        <v>0.05</v>
      </c>
      <c r="AY73" s="394">
        <v>0.05</v>
      </c>
      <c r="AZ73" s="317">
        <v>0.05</v>
      </c>
      <c r="BA73" s="317">
        <v>0.6</v>
      </c>
      <c r="BB73" s="317">
        <v>0.6</v>
      </c>
      <c r="BC73" s="317">
        <v>0.6</v>
      </c>
      <c r="BD73" s="248">
        <v>0.6</v>
      </c>
      <c r="BE73" s="317">
        <v>0.5</v>
      </c>
      <c r="BF73" s="317">
        <v>0.5</v>
      </c>
      <c r="BG73" s="317">
        <v>0.5</v>
      </c>
      <c r="BH73" s="317">
        <v>0.5</v>
      </c>
      <c r="BI73" s="401">
        <v>0.5</v>
      </c>
      <c r="BJ73" s="246">
        <f>SUM(AP73:BI73)</f>
        <v>6.840000000000001</v>
      </c>
      <c r="BK73" s="250">
        <f>((AP73/AQ73)-1)*100</f>
        <v>17.14285714285712</v>
      </c>
      <c r="BL73" s="250">
        <f>((AQ73/AR73)-1)*100</f>
        <v>16.66666666666667</v>
      </c>
      <c r="BM73" s="250">
        <f>((AR73/AS73)-1)*100</f>
        <v>350</v>
      </c>
      <c r="BN73" s="250">
        <f>IF(AU73=0,0,IF(AU73&gt;AS73,0,((AS73/AU73)-1)*100))</f>
        <v>100</v>
      </c>
      <c r="BO73" s="250">
        <f>IF(AV73=0,0,IF(AV73&gt;AU73,0,((AU73/AV73)-1)*100))</f>
        <v>0</v>
      </c>
      <c r="BP73" s="250">
        <f>IF(AX73=0,0,IF(AX73&gt;AV73,0,((AV73/AX73)-1)*100))</f>
        <v>0</v>
      </c>
      <c r="BQ73" s="251">
        <f>IF(AY73=0,0,IF(AY73&gt;AX73,0,((AX73/AY73)-1)*100))</f>
        <v>0</v>
      </c>
      <c r="BR73" s="252">
        <f>IF(AZ73=0,0,IF(AZ73&gt;AY73,0,((AY73/AZ73)-1)*100))</f>
        <v>0</v>
      </c>
      <c r="BS73" s="252">
        <f>IF(BA73=0,0,IF(BA73&gt;AZ73,0,((AZ73/BA73)-1)*100))</f>
        <v>0</v>
      </c>
      <c r="BT73" s="252">
        <f>IF(BB73=0,0,IF(BB73&gt;BA73,0,((BA73/BB73)-1)*100))</f>
        <v>0</v>
      </c>
      <c r="BU73" s="252">
        <f>IF(BC73=0,0,IF(BC73&gt;BB73,0,((BB73/BC73)-1)*100))</f>
        <v>0</v>
      </c>
      <c r="BV73" s="252">
        <f>IF(BD73=0,0,IF(BD73&gt;BC73,0,((BC73/BD73)-1)*100))</f>
        <v>0</v>
      </c>
      <c r="BW73" s="252">
        <f>IF(BE73=0,0,IF(BE73&gt;BD73,0,((BD73/BE73)-1)*100))</f>
        <v>20</v>
      </c>
      <c r="BX73" s="252">
        <f>IF(BF73=0,0,IF(BF73&gt;BE73,0,((BE73/BF73)-1)*100))</f>
        <v>0</v>
      </c>
      <c r="BY73" s="252">
        <f>IF(BG73=0,0,IF(BG73&gt;BF73,0,((BF73/BG73)-1)*100))</f>
        <v>0</v>
      </c>
      <c r="BZ73" s="252">
        <f>IF(BH73=0,0,IF(BH73&gt;BG73,0,((BG73/BH73)-1)*100))</f>
        <v>0</v>
      </c>
      <c r="CA73" s="253">
        <f>IF(BI73=0,0,IF(BI73&gt;BH73,0,((BH73/BI73)-1)*100))</f>
        <v>0</v>
      </c>
      <c r="CB73" s="250">
        <f>AVERAGE(BK73:CA73)</f>
        <v>29.63585434173669</v>
      </c>
      <c r="CC73" s="250">
        <f>SQRT(AVERAGE((BK73-$CB73)^2,(BL73-$CB73)^2,(BM73-$CB73)^2,(BN73-$CB73)^2,(BO73-$CB73)^2,(BP73-$CB73)^2,(BQ73-$CB73)^2,(BR73-$CB73)^2,(BS73-$CB73)^2,(BT73-$CB73)^2,(BU73-$CB73)^2,(BV73-$CB73)^2,(BW73-$CB73)^2,(BX73-$CB73)^2,(BY73-$CB73)^2,(BZ73-$CB73)^2,(CA73-$CB73)^2))</f>
        <v>83.50443090223328</v>
      </c>
      <c r="CD73" t="s" s="116">
        <v>302</v>
      </c>
      <c r="CE73" s="254">
        <f>IF(AN73="n/a","n/a",IF(U73&lt;0,"n/a",IF(U73="n/a","n/a",I73+AN73-U73)))</f>
        <v>50.40328122145951</v>
      </c>
      <c r="CF73" s="254">
        <f>IF(AN73="n/a","n/a",I73+AN73)</f>
        <v>66.68945485490002</v>
      </c>
      <c r="CG73" s="250">
        <f>D73/10+(1000-E73)/100+IF(F73="N",2,IF(F73="Y",1,0))+IF(G73="N",2,IF(G73="Y",1,0))+IF(L73&gt;10,5,L73/2)+IF(S73&gt;100,0,IF(S73&lt;0,0,(100-S73)/10))+IF(U73&gt;100,0,IF(U73&lt;0,0,(100-U73)/10))+IF(X73="-",0,IF(X73="N/A",0,IF(X73&gt;5,0,5-X73)))+IF(Y73&gt;5,0,5-Y73)+IF(Z73="N/A",0,IF(Z73&gt;5,0,5-Z73))+IF(AB73&lt;0,0,IF(AB73="-",0,IF(AB73="N/A",0,IF(AB73&gt;10,5,AB73/2))))+IF(AC73="n/a",0,IF(AC73&lt;0,0,IF(AC73&gt;10,5,AC73/2)))+IF(AE73="n/a",0,IF(AE73&lt;0,0,IF(AE73&gt;10,5,AE73/2)))+AF73/10+IF(AG73&gt;100000,3,IF(AG73&gt;10000,2,IF(AG73&gt;1000,1,0)))+IF(AL73&gt;10,5,AL73/2)+IF(AM73="n/a",0,IF(AM73&gt;10,5,AM73/2))+IF(AN73="n/a",0,IF(AN73&gt;10,5,AN73/2))+IF(AO73="n/a",0,IF(AO73&lt;0,0,IF(AO73&gt;10,5,AO73/2)))+IF(CB73&gt;10,5,CB73/2)</f>
        <v>73.16126835289167</v>
      </c>
      <c r="CH73" s="255">
        <f>IF(AB73="n/a",1.03*AP73,IF(AB73&lt;0,1.01*AP73,IF(AB73&gt;10,1.1*AP73,(1+AB73/100)*AP73)))</f>
        <v>0.6765</v>
      </c>
      <c r="CI73" s="256">
        <f>IF($AC73="n/a",1.03*CH73,IF($AC73&lt;0,1.01*CH73,IF($AC73&gt;10,1.1*CH73,(1+$AC73/100)*CH73)))</f>
        <v>0.7441500000000001</v>
      </c>
      <c r="CJ73" s="257">
        <f>IF($AE73="n/a",1.03*CI73,IF($AE73&lt;0,1.01*CI73,IF($AE73&gt;10,1.1*CI73,(1+$AE73/100)*CI73)))</f>
        <v>0.8185650000000002</v>
      </c>
      <c r="CK73" s="257">
        <f>IF($AE73="n/a",1.03*CJ73,IF($AE73&lt;0,1.01*CJ73,IF($AE73&gt;10,1.1*CJ73,(1+$AE73/100)*CJ73)))</f>
        <v>0.9004215000000003</v>
      </c>
      <c r="CL73" s="258">
        <f>IF($AE73="n/a",1.03*CK73,IF($AE73&lt;0,1.01*CK73,IF($AE73&gt;10,1.1*CK73,(1+$AE73/100)*CK73)))</f>
        <v>0.9904636500000005</v>
      </c>
      <c r="CM73" s="256">
        <f>SUM(CH73:CL73)</f>
        <v>4.130100150000001</v>
      </c>
      <c r="CN73" s="253">
        <f>(CM73/H73)*100</f>
        <v>8.154195755182629</v>
      </c>
      <c r="CO73" s="259">
        <v>1.88</v>
      </c>
      <c r="CP73" s="260">
        <v>20.5</v>
      </c>
      <c r="CQ73" s="261">
        <v>-20.6</v>
      </c>
      <c r="CR73" s="260">
        <v>-7.6</v>
      </c>
      <c r="CS73" s="261">
        <v>-12.4</v>
      </c>
    </row>
    <row r="74" ht="11.25" customHeight="1">
      <c r="A74" t="s" s="116">
        <v>1212</v>
      </c>
      <c r="B74" t="s" s="116">
        <v>1213</v>
      </c>
      <c r="C74" t="s" s="227">
        <v>128</v>
      </c>
      <c r="D74" s="218">
        <v>7</v>
      </c>
      <c r="E74" s="85">
        <v>546</v>
      </c>
      <c r="F74" t="s" s="220">
        <v>141</v>
      </c>
      <c r="G74" t="s" s="221">
        <v>141</v>
      </c>
      <c r="H74" s="493">
        <v>43.85</v>
      </c>
      <c r="I74" s="223">
        <f>(R74/H74)*100</f>
        <v>2.006841505131129</v>
      </c>
      <c r="J74" s="224">
        <v>0.21</v>
      </c>
      <c r="K74" s="224">
        <v>0.22</v>
      </c>
      <c r="L74" s="223">
        <f>((K74/J74)-1)*100</f>
        <v>4.761904761904767</v>
      </c>
      <c r="M74" s="226">
        <v>42947</v>
      </c>
      <c r="N74" s="226">
        <v>42949</v>
      </c>
      <c r="O74" s="226">
        <v>42979</v>
      </c>
      <c r="P74" t="s" s="227">
        <v>147</v>
      </c>
      <c r="Q74" s="395"/>
      <c r="R74" s="225">
        <f>K74*4</f>
        <v>0.88</v>
      </c>
      <c r="S74" s="228">
        <f>IF(OR(W74&lt;0.01,W74="n/a"),"n/a",R74/W74*100)</f>
        <v>39.11111111111111</v>
      </c>
      <c r="T74" s="229">
        <f>IF(OR(W74&lt;0.01,Z74="n/a"),"n/a",(H74/SQRT(22.5*W74*(H74/Z74))-1)*100)</f>
        <v>27.94790606597148</v>
      </c>
      <c r="U74" s="223">
        <f>IF(OR(W74&lt;0.01,W74="n/a"),"n/a",H74/W74)</f>
        <v>19.48888888888889</v>
      </c>
      <c r="V74" s="230">
        <v>12</v>
      </c>
      <c r="W74" s="222">
        <v>2.25</v>
      </c>
      <c r="X74" s="222">
        <v>2.79</v>
      </c>
      <c r="Y74" s="231">
        <v>5.96</v>
      </c>
      <c r="Z74" s="232">
        <v>1.89</v>
      </c>
      <c r="AA74" s="233">
        <v>9.5</v>
      </c>
      <c r="AB74" s="234">
        <v>124.3</v>
      </c>
      <c r="AC74" s="235">
        <v>18.99</v>
      </c>
      <c r="AD74" s="236">
        <v>6.6</v>
      </c>
      <c r="AE74" s="236">
        <v>7</v>
      </c>
      <c r="AF74" s="237">
        <v>3</v>
      </c>
      <c r="AG74" s="238">
        <v>743</v>
      </c>
      <c r="AH74" s="239">
        <v>1.5</v>
      </c>
      <c r="AI74" s="240">
        <v>0.07000000000000001</v>
      </c>
      <c r="AJ74" s="241">
        <f>IF(OR(AD74&lt;0,AD74="n/a",AD74=0,AN74="n/a"),"n/a",AN74/AD74)</f>
        <v>0.9767845429778798</v>
      </c>
      <c r="AK74" s="242">
        <f>IF(OR(AN74&lt;0,AN74="n/a",AO74&lt;0,AO74="n/a"),"n/a",AN74/AO74)</f>
        <v>1.083285959704367</v>
      </c>
      <c r="AL74" s="243">
        <f>((AP74/AQ74)^(1/1)-1)*100</f>
        <v>5.12820512820511</v>
      </c>
      <c r="AM74" s="243">
        <f>IF(AS74=0,"n/a",((AP74/AS74)^(1/3)-1)*100)</f>
        <v>5.922507652678233</v>
      </c>
      <c r="AN74" s="243">
        <f>IF(AV74=0,"n/a",((AP74/AV74)^(1/5)-1)*100)</f>
        <v>6.446777983654006</v>
      </c>
      <c r="AO74" s="244">
        <f>IF(BB74=0,"n/a",((AP74/BB74)^(1/10)-1)*100)</f>
        <v>5.951132224969813</v>
      </c>
      <c r="AP74" s="241">
        <v>0.82</v>
      </c>
      <c r="AQ74" s="241">
        <v>0.78</v>
      </c>
      <c r="AR74" s="241">
        <v>0.74</v>
      </c>
      <c r="AS74" s="241">
        <v>0.6899999999999999</v>
      </c>
      <c r="AT74" s="245"/>
      <c r="AU74" s="241">
        <v>0.64</v>
      </c>
      <c r="AV74" s="241">
        <v>0.6</v>
      </c>
      <c r="AW74" s="245"/>
      <c r="AX74" s="583">
        <v>0.5600000000000001</v>
      </c>
      <c r="AY74" s="247">
        <v>0.5600000000000001</v>
      </c>
      <c r="AZ74" s="248">
        <v>0.54</v>
      </c>
      <c r="BA74" s="248">
        <v>0.5</v>
      </c>
      <c r="BB74" s="248">
        <v>0.46</v>
      </c>
      <c r="BC74" s="248">
        <v>0.42</v>
      </c>
      <c r="BD74" s="317">
        <v>0.4</v>
      </c>
      <c r="BE74" s="248">
        <v>0.4</v>
      </c>
      <c r="BF74" s="248">
        <v>0.38</v>
      </c>
      <c r="BG74" s="248">
        <v>0.36</v>
      </c>
      <c r="BH74" s="248">
        <v>0.34</v>
      </c>
      <c r="BI74" s="249">
        <v>0.3</v>
      </c>
      <c r="BJ74" s="246">
        <f>SUM(AP74:BI74)</f>
        <v>9.490000000000002</v>
      </c>
      <c r="BK74" s="250">
        <f>((AP74/AQ74)-1)*100</f>
        <v>5.12820512820511</v>
      </c>
      <c r="BL74" s="250">
        <f>((AQ74/AR74)-1)*100</f>
        <v>5.405405405405417</v>
      </c>
      <c r="BM74" s="250">
        <f>((AR74/AS74)-1)*100</f>
        <v>7.246376811594213</v>
      </c>
      <c r="BN74" s="250">
        <f>IF(AU74=0,0,IF(AU74&gt;AS74,0,((AS74/AU74)-1)*100))</f>
        <v>7.8125</v>
      </c>
      <c r="BO74" s="250">
        <f>IF(AV74=0,0,IF(AV74&gt;AU74,0,((AU74/AV74)-1)*100))</f>
        <v>6.666666666666665</v>
      </c>
      <c r="BP74" s="580">
        <f>IF(AX74=0,0,IF(AX74&gt;AV74,0,((AV74/AX74)-1)*100))</f>
        <v>7.14285714285714</v>
      </c>
      <c r="BQ74" s="251">
        <f>IF(AY74=0,0,IF(AY74&gt;AX74,0,((AX74/AY74)-1)*100))</f>
        <v>0</v>
      </c>
      <c r="BR74" s="252">
        <f>IF(AZ74=0,0,IF(AZ74&gt;AY74,0,((AY74/AZ74)-1)*100))</f>
        <v>3.703703703703698</v>
      </c>
      <c r="BS74" s="252">
        <f>IF(BA74=0,0,IF(BA74&gt;AZ74,0,((AZ74/BA74)-1)*100))</f>
        <v>8.000000000000007</v>
      </c>
      <c r="BT74" s="252">
        <f>IF(BB74=0,0,IF(BB74&gt;BA74,0,((BA74/BB74)-1)*100))</f>
        <v>8.695652173913038</v>
      </c>
      <c r="BU74" s="252">
        <f>IF(BC74=0,0,IF(BC74&gt;BB74,0,((BB74/BC74)-1)*100))</f>
        <v>9.523809523809534</v>
      </c>
      <c r="BV74" s="252">
        <f>IF(BD74=0,0,IF(BD74&gt;BC74,0,((BC74/BD74)-1)*100))</f>
        <v>4.999999999999982</v>
      </c>
      <c r="BW74" s="252">
        <f>IF(BE74=0,0,IF(BE74&gt;BD74,0,((BD74/BE74)-1)*100))</f>
        <v>0</v>
      </c>
      <c r="BX74" s="252">
        <f>IF(BF74=0,0,IF(BF74&gt;BE74,0,((BE74/BF74)-1)*100))</f>
        <v>5.263157894736836</v>
      </c>
      <c r="BY74" s="252">
        <f>IF(BG74=0,0,IF(BG74&gt;BF74,0,((BF74/BG74)-1)*100))</f>
        <v>5.555555555555558</v>
      </c>
      <c r="BZ74" s="252">
        <f>IF(BH74=0,0,IF(BH74&gt;BG74,0,((BG74/BH74)-1)*100))</f>
        <v>5.88235294117645</v>
      </c>
      <c r="CA74" s="253">
        <f>IF(BI74=0,0,IF(BI74&gt;BH74,0,((BH74/BI74)-1)*100))</f>
        <v>13.33333333333335</v>
      </c>
      <c r="CB74" s="250">
        <f>AVERAGE(BK74:CA74)</f>
        <v>6.138798604762178</v>
      </c>
      <c r="CC74" s="250">
        <f>SQRT(AVERAGE((BK74-$CB74)^2,(BL74-$CB74)^2,(BM74-$CB74)^2,(BN74-$CB74)^2,(BO74-$CB74)^2,(BP74-$CB74)^2,(BQ74-$CB74)^2,(BR74-$CB74)^2,(BS74-$CB74)^2,(BT74-$CB74)^2,(BU74-$CB74)^2,(BV74-$CB74)^2,(BW74-$CB74)^2,(BX74-$CB74)^2,(BY74-$CB74)^2,(BZ74-$CB74)^2,(CA74-$CB74)^2))</f>
        <v>3.104684108951554</v>
      </c>
      <c r="CD74" t="s" s="116">
        <v>132</v>
      </c>
      <c r="CE74" s="254">
        <f>IF(AN74="n/a","n/a",IF(U74&lt;0,"n/a",IF(U74="n/a","n/a",I74+AN74-U74)))</f>
        <v>-11.03526940010376</v>
      </c>
      <c r="CF74" s="254">
        <f>IF(AN74="n/a","n/a",I74+AN74)</f>
        <v>8.453619488785135</v>
      </c>
      <c r="CG74" s="250">
        <f>D74/10+(1000-E74)/100+IF(F74="N",2,IF(F74="Y",1,0))+IF(G74="N",2,IF(G74="Y",1,0))+IF(L74&gt;10,5,L74/2)+IF(S74&gt;100,0,IF(S74&lt;0,0,(100-S74)/10))+IF(U74&gt;100,0,IF(U74&lt;0,0,(100-U74)/10))+IF(X74="-",0,IF(X74="N/A",0,IF(X74&gt;5,0,5-X74)))+IF(Y74&gt;5,0,5-Y74)+IF(Z74="N/A",0,IF(Z74&gt;5,0,5-Z74))+IF(AB74&lt;0,0,IF(AB74="-",0,IF(AB74="N/A",0,IF(AB74&gt;10,5,AB74/2))))+IF(AC74="n/a",0,IF(AC74&lt;0,0,IF(AC74&gt;10,5,AC74/2)))+IF(AE74="n/a",0,IF(AE74&lt;0,0,IF(AE74&gt;10,5,AE74/2)))+AF74/10+IF(AG74&gt;100000,3,IF(AG74&gt;10000,2,IF(AG74&gt;1000,1,0)))+IF(AL74&gt;10,5,AL74/2)+IF(AM74="n/a",0,IF(AM74&gt;10,5,AM74/2))+IF(AN74="n/a",0,IF(AN74&gt;10,5,AN74/2))+IF(AO74="n/a",0,IF(AO74&lt;0,0,IF(AO74&gt;10,5,AO74/2)))+IF(CB74&gt;10,5,CB74/2)</f>
        <v>57.67466317808704</v>
      </c>
      <c r="CH74" s="255">
        <f>IF(AB74="n/a",1.03*AP74,IF(AB74&lt;0,1.01*AP74,IF(AB74&gt;10,1.1*AP74,(1+AB74/100)*AP74)))</f>
        <v>0.902</v>
      </c>
      <c r="CI74" s="256">
        <f>IF($AC74="n/a",1.03*CH74,IF($AC74&lt;0,1.01*CH74,IF($AC74&gt;10,1.1*CH74,(1+$AC74/100)*CH74)))</f>
        <v>0.9922000000000001</v>
      </c>
      <c r="CJ74" s="257">
        <f>IF($AE74="n/a",1.03*CI74,IF($AE74&lt;0,1.01*CI74,IF($AE74&gt;10,1.1*CI74,(1+$AE74/100)*CI74)))</f>
        <v>1.061654</v>
      </c>
      <c r="CK74" s="257">
        <f>IF($AE74="n/a",1.03*CJ74,IF($AE74&lt;0,1.01*CJ74,IF($AE74&gt;10,1.1*CJ74,(1+$AE74/100)*CJ74)))</f>
        <v>1.13596978</v>
      </c>
      <c r="CL74" s="258">
        <f>IF($AE74="n/a",1.03*CK74,IF($AE74&lt;0,1.01*CK74,IF($AE74&gt;10,1.1*CK74,(1+$AE74/100)*CK74)))</f>
        <v>1.2154876646</v>
      </c>
      <c r="CM74" s="256">
        <f>SUM(CH74:CL74)</f>
        <v>5.307311444600001</v>
      </c>
      <c r="CN74" s="253">
        <f>(CM74/H74)*100</f>
        <v>12.10333282690992</v>
      </c>
      <c r="CO74" s="259">
        <v>0.63</v>
      </c>
      <c r="CP74" s="260">
        <v>45.4</v>
      </c>
      <c r="CQ74" s="261">
        <v>-3.5</v>
      </c>
      <c r="CR74" s="260">
        <v>3.4</v>
      </c>
      <c r="CS74" s="261">
        <v>5.6</v>
      </c>
    </row>
    <row r="75" ht="11.25" customHeight="1">
      <c r="A75" t="s" s="116">
        <v>1214</v>
      </c>
      <c r="B75" t="s" s="116">
        <v>1215</v>
      </c>
      <c r="C75" t="s" s="227">
        <v>170</v>
      </c>
      <c r="D75" s="218">
        <v>8</v>
      </c>
      <c r="E75" s="85">
        <v>404</v>
      </c>
      <c r="F75" t="s" s="220">
        <v>129</v>
      </c>
      <c r="G75" t="s" s="221">
        <v>129</v>
      </c>
      <c r="H75" s="493">
        <v>17.51</v>
      </c>
      <c r="I75" s="223">
        <f>(R75/H75)*100</f>
        <v>5.607087378640776</v>
      </c>
      <c r="J75" s="224">
        <v>0.47952</v>
      </c>
      <c r="K75" s="224">
        <v>0.4909005</v>
      </c>
      <c r="L75" s="223">
        <f>((K75/J75)-1)*100</f>
        <v>2.373310810810803</v>
      </c>
      <c r="M75" s="226">
        <v>42956</v>
      </c>
      <c r="N75" s="226">
        <v>42958</v>
      </c>
      <c r="O75" s="226">
        <v>42990</v>
      </c>
      <c r="P75" t="s" s="227">
        <v>1216</v>
      </c>
      <c r="Q75" t="s" s="116">
        <v>1217</v>
      </c>
      <c r="R75" s="225">
        <f>K75*2</f>
        <v>0.9818009999999999</v>
      </c>
      <c r="S75" s="228">
        <f>IF(OR(W75&lt;0.01,W75="n/a"),"n/a",R75/W75*100)</f>
        <v>92.6227358490566</v>
      </c>
      <c r="T75" s="229">
        <f>IF(OR(W75&lt;0.01,Z75="n/a"),"n/a",(H75/SQRT(22.5*W75*(H75/Z75))-1)*100)</f>
        <v>55.18001989439065</v>
      </c>
      <c r="U75" s="223">
        <f>IF(OR(W75&lt;0.01,W75="n/a"),"n/a",H75/W75)</f>
        <v>16.5188679245283</v>
      </c>
      <c r="V75" s="230">
        <v>3</v>
      </c>
      <c r="W75" s="222">
        <v>1.06</v>
      </c>
      <c r="X75" t="s" s="399">
        <v>143</v>
      </c>
      <c r="Y75" s="231">
        <v>1.09</v>
      </c>
      <c r="Z75" s="232">
        <v>3.28</v>
      </c>
      <c r="AA75" s="358">
        <v>21.3</v>
      </c>
      <c r="AB75" s="234">
        <v>-32.5</v>
      </c>
      <c r="AC75" s="235">
        <v>1.66</v>
      </c>
      <c r="AD75" s="236">
        <v>-2.3</v>
      </c>
      <c r="AE75" s="236">
        <v>-11.5</v>
      </c>
      <c r="AF75" s="237">
        <v>1</v>
      </c>
      <c r="AG75" s="238">
        <v>34595</v>
      </c>
      <c r="AH75" s="239">
        <v>0.4</v>
      </c>
      <c r="AI75" s="360">
        <v>1.76</v>
      </c>
      <c r="AJ75" t="s" s="265">
        <f>IF(OR(AD75&lt;0,AD75="n/a",AD75=0,AN75="n/a"),"n/a",AN75/AD75)</f>
        <v>143</v>
      </c>
      <c r="AK75" t="s" s="265">
        <v>143</v>
      </c>
      <c r="AL75" s="243">
        <f>((AP75/AQ75)^(1/1)-1)*100</f>
        <v>1.04603039472686</v>
      </c>
      <c r="AM75" s="243">
        <f>IF(AS75=0,"n/a",((AP75/AS75)^(1/3)-1)*100)</f>
        <v>8.896764885779485</v>
      </c>
      <c r="AN75" s="243">
        <f>IF(AV75=0,"n/a",((AP75/AV75)^(1/5)-1)*100)</f>
        <v>10.1372580339139</v>
      </c>
      <c r="AO75" s="244">
        <f>IF(BB75=0,"n/a",((AP75/BB75)^(1/10)-1)*100)</f>
        <v>-1.188550520441733</v>
      </c>
      <c r="AP75" s="241">
        <v>0.95904</v>
      </c>
      <c r="AQ75" s="241">
        <v>0.949112</v>
      </c>
      <c r="AR75" s="241">
        <v>0.88066</v>
      </c>
      <c r="AS75" s="241">
        <v>0.742663</v>
      </c>
      <c r="AT75" s="245"/>
      <c r="AU75" s="241">
        <v>0.657382</v>
      </c>
      <c r="AV75" s="241">
        <v>0.5917870000000001</v>
      </c>
      <c r="AW75" s="245"/>
      <c r="AX75" s="246">
        <v>0.531335</v>
      </c>
      <c r="AY75" s="394">
        <v>0.483259</v>
      </c>
      <c r="AZ75" s="317">
        <f>0.52488+0.926588</f>
        <v>1.451468</v>
      </c>
      <c r="BA75" s="248">
        <v>1.49162</v>
      </c>
      <c r="BB75" s="248">
        <v>1.0808465</v>
      </c>
      <c r="BC75" s="248">
        <v>0.959225</v>
      </c>
      <c r="BD75" s="317">
        <v>0</v>
      </c>
      <c r="BE75" s="317">
        <v>0</v>
      </c>
      <c r="BF75" s="317">
        <v>0</v>
      </c>
      <c r="BG75" s="317">
        <v>0</v>
      </c>
      <c r="BH75" s="317">
        <v>0</v>
      </c>
      <c r="BI75" s="401">
        <v>0</v>
      </c>
      <c r="BJ75" s="246">
        <f>SUM(AP75:BI75)</f>
        <v>10.7783975</v>
      </c>
      <c r="BK75" s="250">
        <f>((AP75/AQ75)-1)*100</f>
        <v>1.04603039472686</v>
      </c>
      <c r="BL75" s="250">
        <f>((AQ75/AR75)-1)*100</f>
        <v>7.772806758567441</v>
      </c>
      <c r="BM75" s="250">
        <f>((AR75/AS75)-1)*100</f>
        <v>18.58137540176365</v>
      </c>
      <c r="BN75" s="250">
        <f>IF(AU75=0,0,IF(AU75&gt;AS75,0,((AS75/AU75)-1)*100))</f>
        <v>12.97282249894276</v>
      </c>
      <c r="BO75" s="250">
        <f>IF(AV75=0,0,IF(AV75&gt;AU75,0,((AU75/AV75)-1)*100))</f>
        <v>11.084224560526</v>
      </c>
      <c r="BP75" s="250">
        <f>IF(AX75=0,0,IF(AX75&gt;AV75,0,((AV75/AX75)-1)*100))</f>
        <v>11.37737961926093</v>
      </c>
      <c r="BQ75" s="251">
        <f>IF(AY75=0,0,IF(AY75&gt;AX75,0,((AX75/AY75)-1)*100))</f>
        <v>9.948288598867272</v>
      </c>
      <c r="BR75" s="252">
        <f>IF(AZ75=0,0,IF(AZ75&gt;AY75,0,((AY75/AZ75)-1)*100))</f>
        <v>0</v>
      </c>
      <c r="BS75" s="252">
        <f>IF(BA75=0,0,IF(BA75&gt;AZ75,0,((AZ75/BA75)-1)*100))</f>
        <v>0</v>
      </c>
      <c r="BT75" s="252">
        <f>IF(BB75=0,0,IF(BB75&gt;BA75,0,((BA75/BB75)-1)*100))</f>
        <v>38.00479531552352</v>
      </c>
      <c r="BU75" s="252">
        <f>IF(BC75=0,0,IF(BC75&gt;BB75,0,((BB75/BC75)-1)*100))</f>
        <v>12.67914201568976</v>
      </c>
      <c r="BV75" s="252">
        <f>IF(BD75=0,0,IF(BD75&gt;BC75,0,((BC75/BD75)-1)*100))</f>
        <v>0</v>
      </c>
      <c r="BW75" s="252">
        <f>IF(BE75=0,0,IF(BE75&gt;BD75,0,((BD75/BE75)-1)*100))</f>
        <v>0</v>
      </c>
      <c r="BX75" s="252">
        <f>IF(BF75=0,0,IF(BF75&gt;BE75,0,((BE75/BF75)-1)*100))</f>
        <v>0</v>
      </c>
      <c r="BY75" s="252">
        <f>IF(BG75=0,0,IF(BG75&gt;BF75,0,((BF75/BG75)-1)*100))</f>
        <v>0</v>
      </c>
      <c r="BZ75" s="252">
        <f>IF(BH75=0,0,IF(BH75&gt;BG75,0,((BG75/BH75)-1)*100))</f>
        <v>0</v>
      </c>
      <c r="CA75" s="253">
        <f>IF(BI75=0,0,IF(BI75&gt;BH75,0,((BH75/BI75)-1)*100))</f>
        <v>0</v>
      </c>
      <c r="CB75" s="250">
        <f>AVERAGE(BK75:CA75)</f>
        <v>7.262756774345188</v>
      </c>
      <c r="CC75" s="250">
        <f>SQRT(AVERAGE((BK75-$CB75)^2,(BL75-$CB75)^2,(BM75-$CB75)^2,(BN75-$CB75)^2,(BO75-$CB75)^2,(BP75-$CB75)^2,(BQ75-$CB75)^2,(BR75-$CB75)^2,(BS75-$CB75)^2,(BT75-$CB75)^2,(BU75-$CB75)^2,(BV75-$CB75)^2,(BW75-$CB75)^2,(BX75-$CB75)^2,(BY75-$CB75)^2,(BZ75-$CB75)^2,(CA75-$CB75)^2))</f>
        <v>9.806243164167173</v>
      </c>
      <c r="CD75" t="s" s="116">
        <v>170</v>
      </c>
      <c r="CE75" s="254">
        <f>IF(AN75="n/a","n/a",IF(U75&lt;0,"n/a",IF(U75="n/a","n/a",I75+AN75-U75)))</f>
        <v>-0.7745225119736272</v>
      </c>
      <c r="CF75" s="254">
        <f>IF(AN75="n/a","n/a",I75+AN75)</f>
        <v>15.74434541255467</v>
      </c>
      <c r="CG75" s="250">
        <f>D75/10+(1000-E75)/100+IF(F75="N",2,IF(F75="Y",1,0))+IF(G75="N",2,IF(G75="Y",1,0))+IF(L75&gt;10,5,L75/2)+IF(S75&gt;100,0,IF(S75&lt;0,0,(100-S75)/10))+IF(U75&gt;100,0,IF(U75&lt;0,0,(100-U75)/10))+IF(X75="-",0,IF(X75="N/A",0,IF(X75&gt;5,0,5-X75)))+IF(Y75&gt;5,0,5-Y75)+IF(Z75="N/A",0,IF(Z75&gt;5,0,5-Z75))+IF(AB75&lt;0,0,IF(AB75="-",0,IF(AB75="N/A",0,IF(AB75&gt;10,5,AB75/2))))+IF(AC75="n/a",0,IF(AC75&lt;0,0,IF(AC75&gt;10,5,AC75/2)))+IF(AE75="n/a",0,IF(AE75&lt;0,0,IF(AE75&gt;10,5,AE75/2)))+AF75/10+IF(AG75&gt;100000,3,IF(AG75&gt;10000,2,IF(AG75&gt;1000,1,0)))+IF(AL75&gt;10,5,AL75/2)+IF(AM75="n/a",0,IF(AM75&gt;10,5,AM75/2))+IF(AN75="n/a",0,IF(AN75&gt;10,5,AN75/2))+IF(AO75="n/a",0,IF(AO75&lt;0,0,IF(AO75&gt;10,5,AO75/2)))+IF(CB75&gt;10,5,CB75/2)</f>
        <v>39.19527105547268</v>
      </c>
      <c r="CH75" s="255">
        <f>IF(AB75="n/a",1.03*AP75,IF(AB75&lt;0,1.01*AP75,IF(AB75&gt;10,1.1*AP75,(1+AB75/100)*AP75)))</f>
        <v>0.9686304</v>
      </c>
      <c r="CI75" s="256">
        <f>IF($AC75="n/a",1.03*CH75,IF($AC75&lt;0,1.01*CH75,IF($AC75&gt;10,1.1*CH75,(1+$AC75/100)*CH75)))</f>
        <v>0.984709664640</v>
      </c>
      <c r="CJ75" s="257">
        <f>IF($AE75="n/a",1.03*CI75,IF($AE75&lt;0,1.01*CI75,IF($AE75&gt;10,1.1*CI75,(1+$AE75/100)*CI75)))</f>
        <v>0.9945567612864</v>
      </c>
      <c r="CK75" s="257">
        <f>IF($AE75="n/a",1.03*CJ75,IF($AE75&lt;0,1.01*CJ75,IF($AE75&gt;10,1.1*CJ75,(1+$AE75/100)*CJ75)))</f>
        <v>1.004502328899264</v>
      </c>
      <c r="CL75" s="258">
        <f>IF($AE75="n/a",1.03*CK75,IF($AE75&lt;0,1.01*CK75,IF($AE75&gt;10,1.1*CK75,(1+$AE75/100)*CK75)))</f>
        <v>1.014547352188257</v>
      </c>
      <c r="CM75" s="256">
        <f>SUM(CH75:CL75)</f>
        <v>4.966946507013921</v>
      </c>
      <c r="CN75" s="253">
        <f>(CM75/H75)*100</f>
        <v>28.36634213029081</v>
      </c>
      <c r="CO75" s="259">
        <v>1.03</v>
      </c>
      <c r="CP75" s="260">
        <v>0.3</v>
      </c>
      <c r="CQ75" s="261">
        <v>-29</v>
      </c>
      <c r="CR75" s="260">
        <v>-6.9</v>
      </c>
      <c r="CS75" s="261">
        <v>-11.1</v>
      </c>
    </row>
    <row r="76" ht="11.25" customHeight="1">
      <c r="A76" t="s" s="146">
        <v>1218</v>
      </c>
      <c r="B76" t="s" s="146">
        <v>1219</v>
      </c>
      <c r="C76" t="s" s="273">
        <v>128</v>
      </c>
      <c r="D76" s="267">
        <v>6</v>
      </c>
      <c r="E76" s="85">
        <v>604</v>
      </c>
      <c r="F76" t="s" s="151">
        <v>55</v>
      </c>
      <c r="G76" t="s" s="152">
        <v>55</v>
      </c>
      <c r="H76" s="496">
        <v>58</v>
      </c>
      <c r="I76" s="269">
        <f>(R76/H76)*100</f>
        <v>2.275862068965517</v>
      </c>
      <c r="J76" s="270">
        <v>0.32</v>
      </c>
      <c r="K76" s="270">
        <v>0.33</v>
      </c>
      <c r="L76" s="269">
        <f>((K76/J76)-1)*100</f>
        <v>3.125</v>
      </c>
      <c r="M76" s="380">
        <v>42717</v>
      </c>
      <c r="N76" s="380">
        <v>42719</v>
      </c>
      <c r="O76" s="380">
        <v>42736</v>
      </c>
      <c r="P76" t="s" s="273">
        <v>177</v>
      </c>
      <c r="Q76" s="508"/>
      <c r="R76" s="271">
        <f>K76*4</f>
        <v>1.32</v>
      </c>
      <c r="S76" s="275">
        <f>IF(OR(W76&lt;0.01,W76="n/a"),"n/a",R76/W76*100)</f>
        <v>34.82849604221636</v>
      </c>
      <c r="T76" s="276">
        <f>IF(OR(W76&lt;0.01,Z76="n/a"),"n/a",(H76/SQRT(22.5*W76*(H76/Z76))-1)*100)</f>
        <v>-2.418576196723599</v>
      </c>
      <c r="U76" s="269">
        <f>IF(OR(W76&lt;0.01,W76="n/a"),"n/a",H76/W76)</f>
        <v>15.30343007915567</v>
      </c>
      <c r="V76" s="277">
        <v>12</v>
      </c>
      <c r="W76" s="268">
        <v>3.79</v>
      </c>
      <c r="X76" t="s" s="367">
        <v>143</v>
      </c>
      <c r="Y76" s="278">
        <v>2.32</v>
      </c>
      <c r="Z76" s="279">
        <v>1.4</v>
      </c>
      <c r="AA76" s="280">
        <v>9.699999999999999</v>
      </c>
      <c r="AB76" s="281">
        <v>5.7</v>
      </c>
      <c r="AC76" t="s" s="568">
        <v>143</v>
      </c>
      <c r="AD76" s="283">
        <v>0.9</v>
      </c>
      <c r="AE76" t="s" s="569">
        <v>143</v>
      </c>
      <c r="AF76" s="284">
        <v>1</v>
      </c>
      <c r="AG76" s="285">
        <v>208</v>
      </c>
      <c r="AH76" s="286">
        <v>7.2</v>
      </c>
      <c r="AI76" s="287">
        <v>1.05</v>
      </c>
      <c r="AJ76" s="288">
        <f>IF(OR(AD76&lt;0,AD76="n/a",AD76=0,AN76="n/a"),"n/a",AN76/AD76)</f>
        <v>5.62345797350076</v>
      </c>
      <c r="AK76" s="289">
        <f>IF(OR(AN76&lt;0,AN76="n/a",AO76&lt;0,AO76="n/a"),"n/a",AN76/AO76)</f>
        <v>3.764954750804488</v>
      </c>
      <c r="AL76" s="290">
        <f>((AP76/AQ76)^(1/1)-1)*100</f>
        <v>6.666666666666665</v>
      </c>
      <c r="AM76" s="290">
        <f>IF(AS76=0,"n/a",((AP76/AS76)^(1/3)-1)*100)</f>
        <v>3.3357652893651</v>
      </c>
      <c r="AN76" s="290">
        <f>IF(AV76=0,"n/a",((AP76/AV76)^(1/5)-1)*100)</f>
        <v>5.061112176150684</v>
      </c>
      <c r="AO76" s="291">
        <f>IF(BB76=0,"n/a",((AP76/BB76)^(1/10)-1)*100)</f>
        <v>1.344269057966563</v>
      </c>
      <c r="AP76" s="288">
        <v>1.28</v>
      </c>
      <c r="AQ76" s="510">
        <v>1.2</v>
      </c>
      <c r="AR76" s="288">
        <v>1.18</v>
      </c>
      <c r="AS76" s="510">
        <v>1.16</v>
      </c>
      <c r="AT76" s="292"/>
      <c r="AU76" s="288">
        <v>1.05</v>
      </c>
      <c r="AV76" s="510">
        <v>1</v>
      </c>
      <c r="AW76" s="292"/>
      <c r="AX76" s="524">
        <v>1</v>
      </c>
      <c r="AY76" s="403">
        <v>1.12</v>
      </c>
      <c r="AZ76" s="426">
        <v>1.24</v>
      </c>
      <c r="BA76" s="295">
        <v>1.24</v>
      </c>
      <c r="BB76" s="295">
        <v>1.12</v>
      </c>
      <c r="BC76" s="295">
        <v>0.97</v>
      </c>
      <c r="BD76" s="295">
        <v>0.86</v>
      </c>
      <c r="BE76" s="295">
        <v>0.68</v>
      </c>
      <c r="BF76" s="295">
        <v>0.61</v>
      </c>
      <c r="BG76" s="295">
        <v>0.57</v>
      </c>
      <c r="BH76" s="295">
        <v>0.52</v>
      </c>
      <c r="BI76" s="296">
        <v>0.47</v>
      </c>
      <c r="BJ76" s="293">
        <f>SUM(AP76:BI76)</f>
        <v>17.27</v>
      </c>
      <c r="BK76" s="297">
        <f>((AP76/AQ76)-1)*100</f>
        <v>6.666666666666665</v>
      </c>
      <c r="BL76" s="297">
        <f>((AQ76/AR76)-1)*100</f>
        <v>1.694915254237284</v>
      </c>
      <c r="BM76" s="297">
        <f>((AR76/AS76)-1)*100</f>
        <v>1.724137931034475</v>
      </c>
      <c r="BN76" s="297">
        <f>IF(AU76=0,0,IF(AU76&gt;AS76,0,((AS76/AU76)-1)*100))</f>
        <v>10.47619047619046</v>
      </c>
      <c r="BO76" s="297">
        <f>IF(AV76=0,0,IF(AV76&gt;AU76,0,((AU76/AV76)-1)*100))</f>
        <v>5.000000000000004</v>
      </c>
      <c r="BP76" s="297">
        <f>IF(AX76=0,0,IF(AX76&gt;AV76,0,((AV76/AX76)-1)*100))</f>
        <v>0</v>
      </c>
      <c r="BQ76" s="298">
        <f>IF(AY76=0,0,IF(AY76&gt;AX76,0,((AX76/AY76)-1)*100))</f>
        <v>0</v>
      </c>
      <c r="BR76" s="299">
        <f>IF(AZ76=0,0,IF(AZ76&gt;AY76,0,((AY76/AZ76)-1)*100))</f>
        <v>0</v>
      </c>
      <c r="BS76" s="299">
        <f>IF(BA76=0,0,IF(BA76&gt;AZ76,0,((AZ76/BA76)-1)*100))</f>
        <v>0</v>
      </c>
      <c r="BT76" s="299">
        <f>IF(BB76=0,0,IF(BB76&gt;BA76,0,((BA76/BB76)-1)*100))</f>
        <v>10.7142857142857</v>
      </c>
      <c r="BU76" s="299">
        <f>IF(BC76=0,0,IF(BC76&gt;BB76,0,((BB76/BC76)-1)*100))</f>
        <v>15.46391752577321</v>
      </c>
      <c r="BV76" s="299">
        <f>IF(BD76=0,0,IF(BD76&gt;BC76,0,((BC76/BD76)-1)*100))</f>
        <v>12.79069767441861</v>
      </c>
      <c r="BW76" s="299">
        <f>IF(BE76=0,0,IF(BE76&gt;BD76,0,((BD76/BE76)-1)*100))</f>
        <v>26.47058823529411</v>
      </c>
      <c r="BX76" s="299">
        <f>IF(BF76=0,0,IF(BF76&gt;BE76,0,((BE76/BF76)-1)*100))</f>
        <v>11.47540983606559</v>
      </c>
      <c r="BY76" s="299">
        <f>IF(BG76=0,0,IF(BG76&gt;BF76,0,((BF76/BG76)-1)*100))</f>
        <v>7.017543859649122</v>
      </c>
      <c r="BZ76" s="299">
        <f>IF(BH76=0,0,IF(BH76&gt;BG76,0,((BG76/BH76)-1)*100))</f>
        <v>9.615384615384603</v>
      </c>
      <c r="CA76" s="300">
        <f>IF(BI76=0,0,IF(BI76&gt;BH76,0,((BH76/BI76)-1)*100))</f>
        <v>10.63829787234043</v>
      </c>
      <c r="CB76" s="297">
        <f>AVERAGE(BK76:CA76)</f>
        <v>7.632237391843544</v>
      </c>
      <c r="CC76" s="297">
        <f>SQRT(AVERAGE((BK76-$CB76)^2,(BL76-$CB76)^2,(BM76-$CB76)^2,(BN76-$CB76)^2,(BO76-$CB76)^2,(BP76-$CB76)^2,(BQ76-$CB76)^2,(BR76-$CB76)^2,(BS76-$CB76)^2,(BT76-$CB76)^2,(BU76-$CB76)^2,(BV76-$CB76)^2,(BW76-$CB76)^2,(BX76-$CB76)^2,(BY76-$CB76)^2,(BZ76-$CB76)^2,(CA76-$CB76)^2))</f>
        <v>6.858036072639996</v>
      </c>
      <c r="CD76" t="s" s="146">
        <v>132</v>
      </c>
      <c r="CE76" s="301">
        <f>IF(AN76="n/a","n/a",IF(U76&lt;0,"n/a",IF(U76="n/a","n/a",I76+AN76-U76)))</f>
        <v>-7.966455834039472</v>
      </c>
      <c r="CF76" s="301">
        <f>IF(AN76="n/a","n/a",I76+AN76)</f>
        <v>7.336974245116201</v>
      </c>
      <c r="CG76" s="297">
        <f>D76/10+(1000-E76)/100+IF(F76="N",2,IF(F76="Y",1,0))+IF(G76="N",2,IF(G76="Y",1,0))+IF(L76&gt;10,5,L76/2)+IF(S76&gt;100,0,IF(S76&lt;0,0,(100-S76)/10))+IF(U76&gt;100,0,IF(U76&lt;0,0,(100-U76)/10))+IF(X76="-",0,IF(X76="N/A",0,IF(X76&gt;5,0,5-X76)))+IF(Y76&gt;5,0,5-Y76)+IF(Z76="N/A",0,IF(Z76&gt;5,0,5-Z76))+IF(AB76&lt;0,0,IF(AB76="-",0,IF(AB76="N/A",0,IF(AB76&gt;10,5,AB76/2))))+IF(AC76="n/a",0,IF(AC76&lt;0,0,IF(AC76&gt;10,5,AC76/2)))+IF(AE76="n/a",0,IF(AE76&lt;0,0,IF(AE76&gt;10,5,AE76/2)))+AF76/10+IF(AG76&gt;100000,3,IF(AG76&gt;10000,2,IF(AG76&gt;1000,1,0)))+IF(AL76&gt;10,5,AL76/2)+IF(AM76="n/a",0,IF(AM76&gt;10,5,AM76/2))+IF(AN76="n/a",0,IF(AN76&gt;10,5,AN76/2))+IF(AO76="n/a",0,IF(AO76&lt;0,0,IF(AO76&gt;10,5,AO76/2)))+IF(CB76&gt;10,5,CB76/2)</f>
        <v>46.35933267885908</v>
      </c>
      <c r="CH76" s="302">
        <f>IF(AB76="n/a",1.03*AP76,IF(AB76&lt;0,1.01*AP76,IF(AB76&gt;10,1.1*AP76,(1+AB76/100)*AP76)))</f>
        <v>1.35296</v>
      </c>
      <c r="CI76" s="303">
        <f>IF($AC76="n/a",1.03*CH76,IF($AC76&lt;0,1.01*CH76,IF($AC76&gt;10,1.1*CH76,(1+$AC76/100)*CH76)))</f>
        <v>1.3935488</v>
      </c>
      <c r="CJ76" s="304">
        <f>IF($AE76="n/a",1.03*CI76,IF($AE76&lt;0,1.01*CI76,IF($AE76&gt;10,1.1*CI76,(1+$AE76/100)*CI76)))</f>
        <v>1.435355264</v>
      </c>
      <c r="CK76" s="304">
        <f>IF($AE76="n/a",1.03*CJ76,IF($AE76&lt;0,1.01*CJ76,IF($AE76&gt;10,1.1*CJ76,(1+$AE76/100)*CJ76)))</f>
        <v>1.478415921920</v>
      </c>
      <c r="CL76" s="305">
        <f>IF($AE76="n/a",1.03*CK76,IF($AE76&lt;0,1.01*CK76,IF($AE76&gt;10,1.1*CK76,(1+$AE76/100)*CK76)))</f>
        <v>1.5227683995776</v>
      </c>
      <c r="CM76" s="303">
        <f>SUM(CH76:CL76)</f>
        <v>7.1830483854976</v>
      </c>
      <c r="CN76" s="300">
        <f>(CM76/H76)*100</f>
        <v>12.38456618189242</v>
      </c>
      <c r="CO76" s="306">
        <v>0.96</v>
      </c>
      <c r="CP76" s="307">
        <v>41.5</v>
      </c>
      <c r="CQ76" s="308">
        <v>-4.3</v>
      </c>
      <c r="CR76" s="307">
        <v>9.300000000000001</v>
      </c>
      <c r="CS76" s="308">
        <v>18.3</v>
      </c>
    </row>
    <row r="77" ht="11.25" customHeight="1">
      <c r="A77" t="s" s="173">
        <v>1220</v>
      </c>
      <c r="B77" t="s" s="110">
        <v>1221</v>
      </c>
      <c r="C77" t="s" s="110">
        <v>150</v>
      </c>
      <c r="D77" s="174">
        <v>6</v>
      </c>
      <c r="E77" s="85">
        <v>652</v>
      </c>
      <c r="F77" t="s" s="118">
        <v>129</v>
      </c>
      <c r="G77" t="s" s="113">
        <v>129</v>
      </c>
      <c r="H77" s="495">
        <v>60.96</v>
      </c>
      <c r="I77" s="177">
        <f>(R77/H77)*100</f>
        <v>2.066929133858268</v>
      </c>
      <c r="J77" s="311">
        <v>0.3</v>
      </c>
      <c r="K77" s="311">
        <v>0.315</v>
      </c>
      <c r="L77" s="177">
        <f>((K77/J77)-1)*100</f>
        <v>5.000000000000004</v>
      </c>
      <c r="M77" s="179">
        <v>42879</v>
      </c>
      <c r="N77" s="179">
        <v>42881</v>
      </c>
      <c r="O77" s="179">
        <v>42895</v>
      </c>
      <c r="P77" t="s" s="173">
        <v>271</v>
      </c>
      <c r="Q77" s="492"/>
      <c r="R77" s="180">
        <f>K77*4</f>
        <v>1.26</v>
      </c>
      <c r="S77" s="181">
        <f>IF(OR(W77&lt;0.01,W77="n/a"),"n/a",R77/W77*100)</f>
        <v>35.49295774647888</v>
      </c>
      <c r="T77" s="182">
        <f>IF(OR(W77&lt;0.01,Z77="n/a"),"n/a",(H77/SQRT(22.5*W77*(H77/Z77))-1)*100)</f>
        <v>45.3974962813412</v>
      </c>
      <c r="U77" s="177">
        <f>IF(OR(W77&lt;0.01,W77="n/a"),"n/a",H77/W77)</f>
        <v>17.17183098591549</v>
      </c>
      <c r="V77" s="183">
        <v>9</v>
      </c>
      <c r="W77" s="176">
        <v>3.55</v>
      </c>
      <c r="X77" s="176">
        <v>1.84</v>
      </c>
      <c r="Y77" s="184">
        <v>1.45</v>
      </c>
      <c r="Z77" s="185">
        <v>2.77</v>
      </c>
      <c r="AA77" s="186">
        <v>17.4</v>
      </c>
      <c r="AB77" s="187">
        <v>144.1</v>
      </c>
      <c r="AC77" s="188">
        <v>8.92</v>
      </c>
      <c r="AD77" s="189">
        <v>-3.2</v>
      </c>
      <c r="AE77" s="189">
        <v>9.33</v>
      </c>
      <c r="AF77" s="190">
        <v>7</v>
      </c>
      <c r="AG77" s="191">
        <v>3784</v>
      </c>
      <c r="AH77" s="192">
        <v>1.1</v>
      </c>
      <c r="AI77" s="193">
        <v>0.6899999999999999</v>
      </c>
      <c r="AJ77" t="s" s="338">
        <f>IF(OR(AD77&lt;0,AD77="n/a",AD77=0,AN77="n/a"),"n/a",AN77/AD77)</f>
        <v>143</v>
      </c>
      <c r="AK77" s="195">
        <f>IF(OR(AN77&lt;0,AN77="n/a",AO77&lt;0,AO77="n/a"),"n/a",AN77/AO77)</f>
        <v>1.701201463456767</v>
      </c>
      <c r="AL77" s="196">
        <f>((AP77/AQ77)^(1/1)-1)*100</f>
        <v>27.27272727272729</v>
      </c>
      <c r="AM77" s="196">
        <f>IF(AS77=0,"n/a",((AP77/AS77)^(1/3)-1)*100)</f>
        <v>11.86889420813968</v>
      </c>
      <c r="AN77" s="196">
        <f>IF(AV77=0,"n/a",((AP77/AV77)^(1/5)-1)*100)</f>
        <v>9.238846414037315</v>
      </c>
      <c r="AO77" s="197">
        <f>IF(BB77=0,"n/a",((AP77/BB77)^(1/10)-1)*100)</f>
        <v>5.430777372636619</v>
      </c>
      <c r="AP77" s="194">
        <v>1.12</v>
      </c>
      <c r="AQ77" s="198">
        <v>0.88</v>
      </c>
      <c r="AR77" s="194">
        <v>0.86</v>
      </c>
      <c r="AS77" s="198">
        <v>0.8</v>
      </c>
      <c r="AT77" s="199"/>
      <c r="AU77" s="194">
        <v>0.78</v>
      </c>
      <c r="AV77" s="198">
        <v>0.72</v>
      </c>
      <c r="AW77" s="199"/>
      <c r="AX77" s="398">
        <v>0.72</v>
      </c>
      <c r="AY77" s="370">
        <v>0.72</v>
      </c>
      <c r="AZ77" s="203">
        <v>0.72</v>
      </c>
      <c r="BA77" s="203">
        <v>0.72</v>
      </c>
      <c r="BB77" s="202">
        <v>0.66</v>
      </c>
      <c r="BC77" s="203">
        <v>0.64</v>
      </c>
      <c r="BD77" s="202">
        <v>0.61</v>
      </c>
      <c r="BE77" s="202">
        <v>0.5600000000000001</v>
      </c>
      <c r="BF77" s="203">
        <v>0.52</v>
      </c>
      <c r="BG77" s="202">
        <v>0.5</v>
      </c>
      <c r="BH77" s="203">
        <v>0.44</v>
      </c>
      <c r="BI77" s="204">
        <v>0.44</v>
      </c>
      <c r="BJ77" s="200">
        <f>SUM(AP77:BI77)</f>
        <v>12.41</v>
      </c>
      <c r="BK77" s="205">
        <f>((AP77/AQ77)-1)*100</f>
        <v>27.27272727272729</v>
      </c>
      <c r="BL77" s="205">
        <f>((AQ77/AR77)-1)*100</f>
        <v>2.325581395348841</v>
      </c>
      <c r="BM77" s="205">
        <f>((AR77/AS77)-1)*100</f>
        <v>7.499999999999996</v>
      </c>
      <c r="BN77" s="205">
        <f>IF(AU77=0,0,IF(AU77&gt;AS77,0,((AS77/AU77)-1)*100))</f>
        <v>2.564102564102577</v>
      </c>
      <c r="BO77" s="205">
        <f>IF(AV77=0,0,IF(AV77&gt;AU77,0,((AU77/AV77)-1)*100))</f>
        <v>8.333333333333348</v>
      </c>
      <c r="BP77" s="205">
        <f>IF(AX77=0,0,IF(AX77&gt;AV77,0,((AV77/AX77)-1)*100))</f>
        <v>0</v>
      </c>
      <c r="BQ77" s="206">
        <f>IF(AY77=0,0,IF(AY77&gt;AX77,0,((AX77/AY77)-1)*100))</f>
        <v>0</v>
      </c>
      <c r="BR77" s="207">
        <f>IF(AZ77=0,0,IF(AZ77&gt;AY77,0,((AY77/AZ77)-1)*100))</f>
        <v>0</v>
      </c>
      <c r="BS77" s="207">
        <f>IF(BA77=0,0,IF(BA77&gt;AZ77,0,((AZ77/BA77)-1)*100))</f>
        <v>0</v>
      </c>
      <c r="BT77" s="207">
        <f>IF(BB77=0,0,IF(BB77&gt;BA77,0,((BA77/BB77)-1)*100))</f>
        <v>9.090909090909083</v>
      </c>
      <c r="BU77" s="207">
        <f>IF(BC77=0,0,IF(BC77&gt;BB77,0,((BB77/BC77)-1)*100))</f>
        <v>3.125</v>
      </c>
      <c r="BV77" s="207">
        <f>IF(BD77=0,0,IF(BD77&gt;BC77,0,((BC77/BD77)-1)*100))</f>
        <v>4.918032786885251</v>
      </c>
      <c r="BW77" s="207">
        <f>IF(BE77=0,0,IF(BE77&gt;BD77,0,((BD77/BE77)-1)*100))</f>
        <v>8.92857142857142</v>
      </c>
      <c r="BX77" s="207">
        <f>IF(BF77=0,0,IF(BF77&gt;BE77,0,((BE77/BF77)-1)*100))</f>
        <v>7.692307692307709</v>
      </c>
      <c r="BY77" s="207">
        <f>IF(BG77=0,0,IF(BG77&gt;BF77,0,((BF77/BG77)-1)*100))</f>
        <v>4.000000000000004</v>
      </c>
      <c r="BZ77" s="207">
        <f>IF(BH77=0,0,IF(BH77&gt;BG77,0,((BG77/BH77)-1)*100))</f>
        <v>13.63636363636365</v>
      </c>
      <c r="CA77" s="208">
        <f>IF(BI77=0,0,IF(BI77&gt;BH77,0,((BH77/BI77)-1)*100))</f>
        <v>0</v>
      </c>
      <c r="CB77" s="205">
        <f>AVERAGE(BK77:CA77)</f>
        <v>5.84628995297348</v>
      </c>
      <c r="CC77" s="205">
        <f>SQRT(AVERAGE((BK77-$CB77)^2,(BL77-$CB77)^2,(BM77-$CB77)^2,(BN77-$CB77)^2,(BO77-$CB77)^2,(BP77-$CB77)^2,(BQ77-$CB77)^2,(BR77-$CB77)^2,(BS77-$CB77)^2,(BT77-$CB77)^2,(BU77-$CB77)^2,(BV77-$CB77)^2,(BW77-$CB77)^2,(BX77-$CB77)^2,(BY77-$CB77)^2,(BZ77-$CB77)^2,(CA77-$CB77)^2))</f>
        <v>6.676882597193586</v>
      </c>
      <c r="CD77" t="s" s="110">
        <v>152</v>
      </c>
      <c r="CE77" s="209">
        <f>IF(AN77="n/a","n/a",IF(U77&lt;0,"n/a",IF(U77="n/a","n/a",I77+AN77-U77)))</f>
        <v>-5.866055438019911</v>
      </c>
      <c r="CF77" s="209">
        <f>IF(AN77="n/a","n/a",I77+AN77)</f>
        <v>11.30577554789558</v>
      </c>
      <c r="CG77" s="205">
        <f>D77/10+(1000-E77)/100+IF(F77="N",2,IF(F77="Y",1,0))+IF(G77="N",2,IF(G77="Y",1,0))+IF(L77&gt;10,5,L77/2)+IF(S77&gt;100,0,IF(S77&lt;0,0,(100-S77)/10))+IF(U77&gt;100,0,IF(U77&lt;0,0,(100-U77)/10))+IF(X77="-",0,IF(X77="N/A",0,IF(X77&gt;5,0,5-X77)))+IF(Y77&gt;5,0,5-Y77)+IF(Z77="N/A",0,IF(Z77&gt;5,0,5-Z77))+IF(AB77&lt;0,0,IF(AB77="-",0,IF(AB77="N/A",0,IF(AB77&gt;10,5,AB77/2))))+IF(AC77="n/a",0,IF(AC77&lt;0,0,IF(AC77&gt;10,5,AC77/2)))+IF(AE77="n/a",0,IF(AE77&lt;0,0,IF(AE77&gt;10,5,AE77/2)))+AF77/10+IF(AG77&gt;100000,3,IF(AG77&gt;10000,2,IF(AG77&gt;1000,1,0)))+IF(AL77&gt;10,5,AL77/2)+IF(AM77="n/a",0,IF(AM77&gt;10,5,AM77/2))+IF(AN77="n/a",0,IF(AN77&gt;10,5,AN77/2))+IF(AO77="n/a",0,IF(AO77&lt;0,0,IF(AO77&gt;10,5,AO77/2)))+IF(CB77&gt;10,5,CB77/2)</f>
        <v>66.33647799658426</v>
      </c>
      <c r="CH77" s="315">
        <f>IF(AB77="n/a",1.03*AP77,IF(AB77&lt;0,1.01*AP77,IF(AB77&gt;10,1.1*AP77,(1+AB77/100)*AP77)))</f>
        <v>1.232</v>
      </c>
      <c r="CI77" s="211">
        <f>IF($AC77="n/a",1.03*CH77,IF($AC77&lt;0,1.01*CH77,IF($AC77&gt;10,1.1*CH77,(1+$AC77/100)*CH77)))</f>
        <v>1.3418944</v>
      </c>
      <c r="CJ77" s="212">
        <f>IF($AE77="n/a",1.03*CI77,IF($AE77&lt;0,1.01*CI77,IF($AE77&gt;10,1.1*CI77,(1+$AE77/100)*CI77)))</f>
        <v>1.467093147520</v>
      </c>
      <c r="CK77" s="212">
        <f>IF($AE77="n/a",1.03*CJ77,IF($AE77&lt;0,1.01*CJ77,IF($AE77&gt;10,1.1*CJ77,(1+$AE77/100)*CJ77)))</f>
        <v>1.603972938183616</v>
      </c>
      <c r="CL77" s="210">
        <f>IF($AE77="n/a",1.03*CK77,IF($AE77&lt;0,1.01*CK77,IF($AE77&gt;10,1.1*CK77,(1+$AE77/100)*CK77)))</f>
        <v>1.753623613316147</v>
      </c>
      <c r="CM77" s="211">
        <f>SUM(CH77:CL77)</f>
        <v>7.398584099019764</v>
      </c>
      <c r="CN77" s="208">
        <f>(CM77/H77)*100</f>
        <v>12.13678493933688</v>
      </c>
      <c r="CO77" s="213">
        <v>1.09</v>
      </c>
      <c r="CP77" s="214">
        <v>27</v>
      </c>
      <c r="CQ77" s="215">
        <v>-0.6</v>
      </c>
      <c r="CR77" s="214">
        <v>9.699999999999999</v>
      </c>
      <c r="CS77" s="215">
        <v>9.800000000000001</v>
      </c>
    </row>
    <row r="78" ht="11.25" customHeight="1">
      <c r="A78" t="s" s="116">
        <v>1222</v>
      </c>
      <c r="B78" t="s" s="116">
        <v>1223</v>
      </c>
      <c r="C78" t="s" s="227">
        <v>1224</v>
      </c>
      <c r="D78" s="218">
        <v>6</v>
      </c>
      <c r="E78" s="85">
        <v>696</v>
      </c>
      <c r="F78" t="s" s="220">
        <v>129</v>
      </c>
      <c r="G78" t="s" s="221">
        <v>129</v>
      </c>
      <c r="H78" s="493">
        <v>73.7</v>
      </c>
      <c r="I78" s="223">
        <f>(R78/H78)*100</f>
        <v>1.289009497964722</v>
      </c>
      <c r="J78" s="224">
        <v>0.9</v>
      </c>
      <c r="K78" s="224">
        <v>0.95</v>
      </c>
      <c r="L78" s="223">
        <f>((K78/J78)-1)*100</f>
        <v>5.555555555555558</v>
      </c>
      <c r="M78" s="226">
        <v>43055</v>
      </c>
      <c r="N78" s="226">
        <v>43056</v>
      </c>
      <c r="O78" s="226">
        <v>43077</v>
      </c>
      <c r="P78" t="s" s="227">
        <v>212</v>
      </c>
      <c r="Q78" t="s" s="227">
        <v>44</v>
      </c>
      <c r="R78" s="225">
        <f>K78</f>
        <v>0.95</v>
      </c>
      <c r="S78" s="228">
        <f>IF(OR(W78&lt;0.01,W78="n/a"),"n/a",R78/W78*100)</f>
        <v>45.89371980676329</v>
      </c>
      <c r="T78" s="229">
        <f>IF(OR(W78&lt;0.01,Z78="n/a"),"n/a",(H78/SQRT(22.5*W78*(H78/Z78))-1)*100)</f>
        <v>186.3005563883843</v>
      </c>
      <c r="U78" s="223">
        <f>IF(OR(W78&lt;0.01,W78="n/a"),"n/a",H78/W78)</f>
        <v>35.60386473429952</v>
      </c>
      <c r="V78" s="230">
        <v>10</v>
      </c>
      <c r="W78" s="222">
        <v>2.07</v>
      </c>
      <c r="X78" s="222">
        <v>1.72</v>
      </c>
      <c r="Y78" s="231">
        <v>1.2</v>
      </c>
      <c r="Z78" s="232">
        <v>5.18</v>
      </c>
      <c r="AA78" s="233">
        <v>15.8</v>
      </c>
      <c r="AB78" s="234">
        <v>39.2</v>
      </c>
      <c r="AC78" s="235">
        <v>37.52</v>
      </c>
      <c r="AD78" s="236">
        <v>23.8</v>
      </c>
      <c r="AE78" s="236">
        <v>20.7</v>
      </c>
      <c r="AF78" s="237">
        <v>5</v>
      </c>
      <c r="AG78" s="238">
        <v>1254</v>
      </c>
      <c r="AH78" s="239">
        <v>0.1</v>
      </c>
      <c r="AI78" s="240">
        <v>0.16</v>
      </c>
      <c r="AJ78" s="241">
        <f>IF(OR(AD78&lt;0,AD78="n/a",AD78=0,AN78="n/a"),"n/a",AN78/AD78)</f>
        <v>0.4349126663862806</v>
      </c>
      <c r="AK78" s="242">
        <f>IF(OR(AN78&lt;0,AN78="n/a",AO78&lt;0,AO78="n/a"),"n/a",AN78/AO78)</f>
        <v>0.9501220236820588</v>
      </c>
      <c r="AL78" s="243">
        <f>((AP78/AQ78)^(1/1)-1)*100</f>
        <v>12.5</v>
      </c>
      <c r="AM78" s="243">
        <f>IF(AS78=0,"n/a",((AP78/AS78)^(1/3)-1)*100)</f>
        <v>8.738037300289214</v>
      </c>
      <c r="AN78" s="243">
        <f>IF(AV78=0,"n/a",((AP78/AV78)^(1/5)-1)*100)</f>
        <v>10.35092145999348</v>
      </c>
      <c r="AO78" s="244">
        <f>IF(BB78=0,"n/a",((AP78/BB78)^(1/10)-1)*100)</f>
        <v>10.89430746998159</v>
      </c>
      <c r="AP78" s="241">
        <v>0.9</v>
      </c>
      <c r="AQ78" s="241">
        <v>0.8</v>
      </c>
      <c r="AR78" s="241">
        <v>0.75</v>
      </c>
      <c r="AS78" s="241">
        <v>0.7</v>
      </c>
      <c r="AT78" s="245"/>
      <c r="AU78" s="241">
        <v>0.65</v>
      </c>
      <c r="AV78" s="321">
        <v>0.55</v>
      </c>
      <c r="AW78" s="245"/>
      <c r="AX78" s="246">
        <v>0.55</v>
      </c>
      <c r="AY78" s="247">
        <v>0.5</v>
      </c>
      <c r="AZ78" s="317">
        <v>0.35</v>
      </c>
      <c r="BA78" s="248">
        <v>0.35</v>
      </c>
      <c r="BB78" s="317">
        <v>0.32</v>
      </c>
      <c r="BC78" s="248">
        <v>0.32</v>
      </c>
      <c r="BD78" s="248">
        <v>0.3</v>
      </c>
      <c r="BE78" s="248">
        <v>0.25</v>
      </c>
      <c r="BF78" s="248">
        <v>0.2</v>
      </c>
      <c r="BG78" s="317">
        <v>0</v>
      </c>
      <c r="BH78" s="317">
        <v>0</v>
      </c>
      <c r="BI78" s="401">
        <v>0</v>
      </c>
      <c r="BJ78" s="246">
        <f>SUM(AP78:BI78)</f>
        <v>7.49</v>
      </c>
      <c r="BK78" s="250">
        <f>((AP78/AQ78)-1)*100</f>
        <v>12.5</v>
      </c>
      <c r="BL78" s="250">
        <f>((AQ78/AR78)-1)*100</f>
        <v>6.666666666666665</v>
      </c>
      <c r="BM78" s="250">
        <f>((AR78/AS78)-1)*100</f>
        <v>7.14285714285714</v>
      </c>
      <c r="BN78" s="250">
        <f>IF(AU78=0,0,IF(AU78&gt;AS78,0,((AS78/AU78)-1)*100))</f>
        <v>7.692307692307687</v>
      </c>
      <c r="BO78" s="250">
        <f>IF(AV78=0,0,IF(AV78&gt;AU78,0,((AU78/AV78)-1)*100))</f>
        <v>18.18181818181817</v>
      </c>
      <c r="BP78" s="250">
        <f>IF(AX78=0,0,IF(AX78&gt;AV78,0,((AV78/AX78)-1)*100))</f>
        <v>0</v>
      </c>
      <c r="BQ78" s="251">
        <f>IF(AY78=0,0,IF(AY78&gt;AX78,0,((AX78/AY78)-1)*100))</f>
        <v>10.00000000000001</v>
      </c>
      <c r="BR78" s="252">
        <f>IF(AZ78=0,0,IF(AZ78&gt;AY78,0,((AY78/AZ78)-1)*100))</f>
        <v>42.85714285714286</v>
      </c>
      <c r="BS78" s="252">
        <f>IF(BA78=0,0,IF(BA78&gt;AZ78,0,((AZ78/BA78)-1)*100))</f>
        <v>0</v>
      </c>
      <c r="BT78" s="252">
        <f>IF(BB78=0,0,IF(BB78&gt;BA78,0,((BA78/BB78)-1)*100))</f>
        <v>9.375</v>
      </c>
      <c r="BU78" s="252">
        <f>IF(BC78=0,0,IF(BC78&gt;BB78,0,((BB78/BC78)-1)*100))</f>
        <v>0</v>
      </c>
      <c r="BV78" s="252">
        <f>IF(BD78=0,0,IF(BD78&gt;BC78,0,((BC78/BD78)-1)*100))</f>
        <v>6.666666666666665</v>
      </c>
      <c r="BW78" s="252">
        <f>IF(BE78=0,0,IF(BE78&gt;BD78,0,((BD78/BE78)-1)*100))</f>
        <v>20</v>
      </c>
      <c r="BX78" s="252">
        <f>IF(BF78=0,0,IF(BF78&gt;BE78,0,((BE78/BF78)-1)*100))</f>
        <v>25</v>
      </c>
      <c r="BY78" s="252">
        <f>IF(BG78=0,0,IF(BG78&gt;BF78,0,((BF78/BG78)-1)*100))</f>
        <v>0</v>
      </c>
      <c r="BZ78" s="252">
        <f>IF(BH78=0,0,IF(BH78&gt;BG78,0,((BG78/BH78)-1)*100))</f>
        <v>0</v>
      </c>
      <c r="CA78" s="253">
        <f>IF(BI78=0,0,IF(BI78&gt;BH78,0,((BH78/BI78)-1)*100))</f>
        <v>0</v>
      </c>
      <c r="CB78" s="250">
        <f>AVERAGE(BK78:CA78)</f>
        <v>9.769556423968186</v>
      </c>
      <c r="CC78" s="250">
        <f>SQRT(AVERAGE((BK78-$CB78)^2,(BL78-$CB78)^2,(BM78-$CB78)^2,(BN78-$CB78)^2,(BO78-$CB78)^2,(BP78-$CB78)^2,(BQ78-$CB78)^2,(BR78-$CB78)^2,(BS78-$CB78)^2,(BT78-$CB78)^2,(BU78-$CB78)^2,(BV78-$CB78)^2,(BW78-$CB78)^2,(BX78-$CB78)^2,(BY78-$CB78)^2,(BZ78-$CB78)^2,(CA78-$CB78)^2))</f>
        <v>11.14868172027756</v>
      </c>
      <c r="CD78" t="s" s="116">
        <v>302</v>
      </c>
      <c r="CE78" s="254">
        <f>IF(AN78="n/a","n/a",IF(U78&lt;0,"n/a",IF(U78="n/a","n/a",I78+AN78-U78)))</f>
        <v>-23.96393377634132</v>
      </c>
      <c r="CF78" s="254">
        <f>IF(AN78="n/a","n/a",I78+AN78)</f>
        <v>11.6399309579582</v>
      </c>
      <c r="CG78" s="250">
        <f>D78/10+(1000-E78)/100+IF(F78="N",2,IF(F78="Y",1,0))+IF(G78="N",2,IF(G78="Y",1,0))+IF(L78&gt;10,5,L78/2)+IF(S78&gt;100,0,IF(S78&lt;0,0,(100-S78)/10))+IF(U78&gt;100,0,IF(U78&lt;0,0,(100-U78)/10))+IF(X78="-",0,IF(X78="N/A",0,IF(X78&gt;5,0,5-X78)))+IF(Y78&gt;5,0,5-Y78)+IF(Z78="N/A",0,IF(Z78&gt;5,0,5-Z78))+IF(AB78&lt;0,0,IF(AB78="-",0,IF(AB78="N/A",0,IF(AB78&gt;10,5,AB78/2))))+IF(AC78="n/a",0,IF(AC78&lt;0,0,IF(AC78&gt;10,5,AC78/2)))+IF(AE78="n/a",0,IF(AE78&lt;0,0,IF(AE78&gt;10,5,AE78/2)))+AF78/10+IF(AG78&gt;100000,3,IF(AG78&gt;10000,2,IF(AG78&gt;1000,1,0)))+IF(AL78&gt;10,5,AL78/2)+IF(AM78="n/a",0,IF(AM78&gt;10,5,AM78/2))+IF(AN78="n/a",0,IF(AN78&gt;10,5,AN78/2))+IF(AO78="n/a",0,IF(AO78&lt;0,0,IF(AO78&gt;10,5,AO78/2)))+IF(CB78&gt;10,5,CB78/2)</f>
        <v>66.1018161858002</v>
      </c>
      <c r="CH78" s="255">
        <f>IF(AB78="n/a",1.03*AP78,IF(AB78&lt;0,1.01*AP78,IF(AB78&gt;10,1.1*AP78,(1+AB78/100)*AP78)))</f>
        <v>0.9900000000000001</v>
      </c>
      <c r="CI78" s="256">
        <f>IF($AC78="n/a",1.03*CH78,IF($AC78&lt;0,1.01*CH78,IF($AC78&gt;10,1.1*CH78,(1+$AC78/100)*CH78)))</f>
        <v>1.089</v>
      </c>
      <c r="CJ78" s="257">
        <f>IF($AE78="n/a",1.03*CI78,IF($AE78&lt;0,1.01*CI78,IF($AE78&gt;10,1.1*CI78,(1+$AE78/100)*CI78)))</f>
        <v>1.1979</v>
      </c>
      <c r="CK78" s="257">
        <f>IF($AE78="n/a",1.03*CJ78,IF($AE78&lt;0,1.01*CJ78,IF($AE78&gt;10,1.1*CJ78,(1+$AE78/100)*CJ78)))</f>
        <v>1.31769</v>
      </c>
      <c r="CL78" s="258">
        <f>IF($AE78="n/a",1.03*CK78,IF($AE78&lt;0,1.01*CK78,IF($AE78&gt;10,1.1*CK78,(1+$AE78/100)*CK78)))</f>
        <v>1.449459000000001</v>
      </c>
      <c r="CM78" s="256">
        <f>SUM(CH78:CL78)</f>
        <v>6.044049000000002</v>
      </c>
      <c r="CN78" s="253">
        <f>(CM78/H78)*100</f>
        <v>8.200880597014928</v>
      </c>
      <c r="CO78" s="259">
        <v>0.63</v>
      </c>
      <c r="CP78" s="260">
        <v>51.2</v>
      </c>
      <c r="CQ78" s="261">
        <v>-4.1</v>
      </c>
      <c r="CR78" s="260">
        <v>4.3</v>
      </c>
      <c r="CS78" s="261">
        <v>11.3</v>
      </c>
    </row>
    <row r="79" ht="11.25" customHeight="1">
      <c r="A79" t="s" s="116">
        <v>1225</v>
      </c>
      <c r="B79" t="s" s="116">
        <v>1226</v>
      </c>
      <c r="C79" t="s" s="227">
        <v>690</v>
      </c>
      <c r="D79" s="218">
        <v>7</v>
      </c>
      <c r="E79" s="85">
        <v>430</v>
      </c>
      <c r="F79" t="s" s="220">
        <v>55</v>
      </c>
      <c r="G79" t="s" s="221">
        <v>55</v>
      </c>
      <c r="H79" s="493">
        <v>91.23999999999999</v>
      </c>
      <c r="I79" s="223">
        <f>(R79/H79)*100</f>
        <v>3.288031565103025</v>
      </c>
      <c r="J79" s="224">
        <v>0.7</v>
      </c>
      <c r="K79" s="224">
        <v>0.75</v>
      </c>
      <c r="L79" s="223">
        <f>((K79/J79)-1)*100</f>
        <v>7.14285714285714</v>
      </c>
      <c r="M79" s="327">
        <v>42458</v>
      </c>
      <c r="N79" s="327">
        <v>42460</v>
      </c>
      <c r="O79" s="327">
        <v>42478</v>
      </c>
      <c r="P79" t="s" s="227">
        <v>758</v>
      </c>
      <c r="Q79" t="s" s="353">
        <v>1227</v>
      </c>
      <c r="R79" s="225">
        <f>K79*4</f>
        <v>3</v>
      </c>
      <c r="S79" s="228">
        <f>IF(OR(W79&lt;0.01,W79="n/a"),"n/a",R79/W79*100)</f>
        <v>66.96428571428571</v>
      </c>
      <c r="T79" s="229">
        <f>IF(OR(W79&lt;0.01,Z79="n/a"),"n/a",(H79/SQRT(22.5*W79*(H79/Z79))-1)*100)</f>
        <v>48.91738947782051</v>
      </c>
      <c r="U79" s="223">
        <f>IF(OR(W79&lt;0.01,W79="n/a"),"n/a",H79/W79)</f>
        <v>20.36607142857143</v>
      </c>
      <c r="V79" s="230">
        <v>12</v>
      </c>
      <c r="W79" s="222">
        <v>4.48</v>
      </c>
      <c r="X79" s="222">
        <v>3.39</v>
      </c>
      <c r="Y79" s="231">
        <v>9.529999999999999</v>
      </c>
      <c r="Z79" s="232">
        <v>2.45</v>
      </c>
      <c r="AA79" t="s" s="362">
        <v>143</v>
      </c>
      <c r="AB79" s="234">
        <v>88.40000000000001</v>
      </c>
      <c r="AC79" s="235">
        <v>14.35</v>
      </c>
      <c r="AD79" s="236">
        <v>114.5</v>
      </c>
      <c r="AE79" s="236">
        <v>6</v>
      </c>
      <c r="AF79" s="237">
        <v>17</v>
      </c>
      <c r="AG79" s="238">
        <v>8389</v>
      </c>
      <c r="AH79" s="239">
        <v>1.4</v>
      </c>
      <c r="AI79" s="240">
        <v>0</v>
      </c>
      <c r="AJ79" s="241">
        <f>IF(OR(AD79&lt;0,AD79="n/a",AD79=0,AN79="n/a"),"n/a",AN79/AD79)</f>
        <v>0.07833448988772121</v>
      </c>
      <c r="AK79" s="632">
        <f>IF(OR(AN79&lt;0,AN79="n/a",AO79&lt;0,AO79="n/a"),"n/a",AN79/AO79)</f>
        <v>7.396109093640804</v>
      </c>
      <c r="AL79" s="243">
        <f>((AP79/AQ79)^(1/1)-1)*100</f>
        <v>6.115107913669071</v>
      </c>
      <c r="AM79" s="243">
        <f>IF(AS79=0,"n/a",((AP79/AS79)^(1/3)-1)*100)</f>
        <v>6.386203404930102</v>
      </c>
      <c r="AN79" s="243">
        <f>IF(AV79=0,"n/a",((AP79/AV79)^(1/5)-1)*100)</f>
        <v>8.969299092144079</v>
      </c>
      <c r="AO79" s="244">
        <f>IF(BB79=0,"n/a",((AP79/BB79)^(1/10)-1)*100)</f>
        <v>1.212705082981524</v>
      </c>
      <c r="AP79" s="241">
        <v>2.95</v>
      </c>
      <c r="AQ79" s="241">
        <v>2.78</v>
      </c>
      <c r="AR79" s="241">
        <v>2.61</v>
      </c>
      <c r="AS79" s="241">
        <v>2.45</v>
      </c>
      <c r="AT79" s="245"/>
      <c r="AU79" s="241">
        <v>2.17</v>
      </c>
      <c r="AV79" s="241">
        <v>1.92</v>
      </c>
      <c r="AW79" s="245"/>
      <c r="AX79" s="583">
        <v>1.8</v>
      </c>
      <c r="AY79" s="394">
        <v>2.3</v>
      </c>
      <c r="AZ79" s="248">
        <v>2.79</v>
      </c>
      <c r="BA79" s="248">
        <v>2.73</v>
      </c>
      <c r="BB79" s="248">
        <v>2.615</v>
      </c>
      <c r="BC79" s="317">
        <v>2.54</v>
      </c>
      <c r="BD79" s="317">
        <v>2.54</v>
      </c>
      <c r="BE79" s="248">
        <v>2.54</v>
      </c>
      <c r="BF79" s="248">
        <v>2.515</v>
      </c>
      <c r="BG79" s="248">
        <v>2.3925</v>
      </c>
      <c r="BH79" s="248">
        <v>2.2075</v>
      </c>
      <c r="BI79" s="249">
        <v>2.065</v>
      </c>
      <c r="BJ79" s="246">
        <f>SUM(AP79:BI79)</f>
        <v>43.915</v>
      </c>
      <c r="BK79" s="250">
        <f>((AP79/AQ79)-1)*100</f>
        <v>6.115107913669071</v>
      </c>
      <c r="BL79" s="250">
        <f>((AQ79/AR79)-1)*100</f>
        <v>6.513409961685812</v>
      </c>
      <c r="BM79" s="250">
        <f>((AR79/AS79)-1)*100</f>
        <v>6.530612244897949</v>
      </c>
      <c r="BN79" s="250">
        <f>IF(AU79=0,0,IF(AU79&gt;AS79,0,((AS79/AU79)-1)*100))</f>
        <v>12.90322580645162</v>
      </c>
      <c r="BO79" s="250">
        <f>IF(AV79=0,0,IF(AV79&gt;AU79,0,((AU79/AV79)-1)*100))</f>
        <v>13.02083333333333</v>
      </c>
      <c r="BP79" s="250">
        <f>IF(AX79=0,0,IF(AX79&gt;AV79,0,((AV79/AX79)-1)*100))</f>
        <v>6.666666666666665</v>
      </c>
      <c r="BQ79" s="251">
        <f>IF(AY79=0,0,IF(AY79&gt;AX79,0,((AX79/AY79)-1)*100))</f>
        <v>0</v>
      </c>
      <c r="BR79" s="252">
        <f>IF(AZ79=0,0,IF(AZ79&gt;AY79,0,((AY79/AZ79)-1)*100))</f>
        <v>0</v>
      </c>
      <c r="BS79" s="252">
        <f>IF(BA79=0,0,IF(BA79&gt;AZ79,0,((AZ79/BA79)-1)*100))</f>
        <v>2.19780219780219</v>
      </c>
      <c r="BT79" s="252">
        <f>IF(BB79=0,0,IF(BB79&gt;BA79,0,((BA79/BB79)-1)*100))</f>
        <v>4.397705544933062</v>
      </c>
      <c r="BU79" s="252">
        <f>IF(BC79=0,0,IF(BC79&gt;BB79,0,((BB79/BC79)-1)*100))</f>
        <v>2.952755905511828</v>
      </c>
      <c r="BV79" s="252">
        <f>IF(BD79=0,0,IF(BD79&gt;BC79,0,((BC79/BD79)-1)*100))</f>
        <v>0</v>
      </c>
      <c r="BW79" s="252">
        <f>IF(BE79=0,0,IF(BE79&gt;BD79,0,((BD79/BE79)-1)*100))</f>
        <v>0</v>
      </c>
      <c r="BX79" s="252">
        <f>IF(BF79=0,0,IF(BF79&gt;BE79,0,((BE79/BF79)-1)*100))</f>
        <v>0.994035785288272</v>
      </c>
      <c r="BY79" s="252">
        <f>IF(BG79=0,0,IF(BG79&gt;BF79,0,((BF79/BG79)-1)*100))</f>
        <v>5.120167189132707</v>
      </c>
      <c r="BZ79" s="252">
        <f>IF(BH79=0,0,IF(BH79&gt;BG79,0,((BG79/BH79)-1)*100))</f>
        <v>8.380520951302373</v>
      </c>
      <c r="CA79" s="253">
        <f>IF(BI79=0,0,IF(BI79&gt;BH79,0,((BH79/BI79)-1)*100))</f>
        <v>6.90072639225181</v>
      </c>
      <c r="CB79" s="250">
        <f>AVERAGE(BK79:CA79)</f>
        <v>4.864327640760393</v>
      </c>
      <c r="CC79" s="250">
        <f>SQRT(AVERAGE((BK79-$CB79)^2,(BL79-$CB79)^2,(BM79-$CB79)^2,(BN79-$CB79)^2,(BO79-$CB79)^2,(BP79-$CB79)^2,(BQ79-$CB79)^2,(BR79-$CB79)^2,(BS79-$CB79)^2,(BT79-$CB79)^2,(BU79-$CB79)^2,(BV79-$CB79)^2,(BW79-$CB79)^2,(BX79-$CB79)^2,(BY79-$CB79)^2,(BZ79-$CB79)^2,(CA79-$CB79)^2))</f>
        <v>4.048568413410058</v>
      </c>
      <c r="CD79" t="s" s="116">
        <v>285</v>
      </c>
      <c r="CE79" s="254">
        <f>IF(AN79="n/a","n/a",IF(U79&lt;0,"n/a",IF(U79="n/a","n/a",I79+AN79-U79)))</f>
        <v>-8.108740771324324</v>
      </c>
      <c r="CF79" s="254">
        <f>IF(AN79="n/a","n/a",I79+AN79)</f>
        <v>12.2573306572471</v>
      </c>
      <c r="CG79" s="250">
        <f>D79/10+(1000-E79)/100+IF(F79="N",2,IF(F79="Y",1,0))+IF(G79="N",2,IF(G79="Y",1,0))+IF(L79&gt;10,5,L79/2)+IF(S79&gt;100,0,IF(S79&lt;0,0,(100-S79)/10))+IF(U79&gt;100,0,IF(U79&lt;0,0,(100-U79)/10))+IF(X79="-",0,IF(X79="N/A",0,IF(X79&gt;5,0,5-X79)))+IF(Y79&gt;5,0,5-Y79)+IF(Z79="N/A",0,IF(Z79&gt;5,0,5-Z79))+IF(AB79&lt;0,0,IF(AB79="-",0,IF(AB79="N/A",0,IF(AB79&gt;10,5,AB79/2))))+IF(AC79="n/a",0,IF(AC79&lt;0,0,IF(AC79&gt;10,5,AC79/2)))+IF(AE79="n/a",0,IF(AE79&lt;0,0,IF(AE79&gt;10,5,AE79/2)))+AF79/10+IF(AG79&gt;100000,3,IF(AG79&gt;10000,2,IF(AG79&gt;1000,1,0)))+IF(AL79&gt;10,5,AL79/2)+IF(AM79="n/a",0,IF(AM79&gt;10,5,AM79/2))+IF(AN79="n/a",0,IF(AN79&gt;10,5,AN79/2))+IF(AO79="n/a",0,IF(AO79&lt;0,0,IF(AO79&gt;10,5,AO79/2)))+IF(CB79&gt;10,5,CB79/2)</f>
        <v>58.87221442438545</v>
      </c>
      <c r="CH79" s="255">
        <f>IF(AB79="n/a",1.03*AP79,IF(AB79&lt;0,1.01*AP79,IF(AB79&gt;10,1.1*AP79,(1+AB79/100)*AP79)))</f>
        <v>3.245000000000001</v>
      </c>
      <c r="CI79" s="256">
        <f>IF($AC79="n/a",1.03*CH79,IF($AC79&lt;0,1.01*CH79,IF($AC79&gt;10,1.1*CH79,(1+$AC79/100)*CH79)))</f>
        <v>3.569500000000001</v>
      </c>
      <c r="CJ79" s="257">
        <f>IF($AE79="n/a",1.03*CI79,IF($AE79&lt;0,1.01*CI79,IF($AE79&gt;10,1.1*CI79,(1+$AE79/100)*CI79)))</f>
        <v>3.783670000000001</v>
      </c>
      <c r="CK79" s="257">
        <f>IF($AE79="n/a",1.03*CJ79,IF($AE79&lt;0,1.01*CJ79,IF($AE79&gt;10,1.1*CJ79,(1+$AE79/100)*CJ79)))</f>
        <v>4.010690200000002</v>
      </c>
      <c r="CL79" s="258">
        <f>IF($AE79="n/a",1.03*CK79,IF($AE79&lt;0,1.01*CK79,IF($AE79&gt;10,1.1*CK79,(1+$AE79/100)*CK79)))</f>
        <v>4.251331612000002</v>
      </c>
      <c r="CM79" s="256">
        <f>SUM(CH79:CL79)</f>
        <v>18.86019181200001</v>
      </c>
      <c r="CN79" s="253">
        <f>(CM79/H79)*100</f>
        <v>20.67096866725121</v>
      </c>
      <c r="CO79" s="259">
        <v>0.45</v>
      </c>
      <c r="CP79" s="260">
        <v>21.1</v>
      </c>
      <c r="CQ79" s="261">
        <v>-5.3</v>
      </c>
      <c r="CR79" s="260">
        <v>-1</v>
      </c>
      <c r="CS79" s="261">
        <v>5.9</v>
      </c>
    </row>
    <row r="80" ht="11.25" customHeight="1">
      <c r="A80" t="s" s="116">
        <v>1228</v>
      </c>
      <c r="B80" t="s" s="227">
        <v>1229</v>
      </c>
      <c r="C80" t="s" s="227">
        <v>349</v>
      </c>
      <c r="D80" s="218">
        <v>8</v>
      </c>
      <c r="E80" s="85">
        <v>357</v>
      </c>
      <c r="F80" t="s" s="220">
        <v>129</v>
      </c>
      <c r="G80" t="s" s="221">
        <v>129</v>
      </c>
      <c r="H80" s="493">
        <v>98.08</v>
      </c>
      <c r="I80" s="223">
        <f>(R80/H80)*100</f>
        <v>0.1427406199021207</v>
      </c>
      <c r="J80" s="224">
        <v>0.06</v>
      </c>
      <c r="K80" s="224">
        <v>0.07000000000000001</v>
      </c>
      <c r="L80" s="223">
        <f>((K80/J80)-1)*100</f>
        <v>16.66666666666667</v>
      </c>
      <c r="M80" s="226">
        <v>42747</v>
      </c>
      <c r="N80" s="226">
        <v>42752</v>
      </c>
      <c r="O80" s="226">
        <v>42766</v>
      </c>
      <c r="P80" t="s" s="227">
        <v>279</v>
      </c>
      <c r="Q80" t="s" s="227">
        <v>280</v>
      </c>
      <c r="R80" s="225">
        <f>K80*2</f>
        <v>0.14</v>
      </c>
      <c r="S80" t="s" s="400">
        <f>IF(OR(W80&lt;0.01,W80="n/a"),"n/a",R80/W80*100)</f>
        <v>143</v>
      </c>
      <c r="T80" t="s" s="361">
        <f>IF(OR(W80&lt;0.01,Z80="n/a"),"n/a",(H80/SQRT(22.5*W80*(H80/Z80))-1)*100)</f>
        <v>143</v>
      </c>
      <c r="U80" t="s" s="265">
        <f>IF(OR(W80&lt;0.01,W80="n/a"),"n/a",H80/W80)</f>
        <v>143</v>
      </c>
      <c r="V80" s="230">
        <v>7</v>
      </c>
      <c r="W80" t="s" s="399">
        <v>143</v>
      </c>
      <c r="X80" t="s" s="399">
        <v>143</v>
      </c>
      <c r="Y80" t="s" s="320">
        <v>143</v>
      </c>
      <c r="Z80" t="s" s="514">
        <v>143</v>
      </c>
      <c r="AA80" t="s" s="362">
        <v>143</v>
      </c>
      <c r="AB80" t="s" s="320">
        <v>143</v>
      </c>
      <c r="AC80" t="s" s="422">
        <v>143</v>
      </c>
      <c r="AD80" t="s" s="416">
        <v>143</v>
      </c>
      <c r="AE80" t="s" s="416">
        <v>143</v>
      </c>
      <c r="AF80" s="237">
        <v>2</v>
      </c>
      <c r="AG80" s="238">
        <v>3998</v>
      </c>
      <c r="AH80" t="s" s="416">
        <v>143</v>
      </c>
      <c r="AI80" t="s" s="416">
        <v>143</v>
      </c>
      <c r="AJ80" t="s" s="265">
        <f>IF(OR(AD80&lt;0,AD80="n/a",AD80=0,AN80="n/a"),"n/a",AN80/AD80)</f>
        <v>143</v>
      </c>
      <c r="AK80" t="s" s="265">
        <f>IF(OR(AN80&lt;0,AN80="n/a",AO80&lt;0,AO80="n/a"),"n/a",AN80/AO80)</f>
        <v>143</v>
      </c>
      <c r="AL80" s="243">
        <f>((AP80/AQ80)^(1/1)-1)*100</f>
        <v>20</v>
      </c>
      <c r="AM80" s="243">
        <f>IF(AS80=0,"n/a",((AP80/AS80)^(1/3)-1)*100)</f>
        <v>17.85800636091945</v>
      </c>
      <c r="AN80" s="243">
        <f>IF(AV80=0,"n/a",((AP80/AV80)^(1/5)-1)*100)</f>
        <v>17.60496227540564</v>
      </c>
      <c r="AO80" t="s" s="265">
        <f>IF(BB80=0,"n/a",((AP80/BB80)^(1/10)-1)*100)</f>
        <v>143</v>
      </c>
      <c r="AP80" s="241">
        <v>0.12</v>
      </c>
      <c r="AQ80" s="241">
        <v>0.1</v>
      </c>
      <c r="AR80" s="241">
        <v>0.09</v>
      </c>
      <c r="AS80" s="241">
        <v>0.0733</v>
      </c>
      <c r="AT80" t="s" s="266">
        <v>112</v>
      </c>
      <c r="AU80" s="241">
        <v>0.06244</v>
      </c>
      <c r="AV80" s="241">
        <v>0.05334</v>
      </c>
      <c r="AW80" s="245"/>
      <c r="AX80" s="246">
        <v>0.04444</v>
      </c>
      <c r="AY80" s="394">
        <v>0</v>
      </c>
      <c r="AZ80" s="317">
        <v>0</v>
      </c>
      <c r="BA80" s="317">
        <v>0</v>
      </c>
      <c r="BB80" s="317">
        <v>0</v>
      </c>
      <c r="BC80" s="317">
        <v>0</v>
      </c>
      <c r="BD80" s="317">
        <v>0</v>
      </c>
      <c r="BE80" s="317">
        <v>0</v>
      </c>
      <c r="BF80" s="317">
        <v>0</v>
      </c>
      <c r="BG80" s="317">
        <v>0</v>
      </c>
      <c r="BH80" s="317">
        <v>0</v>
      </c>
      <c r="BI80" s="401">
        <v>0</v>
      </c>
      <c r="BJ80" s="246">
        <f>SUM(AP80:BI80)</f>
        <v>0.54352</v>
      </c>
      <c r="BK80" s="250">
        <f>((AP80/AQ80)-1)*100</f>
        <v>20</v>
      </c>
      <c r="BL80" s="250">
        <f>((AQ80/AR80)-1)*100</f>
        <v>11.11111111111112</v>
      </c>
      <c r="BM80" s="250">
        <f>((AR80/AS80)-1)*100</f>
        <v>22.78308321964528</v>
      </c>
      <c r="BN80" s="250">
        <f>IF(AU80=0,0,IF(AU80&gt;AS80,0,((AS80/AU80)-1)*100))</f>
        <v>17.39269698910955</v>
      </c>
      <c r="BO80" s="250">
        <f>IF(AV80=0,0,IF(AV80&gt;AU80,0,((AU80/AV80)-1)*100))</f>
        <v>17.06036745406825</v>
      </c>
      <c r="BP80" s="250">
        <f>IF(AX80=0,0,IF(AX80&gt;AV80,0,((AV80/AX80)-1)*100))</f>
        <v>20.02700270027002</v>
      </c>
      <c r="BQ80" s="251">
        <f>IF(AY80=0,0,IF(AY80&gt;AX80,0,((AX80/AY80)-1)*100))</f>
        <v>0</v>
      </c>
      <c r="BR80" s="252">
        <f>IF(AZ80=0,0,IF(AZ80&gt;AY80,0,((AY80/AZ80)-1)*100))</f>
        <v>0</v>
      </c>
      <c r="BS80" s="252">
        <f>IF(BA80=0,0,IF(BA80&gt;AZ80,0,((AZ80/BA80)-1)*100))</f>
        <v>0</v>
      </c>
      <c r="BT80" s="252">
        <f>IF(BB80=0,0,IF(BB80&gt;BA80,0,((BA80/BB80)-1)*100))</f>
        <v>0</v>
      </c>
      <c r="BU80" s="252">
        <f>IF(BC80=0,0,IF(BC80&gt;BB80,0,((BB80/BC80)-1)*100))</f>
        <v>0</v>
      </c>
      <c r="BV80" s="252">
        <f>IF(BD80=0,0,IF(BD80&gt;BC80,0,((BC80/BD80)-1)*100))</f>
        <v>0</v>
      </c>
      <c r="BW80" s="252">
        <f>IF(BE80=0,0,IF(BE80&gt;BD80,0,((BD80/BE80)-1)*100))</f>
        <v>0</v>
      </c>
      <c r="BX80" s="252">
        <f>IF(BF80=0,0,IF(BF80&gt;BE80,0,((BE80/BF80)-1)*100))</f>
        <v>0</v>
      </c>
      <c r="BY80" s="252">
        <f>IF(BG80=0,0,IF(BG80&gt;BF80,0,((BF80/BG80)-1)*100))</f>
        <v>0</v>
      </c>
      <c r="BZ80" s="252">
        <f>IF(BH80=0,0,IF(BH80&gt;BG80,0,((BG80/BH80)-1)*100))</f>
        <v>0</v>
      </c>
      <c r="CA80" s="253">
        <f>IF(BI80=0,0,IF(BI80&gt;BH80,0,((BH80/BI80)-1)*100))</f>
        <v>0</v>
      </c>
      <c r="CB80" s="250">
        <f>AVERAGE(BK80:CA80)</f>
        <v>6.37495655730613</v>
      </c>
      <c r="CC80" s="250">
        <f>SQRT(AVERAGE((BK80-$CB80)^2,(BL80-$CB80)^2,(BM80-$CB80)^2,(BN80-$CB80)^2,(BO80-$CB80)^2,(BP80-$CB80)^2,(BQ80-$CB80)^2,(BR80-$CB80)^2,(BS80-$CB80)^2,(BT80-$CB80)^2,(BU80-$CB80)^2,(BV80-$CB80)^2,(BW80-$CB80)^2,(BX80-$CB80)^2,(BY80-$CB80)^2,(BZ80-$CB80)^2,(CA80-$CB80)^2))</f>
        <v>8.899065865279763</v>
      </c>
      <c r="CD80" t="s" s="116">
        <v>157</v>
      </c>
      <c r="CE80" t="s" s="402">
        <f>IF(AN80="n/a","n/a",IF(U80&lt;0,"n/a",IF(U80="n/a","n/a",I80+AN80-U80)))</f>
        <v>143</v>
      </c>
      <c r="CF80" s="254">
        <f>IF(AN80="n/a","n/a",I80+AN80)</f>
        <v>17.74770289530776</v>
      </c>
      <c r="CG80" s="250">
        <f>D80/10+(1000-E80)/100+IF(F80="N",2,IF(F80="Y",1,0))+IF(G80="N",2,IF(G80="Y",1,0))+IF(L80&gt;10,5,L80/2)+IF(S80&gt;100,0,IF(S80&lt;0,0,(100-S80)/10))+IF(U80&gt;100,0,IF(U80&lt;0,0,(100-U80)/10))+IF(X80="-",0,IF(X80="N/A",0,IF(X80&gt;5,0,5-X80)))+IF(Y80&gt;5,0,5-Y80)+IF(Z80="N/A",0,IF(Z80&gt;5,0,5-Z80))+IF(AB80&lt;0,0,IF(AB80="-",0,IF(AB80="N/A",0,IF(AB80&gt;10,5,AB80/2))))+IF(AC80="n/a",0,IF(AC80&lt;0,0,IF(AC80&gt;10,5,AC80/2)))+IF(AE80="n/a",0,IF(AE80&lt;0,0,IF(AE80&gt;10,5,AE80/2)))+AF80/10+IF(AG80&gt;100000,3,IF(AG80&gt;10000,2,IF(AG80&gt;1000,1,0)))+IF(AL80&gt;10,5,AL80/2)+IF(AM80="n/a",0,IF(AM80&gt;10,5,AM80/2))+IF(AN80="n/a",0,IF(AN80&gt;10,5,AN80/2))+IF(AO80="n/a",0,IF(AO80&lt;0,0,IF(AO80&gt;10,5,AO80/2)))+IF(CB80&gt;10,5,CB80/2)</f>
        <v>31.61747827865306</v>
      </c>
      <c r="CH80" s="255">
        <f>IF(AB80="n/a",1.03*AP80,IF(AB80&lt;0,1.01*AP80,IF(AB80&gt;10,1.1*AP80,(1+AB80/100)*AP80)))</f>
        <v>0.1236</v>
      </c>
      <c r="CI80" s="256">
        <f>IF($AC80="n/a",1.03*CH80,IF($AC80&lt;0,1.01*CH80,IF($AC80&gt;10,1.1*CH80,(1+$AC80/100)*CH80)))</f>
        <v>0.127308</v>
      </c>
      <c r="CJ80" s="257">
        <f>IF($AE80="n/a",1.03*CI80,IF($AE80&lt;0,1.01*CI80,IF($AE80&gt;10,1.1*CI80,(1+$AE80/100)*CI80)))</f>
        <v>0.13112724</v>
      </c>
      <c r="CK80" s="257">
        <f>IF($AE80="n/a",1.03*CJ80,IF($AE80&lt;0,1.01*CJ80,IF($AE80&gt;10,1.1*CJ80,(1+$AE80/100)*CJ80)))</f>
        <v>0.1350610572</v>
      </c>
      <c r="CL80" s="258">
        <f>IF($AE80="n/a",1.03*CK80,IF($AE80&lt;0,1.01*CK80,IF($AE80&gt;10,1.1*CK80,(1+$AE80/100)*CK80)))</f>
        <v>0.139112888916</v>
      </c>
      <c r="CM80" s="256">
        <f>SUM(CH80:CL80)</f>
        <v>0.656209186116</v>
      </c>
      <c r="CN80" s="253">
        <f>(CM80/H80)*100</f>
        <v>0.6690550429404567</v>
      </c>
      <c r="CO80" s="259">
        <v>1.22</v>
      </c>
      <c r="CP80" s="260">
        <v>41.8</v>
      </c>
      <c r="CQ80" s="261">
        <v>-1.8</v>
      </c>
      <c r="CR80" s="260">
        <v>10.6</v>
      </c>
      <c r="CS80" s="261">
        <v>23</v>
      </c>
    </row>
    <row r="81" ht="11.25" customHeight="1">
      <c r="A81" t="s" s="146">
        <v>1230</v>
      </c>
      <c r="B81" t="s" s="146">
        <v>1231</v>
      </c>
      <c r="C81" t="s" s="273">
        <v>461</v>
      </c>
      <c r="D81" s="267">
        <v>5</v>
      </c>
      <c r="E81" s="85">
        <v>744</v>
      </c>
      <c r="F81" t="s" s="151">
        <v>129</v>
      </c>
      <c r="G81" t="s" s="152">
        <v>129</v>
      </c>
      <c r="H81" s="496">
        <v>96.73</v>
      </c>
      <c r="I81" s="269">
        <f>(R81/H81)*100</f>
        <v>1.530032047968572</v>
      </c>
      <c r="J81" s="270">
        <v>0.33</v>
      </c>
      <c r="K81" s="270">
        <v>0.37</v>
      </c>
      <c r="L81" s="269">
        <f>((K81/J81)-1)*100</f>
        <v>12.12121212121211</v>
      </c>
      <c r="M81" s="272">
        <v>42802</v>
      </c>
      <c r="N81" s="272">
        <v>42804</v>
      </c>
      <c r="O81" s="272">
        <v>42818</v>
      </c>
      <c r="P81" t="s" s="273">
        <v>767</v>
      </c>
      <c r="Q81" s="329"/>
      <c r="R81" s="271">
        <f>K81*4</f>
        <v>1.48</v>
      </c>
      <c r="S81" s="275">
        <f>IF(OR(W81&lt;0.01,W81="n/a"),"n/a",R81/W81*100)</f>
        <v>28.46153846153846</v>
      </c>
      <c r="T81" s="276">
        <f>IF(OR(W81&lt;0.01,Z81="n/a"),"n/a",(H81/SQRT(22.5*W81*(H81/Z81))-1)*100)</f>
        <v>125.8552785250033</v>
      </c>
      <c r="U81" s="269">
        <f>IF(OR(W81&lt;0.01,W81="n/a"),"n/a",H81/W81)</f>
        <v>18.60192307692308</v>
      </c>
      <c r="V81" s="277">
        <v>12</v>
      </c>
      <c r="W81" s="268">
        <v>5.2</v>
      </c>
      <c r="X81" s="268">
        <v>2.05</v>
      </c>
      <c r="Y81" s="278">
        <v>1.4</v>
      </c>
      <c r="Z81" s="279">
        <v>6.17</v>
      </c>
      <c r="AA81" s="280">
        <v>39.2</v>
      </c>
      <c r="AB81" s="281">
        <v>12.9</v>
      </c>
      <c r="AC81" s="282">
        <v>9.98</v>
      </c>
      <c r="AD81" s="283">
        <v>21.3</v>
      </c>
      <c r="AE81" s="283">
        <v>9.07</v>
      </c>
      <c r="AF81" s="284">
        <v>11</v>
      </c>
      <c r="AG81" s="285">
        <v>4633</v>
      </c>
      <c r="AH81" s="286">
        <v>0.8</v>
      </c>
      <c r="AI81" s="287">
        <v>0.88</v>
      </c>
      <c r="AJ81" t="s" s="368">
        <f>IF(OR(AD81&lt;0,AD81="n/a",AD81=0,AN81="n/a"),"n/a",AN81/AD81)</f>
        <v>143</v>
      </c>
      <c r="AK81" t="s" s="368">
        <f>IF(OR(AN81&lt;0,AN81="n/a",AO81&lt;0,AO81="n/a"),"n/a",AN81/AO81)</f>
        <v>143</v>
      </c>
      <c r="AL81" s="290">
        <f>((AP81/AQ81)^(1/1)-1)*100</f>
        <v>50</v>
      </c>
      <c r="AM81" s="290">
        <f>IF(AS81=0,"n/a",((AP81/AS81)^(1/3)-1)*100)</f>
        <v>40.10196653276936</v>
      </c>
      <c r="AN81" t="s" s="368">
        <f>IF(AV81=0,"n/a",((AP81/AV81)^(1/5)-1)*100)</f>
        <v>143</v>
      </c>
      <c r="AO81" t="s" s="368">
        <f>IF(BB81=0,"n/a",((AP81/BB81)^(1/10)-1)*100)</f>
        <v>143</v>
      </c>
      <c r="AP81" s="288">
        <v>1.32</v>
      </c>
      <c r="AQ81" s="288">
        <v>0.88</v>
      </c>
      <c r="AR81" s="288">
        <v>0.76</v>
      </c>
      <c r="AS81" s="288">
        <v>0.48</v>
      </c>
      <c r="AT81" s="292"/>
      <c r="AU81" s="510">
        <v>0</v>
      </c>
      <c r="AV81" s="510">
        <v>0</v>
      </c>
      <c r="AW81" s="292"/>
      <c r="AX81" s="524">
        <v>0</v>
      </c>
      <c r="AY81" s="403">
        <v>0</v>
      </c>
      <c r="AZ81" s="426">
        <v>0</v>
      </c>
      <c r="BA81" s="426">
        <v>0</v>
      </c>
      <c r="BB81" s="426">
        <v>0</v>
      </c>
      <c r="BC81" s="426">
        <v>0</v>
      </c>
      <c r="BD81" s="426">
        <v>0</v>
      </c>
      <c r="BE81" s="426">
        <v>0</v>
      </c>
      <c r="BF81" s="426">
        <v>0</v>
      </c>
      <c r="BG81" s="426">
        <v>0</v>
      </c>
      <c r="BH81" s="426">
        <v>0</v>
      </c>
      <c r="BI81" s="494">
        <v>0</v>
      </c>
      <c r="BJ81" s="293">
        <f>SUM(AP81:BI81)</f>
        <v>3.44</v>
      </c>
      <c r="BK81" s="297">
        <f>((AP81/AQ81)-1)*100</f>
        <v>50</v>
      </c>
      <c r="BL81" s="297">
        <f>((AQ81/AR81)-1)*100</f>
        <v>15.78947368421053</v>
      </c>
      <c r="BM81" s="297">
        <f>((AR81/AS81)-1)*100</f>
        <v>58.33333333333335</v>
      </c>
      <c r="BN81" s="297">
        <f>IF(AU81=0,0,IF(AU81&gt;AS81,0,((AS81/AU81)-1)*100))</f>
        <v>0</v>
      </c>
      <c r="BO81" s="297">
        <f>IF(AV81=0,0,IF(AV81&gt;AU81,0,((AU81/AV81)-1)*100))</f>
        <v>0</v>
      </c>
      <c r="BP81" s="297">
        <f>IF(AX81=0,0,IF(AX81&gt;AV81,0,((AV81/AX81)-1)*100))</f>
        <v>0</v>
      </c>
      <c r="BQ81" s="298">
        <f>IF(AY81=0,0,IF(AY81&gt;AX81,0,((AX81/AY81)-1)*100))</f>
        <v>0</v>
      </c>
      <c r="BR81" s="299">
        <f>IF(AZ81=0,0,IF(AZ81&gt;AY81,0,((AY81/AZ81)-1)*100))</f>
        <v>0</v>
      </c>
      <c r="BS81" s="299">
        <f>IF(BA81=0,0,IF(BA81&gt;AZ81,0,((AZ81/BA81)-1)*100))</f>
        <v>0</v>
      </c>
      <c r="BT81" s="299">
        <f>IF(BB81=0,0,IF(BB81&gt;BA81,0,((BA81/BB81)-1)*100))</f>
        <v>0</v>
      </c>
      <c r="BU81" s="299">
        <f>IF(BC81=0,0,IF(BC81&gt;BB81,0,((BB81/BC81)-1)*100))</f>
        <v>0</v>
      </c>
      <c r="BV81" s="299">
        <f>IF(BD81=0,0,IF(BD81&gt;BC81,0,((BC81/BD81)-1)*100))</f>
        <v>0</v>
      </c>
      <c r="BW81" s="299">
        <f>IF(BE81=0,0,IF(BE81&gt;BD81,0,((BD81/BE81)-1)*100))</f>
        <v>0</v>
      </c>
      <c r="BX81" s="299">
        <f>IF(BF81=0,0,IF(BF81&gt;BE81,0,((BE81/BF81)-1)*100))</f>
        <v>0</v>
      </c>
      <c r="BY81" s="299">
        <f>IF(BG81=0,0,IF(BG81&gt;BF81,0,((BF81/BG81)-1)*100))</f>
        <v>0</v>
      </c>
      <c r="BZ81" s="299">
        <f>IF(BH81=0,0,IF(BH81&gt;BG81,0,((BG81/BH81)-1)*100))</f>
        <v>0</v>
      </c>
      <c r="CA81" s="300">
        <f>IF(BI81=0,0,IF(BI81&gt;BH81,0,((BH81/BI81)-1)*100))</f>
        <v>0</v>
      </c>
      <c r="CB81" s="297">
        <f>AVERAGE(BK81:CA81)</f>
        <v>7.301341589267288</v>
      </c>
      <c r="CC81" s="297">
        <f>SQRT(AVERAGE((BK81-$CB81)^2,(BL81-$CB81)^2,(BM81-$CB81)^2,(BN81-$CB81)^2,(BO81-$CB81)^2,(BP81-$CB81)^2,(BQ81-$CB81)^2,(BR81-$CB81)^2,(BS81-$CB81)^2,(BT81-$CB81)^2,(BU81-$CB81)^2,(BV81-$CB81)^2,(BW81-$CB81)^2,(BX81-$CB81)^2,(BY81-$CB81)^2,(BZ81-$CB81)^2,(CA81-$CB81)^2))</f>
        <v>17.56638207075625</v>
      </c>
      <c r="CD81" t="s" s="146">
        <v>302</v>
      </c>
      <c r="CE81" t="s" s="633">
        <f>IF(AN81="n/a","n/a",IF(U81&lt;0,"n/a",IF(U81="n/a","n/a",I81+AN81-U81)))</f>
        <v>143</v>
      </c>
      <c r="CF81" t="s" s="502">
        <f>IF(AN81="n/a","n/a",I81+AN81)</f>
        <v>143</v>
      </c>
      <c r="CG81" s="297">
        <f>D81/10+(1000-E81)/100+IF(F81="N",2,IF(F81="Y",1,0))+IF(G81="N",2,IF(G81="Y",1,0))+IF(L81&gt;10,5,L81/2)+IF(S81&gt;100,0,IF(S81&lt;0,0,(100-S81)/10))+IF(U81&gt;100,0,IF(U81&lt;0,0,(100-U81)/10))+IF(X81="-",0,IF(X81="N/A",0,IF(X81&gt;5,0,5-X81)))+IF(Y81&gt;5,0,5-Y81)+IF(Z81="N/A",0,IF(Z81&gt;5,0,5-Z81))+IF(AB81&lt;0,0,IF(AB81="-",0,IF(AB81="N/A",0,IF(AB81&gt;10,5,AB81/2))))+IF(AC81="n/a",0,IF(AC81&lt;0,0,IF(AC81&gt;10,5,AC81/2)))+IF(AE81="n/a",0,IF(AE81&lt;0,0,IF(AE81&gt;10,5,AE81/2)))+AF81/10+IF(AG81&gt;100000,3,IF(AG81&gt;10000,2,IF(AG81&gt;1000,1,0)))+IF(AL81&gt;10,5,AL81/2)+IF(AM81="n/a",0,IF(AM81&gt;10,5,AM81/2))+IF(AN81="n/a",0,IF(AN81&gt;10,5,AN81/2))+IF(AO81="n/a",0,IF(AO81&lt;0,0,IF(AO81&gt;10,5,AO81/2)))+IF(CB81&gt;10,5,CB81/2)</f>
        <v>60.1793246407875</v>
      </c>
      <c r="CH81" s="302">
        <f>IF(AB81="n/a",1.03*AP81,IF(AB81&lt;0,1.01*AP81,IF(AB81&gt;10,1.1*AP81,(1+AB81/100)*AP81)))</f>
        <v>1.452</v>
      </c>
      <c r="CI81" s="303">
        <f>IF($AC81="n/a",1.03*CH81,IF($AC81&lt;0,1.01*CH81,IF($AC81&gt;10,1.1*CH81,(1+$AC81/100)*CH81)))</f>
        <v>1.5969096</v>
      </c>
      <c r="CJ81" s="304">
        <f>IF($AE81="n/a",1.03*CI81,IF($AE81&lt;0,1.01*CI81,IF($AE81&gt;10,1.1*CI81,(1+$AE81/100)*CI81)))</f>
        <v>1.741749300720</v>
      </c>
      <c r="CK81" s="304">
        <f>IF($AE81="n/a",1.03*CJ81,IF($AE81&lt;0,1.01*CJ81,IF($AE81&gt;10,1.1*CJ81,(1+$AE81/100)*CJ81)))</f>
        <v>1.899725962295304</v>
      </c>
      <c r="CL81" s="305">
        <f>IF($AE81="n/a",1.03*CK81,IF($AE81&lt;0,1.01*CK81,IF($AE81&gt;10,1.1*CK81,(1+$AE81/100)*CK81)))</f>
        <v>2.072031107075488</v>
      </c>
      <c r="CM81" s="303">
        <f>SUM(CH81:CL81)</f>
        <v>8.762415970090792</v>
      </c>
      <c r="CN81" s="300">
        <f>(CM81/H81)*100</f>
        <v>9.058633278290905</v>
      </c>
      <c r="CO81" s="306">
        <v>0.34</v>
      </c>
      <c r="CP81" s="307">
        <v>24.1</v>
      </c>
      <c r="CQ81" s="308">
        <v>-3</v>
      </c>
      <c r="CR81" s="307">
        <v>4.5</v>
      </c>
      <c r="CS81" s="308">
        <v>9.199999999999999</v>
      </c>
    </row>
    <row r="82" ht="11.25" customHeight="1">
      <c r="A82" t="s" s="110">
        <v>1232</v>
      </c>
      <c r="B82" t="s" s="110">
        <v>1233</v>
      </c>
      <c r="C82" t="s" s="173">
        <v>265</v>
      </c>
      <c r="D82" s="174">
        <v>8</v>
      </c>
      <c r="E82" s="85">
        <v>407</v>
      </c>
      <c r="F82" t="s" s="118">
        <v>129</v>
      </c>
      <c r="G82" t="s" s="113">
        <v>129</v>
      </c>
      <c r="H82" s="495">
        <v>113.06</v>
      </c>
      <c r="I82" s="177">
        <f>(R82/H82)*100</f>
        <v>0.9552450026534585</v>
      </c>
      <c r="J82" s="311">
        <v>0.25</v>
      </c>
      <c r="K82" s="311">
        <v>0.27</v>
      </c>
      <c r="L82" s="177">
        <f>((K82/J82)-1)*100</f>
        <v>8.000000000000007</v>
      </c>
      <c r="M82" s="179">
        <v>42977</v>
      </c>
      <c r="N82" s="179">
        <v>42979</v>
      </c>
      <c r="O82" s="179">
        <v>42993</v>
      </c>
      <c r="P82" t="s" s="173">
        <v>182</v>
      </c>
      <c r="Q82" s="84"/>
      <c r="R82" s="180">
        <f>K82*4</f>
        <v>1.08</v>
      </c>
      <c r="S82" s="181">
        <f>IF(OR(W82&lt;0.01,W82="n/a"),"n/a",R82/W82*100)</f>
        <v>59.66850828729282</v>
      </c>
      <c r="T82" s="182">
        <f>IF(OR(W82&lt;0.01,Z82="n/a"),"n/a",(H82/SQRT(22.5*W82*(H82/Z82))-1)*100)</f>
        <v>253.4518026486498</v>
      </c>
      <c r="U82" s="177">
        <f>IF(OR(W82&lt;0.01,W82="n/a"),"n/a",H82/W82)</f>
        <v>62.46408839779006</v>
      </c>
      <c r="V82" s="183">
        <v>12</v>
      </c>
      <c r="W82" s="176">
        <v>1.81</v>
      </c>
      <c r="X82" s="176">
        <v>2.89</v>
      </c>
      <c r="Y82" s="184">
        <v>9.56</v>
      </c>
      <c r="Z82" s="185">
        <v>4.5</v>
      </c>
      <c r="AA82" s="432">
        <v>10.9</v>
      </c>
      <c r="AB82" s="187">
        <v>-7.6</v>
      </c>
      <c r="AC82" s="188">
        <v>16.36</v>
      </c>
      <c r="AD82" s="189">
        <v>8.4</v>
      </c>
      <c r="AE82" s="189">
        <v>21.6</v>
      </c>
      <c r="AF82" s="190">
        <v>15</v>
      </c>
      <c r="AG82" s="191">
        <v>12698</v>
      </c>
      <c r="AH82" s="192">
        <v>0.3</v>
      </c>
      <c r="AI82" s="193">
        <v>0.5</v>
      </c>
      <c r="AJ82" s="194">
        <f>IF(OR(AD82&lt;0,AD82="n/a",AD82=0,AN82="n/a"),"n/a",AN82/AD82)</f>
        <v>2.010277010967869</v>
      </c>
      <c r="AK82" t="s" s="338">
        <f>IF(OR(AN82&lt;0,AN82="n/a",AO82&lt;0,AO82="n/a"),"n/a",AN82/AO82)</f>
        <v>143</v>
      </c>
      <c r="AL82" s="196">
        <f>((AP82/AQ82)^(1/1)-1)*100</f>
        <v>9.090909090909083</v>
      </c>
      <c r="AM82" s="196">
        <f>IF(AS82=0,"n/a",((AP82/AS82)^(1/3)-1)*100)</f>
        <v>13.30326698854094</v>
      </c>
      <c r="AN82" s="196">
        <f>IF(AV82=0,"n/a",((AP82/AV82)^(1/5)-1)*100)</f>
        <v>16.8863268921301</v>
      </c>
      <c r="AO82" t="s" s="338">
        <f>IF(BB82=0,"n/a",((AP82/BB82)^(1/10)-1)*100)</f>
        <v>143</v>
      </c>
      <c r="AP82" s="194">
        <v>0.96</v>
      </c>
      <c r="AQ82" s="194">
        <v>0.88</v>
      </c>
      <c r="AR82" s="194">
        <v>0.78</v>
      </c>
      <c r="AS82" s="194">
        <v>0.66</v>
      </c>
      <c r="AT82" s="199"/>
      <c r="AU82" s="194">
        <v>0.54</v>
      </c>
      <c r="AV82" s="194">
        <v>0.44</v>
      </c>
      <c r="AW82" s="199"/>
      <c r="AX82" s="200">
        <v>0.2</v>
      </c>
      <c r="AY82" s="370">
        <v>0</v>
      </c>
      <c r="AZ82" s="203">
        <v>0</v>
      </c>
      <c r="BA82" s="203">
        <v>0</v>
      </c>
      <c r="BB82" s="203">
        <v>0</v>
      </c>
      <c r="BC82" s="203">
        <v>0</v>
      </c>
      <c r="BD82" s="203">
        <v>0</v>
      </c>
      <c r="BE82" s="203">
        <v>0</v>
      </c>
      <c r="BF82" s="203">
        <v>0</v>
      </c>
      <c r="BG82" s="203">
        <v>0</v>
      </c>
      <c r="BH82" s="203">
        <v>0</v>
      </c>
      <c r="BI82" s="204">
        <v>0</v>
      </c>
      <c r="BJ82" s="200">
        <f>SUM(AP82:BI82)</f>
        <v>4.460000000000001</v>
      </c>
      <c r="BK82" s="205">
        <f>((AP82/AQ82)-1)*100</f>
        <v>9.090909090909083</v>
      </c>
      <c r="BL82" s="205">
        <f>((AQ82/AR82)-1)*100</f>
        <v>12.82051282051282</v>
      </c>
      <c r="BM82" s="205">
        <f>((AR82/AS82)-1)*100</f>
        <v>18.18181818181819</v>
      </c>
      <c r="BN82" s="205">
        <f>IF(AU82=0,0,IF(AU82&gt;AS82,0,((AS82/AU82)-1)*100))</f>
        <v>22.22222222222221</v>
      </c>
      <c r="BO82" s="205">
        <f>IF(AV82=0,0,IF(AV82&gt;AU82,0,((AU82/AV82)-1)*100))</f>
        <v>22.72727272727273</v>
      </c>
      <c r="BP82" s="205">
        <f>IF(AX82=0,0,IF(AX82&gt;AV82,0,((AV82/AX82)-1)*100))</f>
        <v>120</v>
      </c>
      <c r="BQ82" s="206">
        <f>IF(AY82=0,0,IF(AY82&gt;AX82,0,((AX82/AY82)-1)*100))</f>
        <v>0</v>
      </c>
      <c r="BR82" s="207">
        <f>IF(AZ82=0,0,IF(AZ82&gt;AY82,0,((AY82/AZ82)-1)*100))</f>
        <v>0</v>
      </c>
      <c r="BS82" s="207">
        <f>IF(BA82=0,0,IF(BA82&gt;AZ82,0,((AZ82/BA82)-1)*100))</f>
        <v>0</v>
      </c>
      <c r="BT82" s="207">
        <f>IF(BB82=0,0,IF(BB82&gt;BA82,0,((BA82/BB82)-1)*100))</f>
        <v>0</v>
      </c>
      <c r="BU82" s="207">
        <f>IF(BC82=0,0,IF(BC82&gt;BB82,0,((BB82/BC82)-1)*100))</f>
        <v>0</v>
      </c>
      <c r="BV82" s="207">
        <f>IF(BD82=0,0,IF(BD82&gt;BC82,0,((BC82/BD82)-1)*100))</f>
        <v>0</v>
      </c>
      <c r="BW82" s="207">
        <f>IF(BE82=0,0,IF(BE82&gt;BD82,0,((BD82/BE82)-1)*100))</f>
        <v>0</v>
      </c>
      <c r="BX82" s="207">
        <f>IF(BF82=0,0,IF(BF82&gt;BE82,0,((BE82/BF82)-1)*100))</f>
        <v>0</v>
      </c>
      <c r="BY82" s="207">
        <f>IF(BG82=0,0,IF(BG82&gt;BF82,0,((BF82/BG82)-1)*100))</f>
        <v>0</v>
      </c>
      <c r="BZ82" s="207">
        <f>IF(BH82=0,0,IF(BH82&gt;BG82,0,((BG82/BH82)-1)*100))</f>
        <v>0</v>
      </c>
      <c r="CA82" s="208">
        <f>IF(BI82=0,0,IF(BI82&gt;BH82,0,((BH82/BI82)-1)*100))</f>
        <v>0</v>
      </c>
      <c r="CB82" s="205">
        <f>AVERAGE(BK82:CA82)</f>
        <v>12.061337355455</v>
      </c>
      <c r="CC82" s="205">
        <f>SQRT(AVERAGE((BK82-$CB82)^2,(BL82-$CB82)^2,(BM82-$CB82)^2,(BN82-$CB82)^2,(BO82-$CB82)^2,(BP82-$CB82)^2,(BQ82-$CB82)^2,(BR82-$CB82)^2,(BS82-$CB82)^2,(BT82-$CB82)^2,(BU82-$CB82)^2,(BV82-$CB82)^2,(BW82-$CB82)^2,(BX82-$CB82)^2,(BY82-$CB82)^2,(BZ82-$CB82)^2,(CA82-$CB82)^2))</f>
        <v>28.19559328935145</v>
      </c>
      <c r="CD82" t="s" s="110">
        <v>132</v>
      </c>
      <c r="CE82" s="209">
        <f>IF(AN82="n/a","n/a",IF(U82&lt;0,"n/a",IF(U82="n/a","n/a",I82+AN82-U82)))</f>
        <v>-44.62251650300649</v>
      </c>
      <c r="CF82" s="209">
        <f>IF(AN82="n/a","n/a",I82+AN82)</f>
        <v>17.84157189478356</v>
      </c>
      <c r="CG82" s="205">
        <f>D82/10+(1000-E82)/100+IF(F82="N",2,IF(F82="Y",1,0))+IF(G82="N",2,IF(G82="Y",1,0))+IF(L82&gt;10,5,L82/2)+IF(S82&gt;100,0,IF(S82&lt;0,0,(100-S82)/10))+IF(U82&gt;100,0,IF(U82&lt;0,0,(100-U82)/10))+IF(X82="-",0,IF(X82="N/A",0,IF(X82&gt;5,0,5-X82)))+IF(Y82&gt;5,0,5-Y82)+IF(Z82="N/A",0,IF(Z82&gt;5,0,5-Z82))+IF(AB82&lt;0,0,IF(AB82="-",0,IF(AB82="N/A",0,IF(AB82&gt;10,5,AB82/2))))+IF(AC82="n/a",0,IF(AC82&lt;0,0,IF(AC82&gt;10,5,AC82/2)))+IF(AE82="n/a",0,IF(AE82&lt;0,0,IF(AE82&gt;10,5,AE82/2)))+AF82/10+IF(AG82&gt;100000,3,IF(AG82&gt;10000,2,IF(AG82&gt;1000,1,0)))+IF(AL82&gt;10,5,AL82/2)+IF(AM82="n/a",0,IF(AM82&gt;10,5,AM82/2))+IF(AN82="n/a",0,IF(AN82&gt;10,5,AN82/2))+IF(AO82="n/a",0,IF(AO82&lt;0,0,IF(AO82&gt;10,5,AO82/2)))+IF(CB82&gt;10,5,CB82/2)</f>
        <v>54.17219487694626</v>
      </c>
      <c r="CH82" s="315">
        <f>IF(AB82="n/a",1.03*AP82,IF(AB82&lt;0,1.01*AP82,IF(AB82&gt;10,1.1*AP82,(1+AB82/100)*AP82)))</f>
        <v>0.9696</v>
      </c>
      <c r="CI82" s="211">
        <f>IF($AC82="n/a",1.03*CH82,IF($AC82&lt;0,1.01*CH82,IF($AC82&gt;10,1.1*CH82,(1+$AC82/100)*CH82)))</f>
        <v>1.06656</v>
      </c>
      <c r="CJ82" s="212">
        <f>IF($AE82="n/a",1.03*CI82,IF($AE82&lt;0,1.01*CI82,IF($AE82&gt;10,1.1*CI82,(1+$AE82/100)*CI82)))</f>
        <v>1.173216</v>
      </c>
      <c r="CK82" s="212">
        <f>IF($AE82="n/a",1.03*CJ82,IF($AE82&lt;0,1.01*CJ82,IF($AE82&gt;10,1.1*CJ82,(1+$AE82/100)*CJ82)))</f>
        <v>1.2905376</v>
      </c>
      <c r="CL82" s="210">
        <f>IF($AE82="n/a",1.03*CK82,IF($AE82&lt;0,1.01*CK82,IF($AE82&gt;10,1.1*CK82,(1+$AE82/100)*CK82)))</f>
        <v>1.419591360000001</v>
      </c>
      <c r="CM82" s="211">
        <f>SUM(CH82:CL82)</f>
        <v>5.919504960000001</v>
      </c>
      <c r="CN82" s="208">
        <f>(CM82/H82)*100</f>
        <v>5.235719936317</v>
      </c>
      <c r="CO82" s="213">
        <v>0.49</v>
      </c>
      <c r="CP82" s="214">
        <v>81.2</v>
      </c>
      <c r="CQ82" s="215">
        <v>0.3</v>
      </c>
      <c r="CR82" s="214">
        <v>6.6</v>
      </c>
      <c r="CS82" s="215">
        <v>25.2</v>
      </c>
    </row>
    <row r="83" ht="11.25" customHeight="1">
      <c r="A83" t="s" s="227">
        <v>1234</v>
      </c>
      <c r="B83" t="s" s="116">
        <v>1235</v>
      </c>
      <c r="C83" t="s" s="227">
        <v>635</v>
      </c>
      <c r="D83" s="218">
        <v>7</v>
      </c>
      <c r="E83" s="85">
        <v>436</v>
      </c>
      <c r="F83" t="s" s="220">
        <v>141</v>
      </c>
      <c r="G83" t="s" s="221">
        <v>141</v>
      </c>
      <c r="H83" s="493">
        <v>56.12</v>
      </c>
      <c r="I83" s="223">
        <f>(R83/H83)*100</f>
        <v>1.28296507483963</v>
      </c>
      <c r="J83" s="224">
        <v>0.15</v>
      </c>
      <c r="K83" s="224">
        <v>0.18</v>
      </c>
      <c r="L83" s="223">
        <f>((K83/J83)-1)*100</f>
        <v>20</v>
      </c>
      <c r="M83" s="327">
        <v>42620</v>
      </c>
      <c r="N83" s="327">
        <v>42622</v>
      </c>
      <c r="O83" s="327">
        <v>42644</v>
      </c>
      <c r="P83" t="s" s="227">
        <v>177</v>
      </c>
      <c r="Q83" t="s" s="353">
        <v>1236</v>
      </c>
      <c r="R83" s="225">
        <f>K83*4</f>
        <v>0.72</v>
      </c>
      <c r="S83" s="228">
        <f>IF(OR(W83&lt;0.01,W83="n/a"),"n/a",R83/W83*100)</f>
        <v>20.22471910112359</v>
      </c>
      <c r="T83" s="229">
        <f>IF(OR(W83&lt;0.01,Z83="n/a"),"n/a",(H83/SQRT(22.5*W83*(H83/Z83))-1)*100)</f>
        <v>146.1787866698554</v>
      </c>
      <c r="U83" s="223">
        <f>IF(OR(W83&lt;0.01,W83="n/a"),"n/a",H83/W83)</f>
        <v>15.76404494382022</v>
      </c>
      <c r="V83" s="230">
        <v>12</v>
      </c>
      <c r="W83" s="222">
        <v>3.56</v>
      </c>
      <c r="X83" s="222">
        <v>1.03</v>
      </c>
      <c r="Y83" s="231">
        <v>1.8</v>
      </c>
      <c r="Z83" s="232">
        <v>8.65</v>
      </c>
      <c r="AA83" s="233">
        <v>4.7</v>
      </c>
      <c r="AB83" s="234">
        <v>9</v>
      </c>
      <c r="AC83" s="235">
        <v>14.17</v>
      </c>
      <c r="AD83" s="236">
        <v>11.1</v>
      </c>
      <c r="AE83" s="236">
        <v>15.22</v>
      </c>
      <c r="AF83" s="237">
        <v>12</v>
      </c>
      <c r="AG83" s="238">
        <v>22674</v>
      </c>
      <c r="AH83" s="626">
        <v>0.5</v>
      </c>
      <c r="AI83" s="240">
        <v>3.5</v>
      </c>
      <c r="AJ83" s="241">
        <f>IF(OR(AD83&lt;0,AD83="n/a",AD83=0,AN83="n/a"),"n/a",AN83/AD83)</f>
        <v>1.441101429315327</v>
      </c>
      <c r="AK83" s="618">
        <f>IF(OR(AN83&lt;0,AN83="n/a",AO83&lt;0,AO83="n/a"),"n/a",AN83/AO83)</f>
        <v>10.29723072582914</v>
      </c>
      <c r="AL83" s="243">
        <f>((AP83/AQ83)^(1/1)-1)*100</f>
        <v>5.000000000000004</v>
      </c>
      <c r="AM83" s="243">
        <f>IF(AS83=0,"n/a",((AP83/AS83)^(1/3)-1)*100)</f>
        <v>9.487978497197226</v>
      </c>
      <c r="AN83" s="243">
        <f>IF(AV83=0,"n/a",((AP83/AV83)^(1/5)-1)*100)</f>
        <v>15.99622586540013</v>
      </c>
      <c r="AO83" s="244">
        <f>IF(BB83=0,"n/a",((AP83/BB83)^(1/10)-1)*100)</f>
        <v>1.553449300235243</v>
      </c>
      <c r="AP83" s="241">
        <v>0.63</v>
      </c>
      <c r="AQ83" s="321">
        <v>0.6</v>
      </c>
      <c r="AR83" s="241">
        <v>0.51</v>
      </c>
      <c r="AS83" s="321">
        <v>0.48</v>
      </c>
      <c r="AT83" s="245"/>
      <c r="AU83" s="241">
        <v>0.42</v>
      </c>
      <c r="AV83" s="241">
        <v>0.3</v>
      </c>
      <c r="AW83" s="245"/>
      <c r="AX83" s="583">
        <v>0.2</v>
      </c>
      <c r="AY83" s="394">
        <v>0.42</v>
      </c>
      <c r="AZ83" s="248">
        <v>1.04</v>
      </c>
      <c r="BA83" s="248">
        <v>0.89</v>
      </c>
      <c r="BB83" s="248">
        <v>0.54</v>
      </c>
      <c r="BC83" s="317">
        <v>0</v>
      </c>
      <c r="BD83" s="317">
        <v>0</v>
      </c>
      <c r="BE83" s="317">
        <v>0</v>
      </c>
      <c r="BF83" s="317">
        <v>0</v>
      </c>
      <c r="BG83" s="317">
        <v>0</v>
      </c>
      <c r="BH83" s="317">
        <v>0</v>
      </c>
      <c r="BI83" s="401">
        <v>0</v>
      </c>
      <c r="BJ83" s="246">
        <f>SUM(AP83:BI83)</f>
        <v>6.029999999999999</v>
      </c>
      <c r="BK83" s="250">
        <f>((AP83/AQ83)-1)*100</f>
        <v>5.000000000000004</v>
      </c>
      <c r="BL83" s="250">
        <f>((AQ83/AR83)-1)*100</f>
        <v>17.64705882352942</v>
      </c>
      <c r="BM83" s="250">
        <f>((AR83/AS83)-1)*100</f>
        <v>6.25</v>
      </c>
      <c r="BN83" s="250">
        <f>IF(AU83=0,0,IF(AU83&gt;AS83,0,((AS83/AU83)-1)*100))</f>
        <v>14.28571428571428</v>
      </c>
      <c r="BO83" s="250">
        <f>IF(AV83=0,0,IF(AV83&gt;AU83,0,((AU83/AV83)-1)*100))</f>
        <v>39.99999999999999</v>
      </c>
      <c r="BP83" s="250">
        <f>IF(AX83=0,0,IF(AX83&gt;AV83,0,((AV83/AX83)-1)*100))</f>
        <v>49.99999999999998</v>
      </c>
      <c r="BQ83" s="251">
        <f>IF(AY83=0,0,IF(AY83&gt;AX83,0,((AX83/AY83)-1)*100))</f>
        <v>0</v>
      </c>
      <c r="BR83" s="252">
        <f>IF(AZ83=0,0,IF(AZ83&gt;AY83,0,((AY83/AZ83)-1)*100))</f>
        <v>0</v>
      </c>
      <c r="BS83" s="252">
        <f>IF(BA83=0,0,IF(BA83&gt;AZ83,0,((AZ83/BA83)-1)*100))</f>
        <v>16.85393258426966</v>
      </c>
      <c r="BT83" s="252">
        <f>IF(BB83=0,0,IF(BB83&gt;BA83,0,((BA83/BB83)-1)*100))</f>
        <v>64.81481481481481</v>
      </c>
      <c r="BU83" s="252">
        <f>IF(BC83=0,0,IF(BC83&gt;BB83,0,((BB83/BC83)-1)*100))</f>
        <v>0</v>
      </c>
      <c r="BV83" s="252">
        <f>IF(BD83=0,0,IF(BD83&gt;BC83,0,((BC83/BD83)-1)*100))</f>
        <v>0</v>
      </c>
      <c r="BW83" s="252">
        <f>IF(BE83=0,0,IF(BE83&gt;BD83,0,((BD83/BE83)-1)*100))</f>
        <v>0</v>
      </c>
      <c r="BX83" s="252">
        <f>IF(BF83=0,0,IF(BF83&gt;BE83,0,((BE83/BF83)-1)*100))</f>
        <v>0</v>
      </c>
      <c r="BY83" s="252">
        <f>IF(BG83=0,0,IF(BG83&gt;BF83,0,((BF83/BG83)-1)*100))</f>
        <v>0</v>
      </c>
      <c r="BZ83" s="252">
        <f>IF(BH83=0,0,IF(BH83&gt;BG83,0,((BG83/BH83)-1)*100))</f>
        <v>0</v>
      </c>
      <c r="CA83" s="253">
        <f>IF(BI83=0,0,IF(BI83&gt;BH83,0,((BH83/BI83)-1)*100))</f>
        <v>0</v>
      </c>
      <c r="CB83" s="250">
        <f>AVERAGE(BK83:CA83)</f>
        <v>12.63832473578401</v>
      </c>
      <c r="CC83" s="250">
        <f>SQRT(AVERAGE((BK83-$CB83)^2,(BL83-$CB83)^2,(BM83-$CB83)^2,(BN83-$CB83)^2,(BO83-$CB83)^2,(BP83-$CB83)^2,(BQ83-$CB83)^2,(BR83-$CB83)^2,(BS83-$CB83)^2,(BT83-$CB83)^2,(BU83-$CB83)^2,(BV83-$CB83)^2,(BW83-$CB83)^2,(BX83-$CB83)^2,(BY83-$CB83)^2,(BZ83-$CB83)^2,(CA83-$CB83)^2))</f>
        <v>19.47730926374827</v>
      </c>
      <c r="CD83" t="s" s="116">
        <v>302</v>
      </c>
      <c r="CE83" s="254">
        <f>IF(AN83="n/a","n/a",IF(U83&lt;0,"n/a",IF(U83="n/a","n/a",I83+AN83-U83)))</f>
        <v>1.515145996419534</v>
      </c>
      <c r="CF83" s="254">
        <f>IF(AN83="n/a","n/a",I83+AN83)</f>
        <v>17.27919094023976</v>
      </c>
      <c r="CG83" s="250">
        <f>D83/10+(1000-E83)/100+IF(F83="N",2,IF(F83="Y",1,0))+IF(G83="N",2,IF(G83="Y",1,0))+IF(L83&gt;10,5,L83/2)+IF(S83&gt;100,0,IF(S83&lt;0,0,(100-S83)/10))+IF(U83&gt;100,0,IF(U83&lt;0,0,(100-U83)/10))+IF(X83="-",0,IF(X83="N/A",0,IF(X83&gt;5,0,5-X83)))+IF(Y83&gt;5,0,5-Y83)+IF(Z83="N/A",0,IF(Z83&gt;5,0,5-Z83))+IF(AB83&lt;0,0,IF(AB83="-",0,IF(AB83="N/A",0,IF(AB83&gt;10,5,AB83/2))))+IF(AC83="n/a",0,IF(AC83&lt;0,0,IF(AC83&gt;10,5,AC83/2)))+IF(AE83="n/a",0,IF(AE83&lt;0,0,IF(AE83&gt;10,5,AE83/2)))+AF83/10+IF(AG83&gt;100000,3,IF(AG83&gt;10000,2,IF(AG83&gt;1000,1,0)))+IF(AL83&gt;10,5,AL83/2)+IF(AM83="n/a",0,IF(AM83&gt;10,5,AM83/2))+IF(AN83="n/a",0,IF(AN83&gt;10,5,AN83/2))+IF(AO83="n/a",0,IF(AO83&lt;0,0,IF(AO83&gt;10,5,AO83/2)))+IF(CB83&gt;10,5,CB83/2)</f>
        <v>72.63183749422186</v>
      </c>
      <c r="CH83" s="255">
        <f>IF(AB83="n/a",1.03*AP83,IF(AB83&lt;0,1.01*AP83,IF(AB83&gt;10,1.1*AP83,(1+AB83/100)*AP83)))</f>
        <v>0.6867000000000001</v>
      </c>
      <c r="CI83" s="256">
        <f>IF($AC83="n/a",1.03*CH83,IF($AC83&lt;0,1.01*CH83,IF($AC83&gt;10,1.1*CH83,(1+$AC83/100)*CH83)))</f>
        <v>0.7553700000000002</v>
      </c>
      <c r="CJ83" s="257">
        <f>IF($AE83="n/a",1.03*CI83,IF($AE83&lt;0,1.01*CI83,IF($AE83&gt;10,1.1*CI83,(1+$AE83/100)*CI83)))</f>
        <v>0.8309070000000003</v>
      </c>
      <c r="CK83" s="257">
        <f>IF($AE83="n/a",1.03*CJ83,IF($AE83&lt;0,1.01*CJ83,IF($AE83&gt;10,1.1*CJ83,(1+$AE83/100)*CJ83)))</f>
        <v>0.9139977000000004</v>
      </c>
      <c r="CL83" s="258">
        <f>IF($AE83="n/a",1.03*CK83,IF($AE83&lt;0,1.01*CK83,IF($AE83&gt;10,1.1*CK83,(1+$AE83/100)*CK83)))</f>
        <v>1.005397470000001</v>
      </c>
      <c r="CM83" s="256">
        <f>SUM(CH83:CL83)</f>
        <v>4.192372170000001</v>
      </c>
      <c r="CN83" s="253">
        <f>(CM83/H83)*100</f>
        <v>7.470370937277266</v>
      </c>
      <c r="CO83" s="259">
        <v>1.64</v>
      </c>
      <c r="CP83" s="260">
        <v>2</v>
      </c>
      <c r="CQ83" s="261">
        <v>-19.9</v>
      </c>
      <c r="CR83" s="260">
        <v>-5.8</v>
      </c>
      <c r="CS83" s="261">
        <v>-11.7</v>
      </c>
    </row>
    <row r="84" ht="11.25" customHeight="1">
      <c r="A84" t="s" s="116">
        <v>1237</v>
      </c>
      <c r="B84" t="s" s="116">
        <v>1238</v>
      </c>
      <c r="C84" t="s" s="227">
        <v>1239</v>
      </c>
      <c r="D84" s="218">
        <v>6</v>
      </c>
      <c r="E84" s="85">
        <v>601</v>
      </c>
      <c r="F84" t="s" s="220">
        <v>55</v>
      </c>
      <c r="G84" t="s" s="221">
        <v>55</v>
      </c>
      <c r="H84" s="493">
        <v>62.6</v>
      </c>
      <c r="I84" s="223">
        <f>(R84/H84)*100</f>
        <v>5.463258785942491</v>
      </c>
      <c r="J84" s="224">
        <v>0.825</v>
      </c>
      <c r="K84" s="224">
        <v>0.855</v>
      </c>
      <c r="L84" s="223">
        <f>((K84/J84)-1)*100</f>
        <v>3.636363636363638</v>
      </c>
      <c r="M84" s="323">
        <v>42705</v>
      </c>
      <c r="N84" s="323">
        <v>42709</v>
      </c>
      <c r="O84" s="323">
        <v>42719</v>
      </c>
      <c r="P84" t="s" s="227">
        <v>182</v>
      </c>
      <c r="Q84" s="319"/>
      <c r="R84" s="225">
        <f>K84*4</f>
        <v>3.42</v>
      </c>
      <c r="S84" s="228">
        <f>IF(OR(W84&lt;0.01,W84="n/a"),"n/a",R84/W84*100)</f>
        <v>143.6974789915966</v>
      </c>
      <c r="T84" t="s" s="361">
        <f>IF(OR(W84&lt;0.01,Z84="n/a"),"n/a",(H84/SQRT(22.5*W84*(H84/Z84))-1)*100)</f>
        <v>143</v>
      </c>
      <c r="U84" s="223">
        <f>IF(OR(W84&lt;0.01,W84="n/a"),"n/a",H84/W84)</f>
        <v>26.30252100840336</v>
      </c>
      <c r="V84" s="230">
        <v>12</v>
      </c>
      <c r="W84" s="222">
        <v>2.38</v>
      </c>
      <c r="X84" s="222">
        <v>4.38</v>
      </c>
      <c r="Y84" s="231">
        <v>2.78</v>
      </c>
      <c r="Z84" t="s" s="514">
        <v>143</v>
      </c>
      <c r="AA84" s="358">
        <v>933.3</v>
      </c>
      <c r="AB84" s="234">
        <v>57.8</v>
      </c>
      <c r="AC84" s="235">
        <v>22.45</v>
      </c>
      <c r="AD84" s="236">
        <v>23.2</v>
      </c>
      <c r="AE84" s="236">
        <v>6</v>
      </c>
      <c r="AF84" s="237">
        <v>8</v>
      </c>
      <c r="AG84" s="238">
        <v>3564</v>
      </c>
      <c r="AH84" s="239">
        <v>0.4</v>
      </c>
      <c r="AI84" t="s" s="364">
        <v>143</v>
      </c>
      <c r="AJ84" s="241">
        <f>IF(OR(AD84&lt;0,AD84="n/a",AD84=0,AN84="n/a"),"n/a",AN84/AD84)</f>
        <v>1.172435701595699</v>
      </c>
      <c r="AK84" s="242">
        <f>IF(OR(AN84&lt;0,AN84="n/a",AO84&lt;0,AO84="n/a"),"n/a",AN84/AO84)</f>
        <v>4.579154842457805</v>
      </c>
      <c r="AL84" s="243">
        <f>((AP84/AQ84)^(1/1)-1)*100</f>
        <v>8.292682926829254</v>
      </c>
      <c r="AM84" s="243">
        <f>IF(AS84=0,"n/a",((AP84/AS84)^(1/3)-1)*100)</f>
        <v>8.948770457851962</v>
      </c>
      <c r="AN84" s="243">
        <f>IF(AV84=0,"n/a",((AP84/AV84)^(1/5)-1)*100)</f>
        <v>27.20050827702021</v>
      </c>
      <c r="AO84" s="244">
        <f>IF(BB84=0,"n/a",((AP84/BB84)^(1/10)-1)*100)</f>
        <v>5.940071740928654</v>
      </c>
      <c r="AP84" s="241">
        <v>3.33</v>
      </c>
      <c r="AQ84" s="241">
        <v>3.075</v>
      </c>
      <c r="AR84" s="241">
        <v>2.85</v>
      </c>
      <c r="AS84" s="241">
        <v>2.575</v>
      </c>
      <c r="AT84" s="245"/>
      <c r="AU84" s="241">
        <v>1.6</v>
      </c>
      <c r="AV84" s="241">
        <v>1</v>
      </c>
      <c r="AW84" s="245"/>
      <c r="AX84" s="583">
        <v>0.25</v>
      </c>
      <c r="AY84" s="394">
        <v>1.23</v>
      </c>
      <c r="AZ84" s="248">
        <v>1.915</v>
      </c>
      <c r="BA84" s="248">
        <v>1.895</v>
      </c>
      <c r="BB84" s="248">
        <v>1.87</v>
      </c>
      <c r="BC84" s="248">
        <v>1.83</v>
      </c>
      <c r="BD84" s="248">
        <v>1.79</v>
      </c>
      <c r="BE84" s="248">
        <v>1.74</v>
      </c>
      <c r="BF84" s="248">
        <v>1.65</v>
      </c>
      <c r="BG84" s="248">
        <v>1.58</v>
      </c>
      <c r="BH84" s="248">
        <v>1.5025</v>
      </c>
      <c r="BI84" s="249">
        <v>1.3875</v>
      </c>
      <c r="BJ84" s="246">
        <f>SUM(AP84:BI84)</f>
        <v>33.07</v>
      </c>
      <c r="BK84" s="250">
        <f>((AP84/AQ84)-1)*100</f>
        <v>8.292682926829254</v>
      </c>
      <c r="BL84" s="250">
        <f>((AQ84/AR84)-1)*100</f>
        <v>7.894736842105265</v>
      </c>
      <c r="BM84" s="250">
        <f>((AR84/AS84)-1)*100</f>
        <v>10.67961165048543</v>
      </c>
      <c r="BN84" s="250">
        <f>IF(AU84=0,0,IF(AU84&gt;AS84,0,((AS84/AU84)-1)*100))</f>
        <v>60.9375</v>
      </c>
      <c r="BO84" s="250">
        <f>IF(AV84=0,0,IF(AV84&gt;AU84,0,((AU84/AV84)-1)*100))</f>
        <v>60.00000000000001</v>
      </c>
      <c r="BP84" s="250">
        <f>IF(AX84=0,0,IF(AX84&gt;AV84,0,((AV84/AX84)-1)*100))</f>
        <v>300</v>
      </c>
      <c r="BQ84" s="251">
        <f>IF(AY84=0,0,IF(AY84&gt;AX84,0,((AX84/AY84)-1)*100))</f>
        <v>0</v>
      </c>
      <c r="BR84" s="252">
        <f>IF(AZ84=0,0,IF(AZ84&gt;AY84,0,((AY84/AZ84)-1)*100))</f>
        <v>0</v>
      </c>
      <c r="BS84" s="252">
        <f>IF(BA84=0,0,IF(BA84&gt;AZ84,0,((AZ84/BA84)-1)*100))</f>
        <v>1.055408970976246</v>
      </c>
      <c r="BT84" s="252">
        <f>IF(BB84=0,0,IF(BB84&gt;BA84,0,((BA84/BB84)-1)*100))</f>
        <v>1.33689839572193</v>
      </c>
      <c r="BU84" s="252">
        <f>IF(BC84=0,0,IF(BC84&gt;BB84,0,((BB84/BC84)-1)*100))</f>
        <v>2.185792349726778</v>
      </c>
      <c r="BV84" s="252">
        <f>IF(BD84=0,0,IF(BD84&gt;BC84,0,((BC84/BD84)-1)*100))</f>
        <v>2.234636871508378</v>
      </c>
      <c r="BW84" s="252">
        <f>IF(BE84=0,0,IF(BE84&gt;BD84,0,((BD84/BE84)-1)*100))</f>
        <v>2.873563218390807</v>
      </c>
      <c r="BX84" s="252">
        <f>IF(BF84=0,0,IF(BF84&gt;BE84,0,((BE84/BF84)-1)*100))</f>
        <v>5.454545454545467</v>
      </c>
      <c r="BY84" s="252">
        <f>IF(BG84=0,0,IF(BG84&gt;BF84,0,((BF84/BG84)-1)*100))</f>
        <v>4.430379746835422</v>
      </c>
      <c r="BZ84" s="252">
        <f>IF(BH84=0,0,IF(BH84&gt;BG84,0,((BG84/BH84)-1)*100))</f>
        <v>5.158069883527472</v>
      </c>
      <c r="CA84" s="253">
        <f>IF(BI84=0,0,IF(BI84&gt;BH84,0,((BH84/BI84)-1)*100))</f>
        <v>8.288288288288292</v>
      </c>
      <c r="CB84" s="250">
        <f>AVERAGE(BK84:CA84)</f>
        <v>28.28365379993769</v>
      </c>
      <c r="CC84" s="250">
        <f>SQRT(AVERAGE((BK84-$CB84)^2,(BL84-$CB84)^2,(BM84-$CB84)^2,(BN84-$CB84)^2,(BO84-$CB84)^2,(BP84-$CB84)^2,(BQ84-$CB84)^2,(BR84-$CB84)^2,(BS84-$CB84)^2,(BT84-$CB84)^2,(BU84-$CB84)^2,(BV84-$CB84)^2,(BW84-$CB84)^2,(BX84-$CB84)^2,(BY84-$CB84)^2,(BZ84-$CB84)^2,(CA84-$CB84)^2))</f>
        <v>70.3456733157292</v>
      </c>
      <c r="CD84" t="s" s="116">
        <v>302</v>
      </c>
      <c r="CE84" s="254">
        <f>IF(AN84="n/a","n/a",IF(U84&lt;0,"n/a",IF(U84="n/a","n/a",I84+AN84-U84)))</f>
        <v>6.361246054559334</v>
      </c>
      <c r="CF84" s="254">
        <f>IF(AN84="n/a","n/a",I84+AN84)</f>
        <v>32.6637670629627</v>
      </c>
      <c r="CG84" s="250">
        <f>D84/10+(1000-E84)/100+IF(F84="N",2,IF(F84="Y",1,0))+IF(G84="N",2,IF(G84="Y",1,0))+IF(L84&gt;10,5,L84/2)+IF(S84&gt;100,0,IF(S84&lt;0,0,(100-S84)/10))+IF(U84&gt;100,0,IF(U84&lt;0,0,(100-U84)/10))+IF(X84="-",0,IF(X84="N/A",0,IF(X84&gt;5,0,5-X84)))+IF(Y84&gt;5,0,5-Y84)+IF(Z84="N/A",0,IF(Z84&gt;5,0,5-Z84))+IF(AB84&lt;0,0,IF(AB84="-",0,IF(AB84="N/A",0,IF(AB84&gt;10,5,AB84/2))))+IF(AC84="n/a",0,IF(AC84&lt;0,0,IF(AC84&gt;10,5,AC84/2)))+IF(AE84="n/a",0,IF(AE84&lt;0,0,IF(AE84&gt;10,5,AE84/2)))+AF84/10+IF(AG84&gt;100000,3,IF(AG84&gt;10000,2,IF(AG84&gt;1000,1,0)))+IF(AL84&gt;10,5,AL84/2)+IF(AM84="n/a",0,IF(AM84&gt;10,5,AM84/2))+IF(AN84="n/a",0,IF(AN84&gt;10,5,AN84/2))+IF(AO84="n/a",0,IF(AO84&lt;0,0,IF(AO84&gt;10,5,AO84/2)))+IF(CB84&gt;10,5,CB84/2)</f>
        <v>57.00869228014642</v>
      </c>
      <c r="CH84" s="255">
        <f>IF(AB84="n/a",1.03*AP84,IF(AB84&lt;0,1.01*AP84,IF(AB84&gt;10,1.1*AP84,(1+AB84/100)*AP84)))</f>
        <v>3.663</v>
      </c>
      <c r="CI84" s="256">
        <f>IF($AC84="n/a",1.03*CH84,IF($AC84&lt;0,1.01*CH84,IF($AC84&gt;10,1.1*CH84,(1+$AC84/100)*CH84)))</f>
        <v>4.029300000000001</v>
      </c>
      <c r="CJ84" s="257">
        <f>IF($AE84="n/a",1.03*CI84,IF($AE84&lt;0,1.01*CI84,IF($AE84&gt;10,1.1*CI84,(1+$AE84/100)*CI84)))</f>
        <v>4.271058000000001</v>
      </c>
      <c r="CK84" s="257">
        <f>IF($AE84="n/a",1.03*CJ84,IF($AE84&lt;0,1.01*CJ84,IF($AE84&gt;10,1.1*CJ84,(1+$AE84/100)*CJ84)))</f>
        <v>4.527321480000001</v>
      </c>
      <c r="CL84" s="258">
        <f>IF($AE84="n/a",1.03*CK84,IF($AE84&lt;0,1.01*CK84,IF($AE84&gt;10,1.1*CK84,(1+$AE84/100)*CK84)))</f>
        <v>4.798960768800002</v>
      </c>
      <c r="CM84" s="256">
        <f>SUM(CH84:CL84)</f>
        <v>21.2896402488</v>
      </c>
      <c r="CN84" s="253">
        <f>(CM84/H84)*100</f>
        <v>34.00900998210864</v>
      </c>
      <c r="CO84" s="259">
        <v>0.55</v>
      </c>
      <c r="CP84" s="260">
        <v>11.3</v>
      </c>
      <c r="CQ84" s="261">
        <v>-13.7</v>
      </c>
      <c r="CR84" s="260">
        <v>-2.9</v>
      </c>
      <c r="CS84" s="261">
        <v>-7.1</v>
      </c>
    </row>
    <row r="85" ht="11.25" customHeight="1">
      <c r="A85" t="s" s="116">
        <v>1240</v>
      </c>
      <c r="B85" t="s" s="116">
        <v>1241</v>
      </c>
      <c r="C85" t="s" s="116">
        <v>150</v>
      </c>
      <c r="D85" s="218">
        <v>8</v>
      </c>
      <c r="E85" s="85">
        <v>387</v>
      </c>
      <c r="F85" t="s" s="220">
        <v>129</v>
      </c>
      <c r="G85" t="s" s="221">
        <v>129</v>
      </c>
      <c r="H85" s="493">
        <v>104.31</v>
      </c>
      <c r="I85" s="223">
        <f>(R85/H85)*100</f>
        <v>1.763972773463714</v>
      </c>
      <c r="J85" s="224">
        <v>0.36</v>
      </c>
      <c r="K85" s="224">
        <v>0.46</v>
      </c>
      <c r="L85" s="223">
        <f>((K85/J85)-1)*100</f>
        <v>27.77777777777779</v>
      </c>
      <c r="M85" s="226">
        <v>42852</v>
      </c>
      <c r="N85" s="226">
        <v>42856</v>
      </c>
      <c r="O85" s="226">
        <v>42866</v>
      </c>
      <c r="P85" t="s" s="227">
        <v>557</v>
      </c>
      <c r="Q85" s="325"/>
      <c r="R85" s="225">
        <f>K85*4</f>
        <v>1.84</v>
      </c>
      <c r="S85" s="228">
        <f>IF(OR(W85&lt;0.01,W85="n/a"),"n/a",R85/W85*100)</f>
        <v>31.61512027491409</v>
      </c>
      <c r="T85" s="229">
        <f>IF(OR(W85&lt;0.01,Z85="n/a"),"n/a",(H85/SQRT(22.5*W85*(H85/Z85))-1)*100)</f>
        <v>104.4983805042621</v>
      </c>
      <c r="U85" s="223">
        <f>IF(OR(W85&lt;0.01,W85="n/a"),"n/a",H85/W85)</f>
        <v>17.92268041237113</v>
      </c>
      <c r="V85" s="230">
        <v>12</v>
      </c>
      <c r="W85" s="222">
        <v>5.82</v>
      </c>
      <c r="X85" s="222">
        <v>2.04</v>
      </c>
      <c r="Y85" s="231">
        <v>2.44</v>
      </c>
      <c r="Z85" s="232">
        <v>5.25</v>
      </c>
      <c r="AA85" s="233">
        <v>30.2</v>
      </c>
      <c r="AB85" s="234">
        <v>208.2</v>
      </c>
      <c r="AC85" s="235">
        <v>11.71</v>
      </c>
      <c r="AD85" s="236">
        <v>18.2</v>
      </c>
      <c r="AE85" s="236">
        <v>8.779999999999999</v>
      </c>
      <c r="AF85" s="237">
        <v>17</v>
      </c>
      <c r="AG85" s="238">
        <v>14285</v>
      </c>
      <c r="AH85" s="239">
        <v>0.1</v>
      </c>
      <c r="AI85" s="240">
        <v>1.25</v>
      </c>
      <c r="AJ85" s="241">
        <f>IF(OR(AD85&lt;0,AD85="n/a",AD85=0,AN85="n/a"),"n/a",AN85/AD85)</f>
        <v>2.301321289824602</v>
      </c>
      <c r="AK85" s="242">
        <f>IF(OR(AN85&lt;0,AN85="n/a",AO85&lt;0,AO85="n/a"),"n/a",AN85/AO85)</f>
        <v>1.74197196022039</v>
      </c>
      <c r="AL85" s="243">
        <f>((AP85/AQ85)^(1/1)-1)*100</f>
        <v>20</v>
      </c>
      <c r="AM85" s="243">
        <f>IF(AS85=0,"n/a",((AP85/AS85)^(1/3)-1)*100)</f>
        <v>38.00874110723029</v>
      </c>
      <c r="AN85" s="243">
        <f>IF(AV85=0,"n/a",((AP85/AV85)^(1/5)-1)*100)</f>
        <v>41.88404747480776</v>
      </c>
      <c r="AO85" s="244">
        <f>IF(BB85=0,"n/a",((AP85/BB85)^(1/10)-1)*100)</f>
        <v>24.04404228728727</v>
      </c>
      <c r="AP85" s="241">
        <v>1.38</v>
      </c>
      <c r="AQ85" s="241">
        <v>1.15</v>
      </c>
      <c r="AR85" s="241">
        <v>0.93</v>
      </c>
      <c r="AS85" s="241">
        <v>0.525</v>
      </c>
      <c r="AT85" s="245"/>
      <c r="AU85" s="241">
        <v>0.27</v>
      </c>
      <c r="AV85" s="241">
        <v>0.24</v>
      </c>
      <c r="AW85" s="245"/>
      <c r="AX85" s="246">
        <v>0.18</v>
      </c>
      <c r="AY85" s="394">
        <v>0.16</v>
      </c>
      <c r="AZ85" s="317">
        <v>0.16</v>
      </c>
      <c r="BA85" s="317">
        <v>0.16</v>
      </c>
      <c r="BB85" s="248">
        <v>0.16</v>
      </c>
      <c r="BC85" s="248">
        <v>0.08</v>
      </c>
      <c r="BD85" s="317">
        <v>0</v>
      </c>
      <c r="BE85" s="317">
        <v>0</v>
      </c>
      <c r="BF85" s="317">
        <v>0</v>
      </c>
      <c r="BG85" s="317">
        <v>0</v>
      </c>
      <c r="BH85" s="317">
        <v>0</v>
      </c>
      <c r="BI85" s="401">
        <v>0</v>
      </c>
      <c r="BJ85" s="246">
        <f>SUM(AP85:BI85)</f>
        <v>5.395</v>
      </c>
      <c r="BK85" s="250">
        <f>((AP85/AQ85)-1)*100</f>
        <v>20</v>
      </c>
      <c r="BL85" s="250">
        <f>((AQ85/AR85)-1)*100</f>
        <v>23.6559139784946</v>
      </c>
      <c r="BM85" s="250">
        <f>((AR85/AS85)-1)*100</f>
        <v>77.14285714285714</v>
      </c>
      <c r="BN85" s="250">
        <f>IF(AU85=0,0,IF(AU85&gt;AS85,0,((AS85/AU85)-1)*100))</f>
        <v>94.44444444444444</v>
      </c>
      <c r="BO85" s="250">
        <f>IF(AV85=0,0,IF(AV85&gt;AU85,0,((AU85/AV85)-1)*100))</f>
        <v>12.50000000000002</v>
      </c>
      <c r="BP85" s="250">
        <f>IF(AX85=0,0,IF(AX85&gt;AV85,0,((AV85/AX85)-1)*100))</f>
        <v>33.33333333333333</v>
      </c>
      <c r="BQ85" s="251">
        <f>IF(AY85=0,0,IF(AY85&gt;AX85,0,((AX85/AY85)-1)*100))</f>
        <v>12.5</v>
      </c>
      <c r="BR85" s="252">
        <f>IF(AZ85=0,0,IF(AZ85&gt;AY85,0,((AY85/AZ85)-1)*100))</f>
        <v>0</v>
      </c>
      <c r="BS85" s="252">
        <f>IF(BA85=0,0,IF(BA85&gt;AZ85,0,((AZ85/BA85)-1)*100))</f>
        <v>0</v>
      </c>
      <c r="BT85" s="252">
        <f>IF(BB85=0,0,IF(BB85&gt;BA85,0,((BA85/BB85)-1)*100))</f>
        <v>0</v>
      </c>
      <c r="BU85" s="252">
        <f>IF(BC85=0,0,IF(BC85&gt;BB85,0,((BB85/BC85)-1)*100))</f>
        <v>100</v>
      </c>
      <c r="BV85" s="252">
        <f>IF(BD85=0,0,IF(BD85&gt;BC85,0,((BC85/BD85)-1)*100))</f>
        <v>0</v>
      </c>
      <c r="BW85" s="252">
        <f>IF(BE85=0,0,IF(BE85&gt;BD85,0,((BD85/BE85)-1)*100))</f>
        <v>0</v>
      </c>
      <c r="BX85" s="252">
        <f>IF(BF85=0,0,IF(BF85&gt;BE85,0,((BE85/BF85)-1)*100))</f>
        <v>0</v>
      </c>
      <c r="BY85" s="252">
        <f>IF(BG85=0,0,IF(BG85&gt;BF85,0,((BF85/BG85)-1)*100))</f>
        <v>0</v>
      </c>
      <c r="BZ85" s="252">
        <f>IF(BH85=0,0,IF(BH85&gt;BG85,0,((BG85/BH85)-1)*100))</f>
        <v>0</v>
      </c>
      <c r="CA85" s="253">
        <f>IF(BI85=0,0,IF(BI85&gt;BH85,0,((BH85/BI85)-1)*100))</f>
        <v>0</v>
      </c>
      <c r="CB85" s="250">
        <f>AVERAGE(BK85:CA85)</f>
        <v>21.9750911117135</v>
      </c>
      <c r="CC85" s="250">
        <f>SQRT(AVERAGE((BK85-$CB85)^2,(BL85-$CB85)^2,(BM85-$CB85)^2,(BN85-$CB85)^2,(BO85-$CB85)^2,(BP85-$CB85)^2,(BQ85-$CB85)^2,(BR85-$CB85)^2,(BS85-$CB85)^2,(BT85-$CB85)^2,(BU85-$CB85)^2,(BV85-$CB85)^2,(BW85-$CB85)^2,(BX85-$CB85)^2,(BY85-$CB85)^2,(BZ85-$CB85)^2,(CA85-$CB85)^2))</f>
        <v>33.47045068379165</v>
      </c>
      <c r="CD85" t="s" s="116">
        <v>152</v>
      </c>
      <c r="CE85" s="254">
        <f>IF(AN85="n/a","n/a",IF(U85&lt;0,"n/a",IF(U85="n/a","n/a",I85+AN85-U85)))</f>
        <v>25.72533983590034</v>
      </c>
      <c r="CF85" s="254">
        <f>IF(AN85="n/a","n/a",I85+AN85)</f>
        <v>43.64802024827147</v>
      </c>
      <c r="CG85" s="250">
        <f>D85/10+(1000-E85)/100+IF(F85="N",2,IF(F85="Y",1,0))+IF(G85="N",2,IF(G85="Y",1,0))+IF(L85&gt;10,5,L85/2)+IF(S85&gt;100,0,IF(S85&lt;0,0,(100-S85)/10))+IF(U85&gt;100,0,IF(U85&lt;0,0,(100-U85)/10))+IF(X85="-",0,IF(X85="N/A",0,IF(X85&gt;5,0,5-X85)))+IF(Y85&gt;5,0,5-Y85)+IF(Z85="N/A",0,IF(Z85&gt;5,0,5-Z85))+IF(AB85&lt;0,0,IF(AB85="-",0,IF(AB85="N/A",0,IF(AB85&gt;10,5,AB85/2))))+IF(AC85="n/a",0,IF(AC85&lt;0,0,IF(AC85&gt;10,5,AC85/2)))+IF(AE85="n/a",0,IF(AE85&lt;0,0,IF(AE85&gt;10,5,AE85/2)))+AF85/10+IF(AG85&gt;100000,3,IF(AG85&gt;10000,2,IF(AG85&gt;1000,1,0)))+IF(AL85&gt;10,5,AL85/2)+IF(AM85="n/a",0,IF(AM85&gt;10,5,AM85/2))+IF(AN85="n/a",0,IF(AN85&gt;10,5,AN85/2))+IF(AO85="n/a",0,IF(AO85&lt;0,0,IF(AO85&gt;10,5,AO85/2)))+IF(CB85&gt;10,5,CB85/2)</f>
        <v>75.58621993127149</v>
      </c>
      <c r="CH85" s="255">
        <f>IF(AB85="n/a",1.03*AP85,IF(AB85&lt;0,1.01*AP85,IF(AB85&gt;10,1.1*AP85,(1+AB85/100)*AP85)))</f>
        <v>1.518</v>
      </c>
      <c r="CI85" s="256">
        <f>IF($AC85="n/a",1.03*CH85,IF($AC85&lt;0,1.01*CH85,IF($AC85&gt;10,1.1*CH85,(1+$AC85/100)*CH85)))</f>
        <v>1.6698</v>
      </c>
      <c r="CJ85" s="257">
        <f>IF($AE85="n/a",1.03*CI85,IF($AE85&lt;0,1.01*CI85,IF($AE85&gt;10,1.1*CI85,(1+$AE85/100)*CI85)))</f>
        <v>1.81640844</v>
      </c>
      <c r="CK85" s="257">
        <f>IF($AE85="n/a",1.03*CJ85,IF($AE85&lt;0,1.01*CJ85,IF($AE85&gt;10,1.1*CJ85,(1+$AE85/100)*CJ85)))</f>
        <v>1.975889101032001</v>
      </c>
      <c r="CL85" s="258">
        <f>IF($AE85="n/a",1.03*CK85,IF($AE85&lt;0,1.01*CK85,IF($AE85&gt;10,1.1*CK85,(1+$AE85/100)*CK85)))</f>
        <v>2.149372164102611</v>
      </c>
      <c r="CM85" s="256">
        <f>SUM(CH85:CL85)</f>
        <v>9.129469705134612</v>
      </c>
      <c r="CN85" s="253">
        <f>(CM85/H85)*100</f>
        <v>8.75224782392351</v>
      </c>
      <c r="CO85" s="259">
        <v>1.31</v>
      </c>
      <c r="CP85" s="260">
        <v>46.4</v>
      </c>
      <c r="CQ85" s="261">
        <v>-4.4</v>
      </c>
      <c r="CR85" s="260">
        <v>1.8</v>
      </c>
      <c r="CS85" s="261">
        <v>11.5</v>
      </c>
    </row>
    <row r="86" ht="11.25" customHeight="1">
      <c r="A86" t="s" s="146">
        <v>1242</v>
      </c>
      <c r="B86" t="s" s="146">
        <v>1243</v>
      </c>
      <c r="C86" t="s" s="273">
        <v>128</v>
      </c>
      <c r="D86" s="267">
        <v>5</v>
      </c>
      <c r="E86" s="85">
        <v>773</v>
      </c>
      <c r="F86" t="s" s="151">
        <v>129</v>
      </c>
      <c r="G86" t="s" s="152">
        <v>129</v>
      </c>
      <c r="H86" s="496">
        <v>31.12</v>
      </c>
      <c r="I86" s="269">
        <f>(R86/H86)*100</f>
        <v>2.313624678663239</v>
      </c>
      <c r="J86" s="270">
        <v>0.16</v>
      </c>
      <c r="K86" s="270">
        <v>0.18</v>
      </c>
      <c r="L86" s="269">
        <f>((K86/J86)-1)*100</f>
        <v>12.5</v>
      </c>
      <c r="M86" s="272">
        <v>42884</v>
      </c>
      <c r="N86" s="272">
        <v>42886</v>
      </c>
      <c r="O86" s="272">
        <v>42901</v>
      </c>
      <c r="P86" t="s" s="273">
        <v>182</v>
      </c>
      <c r="Q86" s="329"/>
      <c r="R86" s="271">
        <f>K86*4</f>
        <v>0.72</v>
      </c>
      <c r="S86" s="275">
        <f>IF(OR(W86&lt;0.01,W86="n/a"),"n/a",R86/W86*100)</f>
        <v>45.28301886792453</v>
      </c>
      <c r="T86" s="276">
        <f>IF(OR(W86&lt;0.01,Z86="n/a"),"n/a",(H86/SQRT(22.5*W86*(H86/Z86))-1)*100)</f>
        <v>26.85740907096623</v>
      </c>
      <c r="U86" s="269">
        <f>IF(OR(W86&lt;0.01,W86="n/a"),"n/a",H86/W86)</f>
        <v>19.57232704402516</v>
      </c>
      <c r="V86" s="277">
        <v>12</v>
      </c>
      <c r="W86" s="268">
        <v>1.59</v>
      </c>
      <c r="X86" s="268">
        <v>2.44</v>
      </c>
      <c r="Y86" s="278">
        <v>5.37</v>
      </c>
      <c r="Z86" s="279">
        <v>1.85</v>
      </c>
      <c r="AA86" s="280">
        <v>9.5</v>
      </c>
      <c r="AB86" s="281">
        <v>7.1</v>
      </c>
      <c r="AC86" s="282">
        <v>13.97</v>
      </c>
      <c r="AD86" s="283">
        <v>-14.6</v>
      </c>
      <c r="AE86" s="283">
        <v>8</v>
      </c>
      <c r="AF86" s="284">
        <v>5</v>
      </c>
      <c r="AG86" s="285">
        <v>953</v>
      </c>
      <c r="AH86" s="286">
        <v>1.5</v>
      </c>
      <c r="AI86" s="287">
        <v>0.18</v>
      </c>
      <c r="AJ86" t="s" s="368">
        <f>IF(OR(AD86&lt;0,AD86="n/a",AD86=0,AN86="n/a"),"n/a",AN86/AD86)</f>
        <v>143</v>
      </c>
      <c r="AK86" t="s" s="368">
        <f>IF(OR(AN86&lt;0,AN86="n/a",AO86&lt;0,AO86="n/a"),"n/a",AN86/AO86)</f>
        <v>143</v>
      </c>
      <c r="AL86" s="290">
        <f>((AP86/AQ86)^(1/1)-1)*100</f>
        <v>20</v>
      </c>
      <c r="AM86" s="290">
        <f>IF(AS86=0,"n/a",((AP86/AS86)^(1/3)-1)*100)</f>
        <v>55.36162529769293</v>
      </c>
      <c r="AN86" t="s" s="368">
        <f>IF(AV86=0,"n/a",((AP86/AV86)^(1/5)-1)*100)</f>
        <v>143</v>
      </c>
      <c r="AO86" s="291">
        <f>IF(BB86=0,"n/a",((AP86/BB86)^(1/10)-1)*100)</f>
        <v>-3.757508401142962</v>
      </c>
      <c r="AP86" s="288">
        <v>0.6</v>
      </c>
      <c r="AQ86" s="288">
        <v>0.5</v>
      </c>
      <c r="AR86" s="288">
        <v>0.36</v>
      </c>
      <c r="AS86" s="288">
        <v>0.16</v>
      </c>
      <c r="AT86" s="292"/>
      <c r="AU86" s="510">
        <v>0</v>
      </c>
      <c r="AV86" s="510">
        <v>0</v>
      </c>
      <c r="AW86" s="292"/>
      <c r="AX86" s="524">
        <v>0</v>
      </c>
      <c r="AY86" s="403">
        <v>0</v>
      </c>
      <c r="AZ86" s="426">
        <v>0.7</v>
      </c>
      <c r="BA86" s="295">
        <v>0.98</v>
      </c>
      <c r="BB86" s="295">
        <v>0.88</v>
      </c>
      <c r="BC86" s="295">
        <v>0.73</v>
      </c>
      <c r="BD86" s="426">
        <v>0.64</v>
      </c>
      <c r="BE86" s="295">
        <v>0.64</v>
      </c>
      <c r="BF86" s="295">
        <v>0.4</v>
      </c>
      <c r="BG86" s="295">
        <v>0.335</v>
      </c>
      <c r="BH86" s="295">
        <v>0.305</v>
      </c>
      <c r="BI86" s="296">
        <v>0.275</v>
      </c>
      <c r="BJ86" s="293">
        <f>SUM(AP86:BI86)</f>
        <v>7.505</v>
      </c>
      <c r="BK86" s="297">
        <f>((AP86/AQ86)-1)*100</f>
        <v>20</v>
      </c>
      <c r="BL86" s="297">
        <f>((AQ86/AR86)-1)*100</f>
        <v>38.88888888888889</v>
      </c>
      <c r="BM86" s="297">
        <f>((AR86/AS86)-1)*100</f>
        <v>125</v>
      </c>
      <c r="BN86" s="297">
        <f>IF(AU86=0,0,IF(AU86&gt;AS86,0,((AS86/AU86)-1)*100))</f>
        <v>0</v>
      </c>
      <c r="BO86" s="297">
        <f>IF(AV86=0,0,IF(AV86&gt;AU86,0,((AU86/AV86)-1)*100))</f>
        <v>0</v>
      </c>
      <c r="BP86" s="297">
        <f>IF(AX86=0,0,IF(AX86&gt;AV86,0,((AV86/AX86)-1)*100))</f>
        <v>0</v>
      </c>
      <c r="BQ86" s="298">
        <f>IF(AY86=0,0,IF(AY86&gt;AX86,0,((AX86/AY86)-1)*100))</f>
        <v>0</v>
      </c>
      <c r="BR86" s="299">
        <f>IF(AZ86=0,0,IF(AZ86&gt;AY86,0,((AY86/AZ86)-1)*100))</f>
        <v>0</v>
      </c>
      <c r="BS86" s="299">
        <f>IF(BA86=0,0,IF(BA86&gt;AZ86,0,((AZ86/BA86)-1)*100))</f>
        <v>0</v>
      </c>
      <c r="BT86" s="299">
        <f>IF(BB86=0,0,IF(BB86&gt;BA86,0,((BA86/BB86)-1)*100))</f>
        <v>11.36363636363635</v>
      </c>
      <c r="BU86" s="299">
        <f>IF(BC86=0,0,IF(BC86&gt;BB86,0,((BB86/BC86)-1)*100))</f>
        <v>20.54794520547944</v>
      </c>
      <c r="BV86" s="299">
        <f>IF(BD86=0,0,IF(BD86&gt;BC86,0,((BC86/BD86)-1)*100))</f>
        <v>14.0625</v>
      </c>
      <c r="BW86" s="299">
        <f>IF(BE86=0,0,IF(BE86&gt;BD86,0,((BD86/BE86)-1)*100))</f>
        <v>0</v>
      </c>
      <c r="BX86" s="299">
        <f>IF(BF86=0,0,IF(BF86&gt;BE86,0,((BE86/BF86)-1)*100))</f>
        <v>59.99999999999999</v>
      </c>
      <c r="BY86" s="299">
        <f>IF(BG86=0,0,IF(BG86&gt;BF86,0,((BF86/BG86)-1)*100))</f>
        <v>19.40298507462686</v>
      </c>
      <c r="BZ86" s="299">
        <f>IF(BH86=0,0,IF(BH86&gt;BG86,0,((BG86/BH86)-1)*100))</f>
        <v>9.836065573770503</v>
      </c>
      <c r="CA86" s="300">
        <f>IF(BI86=0,0,IF(BI86&gt;BH86,0,((BH86/BI86)-1)*100))</f>
        <v>10.90909090909089</v>
      </c>
      <c r="CB86" s="297">
        <f>AVERAGE(BK86:CA86)</f>
        <v>19.41241835385253</v>
      </c>
      <c r="CC86" s="297">
        <f>SQRT(AVERAGE((BK86-$CB86)^2,(BL86-$CB86)^2,(BM86-$CB86)^2,(BN86-$CB86)^2,(BO86-$CB86)^2,(BP86-$CB86)^2,(BQ86-$CB86)^2,(BR86-$CB86)^2,(BS86-$CB86)^2,(BT86-$CB86)^2,(BU86-$CB86)^2,(BV86-$CB86)^2,(BW86-$CB86)^2,(BX86-$CB86)^2,(BY86-$CB86)^2,(BZ86-$CB86)^2,(CA86-$CB86)^2))</f>
        <v>30.74790129730556</v>
      </c>
      <c r="CD86" t="s" s="146">
        <v>132</v>
      </c>
      <c r="CE86" t="s" s="502">
        <f>IF(AN86="n/a","n/a",IF(U86&lt;0,"n/a",IF(U86="n/a","n/a",I86+AN86-U86)))</f>
        <v>143</v>
      </c>
      <c r="CF86" t="s" s="502">
        <f>IF(AN86="n/a","n/a",I86+AN86)</f>
        <v>143</v>
      </c>
      <c r="CG86" s="297">
        <f>D86/10+(1000-E86)/100+IF(F86="N",2,IF(F86="Y",1,0))+IF(G86="N",2,IF(G86="Y",1,0))+IF(L86&gt;10,5,L86/2)+IF(S86&gt;100,0,IF(S86&lt;0,0,(100-S86)/10))+IF(U86&gt;100,0,IF(U86&lt;0,0,(100-U86)/10))+IF(X86="-",0,IF(X86="N/A",0,IF(X86&gt;5,0,5-X86)))+IF(Y86&gt;5,0,5-Y86)+IF(Z86="N/A",0,IF(Z86&gt;5,0,5-Z86))+IF(AB86&lt;0,0,IF(AB86="-",0,IF(AB86="N/A",0,IF(AB86&gt;10,5,AB86/2))))+IF(AC86="n/a",0,IF(AC86&lt;0,0,IF(AC86&gt;10,5,AC86/2)))+IF(AE86="n/a",0,IF(AE86&lt;0,0,IF(AE86&gt;10,5,AE86/2)))+AF86/10+IF(AG86&gt;100000,3,IF(AG86&gt;10000,2,IF(AG86&gt;1000,1,0)))+IF(AL86&gt;10,5,AL86/2)+IF(AM86="n/a",0,IF(AM86&gt;10,5,AM86/2))+IF(AN86="n/a",0,IF(AN86&gt;10,5,AN86/2))+IF(AO86="n/a",0,IF(AO86&lt;0,0,IF(AO86&gt;10,5,AO86/2)))+IF(CB86&gt;10,5,CB86/2)</f>
        <v>55.04446540880503</v>
      </c>
      <c r="CH86" s="302">
        <f>IF(AB86="n/a",1.03*AP86,IF(AB86&lt;0,1.01*AP86,IF(AB86&gt;10,1.1*AP86,(1+AB86/100)*AP86)))</f>
        <v>0.6425999999999999</v>
      </c>
      <c r="CI86" s="303">
        <f>IF($AC86="n/a",1.03*CH86,IF($AC86&lt;0,1.01*CH86,IF($AC86&gt;10,1.1*CH86,(1+$AC86/100)*CH86)))</f>
        <v>0.70686</v>
      </c>
      <c r="CJ86" s="304">
        <f>IF($AE86="n/a",1.03*CI86,IF($AE86&lt;0,1.01*CI86,IF($AE86&gt;10,1.1*CI86,(1+$AE86/100)*CI86)))</f>
        <v>0.7634088000000001</v>
      </c>
      <c r="CK86" s="304">
        <f>IF($AE86="n/a",1.03*CJ86,IF($AE86&lt;0,1.01*CJ86,IF($AE86&gt;10,1.1*CJ86,(1+$AE86/100)*CJ86)))</f>
        <v>0.8244815040000002</v>
      </c>
      <c r="CL86" s="305">
        <f>IF($AE86="n/a",1.03*CK86,IF($AE86&lt;0,1.01*CK86,IF($AE86&gt;10,1.1*CK86,(1+$AE86/100)*CK86)))</f>
        <v>0.8904400243200002</v>
      </c>
      <c r="CM86" s="303">
        <f>SUM(CH86:CL86)</f>
        <v>3.827790328320001</v>
      </c>
      <c r="CN86" s="300">
        <f>(CM86/H86)*100</f>
        <v>12.30009745604113</v>
      </c>
      <c r="CO86" s="306">
        <v>1.19</v>
      </c>
      <c r="CP86" s="307">
        <v>24.6</v>
      </c>
      <c r="CQ86" s="308">
        <v>-7.2</v>
      </c>
      <c r="CR86" s="307">
        <v>1.3</v>
      </c>
      <c r="CS86" s="308">
        <v>0.7</v>
      </c>
    </row>
    <row r="87" ht="11.25" customHeight="1">
      <c r="A87" t="s" s="110">
        <v>1244</v>
      </c>
      <c r="B87" t="s" s="110">
        <v>1245</v>
      </c>
      <c r="C87" t="s" s="173">
        <v>1246</v>
      </c>
      <c r="D87" s="174">
        <v>6</v>
      </c>
      <c r="E87" s="85">
        <v>695</v>
      </c>
      <c r="F87" t="s" s="118">
        <v>129</v>
      </c>
      <c r="G87" t="s" s="113">
        <v>129</v>
      </c>
      <c r="H87" s="495">
        <v>118.75</v>
      </c>
      <c r="I87" s="177">
        <f>(R87/H87)*100</f>
        <v>0.6736842105263158</v>
      </c>
      <c r="J87" s="311">
        <v>0.7</v>
      </c>
      <c r="K87" s="311">
        <v>0.8</v>
      </c>
      <c r="L87" s="177">
        <f>((K87/J87)-1)*100</f>
        <v>14.2857142857143</v>
      </c>
      <c r="M87" s="179">
        <v>43047</v>
      </c>
      <c r="N87" s="179">
        <v>43048</v>
      </c>
      <c r="O87" s="179">
        <v>43075</v>
      </c>
      <c r="P87" t="s" s="173">
        <v>212</v>
      </c>
      <c r="Q87" t="s" s="173">
        <v>44</v>
      </c>
      <c r="R87" s="180">
        <f>K87</f>
        <v>0.8</v>
      </c>
      <c r="S87" s="181">
        <f>IF(OR(W87&lt;0.01,W87="n/a"),"n/a",R87/W87*100)</f>
        <v>18.058690744921</v>
      </c>
      <c r="T87" s="182">
        <f>IF(OR(W87&lt;0.01,Z87="n/a"),"n/a",(H87/SQRT(22.5*W87*(H87/Z87))-1)*100)</f>
        <v>157.3718728085242</v>
      </c>
      <c r="U87" s="177">
        <f>IF(OR(W87&lt;0.01,W87="n/a"),"n/a",H87/W87)</f>
        <v>26.8058690744921</v>
      </c>
      <c r="V87" s="183">
        <v>8</v>
      </c>
      <c r="W87" s="176">
        <v>4.43</v>
      </c>
      <c r="X87" t="s" s="369">
        <v>143</v>
      </c>
      <c r="Y87" s="184">
        <v>4.5</v>
      </c>
      <c r="Z87" s="185">
        <v>5.56</v>
      </c>
      <c r="AA87" s="186">
        <v>22.4</v>
      </c>
      <c r="AB87" s="187">
        <v>25.1</v>
      </c>
      <c r="AC87" t="s" s="425">
        <v>143</v>
      </c>
      <c r="AD87" s="189">
        <v>23.8</v>
      </c>
      <c r="AE87" t="s" s="392">
        <v>143</v>
      </c>
      <c r="AF87" s="190">
        <v>1</v>
      </c>
      <c r="AG87" s="191">
        <v>1103</v>
      </c>
      <c r="AH87" s="192">
        <v>8.699999999999999</v>
      </c>
      <c r="AI87" s="193">
        <v>0.1</v>
      </c>
      <c r="AJ87" s="194">
        <f>IF(OR(AD87&lt;0,AD87="n/a",AD87=0,AN87="n/a"),"n/a",AN87/AD87)</f>
        <v>0.6247830041892231</v>
      </c>
      <c r="AK87" s="195">
        <f>IF(OR(AN87&lt;0,AN87="n/a",AO87&lt;0,AO87="n/a"),"n/a",AN87/AO87)</f>
        <v>2.583495056177513</v>
      </c>
      <c r="AL87" s="196">
        <f>((AP87/AQ87)^(1/1)-1)*100</f>
        <v>7.692307692307687</v>
      </c>
      <c r="AM87" s="196">
        <f>IF(AS87=0,"n/a",((AP87/AS87)^(1/3)-1)*100)</f>
        <v>15.86755482954831</v>
      </c>
      <c r="AN87" s="196">
        <f>IF(AV87=0,"n/a",((AP87/AV87)^(1/5)-1)*100)</f>
        <v>14.86983549970351</v>
      </c>
      <c r="AO87" s="197">
        <f>IF(BB87=0,"n/a",((AP87/BB87)^(1/10)-1)*100)</f>
        <v>5.755705033825231</v>
      </c>
      <c r="AP87" s="194">
        <v>0.7</v>
      </c>
      <c r="AQ87" s="194">
        <v>0.65</v>
      </c>
      <c r="AR87" s="194">
        <v>0.6</v>
      </c>
      <c r="AS87" s="194">
        <v>0.45</v>
      </c>
      <c r="AT87" s="199"/>
      <c r="AU87" s="194">
        <v>0.4</v>
      </c>
      <c r="AV87" s="198">
        <v>0.35</v>
      </c>
      <c r="AW87" s="199"/>
      <c r="AX87" s="200">
        <v>0.35</v>
      </c>
      <c r="AY87" s="370">
        <v>0.2</v>
      </c>
      <c r="AZ87" s="202">
        <v>0.35</v>
      </c>
      <c r="BA87" s="203">
        <v>0.25</v>
      </c>
      <c r="BB87" s="202">
        <v>0.4</v>
      </c>
      <c r="BC87" s="203">
        <v>0.35</v>
      </c>
      <c r="BD87" s="202">
        <v>0.35</v>
      </c>
      <c r="BE87" s="202">
        <v>0.31</v>
      </c>
      <c r="BF87" s="203">
        <v>0.27</v>
      </c>
      <c r="BG87" s="203">
        <v>0.36</v>
      </c>
      <c r="BH87" s="202">
        <v>0.36</v>
      </c>
      <c r="BI87" s="314">
        <v>0.32</v>
      </c>
      <c r="BJ87" s="200">
        <f>SUM(AP87:BI87)</f>
        <v>7.020000000000001</v>
      </c>
      <c r="BK87" s="205">
        <f>((AP87/AQ87)-1)*100</f>
        <v>7.692307692307687</v>
      </c>
      <c r="BL87" s="205">
        <f>((AQ87/AR87)-1)*100</f>
        <v>8.333333333333348</v>
      </c>
      <c r="BM87" s="205">
        <f>((AR87/AS87)-1)*100</f>
        <v>33.33333333333333</v>
      </c>
      <c r="BN87" s="205">
        <f>IF(AU87=0,0,IF(AU87&gt;AS87,0,((AS87/AU87)-1)*100))</f>
        <v>12.5</v>
      </c>
      <c r="BO87" s="205">
        <f>IF(AV87=0,0,IF(AV87&gt;AU87,0,((AU87/AV87)-1)*100))</f>
        <v>14.2857142857143</v>
      </c>
      <c r="BP87" s="205">
        <f>IF(AX87=0,0,IF(AX87&gt;AV87,0,((AV87/AX87)-1)*100))</f>
        <v>0</v>
      </c>
      <c r="BQ87" s="206">
        <f>IF(AY87=0,0,IF(AY87&gt;AX87,0,((AX87/AY87)-1)*100))</f>
        <v>74.99999999999997</v>
      </c>
      <c r="BR87" s="207">
        <f>IF(AZ87=0,0,IF(AZ87&gt;AY87,0,((AY87/AZ87)-1)*100))</f>
        <v>0</v>
      </c>
      <c r="BS87" s="207">
        <f>IF(BA87=0,0,IF(BA87&gt;AZ87,0,((AZ87/BA87)-1)*100))</f>
        <v>39.99999999999999</v>
      </c>
      <c r="BT87" s="207">
        <f>IF(BB87=0,0,IF(BB87&gt;BA87,0,((BA87/BB87)-1)*100))</f>
        <v>0</v>
      </c>
      <c r="BU87" s="207">
        <f>IF(BC87=0,0,IF(BC87&gt;BB87,0,((BB87/BC87)-1)*100))</f>
        <v>14.2857142857143</v>
      </c>
      <c r="BV87" s="207">
        <f>IF(BD87=0,0,IF(BD87&gt;BC87,0,((BC87/BD87)-1)*100))</f>
        <v>0</v>
      </c>
      <c r="BW87" s="207">
        <f>IF(BE87=0,0,IF(BE87&gt;BD87,0,((BD87/BE87)-1)*100))</f>
        <v>12.9032258064516</v>
      </c>
      <c r="BX87" s="207">
        <f>IF(BF87=0,0,IF(BF87&gt;BE87,0,((BE87/BF87)-1)*100))</f>
        <v>14.81481481481481</v>
      </c>
      <c r="BY87" s="207">
        <f>IF(BG87=0,0,IF(BG87&gt;BF87,0,((BF87/BG87)-1)*100))</f>
        <v>0</v>
      </c>
      <c r="BZ87" s="207">
        <f>IF(BH87=0,0,IF(BH87&gt;BG87,0,((BG87/BH87)-1)*100))</f>
        <v>0</v>
      </c>
      <c r="CA87" s="208">
        <f>IF(BI87=0,0,IF(BI87&gt;BH87,0,((BH87/BI87)-1)*100))</f>
        <v>12.5</v>
      </c>
      <c r="CB87" s="205">
        <f>AVERAGE(BK87:CA87)</f>
        <v>14.44990844421585</v>
      </c>
      <c r="CC87" s="205">
        <f>SQRT(AVERAGE((BK87-$CB87)^2,(BL87-$CB87)^2,(BM87-$CB87)^2,(BN87-$CB87)^2,(BO87-$CB87)^2,(BP87-$CB87)^2,(BQ87-$CB87)^2,(BR87-$CB87)^2,(BS87-$CB87)^2,(BT87-$CB87)^2,(BU87-$CB87)^2,(BV87-$CB87)^2,(BW87-$CB87)^2,(BX87-$CB87)^2,(BY87-$CB87)^2,(BZ87-$CB87)^2,(CA87-$CB87)^2))</f>
        <v>18.82077211943448</v>
      </c>
      <c r="CD87" t="s" s="110">
        <v>152</v>
      </c>
      <c r="CE87" s="209">
        <f>IF(AN87="n/a","n/a",IF(U87&lt;0,"n/a",IF(U87="n/a","n/a",I87+AN87-U87)))</f>
        <v>-11.26234936426228</v>
      </c>
      <c r="CF87" s="209">
        <f>IF(AN87="n/a","n/a",I87+AN87)</f>
        <v>15.54351971022983</v>
      </c>
      <c r="CG87" s="205">
        <f>D87/10+(1000-E87)/100+IF(F87="N",2,IF(F87="Y",1,0))+IF(G87="N",2,IF(G87="Y",1,0))+IF(L87&gt;10,5,L87/2)+IF(S87&gt;100,0,IF(S87&lt;0,0,(100-S87)/10))+IF(U87&gt;100,0,IF(U87&lt;0,0,(100-U87)/10))+IF(X87="-",0,IF(X87="N/A",0,IF(X87&gt;5,0,5-X87)))+IF(Y87&gt;5,0,5-Y87)+IF(Z87="N/A",0,IF(Z87&gt;5,0,5-Z87))+IF(AB87&lt;0,0,IF(AB87="-",0,IF(AB87="N/A",0,IF(AB87&gt;10,5,AB87/2))))+IF(AC87="n/a",0,IF(AC87&lt;0,0,IF(AC87&gt;10,5,AC87/2)))+IF(AE87="n/a",0,IF(AE87&lt;0,0,IF(AE87&gt;10,5,AE87/2)))+AF87/10+IF(AG87&gt;100000,3,IF(AG87&gt;10000,2,IF(AG87&gt;1000,1,0)))+IF(AL87&gt;10,5,AL87/2)+IF(AM87="n/a",0,IF(AM87&gt;10,5,AM87/2))+IF(AN87="n/a",0,IF(AN87&gt;10,5,AN87/2))+IF(AO87="n/a",0,IF(AO87&lt;0,0,IF(AO87&gt;10,5,AO87/2)))+IF(CB87&gt;10,5,CB87/2)</f>
        <v>52.48755038112515</v>
      </c>
      <c r="CH87" s="315">
        <f>IF(AB87="n/a",1.03*AP87,IF(AB87&lt;0,1.01*AP87,IF(AB87&gt;10,1.1*AP87,(1+AB87/100)*AP87)))</f>
        <v>0.77</v>
      </c>
      <c r="CI87" s="211">
        <f>IF($AC87="n/a",1.03*CH87,IF($AC87&lt;0,1.01*CH87,IF($AC87&gt;10,1.1*CH87,(1+$AC87/100)*CH87)))</f>
        <v>0.7931</v>
      </c>
      <c r="CJ87" s="212">
        <f>IF($AE87="n/a",1.03*CI87,IF($AE87&lt;0,1.01*CI87,IF($AE87&gt;10,1.1*CI87,(1+$AE87/100)*CI87)))</f>
        <v>0.8168930000000001</v>
      </c>
      <c r="CK87" s="212">
        <f>IF($AE87="n/a",1.03*CJ87,IF($AE87&lt;0,1.01*CJ87,IF($AE87&gt;10,1.1*CJ87,(1+$AE87/100)*CJ87)))</f>
        <v>0.8413997900000001</v>
      </c>
      <c r="CL87" s="210">
        <f>IF($AE87="n/a",1.03*CK87,IF($AE87&lt;0,1.01*CK87,IF($AE87&gt;10,1.1*CK87,(1+$AE87/100)*CK87)))</f>
        <v>0.8666417837000001</v>
      </c>
      <c r="CM87" s="211">
        <f>SUM(CH87:CL87)</f>
        <v>4.0880345737</v>
      </c>
      <c r="CN87" s="208">
        <f>(CM87/H87)*100</f>
        <v>3.442555430484211</v>
      </c>
      <c r="CO87" s="213">
        <v>0.97</v>
      </c>
      <c r="CP87" s="214">
        <v>92.3</v>
      </c>
      <c r="CQ87" s="215">
        <v>-1.5</v>
      </c>
      <c r="CR87" s="214">
        <v>12.1</v>
      </c>
      <c r="CS87" s="215">
        <v>17.6</v>
      </c>
    </row>
    <row r="88" ht="11.25" customHeight="1">
      <c r="A88" t="s" s="116">
        <v>1247</v>
      </c>
      <c r="B88" t="s" s="116">
        <v>1248</v>
      </c>
      <c r="C88" t="s" s="227">
        <v>1249</v>
      </c>
      <c r="D88" s="218">
        <v>7</v>
      </c>
      <c r="E88" s="85">
        <v>431</v>
      </c>
      <c r="F88" t="s" s="220">
        <v>129</v>
      </c>
      <c r="G88" t="s" s="221">
        <v>129</v>
      </c>
      <c r="H88" s="493">
        <v>21.75</v>
      </c>
      <c r="I88" s="223">
        <f>(R88/H88)*100</f>
        <v>6.068965517241379</v>
      </c>
      <c r="J88" s="224">
        <v>0.1</v>
      </c>
      <c r="K88" s="224">
        <v>0.11</v>
      </c>
      <c r="L88" s="223">
        <f>((K88/J88)-1)*100</f>
        <v>9.999999999999986</v>
      </c>
      <c r="M88" s="327">
        <v>42458</v>
      </c>
      <c r="N88" s="327">
        <v>42460</v>
      </c>
      <c r="O88" s="327">
        <v>42489</v>
      </c>
      <c r="P88" t="s" s="227">
        <v>1250</v>
      </c>
      <c r="Q88" t="s" s="227">
        <v>1251</v>
      </c>
      <c r="R88" s="225">
        <f>K88*12</f>
        <v>1.32</v>
      </c>
      <c r="S88" s="228">
        <f>IF(OR(W88&lt;0.01,W88="n/a"),"n/a",R88/W88*100)</f>
        <v>200</v>
      </c>
      <c r="T88" s="229">
        <f>IF(OR(W88&lt;0.01,Z88="n/a"),"n/a",(H88/SQRT(22.5*W88*(H88/Z88))-1)*100)</f>
        <v>34.76504057661302</v>
      </c>
      <c r="U88" s="223">
        <f>IF(OR(W88&lt;0.01,W88="n/a"),"n/a",H88/W88)</f>
        <v>32.95454545454545</v>
      </c>
      <c r="V88" s="230">
        <v>12</v>
      </c>
      <c r="W88" s="222">
        <v>0.66</v>
      </c>
      <c r="X88" s="222">
        <v>2.76</v>
      </c>
      <c r="Y88" s="231">
        <v>2.89</v>
      </c>
      <c r="Z88" s="232">
        <v>1.24</v>
      </c>
      <c r="AA88" s="233">
        <v>3.8</v>
      </c>
      <c r="AB88" s="234">
        <v>-5</v>
      </c>
      <c r="AC88" s="235">
        <v>29.66</v>
      </c>
      <c r="AD88" s="236">
        <v>26</v>
      </c>
      <c r="AE88" s="236">
        <v>12</v>
      </c>
      <c r="AF88" s="237">
        <v>6</v>
      </c>
      <c r="AG88" s="238">
        <v>851</v>
      </c>
      <c r="AH88" s="239">
        <v>0.1</v>
      </c>
      <c r="AI88" s="240">
        <v>0.84</v>
      </c>
      <c r="AJ88" s="241">
        <f>IF(OR(AD88&lt;0,AD88="n/a",AD88=0,AN88="n/a"),"n/a",AN88/AD88)</f>
        <v>0.5001990572667395</v>
      </c>
      <c r="AK88" t="s" s="402">
        <f>IF(OR(AN88&lt;0,AN88="n/a",AO88&lt;0,AO88="n/a"),"n/a",AN88/AO88)</f>
        <v>143</v>
      </c>
      <c r="AL88" s="243">
        <f>((AP88/AQ88)^(1/1)-1)*100</f>
        <v>9.322033898305104</v>
      </c>
      <c r="AM88" s="243">
        <f>IF(AS88=0,"n/a",((AP88/AS88)^(1/3)-1)*100)</f>
        <v>15.37281116524374</v>
      </c>
      <c r="AN88" s="243">
        <f>IF(AV88=0,"n/a",((AP88/AV88)^(1/5)-1)*100)</f>
        <v>13.00517548893523</v>
      </c>
      <c r="AO88" t="s" s="265">
        <f>IF(BB88=0,"n/a",((AP88/BB88)^(1/10)-1)*100)</f>
        <v>143</v>
      </c>
      <c r="AP88" s="241">
        <v>1.29</v>
      </c>
      <c r="AQ88" s="241">
        <v>1.18</v>
      </c>
      <c r="AR88" s="241">
        <v>0.92</v>
      </c>
      <c r="AS88" s="241">
        <v>0.84</v>
      </c>
      <c r="AT88" s="245"/>
      <c r="AU88" s="241">
        <v>0.75</v>
      </c>
      <c r="AV88" s="321">
        <v>0.7</v>
      </c>
      <c r="AW88" s="245"/>
      <c r="AX88" s="246">
        <v>0.175</v>
      </c>
      <c r="AY88" s="394">
        <v>0</v>
      </c>
      <c r="AZ88" s="317">
        <v>0</v>
      </c>
      <c r="BA88" s="317">
        <v>0</v>
      </c>
      <c r="BB88" s="317">
        <v>0</v>
      </c>
      <c r="BC88" s="317">
        <v>0</v>
      </c>
      <c r="BD88" s="317">
        <v>0</v>
      </c>
      <c r="BE88" s="317">
        <v>0</v>
      </c>
      <c r="BF88" s="317">
        <v>0</v>
      </c>
      <c r="BG88" s="317">
        <v>0</v>
      </c>
      <c r="BH88" s="317">
        <v>0</v>
      </c>
      <c r="BI88" s="401">
        <v>0</v>
      </c>
      <c r="BJ88" s="246">
        <f>SUM(AP88:BI88)</f>
        <v>5.855</v>
      </c>
      <c r="BK88" s="250">
        <f>((AP88/AQ88)-1)*100</f>
        <v>9.322033898305104</v>
      </c>
      <c r="BL88" s="250">
        <f>((AQ88/AR88)-1)*100</f>
        <v>28.26086956521738</v>
      </c>
      <c r="BM88" s="250">
        <f>((AR88/AS88)-1)*100</f>
        <v>9.523809523809534</v>
      </c>
      <c r="BN88" s="250">
        <f>IF(AU88=0,0,IF(AU88&gt;AS88,0,((AS88/AU88)-1)*100))</f>
        <v>11.99999999999999</v>
      </c>
      <c r="BO88" s="250">
        <f>IF(AV88=0,0,IF(AV88&gt;AU88,0,((AU88/AV88)-1)*100))</f>
        <v>7.14285714285714</v>
      </c>
      <c r="BP88" s="250">
        <f>IF(AX88=0,0,IF(AX88&gt;AV88,0,((AV88/AX88)-1)*100))</f>
        <v>300</v>
      </c>
      <c r="BQ88" s="251">
        <f>IF(AY88=0,0,IF(AY88&gt;AX88,0,((AX88/AY88)-1)*100))</f>
        <v>0</v>
      </c>
      <c r="BR88" s="252">
        <f>IF(AZ88=0,0,IF(AZ88&gt;AY88,0,((AY88/AZ88)-1)*100))</f>
        <v>0</v>
      </c>
      <c r="BS88" s="252">
        <f>IF(BA88=0,0,IF(BA88&gt;AZ88,0,((AZ88/BA88)-1)*100))</f>
        <v>0</v>
      </c>
      <c r="BT88" s="252">
        <f>IF(BB88=0,0,IF(BB88&gt;BA88,0,((BA88/BB88)-1)*100))</f>
        <v>0</v>
      </c>
      <c r="BU88" s="252">
        <f>IF(BC88=0,0,IF(BC88&gt;BB88,0,((BB88/BC88)-1)*100))</f>
        <v>0</v>
      </c>
      <c r="BV88" s="252">
        <f>IF(BD88=0,0,IF(BD88&gt;BC88,0,((BC88/BD88)-1)*100))</f>
        <v>0</v>
      </c>
      <c r="BW88" s="252">
        <f>IF(BE88=0,0,IF(BE88&gt;BD88,0,((BD88/BE88)-1)*100))</f>
        <v>0</v>
      </c>
      <c r="BX88" s="252">
        <f>IF(BF88=0,0,IF(BF88&gt;BE88,0,((BE88/BF88)-1)*100))</f>
        <v>0</v>
      </c>
      <c r="BY88" s="252">
        <f>IF(BG88=0,0,IF(BG88&gt;BF88,0,((BF88/BG88)-1)*100))</f>
        <v>0</v>
      </c>
      <c r="BZ88" s="252">
        <f>IF(BH88=0,0,IF(BH88&gt;BG88,0,((BG88/BH88)-1)*100))</f>
        <v>0</v>
      </c>
      <c r="CA88" s="253">
        <f>IF(BI88=0,0,IF(BI88&gt;BH88,0,((BH88/BI88)-1)*100))</f>
        <v>0</v>
      </c>
      <c r="CB88" s="250">
        <f>AVERAGE(BK88:CA88)</f>
        <v>21.54409236059936</v>
      </c>
      <c r="CC88" s="250">
        <f>SQRT(AVERAGE((BK88-$CB88)^2,(BL88-$CB88)^2,(BM88-$CB88)^2,(BN88-$CB88)^2,(BO88-$CB88)^2,(BP88-$CB88)^2,(BQ88-$CB88)^2,(BR88-$CB88)^2,(BS88-$CB88)^2,(BT88-$CB88)^2,(BU88-$CB88)^2,(BV88-$CB88)^2,(BW88-$CB88)^2,(BX88-$CB88)^2,(BY88-$CB88)^2,(BZ88-$CB88)^2,(CA88-$CB88)^2))</f>
        <v>69.99192636409947</v>
      </c>
      <c r="CD88" t="s" s="116">
        <v>285</v>
      </c>
      <c r="CE88" s="254">
        <f>IF(AN88="n/a","n/a",IF(U88&lt;0,"n/a",IF(U88="n/a","n/a",I88+AN88-U88)))</f>
        <v>-13.88040444836885</v>
      </c>
      <c r="CF88" s="254">
        <f>IF(AN88="n/a","n/a",I88+AN88)</f>
        <v>19.07414100617661</v>
      </c>
      <c r="CG88" s="250">
        <f>D88/10+(1000-E88)/100+IF(F88="N",2,IF(F88="Y",1,0))+IF(G88="N",2,IF(G88="Y",1,0))+IF(L88&gt;10,5,L88/2)+IF(S88&gt;100,0,IF(S88&lt;0,0,(100-S88)/10))+IF(U88&gt;100,0,IF(U88&lt;0,0,(100-U88)/10))+IF(X88="-",0,IF(X88="N/A",0,IF(X88&gt;5,0,5-X88)))+IF(Y88&gt;5,0,5-Y88)+IF(Z88="N/A",0,IF(Z88&gt;5,0,5-Z88))+IF(AB88&lt;0,0,IF(AB88="-",0,IF(AB88="N/A",0,IF(AB88&gt;10,5,AB88/2))))+IF(AC88="n/a",0,IF(AC88&lt;0,0,IF(AC88&gt;10,5,AC88/2)))+IF(AE88="n/a",0,IF(AE88&lt;0,0,IF(AE88&gt;10,5,AE88/2)))+AF88/10+IF(AG88&gt;100000,3,IF(AG88&gt;10000,2,IF(AG88&gt;1000,1,0)))+IF(AL88&gt;10,5,AL88/2)+IF(AM88="n/a",0,IF(AM88&gt;10,5,AM88/2))+IF(AN88="n/a",0,IF(AN88&gt;10,5,AN88/2))+IF(AO88="n/a",0,IF(AO88&lt;0,0,IF(AO88&gt;10,5,AO88/2)))+IF(CB88&gt;10,5,CB88/2)</f>
        <v>56.465562403698</v>
      </c>
      <c r="CH88" s="255">
        <f>IF(AB88="n/a",1.03*AP88,IF(AB88&lt;0,1.01*AP88,IF(AB88&gt;10,1.1*AP88,(1+AB88/100)*AP88)))</f>
        <v>1.3029</v>
      </c>
      <c r="CI88" s="256">
        <f>IF($AC88="n/a",1.03*CH88,IF($AC88&lt;0,1.01*CH88,IF($AC88&gt;10,1.1*CH88,(1+$AC88/100)*CH88)))</f>
        <v>1.43319</v>
      </c>
      <c r="CJ88" s="257">
        <f>IF($AE88="n/a",1.03*CI88,IF($AE88&lt;0,1.01*CI88,IF($AE88&gt;10,1.1*CI88,(1+$AE88/100)*CI88)))</f>
        <v>1.576509</v>
      </c>
      <c r="CK88" s="257">
        <f>IF($AE88="n/a",1.03*CJ88,IF($AE88&lt;0,1.01*CJ88,IF($AE88&gt;10,1.1*CJ88,(1+$AE88/100)*CJ88)))</f>
        <v>1.7341599</v>
      </c>
      <c r="CL88" s="258">
        <f>IF($AE88="n/a",1.03*CK88,IF($AE88&lt;0,1.01*CK88,IF($AE88&gt;10,1.1*CK88,(1+$AE88/100)*CK88)))</f>
        <v>1.90757589</v>
      </c>
      <c r="CM88" s="256">
        <f>SUM(CH88:CL88)</f>
        <v>7.954334790000001</v>
      </c>
      <c r="CN88" s="253">
        <f>(CM88/H88)*100</f>
        <v>36.57165420689655</v>
      </c>
      <c r="CO88" s="259">
        <v>1.03</v>
      </c>
      <c r="CP88" s="260">
        <v>32.2</v>
      </c>
      <c r="CQ88" s="261">
        <v>-2.7</v>
      </c>
      <c r="CR88" s="260">
        <v>3.5</v>
      </c>
      <c r="CS88" s="261">
        <v>7.6</v>
      </c>
    </row>
    <row r="89" ht="11.25" customHeight="1">
      <c r="A89" t="s" s="227">
        <v>1252</v>
      </c>
      <c r="B89" t="s" s="116">
        <v>1253</v>
      </c>
      <c r="C89" t="s" s="227">
        <v>341</v>
      </c>
      <c r="D89" s="218">
        <v>6</v>
      </c>
      <c r="E89" s="85">
        <v>672</v>
      </c>
      <c r="F89" t="s" s="220">
        <v>129</v>
      </c>
      <c r="G89" t="s" s="221">
        <v>129</v>
      </c>
      <c r="H89" s="493">
        <v>44.74</v>
      </c>
      <c r="I89" s="223">
        <f>(R89/H89)*100</f>
        <v>2.592758158247653</v>
      </c>
      <c r="J89" s="224">
        <v>0.24</v>
      </c>
      <c r="K89" s="224">
        <v>0.29</v>
      </c>
      <c r="L89" s="223">
        <f>((K89/J89)-1)*100</f>
        <v>20.83333333333333</v>
      </c>
      <c r="M89" s="226">
        <v>42961</v>
      </c>
      <c r="N89" s="226">
        <v>42963</v>
      </c>
      <c r="O89" s="226">
        <v>42976</v>
      </c>
      <c r="P89" t="s" s="227">
        <v>967</v>
      </c>
      <c r="Q89" s="316"/>
      <c r="R89" s="225">
        <f>K89*4</f>
        <v>1.16</v>
      </c>
      <c r="S89" s="228">
        <f>IF(OR(W89&lt;0.01,W89="n/a"),"n/a",R89/W89*100)</f>
        <v>40.55944055944056</v>
      </c>
      <c r="T89" s="229">
        <f>IF(OR(W89&lt;0.01,Z89="n/a"),"n/a",(H89/SQRT(22.5*W89*(H89/Z89))-1)*100)</f>
        <v>52.15836431878411</v>
      </c>
      <c r="U89" s="223">
        <f>IF(OR(W89&lt;0.01,W89="n/a"),"n/a",H89/W89)</f>
        <v>15.64335664335665</v>
      </c>
      <c r="V89" s="230">
        <v>12</v>
      </c>
      <c r="W89" s="222">
        <v>2.86</v>
      </c>
      <c r="X89" s="222">
        <v>1.5</v>
      </c>
      <c r="Y89" s="231">
        <v>0.9</v>
      </c>
      <c r="Z89" s="232">
        <v>3.33</v>
      </c>
      <c r="AA89" s="233">
        <v>22.8</v>
      </c>
      <c r="AB89" s="234">
        <v>22.7</v>
      </c>
      <c r="AC89" s="235">
        <v>8.34</v>
      </c>
      <c r="AD89" s="236">
        <v>11.4</v>
      </c>
      <c r="AE89" s="236">
        <v>10.47</v>
      </c>
      <c r="AF89" s="237">
        <v>18</v>
      </c>
      <c r="AG89" s="238">
        <v>2069</v>
      </c>
      <c r="AH89" s="239">
        <v>7</v>
      </c>
      <c r="AI89" s="240">
        <v>0</v>
      </c>
      <c r="AJ89" t="s" s="265">
        <f>IF(OR(AD89&lt;0,AD89="n/a",AD89=0,AN89="n/a"),"n/a",AN89/AD89)</f>
        <v>143</v>
      </c>
      <c r="AK89" t="s" s="265">
        <f>IF(OR(AN89&lt;0,AN89="n/a",AO89&lt;0,AO89="n/a"),"n/a",AN89/AO89)</f>
        <v>143</v>
      </c>
      <c r="AL89" s="243">
        <f>((AP89/AQ89)^(1/1)-1)*100</f>
        <v>20.54794520547944</v>
      </c>
      <c r="AM89" s="243">
        <f>IF(AS89=0,"n/a",((AP89/AS89)^(1/3)-1)*100)</f>
        <v>19.16803444819315</v>
      </c>
      <c r="AN89" t="s" s="265">
        <f>IF(AV89=0,"n/a",((AP89/AV89)^(1/5)-1)*100)</f>
        <v>143</v>
      </c>
      <c r="AO89" t="s" s="265">
        <f>IF(BB89=0,"n/a",((AP89/BB89)^(1/10)-1)*100)</f>
        <v>143</v>
      </c>
      <c r="AP89" s="241">
        <v>0.88</v>
      </c>
      <c r="AQ89" s="241">
        <v>0.73</v>
      </c>
      <c r="AR89" s="241">
        <v>0.61</v>
      </c>
      <c r="AS89" s="241">
        <v>0.52</v>
      </c>
      <c r="AT89" s="245"/>
      <c r="AU89" s="241">
        <v>0.24</v>
      </c>
      <c r="AV89" s="321">
        <v>0</v>
      </c>
      <c r="AW89" s="245"/>
      <c r="AX89" s="583">
        <v>0</v>
      </c>
      <c r="AY89" s="394">
        <v>0</v>
      </c>
      <c r="AZ89" s="317">
        <v>0</v>
      </c>
      <c r="BA89" s="317">
        <v>0</v>
      </c>
      <c r="BB89" s="317">
        <v>0</v>
      </c>
      <c r="BC89" s="317">
        <v>0</v>
      </c>
      <c r="BD89" s="317">
        <v>0</v>
      </c>
      <c r="BE89" s="317">
        <v>0</v>
      </c>
      <c r="BF89" s="317">
        <v>0</v>
      </c>
      <c r="BG89" s="317">
        <v>0</v>
      </c>
      <c r="BH89" s="317">
        <v>0</v>
      </c>
      <c r="BI89" s="401">
        <v>0</v>
      </c>
      <c r="BJ89" s="246">
        <f>SUM(AP89:BI89)</f>
        <v>2.98</v>
      </c>
      <c r="BK89" s="250">
        <f>((AP89/AQ89)-1)*100</f>
        <v>20.54794520547944</v>
      </c>
      <c r="BL89" s="250">
        <f>((AQ89/AR89)-1)*100</f>
        <v>19.67213114754098</v>
      </c>
      <c r="BM89" s="250">
        <f>((AR89/AS89)-1)*100</f>
        <v>17.30769230769229</v>
      </c>
      <c r="BN89" s="250">
        <f>IF(AU89=0,0,IF(AU89&gt;AS89,0,((AS89/AU89)-1)*100))</f>
        <v>116.6666666666667</v>
      </c>
      <c r="BO89" s="250">
        <f>IF(AV89=0,0,IF(AV89&gt;AU89,0,((AU89/AV89)-1)*100))</f>
        <v>0</v>
      </c>
      <c r="BP89" s="250">
        <f>IF(AX89=0,0,IF(AX89&gt;AV89,0,((AV89/AX89)-1)*100))</f>
        <v>0</v>
      </c>
      <c r="BQ89" s="251">
        <f>IF(AY89=0,0,IF(AY89&gt;AX89,0,((AX89/AY89)-1)*100))</f>
        <v>0</v>
      </c>
      <c r="BR89" s="252">
        <f>IF(AZ89=0,0,IF(AZ89&gt;AY89,0,((AY89/AZ89)-1)*100))</f>
        <v>0</v>
      </c>
      <c r="BS89" s="252">
        <f>IF(BA89=0,0,IF(BA89&gt;AZ89,0,((AZ89/BA89)-1)*100))</f>
        <v>0</v>
      </c>
      <c r="BT89" s="252">
        <f>IF(BB89=0,0,IF(BB89&gt;BA89,0,((BA89/BB89)-1)*100))</f>
        <v>0</v>
      </c>
      <c r="BU89" s="252">
        <f>IF(BC89=0,0,IF(BC89&gt;BB89,0,((BB89/BC89)-1)*100))</f>
        <v>0</v>
      </c>
      <c r="BV89" s="252">
        <f>IF(BD89=0,0,IF(BD89&gt;BC89,0,((BC89/BD89)-1)*100))</f>
        <v>0</v>
      </c>
      <c r="BW89" s="252">
        <f>IF(BE89=0,0,IF(BE89&gt;BD89,0,((BD89/BE89)-1)*100))</f>
        <v>0</v>
      </c>
      <c r="BX89" s="252">
        <f>IF(BF89=0,0,IF(BF89&gt;BE89,0,((BE89/BF89)-1)*100))</f>
        <v>0</v>
      </c>
      <c r="BY89" s="252">
        <f>IF(BG89=0,0,IF(BG89&gt;BF89,0,((BF89/BG89)-1)*100))</f>
        <v>0</v>
      </c>
      <c r="BZ89" s="252">
        <f>IF(BH89=0,0,IF(BH89&gt;BG89,0,((BG89/BH89)-1)*100))</f>
        <v>0</v>
      </c>
      <c r="CA89" s="253">
        <f>IF(BI89=0,0,IF(BI89&gt;BH89,0,((BH89/BI89)-1)*100))</f>
        <v>0</v>
      </c>
      <c r="CB89" s="250">
        <f>AVERAGE(BK89:CA89)</f>
        <v>10.24673148984585</v>
      </c>
      <c r="CC89" s="250">
        <f>SQRT(AVERAGE((BK89-$CB89)^2,(BL89-$CB89)^2,(BM89-$CB89)^2,(BN89-$CB89)^2,(BO89-$CB89)^2,(BP89-$CB89)^2,(BQ89-$CB89)^2,(BR89-$CB89)^2,(BS89-$CB89)^2,(BT89-$CB89)^2,(BU89-$CB89)^2,(BV89-$CB89)^2,(BW89-$CB89)^2,(BX89-$CB89)^2,(BY89-$CB89)^2,(BZ89-$CB89)^2,(CA89-$CB89)^2))</f>
        <v>27.58404751509716</v>
      </c>
      <c r="CD89" t="s" s="116">
        <v>302</v>
      </c>
      <c r="CE89" t="s" s="402">
        <f>IF(AN89="n/a","n/a",IF(U89&lt;0,"n/a",IF(U89="n/a","n/a",I89+AN89-U89)))</f>
        <v>143</v>
      </c>
      <c r="CF89" t="s" s="402">
        <f>IF(AN89="n/a","n/a",I89+AN89)</f>
        <v>143</v>
      </c>
      <c r="CG89" s="250">
        <f>D89/10+(1000-E89)/100+IF(F89="N",2,IF(F89="Y",1,0))+IF(G89="N",2,IF(G89="Y",1,0))+IF(L89&gt;10,5,L89/2)+IF(S89&gt;100,0,IF(S89&lt;0,0,(100-S89)/10))+IF(U89&gt;100,0,IF(U89&lt;0,0,(100-U89)/10))+IF(X89="-",0,IF(X89="N/A",0,IF(X89&gt;5,0,5-X89)))+IF(Y89&gt;5,0,5-Y89)+IF(Z89="N/A",0,IF(Z89&gt;5,0,5-Z89))+IF(AB89&lt;0,0,IF(AB89="-",0,IF(AB89="N/A",0,IF(AB89&gt;10,5,AB89/2))))+IF(AC89="n/a",0,IF(AC89&lt;0,0,IF(AC89&gt;10,5,AC89/2)))+IF(AE89="n/a",0,IF(AE89&lt;0,0,IF(AE89&gt;10,5,AE89/2)))+AF89/10+IF(AG89&gt;100000,3,IF(AG89&gt;10000,2,IF(AG89&gt;1000,1,0)))+IF(AL89&gt;10,5,AL89/2)+IF(AM89="n/a",0,IF(AM89&gt;10,5,AM89/2))+IF(AN89="n/a",0,IF(AN89&gt;10,5,AN89/2))+IF(AO89="n/a",0,IF(AO89&lt;0,0,IF(AO89&gt;10,5,AO89/2)))+IF(CB89&gt;10,5,CB89/2)</f>
        <v>64.49972027972028</v>
      </c>
      <c r="CH89" s="255">
        <f>IF(AB89="n/a",1.03*AP89,IF(AB89&lt;0,1.01*AP89,IF(AB89&gt;10,1.1*AP89,(1+AB89/100)*AP89)))</f>
        <v>0.9680000000000001</v>
      </c>
      <c r="CI89" s="256">
        <f>IF($AC89="n/a",1.03*CH89,IF($AC89&lt;0,1.01*CH89,IF($AC89&gt;10,1.1*CH89,(1+$AC89/100)*CH89)))</f>
        <v>1.0487312</v>
      </c>
      <c r="CJ89" s="257">
        <f>IF($AE89="n/a",1.03*CI89,IF($AE89&lt;0,1.01*CI89,IF($AE89&gt;10,1.1*CI89,(1+$AE89/100)*CI89)))</f>
        <v>1.15360432</v>
      </c>
      <c r="CK89" s="257">
        <f>IF($AE89="n/a",1.03*CJ89,IF($AE89&lt;0,1.01*CJ89,IF($AE89&gt;10,1.1*CJ89,(1+$AE89/100)*CJ89)))</f>
        <v>1.268964752</v>
      </c>
      <c r="CL89" s="258">
        <f>IF($AE89="n/a",1.03*CK89,IF($AE89&lt;0,1.01*CK89,IF($AE89&gt;10,1.1*CK89,(1+$AE89/100)*CK89)))</f>
        <v>1.3958612272</v>
      </c>
      <c r="CM89" s="256">
        <f>SUM(CH89:CL89)</f>
        <v>5.835161499200001</v>
      </c>
      <c r="CN89" s="253">
        <f>(CM89/H89)*100</f>
        <v>13.0423815359857</v>
      </c>
      <c r="CO89" s="259">
        <v>0.28</v>
      </c>
      <c r="CP89" s="260">
        <v>16.7</v>
      </c>
      <c r="CQ89" s="261">
        <v>-33.4</v>
      </c>
      <c r="CR89" s="260">
        <v>7.2</v>
      </c>
      <c r="CS89" s="261">
        <v>-16.1</v>
      </c>
    </row>
    <row r="90" ht="11.25" customHeight="1">
      <c r="A90" t="s" s="116">
        <v>1254</v>
      </c>
      <c r="B90" t="s" s="116">
        <v>1255</v>
      </c>
      <c r="C90" t="s" s="116">
        <v>1256</v>
      </c>
      <c r="D90" s="218">
        <v>9</v>
      </c>
      <c r="E90" s="85">
        <v>345</v>
      </c>
      <c r="F90" t="s" s="220">
        <v>55</v>
      </c>
      <c r="G90" t="s" s="221">
        <v>55</v>
      </c>
      <c r="H90" s="493">
        <v>223.43</v>
      </c>
      <c r="I90" s="223">
        <f>(R90/H90)*100</f>
        <v>0.5012755672917693</v>
      </c>
      <c r="J90" s="224">
        <v>0.26</v>
      </c>
      <c r="K90" s="224">
        <v>0.28</v>
      </c>
      <c r="L90" s="223">
        <f>((K90/J90)-1)*100</f>
        <v>7.692307692307709</v>
      </c>
      <c r="M90" s="226">
        <v>42957</v>
      </c>
      <c r="N90" s="226">
        <v>42961</v>
      </c>
      <c r="O90" s="226">
        <v>42979</v>
      </c>
      <c r="P90" t="s" s="227">
        <v>147</v>
      </c>
      <c r="Q90" s="576"/>
      <c r="R90" s="225">
        <f>K90*4</f>
        <v>1.12</v>
      </c>
      <c r="S90" s="228">
        <f>IF(OR(W90&lt;0.01,W90="n/a"),"n/a",R90/W90*100)</f>
        <v>28.14070351758794</v>
      </c>
      <c r="T90" s="229">
        <f>IF(OR(W90&lt;0.01,Z90="n/a"),"n/a",(H90/SQRT(22.5*W90*(H90/Z90))-1)*100)</f>
        <v>343.9678209273549</v>
      </c>
      <c r="U90" s="223">
        <f>IF(OR(W90&lt;0.01,W90="n/a"),"n/a",H90/W90)</f>
        <v>56.13819095477387</v>
      </c>
      <c r="V90" s="230">
        <v>12</v>
      </c>
      <c r="W90" s="222">
        <v>3.98</v>
      </c>
      <c r="X90" s="222">
        <v>5.61</v>
      </c>
      <c r="Y90" s="231">
        <v>2.21</v>
      </c>
      <c r="Z90" s="232">
        <v>7.9</v>
      </c>
      <c r="AA90" s="233">
        <v>23.2</v>
      </c>
      <c r="AB90" s="234">
        <v>2.3</v>
      </c>
      <c r="AC90" s="235">
        <v>6.67</v>
      </c>
      <c r="AD90" s="236">
        <v>9.6</v>
      </c>
      <c r="AE90" s="236">
        <v>10</v>
      </c>
      <c r="AF90" s="237">
        <v>5</v>
      </c>
      <c r="AG90" s="238">
        <v>3577</v>
      </c>
      <c r="AH90" s="239">
        <v>2.2</v>
      </c>
      <c r="AI90" s="240">
        <v>0.28</v>
      </c>
      <c r="AJ90" s="241">
        <f>IF(OR(AD90&lt;0,AD90="n/a",AD90=0,AN90="n/a"),"n/a",AN90/AD90)</f>
        <v>1.120482742169688</v>
      </c>
      <c r="AK90" s="242">
        <f>IF(OR(AN90&lt;0,AN90="n/a",AO90&lt;0,AO90="n/a"),"n/a",AN90/AO90)</f>
        <v>0.7012277591311682</v>
      </c>
      <c r="AL90" s="243">
        <f>((AP90/AQ90)^(1/1)-1)*100</f>
        <v>8.695652173913038</v>
      </c>
      <c r="AM90" s="243">
        <f>IF(AS90=0,"n/a",((AP90/AS90)^(1/3)-1)*100)</f>
        <v>9.579370842217516</v>
      </c>
      <c r="AN90" s="243">
        <f>IF(AV90=0,"n/a",((AP90/AV90)^(1/5)-1)*100)</f>
        <v>10.75663432482901</v>
      </c>
      <c r="AO90" s="244">
        <f>IF(BB90=0,"n/a",((AP90/BB90)^(1/10)-1)*100)</f>
        <v>15.33971549865145</v>
      </c>
      <c r="AP90" s="241">
        <v>1</v>
      </c>
      <c r="AQ90" s="241">
        <v>0.92</v>
      </c>
      <c r="AR90" s="241">
        <v>0.84</v>
      </c>
      <c r="AS90" s="241">
        <v>0.76</v>
      </c>
      <c r="AT90" s="245"/>
      <c r="AU90" s="241">
        <v>0.68</v>
      </c>
      <c r="AV90" s="241">
        <v>0.6</v>
      </c>
      <c r="AW90" s="245"/>
      <c r="AX90" s="246">
        <v>0.52</v>
      </c>
      <c r="AY90" s="247">
        <v>0.36</v>
      </c>
      <c r="AZ90" s="317">
        <v>0.24</v>
      </c>
      <c r="BA90" s="317">
        <v>0.24</v>
      </c>
      <c r="BB90" s="317">
        <v>0.24</v>
      </c>
      <c r="BC90" s="317">
        <v>0.24</v>
      </c>
      <c r="BD90" s="317">
        <v>0.24</v>
      </c>
      <c r="BE90" s="317">
        <v>0.24</v>
      </c>
      <c r="BF90" s="248">
        <v>0.225</v>
      </c>
      <c r="BG90" s="248">
        <v>0.22</v>
      </c>
      <c r="BH90" s="317">
        <v>0.2</v>
      </c>
      <c r="BI90" s="249">
        <v>1.06</v>
      </c>
      <c r="BJ90" s="246">
        <f>SUM(AP90:BI90)</f>
        <v>8.824999999999999</v>
      </c>
      <c r="BK90" s="250">
        <f>((AP90/AQ90)-1)*100</f>
        <v>8.695652173913038</v>
      </c>
      <c r="BL90" s="250">
        <f>((AQ90/AR90)-1)*100</f>
        <v>9.523809523809534</v>
      </c>
      <c r="BM90" s="250">
        <f>((AR90/AS90)-1)*100</f>
        <v>10.52631578947367</v>
      </c>
      <c r="BN90" s="250">
        <f>IF(AU90=0,0,IF(AU90&gt;AS90,0,((AS90/AU90)-1)*100))</f>
        <v>11.76470588235294</v>
      </c>
      <c r="BO90" s="250">
        <f>IF(AV90=0,0,IF(AV90&gt;AU90,0,((AU90/AV90)-1)*100))</f>
        <v>13.33333333333335</v>
      </c>
      <c r="BP90" s="250">
        <f>IF(AX90=0,0,IF(AX90&gt;AV90,0,((AV90/AX90)-1)*100))</f>
        <v>15.38461538461537</v>
      </c>
      <c r="BQ90" s="251">
        <f>IF(AY90=0,0,IF(AY90&gt;AX90,0,((AX90/AY90)-1)*100))</f>
        <v>44.44444444444446</v>
      </c>
      <c r="BR90" s="252">
        <f>IF(AZ90=0,0,IF(AZ90&gt;AY90,0,((AY90/AZ90)-1)*100))</f>
        <v>50</v>
      </c>
      <c r="BS90" s="252">
        <f>IF(BA90=0,0,IF(BA90&gt;AZ90,0,((AZ90/BA90)-1)*100))</f>
        <v>0</v>
      </c>
      <c r="BT90" s="252">
        <f>IF(BB90=0,0,IF(BB90&gt;BA90,0,((BA90/BB90)-1)*100))</f>
        <v>0</v>
      </c>
      <c r="BU90" s="252">
        <f>IF(BC90=0,0,IF(BC90&gt;BB90,0,((BB90/BC90)-1)*100))</f>
        <v>0</v>
      </c>
      <c r="BV90" s="252">
        <f>IF(BD90=0,0,IF(BD90&gt;BC90,0,((BC90/BD90)-1)*100))</f>
        <v>0</v>
      </c>
      <c r="BW90" s="252">
        <f>IF(BE90=0,0,IF(BE90&gt;BD90,0,((BD90/BE90)-1)*100))</f>
        <v>0</v>
      </c>
      <c r="BX90" s="252">
        <f>IF(BF90=0,0,IF(BF90&gt;BE90,0,((BE90/BF90)-1)*100))</f>
        <v>6.666666666666665</v>
      </c>
      <c r="BY90" s="252">
        <f>IF(BG90=0,0,IF(BG90&gt;BF90,0,((BF90/BG90)-1)*100))</f>
        <v>2.272727272727271</v>
      </c>
      <c r="BZ90" s="252">
        <f>IF(BH90=0,0,IF(BH90&gt;BG90,0,((BG90/BH90)-1)*100))</f>
        <v>9.999999999999986</v>
      </c>
      <c r="CA90" s="253">
        <f>IF(BI90=0,0,IF(BI90&gt;BH90,0,((BH90/BI90)-1)*100))</f>
        <v>0</v>
      </c>
      <c r="CB90" s="250">
        <f>AVERAGE(BK90:CA90)</f>
        <v>10.74189826301978</v>
      </c>
      <c r="CC90" s="250">
        <f>SQRT(AVERAGE((BK90-$CB90)^2,(BL90-$CB90)^2,(BM90-$CB90)^2,(BN90-$CB90)^2,(BO90-$CB90)^2,(BP90-$CB90)^2,(BQ90-$CB90)^2,(BR90-$CB90)^2,(BS90-$CB90)^2,(BT90-$CB90)^2,(BU90-$CB90)^2,(BV90-$CB90)^2,(BW90-$CB90)^2,(BX90-$CB90)^2,(BY90-$CB90)^2,(BZ90-$CB90)^2,(CA90-$CB90)^2))</f>
        <v>14.33487942085483</v>
      </c>
      <c r="CD90" t="s" s="116">
        <v>188</v>
      </c>
      <c r="CE90" s="254">
        <f>IF(AN90="n/a","n/a",IF(U90&lt;0,"n/a",IF(U90="n/a","n/a",I90+AN90-U90)))</f>
        <v>-44.8802810626531</v>
      </c>
      <c r="CF90" s="254">
        <f>IF(AN90="n/a","n/a",I90+AN90)</f>
        <v>11.25790989212078</v>
      </c>
      <c r="CG90" s="250">
        <f>D90/10+(1000-E90)/100+IF(F90="N",2,IF(F90="Y",1,0))+IF(G90="N",2,IF(G90="Y",1,0))+IF(L90&gt;10,5,L90/2)+IF(S90&gt;100,0,IF(S90&lt;0,0,(100-S90)/10))+IF(U90&gt;100,0,IF(U90&lt;0,0,(100-U90)/10))+IF(X90="-",0,IF(X90="N/A",0,IF(X90&gt;5,0,5-X90)))+IF(Y90&gt;5,0,5-Y90)+IF(Z90="N/A",0,IF(Z90&gt;5,0,5-Z90))+IF(AB90&lt;0,0,IF(AB90="-",0,IF(AB90="N/A",0,IF(AB90&gt;10,5,AB90/2))))+IF(AC90="n/a",0,IF(AC90&lt;0,0,IF(AC90&gt;10,5,AC90/2)))+IF(AE90="n/a",0,IF(AE90&lt;0,0,IF(AE90&gt;10,5,AE90/2)))+AF90/10+IF(AG90&gt;100000,3,IF(AG90&gt;10000,2,IF(AG90&gt;1000,1,0)))+IF(AL90&gt;10,5,AL90/2)+IF(AM90="n/a",0,IF(AM90&gt;10,5,AM90/2))+IF(AN90="n/a",0,IF(AN90&gt;10,5,AN90/2))+IF(AO90="n/a",0,IF(AO90&lt;0,0,IF(AO90&gt;10,5,AO90/2)))+IF(CB90&gt;10,5,CB90/2)</f>
        <v>64.78077590698294</v>
      </c>
      <c r="CH90" s="255">
        <f>IF(AB90="n/a",1.03*AP90,IF(AB90&lt;0,1.01*AP90,IF(AB90&gt;10,1.1*AP90,(1+AB90/100)*AP90)))</f>
        <v>1.023</v>
      </c>
      <c r="CI90" s="256">
        <f>IF($AC90="n/a",1.03*CH90,IF($AC90&lt;0,1.01*CH90,IF($AC90&gt;10,1.1*CH90,(1+$AC90/100)*CH90)))</f>
        <v>1.0912341</v>
      </c>
      <c r="CJ90" s="257">
        <f>IF($AE90="n/a",1.03*CI90,IF($AE90&lt;0,1.01*CI90,IF($AE90&gt;10,1.1*CI90,(1+$AE90/100)*CI90)))</f>
        <v>1.20035751</v>
      </c>
      <c r="CK90" s="257">
        <f>IF($AE90="n/a",1.03*CJ90,IF($AE90&lt;0,1.01*CJ90,IF($AE90&gt;10,1.1*CJ90,(1+$AE90/100)*CJ90)))</f>
        <v>1.320393261</v>
      </c>
      <c r="CL90" s="258">
        <f>IF($AE90="n/a",1.03*CK90,IF($AE90&lt;0,1.01*CK90,IF($AE90&gt;10,1.1*CK90,(1+$AE90/100)*CK90)))</f>
        <v>1.4524325871</v>
      </c>
      <c r="CM90" s="256">
        <f>SUM(CH90:CL90)</f>
        <v>6.087417458100001</v>
      </c>
      <c r="CN90" s="253">
        <f>(CM90/H90)*100</f>
        <v>2.724530035402587</v>
      </c>
      <c r="CO90" s="259">
        <v>1.13</v>
      </c>
      <c r="CP90" s="260">
        <v>68.09999999999999</v>
      </c>
      <c r="CQ90" s="261">
        <v>-4.3</v>
      </c>
      <c r="CR90" s="260">
        <v>12.1</v>
      </c>
      <c r="CS90" s="261">
        <v>15.7</v>
      </c>
    </row>
    <row r="91" ht="11.25" customHeight="1">
      <c r="A91" t="s" s="273">
        <v>1257</v>
      </c>
      <c r="B91" t="s" s="146">
        <v>1258</v>
      </c>
      <c r="C91" t="s" s="273">
        <v>128</v>
      </c>
      <c r="D91" s="267">
        <v>6</v>
      </c>
      <c r="E91" s="85">
        <v>678</v>
      </c>
      <c r="F91" t="s" s="151">
        <v>55</v>
      </c>
      <c r="G91" t="s" s="152">
        <v>55</v>
      </c>
      <c r="H91" s="496">
        <v>52.69</v>
      </c>
      <c r="I91" s="269">
        <f>(R91/H91)*100</f>
        <v>2.125640539001708</v>
      </c>
      <c r="J91" s="270">
        <v>0.27</v>
      </c>
      <c r="K91" s="270">
        <v>0.28</v>
      </c>
      <c r="L91" s="269">
        <f>((K91/J91)-1)*100</f>
        <v>3.703703703703698</v>
      </c>
      <c r="M91" s="272">
        <v>42977</v>
      </c>
      <c r="N91" s="272">
        <v>42979</v>
      </c>
      <c r="O91" s="272">
        <v>42993</v>
      </c>
      <c r="P91" t="s" s="273">
        <v>182</v>
      </c>
      <c r="Q91" s="354"/>
      <c r="R91" s="271">
        <f>K91*4</f>
        <v>1.12</v>
      </c>
      <c r="S91" s="275">
        <f>IF(OR(W91&lt;0.01,W91="n/a"),"n/a",R91/W91*100)</f>
        <v>46.86192468619247</v>
      </c>
      <c r="T91" s="276">
        <f>IF(OR(W91&lt;0.01,Z91="n/a"),"n/a",(H91/SQRT(22.5*W91*(H91/Z91))-1)*100)</f>
        <v>17.12184566404624</v>
      </c>
      <c r="U91" s="269">
        <f>IF(OR(W91&lt;0.01,W91="n/a"),"n/a",H91/W91)</f>
        <v>22.04602510460251</v>
      </c>
      <c r="V91" s="277">
        <v>12</v>
      </c>
      <c r="W91" s="268">
        <v>2.39</v>
      </c>
      <c r="X91" s="268">
        <v>2.45</v>
      </c>
      <c r="Y91" s="278">
        <v>6</v>
      </c>
      <c r="Z91" s="279">
        <v>1.4</v>
      </c>
      <c r="AA91" t="s" s="538">
        <v>143</v>
      </c>
      <c r="AB91" s="281">
        <v>-9</v>
      </c>
      <c r="AC91" s="282">
        <v>20.32</v>
      </c>
      <c r="AD91" s="283">
        <v>6.8</v>
      </c>
      <c r="AE91" s="283">
        <v>9</v>
      </c>
      <c r="AF91" s="284">
        <v>6</v>
      </c>
      <c r="AG91" s="285">
        <v>3787</v>
      </c>
      <c r="AH91" s="286">
        <v>0.6</v>
      </c>
      <c r="AI91" s="287">
        <v>0</v>
      </c>
      <c r="AJ91" s="288">
        <f>IF(OR(AD91&lt;0,AD91="n/a",AD91=0,AN91="n/a"),"n/a",AN91/AD91)</f>
        <v>0.8514189515537272</v>
      </c>
      <c r="AK91" t="s" s="368">
        <f>IF(OR(AN91&lt;0,AN91="n/a",AO91&lt;0,AO91="n/a"),"n/a",AN91/AO91)</f>
        <v>143</v>
      </c>
      <c r="AL91" s="290">
        <f>((AP91/AQ91)^(1/1)-1)*100</f>
        <v>6.000000000000005</v>
      </c>
      <c r="AM91" s="290">
        <f>IF(AS91=0,"n/a",((AP91/AS91)^(1/3)-1)*100)</f>
        <v>6.805972203802813</v>
      </c>
      <c r="AN91" s="290">
        <f>IF(AV91=0,"n/a",((AP91/AV91)^(1/5)-1)*100)</f>
        <v>5.789648870565345</v>
      </c>
      <c r="AO91" s="291">
        <f>IF(BB91=0,"n/a",((AP91/BB91)^(1/10)-1)*100)</f>
        <v>-0.3697275351607021</v>
      </c>
      <c r="AP91" s="288">
        <v>1.06</v>
      </c>
      <c r="AQ91" s="288">
        <v>1</v>
      </c>
      <c r="AR91" s="288">
        <v>0.9399999999999999</v>
      </c>
      <c r="AS91" s="288">
        <v>0.87</v>
      </c>
      <c r="AT91" s="292"/>
      <c r="AU91" s="288">
        <v>0.82</v>
      </c>
      <c r="AV91" s="510">
        <v>0.8</v>
      </c>
      <c r="AW91" s="292"/>
      <c r="AX91" s="524">
        <v>0.8</v>
      </c>
      <c r="AY91" s="403">
        <v>1.18</v>
      </c>
      <c r="AZ91" s="295">
        <v>1.18</v>
      </c>
      <c r="BA91" s="295">
        <v>1.14</v>
      </c>
      <c r="BB91" s="295">
        <v>1.1</v>
      </c>
      <c r="BC91" s="426">
        <v>1.06</v>
      </c>
      <c r="BD91" s="295">
        <v>1.06</v>
      </c>
      <c r="BE91" s="295">
        <v>1</v>
      </c>
      <c r="BF91" s="426">
        <v>0.96</v>
      </c>
      <c r="BG91" s="295">
        <v>0.96</v>
      </c>
      <c r="BH91" s="295">
        <v>0.88</v>
      </c>
      <c r="BI91" s="296">
        <v>0.84</v>
      </c>
      <c r="BJ91" s="293">
        <f>SUM(AP91:BI91)</f>
        <v>17.65</v>
      </c>
      <c r="BK91" s="297">
        <f>((AP91/AQ91)-1)*100</f>
        <v>6.000000000000005</v>
      </c>
      <c r="BL91" s="297">
        <f>((AQ91/AR91)-1)*100</f>
        <v>6.382978723404253</v>
      </c>
      <c r="BM91" s="297">
        <f>((AR91/AS91)-1)*100</f>
        <v>8.045977011494255</v>
      </c>
      <c r="BN91" s="297">
        <f>IF(AU91=0,0,IF(AU91&gt;AS91,0,((AS91/AU91)-1)*100))</f>
        <v>6.097560975609762</v>
      </c>
      <c r="BO91" s="297">
        <f>IF(AV91=0,0,IF(AV91&gt;AU91,0,((AU91/AV91)-1)*100))</f>
        <v>2.499999999999991</v>
      </c>
      <c r="BP91" s="297">
        <f>IF(AX91=0,0,IF(AX91&gt;AV91,0,((AV91/AX91)-1)*100))</f>
        <v>0</v>
      </c>
      <c r="BQ91" s="298">
        <f>IF(AY91=0,0,IF(AY91&gt;AX91,0,((AX91/AY91)-1)*100))</f>
        <v>0</v>
      </c>
      <c r="BR91" s="299">
        <f>IF(AZ91=0,0,IF(AZ91&gt;AY91,0,((AY91/AZ91)-1)*100))</f>
        <v>0</v>
      </c>
      <c r="BS91" s="299">
        <f>IF(BA91=0,0,IF(BA91&gt;AZ91,0,((AZ91/BA91)-1)*100))</f>
        <v>3.508771929824572</v>
      </c>
      <c r="BT91" s="299">
        <f>IF(BB91=0,0,IF(BB91&gt;BA91,0,((BA91/BB91)-1)*100))</f>
        <v>3.636363636363615</v>
      </c>
      <c r="BU91" s="299">
        <f>IF(BC91=0,0,IF(BC91&gt;BB91,0,((BB91/BC91)-1)*100))</f>
        <v>3.773584905660377</v>
      </c>
      <c r="BV91" s="299">
        <f>IF(BD91=0,0,IF(BD91&gt;BC91,0,((BC91/BD91)-1)*100))</f>
        <v>0</v>
      </c>
      <c r="BW91" s="299">
        <f>IF(BE91=0,0,IF(BE91&gt;BD91,0,((BD91/BE91)-1)*100))</f>
        <v>6.000000000000005</v>
      </c>
      <c r="BX91" s="299">
        <f>IF(BF91=0,0,IF(BF91&gt;BE91,0,((BE91/BF91)-1)*100))</f>
        <v>4.166666666666674</v>
      </c>
      <c r="BY91" s="299">
        <f>IF(BG91=0,0,IF(BG91&gt;BF91,0,((BF91/BG91)-1)*100))</f>
        <v>0</v>
      </c>
      <c r="BZ91" s="299">
        <f>IF(BH91=0,0,IF(BH91&gt;BG91,0,((BG91/BH91)-1)*100))</f>
        <v>9.090909090909083</v>
      </c>
      <c r="CA91" s="300">
        <f>IF(BI91=0,0,IF(BI91&gt;BH91,0,((BH91/BI91)-1)*100))</f>
        <v>4.761904761904767</v>
      </c>
      <c r="CB91" s="297">
        <f>AVERAGE(BK91:CA91)</f>
        <v>3.762630453049256</v>
      </c>
      <c r="CC91" s="297">
        <f>SQRT(AVERAGE((BK91-$CB91)^2,(BL91-$CB91)^2,(BM91-$CB91)^2,(BN91-$CB91)^2,(BO91-$CB91)^2,(BP91-$CB91)^2,(BQ91-$CB91)^2,(BR91-$CB91)^2,(BS91-$CB91)^2,(BT91-$CB91)^2,(BU91-$CB91)^2,(BV91-$CB91)^2,(BW91-$CB91)^2,(BX91-$CB91)^2,(BY91-$CB91)^2,(BZ91-$CB91)^2,(CA91-$CB91)^2))</f>
        <v>2.897167569337219</v>
      </c>
      <c r="CD91" t="s" s="146">
        <v>132</v>
      </c>
      <c r="CE91" s="301">
        <f>IF(AN91="n/a","n/a",IF(U91&lt;0,"n/a",IF(U91="n/a","n/a",I91+AN91-U91)))</f>
        <v>-14.13073569503546</v>
      </c>
      <c r="CF91" s="301">
        <f>IF(AN91="n/a","n/a",I91+AN91)</f>
        <v>7.915289409567054</v>
      </c>
      <c r="CG91" s="297">
        <f>D91/10+(1000-E91)/100+IF(F91="N",2,IF(F91="Y",1,0))+IF(G91="N",2,IF(G91="Y",1,0))+IF(L91&gt;10,5,L91/2)+IF(S91&gt;100,0,IF(S91&lt;0,0,(100-S91)/10))+IF(U91&gt;100,0,IF(U91&lt;0,0,(100-U91)/10))+IF(X91="-",0,IF(X91="N/A",0,IF(X91&gt;5,0,5-X91)))+IF(Y91&gt;5,0,5-Y91)+IF(Z91="N/A",0,IF(Z91&gt;5,0,5-Z91))+IF(AB91&lt;0,0,IF(AB91="-",0,IF(AB91="N/A",0,IF(AB91&gt;10,5,AB91/2))))+IF(AC91="n/a",0,IF(AC91&lt;0,0,IF(AC91&gt;10,5,AC91/2)))+IF(AE91="n/a",0,IF(AE91&lt;0,0,IF(AE91&gt;10,5,AE91/2)))+AF91/10+IF(AG91&gt;100000,3,IF(AG91&gt;10000,2,IF(AG91&gt;1000,1,0)))+IF(AL91&gt;10,5,AL91/2)+IF(AM91="n/a",0,IF(AM91&gt;10,5,AM91/2))+IF(AN91="n/a",0,IF(AN91&gt;10,5,AN91/2))+IF(AO91="n/a",0,IF(AO91&lt;0,0,IF(AO91&gt;10,5,AO91/2)))+IF(CB91&gt;10,5,CB91/2)</f>
        <v>51.21018263648106</v>
      </c>
      <c r="CH91" s="302">
        <f>IF(AB91="n/a",1.03*AP91,IF(AB91&lt;0,1.01*AP91,IF(AB91&gt;10,1.1*AP91,(1+AB91/100)*AP91)))</f>
        <v>1.0706</v>
      </c>
      <c r="CI91" s="303">
        <f>IF($AC91="n/a",1.03*CH91,IF($AC91&lt;0,1.01*CH91,IF($AC91&gt;10,1.1*CH91,(1+$AC91/100)*CH91)))</f>
        <v>1.17766</v>
      </c>
      <c r="CJ91" s="304">
        <f>IF($AE91="n/a",1.03*CI91,IF($AE91&lt;0,1.01*CI91,IF($AE91&gt;10,1.1*CI91,(1+$AE91/100)*CI91)))</f>
        <v>1.2836494</v>
      </c>
      <c r="CK91" s="304">
        <f>IF($AE91="n/a",1.03*CJ91,IF($AE91&lt;0,1.01*CJ91,IF($AE91&gt;10,1.1*CJ91,(1+$AE91/100)*CJ91)))</f>
        <v>1.399177846</v>
      </c>
      <c r="CL91" s="305">
        <f>IF($AE91="n/a",1.03*CK91,IF($AE91&lt;0,1.01*CK91,IF($AE91&gt;10,1.1*CK91,(1+$AE91/100)*CK91)))</f>
        <v>1.525103852140</v>
      </c>
      <c r="CM91" s="303">
        <f>SUM(CH91:CL91)</f>
        <v>6.456191098140001</v>
      </c>
      <c r="CN91" s="300">
        <f>(CM91/H91)*100</f>
        <v>12.25316207656102</v>
      </c>
      <c r="CO91" s="306">
        <v>1.16</v>
      </c>
      <c r="CP91" s="307">
        <v>28.7</v>
      </c>
      <c r="CQ91" s="308">
        <v>-5.2</v>
      </c>
      <c r="CR91" s="307">
        <v>5.7</v>
      </c>
      <c r="CS91" s="308">
        <v>6.8</v>
      </c>
    </row>
    <row r="92" ht="11.25" customHeight="1">
      <c r="A92" t="s" s="110">
        <v>1259</v>
      </c>
      <c r="B92" t="s" s="110">
        <v>1260</v>
      </c>
      <c r="C92" t="s" s="173">
        <v>461</v>
      </c>
      <c r="D92" s="174">
        <v>8</v>
      </c>
      <c r="E92" s="85">
        <v>375</v>
      </c>
      <c r="F92" t="s" s="118">
        <v>129</v>
      </c>
      <c r="G92" t="s" s="113">
        <v>129</v>
      </c>
      <c r="H92" s="495">
        <v>7.99</v>
      </c>
      <c r="I92" s="177">
        <f>(R92/H92)*100</f>
        <v>4.130162703379224</v>
      </c>
      <c r="J92" s="311">
        <v>0.08</v>
      </c>
      <c r="K92" s="311">
        <v>0.0825</v>
      </c>
      <c r="L92" s="177">
        <f>((K92/J92)-1)*100</f>
        <v>3.125</v>
      </c>
      <c r="M92" s="179">
        <v>42803</v>
      </c>
      <c r="N92" s="179">
        <v>42807</v>
      </c>
      <c r="O92" s="179">
        <v>42821</v>
      </c>
      <c r="P92" t="s" s="173">
        <v>240</v>
      </c>
      <c r="Q92" s="397"/>
      <c r="R92" s="180">
        <f>K92*4</f>
        <v>0.33</v>
      </c>
      <c r="S92" s="634">
        <f>IF(OR(W92&lt;0.01,W92="n/a"),"n/a",R92/W92*100)</f>
        <v>45.83333333333334</v>
      </c>
      <c r="T92" s="431">
        <f>IF(OR(W92&lt;0.01,Z92="n/a"),"n/a",(H92/SQRT(22.5*W92*(H92/Z92))-1)*100)</f>
        <v>-10.61320007965382</v>
      </c>
      <c r="U92" s="635">
        <f>IF(OR(W92&lt;0.01,W92="n/a"),"n/a",H92/W92)</f>
        <v>11.09722222222222</v>
      </c>
      <c r="V92" s="183">
        <v>1</v>
      </c>
      <c r="W92" s="176">
        <v>0.72</v>
      </c>
      <c r="X92" s="313">
        <v>0.85</v>
      </c>
      <c r="Y92" s="184">
        <v>0.44</v>
      </c>
      <c r="Z92" s="185">
        <v>1.62</v>
      </c>
      <c r="AA92" s="186">
        <v>14.9</v>
      </c>
      <c r="AB92" s="187">
        <v>-21</v>
      </c>
      <c r="AC92" s="188">
        <v>7.96</v>
      </c>
      <c r="AD92" s="189">
        <v>-3.3</v>
      </c>
      <c r="AE92" s="189">
        <v>13</v>
      </c>
      <c r="AF92" s="190">
        <v>23</v>
      </c>
      <c r="AG92" s="191">
        <v>1039</v>
      </c>
      <c r="AH92" s="192">
        <v>0.6</v>
      </c>
      <c r="AI92" s="193">
        <v>0.12</v>
      </c>
      <c r="AJ92" t="s" s="338">
        <f>IF(OR(AD92&lt;0,AD92="n/a",AD92=0,AN92="n/a"),"n/a",AN92/AD92)</f>
        <v>143</v>
      </c>
      <c r="AK92" t="s" s="338">
        <f>IF(OR(AN92&lt;0,AN92="n/a",AO92&lt;0,AO92="n/a"),"n/a",AN92/AO92)</f>
        <v>143</v>
      </c>
      <c r="AL92" s="196">
        <f>((AP92/AQ92)^(1/1)-1)*100</f>
        <v>4.065040650406515</v>
      </c>
      <c r="AM92" s="196">
        <f>IF(AS92=0,"n/a",((AP92/AS92)^(1/3)-1)*100)</f>
        <v>10.06424162982089</v>
      </c>
      <c r="AN92" s="196">
        <f>IF(AV92=0,"n/a",((AP92/AV92)^(1/5)-1)*100)</f>
        <v>9.856054330611762</v>
      </c>
      <c r="AO92" t="s" s="338">
        <f>IF(BB92=0,"n/a",((AP92/BB92)^(1/10)-1)*100)</f>
        <v>143</v>
      </c>
      <c r="AP92" s="194">
        <v>0.32</v>
      </c>
      <c r="AQ92" s="194">
        <v>0.3075</v>
      </c>
      <c r="AR92" s="198">
        <v>0.3</v>
      </c>
      <c r="AS92" s="194">
        <v>0.24</v>
      </c>
      <c r="AT92" s="199"/>
      <c r="AU92" s="194">
        <v>0.21</v>
      </c>
      <c r="AV92" s="194">
        <v>0.2</v>
      </c>
      <c r="AW92" s="199"/>
      <c r="AX92" s="200">
        <v>0.16</v>
      </c>
      <c r="AY92" s="370">
        <v>0</v>
      </c>
      <c r="AZ92" s="203">
        <v>0</v>
      </c>
      <c r="BA92" s="203">
        <v>0</v>
      </c>
      <c r="BB92" s="203">
        <v>0</v>
      </c>
      <c r="BC92" s="203">
        <v>0</v>
      </c>
      <c r="BD92" s="203">
        <v>0</v>
      </c>
      <c r="BE92" s="203">
        <v>0</v>
      </c>
      <c r="BF92" s="203">
        <v>0</v>
      </c>
      <c r="BG92" s="203">
        <v>0</v>
      </c>
      <c r="BH92" s="203">
        <v>0</v>
      </c>
      <c r="BI92" s="204">
        <v>0</v>
      </c>
      <c r="BJ92" s="200">
        <f>SUM(AP92:BI92)</f>
        <v>1.7375</v>
      </c>
      <c r="BK92" s="205">
        <f>((AP92/AQ92)-1)*100</f>
        <v>4.065040650406515</v>
      </c>
      <c r="BL92" s="205">
        <f>((AQ92/AR92)-1)*100</f>
        <v>2.500000000000013</v>
      </c>
      <c r="BM92" s="205">
        <f>((AR92/AS92)-1)*100</f>
        <v>25</v>
      </c>
      <c r="BN92" s="205">
        <f>IF(AU92=0,0,IF(AU92&gt;AS92,0,((AS92/AU92)-1)*100))</f>
        <v>14.28571428571428</v>
      </c>
      <c r="BO92" s="205">
        <f>IF(AV92=0,0,IF(AV92&gt;AU92,0,((AU92/AV92)-1)*100))</f>
        <v>4.999999999999982</v>
      </c>
      <c r="BP92" s="205">
        <f>IF(AX92=0,0,IF(AX92&gt;AV92,0,((AV92/AX92)-1)*100))</f>
        <v>25</v>
      </c>
      <c r="BQ92" s="206">
        <f>IF(AY92=0,0,IF(AY92&gt;AX92,0,((AX92/AY92)-1)*100))</f>
        <v>0</v>
      </c>
      <c r="BR92" s="207">
        <f>IF(AZ92=0,0,IF(AZ92&gt;AY92,0,((AY92/AZ92)-1)*100))</f>
        <v>0</v>
      </c>
      <c r="BS92" s="207">
        <f>IF(BA92=0,0,IF(BA92&gt;AZ92,0,((AZ92/BA92)-1)*100))</f>
        <v>0</v>
      </c>
      <c r="BT92" s="207">
        <f>IF(BB92=0,0,IF(BB92&gt;BA92,0,((BA92/BB92)-1)*100))</f>
        <v>0</v>
      </c>
      <c r="BU92" s="207">
        <f>IF(BC92=0,0,IF(BC92&gt;BB92,0,((BB92/BC92)-1)*100))</f>
        <v>0</v>
      </c>
      <c r="BV92" s="207">
        <f>IF(BD92=0,0,IF(BD92&gt;BC92,0,((BC92/BD92)-1)*100))</f>
        <v>0</v>
      </c>
      <c r="BW92" s="207">
        <f>IF(BE92=0,0,IF(BE92&gt;BD92,0,((BD92/BE92)-1)*100))</f>
        <v>0</v>
      </c>
      <c r="BX92" s="207">
        <f>IF(BF92=0,0,IF(BF92&gt;BE92,0,((BE92/BF92)-1)*100))</f>
        <v>0</v>
      </c>
      <c r="BY92" s="207">
        <f>IF(BG92=0,0,IF(BG92&gt;BF92,0,((BF92/BG92)-1)*100))</f>
        <v>0</v>
      </c>
      <c r="BZ92" s="207">
        <f>IF(BH92=0,0,IF(BH92&gt;BG92,0,((BG92/BH92)-1)*100))</f>
        <v>0</v>
      </c>
      <c r="CA92" s="208">
        <f>IF(BI92=0,0,IF(BI92&gt;BH92,0,((BH92/BI92)-1)*100))</f>
        <v>0</v>
      </c>
      <c r="CB92" s="205">
        <f>AVERAGE(BK92:CA92)</f>
        <v>4.461809113889458</v>
      </c>
      <c r="CC92" s="205">
        <f>SQRT(AVERAGE((BK92-$CB92)^2,(BL92-$CB92)^2,(BM92-$CB92)^2,(BN92-$CB92)^2,(BO92-$CB92)^2,(BP92-$CB92)^2,(BQ92-$CB92)^2,(BR92-$CB92)^2,(BS92-$CB92)^2,(BT92-$CB92)^2,(BU92-$CB92)^2,(BV92-$CB92)^2,(BW92-$CB92)^2,(BX92-$CB92)^2,(BY92-$CB92)^2,(BZ92-$CB92)^2,(CA92-$CB92)^2))</f>
        <v>8.27265018519792</v>
      </c>
      <c r="CD92" t="s" s="110">
        <v>302</v>
      </c>
      <c r="CE92" s="636">
        <f>IF(AN92="n/a","n/a",IF(U92&lt;0,"n/a",IF(U92="n/a","n/a",I92+AN92-U92)))</f>
        <v>2.888994811768763</v>
      </c>
      <c r="CF92" s="209">
        <f>IF(AN92="n/a","n/a",I92+AN92)</f>
        <v>13.98621703399099</v>
      </c>
      <c r="CG92" s="205">
        <f>D92/10+(1000-E92)/100+IF(F92="N",2,IF(F92="Y",1,0))+IF(G92="N",2,IF(G92="Y",1,0))+IF(L92&gt;10,5,L92/2)+IF(S92&gt;100,0,IF(S92&lt;0,0,(100-S92)/10))+IF(U92&gt;100,0,IF(U92&lt;0,0,(100-U92)/10))+IF(X92="-",0,IF(X92="N/A",0,IF(X92&gt;5,0,5-X92)))+IF(Y92&gt;5,0,5-Y92)+IF(Z92="N/A",0,IF(Z92&gt;5,0,5-Z92))+IF(AB92&lt;0,0,IF(AB92="-",0,IF(AB92="N/A",0,IF(AB92&gt;10,5,AB92/2))))+IF(AC92="n/a",0,IF(AC92&lt;0,0,IF(AC92&gt;10,5,AC92/2)))+IF(AE92="n/a",0,IF(AE92&lt;0,0,IF(AE92&gt;10,5,AE92/2)))+AF92/10+IF(AG92&gt;100000,3,IF(AG92&gt;10000,2,IF(AG92&gt;1000,1,0)))+IF(AL92&gt;10,5,AL92/2)+IF(AM92="n/a",0,IF(AM92&gt;10,5,AM92/2))+IF(AN92="n/a",0,IF(AN92&gt;10,5,AN92/2))+IF(AO92="n/a",0,IF(AO92&lt;0,0,IF(AO92&gt;10,5,AO92/2)))+IF(CB92&gt;10,5,CB92/2)</f>
        <v>61.4808964918983</v>
      </c>
      <c r="CH92" s="315">
        <f>IF(AB92="n/a",1.03*AP92,IF(AB92&lt;0,1.01*AP92,IF(AB92&gt;10,1.1*AP92,(1+AB92/100)*AP92)))</f>
        <v>0.3232</v>
      </c>
      <c r="CI92" s="211">
        <f>IF($AC92="n/a",1.03*CH92,IF($AC92&lt;0,1.01*CH92,IF($AC92&gt;10,1.1*CH92,(1+$AC92/100)*CH92)))</f>
        <v>0.34892672</v>
      </c>
      <c r="CJ92" s="212">
        <f>IF($AE92="n/a",1.03*CI92,IF($AE92&lt;0,1.01*CI92,IF($AE92&gt;10,1.1*CI92,(1+$AE92/100)*CI92)))</f>
        <v>0.383819392</v>
      </c>
      <c r="CK92" s="212">
        <f>IF($AE92="n/a",1.03*CJ92,IF($AE92&lt;0,1.01*CJ92,IF($AE92&gt;10,1.1*CJ92,(1+$AE92/100)*CJ92)))</f>
        <v>0.4222013312000001</v>
      </c>
      <c r="CL92" s="210">
        <f>IF($AE92="n/a",1.03*CK92,IF($AE92&lt;0,1.01*CK92,IF($AE92&gt;10,1.1*CK92,(1+$AE92/100)*CK92)))</f>
        <v>0.4644214643200001</v>
      </c>
      <c r="CM92" s="211">
        <f>SUM(CH92:CL92)</f>
        <v>1.942568907520</v>
      </c>
      <c r="CN92" s="208">
        <f>(CM92/H92)*100</f>
        <v>24.31250197146434</v>
      </c>
      <c r="CO92" s="213">
        <v>0.72</v>
      </c>
      <c r="CP92" s="214">
        <v>14.8</v>
      </c>
      <c r="CQ92" s="215">
        <v>-52.6</v>
      </c>
      <c r="CR92" s="214">
        <v>-1.9</v>
      </c>
      <c r="CS92" s="215">
        <v>-26.3</v>
      </c>
    </row>
    <row r="93" ht="11.25" customHeight="1">
      <c r="A93" t="s" s="227">
        <v>1261</v>
      </c>
      <c r="B93" t="s" s="116">
        <v>1262</v>
      </c>
      <c r="C93" t="s" s="227">
        <v>1263</v>
      </c>
      <c r="D93" s="218">
        <v>7</v>
      </c>
      <c r="E93" s="85">
        <v>584</v>
      </c>
      <c r="F93" t="s" s="220">
        <v>129</v>
      </c>
      <c r="G93" t="s" s="221">
        <v>129</v>
      </c>
      <c r="H93" s="493">
        <v>208.55</v>
      </c>
      <c r="I93" s="223">
        <f>(R93/H93)*100</f>
        <v>0.7288420043155118</v>
      </c>
      <c r="J93" s="224">
        <v>1.32</v>
      </c>
      <c r="K93" s="224">
        <v>1.52</v>
      </c>
      <c r="L93" s="223">
        <f>((K93/J93)-1)*100</f>
        <v>15.15151515151514</v>
      </c>
      <c r="M93" s="226">
        <v>43069</v>
      </c>
      <c r="N93" s="226">
        <v>43070</v>
      </c>
      <c r="O93" s="226">
        <v>43105</v>
      </c>
      <c r="P93" t="s" s="227">
        <v>1166</v>
      </c>
      <c r="Q93" t="s" s="582">
        <v>1264</v>
      </c>
      <c r="R93" s="225">
        <f>K93</f>
        <v>1.52</v>
      </c>
      <c r="S93" s="228">
        <f>IF(OR(W93&lt;0.01,W93="n/a"),"n/a",R93/W93*100)</f>
        <v>20.43010752688172</v>
      </c>
      <c r="T93" s="229">
        <f>IF(OR(W93&lt;0.01,Z93="n/a"),"n/a",(H93/SQRT(22.5*W93*(H93/Z93))-1)*100)</f>
        <v>163.660134769492</v>
      </c>
      <c r="U93" s="223">
        <f>IF(OR(W93&lt;0.01,W93="n/a"),"n/a",H93/W93)</f>
        <v>28.03091397849462</v>
      </c>
      <c r="V93" s="230">
        <v>12</v>
      </c>
      <c r="W93" s="222">
        <v>7.44</v>
      </c>
      <c r="X93" s="222">
        <v>2.33</v>
      </c>
      <c r="Y93" s="231">
        <v>2.4</v>
      </c>
      <c r="Z93" s="232">
        <v>5.58</v>
      </c>
      <c r="AA93" s="233">
        <v>18.2</v>
      </c>
      <c r="AB93" s="234">
        <v>73.5</v>
      </c>
      <c r="AC93" s="235">
        <v>18.34</v>
      </c>
      <c r="AD93" s="236">
        <v>12.6</v>
      </c>
      <c r="AE93" s="236">
        <v>12</v>
      </c>
      <c r="AF93" s="237">
        <v>6</v>
      </c>
      <c r="AG93" s="238">
        <v>3155</v>
      </c>
      <c r="AH93" s="239">
        <v>1.1</v>
      </c>
      <c r="AI93" s="240">
        <v>1.78</v>
      </c>
      <c r="AJ93" s="241">
        <f>IF(OR(AD93&lt;0,AD93="n/a",AD93=0,AN93="n/a"),"n/a",AN93/AD93)</f>
        <v>1.438572920977051</v>
      </c>
      <c r="AK93" s="242">
        <f>IF(OR(AN93&lt;0,AN93="n/a",AO93&lt;0,AO93="n/a"),"n/a",AN93/AO93)</f>
        <v>2.086857942899214</v>
      </c>
      <c r="AL93" s="243">
        <f>((AP93/AQ93)^(1/1)-1)*100</f>
        <v>14.99999999999999</v>
      </c>
      <c r="AM93" s="243">
        <f>IF(AS93=0,"n/a",((AP93/AS93)^(1/3)-1)*100)</f>
        <v>16.8929847249943</v>
      </c>
      <c r="AN93" s="243">
        <f>IF(AV93=0,"n/a",((AP93/AV93)^(1/5)-1)*100)</f>
        <v>18.12601880431084</v>
      </c>
      <c r="AO93" s="244">
        <f>IF(BB93=0,"n/a",((AP93/BB93)^(1/10)-1)*100)</f>
        <v>8.685794289921267</v>
      </c>
      <c r="AP93" s="241">
        <v>1.15</v>
      </c>
      <c r="AQ93" s="241">
        <v>1</v>
      </c>
      <c r="AR93" s="241">
        <v>0.87</v>
      </c>
      <c r="AS93" s="241">
        <v>0.72</v>
      </c>
      <c r="AT93" t="s" s="266">
        <v>112</v>
      </c>
      <c r="AU93" s="241">
        <v>0.6</v>
      </c>
      <c r="AV93" s="321">
        <v>0.5</v>
      </c>
      <c r="AW93" s="245"/>
      <c r="AX93" s="583">
        <v>0.5</v>
      </c>
      <c r="AY93" s="394">
        <v>0.5</v>
      </c>
      <c r="AZ93" s="317">
        <v>0.5</v>
      </c>
      <c r="BA93" s="317">
        <v>0.5</v>
      </c>
      <c r="BB93" s="317">
        <v>0.5</v>
      </c>
      <c r="BC93" s="317">
        <v>0.5</v>
      </c>
      <c r="BD93" s="317">
        <v>0.5</v>
      </c>
      <c r="BE93" s="317">
        <v>0.5</v>
      </c>
      <c r="BF93" s="317">
        <v>0.5</v>
      </c>
      <c r="BG93" s="317">
        <v>0.5</v>
      </c>
      <c r="BH93" s="317">
        <v>0.5</v>
      </c>
      <c r="BI93" s="401">
        <v>0.5</v>
      </c>
      <c r="BJ93" s="246">
        <f>SUM(AP93:BI93)</f>
        <v>10.84</v>
      </c>
      <c r="BK93" s="250">
        <f>((AP93/AQ93)-1)*100</f>
        <v>14.99999999999999</v>
      </c>
      <c r="BL93" s="250">
        <f>((AQ93/AR93)-1)*100</f>
        <v>14.94252873563218</v>
      </c>
      <c r="BM93" s="250">
        <f>((AR93/AS93)-1)*100</f>
        <v>20.83333333333335</v>
      </c>
      <c r="BN93" s="250">
        <f>IF(AU93=0,0,IF(AU93&gt;AS93,0,((AS93/AU93)-1)*100))</f>
        <v>20</v>
      </c>
      <c r="BO93" s="250">
        <f>IF(AV93=0,0,IF(AV93&gt;AU93,0,((AU93/AV93)-1)*100))</f>
        <v>20</v>
      </c>
      <c r="BP93" s="250">
        <f>IF(AX93=0,0,IF(AX93&gt;AV93,0,((AV93/AX93)-1)*100))</f>
        <v>0</v>
      </c>
      <c r="BQ93" s="251">
        <f>IF(AY93=0,0,IF(AY93&gt;AX93,0,((AX93/AY93)-1)*100))</f>
        <v>0</v>
      </c>
      <c r="BR93" s="252">
        <f>IF(AZ93=0,0,IF(AZ93&gt;AY93,0,((AY93/AZ93)-1)*100))</f>
        <v>0</v>
      </c>
      <c r="BS93" s="252">
        <f>IF(BA93=0,0,IF(BA93&gt;AZ93,0,((AZ93/BA93)-1)*100))</f>
        <v>0</v>
      </c>
      <c r="BT93" s="252">
        <f>IF(BB93=0,0,IF(BB93&gt;BA93,0,((BA93/BB93)-1)*100))</f>
        <v>0</v>
      </c>
      <c r="BU93" s="252">
        <f>IF(BC93=0,0,IF(BC93&gt;BB93,0,((BB93/BC93)-1)*100))</f>
        <v>0</v>
      </c>
      <c r="BV93" s="252">
        <f>IF(BD93=0,0,IF(BD93&gt;BC93,0,((BC93/BD93)-1)*100))</f>
        <v>0</v>
      </c>
      <c r="BW93" s="252">
        <f>IF(BE93=0,0,IF(BE93&gt;BD93,0,((BD93/BE93)-1)*100))</f>
        <v>0</v>
      </c>
      <c r="BX93" s="252">
        <f>IF(BF93=0,0,IF(BF93&gt;BE93,0,((BE93/BF93)-1)*100))</f>
        <v>0</v>
      </c>
      <c r="BY93" s="252">
        <f>IF(BG93=0,0,IF(BG93&gt;BF93,0,((BF93/BG93)-1)*100))</f>
        <v>0</v>
      </c>
      <c r="BZ93" s="252">
        <f>IF(BH93=0,0,IF(BH93&gt;BG93,0,((BG93/BH93)-1)*100))</f>
        <v>0</v>
      </c>
      <c r="CA93" s="253">
        <f>IF(BI93=0,0,IF(BI93&gt;BH93,0,((BH93/BI93)-1)*100))</f>
        <v>0</v>
      </c>
      <c r="CB93" s="250">
        <f>AVERAGE(BK93:CA93)</f>
        <v>5.339756592292089</v>
      </c>
      <c r="CC93" s="250">
        <f>SQRT(AVERAGE((BK93-$CB93)^2,(BL93-$CB93)^2,(BM93-$CB93)^2,(BN93-$CB93)^2,(BO93-$CB93)^2,(BP93-$CB93)^2,(BQ93-$CB93)^2,(BR93-$CB93)^2,(BS93-$CB93)^2,(BT93-$CB93)^2,(BU93-$CB93)^2,(BV93-$CB93)^2,(BW93-$CB93)^2,(BX93-$CB93)^2,(BY93-$CB93)^2,(BZ93-$CB93)^2,(CA93-$CB93)^2))</f>
        <v>8.393225331424832</v>
      </c>
      <c r="CD93" t="s" s="116">
        <v>302</v>
      </c>
      <c r="CE93" s="254">
        <f>IF(AN93="n/a","n/a",IF(U93&lt;0,"n/a",IF(U93="n/a","n/a",I93+AN93-U93)))</f>
        <v>-9.176053169868272</v>
      </c>
      <c r="CF93" s="254">
        <f>IF(AN93="n/a","n/a",I93+AN93)</f>
        <v>18.85486080862635</v>
      </c>
      <c r="CG93" s="250">
        <f>D93/10+(1000-E93)/100+IF(F93="N",2,IF(F93="Y",1,0))+IF(G93="N",2,IF(G93="Y",1,0))+IF(L93&gt;10,5,L93/2)+IF(S93&gt;100,0,IF(S93&lt;0,0,(100-S93)/10))+IF(U93&gt;100,0,IF(U93&lt;0,0,(100-U93)/10))+IF(X93="-",0,IF(X93="N/A",0,IF(X93&gt;5,0,5-X93)))+IF(Y93&gt;5,0,5-Y93)+IF(Z93="N/A",0,IF(Z93&gt;5,0,5-Z93))+IF(AB93&lt;0,0,IF(AB93="-",0,IF(AB93="N/A",0,IF(AB93&gt;10,5,AB93/2))))+IF(AC93="n/a",0,IF(AC93&lt;0,0,IF(AC93&gt;10,5,AC93/2)))+IF(AE93="n/a",0,IF(AE93&lt;0,0,IF(AE93&gt;10,5,AE93/2)))+AF93/10+IF(AG93&gt;100000,3,IF(AG93&gt;10000,2,IF(AG93&gt;1000,1,0)))+IF(AL93&gt;10,5,AL93/2)+IF(AM93="n/a",0,IF(AM93&gt;10,5,AM93/2))+IF(AN93="n/a",0,IF(AN93&gt;10,5,AN93/2))+IF(AO93="n/a",0,IF(AO93&lt;0,0,IF(AO93&gt;10,5,AO93/2)))+IF(CB93&gt;10,5,CB93/2)</f>
        <v>68.89667329056904</v>
      </c>
      <c r="CH93" s="255">
        <f>IF(AB93="n/a",1.03*AP93,IF(AB93&lt;0,1.01*AP93,IF(AB93&gt;10,1.1*AP93,(1+AB93/100)*AP93)))</f>
        <v>1.265</v>
      </c>
      <c r="CI93" s="256">
        <f>IF($AC93="n/a",1.03*CH93,IF($AC93&lt;0,1.01*CH93,IF($AC93&gt;10,1.1*CH93,(1+$AC93/100)*CH93)))</f>
        <v>1.3915</v>
      </c>
      <c r="CJ93" s="257">
        <f>IF($AE93="n/a",1.03*CI93,IF($AE93&lt;0,1.01*CI93,IF($AE93&gt;10,1.1*CI93,(1+$AE93/100)*CI93)))</f>
        <v>1.53065</v>
      </c>
      <c r="CK93" s="257">
        <f>IF($AE93="n/a",1.03*CJ93,IF($AE93&lt;0,1.01*CJ93,IF($AE93&gt;10,1.1*CJ93,(1+$AE93/100)*CJ93)))</f>
        <v>1.683715</v>
      </c>
      <c r="CL93" s="258">
        <f>IF($AE93="n/a",1.03*CK93,IF($AE93&lt;0,1.01*CK93,IF($AE93&gt;10,1.1*CK93,(1+$AE93/100)*CK93)))</f>
        <v>1.8520865</v>
      </c>
      <c r="CM93" s="256">
        <f>SUM(CH93:CL93)</f>
        <v>7.722951500000001</v>
      </c>
      <c r="CN93" s="253">
        <f>(CM93/H93)*100</f>
        <v>3.703165427954927</v>
      </c>
      <c r="CO93" s="259">
        <v>0.88</v>
      </c>
      <c r="CP93" s="260">
        <v>58.4</v>
      </c>
      <c r="CQ93" s="261">
        <v>-1.4</v>
      </c>
      <c r="CR93" s="260">
        <v>3.1</v>
      </c>
      <c r="CS93" s="261">
        <v>18.7</v>
      </c>
    </row>
    <row r="94" ht="11.25" customHeight="1">
      <c r="A94" t="s" s="116">
        <v>1265</v>
      </c>
      <c r="B94" t="s" s="116">
        <v>1266</v>
      </c>
      <c r="C94" t="s" s="227">
        <v>736</v>
      </c>
      <c r="D94" s="218">
        <v>7</v>
      </c>
      <c r="E94" s="85">
        <v>500</v>
      </c>
      <c r="F94" t="s" s="220">
        <v>141</v>
      </c>
      <c r="G94" t="s" s="221">
        <v>141</v>
      </c>
      <c r="H94" s="493">
        <v>34.15</v>
      </c>
      <c r="I94" s="223">
        <f>(R94/H94)*100</f>
        <v>3.396778916544656</v>
      </c>
      <c r="J94" s="224">
        <v>0.26</v>
      </c>
      <c r="K94" s="224">
        <v>0.29</v>
      </c>
      <c r="L94" s="223">
        <f>((K94/J94)-1)*100</f>
        <v>11.53846153846152</v>
      </c>
      <c r="M94" s="226">
        <v>42829</v>
      </c>
      <c r="N94" s="226">
        <v>42831</v>
      </c>
      <c r="O94" s="226">
        <v>42851</v>
      </c>
      <c r="P94" t="s" s="227">
        <v>350</v>
      </c>
      <c r="Q94" s="325"/>
      <c r="R94" s="225">
        <f>K94*4</f>
        <v>1.16</v>
      </c>
      <c r="S94" s="228">
        <f>IF(OR(W94&lt;0.01,W94="n/a"),"n/a",R94/W94*100)</f>
        <v>60.73298429319372</v>
      </c>
      <c r="T94" s="229">
        <f>IF(OR(W94&lt;0.01,Z94="n/a"),"n/a",(H94/SQRT(22.5*W94*(H94/Z94))-1)*100)</f>
        <v>43.18491443154158</v>
      </c>
      <c r="U94" s="223">
        <f>IF(OR(W94&lt;0.01,W94="n/a"),"n/a",H94/W94)</f>
        <v>17.87958115183246</v>
      </c>
      <c r="V94" s="230">
        <v>7</v>
      </c>
      <c r="W94" s="222">
        <v>1.91</v>
      </c>
      <c r="X94" s="222">
        <v>1.75</v>
      </c>
      <c r="Y94" s="231">
        <v>3.55</v>
      </c>
      <c r="Z94" s="232">
        <v>2.58</v>
      </c>
      <c r="AA94" s="233">
        <v>14.9</v>
      </c>
      <c r="AB94" s="234">
        <v>-9.800000000000001</v>
      </c>
      <c r="AC94" s="235">
        <v>5.02</v>
      </c>
      <c r="AD94" s="236">
        <v>5</v>
      </c>
      <c r="AE94" s="236">
        <v>10.24</v>
      </c>
      <c r="AF94" s="237">
        <v>40</v>
      </c>
      <c r="AG94" s="238">
        <v>170579</v>
      </c>
      <c r="AH94" s="239">
        <v>0.1</v>
      </c>
      <c r="AI94" s="240">
        <v>0.51</v>
      </c>
      <c r="AJ94" s="241">
        <f>IF(OR(AD94&lt;0,AD94="n/a",AD94=0,AN94="n/a"),"n/a",AN94/AD94)</f>
        <v>8.125647767752705</v>
      </c>
      <c r="AK94" t="s" s="265">
        <f>IF(OR(AN94&lt;0,AN94="n/a",AO94&lt;0,AO94="n/a"),"n/a",AN94/AO94)</f>
        <v>143</v>
      </c>
      <c r="AL94" s="243">
        <f>((AP94/AQ94)^(1/1)-1)*100</f>
        <v>20.73170731707317</v>
      </c>
      <c r="AM94" s="243">
        <f>IF(AS94=0,"n/a",((AP94/AS94)^(1/3)-1)*100)</f>
        <v>15.05547224404848</v>
      </c>
      <c r="AN94" s="243">
        <f>IF(AV94=0,"n/a",((AP94/AV94)^(1/5)-1)*100)</f>
        <v>40.62823883876352</v>
      </c>
      <c r="AO94" t="s" s="265">
        <f>IF(BB94=0,"n/a",((AP94/BB94)^(1/10)-1)*100)</f>
        <v>143</v>
      </c>
      <c r="AP94" s="241">
        <v>0.99</v>
      </c>
      <c r="AQ94" s="241">
        <v>0.82</v>
      </c>
      <c r="AR94" s="241">
        <v>0.74</v>
      </c>
      <c r="AS94" s="241">
        <v>0.65</v>
      </c>
      <c r="AT94" s="245"/>
      <c r="AU94" s="241">
        <v>0.36</v>
      </c>
      <c r="AV94" s="241">
        <v>0.18</v>
      </c>
      <c r="AW94" s="245"/>
      <c r="AX94" s="583">
        <v>0</v>
      </c>
      <c r="AY94" s="394">
        <v>0</v>
      </c>
      <c r="AZ94" s="317">
        <v>0</v>
      </c>
      <c r="BA94" s="317">
        <v>0</v>
      </c>
      <c r="BB94" s="317">
        <v>0</v>
      </c>
      <c r="BC94" s="317">
        <v>0</v>
      </c>
      <c r="BD94" s="317">
        <v>0</v>
      </c>
      <c r="BE94" s="317">
        <v>0</v>
      </c>
      <c r="BF94" s="317">
        <v>0</v>
      </c>
      <c r="BG94" s="317">
        <v>0</v>
      </c>
      <c r="BH94" s="317">
        <v>0</v>
      </c>
      <c r="BI94" s="401">
        <v>0</v>
      </c>
      <c r="BJ94" s="246">
        <f>SUM(AP94:BI94)</f>
        <v>3.74</v>
      </c>
      <c r="BK94" s="250">
        <f>((AP94/AQ94)-1)*100</f>
        <v>20.73170731707317</v>
      </c>
      <c r="BL94" s="250">
        <f>((AQ94/AR94)-1)*100</f>
        <v>10.81081081081081</v>
      </c>
      <c r="BM94" s="250">
        <f>((AR94/AS94)-1)*100</f>
        <v>13.84615384615384</v>
      </c>
      <c r="BN94" s="250">
        <f>IF(AU94=0,0,IF(AU94&gt;AS94,0,((AS94/AU94)-1)*100))</f>
        <v>80.55555555555556</v>
      </c>
      <c r="BO94" s="250">
        <f>IF(AV94=0,0,IF(AV94&gt;AU94,0,((AU94/AV94)-1)*100))</f>
        <v>100</v>
      </c>
      <c r="BP94" s="250">
        <f>IF(AX94=0,0,IF(AX94&gt;AV94,0,((AV94/AX94)-1)*100))</f>
        <v>0</v>
      </c>
      <c r="BQ94" s="251">
        <f>IF(AY94=0,0,IF(AY94&gt;AX94,0,((AX94/AY94)-1)*100))</f>
        <v>0</v>
      </c>
      <c r="BR94" s="252">
        <f>IF(AZ94=0,0,IF(AZ94&gt;AY94,0,((AY94/AZ94)-1)*100))</f>
        <v>0</v>
      </c>
      <c r="BS94" s="252">
        <f>IF(BA94=0,0,IF(BA94&gt;AZ94,0,((AZ94/BA94)-1)*100))</f>
        <v>0</v>
      </c>
      <c r="BT94" s="252">
        <f>IF(BB94=0,0,IF(BB94&gt;BA94,0,((BA94/BB94)-1)*100))</f>
        <v>0</v>
      </c>
      <c r="BU94" s="252">
        <f>IF(BC94=0,0,IF(BC94&gt;BB94,0,((BB94/BC94)-1)*100))</f>
        <v>0</v>
      </c>
      <c r="BV94" s="252">
        <f>IF(BD94=0,0,IF(BD94&gt;BC94,0,((BC94/BD94)-1)*100))</f>
        <v>0</v>
      </c>
      <c r="BW94" s="252">
        <f>IF(BE94=0,0,IF(BE94&gt;BD94,0,((BD94/BE94)-1)*100))</f>
        <v>0</v>
      </c>
      <c r="BX94" s="252">
        <f>IF(BF94=0,0,IF(BF94&gt;BE94,0,((BE94/BF94)-1)*100))</f>
        <v>0</v>
      </c>
      <c r="BY94" s="252">
        <f>IF(BG94=0,0,IF(BG94&gt;BF94,0,((BF94/BG94)-1)*100))</f>
        <v>0</v>
      </c>
      <c r="BZ94" s="252">
        <f>IF(BH94=0,0,IF(BH94&gt;BG94,0,((BG94/BH94)-1)*100))</f>
        <v>0</v>
      </c>
      <c r="CA94" s="253">
        <f>IF(BI94=0,0,IF(BI94&gt;BH94,0,((BH94/BI94)-1)*100))</f>
        <v>0</v>
      </c>
      <c r="CB94" s="250">
        <f>AVERAGE(BK94:CA94)</f>
        <v>13.29083691350549</v>
      </c>
      <c r="CC94" s="250">
        <f>SQRT(AVERAGE((BK94-$CB94)^2,(BL94-$CB94)^2,(BM94-$CB94)^2,(BN94-$CB94)^2,(BO94-$CB94)^2,(BP94-$CB94)^2,(BQ94-$CB94)^2,(BR94-$CB94)^2,(BS94-$CB94)^2,(BT94-$CB94)^2,(BU94-$CB94)^2,(BV94-$CB94)^2,(BW94-$CB94)^2,(BX94-$CB94)^2,(BY94-$CB94)^2,(BZ94-$CB94)^2,(CA94-$CB94)^2))</f>
        <v>28.92648180781113</v>
      </c>
      <c r="CD94" t="s" s="116">
        <v>178</v>
      </c>
      <c r="CE94" s="254">
        <f>IF(AN94="n/a","n/a",IF(U94&lt;0,"n/a",IF(U94="n/a","n/a",I94+AN94-U94)))</f>
        <v>26.14543660347572</v>
      </c>
      <c r="CF94" s="254">
        <f>IF(AN94="n/a","n/a",I94+AN94)</f>
        <v>44.02501775530818</v>
      </c>
      <c r="CG94" s="250">
        <f>D94/10+(1000-E94)/100+IF(F94="N",2,IF(F94="Y",1,0))+IF(G94="N",2,IF(G94="Y",1,0))+IF(L94&gt;10,5,L94/2)+IF(S94&gt;100,0,IF(S94&lt;0,0,(100-S94)/10))+IF(U94&gt;100,0,IF(U94&lt;0,0,(100-U94)/10))+IF(X94="-",0,IF(X94="N/A",0,IF(X94&gt;5,0,5-X94)))+IF(Y94&gt;5,0,5-Y94)+IF(Z94="N/A",0,IF(Z94&gt;5,0,5-Z94))+IF(AB94&lt;0,0,IF(AB94="-",0,IF(AB94="N/A",0,IF(AB94&gt;10,5,AB94/2))))+IF(AC94="n/a",0,IF(AC94&lt;0,0,IF(AC94&gt;10,5,AC94/2)))+IF(AE94="n/a",0,IF(AE94&lt;0,0,IF(AE94&gt;10,5,AE94/2)))+AF94/10+IF(AG94&gt;100000,3,IF(AG94&gt;10000,2,IF(AG94&gt;1000,1,0)))+IF(AL94&gt;10,5,AL94/2)+IF(AM94="n/a",0,IF(AM94&gt;10,5,AM94/2))+IF(AN94="n/a",0,IF(AN94&gt;10,5,AN94/2))+IF(AO94="n/a",0,IF(AO94&lt;0,0,IF(AO94&gt;10,5,AO94/2)))+IF(CB94&gt;10,5,CB94/2)</f>
        <v>66.46874345549737</v>
      </c>
      <c r="CH94" s="255">
        <f>IF(AB94="n/a",1.03*AP94,IF(AB94&lt;0,1.01*AP94,IF(AB94&gt;10,1.1*AP94,(1+AB94/100)*AP94)))</f>
        <v>0.9999</v>
      </c>
      <c r="CI94" s="256">
        <f>IF($AC94="n/a",1.03*CH94,IF($AC94&lt;0,1.01*CH94,IF($AC94&gt;10,1.1*CH94,(1+$AC94/100)*CH94)))</f>
        <v>1.05009498</v>
      </c>
      <c r="CJ94" s="257">
        <f>IF($AE94="n/a",1.03*CI94,IF($AE94&lt;0,1.01*CI94,IF($AE94&gt;10,1.1*CI94,(1+$AE94/100)*CI94)))</f>
        <v>1.155104478</v>
      </c>
      <c r="CK94" s="257">
        <f>IF($AE94="n/a",1.03*CJ94,IF($AE94&lt;0,1.01*CJ94,IF($AE94&gt;10,1.1*CJ94,(1+$AE94/100)*CJ94)))</f>
        <v>1.2706149258</v>
      </c>
      <c r="CL94" s="258">
        <f>IF($AE94="n/a",1.03*CK94,IF($AE94&lt;0,1.01*CK94,IF($AE94&gt;10,1.1*CK94,(1+$AE94/100)*CK94)))</f>
        <v>1.397676418380001</v>
      </c>
      <c r="CM94" s="256">
        <f>SUM(CH94:CL94)</f>
        <v>5.873390802180001</v>
      </c>
      <c r="CN94" s="253">
        <f>(CM94/H94)*100</f>
        <v>17.19880176333822</v>
      </c>
      <c r="CO94" s="259">
        <v>1.16</v>
      </c>
      <c r="CP94" s="260">
        <v>17.3</v>
      </c>
      <c r="CQ94" s="261">
        <v>-1.7</v>
      </c>
      <c r="CR94" s="260">
        <v>3.8</v>
      </c>
      <c r="CS94" s="261">
        <v>5</v>
      </c>
    </row>
    <row r="95" ht="11.25" customHeight="1">
      <c r="A95" t="s" s="227">
        <v>1267</v>
      </c>
      <c r="B95" t="s" s="116">
        <v>1268</v>
      </c>
      <c r="C95" t="s" s="227">
        <v>128</v>
      </c>
      <c r="D95" s="218">
        <v>5</v>
      </c>
      <c r="E95" s="85">
        <v>741</v>
      </c>
      <c r="F95" t="s" s="220">
        <v>129</v>
      </c>
      <c r="G95" t="s" s="221">
        <v>129</v>
      </c>
      <c r="H95" s="493">
        <v>13.6</v>
      </c>
      <c r="I95" s="223">
        <f>(R95/H95)*100</f>
        <v>1.176470588235294</v>
      </c>
      <c r="J95" s="224">
        <v>0.12</v>
      </c>
      <c r="K95" s="224">
        <v>0.16</v>
      </c>
      <c r="L95" s="223">
        <f>((K95/J95)-1)*100</f>
        <v>33.33333333333335</v>
      </c>
      <c r="M95" s="226">
        <v>42801</v>
      </c>
      <c r="N95" s="226">
        <v>42803</v>
      </c>
      <c r="O95" s="226">
        <v>42817</v>
      </c>
      <c r="P95" t="s" s="227">
        <v>938</v>
      </c>
      <c r="Q95" t="s" s="227">
        <v>44</v>
      </c>
      <c r="R95" s="225">
        <f>K95</f>
        <v>0.16</v>
      </c>
      <c r="S95" s="228">
        <f>IF(OR(W95&lt;0.01,W95="n/a"),"n/a",R95/W95*100)</f>
        <v>28.57142857142857</v>
      </c>
      <c r="T95" s="229">
        <f>IF(OR(W95&lt;0.01,Z95="n/a"),"n/a",(H95/SQRT(22.5*W95*(H95/Z95))-1)*100)</f>
        <v>8.96336940924629</v>
      </c>
      <c r="U95" s="223">
        <f>IF(OR(W95&lt;0.01,W95="n/a"),"n/a",H95/W95)</f>
        <v>24.28571428571428</v>
      </c>
      <c r="V95" s="230">
        <v>9</v>
      </c>
      <c r="W95" s="222">
        <v>0.5600000000000001</v>
      </c>
      <c r="X95" t="s" s="399">
        <v>143</v>
      </c>
      <c r="Y95" s="231">
        <v>2.63</v>
      </c>
      <c r="Z95" s="232">
        <v>1.1</v>
      </c>
      <c r="AA95" s="233">
        <v>4</v>
      </c>
      <c r="AB95" s="234">
        <v>-8.9</v>
      </c>
      <c r="AC95" t="s" s="422">
        <v>143</v>
      </c>
      <c r="AD95" s="236">
        <v>67.09999999999999</v>
      </c>
      <c r="AE95" t="s" s="416">
        <v>143</v>
      </c>
      <c r="AF95" s="237">
        <v>1</v>
      </c>
      <c r="AG95" s="238">
        <v>72</v>
      </c>
      <c r="AH95" s="239">
        <v>1</v>
      </c>
      <c r="AI95" s="240">
        <v>0</v>
      </c>
      <c r="AJ95" t="s" s="265">
        <f>IF(OR(AD95&lt;0,AD95="n/a",AD95=0,AN95="n/a"),"n/a",AN95/AD95)</f>
        <v>143</v>
      </c>
      <c r="AK95" t="s" s="265">
        <f>IF(OR(AN95&lt;0,AN95="n/a",AO95&lt;0,AO95="n/a"),"n/a",AN95/AO95)</f>
        <v>143</v>
      </c>
      <c r="AL95" s="243">
        <f>((AP95/AQ95)^(1/1)-1)*100</f>
        <v>50</v>
      </c>
      <c r="AM95" s="243">
        <f>IF(AS95=0,"n/a",((AP95/AS95)^(1/3)-1)*100)</f>
        <v>81.71205928321396</v>
      </c>
      <c r="AN95" t="s" s="265">
        <f>IF(AV95=0,"n/a",((AP95/AV95)^(1/5)-1)*100)</f>
        <v>143</v>
      </c>
      <c r="AO95" s="244">
        <f>IF(BB95=0,"n/a",((AP95/BB95)^(1/10)-1)*100)</f>
        <v>-4.979978349432357</v>
      </c>
      <c r="AP95" s="241">
        <v>0.12</v>
      </c>
      <c r="AQ95" s="241">
        <v>0.08</v>
      </c>
      <c r="AR95" s="241">
        <v>0.04</v>
      </c>
      <c r="AS95" s="241">
        <v>0.02</v>
      </c>
      <c r="AT95" s="245"/>
      <c r="AU95" s="321">
        <v>0</v>
      </c>
      <c r="AV95" s="321">
        <v>0</v>
      </c>
      <c r="AW95" s="245"/>
      <c r="AX95" s="583">
        <v>0</v>
      </c>
      <c r="AY95" s="394">
        <v>0.1</v>
      </c>
      <c r="AZ95" s="317">
        <v>0.2</v>
      </c>
      <c r="BA95" s="317">
        <v>0.2</v>
      </c>
      <c r="BB95" s="317">
        <v>0.2</v>
      </c>
      <c r="BC95" s="248">
        <v>0.2</v>
      </c>
      <c r="BD95" s="248">
        <v>0.1</v>
      </c>
      <c r="BE95" s="317">
        <v>0</v>
      </c>
      <c r="BF95" s="317">
        <v>0</v>
      </c>
      <c r="BG95" s="317">
        <v>0</v>
      </c>
      <c r="BH95" s="317">
        <v>0</v>
      </c>
      <c r="BI95" s="401">
        <v>0</v>
      </c>
      <c r="BJ95" s="246">
        <f>SUM(AP95:BI95)</f>
        <v>1.26</v>
      </c>
      <c r="BK95" s="250">
        <f>((AP95/AQ95)-1)*100</f>
        <v>50</v>
      </c>
      <c r="BL95" s="250">
        <f>((AQ95/AR95)-1)*100</f>
        <v>100</v>
      </c>
      <c r="BM95" s="250">
        <f>((AR95/AS95)-1)*100</f>
        <v>100</v>
      </c>
      <c r="BN95" s="250">
        <f>IF(AU95=0,0,IF(AU95&gt;AS95,0,((AS95/AU95)-1)*100))</f>
        <v>0</v>
      </c>
      <c r="BO95" s="250">
        <f>IF(AV95=0,0,IF(AV95&gt;AU95,0,((AU95/AV95)-1)*100))</f>
        <v>0</v>
      </c>
      <c r="BP95" s="250">
        <f>IF(AX95=0,0,IF(AX95&gt;AV95,0,((AV95/AX95)-1)*100))</f>
        <v>0</v>
      </c>
      <c r="BQ95" s="251">
        <f>IF(AY95=0,0,IF(AY95&gt;AX95,0,((AX95/AY95)-1)*100))</f>
        <v>0</v>
      </c>
      <c r="BR95" s="252">
        <f>IF(AZ95=0,0,IF(AZ95&gt;AY95,0,((AY95/AZ95)-1)*100))</f>
        <v>0</v>
      </c>
      <c r="BS95" s="252">
        <f>IF(BA95=0,0,IF(BA95&gt;AZ95,0,((AZ95/BA95)-1)*100))</f>
        <v>0</v>
      </c>
      <c r="BT95" s="252">
        <f>IF(BB95=0,0,IF(BB95&gt;BA95,0,((BA95/BB95)-1)*100))</f>
        <v>0</v>
      </c>
      <c r="BU95" s="252">
        <f>IF(BC95=0,0,IF(BC95&gt;BB95,0,((BB95/BC95)-1)*100))</f>
        <v>0</v>
      </c>
      <c r="BV95" s="252">
        <f>IF(BD95=0,0,IF(BD95&gt;BC95,0,((BC95/BD95)-1)*100))</f>
        <v>100</v>
      </c>
      <c r="BW95" s="252">
        <f>IF(BE95=0,0,IF(BE95&gt;BD95,0,((BD95/BE95)-1)*100))</f>
        <v>0</v>
      </c>
      <c r="BX95" s="252">
        <f>IF(BF95=0,0,IF(BF95&gt;BE95,0,((BE95/BF95)-1)*100))</f>
        <v>0</v>
      </c>
      <c r="BY95" s="252">
        <f>IF(BG95=0,0,IF(BG95&gt;BF95,0,((BF95/BG95)-1)*100))</f>
        <v>0</v>
      </c>
      <c r="BZ95" s="252">
        <f>IF(BH95=0,0,IF(BH95&gt;BG95,0,((BG95/BH95)-1)*100))</f>
        <v>0</v>
      </c>
      <c r="CA95" s="253">
        <f>IF(BI95=0,0,IF(BI95&gt;BH95,0,((BH95/BI95)-1)*100))</f>
        <v>0</v>
      </c>
      <c r="CB95" s="250">
        <f>AVERAGE(BK95:CA95)</f>
        <v>20.58823529411765</v>
      </c>
      <c r="CC95" s="250">
        <f>SQRT(AVERAGE((BK95-$CB95)^2,(BL95-$CB95)^2,(BM95-$CB95)^2,(BN95-$CB95)^2,(BO95-$CB95)^2,(BP95-$CB95)^2,(BQ95-$CB95)^2,(BR95-$CB95)^2,(BS95-$CB95)^2,(BT95-$CB95)^2,(BU95-$CB95)^2,(BV95-$CB95)^2,(BW95-$CB95)^2,(BX95-$CB95)^2,(BY95-$CB95)^2,(BZ95-$CB95)^2,(CA95-$CB95)^2))</f>
        <v>38.57316779001177</v>
      </c>
      <c r="CD95" t="s" s="116">
        <v>132</v>
      </c>
      <c r="CE95" t="s" s="402">
        <f>IF(AN95="n/a","n/a",IF(U95&lt;0,"n/a",IF(U95="n/a","n/a",I95+AN95-U95)))</f>
        <v>143</v>
      </c>
      <c r="CF95" t="s" s="402">
        <f>IF(AN95="n/a","n/a",I95+AN95)</f>
        <v>143</v>
      </c>
      <c r="CG95" s="250">
        <f>D95/10+(1000-E95)/100+IF(F95="N",2,IF(F95="Y",1,0))+IF(G95="N",2,IF(G95="Y",1,0))+IF(L95&gt;10,5,L95/2)+IF(S95&gt;100,0,IF(S95&lt;0,0,(100-S95)/10))+IF(U95&gt;100,0,IF(U95&lt;0,0,(100-U95)/10))+IF(X95="-",0,IF(X95="N/A",0,IF(X95&gt;5,0,5-X95)))+IF(Y95&gt;5,0,5-Y95)+IF(Z95="N/A",0,IF(Z95&gt;5,0,5-Z95))+IF(AB95&lt;0,0,IF(AB95="-",0,IF(AB95="N/A",0,IF(AB95&gt;10,5,AB95/2))))+IF(AC95="n/a",0,IF(AC95&lt;0,0,IF(AC95&gt;10,5,AC95/2)))+IF(AE95="n/a",0,IF(AE95&lt;0,0,IF(AE95&gt;10,5,AE95/2)))+AF95/10+IF(AG95&gt;100000,3,IF(AG95&gt;10000,2,IF(AG95&gt;1000,1,0)))+IF(AL95&gt;10,5,AL95/2)+IF(AM95="n/a",0,IF(AM95&gt;10,5,AM95/2))+IF(AN95="n/a",0,IF(AN95&gt;10,5,AN95/2))+IF(AO95="n/a",0,IF(AO95&lt;0,0,IF(AO95&gt;10,5,AO95/2)))+IF(CB95&gt;10,5,CB95/2)</f>
        <v>44.17428571428572</v>
      </c>
      <c r="CH95" s="255">
        <f>IF(AB95="n/a",1.03*AP95,IF(AB95&lt;0,1.01*AP95,IF(AB95&gt;10,1.1*AP95,(1+AB95/100)*AP95)))</f>
        <v>0.1212</v>
      </c>
      <c r="CI95" s="256">
        <f>IF($AC95="n/a",1.03*CH95,IF($AC95&lt;0,1.01*CH95,IF($AC95&gt;10,1.1*CH95,(1+$AC95/100)*CH95)))</f>
        <v>0.124836</v>
      </c>
      <c r="CJ95" s="257">
        <f>IF($AE95="n/a",1.03*CI95,IF($AE95&lt;0,1.01*CI95,IF($AE95&gt;10,1.1*CI95,(1+$AE95/100)*CI95)))</f>
        <v>0.12858108</v>
      </c>
      <c r="CK95" s="257">
        <f>IF($AE95="n/a",1.03*CJ95,IF($AE95&lt;0,1.01*CJ95,IF($AE95&gt;10,1.1*CJ95,(1+$AE95/100)*CJ95)))</f>
        <v>0.1324385124</v>
      </c>
      <c r="CL95" s="258">
        <f>IF($AE95="n/a",1.03*CK95,IF($AE95&lt;0,1.01*CK95,IF($AE95&gt;10,1.1*CK95,(1+$AE95/100)*CK95)))</f>
        <v>0.136411667772</v>
      </c>
      <c r="CM95" s="256">
        <f>SUM(CH95:CL95)</f>
        <v>0.6434672601720001</v>
      </c>
      <c r="CN95" s="253">
        <f>(CM95/H95)*100</f>
        <v>4.731376913029412</v>
      </c>
      <c r="CO95" s="259">
        <v>0.21</v>
      </c>
      <c r="CP95" s="260">
        <v>25.9</v>
      </c>
      <c r="CQ95" s="261">
        <v>-5.8</v>
      </c>
      <c r="CR95" s="260">
        <v>-0.6</v>
      </c>
      <c r="CS95" s="261">
        <v>0.5</v>
      </c>
    </row>
    <row r="96" ht="11.25" customHeight="1">
      <c r="A96" t="s" s="273">
        <v>1269</v>
      </c>
      <c r="B96" t="s" s="146">
        <v>1270</v>
      </c>
      <c r="C96" t="s" s="273">
        <v>128</v>
      </c>
      <c r="D96" s="267">
        <v>6</v>
      </c>
      <c r="E96" s="85">
        <v>641</v>
      </c>
      <c r="F96" t="s" s="151">
        <v>55</v>
      </c>
      <c r="G96" t="s" s="152">
        <v>55</v>
      </c>
      <c r="H96" s="496">
        <v>70.48999999999999</v>
      </c>
      <c r="I96" s="269">
        <f>(R96/H96)*100</f>
        <v>2.496808057880551</v>
      </c>
      <c r="J96" s="270">
        <v>0.43</v>
      </c>
      <c r="K96" s="270">
        <v>0.44</v>
      </c>
      <c r="L96" s="269">
        <f>((K96/J96)-1)*100</f>
        <v>2.325581395348841</v>
      </c>
      <c r="M96" s="272">
        <v>42837</v>
      </c>
      <c r="N96" s="272">
        <v>42839</v>
      </c>
      <c r="O96" s="272">
        <v>42853</v>
      </c>
      <c r="P96" t="s" s="273">
        <v>344</v>
      </c>
      <c r="Q96" s="619"/>
      <c r="R96" s="271">
        <f>K96*4</f>
        <v>1.76</v>
      </c>
      <c r="S96" s="275">
        <f>IF(OR(W96&lt;0.01,W96="n/a"),"n/a",R96/W96*100)</f>
        <v>45.83333333333334</v>
      </c>
      <c r="T96" s="276">
        <f>IF(OR(W96&lt;0.01,Z96="n/a"),"n/a",(H96/SQRT(22.5*W96*(H96/Z96))-1)*100)</f>
        <v>34.27743012413047</v>
      </c>
      <c r="U96" s="269">
        <f>IF(OR(W96&lt;0.01,W96="n/a"),"n/a",H96/W96)</f>
        <v>18.35677083333333</v>
      </c>
      <c r="V96" s="277">
        <v>12</v>
      </c>
      <c r="W96" s="268">
        <v>3.84</v>
      </c>
      <c r="X96" s="268">
        <v>1.84</v>
      </c>
      <c r="Y96" s="278">
        <v>7.8</v>
      </c>
      <c r="Z96" s="279">
        <v>2.21</v>
      </c>
      <c r="AA96" s="280">
        <v>12.1</v>
      </c>
      <c r="AB96" s="281">
        <v>-2</v>
      </c>
      <c r="AC96" s="282">
        <v>1.66</v>
      </c>
      <c r="AD96" s="283">
        <v>5.3</v>
      </c>
      <c r="AE96" s="283">
        <v>10</v>
      </c>
      <c r="AF96" s="284">
        <v>4</v>
      </c>
      <c r="AG96" s="285">
        <v>1090</v>
      </c>
      <c r="AH96" s="286">
        <v>1.4</v>
      </c>
      <c r="AI96" s="287">
        <v>0.03</v>
      </c>
      <c r="AJ96" s="288">
        <f>IF(OR(AD96&lt;0,AD96="n/a",AD96=0,AN96="n/a"),"n/a",AN96/AD96)</f>
        <v>0.8842798573746895</v>
      </c>
      <c r="AK96" s="289">
        <f>IF(OR(AN96&lt;0,AN96="n/a",AO96&lt;0,AO96="n/a"),"n/a",AN96/AO96)</f>
        <v>1.017497529092073</v>
      </c>
      <c r="AL96" s="290">
        <f>((AP96/AQ96)^(1/1)-1)*100</f>
        <v>3.012048192771077</v>
      </c>
      <c r="AM96" s="290">
        <f>IF(AS96=0,"n/a",((AP96/AS96)^(1/3)-1)*100)</f>
        <v>5.409823190941432</v>
      </c>
      <c r="AN96" s="290">
        <f>IF(AV96=0,"n/a",((AP96/AV96)^(1/5)-1)*100)</f>
        <v>4.686683244085854</v>
      </c>
      <c r="AO96" s="291">
        <f>IF(BB96=0,"n/a",((AP96/BB96)^(1/10)-1)*100)</f>
        <v>4.606088083838245</v>
      </c>
      <c r="AP96" s="288">
        <v>1.71</v>
      </c>
      <c r="AQ96" s="288">
        <v>1.66</v>
      </c>
      <c r="AR96" s="288">
        <v>1.57</v>
      </c>
      <c r="AS96" s="288">
        <v>1.46</v>
      </c>
      <c r="AT96" s="292"/>
      <c r="AU96" s="288">
        <v>1.4</v>
      </c>
      <c r="AV96" s="510">
        <v>1.36</v>
      </c>
      <c r="AW96" s="292"/>
      <c r="AX96" s="524">
        <v>1.36</v>
      </c>
      <c r="AY96" s="294">
        <v>1.36</v>
      </c>
      <c r="AZ96" s="295">
        <v>1.33</v>
      </c>
      <c r="BA96" s="295">
        <v>1.21</v>
      </c>
      <c r="BB96" s="295">
        <v>1.09</v>
      </c>
      <c r="BC96" s="295">
        <v>0.97</v>
      </c>
      <c r="BD96" s="295">
        <v>0.86</v>
      </c>
      <c r="BE96" s="295">
        <v>0.75</v>
      </c>
      <c r="BF96" s="295">
        <v>0.3</v>
      </c>
      <c r="BG96" s="426">
        <v>0</v>
      </c>
      <c r="BH96" s="426">
        <v>0.44</v>
      </c>
      <c r="BI96" s="296">
        <v>0.8</v>
      </c>
      <c r="BJ96" s="293">
        <f>SUM(AP96:BI96)</f>
        <v>19.63</v>
      </c>
      <c r="BK96" s="297">
        <f>((AP96/AQ96)-1)*100</f>
        <v>3.012048192771077</v>
      </c>
      <c r="BL96" s="297">
        <f>((AQ96/AR96)-1)*100</f>
        <v>5.73248407643312</v>
      </c>
      <c r="BM96" s="297">
        <f>((AR96/AS96)-1)*100</f>
        <v>7.534246575342474</v>
      </c>
      <c r="BN96" s="297">
        <f>IF(AU96=0,0,IF(AU96&gt;AS96,0,((AS96/AU96)-1)*100))</f>
        <v>4.285714285714293</v>
      </c>
      <c r="BO96" s="297">
        <f>IF(AV96=0,0,IF(AV96&gt;AU96,0,((AU96/AV96)-1)*100))</f>
        <v>2.941176470588225</v>
      </c>
      <c r="BP96" s="297">
        <f>IF(AX96=0,0,IF(AX96&gt;AV96,0,((AV96/AX96)-1)*100))</f>
        <v>0</v>
      </c>
      <c r="BQ96" s="298">
        <f>IF(AY96=0,0,IF(AY96&gt;AX96,0,((AX96/AY96)-1)*100))</f>
        <v>0</v>
      </c>
      <c r="BR96" s="299">
        <f>IF(AZ96=0,0,IF(AZ96&gt;AY96,0,((AY96/AZ96)-1)*100))</f>
        <v>2.255639097744355</v>
      </c>
      <c r="BS96" s="299">
        <f>IF(BA96=0,0,IF(BA96&gt;AZ96,0,((AZ96/BA96)-1)*100))</f>
        <v>9.917355371900838</v>
      </c>
      <c r="BT96" s="299">
        <f>IF(BB96=0,0,IF(BB96&gt;BA96,0,((BA96/BB96)-1)*100))</f>
        <v>11.00917431192658</v>
      </c>
      <c r="BU96" s="299">
        <f>IF(BC96=0,0,IF(BC96&gt;BB96,0,((BB96/BC96)-1)*100))</f>
        <v>12.37113402061856</v>
      </c>
      <c r="BV96" s="299">
        <f>IF(BD96=0,0,IF(BD96&gt;BC96,0,((BC96/BD96)-1)*100))</f>
        <v>12.79069767441861</v>
      </c>
      <c r="BW96" s="299">
        <f>IF(BE96=0,0,IF(BE96&gt;BD96,0,((BD96/BE96)-1)*100))</f>
        <v>14.66666666666667</v>
      </c>
      <c r="BX96" s="299">
        <f>IF(BF96=0,0,IF(BF96&gt;BE96,0,((BE96/BF96)-1)*100))</f>
        <v>150</v>
      </c>
      <c r="BY96" s="299">
        <f>IF(BG96=0,0,IF(BG96&gt;BF96,0,((BF96/BG96)-1)*100))</f>
        <v>0</v>
      </c>
      <c r="BZ96" s="299">
        <f>IF(BH96=0,0,IF(BH96&gt;BG96,0,((BG96/BH96)-1)*100))</f>
        <v>0</v>
      </c>
      <c r="CA96" s="300">
        <f>IF(BI96=0,0,IF(BI96&gt;BH96,0,((BH96/BI96)-1)*100))</f>
        <v>0</v>
      </c>
      <c r="CB96" s="297">
        <f>AVERAGE(BK96:CA96)</f>
        <v>13.91272569083087</v>
      </c>
      <c r="CC96" s="297">
        <f>SQRT(AVERAGE((BK96-$CB96)^2,(BL96-$CB96)^2,(BM96-$CB96)^2,(BN96-$CB96)^2,(BO96-$CB96)^2,(BP96-$CB96)^2,(BQ96-$CB96)^2,(BR96-$CB96)^2,(BS96-$CB96)^2,(BT96-$CB96)^2,(BU96-$CB96)^2,(BV96-$CB96)^2,(BW96-$CB96)^2,(BX96-$CB96)^2,(BY96-$CB96)^2,(BZ96-$CB96)^2,(CA96-$CB96)^2))</f>
        <v>34.3781149692964</v>
      </c>
      <c r="CD96" t="s" s="146">
        <v>132</v>
      </c>
      <c r="CE96" s="301">
        <f>IF(AN96="n/a","n/a",IF(U96&lt;0,"n/a",IF(U96="n/a","n/a",I96+AN96-U96)))</f>
        <v>-11.17327953136693</v>
      </c>
      <c r="CF96" s="301">
        <f>IF(AN96="n/a","n/a",I96+AN96)</f>
        <v>7.183491301966405</v>
      </c>
      <c r="CG96" s="297">
        <f>D96/10+(1000-E96)/100+IF(F96="N",2,IF(F96="Y",1,0))+IF(G96="N",2,IF(G96="Y",1,0))+IF(L96&gt;10,5,L96/2)+IF(S96&gt;100,0,IF(S96&lt;0,0,(100-S96)/10))+IF(U96&gt;100,0,IF(U96&lt;0,0,(100-U96)/10))+IF(X96="-",0,IF(X96="N/A",0,IF(X96&gt;5,0,5-X96)))+IF(Y96&gt;5,0,5-Y96)+IF(Z96="N/A",0,IF(Z96&gt;5,0,5-Z96))+IF(AB96&lt;0,0,IF(AB96="-",0,IF(AB96="N/A",0,IF(AB96&gt;10,5,AB96/2))))+IF(AC96="n/a",0,IF(AC96&lt;0,0,IF(AC96&gt;10,5,AC96/2)))+IF(AE96="n/a",0,IF(AE96&lt;0,0,IF(AE96&gt;10,5,AE96/2)))+AF96/10+IF(AG96&gt;100000,3,IF(AG96&gt;10000,2,IF(AG96&gt;1000,1,0)))+IF(AL96&gt;10,5,AL96/2)+IF(AM96="n/a",0,IF(AM96&gt;10,5,AM96/2))+IF(AN96="n/a",0,IF(AN96&gt;10,5,AN96/2))+IF(AO96="n/a",0,IF(AO96&lt;0,0,IF(AO96&gt;10,5,AO96/2)))+IF(CB96&gt;10,5,CB96/2)</f>
        <v>49.97110163682606</v>
      </c>
      <c r="CH96" s="302">
        <f>IF(AB96="n/a",1.03*AP96,IF(AB96&lt;0,1.01*AP96,IF(AB96&gt;10,1.1*AP96,(1+AB96/100)*AP96)))</f>
        <v>1.7271</v>
      </c>
      <c r="CI96" s="303">
        <f>IF($AC96="n/a",1.03*CH96,IF($AC96&lt;0,1.01*CH96,IF($AC96&gt;10,1.1*CH96,(1+$AC96/100)*CH96)))</f>
        <v>1.75576986</v>
      </c>
      <c r="CJ96" s="304">
        <f>IF($AE96="n/a",1.03*CI96,IF($AE96&lt;0,1.01*CI96,IF($AE96&gt;10,1.1*CI96,(1+$AE96/100)*CI96)))</f>
        <v>1.931346846</v>
      </c>
      <c r="CK96" s="304">
        <f>IF($AE96="n/a",1.03*CJ96,IF($AE96&lt;0,1.01*CJ96,IF($AE96&gt;10,1.1*CJ96,(1+$AE96/100)*CJ96)))</f>
        <v>2.124481530600001</v>
      </c>
      <c r="CL96" s="305">
        <f>IF($AE96="n/a",1.03*CK96,IF($AE96&lt;0,1.01*CK96,IF($AE96&gt;10,1.1*CK96,(1+$AE96/100)*CK96)))</f>
        <v>2.336929683660001</v>
      </c>
      <c r="CM96" s="303">
        <f>SUM(CH96:CL96)</f>
        <v>9.875627920260001</v>
      </c>
      <c r="CN96" s="300">
        <f>(CM96/H96)*100</f>
        <v>14.00997009541779</v>
      </c>
      <c r="CO96" s="306">
        <v>0.85</v>
      </c>
      <c r="CP96" s="307">
        <v>38.1</v>
      </c>
      <c r="CQ96" s="308">
        <v>-5.9</v>
      </c>
      <c r="CR96" s="307">
        <v>3.6</v>
      </c>
      <c r="CS96" s="308">
        <v>6.5</v>
      </c>
    </row>
    <row r="97" ht="11.25" customHeight="1">
      <c r="A97" t="s" s="173">
        <v>1271</v>
      </c>
      <c r="B97" t="s" s="110">
        <v>1272</v>
      </c>
      <c r="C97" t="s" s="173">
        <v>128</v>
      </c>
      <c r="D97" s="174">
        <v>7</v>
      </c>
      <c r="E97" s="85">
        <v>574</v>
      </c>
      <c r="F97" t="s" s="118">
        <v>129</v>
      </c>
      <c r="G97" t="s" s="113">
        <v>129</v>
      </c>
      <c r="H97" s="495">
        <v>22.57</v>
      </c>
      <c r="I97" s="177">
        <f>(R97/H97)*100</f>
        <v>1.240584847142224</v>
      </c>
      <c r="J97" s="311">
        <v>0.06</v>
      </c>
      <c r="K97" s="311">
        <v>0.07000000000000001</v>
      </c>
      <c r="L97" s="177">
        <f>((K97/J97)-1)*100</f>
        <v>16.66666666666667</v>
      </c>
      <c r="M97" s="179">
        <v>43024</v>
      </c>
      <c r="N97" s="179">
        <v>43025</v>
      </c>
      <c r="O97" s="179">
        <v>43040</v>
      </c>
      <c r="P97" t="s" s="173">
        <v>171</v>
      </c>
      <c r="Q97" s="397"/>
      <c r="R97" s="180">
        <f>K97*4</f>
        <v>0.28</v>
      </c>
      <c r="S97" s="181">
        <f>IF(OR(W97&lt;0.01,W97="n/a"),"n/a",R97/W97*100)</f>
        <v>20.58823529411765</v>
      </c>
      <c r="T97" s="182">
        <f>IF(OR(W97&lt;0.01,Z97="n/a"),"n/a",(H97/SQRT(22.5*W97*(H97/Z97))-1)*100)</f>
        <v>2.340901553186225</v>
      </c>
      <c r="U97" s="177">
        <f>IF(OR(W97&lt;0.01,W97="n/a"),"n/a",H97/W97)</f>
        <v>16.59558823529412</v>
      </c>
      <c r="V97" s="183">
        <v>12</v>
      </c>
      <c r="W97" s="176">
        <v>1.36</v>
      </c>
      <c r="X97" s="176">
        <v>2.08</v>
      </c>
      <c r="Y97" s="184">
        <v>4.32</v>
      </c>
      <c r="Z97" s="185">
        <v>1.42</v>
      </c>
      <c r="AA97" t="s" s="513">
        <v>143</v>
      </c>
      <c r="AB97" s="187">
        <v>34.7</v>
      </c>
      <c r="AC97" s="188">
        <v>11.02</v>
      </c>
      <c r="AD97" s="189">
        <v>34.2</v>
      </c>
      <c r="AE97" s="189">
        <v>8</v>
      </c>
      <c r="AF97" s="190">
        <v>3</v>
      </c>
      <c r="AG97" s="191">
        <v>236</v>
      </c>
      <c r="AH97" s="192">
        <v>1.5</v>
      </c>
      <c r="AI97" t="s" s="392">
        <v>143</v>
      </c>
      <c r="AJ97" s="194">
        <f>IF(OR(AD97&lt;0,AD97="n/a",AD97=0,AN97="n/a"),"n/a",AN97/AD97)</f>
        <v>1.43148489189254</v>
      </c>
      <c r="AK97" t="s" s="338">
        <f>IF(OR(AN97&lt;0,AN97="n/a",AO97&lt;0,AO97="n/a"),"n/a",AN97/AO97)</f>
        <v>143</v>
      </c>
      <c r="AL97" s="196">
        <f>((AP97/AQ97)^(1/1)-1)*100</f>
        <v>9.999999999999986</v>
      </c>
      <c r="AM97" s="196">
        <f>IF(AS97=0,"n/a",((AP97/AS97)^(1/3)-1)*100)</f>
        <v>13.61712805724899</v>
      </c>
      <c r="AN97" s="196">
        <f>IF(AV97=0,"n/a",((AP97/AV97)^(1/5)-1)*100)</f>
        <v>48.95678330272486</v>
      </c>
      <c r="AO97" s="209">
        <f>IF(BB97=0,"n/a",((AP97/BB97)^(1/10)-1)*100)</f>
        <v>-15.01926836088206</v>
      </c>
      <c r="AP97" s="194">
        <v>0.22</v>
      </c>
      <c r="AQ97" s="198">
        <v>0.2</v>
      </c>
      <c r="AR97" s="194">
        <v>0.19</v>
      </c>
      <c r="AS97" s="194">
        <v>0.15</v>
      </c>
      <c r="AT97" s="199"/>
      <c r="AU97" s="198">
        <v>0.12</v>
      </c>
      <c r="AV97" s="194">
        <v>0.03</v>
      </c>
      <c r="AW97" s="199"/>
      <c r="AX97" s="398">
        <v>0</v>
      </c>
      <c r="AY97" s="370">
        <v>0.25</v>
      </c>
      <c r="AZ97" s="203">
        <v>0.91</v>
      </c>
      <c r="BA97" s="203">
        <v>1.12</v>
      </c>
      <c r="BB97" s="203">
        <v>1.12</v>
      </c>
      <c r="BC97" s="202">
        <v>1.12</v>
      </c>
      <c r="BD97" s="202">
        <v>1.08</v>
      </c>
      <c r="BE97" s="202">
        <v>1.04</v>
      </c>
      <c r="BF97" s="202">
        <v>0.9399999999999999</v>
      </c>
      <c r="BG97" s="202">
        <v>0.55</v>
      </c>
      <c r="BH97" s="203">
        <v>0</v>
      </c>
      <c r="BI97" s="204">
        <v>0</v>
      </c>
      <c r="BJ97" s="200">
        <f>SUM(AP97:BI97)</f>
        <v>9.040000000000001</v>
      </c>
      <c r="BK97" s="205">
        <f>((AP97/AQ97)-1)*100</f>
        <v>9.999999999999986</v>
      </c>
      <c r="BL97" s="205">
        <f>((AQ97/AR97)-1)*100</f>
        <v>5.263157894736836</v>
      </c>
      <c r="BM97" s="205">
        <f>((AR97/AS97)-1)*100</f>
        <v>26.66666666666668</v>
      </c>
      <c r="BN97" s="205">
        <f>IF(AU97=0,0,IF(AU97&gt;AS97,0,((AS97/AU97)-1)*100))</f>
        <v>25</v>
      </c>
      <c r="BO97" s="205">
        <f>IF(AV97=0,0,IF(AV97&gt;AU97,0,((AU97/AV97)-1)*100))</f>
        <v>300</v>
      </c>
      <c r="BP97" s="205">
        <f>IF(AX97=0,0,IF(AX97&gt;AV97,0,((AV97/AX97)-1)*100))</f>
        <v>0</v>
      </c>
      <c r="BQ97" s="206">
        <f>IF(AY97=0,0,IF(AY97&gt;AX97,0,((AX97/AY97)-1)*100))</f>
        <v>0</v>
      </c>
      <c r="BR97" s="207">
        <f>IF(AZ97=0,0,IF(AZ97&gt;AY97,0,((AY97/AZ97)-1)*100))</f>
        <v>0</v>
      </c>
      <c r="BS97" s="207">
        <f>IF(BA97=0,0,IF(BA97&gt;AZ97,0,((AZ97/BA97)-1)*100))</f>
        <v>0</v>
      </c>
      <c r="BT97" s="207">
        <f>IF(BB97=0,0,IF(BB97&gt;BA97,0,((BA97/BB97)-1)*100))</f>
        <v>0</v>
      </c>
      <c r="BU97" s="207">
        <f>IF(BC97=0,0,IF(BC97&gt;BB97,0,((BB97/BC97)-1)*100))</f>
        <v>0</v>
      </c>
      <c r="BV97" s="207">
        <f>IF(BD97=0,0,IF(BD97&gt;BC97,0,((BC97/BD97)-1)*100))</f>
        <v>3.703703703703698</v>
      </c>
      <c r="BW97" s="207">
        <f>IF(BE97=0,0,IF(BE97&gt;BD97,0,((BD97/BE97)-1)*100))</f>
        <v>3.846153846153855</v>
      </c>
      <c r="BX97" s="207">
        <f>IF(BF97=0,0,IF(BF97&gt;BE97,0,((BE97/BF97)-1)*100))</f>
        <v>10.63829787234043</v>
      </c>
      <c r="BY97" s="207">
        <f>IF(BG97=0,0,IF(BG97&gt;BF97,0,((BF97/BG97)-1)*100))</f>
        <v>70.90909090909088</v>
      </c>
      <c r="BZ97" s="207">
        <f>IF(BH97=0,0,IF(BH97&gt;BG97,0,((BG97/BH97)-1)*100))</f>
        <v>0</v>
      </c>
      <c r="CA97" s="208">
        <f>IF(BI97=0,0,IF(BI97&gt;BH97,0,((BH97/BI97)-1)*100))</f>
        <v>0</v>
      </c>
      <c r="CB97" s="205">
        <f>AVERAGE(BK97:CA97)</f>
        <v>26.8251218172172</v>
      </c>
      <c r="CC97" s="205">
        <f>SQRT(AVERAGE((BK97-$CB97)^2,(BL97-$CB97)^2,(BM97-$CB97)^2,(BN97-$CB97)^2,(BO97-$CB97)^2,(BP97-$CB97)^2,(BQ97-$CB97)^2,(BR97-$CB97)^2,(BS97-$CB97)^2,(BT97-$CB97)^2,(BU97-$CB97)^2,(BV97-$CB97)^2,(BW97-$CB97)^2,(BX97-$CB97)^2,(BY97-$CB97)^2,(BZ97-$CB97)^2,(CA97-$CB97)^2))</f>
        <v>70.46092496145242</v>
      </c>
      <c r="CD97" t="s" s="110">
        <v>132</v>
      </c>
      <c r="CE97" s="209">
        <f>IF(AN97="n/a","n/a",IF(U97&lt;0,"n/a",IF(U97="n/a","n/a",I97+AN97-U97)))</f>
        <v>33.60177991457297</v>
      </c>
      <c r="CF97" s="209">
        <f>IF(AN97="n/a","n/a",I97+AN97)</f>
        <v>50.19736814986708</v>
      </c>
      <c r="CG97" s="205">
        <f>D97/10+(1000-E97)/100+IF(F97="N",2,IF(F97="Y",1,0))+IF(G97="N",2,IF(G97="Y",1,0))+IF(L97&gt;10,5,L97/2)+IF(S97&gt;100,0,IF(S97&lt;0,0,(100-S97)/10))+IF(U97&gt;100,0,IF(U97&lt;0,0,(100-U97)/10))+IF(X97="-",0,IF(X97="N/A",0,IF(X97&gt;5,0,5-X97)))+IF(Y97&gt;5,0,5-Y97)+IF(Z97="N/A",0,IF(Z97&gt;5,0,5-Z97))+IF(AB97&lt;0,0,IF(AB97="-",0,IF(AB97="N/A",0,IF(AB97&gt;10,5,AB97/2))))+IF(AC97="n/a",0,IF(AC97&lt;0,0,IF(AC97&gt;10,5,AC97/2)))+IF(AE97="n/a",0,IF(AE97&lt;0,0,IF(AE97&gt;10,5,AE97/2)))+AF97/10+IF(AG97&gt;100000,3,IF(AG97&gt;10000,2,IF(AG97&gt;1000,1,0)))+IF(AL97&gt;10,5,AL97/2)+IF(AM97="n/a",0,IF(AM97&gt;10,5,AM97/2))+IF(AN97="n/a",0,IF(AN97&gt;10,5,AN97/2))+IF(AO97="n/a",0,IF(AO97&lt;0,0,IF(AO97&gt;10,5,AO97/2)))+IF(CB97&gt;10,5,CB97/2)</f>
        <v>67.72161764705882</v>
      </c>
      <c r="CH97" s="315">
        <f>IF(AB97="n/a",1.03*AP97,IF(AB97&lt;0,1.01*AP97,IF(AB97&gt;10,1.1*AP97,(1+AB97/100)*AP97)))</f>
        <v>0.242</v>
      </c>
      <c r="CI97" s="211">
        <f>IF($AC97="n/a",1.03*CH97,IF($AC97&lt;0,1.01*CH97,IF($AC97&gt;10,1.1*CH97,(1+$AC97/100)*CH97)))</f>
        <v>0.2662</v>
      </c>
      <c r="CJ97" s="212">
        <f>IF($AE97="n/a",1.03*CI97,IF($AE97&lt;0,1.01*CI97,IF($AE97&gt;10,1.1*CI97,(1+$AE97/100)*CI97)))</f>
        <v>0.2874960000000001</v>
      </c>
      <c r="CK97" s="212">
        <f>IF($AE97="n/a",1.03*CJ97,IF($AE97&lt;0,1.01*CJ97,IF($AE97&gt;10,1.1*CJ97,(1+$AE97/100)*CJ97)))</f>
        <v>0.3104956800000001</v>
      </c>
      <c r="CL97" s="210">
        <f>IF($AE97="n/a",1.03*CK97,IF($AE97&lt;0,1.01*CK97,IF($AE97&gt;10,1.1*CK97,(1+$AE97/100)*CK97)))</f>
        <v>0.3353353344000001</v>
      </c>
      <c r="CM97" s="211">
        <f>SUM(CH97:CL97)</f>
        <v>1.4415270144</v>
      </c>
      <c r="CN97" s="208">
        <f>(CM97/H97)*100</f>
        <v>6.386916324324325</v>
      </c>
      <c r="CO97" s="213">
        <v>0.59</v>
      </c>
      <c r="CP97" s="214">
        <v>58.3</v>
      </c>
      <c r="CQ97" s="215">
        <v>-5</v>
      </c>
      <c r="CR97" s="214">
        <v>5.1</v>
      </c>
      <c r="CS97" s="215">
        <v>6</v>
      </c>
    </row>
    <row r="98" ht="11.25" customHeight="1">
      <c r="A98" t="s" s="116">
        <v>1273</v>
      </c>
      <c r="B98" t="s" s="116">
        <v>1274</v>
      </c>
      <c r="C98" t="s" s="116">
        <v>265</v>
      </c>
      <c r="D98" s="218">
        <v>7</v>
      </c>
      <c r="E98" s="85">
        <v>483</v>
      </c>
      <c r="F98" t="s" s="220">
        <v>129</v>
      </c>
      <c r="G98" t="s" s="221">
        <v>129</v>
      </c>
      <c r="H98" s="493">
        <v>137.17</v>
      </c>
      <c r="I98" s="223">
        <f>(R98/H98)*100</f>
        <v>1.924619085805935</v>
      </c>
      <c r="J98" s="224">
        <v>0.6</v>
      </c>
      <c r="K98" s="224">
        <v>0.66</v>
      </c>
      <c r="L98" s="223">
        <f>((K98/J98)-1)*100</f>
        <v>10.00000000000001</v>
      </c>
      <c r="M98" s="226">
        <v>42802</v>
      </c>
      <c r="N98" s="226">
        <v>42804</v>
      </c>
      <c r="O98" s="226">
        <v>42821</v>
      </c>
      <c r="P98" t="s" s="227">
        <v>240</v>
      </c>
      <c r="Q98" s="395"/>
      <c r="R98" s="225">
        <f>K98*4</f>
        <v>2.64</v>
      </c>
      <c r="S98" s="228">
        <f>IF(OR(W98&lt;0.01,W98="n/a"),"n/a",R98/W98*100)</f>
        <v>59.8639455782313</v>
      </c>
      <c r="T98" s="229">
        <f>IF(OR(W98&lt;0.01,Z98="n/a"),"n/a",(H98/SQRT(22.5*W98*(H98/Z98))-1)*100)</f>
        <v>75.97177904255088</v>
      </c>
      <c r="U98" s="223">
        <f>IF(OR(W98&lt;0.01,W98="n/a"),"n/a",H98/W98)</f>
        <v>31.10430839002267</v>
      </c>
      <c r="V98" s="230">
        <v>12</v>
      </c>
      <c r="W98" s="222">
        <v>4.41</v>
      </c>
      <c r="X98" s="222">
        <v>3.24</v>
      </c>
      <c r="Y98" s="231">
        <v>12.66</v>
      </c>
      <c r="Z98" s="232">
        <v>2.24</v>
      </c>
      <c r="AA98" s="233">
        <v>7.6</v>
      </c>
      <c r="AB98" s="234">
        <v>22.6</v>
      </c>
      <c r="AC98" s="235">
        <v>11.73</v>
      </c>
      <c r="AD98" s="236">
        <v>-3.6</v>
      </c>
      <c r="AE98" s="236">
        <v>9.6</v>
      </c>
      <c r="AF98" s="237">
        <v>16</v>
      </c>
      <c r="AG98" s="238">
        <v>46303</v>
      </c>
      <c r="AH98" s="239">
        <v>0.4</v>
      </c>
      <c r="AI98" s="240">
        <v>0.11</v>
      </c>
      <c r="AJ98" t="s" s="265">
        <f>IF(OR(AD98&lt;0,AD98="n/a",AD98=0,AN98="n/a"),"n/a",AN98/AD98)</f>
        <v>143</v>
      </c>
      <c r="AK98" s="242">
        <f>IF(OR(AN98&lt;0,AN98="n/a",AO98&lt;0,AO98="n/a"),"n/a",AN98/AO98)</f>
        <v>0.9748771335702935</v>
      </c>
      <c r="AL98" s="243">
        <f>((AP98/AQ98)^(1/1)-1)*100</f>
        <v>20</v>
      </c>
      <c r="AM98" s="243">
        <f>IF(AS98=0,"n/a",((AP98/AS98)^(1/3)-1)*100)</f>
        <v>10.06424162982089</v>
      </c>
      <c r="AN98" s="243">
        <f>IF(AV98=0,"n/a",((AP98/AV98)^(1/5)-1)*100)</f>
        <v>16.46586157796568</v>
      </c>
      <c r="AO98" s="244">
        <f>IF(BB98=0,"n/a",((AP98/BB98)^(1/10)-1)*100)</f>
        <v>16.89019160564649</v>
      </c>
      <c r="AP98" s="241">
        <v>2.4</v>
      </c>
      <c r="AQ98" s="241">
        <v>2</v>
      </c>
      <c r="AR98" s="241">
        <v>1.88</v>
      </c>
      <c r="AS98" s="241">
        <v>1.8</v>
      </c>
      <c r="AT98" s="245"/>
      <c r="AU98" s="241">
        <v>1.792</v>
      </c>
      <c r="AV98" s="241">
        <v>1.12</v>
      </c>
      <c r="AW98" s="245"/>
      <c r="AX98" s="583">
        <v>0.92</v>
      </c>
      <c r="AY98" s="394">
        <v>0.92</v>
      </c>
      <c r="AZ98" s="248">
        <v>0.92</v>
      </c>
      <c r="BA98" s="248">
        <v>0.6879999999999999</v>
      </c>
      <c r="BB98" s="248">
        <v>0.504</v>
      </c>
      <c r="BC98" s="248">
        <v>0.368</v>
      </c>
      <c r="BD98" s="248">
        <v>0.208</v>
      </c>
      <c r="BE98" s="248">
        <v>0.112</v>
      </c>
      <c r="BF98" s="317">
        <v>0</v>
      </c>
      <c r="BG98" s="317">
        <v>0</v>
      </c>
      <c r="BH98" s="317">
        <v>0</v>
      </c>
      <c r="BI98" s="401">
        <v>0</v>
      </c>
      <c r="BJ98" s="246">
        <f>SUM(AP98:BI98)</f>
        <v>15.632</v>
      </c>
      <c r="BK98" s="250">
        <f>((AP98/AQ98)-1)*100</f>
        <v>20</v>
      </c>
      <c r="BL98" s="250">
        <f>((AQ98/AR98)-1)*100</f>
        <v>6.382978723404253</v>
      </c>
      <c r="BM98" s="250">
        <f>((AR98/AS98)-1)*100</f>
        <v>4.444444444444429</v>
      </c>
      <c r="BN98" s="250">
        <f>IF(AU98=0,0,IF(AU98&gt;AS98,0,((AS98/AU98)-1)*100))</f>
        <v>0.4464285714285809</v>
      </c>
      <c r="BO98" s="250">
        <f>IF(AV98=0,0,IF(AV98&gt;AU98,0,((AU98/AV98)-1)*100))</f>
        <v>59.99999999999999</v>
      </c>
      <c r="BP98" s="250">
        <f>IF(AX98=0,0,IF(AX98&gt;AV98,0,((AV98/AX98)-1)*100))</f>
        <v>21.73913043478262</v>
      </c>
      <c r="BQ98" s="251">
        <f>IF(AY98=0,0,IF(AY98&gt;AX98,0,((AX98/AY98)-1)*100))</f>
        <v>0</v>
      </c>
      <c r="BR98" s="252">
        <f>IF(AZ98=0,0,IF(AZ98&gt;AY98,0,((AY98/AZ98)-1)*100))</f>
        <v>0</v>
      </c>
      <c r="BS98" s="252">
        <f>IF(BA98=0,0,IF(BA98&gt;AZ98,0,((AZ98/BA98)-1)*100))</f>
        <v>33.72093023255815</v>
      </c>
      <c r="BT98" s="252">
        <f>IF(BB98=0,0,IF(BB98&gt;BA98,0,((BA98/BB98)-1)*100))</f>
        <v>36.50793650793649</v>
      </c>
      <c r="BU98" s="252">
        <f>IF(BC98=0,0,IF(BC98&gt;BB98,0,((BB98/BC98)-1)*100))</f>
        <v>36.95652173913044</v>
      </c>
      <c r="BV98" s="252">
        <f>IF(BD98=0,0,IF(BD98&gt;BC98,0,((BC98/BD98)-1)*100))</f>
        <v>76.92307692307693</v>
      </c>
      <c r="BW98" s="252">
        <f>IF(BE98=0,0,IF(BE98&gt;BD98,0,((BD98/BE98)-1)*100))</f>
        <v>85.71428571428569</v>
      </c>
      <c r="BX98" s="252">
        <f>IF(BF98=0,0,IF(BF98&gt;BE98,0,((BE98/BF98)-1)*100))</f>
        <v>0</v>
      </c>
      <c r="BY98" s="252">
        <f>IF(BG98=0,0,IF(BG98&gt;BF98,0,((BF98/BG98)-1)*100))</f>
        <v>0</v>
      </c>
      <c r="BZ98" s="252">
        <f>IF(BH98=0,0,IF(BH98&gt;BG98,0,((BG98/BH98)-1)*100))</f>
        <v>0</v>
      </c>
      <c r="CA98" s="253">
        <f>IF(BI98=0,0,IF(BI98&gt;BH98,0,((BH98/BI98)-1)*100))</f>
        <v>0</v>
      </c>
      <c r="CB98" s="250">
        <f>AVERAGE(BK98:CA98)</f>
        <v>22.51974901712044</v>
      </c>
      <c r="CC98" s="250">
        <f>SQRT(AVERAGE((BK98-$CB98)^2,(BL98-$CB98)^2,(BM98-$CB98)^2,(BN98-$CB98)^2,(BO98-$CB98)^2,(BP98-$CB98)^2,(BQ98-$CB98)^2,(BR98-$CB98)^2,(BS98-$CB98)^2,(BT98-$CB98)^2,(BU98-$CB98)^2,(BV98-$CB98)^2,(BW98-$CB98)^2,(BX98-$CB98)^2,(BY98-$CB98)^2,(BZ98-$CB98)^2,(CA98-$CB98)^2))</f>
        <v>27.66579281726019</v>
      </c>
      <c r="CD98" t="s" s="116">
        <v>178</v>
      </c>
      <c r="CE98" s="254">
        <f>IF(AN98="n/a","n/a",IF(U98&lt;0,"n/a",IF(U98="n/a","n/a",I98+AN98-U98)))</f>
        <v>-12.71382772625106</v>
      </c>
      <c r="CF98" s="254">
        <f>IF(AN98="n/a","n/a",I98+AN98)</f>
        <v>18.39048066377161</v>
      </c>
      <c r="CG98" s="250">
        <f>D98/10+(1000-E98)/100+IF(F98="N",2,IF(F98="Y",1,0))+IF(G98="N",2,IF(G98="Y",1,0))+IF(L98&gt;10,5,L98/2)+IF(S98&gt;100,0,IF(S98&lt;0,0,(100-S98)/10))+IF(U98&gt;100,0,IF(U98&lt;0,0,(100-U98)/10))+IF(X98="-",0,IF(X98="N/A",0,IF(X98&gt;5,0,5-X98)))+IF(Y98&gt;5,0,5-Y98)+IF(Z98="N/A",0,IF(Z98&gt;5,0,5-Z98))+IF(AB98&lt;0,0,IF(AB98="-",0,IF(AB98="N/A",0,IF(AB98&gt;10,5,AB98/2))))+IF(AC98="n/a",0,IF(AC98&lt;0,0,IF(AC98&gt;10,5,AC98/2)))+IF(AE98="n/a",0,IF(AE98&lt;0,0,IF(AE98&gt;10,5,AE98/2)))+AF98/10+IF(AG98&gt;100000,3,IF(AG98&gt;10000,2,IF(AG98&gt;1000,1,0)))+IF(AL98&gt;10,5,AL98/2)+IF(AM98="n/a",0,IF(AM98&gt;10,5,AM98/2))+IF(AN98="n/a",0,IF(AN98&gt;10,5,AN98/2))+IF(AO98="n/a",0,IF(AO98&lt;0,0,IF(AO98&gt;10,5,AO98/2)))+IF(CB98&gt;10,5,CB98/2)</f>
        <v>69.69317460317461</v>
      </c>
      <c r="CH98" s="255">
        <f>IF(AB98="n/a",1.03*AP98,IF(AB98&lt;0,1.01*AP98,IF(AB98&gt;10,1.1*AP98,(1+AB98/100)*AP98)))</f>
        <v>2.64</v>
      </c>
      <c r="CI98" s="256">
        <f>IF($AC98="n/a",1.03*CH98,IF($AC98&lt;0,1.01*CH98,IF($AC98&gt;10,1.1*CH98,(1+$AC98/100)*CH98)))</f>
        <v>2.904</v>
      </c>
      <c r="CJ98" s="257">
        <f>IF($AE98="n/a",1.03*CI98,IF($AE98&lt;0,1.01*CI98,IF($AE98&gt;10,1.1*CI98,(1+$AE98/100)*CI98)))</f>
        <v>3.182784000000001</v>
      </c>
      <c r="CK98" s="257">
        <f>IF($AE98="n/a",1.03*CJ98,IF($AE98&lt;0,1.01*CJ98,IF($AE98&gt;10,1.1*CJ98,(1+$AE98/100)*CJ98)))</f>
        <v>3.488331264000001</v>
      </c>
      <c r="CL98" s="258">
        <f>IF($AE98="n/a",1.03*CK98,IF($AE98&lt;0,1.01*CK98,IF($AE98&gt;10,1.1*CK98,(1+$AE98/100)*CK98)))</f>
        <v>3.823211065344001</v>
      </c>
      <c r="CM98" s="256">
        <f>SUM(CH98:CL98)</f>
        <v>16.03832632934401</v>
      </c>
      <c r="CN98" s="253">
        <f>(CM98/H98)*100</f>
        <v>11.6922988476664</v>
      </c>
      <c r="CO98" s="259">
        <v>0.71</v>
      </c>
      <c r="CP98" s="260">
        <v>42.5</v>
      </c>
      <c r="CQ98" s="261">
        <v>-1</v>
      </c>
      <c r="CR98" s="260">
        <v>3.5</v>
      </c>
      <c r="CS98" s="261">
        <v>10.8</v>
      </c>
    </row>
    <row r="99" ht="11.25" customHeight="1">
      <c r="A99" t="s" s="227">
        <v>1275</v>
      </c>
      <c r="B99" t="s" s="116">
        <v>1276</v>
      </c>
      <c r="C99" t="s" s="227">
        <v>146</v>
      </c>
      <c r="D99" s="218">
        <v>6</v>
      </c>
      <c r="E99" s="85">
        <v>658</v>
      </c>
      <c r="F99" t="s" s="220">
        <v>129</v>
      </c>
      <c r="G99" t="s" s="221">
        <v>129</v>
      </c>
      <c r="H99" s="493">
        <v>23.97</v>
      </c>
      <c r="I99" s="223">
        <f>(R99/H99)*100</f>
        <v>1.501877346683354</v>
      </c>
      <c r="J99" s="224">
        <v>0.08</v>
      </c>
      <c r="K99" s="224">
        <v>0.09</v>
      </c>
      <c r="L99" s="223">
        <f>((K99/J99)-1)*100</f>
        <v>12.5</v>
      </c>
      <c r="M99" s="226">
        <v>42893</v>
      </c>
      <c r="N99" s="226">
        <v>42895</v>
      </c>
      <c r="O99" s="226">
        <v>42909</v>
      </c>
      <c r="P99" t="s" s="227">
        <v>723</v>
      </c>
      <c r="Q99" s="316"/>
      <c r="R99" s="225">
        <f>K99*4</f>
        <v>0.36</v>
      </c>
      <c r="S99" s="228">
        <f>IF(OR(W99&lt;0.01,W99="n/a"),"n/a",R99/W99*100)</f>
        <v>12.99638989169675</v>
      </c>
      <c r="T99" s="229">
        <f>IF(OR(W99&lt;0.01,Z99="n/a"),"n/a",(H99/SQRT(22.5*W99*(H99/Z99))-1)*100)</f>
        <v>-42.48884375480314</v>
      </c>
      <c r="U99" s="223">
        <f>IF(OR(W99&lt;0.01,W99="n/a"),"n/a",H99/W99)</f>
        <v>8.653429602888087</v>
      </c>
      <c r="V99" s="230">
        <v>12</v>
      </c>
      <c r="W99" s="222">
        <v>2.77</v>
      </c>
      <c r="X99" s="222">
        <v>0.98</v>
      </c>
      <c r="Y99" s="231">
        <v>0.96</v>
      </c>
      <c r="Z99" s="232">
        <v>0.86</v>
      </c>
      <c r="AA99" s="233">
        <v>8.199999999999999</v>
      </c>
      <c r="AB99" s="234">
        <v>44.8</v>
      </c>
      <c r="AC99" s="235">
        <v>2.46</v>
      </c>
      <c r="AD99" s="236">
        <v>11.8</v>
      </c>
      <c r="AE99" s="236">
        <v>8.82</v>
      </c>
      <c r="AF99" s="237">
        <v>11</v>
      </c>
      <c r="AG99" s="238">
        <v>4088</v>
      </c>
      <c r="AH99" s="239">
        <v>0.4</v>
      </c>
      <c r="AI99" s="240">
        <v>0.86</v>
      </c>
      <c r="AJ99" t="s" s="265">
        <f>IF(OR(AD99&lt;0,AD99="n/a",AD99=0,AN99="n/a"),"n/a",AN99/AD99)</f>
        <v>143</v>
      </c>
      <c r="AK99" t="s" s="265">
        <f>IF(OR(AN99&lt;0,AN99="n/a",AO99&lt;0,AO99="n/a"),"n/a",AN99/AO99)</f>
        <v>143</v>
      </c>
      <c r="AL99" s="243">
        <f>((AP99/AQ99)^(1/1)-1)*100</f>
        <v>14.81481481481481</v>
      </c>
      <c r="AM99" s="243">
        <f>IF(AS99=0,"n/a",((AP99/AS99)^(1/3)-1)*100)</f>
        <v>41.25039453870438</v>
      </c>
      <c r="AN99" t="s" s="265">
        <f>IF(AV99=0,"n/a",((AP99/AV99)^(1/5)-1)*100)</f>
        <v>143</v>
      </c>
      <c r="AO99" t="s" s="265">
        <f>IF(BB99=0,"n/a",((AP99/BB99)^(1/10)-1)*100)</f>
        <v>143</v>
      </c>
      <c r="AP99" s="241">
        <v>0.31</v>
      </c>
      <c r="AQ99" s="241">
        <v>0.27</v>
      </c>
      <c r="AR99" s="241">
        <v>0.24</v>
      </c>
      <c r="AS99" s="241">
        <v>0.11</v>
      </c>
      <c r="AT99" s="245"/>
      <c r="AU99" s="241">
        <v>0.06</v>
      </c>
      <c r="AV99" s="321">
        <v>0</v>
      </c>
      <c r="AW99" s="245"/>
      <c r="AX99" s="583">
        <v>0</v>
      </c>
      <c r="AY99" s="394">
        <v>0</v>
      </c>
      <c r="AZ99" s="317">
        <v>0</v>
      </c>
      <c r="BA99" s="317">
        <v>0</v>
      </c>
      <c r="BB99" s="317">
        <v>0</v>
      </c>
      <c r="BC99" s="317">
        <v>0</v>
      </c>
      <c r="BD99" s="317">
        <v>0</v>
      </c>
      <c r="BE99" s="317">
        <v>0</v>
      </c>
      <c r="BF99" s="317">
        <v>0</v>
      </c>
      <c r="BG99" s="317">
        <v>0</v>
      </c>
      <c r="BH99" s="317">
        <v>0</v>
      </c>
      <c r="BI99" s="401">
        <v>0</v>
      </c>
      <c r="BJ99" s="246">
        <f>SUM(AP99:BI99)</f>
        <v>0.99</v>
      </c>
      <c r="BK99" s="250">
        <f>((AP99/AQ99)-1)*100</f>
        <v>14.81481481481481</v>
      </c>
      <c r="BL99" s="250">
        <f>((AQ99/AR99)-1)*100</f>
        <v>12.50000000000002</v>
      </c>
      <c r="BM99" s="250">
        <f>((AR99/AS99)-1)*100</f>
        <v>118.1818181818182</v>
      </c>
      <c r="BN99" s="250">
        <f>IF(AU99=0,0,IF(AU99&gt;AS99,0,((AS99/AU99)-1)*100))</f>
        <v>83.33333333333334</v>
      </c>
      <c r="BO99" s="250">
        <f>IF(AV99=0,0,IF(AV99&gt;AU99,0,((AU99/AV99)-1)*100))</f>
        <v>0</v>
      </c>
      <c r="BP99" s="250">
        <f>IF(AX99=0,0,IF(AX99&gt;AV99,0,((AV99/AX99)-1)*100))</f>
        <v>0</v>
      </c>
      <c r="BQ99" s="251">
        <f>IF(AY99=0,0,IF(AY99&gt;AX99,0,((AX99/AY99)-1)*100))</f>
        <v>0</v>
      </c>
      <c r="BR99" s="252">
        <f>IF(AZ99=0,0,IF(AZ99&gt;AY99,0,((AY99/AZ99)-1)*100))</f>
        <v>0</v>
      </c>
      <c r="BS99" s="252">
        <f>IF(BA99=0,0,IF(BA99&gt;AZ99,0,((AZ99/BA99)-1)*100))</f>
        <v>0</v>
      </c>
      <c r="BT99" s="252">
        <f>IF(BB99=0,0,IF(BB99&gt;BA99,0,((BA99/BB99)-1)*100))</f>
        <v>0</v>
      </c>
      <c r="BU99" s="252">
        <f>IF(BC99=0,0,IF(BC99&gt;BB99,0,((BB99/BC99)-1)*100))</f>
        <v>0</v>
      </c>
      <c r="BV99" s="252">
        <f>IF(BD99=0,0,IF(BD99&gt;BC99,0,((BC99/BD99)-1)*100))</f>
        <v>0</v>
      </c>
      <c r="BW99" s="252">
        <f>IF(BE99=0,0,IF(BE99&gt;BD99,0,((BD99/BE99)-1)*100))</f>
        <v>0</v>
      </c>
      <c r="BX99" s="252">
        <f>IF(BF99=0,0,IF(BF99&gt;BE99,0,((BE99/BF99)-1)*100))</f>
        <v>0</v>
      </c>
      <c r="BY99" s="252">
        <f>IF(BG99=0,0,IF(BG99&gt;BF99,0,((BF99/BG99)-1)*100))</f>
        <v>0</v>
      </c>
      <c r="BZ99" s="252">
        <f>IF(BH99=0,0,IF(BH99&gt;BG99,0,((BG99/BH99)-1)*100))</f>
        <v>0</v>
      </c>
      <c r="CA99" s="253">
        <f>IF(BI99=0,0,IF(BI99&gt;BH99,0,((BH99/BI99)-1)*100))</f>
        <v>0</v>
      </c>
      <c r="CB99" s="250">
        <f>AVERAGE(BK99:CA99)</f>
        <v>13.4605862547039</v>
      </c>
      <c r="CC99" s="250">
        <f>SQRT(AVERAGE((BK99-$CB99)^2,(BL99-$CB99)^2,(BM99-$CB99)^2,(BN99-$CB99)^2,(BO99-$CB99)^2,(BP99-$CB99)^2,(BQ99-$CB99)^2,(BR99-$CB99)^2,(BS99-$CB99)^2,(BT99-$CB99)^2,(BU99-$CB99)^2,(BV99-$CB99)^2,(BW99-$CB99)^2,(BX99-$CB99)^2,(BY99-$CB99)^2,(BZ99-$CB99)^2,(CA99-$CB99)^2))</f>
        <v>32.72607328196077</v>
      </c>
      <c r="CD99" t="s" s="116">
        <v>132</v>
      </c>
      <c r="CE99" t="s" s="402">
        <f>IF(AN99="n/a","n/a",IF(U99&lt;0,"n/a",IF(U99="n/a","n/a",I99+AN99-U99)))</f>
        <v>143</v>
      </c>
      <c r="CF99" t="s" s="402">
        <f>IF(AN99="n/a","n/a",I99+AN99)</f>
        <v>143</v>
      </c>
      <c r="CG99" s="250">
        <f>D99/10+(1000-E99)/100+IF(F99="N",2,IF(F99="Y",1,0))+IF(G99="N",2,IF(G99="Y",1,0))+IF(L99&gt;10,5,L99/2)+IF(S99&gt;100,0,IF(S99&lt;0,0,(100-S99)/10))+IF(U99&gt;100,0,IF(U99&lt;0,0,(100-U99)/10))+IF(X99="-",0,IF(X99="N/A",0,IF(X99&gt;5,0,5-X99)))+IF(Y99&gt;5,0,5-Y99)+IF(Z99="N/A",0,IF(Z99&gt;5,0,5-Z99))+IF(AB99&lt;0,0,IF(AB99="-",0,IF(AB99="N/A",0,IF(AB99&gt;10,5,AB99/2))))+IF(AC99="n/a",0,IF(AC99&lt;0,0,IF(AC99&gt;10,5,AC99/2)))+IF(AE99="n/a",0,IF(AE99&lt;0,0,IF(AE99&gt;10,5,AE99/2)))+AF99/10+IF(AG99&gt;100000,3,IF(AG99&gt;10000,2,IF(AG99&gt;1000,1,0)))+IF(AL99&gt;10,5,AL99/2)+IF(AM99="n/a",0,IF(AM99&gt;10,5,AM99/2))+IF(AN99="n/a",0,IF(AN99&gt;10,5,AN99/2))+IF(AO99="n/a",0,IF(AO99&lt;0,0,IF(AO99&gt;10,5,AO99/2)))+IF(CB99&gt;10,5,CB99/2)</f>
        <v>66.79501805054153</v>
      </c>
      <c r="CH99" s="255">
        <f>IF(AB99="n/a",1.03*AP99,IF(AB99&lt;0,1.01*AP99,IF(AB99&gt;10,1.1*AP99,(1+AB99/100)*AP99)))</f>
        <v>0.341</v>
      </c>
      <c r="CI99" s="256">
        <f>IF($AC99="n/a",1.03*CH99,IF($AC99&lt;0,1.01*CH99,IF($AC99&gt;10,1.1*CH99,(1+$AC99/100)*CH99)))</f>
        <v>0.3493886</v>
      </c>
      <c r="CJ99" s="257">
        <f>IF($AE99="n/a",1.03*CI99,IF($AE99&lt;0,1.01*CI99,IF($AE99&gt;10,1.1*CI99,(1+$AE99/100)*CI99)))</f>
        <v>0.380204674520</v>
      </c>
      <c r="CK99" s="257">
        <f>IF($AE99="n/a",1.03*CJ99,IF($AE99&lt;0,1.01*CJ99,IF($AE99&gt;10,1.1*CJ99,(1+$AE99/100)*CJ99)))</f>
        <v>0.413738726812664</v>
      </c>
      <c r="CL99" s="258">
        <f>IF($AE99="n/a",1.03*CK99,IF($AE99&lt;0,1.01*CK99,IF($AE99&gt;10,1.1*CK99,(1+$AE99/100)*CK99)))</f>
        <v>0.4502304825175411</v>
      </c>
      <c r="CM99" s="256">
        <f>SUM(CH99:CL99)</f>
        <v>1.934562483850205</v>
      </c>
      <c r="CN99" s="253">
        <f>(CM99/H99)*100</f>
        <v>8.070765472883625</v>
      </c>
      <c r="CO99" s="259">
        <v>1.21</v>
      </c>
      <c r="CP99" s="260">
        <v>60.6</v>
      </c>
      <c r="CQ99" s="261">
        <v>-4.4</v>
      </c>
      <c r="CR99" s="260">
        <v>3.2</v>
      </c>
      <c r="CS99" s="261">
        <v>11.8</v>
      </c>
    </row>
    <row r="100" ht="11.25" customHeight="1">
      <c r="A100" t="s" s="227">
        <v>1277</v>
      </c>
      <c r="B100" t="s" s="116">
        <v>1278</v>
      </c>
      <c r="C100" t="s" s="227">
        <v>128</v>
      </c>
      <c r="D100" s="218">
        <v>6</v>
      </c>
      <c r="E100" s="85">
        <v>668</v>
      </c>
      <c r="F100" t="s" s="220">
        <v>129</v>
      </c>
      <c r="G100" t="s" s="221">
        <v>129</v>
      </c>
      <c r="H100" s="493">
        <v>20.44</v>
      </c>
      <c r="I100" s="223">
        <f>(R100/H100)*100</f>
        <v>1.076320939334638</v>
      </c>
      <c r="J100" s="224">
        <v>0.05</v>
      </c>
      <c r="K100" s="224">
        <v>0.055</v>
      </c>
      <c r="L100" s="223">
        <f>((K100/J100)-1)*100</f>
        <v>9.999999999999986</v>
      </c>
      <c r="M100" s="226">
        <v>42943</v>
      </c>
      <c r="N100" s="226">
        <v>42947</v>
      </c>
      <c r="O100" s="226">
        <v>42954</v>
      </c>
      <c r="P100" t="s" s="227">
        <v>687</v>
      </c>
      <c r="Q100" s="316"/>
      <c r="R100" s="225">
        <f>K100*4</f>
        <v>0.22</v>
      </c>
      <c r="S100" s="228">
        <f>IF(OR(W100&lt;0.01,W100="n/a"),"n/a",R100/W100*100)</f>
        <v>24.7191011235955</v>
      </c>
      <c r="T100" s="229">
        <f>IF(OR(W100&lt;0.01,Z100="n/a"),"n/a",(H100/SQRT(22.5*W100*(H100/Z100))-1)*100)</f>
        <v>61.96483951293852</v>
      </c>
      <c r="U100" s="223">
        <f>IF(OR(W100&lt;0.01,W100="n/a"),"n/a",H100/W100)</f>
        <v>22.96629213483146</v>
      </c>
      <c r="V100" s="230">
        <v>12</v>
      </c>
      <c r="W100" s="222">
        <v>0.89</v>
      </c>
      <c r="X100" s="222">
        <v>2.31</v>
      </c>
      <c r="Y100" s="231">
        <v>6.46</v>
      </c>
      <c r="Z100" s="232">
        <v>2.57</v>
      </c>
      <c r="AA100" t="s" s="362">
        <v>143</v>
      </c>
      <c r="AB100" s="234">
        <v>34</v>
      </c>
      <c r="AC100" s="235">
        <v>20</v>
      </c>
      <c r="AD100" s="236">
        <v>2.1</v>
      </c>
      <c r="AE100" s="236">
        <v>10</v>
      </c>
      <c r="AF100" s="237">
        <v>7</v>
      </c>
      <c r="AG100" s="238">
        <v>863</v>
      </c>
      <c r="AH100" s="239">
        <v>7.1</v>
      </c>
      <c r="AI100" s="240">
        <v>0.4</v>
      </c>
      <c r="AJ100" s="241">
        <f>IF(OR(AD100&lt;0,AD100="n/a",AD100=0,AN100="n/a"),"n/a",AN100/AD100)</f>
        <v>17.41180187254306</v>
      </c>
      <c r="AK100" t="s" s="265">
        <f>IF(OR(AN100&lt;0,AN100="n/a",AO100&lt;0,AO100="n/a"),"n/a",AN100/AO100)</f>
        <v>143</v>
      </c>
      <c r="AL100" s="243">
        <f>((AP100/AQ100)^(1/1)-1)*100</f>
        <v>11.76470588235294</v>
      </c>
      <c r="AM100" s="243">
        <f>IF(AS100=0,"n/a",((AP100/AS100)^(1/3)-1)*100)</f>
        <v>16.55317761968114</v>
      </c>
      <c r="AN100" s="243">
        <f>IF(AV100=0,"n/a",((AP100/AV100)^(1/5)-1)*100)</f>
        <v>36.56478393234042</v>
      </c>
      <c r="AO100" s="244">
        <f>IF(BB100=0,"n/a",((AP100/BB100)^(1/10)-1)*100)</f>
        <v>-1.455340775466241</v>
      </c>
      <c r="AP100" s="241">
        <v>0.19</v>
      </c>
      <c r="AQ100" s="241">
        <v>0.17</v>
      </c>
      <c r="AR100" s="241">
        <v>0.15</v>
      </c>
      <c r="AS100" s="241">
        <v>0.12</v>
      </c>
      <c r="AT100" s="245"/>
      <c r="AU100" s="241">
        <v>0.07000000000000001</v>
      </c>
      <c r="AV100" s="321">
        <v>0.04</v>
      </c>
      <c r="AW100" s="245"/>
      <c r="AX100" s="583">
        <v>0.04</v>
      </c>
      <c r="AY100" s="394">
        <v>0.1</v>
      </c>
      <c r="AZ100" s="248">
        <v>0.28</v>
      </c>
      <c r="BA100" s="248">
        <v>0.26</v>
      </c>
      <c r="BB100" s="248">
        <v>0.22</v>
      </c>
      <c r="BC100" s="248">
        <v>0.19</v>
      </c>
      <c r="BD100" s="248">
        <v>0.17</v>
      </c>
      <c r="BE100" s="248">
        <v>0.1466666666666667</v>
      </c>
      <c r="BF100" s="248">
        <v>0.1266666666666667</v>
      </c>
      <c r="BG100" s="248">
        <v>0.1133333333333333</v>
      </c>
      <c r="BH100" s="248">
        <v>0.09777777777777778</v>
      </c>
      <c r="BI100" s="249">
        <v>0.04444444444444445</v>
      </c>
      <c r="BJ100" s="246">
        <f>SUM(AP100:BI100)</f>
        <v>2.528888888888889</v>
      </c>
      <c r="BK100" s="250">
        <f>((AP100/AQ100)-1)*100</f>
        <v>11.76470588235294</v>
      </c>
      <c r="BL100" s="250">
        <f>((AQ100/AR100)-1)*100</f>
        <v>13.33333333333335</v>
      </c>
      <c r="BM100" s="250">
        <f>((AR100/AS100)-1)*100</f>
        <v>25</v>
      </c>
      <c r="BN100" s="250">
        <f>IF(AU100=0,0,IF(AU100&gt;AS100,0,((AS100/AU100)-1)*100))</f>
        <v>71.4285714285714</v>
      </c>
      <c r="BO100" s="250">
        <f>IF(AV100=0,0,IF(AV100&gt;AU100,0,((AU100/AV100)-1)*100))</f>
        <v>75.00000000000003</v>
      </c>
      <c r="BP100" s="250">
        <f>IF(AX100=0,0,IF(AX100&gt;AV100,0,((AV100/AX100)-1)*100))</f>
        <v>0</v>
      </c>
      <c r="BQ100" s="251">
        <f>IF(AY100=0,0,IF(AY100&gt;AX100,0,((AX100/AY100)-1)*100))</f>
        <v>0</v>
      </c>
      <c r="BR100" s="252">
        <f>IF(AZ100=0,0,IF(AZ100&gt;AY100,0,((AY100/AZ100)-1)*100))</f>
        <v>0</v>
      </c>
      <c r="BS100" s="252">
        <f>IF(BA100=0,0,IF(BA100&gt;AZ100,0,((AZ100/BA100)-1)*100))</f>
        <v>7.692307692307709</v>
      </c>
      <c r="BT100" s="252">
        <f>IF(BB100=0,0,IF(BB100&gt;BA100,0,((BA100/BB100)-1)*100))</f>
        <v>18.18181818181819</v>
      </c>
      <c r="BU100" s="252">
        <f>IF(BC100=0,0,IF(BC100&gt;BB100,0,((BB100/BC100)-1)*100))</f>
        <v>15.78947368421053</v>
      </c>
      <c r="BV100" s="252">
        <f>IF(BD100=0,0,IF(BD100&gt;BC100,0,((BC100/BD100)-1)*100))</f>
        <v>11.76470588235294</v>
      </c>
      <c r="BW100" s="252">
        <f>IF(BE100=0,0,IF(BE100&gt;BD100,0,((BD100/BE100)-1)*100))</f>
        <v>15.90909090909092</v>
      </c>
      <c r="BX100" s="252">
        <f>IF(BF100=0,0,IF(BF100&gt;BE100,0,((BE100/BF100)-1)*100))</f>
        <v>15.78947368421051</v>
      </c>
      <c r="BY100" s="252">
        <f>IF(BG100=0,0,IF(BG100&gt;BF100,0,((BF100/BG100)-1)*100))</f>
        <v>11.76470588235297</v>
      </c>
      <c r="BZ100" s="252">
        <f>IF(BH100=0,0,IF(BH100&gt;BG100,0,((BG100/BH100)-1)*100))</f>
        <v>15.9090909090909</v>
      </c>
      <c r="CA100" s="253">
        <f>IF(BI100=0,0,IF(BI100&gt;BH100,0,((BH100/BI100)-1)*100))</f>
        <v>120</v>
      </c>
      <c r="CB100" s="250">
        <f>AVERAGE(BK100:CA100)</f>
        <v>25.25454573351132</v>
      </c>
      <c r="CC100" s="250">
        <f>SQRT(AVERAGE((BK100-$CB100)^2,(BL100-$CB100)^2,(BM100-$CB100)^2,(BN100-$CB100)^2,(BO100-$CB100)^2,(BP100-$CB100)^2,(BQ100-$CB100)^2,(BR100-$CB100)^2,(BS100-$CB100)^2,(BT100-$CB100)^2,(BU100-$CB100)^2,(BV100-$CB100)^2,(BW100-$CB100)^2,(BX100-$CB100)^2,(BY100-$CB100)^2,(BZ100-$CB100)^2,(CA100-$CB100)^2))</f>
        <v>31.52696470500702</v>
      </c>
      <c r="CD100" t="s" s="116">
        <v>132</v>
      </c>
      <c r="CE100" s="254">
        <f>IF(AN100="n/a","n/a",IF(U100&lt;0,"n/a",IF(U100="n/a","n/a",I100+AN100-U100)))</f>
        <v>14.67481273684359</v>
      </c>
      <c r="CF100" s="254">
        <f>IF(AN100="n/a","n/a",I100+AN100)</f>
        <v>37.64110487167505</v>
      </c>
      <c r="CG100" s="250">
        <f>D100/10+(1000-E100)/100+IF(F100="N",2,IF(F100="Y",1,0))+IF(G100="N",2,IF(G100="Y",1,0))+IF(L100&gt;10,5,L100/2)+IF(S100&gt;100,0,IF(S100&lt;0,0,(100-S100)/10))+IF(U100&gt;100,0,IF(U100&lt;0,0,(100-U100)/10))+IF(X100="-",0,IF(X100="N/A",0,IF(X100&gt;5,0,5-X100)))+IF(Y100&gt;5,0,5-Y100)+IF(Z100="N/A",0,IF(Z100&gt;5,0,5-Z100))+IF(AB100&lt;0,0,IF(AB100="-",0,IF(AB100="N/A",0,IF(AB100&gt;10,5,AB100/2))))+IF(AC100="n/a",0,IF(AC100&lt;0,0,IF(AC100&gt;10,5,AC100/2)))+IF(AE100="n/a",0,IF(AE100&lt;0,0,IF(AE100&gt;10,5,AE100/2)))+AF100/10+IF(AG100&gt;100000,3,IF(AG100&gt;10000,2,IF(AG100&gt;1000,1,0)))+IF(AL100&gt;10,5,AL100/2)+IF(AM100="n/a",0,IF(AM100&gt;10,5,AM100/2))+IF(AN100="n/a",0,IF(AN100&gt;10,5,AN100/2))+IF(AO100="n/a",0,IF(AO100&lt;0,0,IF(AO100&gt;10,5,AO100/2)))+IF(CB100&gt;10,5,CB100/2)</f>
        <v>64.9714606741573</v>
      </c>
      <c r="CH100" s="255">
        <f>IF(AB100="n/a",1.03*AP100,IF(AB100&lt;0,1.01*AP100,IF(AB100&gt;10,1.1*AP100,(1+AB100/100)*AP100)))</f>
        <v>0.209</v>
      </c>
      <c r="CI100" s="256">
        <f>IF($AC100="n/a",1.03*CH100,IF($AC100&lt;0,1.01*CH100,IF($AC100&gt;10,1.1*CH100,(1+$AC100/100)*CH100)))</f>
        <v>0.2299</v>
      </c>
      <c r="CJ100" s="257">
        <f>IF($AE100="n/a",1.03*CI100,IF($AE100&lt;0,1.01*CI100,IF($AE100&gt;10,1.1*CI100,(1+$AE100/100)*CI100)))</f>
        <v>0.2528900000000001</v>
      </c>
      <c r="CK100" s="257">
        <f>IF($AE100="n/a",1.03*CJ100,IF($AE100&lt;0,1.01*CJ100,IF($AE100&gt;10,1.1*CJ100,(1+$AE100/100)*CJ100)))</f>
        <v>0.2781790000000001</v>
      </c>
      <c r="CL100" s="258">
        <f>IF($AE100="n/a",1.03*CK100,IF($AE100&lt;0,1.01*CK100,IF($AE100&gt;10,1.1*CK100,(1+$AE100/100)*CK100)))</f>
        <v>0.3059969000000001</v>
      </c>
      <c r="CM100" s="256">
        <f>SUM(CH100:CL100)</f>
        <v>1.2759659</v>
      </c>
      <c r="CN100" s="253">
        <f>(CM100/H100)*100</f>
        <v>6.242494618395305</v>
      </c>
      <c r="CO100" s="259">
        <v>1.26</v>
      </c>
      <c r="CP100" s="260">
        <v>64.8</v>
      </c>
      <c r="CQ100" s="261">
        <v>-4.3</v>
      </c>
      <c r="CR100" s="260">
        <v>11</v>
      </c>
      <c r="CS100" s="261">
        <v>18.3</v>
      </c>
    </row>
    <row r="101" ht="11.25" customHeight="1">
      <c r="A101" t="s" s="273">
        <v>1279</v>
      </c>
      <c r="B101" t="s" s="146">
        <v>1280</v>
      </c>
      <c r="C101" t="s" s="273">
        <v>128</v>
      </c>
      <c r="D101" s="267">
        <v>7</v>
      </c>
      <c r="E101" s="85">
        <v>462</v>
      </c>
      <c r="F101" t="s" s="151">
        <v>55</v>
      </c>
      <c r="G101" t="s" s="152">
        <v>55</v>
      </c>
      <c r="H101" s="496">
        <v>31.64</v>
      </c>
      <c r="I101" s="269">
        <f>(R101/H101)*100</f>
        <v>1.706700379266751</v>
      </c>
      <c r="J101" s="270">
        <v>0.13</v>
      </c>
      <c r="K101" s="270">
        <v>0.135</v>
      </c>
      <c r="L101" s="269">
        <f>((K101/J101)-1)*100</f>
        <v>3.846153846153855</v>
      </c>
      <c r="M101" s="272">
        <v>42755</v>
      </c>
      <c r="N101" s="272">
        <v>42759</v>
      </c>
      <c r="O101" s="272">
        <v>42780</v>
      </c>
      <c r="P101" t="s" s="273">
        <v>677</v>
      </c>
      <c r="Q101" t="s" s="637">
        <v>1281</v>
      </c>
      <c r="R101" s="271">
        <f>K101*4</f>
        <v>0.54</v>
      </c>
      <c r="S101" s="275">
        <f>IF(OR(W101&lt;0.01,W101="n/a"),"n/a",R101/W101*100)</f>
        <v>32.53012048192772</v>
      </c>
      <c r="T101" s="276">
        <f>IF(OR(W101&lt;0.01,Z101="n/a"),"n/a",(H101/SQRT(22.5*W101*(H101/Z101))-1)*100)</f>
        <v>21.40807089610994</v>
      </c>
      <c r="U101" s="269">
        <f>IF(OR(W101&lt;0.01,W101="n/a"),"n/a",H101/W101)</f>
        <v>19.06024096385542</v>
      </c>
      <c r="V101" s="277">
        <v>12</v>
      </c>
      <c r="W101" s="268">
        <v>1.66</v>
      </c>
      <c r="X101" t="s" s="367">
        <v>143</v>
      </c>
      <c r="Y101" s="278">
        <v>4</v>
      </c>
      <c r="Z101" s="279">
        <v>1.74</v>
      </c>
      <c r="AA101" s="280">
        <v>8.699999999999999</v>
      </c>
      <c r="AB101" s="281">
        <v>-6.8</v>
      </c>
      <c r="AC101" t="s" s="568">
        <v>143</v>
      </c>
      <c r="AD101" s="283">
        <v>9.199999999999999</v>
      </c>
      <c r="AE101" t="s" s="569">
        <v>143</v>
      </c>
      <c r="AF101" s="284">
        <v>0</v>
      </c>
      <c r="AG101" s="285">
        <v>273</v>
      </c>
      <c r="AH101" s="286">
        <v>1.9</v>
      </c>
      <c r="AI101" s="287">
        <v>0.06</v>
      </c>
      <c r="AJ101" s="288">
        <f>IF(OR(AD101&lt;0,AD101="n/a",AD101=0,AN101="n/a"),"n/a",AN101/AD101)</f>
        <v>1.306268894008791</v>
      </c>
      <c r="AK101" s="289">
        <f>IF(OR(AN101&lt;0,AN101="n/a",AO101&lt;0,AO101="n/a"),"n/a",AN101/AO101)</f>
        <v>3.562285999636232</v>
      </c>
      <c r="AL101" s="290">
        <f>((AP101/AQ101)^(1/1)-1)*100</f>
        <v>4.509803921568634</v>
      </c>
      <c r="AM101" s="290">
        <f>IF(AS101=0,"n/a",((AP101/AS101)^(1/3)-1)*100)</f>
        <v>8.50780287946975</v>
      </c>
      <c r="AN101" s="290">
        <f>IF(AV101=0,"n/a",((AP101/AV101)^(1/5)-1)*100)</f>
        <v>12.01767382488088</v>
      </c>
      <c r="AO101" s="291">
        <f>IF(BB101=0,"n/a",((AP101/BB101)^(1/10)-1)*100)</f>
        <v>3.373584778456329</v>
      </c>
      <c r="AP101" s="288">
        <v>0.5076190476190476</v>
      </c>
      <c r="AQ101" s="288">
        <v>0.4857142857142857</v>
      </c>
      <c r="AR101" s="288">
        <v>0.4443809523809524</v>
      </c>
      <c r="AS101" s="288">
        <v>0.3973333333333333</v>
      </c>
      <c r="AT101" s="292"/>
      <c r="AU101" s="288">
        <v>0.328952380952381</v>
      </c>
      <c r="AV101" s="288">
        <v>0.2878095238095238</v>
      </c>
      <c r="AW101" s="292"/>
      <c r="AX101" s="524">
        <v>0.2056190476190476</v>
      </c>
      <c r="AY101" s="403">
        <v>0.2139047619047619</v>
      </c>
      <c r="AZ101" s="426">
        <v>0.4169523809523809</v>
      </c>
      <c r="BA101" s="295">
        <v>0.4170476190476191</v>
      </c>
      <c r="BB101" s="295">
        <v>0.3642857142857143</v>
      </c>
      <c r="BC101" s="295">
        <v>0.3335238095238095</v>
      </c>
      <c r="BD101" s="295">
        <v>0.3142857142857143</v>
      </c>
      <c r="BE101" s="295">
        <v>0.2878095238095238</v>
      </c>
      <c r="BF101" s="295">
        <v>0.2740952380952381</v>
      </c>
      <c r="BG101" s="295">
        <v>0.2611428571428571</v>
      </c>
      <c r="BH101" s="295">
        <v>0.2386666666666666</v>
      </c>
      <c r="BI101" s="296">
        <v>0.2123809523809524</v>
      </c>
      <c r="BJ101" s="293">
        <f>SUM(AP101:BI101)</f>
        <v>5.991523809523809</v>
      </c>
      <c r="BK101" s="297">
        <f>((AP101/AQ101)-1)*100</f>
        <v>4.509803921568634</v>
      </c>
      <c r="BL101" s="297">
        <f>((AQ101/AR101)-1)*100</f>
        <v>9.301328761251604</v>
      </c>
      <c r="BM101" s="297">
        <f>((AR101/AS101)-1)*100</f>
        <v>11.84084372003835</v>
      </c>
      <c r="BN101" s="297">
        <f>IF(AU101=0,0,IF(AU101&gt;AS101,0,((AS101/AU101)-1)*100))</f>
        <v>20.78749276201503</v>
      </c>
      <c r="BO101" s="297">
        <f>IF(AV101=0,0,IF(AV101&gt;AU101,0,((AU101/AV101)-1)*100))</f>
        <v>14.29516876240902</v>
      </c>
      <c r="BP101" s="297">
        <f>IF(AX101=0,0,IF(AX101&gt;AV101,0,((AV101/AX101)-1)*100))</f>
        <v>39.97220935618342</v>
      </c>
      <c r="BQ101" s="298">
        <f>IF(AY101=0,0,IF(AY101&gt;AX101,0,((AX101/AY101)-1)*100))</f>
        <v>0</v>
      </c>
      <c r="BR101" s="299">
        <f>IF(AZ101=0,0,IF(AZ101&gt;AY101,0,((AY101/AZ101)-1)*100))</f>
        <v>0</v>
      </c>
      <c r="BS101" s="299">
        <f>IF(BA101=0,0,IF(BA101&gt;AZ101,0,((AZ101/BA101)-1)*100))</f>
        <v>0</v>
      </c>
      <c r="BT101" s="299">
        <f>IF(BB101=0,0,IF(BB101&gt;BA101,0,((BA101/BB101)-1)*100))</f>
        <v>14.48366013071896</v>
      </c>
      <c r="BU101" s="299">
        <f>IF(BC101=0,0,IF(BC101&gt;BB101,0,((BB101/BC101)-1)*100))</f>
        <v>9.223300970873783</v>
      </c>
      <c r="BV101" s="299">
        <f>IF(BD101=0,0,IF(BD101&gt;BC101,0,((BC101/BD101)-1)*100))</f>
        <v>6.121212121212105</v>
      </c>
      <c r="BW101" s="299">
        <f>IF(BE101=0,0,IF(BE101&gt;BD101,0,((BD101/BE101)-1)*100))</f>
        <v>9.199205823957657</v>
      </c>
      <c r="BX101" s="299">
        <f>IF(BF101=0,0,IF(BF101&gt;BE101,0,((BE101/BF101)-1)*100))</f>
        <v>5.003474635163307</v>
      </c>
      <c r="BY101" s="299">
        <f>IF(BG101=0,0,IF(BG101&gt;BF101,0,((BF101/BG101)-1)*100))</f>
        <v>4.959883296863588</v>
      </c>
      <c r="BZ101" s="299">
        <f>IF(BH101=0,0,IF(BH101&gt;BG101,0,((BG101/BH101)-1)*100))</f>
        <v>9.417398244213881</v>
      </c>
      <c r="CA101" s="300">
        <f>IF(BI101=0,0,IF(BI101&gt;BH101,0,((BH101/BI101)-1)*100))</f>
        <v>12.37668161434977</v>
      </c>
      <c r="CB101" s="297">
        <f>AVERAGE(BK101:CA101)</f>
        <v>10.08774494828348</v>
      </c>
      <c r="CC101" s="297">
        <f>SQRT(AVERAGE((BK101-$CB101)^2,(BL101-$CB101)^2,(BM101-$CB101)^2,(BN101-$CB101)^2,(BO101-$CB101)^2,(BP101-$CB101)^2,(BQ101-$CB101)^2,(BR101-$CB101)^2,(BS101-$CB101)^2,(BT101-$CB101)^2,(BU101-$CB101)^2,(BV101-$CB101)^2,(BW101-$CB101)^2,(BX101-$CB101)^2,(BY101-$CB101)^2,(BZ101-$CB101)^2,(CA101-$CB101)^2))</f>
        <v>9.266603036598109</v>
      </c>
      <c r="CD101" t="s" s="146">
        <v>132</v>
      </c>
      <c r="CE101" s="301">
        <f>IF(AN101="n/a","n/a",IF(U101&lt;0,"n/a",IF(U101="n/a","n/a",I101+AN101-U101)))</f>
        <v>-5.335866759707793</v>
      </c>
      <c r="CF101" s="301">
        <f>IF(AN101="n/a","n/a",I101+AN101)</f>
        <v>13.72437420414763</v>
      </c>
      <c r="CG101" s="297">
        <f>D101/10+(1000-E101)/100+IF(F101="N",2,IF(F101="Y",1,0))+IF(G101="N",2,IF(G101="Y",1,0))+IF(L101&gt;10,5,L101/2)+IF(S101&gt;100,0,IF(S101&lt;0,0,(100-S101)/10))+IF(U101&gt;100,0,IF(U101&lt;0,0,(100-U101)/10))+IF(X101="-",0,IF(X101="N/A",0,IF(X101&gt;5,0,5-X101)))+IF(Y101&gt;5,0,5-Y101)+IF(Z101="N/A",0,IF(Z101&gt;5,0,5-Z101))+IF(AB101&lt;0,0,IF(AB101="-",0,IF(AB101="N/A",0,IF(AB101&gt;10,5,AB101/2))))+IF(AC101="n/a",0,IF(AC101&lt;0,0,IF(AC101&gt;10,5,AC101/2)))+IF(AE101="n/a",0,IF(AE101&lt;0,0,IF(AE101&gt;10,5,AE101/2)))+AF101/10+IF(AG101&gt;100000,3,IF(AG101&gt;10000,2,IF(AG101&gt;1000,1,0)))+IF(AL101&gt;10,5,AL101/2)+IF(AM101="n/a",0,IF(AM101&gt;10,5,AM101/2))+IF(AN101="n/a",0,IF(AN101&gt;10,5,AN101/2))+IF(AO101="n/a",0,IF(AO101&lt;0,0,IF(AO101&gt;10,5,AO101/2)))+IF(CB101&gt;10,5,CB101/2)</f>
        <v>49.29963656824597</v>
      </c>
      <c r="CH101" s="302">
        <f>IF(AB101="n/a",1.03*AP101,IF(AB101&lt;0,1.01*AP101,IF(AB101&gt;10,1.1*AP101,(1+AB101/100)*AP101)))</f>
        <v>0.5126952380952381</v>
      </c>
      <c r="CI101" s="303">
        <f>IF($AC101="n/a",1.03*CH101,IF($AC101&lt;0,1.01*CH101,IF($AC101&gt;10,1.1*CH101,(1+$AC101/100)*CH101)))</f>
        <v>0.5280760952380953</v>
      </c>
      <c r="CJ101" s="304">
        <f>IF($AE101="n/a",1.03*CI101,IF($AE101&lt;0,1.01*CI101,IF($AE101&gt;10,1.1*CI101,(1+$AE101/100)*CI101)))</f>
        <v>0.5439183780952381</v>
      </c>
      <c r="CK101" s="304">
        <f>IF($AE101="n/a",1.03*CJ101,IF($AE101&lt;0,1.01*CJ101,IF($AE101&gt;10,1.1*CJ101,(1+$AE101/100)*CJ101)))</f>
        <v>0.5602359294380953</v>
      </c>
      <c r="CL101" s="305">
        <f>IF($AE101="n/a",1.03*CK101,IF($AE101&lt;0,1.01*CK101,IF($AE101&gt;10,1.1*CK101,(1+$AE101/100)*CK101)))</f>
        <v>0.5770430073212381</v>
      </c>
      <c r="CM101" s="303">
        <f>SUM(CH101:CL101)</f>
        <v>2.721968648187905</v>
      </c>
      <c r="CN101" s="300">
        <f>(CM101/H101)*100</f>
        <v>8.60293504484167</v>
      </c>
      <c r="CO101" s="306">
        <v>0.74</v>
      </c>
      <c r="CP101" s="307">
        <v>66.2</v>
      </c>
      <c r="CQ101" s="308">
        <v>-8.9</v>
      </c>
      <c r="CR101" s="307">
        <v>13.5</v>
      </c>
      <c r="CS101" s="308">
        <v>20.8</v>
      </c>
    </row>
    <row r="102" ht="11.25" customHeight="1">
      <c r="A102" t="s" s="110">
        <v>1282</v>
      </c>
      <c r="B102" t="s" s="110">
        <v>1283</v>
      </c>
      <c r="C102" t="s" s="173">
        <v>1284</v>
      </c>
      <c r="D102" s="174">
        <v>6</v>
      </c>
      <c r="E102" s="85">
        <v>674</v>
      </c>
      <c r="F102" t="s" s="118">
        <v>129</v>
      </c>
      <c r="G102" t="s" s="113">
        <v>129</v>
      </c>
      <c r="H102" s="495">
        <v>53.9</v>
      </c>
      <c r="I102" s="177">
        <f>(R102/H102)*100</f>
        <v>3.413729128014843</v>
      </c>
      <c r="J102" s="311">
        <v>0.44</v>
      </c>
      <c r="K102" s="311">
        <v>0.46</v>
      </c>
      <c r="L102" s="177">
        <f>((K102/J102)-1)*100</f>
        <v>4.545454545454541</v>
      </c>
      <c r="M102" s="179">
        <v>42963</v>
      </c>
      <c r="N102" s="179">
        <v>42965</v>
      </c>
      <c r="O102" s="179">
        <v>42979</v>
      </c>
      <c r="P102" t="s" s="173">
        <v>147</v>
      </c>
      <c r="Q102" t="s" s="173">
        <v>131</v>
      </c>
      <c r="R102" s="180">
        <f>K102*4</f>
        <v>1.84</v>
      </c>
      <c r="S102" s="181">
        <f>IF(OR(W102&lt;0.01,W102="n/a"),"n/a",R102/W102*100)</f>
        <v>525.7142857142858</v>
      </c>
      <c r="T102" t="s" s="542">
        <f>IF(OR(W102&lt;0.01,Z102="n/a"),"n/a",(H102/SQRT(22.5*W102*(H102/Z102))-1)*100)</f>
        <v>143</v>
      </c>
      <c r="U102" s="177">
        <f>IF(OR(W102&lt;0.01,W102="n/a"),"n/a",H102/W102)</f>
        <v>154</v>
      </c>
      <c r="V102" s="183">
        <v>12</v>
      </c>
      <c r="W102" s="176">
        <v>0.35</v>
      </c>
      <c r="X102" s="176">
        <v>5.05</v>
      </c>
      <c r="Y102" s="184">
        <v>5.2</v>
      </c>
      <c r="Z102" t="s" s="543">
        <v>143</v>
      </c>
      <c r="AA102" s="186">
        <v>-27.7</v>
      </c>
      <c r="AB102" s="187">
        <v>206.9</v>
      </c>
      <c r="AC102" s="188">
        <v>64.69</v>
      </c>
      <c r="AD102" s="189">
        <v>15.1</v>
      </c>
      <c r="AE102" s="189">
        <v>30.42</v>
      </c>
      <c r="AF102" s="190">
        <v>15</v>
      </c>
      <c r="AG102" s="191">
        <v>2420</v>
      </c>
      <c r="AH102" s="192">
        <v>9.800000000000001</v>
      </c>
      <c r="AI102" t="s" s="392">
        <v>143</v>
      </c>
      <c r="AJ102" t="s" s="338">
        <f>IF(OR(AD102&lt;0,AD102="n/a",AD102=0,AN102="n/a"),"n/a",AN102/AD102)</f>
        <v>143</v>
      </c>
      <c r="AK102" t="s" s="338">
        <f>IF(OR(AN102&lt;0,AN102="n/a",AO102&lt;0,AO102="n/a"),"n/a",AN102/AO102)</f>
        <v>143</v>
      </c>
      <c r="AL102" s="196">
        <f>((AP102/AQ102)^(1/1)-1)*100</f>
        <v>3.424657534246589</v>
      </c>
      <c r="AM102" s="196">
        <f>IF(AS102=0,"n/a",((AP102/AS102)^(1/3)-1)*100)</f>
        <v>25.71519837155114</v>
      </c>
      <c r="AN102" t="s" s="338">
        <f>IF(AV102=0,"n/a",((AP102/AV102)^(1/5)-1)*100)</f>
        <v>143</v>
      </c>
      <c r="AO102" t="s" s="338">
        <f>IF(BB102=0,"n/a",((AP102/BB102)^(1/10)-1)*100)</f>
        <v>143</v>
      </c>
      <c r="AP102" s="194">
        <v>1.51</v>
      </c>
      <c r="AQ102" s="194">
        <v>1.46</v>
      </c>
      <c r="AR102" s="194">
        <v>1.17</v>
      </c>
      <c r="AS102" s="194">
        <v>0.76</v>
      </c>
      <c r="AT102" s="199"/>
      <c r="AU102" s="194">
        <v>0.21</v>
      </c>
      <c r="AV102" s="198">
        <v>0</v>
      </c>
      <c r="AW102" s="199"/>
      <c r="AX102" s="398">
        <v>0</v>
      </c>
      <c r="AY102" s="370">
        <v>0</v>
      </c>
      <c r="AZ102" s="203">
        <v>0</v>
      </c>
      <c r="BA102" s="203">
        <v>0</v>
      </c>
      <c r="BB102" s="203">
        <v>0</v>
      </c>
      <c r="BC102" s="203">
        <v>0</v>
      </c>
      <c r="BD102" s="203">
        <v>0</v>
      </c>
      <c r="BE102" s="203">
        <v>0</v>
      </c>
      <c r="BF102" s="203">
        <v>0</v>
      </c>
      <c r="BG102" s="203">
        <v>0</v>
      </c>
      <c r="BH102" s="203">
        <v>0</v>
      </c>
      <c r="BI102" s="204">
        <v>0</v>
      </c>
      <c r="BJ102" s="200">
        <f>SUM(AP102:BI102)</f>
        <v>5.109999999999999</v>
      </c>
      <c r="BK102" s="205">
        <f>((AP102/AQ102)-1)*100</f>
        <v>3.424657534246589</v>
      </c>
      <c r="BL102" s="205">
        <f>((AQ102/AR102)-1)*100</f>
        <v>24.78632478632479</v>
      </c>
      <c r="BM102" s="205">
        <f>((AR102/AS102)-1)*100</f>
        <v>53.94736842105261</v>
      </c>
      <c r="BN102" s="205">
        <f>IF(AU102=0,0,IF(AU102&gt;AS102,0,((AS102/AU102)-1)*100))</f>
        <v>261.9047619047619</v>
      </c>
      <c r="BO102" s="205">
        <f>IF(AV102=0,0,IF(AV102&gt;AU102,0,((AU102/AV102)-1)*100))</f>
        <v>0</v>
      </c>
      <c r="BP102" s="205">
        <f>IF(AX102=0,0,IF(AX102&gt;AV102,0,((AV102/AX102)-1)*100))</f>
        <v>0</v>
      </c>
      <c r="BQ102" s="206">
        <f>IF(AY102=0,0,IF(AY102&gt;AX102,0,((AX102/AY102)-1)*100))</f>
        <v>0</v>
      </c>
      <c r="BR102" s="207">
        <f>IF(AZ102=0,0,IF(AZ102&gt;AY102,0,((AY102/AZ102)-1)*100))</f>
        <v>0</v>
      </c>
      <c r="BS102" s="207">
        <f>IF(BA102=0,0,IF(BA102&gt;AZ102,0,((AZ102/BA102)-1)*100))</f>
        <v>0</v>
      </c>
      <c r="BT102" s="207">
        <f>IF(BB102=0,0,IF(BB102&gt;BA102,0,((BA102/BB102)-1)*100))</f>
        <v>0</v>
      </c>
      <c r="BU102" s="207">
        <f>IF(BC102=0,0,IF(BC102&gt;BB102,0,((BB102/BC102)-1)*100))</f>
        <v>0</v>
      </c>
      <c r="BV102" s="207">
        <f>IF(BD102=0,0,IF(BD102&gt;BC102,0,((BC102/BD102)-1)*100))</f>
        <v>0</v>
      </c>
      <c r="BW102" s="207">
        <f>IF(BE102=0,0,IF(BE102&gt;BD102,0,((BD102/BE102)-1)*100))</f>
        <v>0</v>
      </c>
      <c r="BX102" s="207">
        <f>IF(BF102=0,0,IF(BF102&gt;BE102,0,((BE102/BF102)-1)*100))</f>
        <v>0</v>
      </c>
      <c r="BY102" s="207">
        <f>IF(BG102=0,0,IF(BG102&gt;BF102,0,((BF102/BG102)-1)*100))</f>
        <v>0</v>
      </c>
      <c r="BZ102" s="207">
        <f>IF(BH102=0,0,IF(BH102&gt;BG102,0,((BG102/BH102)-1)*100))</f>
        <v>0</v>
      </c>
      <c r="CA102" s="208">
        <f>IF(BI102=0,0,IF(BI102&gt;BH102,0,((BH102/BI102)-1)*100))</f>
        <v>0</v>
      </c>
      <c r="CB102" s="205">
        <f>AVERAGE(BK102:CA102)</f>
        <v>20.23900662625799</v>
      </c>
      <c r="CC102" s="205">
        <f>SQRT(AVERAGE((BK102-$CB102)^2,(BL102-$CB102)^2,(BM102-$CB102)^2,(BN102-$CB102)^2,(BO102-$CB102)^2,(BP102-$CB102)^2,(BQ102-$CB102)^2,(BR102-$CB102)^2,(BS102-$CB102)^2,(BT102-$CB102)^2,(BU102-$CB102)^2,(BV102-$CB102)^2,(BW102-$CB102)^2,(BX102-$CB102)^2,(BY102-$CB102)^2,(BZ102-$CB102)^2,(CA102-$CB102)^2))</f>
        <v>61.91408536260062</v>
      </c>
      <c r="CD102" t="s" s="110">
        <v>178</v>
      </c>
      <c r="CE102" t="s" s="552">
        <f>IF(AN102="n/a","n/a",IF(U102&lt;0,"n/a",IF(U102="n/a","n/a",I102+AN102-U102)))</f>
        <v>143</v>
      </c>
      <c r="CF102" t="s" s="552">
        <f>IF(AN102="n/a","n/a",I102+AN102)</f>
        <v>143</v>
      </c>
      <c r="CG102" s="205">
        <f>D102/10+(1000-E102)/100+IF(F102="N",2,IF(F102="Y",1,0))+IF(G102="N",2,IF(G102="Y",1,0))+IF(L102&gt;10,5,L102/2)+IF(S102&gt;100,0,IF(S102&lt;0,0,(100-S102)/10))+IF(U102&gt;100,0,IF(U102&lt;0,0,(100-U102)/10))+IF(X102="-",0,IF(X102="N/A",0,IF(X102&gt;5,0,5-X102)))+IF(Y102&gt;5,0,5-Y102)+IF(Z102="N/A",0,IF(Z102&gt;5,0,5-Z102))+IF(AB102&lt;0,0,IF(AB102="-",0,IF(AB102="N/A",0,IF(AB102&gt;10,5,AB102/2))))+IF(AC102="n/a",0,IF(AC102&lt;0,0,IF(AC102&gt;10,5,AC102/2)))+IF(AE102="n/a",0,IF(AE102&lt;0,0,IF(AE102&gt;10,5,AE102/2)))+AF102/10+IF(AG102&gt;100000,3,IF(AG102&gt;10000,2,IF(AG102&gt;1000,1,0)))+IF(AL102&gt;10,5,AL102/2)+IF(AM102="n/a",0,IF(AM102&gt;10,5,AM102/2))+IF(AN102="n/a",0,IF(AN102&gt;10,5,AN102/2))+IF(AO102="n/a",0,IF(AO102&lt;0,0,IF(AO102&gt;10,5,AO102/2)))+IF(CB102&gt;10,5,CB102/2)</f>
        <v>35.34505603985057</v>
      </c>
      <c r="CH102" s="315">
        <f>IF(AB102="n/a",1.03*AP102,IF(AB102&lt;0,1.01*AP102,IF(AB102&gt;10,1.1*AP102,(1+AB102/100)*AP102)))</f>
        <v>1.661</v>
      </c>
      <c r="CI102" s="211">
        <f>IF($AC102="n/a",1.03*CH102,IF($AC102&lt;0,1.01*CH102,IF($AC102&gt;10,1.1*CH102,(1+$AC102/100)*CH102)))</f>
        <v>1.8271</v>
      </c>
      <c r="CJ102" s="212">
        <f>IF($AE102="n/a",1.03*CI102,IF($AE102&lt;0,1.01*CI102,IF($AE102&gt;10,1.1*CI102,(1+$AE102/100)*CI102)))</f>
        <v>2.009810000000001</v>
      </c>
      <c r="CK102" s="212">
        <f>IF($AE102="n/a",1.03*CJ102,IF($AE102&lt;0,1.01*CJ102,IF($AE102&gt;10,1.1*CJ102,(1+$AE102/100)*CJ102)))</f>
        <v>2.210791000000001</v>
      </c>
      <c r="CL102" s="210">
        <f>IF($AE102="n/a",1.03*CK102,IF($AE102&lt;0,1.01*CK102,IF($AE102&gt;10,1.1*CK102,(1+$AE102/100)*CK102)))</f>
        <v>2.431870100000001</v>
      </c>
      <c r="CM102" s="211">
        <f>SUM(CH102:CL102)</f>
        <v>10.1405711</v>
      </c>
      <c r="CN102" s="208">
        <f>(CM102/H102)*100</f>
        <v>18.81367551020409</v>
      </c>
      <c r="CO102" s="213">
        <v>0.64</v>
      </c>
      <c r="CP102" s="214">
        <v>56.5</v>
      </c>
      <c r="CQ102" s="215">
        <v>2.2</v>
      </c>
      <c r="CR102" s="214">
        <v>12.2</v>
      </c>
      <c r="CS102" s="215">
        <v>24.4</v>
      </c>
    </row>
    <row r="103" ht="11.25" customHeight="1">
      <c r="A103" t="s" s="116">
        <v>1285</v>
      </c>
      <c r="B103" t="s" s="116">
        <v>1286</v>
      </c>
      <c r="C103" t="s" s="227">
        <v>265</v>
      </c>
      <c r="D103" s="218">
        <v>8</v>
      </c>
      <c r="E103" s="85">
        <v>373</v>
      </c>
      <c r="F103" t="s" s="220">
        <v>129</v>
      </c>
      <c r="G103" t="s" s="221">
        <v>129</v>
      </c>
      <c r="H103" s="493">
        <v>43.49</v>
      </c>
      <c r="I103" s="223">
        <f>(R103/H103)*100</f>
        <v>2.575304667739711</v>
      </c>
      <c r="J103" s="224">
        <v>0.26</v>
      </c>
      <c r="K103" s="224">
        <v>0.28</v>
      </c>
      <c r="L103" s="223">
        <f>((K103/J103)-1)*100</f>
        <v>7.692307692307709</v>
      </c>
      <c r="M103" s="226">
        <v>42801</v>
      </c>
      <c r="N103" s="226">
        <v>42803</v>
      </c>
      <c r="O103" s="226">
        <v>42817</v>
      </c>
      <c r="P103" t="s" s="227">
        <v>723</v>
      </c>
      <c r="Q103" s="316"/>
      <c r="R103" s="225">
        <f>K103*4</f>
        <v>1.12</v>
      </c>
      <c r="S103" s="228">
        <f>IF(OR(W103&lt;0.01,W103="n/a"),"n/a",R103/W103*100)</f>
        <v>53.5885167464115</v>
      </c>
      <c r="T103" s="229">
        <f>IF(OR(W103&lt;0.01,Z103="n/a"),"n/a",(H103/SQRT(22.5*W103*(H103/Z103))-1)*100)</f>
        <v>153.7084438517147</v>
      </c>
      <c r="U103" s="223">
        <f>IF(OR(W103&lt;0.01,W103="n/a"),"n/a",H103/W103)</f>
        <v>20.80861244019139</v>
      </c>
      <c r="V103" s="230">
        <v>12</v>
      </c>
      <c r="W103" s="222">
        <v>2.09</v>
      </c>
      <c r="X103" s="222">
        <v>2.2</v>
      </c>
      <c r="Y103" s="231">
        <v>5.32</v>
      </c>
      <c r="Z103" s="232">
        <v>6.96</v>
      </c>
      <c r="AA103" s="233">
        <v>35.5</v>
      </c>
      <c r="AB103" s="234">
        <v>42.3</v>
      </c>
      <c r="AC103" s="235">
        <v>11.78</v>
      </c>
      <c r="AD103" s="236">
        <v>10.1</v>
      </c>
      <c r="AE103" s="236">
        <v>9.460000000000001</v>
      </c>
      <c r="AF103" s="237">
        <v>5</v>
      </c>
      <c r="AG103" s="238">
        <v>1961</v>
      </c>
      <c r="AH103" s="239">
        <v>41.3</v>
      </c>
      <c r="AI103" s="240">
        <v>0</v>
      </c>
      <c r="AJ103" s="241">
        <f>IF(OR(AD103&lt;0,AD103="n/a",AD103=0,AN103="n/a"),"n/a",AN103/AD103)</f>
        <v>1.151370450338358</v>
      </c>
      <c r="AK103" s="242">
        <f>IF(OR(AN103&lt;0,AN103="n/a",AO103&lt;0,AO103="n/a"),"n/a",AN103/AO103)</f>
        <v>1.44661348097066</v>
      </c>
      <c r="AL103" s="243">
        <f>((AP103/AQ103)^(1/1)-1)*100</f>
        <v>4.000000000000004</v>
      </c>
      <c r="AM103" s="243">
        <f>IF(AS103=0,"n/a",((AP103/AS103)^(1/3)-1)*100)</f>
        <v>9.139288306110593</v>
      </c>
      <c r="AN103" s="243">
        <f>IF(AV103=0,"n/a",((AP103/AV103)^(1/5)-1)*100)</f>
        <v>11.62884154841741</v>
      </c>
      <c r="AO103" s="244">
        <f>IF(BB103=0,"n/a",((AP103/BB103)^(1/10)-1)*100)</f>
        <v>8.038665269878864</v>
      </c>
      <c r="AP103" s="241">
        <v>1.04</v>
      </c>
      <c r="AQ103" s="241">
        <v>1</v>
      </c>
      <c r="AR103" s="241">
        <v>0.86</v>
      </c>
      <c r="AS103" s="241">
        <v>0.8</v>
      </c>
      <c r="AT103" s="245"/>
      <c r="AU103" s="241">
        <v>0.72</v>
      </c>
      <c r="AV103" s="241">
        <v>0.6</v>
      </c>
      <c r="AW103" s="245"/>
      <c r="AX103" s="246">
        <v>0.4</v>
      </c>
      <c r="AY103" s="394">
        <v>0.2</v>
      </c>
      <c r="AZ103" s="317">
        <v>0.76</v>
      </c>
      <c r="BA103" s="248">
        <v>0.8</v>
      </c>
      <c r="BB103" s="248">
        <v>0.48</v>
      </c>
      <c r="BC103" s="248">
        <v>0.44</v>
      </c>
      <c r="BD103" s="248">
        <v>0.2</v>
      </c>
      <c r="BE103" s="317">
        <v>0</v>
      </c>
      <c r="BF103" s="317">
        <v>0</v>
      </c>
      <c r="BG103" s="317">
        <v>0</v>
      </c>
      <c r="BH103" s="317">
        <v>0</v>
      </c>
      <c r="BI103" s="401">
        <v>0</v>
      </c>
      <c r="BJ103" s="246">
        <f>SUM(AP103:BI103)</f>
        <v>8.299999999999999</v>
      </c>
      <c r="BK103" s="250">
        <f>((AP103/AQ103)-1)*100</f>
        <v>4.000000000000004</v>
      </c>
      <c r="BL103" s="250">
        <f>((AQ103/AR103)-1)*100</f>
        <v>16.27906976744187</v>
      </c>
      <c r="BM103" s="250">
        <f>((AR103/AS103)-1)*100</f>
        <v>7.499999999999996</v>
      </c>
      <c r="BN103" s="250">
        <f>IF(AU103=0,0,IF(AU103&gt;AS103,0,((AS103/AU103)-1)*100))</f>
        <v>11.11111111111112</v>
      </c>
      <c r="BO103" s="250">
        <f>IF(AV103=0,0,IF(AV103&gt;AU103,0,((AU103/AV103)-1)*100))</f>
        <v>20</v>
      </c>
      <c r="BP103" s="250">
        <f>IF(AX103=0,0,IF(AX103&gt;AV103,0,((AV103/AX103)-1)*100))</f>
        <v>49.99999999999998</v>
      </c>
      <c r="BQ103" s="251">
        <f>IF(AY103=0,0,IF(AY103&gt;AX103,0,((AX103/AY103)-1)*100))</f>
        <v>100</v>
      </c>
      <c r="BR103" s="252">
        <f>IF(AZ103=0,0,IF(AZ103&gt;AY103,0,((AY103/AZ103)-1)*100))</f>
        <v>0</v>
      </c>
      <c r="BS103" s="252">
        <f>IF(BA103=0,0,IF(BA103&gt;AZ103,0,((AZ103/BA103)-1)*100))</f>
        <v>0</v>
      </c>
      <c r="BT103" s="252">
        <f>IF(BB103=0,0,IF(BB103&gt;BA103,0,((BA103/BB103)-1)*100))</f>
        <v>66.66666666666667</v>
      </c>
      <c r="BU103" s="252">
        <f>IF(BC103=0,0,IF(BC103&gt;BB103,0,((BB103/BC103)-1)*100))</f>
        <v>9.090909090909083</v>
      </c>
      <c r="BV103" s="252">
        <f>IF(BD103=0,0,IF(BD103&gt;BC103,0,((BC103/BD103)-1)*100))</f>
        <v>120</v>
      </c>
      <c r="BW103" s="252">
        <f>IF(BE103=0,0,IF(BE103&gt;BD103,0,((BD103/BE103)-1)*100))</f>
        <v>0</v>
      </c>
      <c r="BX103" s="252">
        <f>IF(BF103=0,0,IF(BF103&gt;BE103,0,((BE103/BF103)-1)*100))</f>
        <v>0</v>
      </c>
      <c r="BY103" s="252">
        <f>IF(BG103=0,0,IF(BG103&gt;BF103,0,((BF103/BG103)-1)*100))</f>
        <v>0</v>
      </c>
      <c r="BZ103" s="252">
        <f>IF(BH103=0,0,IF(BH103&gt;BG103,0,((BG103/BH103)-1)*100))</f>
        <v>0</v>
      </c>
      <c r="CA103" s="253">
        <f>IF(BI103=0,0,IF(BI103&gt;BH103,0,((BH103/BI103)-1)*100))</f>
        <v>0</v>
      </c>
      <c r="CB103" s="250">
        <f>AVERAGE(BK103:CA103)</f>
        <v>23.80280921388992</v>
      </c>
      <c r="CC103" s="250">
        <f>SQRT(AVERAGE((BK103-$CB103)^2,(BL103-$CB103)^2,(BM103-$CB103)^2,(BN103-$CB103)^2,(BO103-$CB103)^2,(BP103-$CB103)^2,(BQ103-$CB103)^2,(BR103-$CB103)^2,(BS103-$CB103)^2,(BT103-$CB103)^2,(BU103-$CB103)^2,(BV103-$CB103)^2,(BW103-$CB103)^2,(BX103-$CB103)^2,(BY103-$CB103)^2,(BZ103-$CB103)^2,(CA103-$CB103)^2))</f>
        <v>36.50628521640201</v>
      </c>
      <c r="CD103" t="s" s="116">
        <v>132</v>
      </c>
      <c r="CE103" s="254">
        <f>IF(AN103="n/a","n/a",IF(U103&lt;0,"n/a",IF(U103="n/a","n/a",I103+AN103-U103)))</f>
        <v>-6.604466224034265</v>
      </c>
      <c r="CF103" s="254">
        <f>IF(AN103="n/a","n/a",I103+AN103)</f>
        <v>14.20414621615712</v>
      </c>
      <c r="CG103" s="250">
        <f>D103/10+(1000-E103)/100+IF(F103="N",2,IF(F103="Y",1,0))+IF(G103="N",2,IF(G103="Y",1,0))+IF(L103&gt;10,5,L103/2)+IF(S103&gt;100,0,IF(S103&lt;0,0,(100-S103)/10))+IF(U103&gt;100,0,IF(U103&lt;0,0,(100-U103)/10))+IF(X103="-",0,IF(X103="N/A",0,IF(X103&gt;5,0,5-X103)))+IF(Y103&gt;5,0,5-Y103)+IF(Z103="N/A",0,IF(Z103&gt;5,0,5-Z103))+IF(AB103&lt;0,0,IF(AB103="-",0,IF(AB103="N/A",0,IF(AB103&gt;10,5,AB103/2))))+IF(AC103="n/a",0,IF(AC103&lt;0,0,IF(AC103&gt;10,5,AC103/2)))+IF(AE103="n/a",0,IF(AE103&lt;0,0,IF(AE103&gt;10,5,AE103/2)))+AF103/10+IF(AG103&gt;100000,3,IF(AG103&gt;10000,2,IF(AG103&gt;1000,1,0)))+IF(AL103&gt;10,5,AL103/2)+IF(AM103="n/a",0,IF(AM103&gt;10,5,AM103/2))+IF(AN103="n/a",0,IF(AN103&gt;10,5,AN103/2))+IF(AO103="n/a",0,IF(AO103&lt;0,0,IF(AO103&gt;10,5,AO103/2)))+IF(CB103&gt;10,5,CB103/2)</f>
        <v>63.0954177154883</v>
      </c>
      <c r="CH103" s="255">
        <f>IF(AB103="n/a",1.03*AP103,IF(AB103&lt;0,1.01*AP103,IF(AB103&gt;10,1.1*AP103,(1+AB103/100)*AP103)))</f>
        <v>1.144</v>
      </c>
      <c r="CI103" s="256">
        <f>IF($AC103="n/a",1.03*CH103,IF($AC103&lt;0,1.01*CH103,IF($AC103&gt;10,1.1*CH103,(1+$AC103/100)*CH103)))</f>
        <v>1.2584</v>
      </c>
      <c r="CJ103" s="257">
        <f>IF($AE103="n/a",1.03*CI103,IF($AE103&lt;0,1.01*CI103,IF($AE103&gt;10,1.1*CI103,(1+$AE103/100)*CI103)))</f>
        <v>1.37744464</v>
      </c>
      <c r="CK103" s="257">
        <f>IF($AE103="n/a",1.03*CJ103,IF($AE103&lt;0,1.01*CJ103,IF($AE103&gt;10,1.1*CJ103,(1+$AE103/100)*CJ103)))</f>
        <v>1.507750902944</v>
      </c>
      <c r="CL103" s="258">
        <f>IF($AE103="n/a",1.03*CK103,IF($AE103&lt;0,1.01*CK103,IF($AE103&gt;10,1.1*CK103,(1+$AE103/100)*CK103)))</f>
        <v>1.650384138362503</v>
      </c>
      <c r="CM103" s="256">
        <f>SUM(CH103:CL103)</f>
        <v>6.937979681306503</v>
      </c>
      <c r="CN103" s="253">
        <f>(CM103/H103)*100</f>
        <v>15.95304594459991</v>
      </c>
      <c r="CO103" s="259">
        <v>1.61</v>
      </c>
      <c r="CP103" s="260">
        <v>33</v>
      </c>
      <c r="CQ103" s="261">
        <v>-4.4</v>
      </c>
      <c r="CR103" s="260">
        <v>9.4</v>
      </c>
      <c r="CS103" s="261">
        <v>11.2</v>
      </c>
    </row>
    <row r="104" ht="11.25" customHeight="1">
      <c r="A104" t="s" s="227">
        <v>1287</v>
      </c>
      <c r="B104" t="s" s="116">
        <v>1288</v>
      </c>
      <c r="C104" t="s" s="227">
        <v>128</v>
      </c>
      <c r="D104" s="218">
        <v>7</v>
      </c>
      <c r="E104" s="85">
        <v>464</v>
      </c>
      <c r="F104" t="s" s="220">
        <v>129</v>
      </c>
      <c r="G104" t="s" s="221">
        <v>129</v>
      </c>
      <c r="H104" s="493">
        <v>43.51</v>
      </c>
      <c r="I104" s="223">
        <f>(R104/H104)*100</f>
        <v>2.022523557802804</v>
      </c>
      <c r="J104" s="224">
        <v>0.2</v>
      </c>
      <c r="K104" s="224">
        <v>0.22</v>
      </c>
      <c r="L104" s="223">
        <f>((K104/J104)-1)*100</f>
        <v>9.999999999999986</v>
      </c>
      <c r="M104" s="226">
        <v>42772</v>
      </c>
      <c r="N104" s="226">
        <v>42774</v>
      </c>
      <c r="O104" s="226">
        <v>42788</v>
      </c>
      <c r="P104" t="s" s="227">
        <v>589</v>
      </c>
      <c r="Q104" s="319"/>
      <c r="R104" s="225">
        <f>K104*4</f>
        <v>0.88</v>
      </c>
      <c r="S104" s="228">
        <f>IF(OR(W104&lt;0.01,W104="n/a"),"n/a",R104/W104*100)</f>
        <v>44.67005076142132</v>
      </c>
      <c r="T104" s="229">
        <f>IF(OR(W104&lt;0.01,Z104="n/a"),"n/a",(H104/SQRT(22.5*W104*(H104/Z104))-1)*100)</f>
        <v>36.20751561365721</v>
      </c>
      <c r="U104" s="223">
        <f>IF(OR(W104&lt;0.01,W104="n/a"),"n/a",H104/W104)</f>
        <v>22.08629441624365</v>
      </c>
      <c r="V104" s="230">
        <v>12</v>
      </c>
      <c r="W104" s="222">
        <v>1.97</v>
      </c>
      <c r="X104" s="222">
        <v>2.46</v>
      </c>
      <c r="Y104" s="231">
        <v>7.15</v>
      </c>
      <c r="Z104" s="232">
        <v>1.89</v>
      </c>
      <c r="AA104" t="s" s="362">
        <v>143</v>
      </c>
      <c r="AB104" s="234">
        <v>5.6</v>
      </c>
      <c r="AC104" s="235">
        <v>15</v>
      </c>
      <c r="AD104" s="236">
        <v>8.300000000000001</v>
      </c>
      <c r="AE104" s="236">
        <v>9</v>
      </c>
      <c r="AF104" s="237">
        <v>6</v>
      </c>
      <c r="AG104" s="238">
        <v>2495</v>
      </c>
      <c r="AH104" s="239">
        <v>0.5</v>
      </c>
      <c r="AI104" s="240">
        <v>0</v>
      </c>
      <c r="AJ104" s="241">
        <f>IF(OR(AD104&lt;0,AD104="n/a",AD104=0,AN104="n/a"),"n/a",AN104/AD104)</f>
        <v>3.430544061728184</v>
      </c>
      <c r="AK104" s="618">
        <f>IF(OR(AN104&lt;0,AN104="n/a",AO104&lt;0,AO104="n/a"),"n/a",AN104/AO104)</f>
        <v>9.325718419033118</v>
      </c>
      <c r="AL104" s="243">
        <f>((AP104/AQ104)^(1/1)-1)*100</f>
        <v>10.00000000000001</v>
      </c>
      <c r="AM104" s="243">
        <f>IF(AS104=0,"n/a",((AP104/AS104)^(1/3)-1)*100)</f>
        <v>23.37740253983542</v>
      </c>
      <c r="AN104" s="243">
        <f>IF(AV104=0,"n/a",((AP104/AV104)^(1/5)-1)*100)</f>
        <v>28.47351571234393</v>
      </c>
      <c r="AO104" s="244">
        <f>IF(BB104=0,"n/a",((AP104/BB104)^(1/10)-1)*100)</f>
        <v>3.053224902676832</v>
      </c>
      <c r="AP104" s="241">
        <v>0.77</v>
      </c>
      <c r="AQ104" s="241">
        <v>0.7</v>
      </c>
      <c r="AR104" s="241">
        <v>0.54</v>
      </c>
      <c r="AS104" s="241">
        <v>0.41</v>
      </c>
      <c r="AT104" s="245"/>
      <c r="AU104" s="241">
        <v>0.34</v>
      </c>
      <c r="AV104" s="241">
        <v>0.22</v>
      </c>
      <c r="AW104" s="245"/>
      <c r="AX104" s="583">
        <v>0.04</v>
      </c>
      <c r="AY104" s="394">
        <v>0.07000000000000001</v>
      </c>
      <c r="AZ104" s="317">
        <v>0.58</v>
      </c>
      <c r="BA104" s="248">
        <v>0.66</v>
      </c>
      <c r="BB104" s="248">
        <v>0.57</v>
      </c>
      <c r="BC104" s="248">
        <v>0.39</v>
      </c>
      <c r="BD104" s="248">
        <v>0.25762</v>
      </c>
      <c r="BE104" s="248">
        <v>0.14286</v>
      </c>
      <c r="BF104" s="317">
        <v>0</v>
      </c>
      <c r="BG104" s="317">
        <v>0</v>
      </c>
      <c r="BH104" s="317">
        <v>0</v>
      </c>
      <c r="BI104" s="401">
        <v>0</v>
      </c>
      <c r="BJ104" s="246">
        <f>SUM(AP104:BI104)</f>
        <v>5.69048</v>
      </c>
      <c r="BK104" s="250">
        <f>((AP104/AQ104)-1)*100</f>
        <v>10.00000000000001</v>
      </c>
      <c r="BL104" s="250">
        <f>((AQ104/AR104)-1)*100</f>
        <v>29.6296296296296</v>
      </c>
      <c r="BM104" s="250">
        <f>((AR104/AS104)-1)*100</f>
        <v>31.70731707317074</v>
      </c>
      <c r="BN104" s="250">
        <f>IF(AU104=0,0,IF(AU104&gt;AS104,0,((AS104/AU104)-1)*100))</f>
        <v>20.58823529411764</v>
      </c>
      <c r="BO104" s="250">
        <f>IF(AV104=0,0,IF(AV104&gt;AU104,0,((AU104/AV104)-1)*100))</f>
        <v>54.54545454545456</v>
      </c>
      <c r="BP104" s="250">
        <f>IF(AX104=0,0,IF(AX104&gt;AV104,0,((AV104/AX104)-1)*100))</f>
        <v>450</v>
      </c>
      <c r="BQ104" s="251">
        <f>IF(AY104=0,0,IF(AY104&gt;AX104,0,((AX104/AY104)-1)*100))</f>
        <v>0</v>
      </c>
      <c r="BR104" s="252">
        <f>IF(AZ104=0,0,IF(AZ104&gt;AY104,0,((AY104/AZ104)-1)*100))</f>
        <v>0</v>
      </c>
      <c r="BS104" s="252">
        <f>IF(BA104=0,0,IF(BA104&gt;AZ104,0,((AZ104/BA104)-1)*100))</f>
        <v>0</v>
      </c>
      <c r="BT104" s="252">
        <f>IF(BB104=0,0,IF(BB104&gt;BA104,0,((BA104/BB104)-1)*100))</f>
        <v>15.78947368421053</v>
      </c>
      <c r="BU104" s="252">
        <f>IF(BC104=0,0,IF(BC104&gt;BB104,0,((BB104/BC104)-1)*100))</f>
        <v>46.15384615384615</v>
      </c>
      <c r="BV104" s="252">
        <f>IF(BD104=0,0,IF(BD104&gt;BC104,0,((BC104/BD104)-1)*100))</f>
        <v>51.38576197500193</v>
      </c>
      <c r="BW104" s="252">
        <f>IF(BE104=0,0,IF(BE104&gt;BD104,0,((BD104/BE104)-1)*100))</f>
        <v>80.33039339213215</v>
      </c>
      <c r="BX104" s="252">
        <f>IF(BF104=0,0,IF(BF104&gt;BE104,0,((BE104/BF104)-1)*100))</f>
        <v>0</v>
      </c>
      <c r="BY104" s="252">
        <f>IF(BG104=0,0,IF(BG104&gt;BF104,0,((BF104/BG104)-1)*100))</f>
        <v>0</v>
      </c>
      <c r="BZ104" s="252">
        <f>IF(BH104=0,0,IF(BH104&gt;BG104,0,((BG104/BH104)-1)*100))</f>
        <v>0</v>
      </c>
      <c r="CA104" s="253">
        <f>IF(BI104=0,0,IF(BI104&gt;BH104,0,((BH104/BI104)-1)*100))</f>
        <v>0</v>
      </c>
      <c r="CB104" s="250">
        <f>AVERAGE(BK104:CA104)</f>
        <v>46.47824186750373</v>
      </c>
      <c r="CC104" s="250">
        <f>SQRT(AVERAGE((BK104-$CB104)^2,(BL104-$CB104)^2,(BM104-$CB104)^2,(BN104-$CB104)^2,(BO104-$CB104)^2,(BP104-$CB104)^2,(BQ104-$CB104)^2,(BR104-$CB104)^2,(BS104-$CB104)^2,(BT104-$CB104)^2,(BU104-$CB104)^2,(BV104-$CB104)^2,(BW104-$CB104)^2,(BX104-$CB104)^2,(BY104-$CB104)^2,(BZ104-$CB104)^2,(CA104-$CB104)^2))</f>
        <v>103.6485708711573</v>
      </c>
      <c r="CD104" t="s" s="116">
        <v>132</v>
      </c>
      <c r="CE104" s="254">
        <f>IF(AN104="n/a","n/a",IF(U104&lt;0,"n/a",IF(U104="n/a","n/a",I104+AN104-U104)))</f>
        <v>8.409744853903081</v>
      </c>
      <c r="CF104" s="254">
        <f>IF(AN104="n/a","n/a",I104+AN104)</f>
        <v>30.49603927014673</v>
      </c>
      <c r="CG104" s="250">
        <f>D104/10+(1000-E104)/100+IF(F104="N",2,IF(F104="Y",1,0))+IF(G104="N",2,IF(G104="Y",1,0))+IF(L104&gt;10,5,L104/2)+IF(S104&gt;100,0,IF(S104&lt;0,0,(100-S104)/10))+IF(U104&gt;100,0,IF(U104&lt;0,0,(100-U104)/10))+IF(X104="-",0,IF(X104="N/A",0,IF(X104&gt;5,0,5-X104)))+IF(Y104&gt;5,0,5-Y104)+IF(Z104="N/A",0,IF(Z104&gt;5,0,5-Z104))+IF(AB104&lt;0,0,IF(AB104="-",0,IF(AB104="N/A",0,IF(AB104&gt;10,5,AB104/2))))+IF(AC104="n/a",0,IF(AC104&lt;0,0,IF(AC104&gt;10,5,AC104/2)))+IF(AE104="n/a",0,IF(AE104&lt;0,0,IF(AE104&gt;10,5,AE104/2)))+AF104/10+IF(AG104&gt;100000,3,IF(AG104&gt;10000,2,IF(AG104&gt;1000,1,0)))+IF(AL104&gt;10,5,AL104/2)+IF(AM104="n/a",0,IF(AM104&gt;10,5,AM104/2))+IF(AN104="n/a",0,IF(AN104&gt;10,5,AN104/2))+IF(AO104="n/a",0,IF(AO104&lt;0,0,IF(AO104&gt;10,5,AO104/2)))+IF(CB104&gt;10,5,CB104/2)</f>
        <v>65.46097793357191</v>
      </c>
      <c r="CH104" s="255">
        <f>IF(AB104="n/a",1.03*AP104,IF(AB104&lt;0,1.01*AP104,IF(AB104&gt;10,1.1*AP104,(1+AB104/100)*AP104)))</f>
        <v>0.8131200000000001</v>
      </c>
      <c r="CI104" s="256">
        <f>IF($AC104="n/a",1.03*CH104,IF($AC104&lt;0,1.01*CH104,IF($AC104&gt;10,1.1*CH104,(1+$AC104/100)*CH104)))</f>
        <v>0.8944320000000001</v>
      </c>
      <c r="CJ104" s="257">
        <f>IF($AE104="n/a",1.03*CI104,IF($AE104&lt;0,1.01*CI104,IF($AE104&gt;10,1.1*CI104,(1+$AE104/100)*CI104)))</f>
        <v>0.9749308800000002</v>
      </c>
      <c r="CK104" s="257">
        <f>IF($AE104="n/a",1.03*CJ104,IF($AE104&lt;0,1.01*CJ104,IF($AE104&gt;10,1.1*CJ104,(1+$AE104/100)*CJ104)))</f>
        <v>1.0626746592</v>
      </c>
      <c r="CL104" s="258">
        <f>IF($AE104="n/a",1.03*CK104,IF($AE104&lt;0,1.01*CK104,IF($AE104&gt;10,1.1*CK104,(1+$AE104/100)*CK104)))</f>
        <v>1.158315378528</v>
      </c>
      <c r="CM104" s="256">
        <f>SUM(CH104:CL104)</f>
        <v>4.903472917728001</v>
      </c>
      <c r="CN104" s="253">
        <f>(CM104/H104)*100</f>
        <v>11.26976078540106</v>
      </c>
      <c r="CO104" s="259">
        <v>1.23</v>
      </c>
      <c r="CP104" s="260">
        <v>37.2</v>
      </c>
      <c r="CQ104" s="261">
        <v>-4.8</v>
      </c>
      <c r="CR104" s="260">
        <v>9.1</v>
      </c>
      <c r="CS104" s="261">
        <v>10.4</v>
      </c>
    </row>
    <row r="105" ht="11.25" customHeight="1">
      <c r="A105" t="s" s="116">
        <v>1289</v>
      </c>
      <c r="B105" t="s" s="116">
        <v>1290</v>
      </c>
      <c r="C105" t="s" s="227">
        <v>128</v>
      </c>
      <c r="D105" s="218">
        <v>8</v>
      </c>
      <c r="E105" s="85">
        <v>411</v>
      </c>
      <c r="F105" t="s" s="220">
        <v>55</v>
      </c>
      <c r="G105" t="s" s="221">
        <v>55</v>
      </c>
      <c r="H105" s="493">
        <v>78.56999999999999</v>
      </c>
      <c r="I105" s="223">
        <f>(R105/H105)*100</f>
        <v>1.527300496372661</v>
      </c>
      <c r="J105" s="224">
        <v>0.26</v>
      </c>
      <c r="K105" s="224">
        <v>0.3</v>
      </c>
      <c r="L105" s="223">
        <f>((K105/J105)-1)*100</f>
        <v>15.38461538461537</v>
      </c>
      <c r="M105" s="226">
        <v>42991</v>
      </c>
      <c r="N105" s="226">
        <v>42993</v>
      </c>
      <c r="O105" s="226">
        <v>43009</v>
      </c>
      <c r="P105" t="s" s="227">
        <v>177</v>
      </c>
      <c r="Q105" s="319"/>
      <c r="R105" s="225">
        <f>K105*4</f>
        <v>1.2</v>
      </c>
      <c r="S105" s="228">
        <f>IF(OR(W105&lt;0.01,W105="n/a"),"n/a",R105/W105*100)</f>
        <v>27.21088435374149</v>
      </c>
      <c r="T105" s="229">
        <f>IF(OR(W105&lt;0.01,Z105="n/a"),"n/a",(H105/SQRT(22.5*W105*(H105/Z105))-1)*100)</f>
        <v>16.70300697383376</v>
      </c>
      <c r="U105" s="223">
        <f>IF(OR(W105&lt;0.01,W105="n/a"),"n/a",H105/W105)</f>
        <v>17.81632653061224</v>
      </c>
      <c r="V105" s="230">
        <v>12</v>
      </c>
      <c r="W105" s="222">
        <v>4.41</v>
      </c>
      <c r="X105" s="222">
        <v>0.66</v>
      </c>
      <c r="Y105" s="231">
        <v>6.55</v>
      </c>
      <c r="Z105" s="232">
        <v>1.72</v>
      </c>
      <c r="AA105" s="233">
        <v>7.8</v>
      </c>
      <c r="AB105" s="234">
        <v>-6.1</v>
      </c>
      <c r="AC105" s="235">
        <v>13.2</v>
      </c>
      <c r="AD105" s="236">
        <v>5</v>
      </c>
      <c r="AE105" s="236">
        <v>26.91</v>
      </c>
      <c r="AF105" s="237">
        <v>31</v>
      </c>
      <c r="AG105" s="238">
        <v>13683</v>
      </c>
      <c r="AH105" s="239">
        <v>0.6</v>
      </c>
      <c r="AI105" s="240">
        <v>0.64</v>
      </c>
      <c r="AJ105" s="241">
        <f>IF(OR(AD105&lt;0,AD105="n/a",AD105=0,AN105="n/a"),"n/a",AN105/AD105)</f>
        <v>3.362636289756797</v>
      </c>
      <c r="AK105" t="s" s="265">
        <f>IF(OR(AN105&lt;0,AN105="n/a",AO105&lt;0,AO105="n/a"),"n/a",AN105/AO105)</f>
        <v>143</v>
      </c>
      <c r="AL105" s="243">
        <f>((AP105/AQ105)^(1/1)-1)*100</f>
        <v>6.097560975609762</v>
      </c>
      <c r="AM105" s="243">
        <f>IF(AS105=0,"n/a",((AP105/AS105)^(1/3)-1)*100)</f>
        <v>9.645742373189425</v>
      </c>
      <c r="AN105" s="243">
        <f>IF(AV105=0,"n/a",((AP105/AV105)^(1/5)-1)*100)</f>
        <v>16.81318144878399</v>
      </c>
      <c r="AO105" s="244">
        <f>IF(BB105=0,"n/a",((AP105/BB105)^(1/10)-1)*100)</f>
        <v>-9.342627726223341</v>
      </c>
      <c r="AP105" s="241">
        <v>0.87</v>
      </c>
      <c r="AQ105" s="241">
        <v>0.82</v>
      </c>
      <c r="AR105" s="241">
        <v>0.76</v>
      </c>
      <c r="AS105" s="241">
        <v>0.66</v>
      </c>
      <c r="AT105" s="245"/>
      <c r="AU105" s="241">
        <v>0.5</v>
      </c>
      <c r="AV105" s="241">
        <v>0.4</v>
      </c>
      <c r="AW105" s="245"/>
      <c r="AX105" s="583">
        <v>0.2</v>
      </c>
      <c r="AY105" s="394">
        <v>0.48</v>
      </c>
      <c r="AZ105" s="248">
        <v>2.62</v>
      </c>
      <c r="BA105" s="248">
        <v>2.51</v>
      </c>
      <c r="BB105" s="248">
        <v>2.32</v>
      </c>
      <c r="BC105" s="248">
        <v>2.17</v>
      </c>
      <c r="BD105" s="248">
        <v>2.06</v>
      </c>
      <c r="BE105" s="248">
        <v>1.98</v>
      </c>
      <c r="BF105" s="248">
        <v>1.88</v>
      </c>
      <c r="BG105" s="248">
        <v>1.72</v>
      </c>
      <c r="BH105" s="248">
        <v>1.56</v>
      </c>
      <c r="BI105" s="249">
        <v>1.4</v>
      </c>
      <c r="BJ105" s="246">
        <f>SUM(AP105:BI105)</f>
        <v>24.91</v>
      </c>
      <c r="BK105" s="250">
        <f>((AP105/AQ105)-1)*100</f>
        <v>6.097560975609762</v>
      </c>
      <c r="BL105" s="250">
        <f>((AQ105/AR105)-1)*100</f>
        <v>7.894736842105265</v>
      </c>
      <c r="BM105" s="250">
        <f>((AR105/AS105)-1)*100</f>
        <v>15.15151515151514</v>
      </c>
      <c r="BN105" s="250">
        <f>IF(AU105=0,0,IF(AU105&gt;AS105,0,((AS105/AU105)-1)*100))</f>
        <v>32.00000000000001</v>
      </c>
      <c r="BO105" s="250">
        <f>IF(AV105=0,0,IF(AV105&gt;AU105,0,((AU105/AV105)-1)*100))</f>
        <v>25</v>
      </c>
      <c r="BP105" s="250">
        <f>IF(AX105=0,0,IF(AX105&gt;AV105,0,((AV105/AX105)-1)*100))</f>
        <v>100</v>
      </c>
      <c r="BQ105" s="251">
        <f>IF(AY105=0,0,IF(AY105&gt;AX105,0,((AX105/AY105)-1)*100))</f>
        <v>0</v>
      </c>
      <c r="BR105" s="252">
        <f>IF(AZ105=0,0,IF(AZ105&gt;AY105,0,((AY105/AZ105)-1)*100))</f>
        <v>0</v>
      </c>
      <c r="BS105" s="252">
        <f>IF(BA105=0,0,IF(BA105&gt;AZ105,0,((AZ105/BA105)-1)*100))</f>
        <v>4.382470119521931</v>
      </c>
      <c r="BT105" s="252">
        <f>IF(BB105=0,0,IF(BB105&gt;BA105,0,((BA105/BB105)-1)*100))</f>
        <v>8.18965517241379</v>
      </c>
      <c r="BU105" s="252">
        <f>IF(BC105=0,0,IF(BC105&gt;BB105,0,((BB105/BC105)-1)*100))</f>
        <v>6.912442396313367</v>
      </c>
      <c r="BV105" s="252">
        <f>IF(BD105=0,0,IF(BD105&gt;BC105,0,((BC105/BD105)-1)*100))</f>
        <v>5.339805825242716</v>
      </c>
      <c r="BW105" s="252">
        <f>IF(BE105=0,0,IF(BE105&gt;BD105,0,((BD105/BE105)-1)*100))</f>
        <v>4.040404040404044</v>
      </c>
      <c r="BX105" s="252">
        <f>IF(BF105=0,0,IF(BF105&gt;BE105,0,((BE105/BF105)-1)*100))</f>
        <v>5.319148936170226</v>
      </c>
      <c r="BY105" s="252">
        <f>IF(BG105=0,0,IF(BG105&gt;BF105,0,((BF105/BG105)-1)*100))</f>
        <v>9.302325581395344</v>
      </c>
      <c r="BZ105" s="252">
        <f>IF(BH105=0,0,IF(BH105&gt;BG105,0,((BG105/BH105)-1)*100))</f>
        <v>10.25641025641024</v>
      </c>
      <c r="CA105" s="253">
        <f>IF(BI105=0,0,IF(BI105&gt;BH105,0,((BH105/BI105)-1)*100))</f>
        <v>11.42857142857143</v>
      </c>
      <c r="CB105" s="250">
        <f>AVERAGE(BK105:CA105)</f>
        <v>14.78323804268666</v>
      </c>
      <c r="CC105" s="250">
        <f>SQRT(AVERAGE((BK105-$CB105)^2,(BL105-$CB105)^2,(BM105-$CB105)^2,(BN105-$CB105)^2,(BO105-$CB105)^2,(BP105-$CB105)^2,(BQ105-$CB105)^2,(BR105-$CB105)^2,(BS105-$CB105)^2,(BT105-$CB105)^2,(BU105-$CB105)^2,(BV105-$CB105)^2,(BW105-$CB105)^2,(BX105-$CB105)^2,(BY105-$CB105)^2,(BZ105-$CB105)^2,(CA105-$CB105)^2))</f>
        <v>22.74197327254753</v>
      </c>
      <c r="CD105" t="s" s="116">
        <v>132</v>
      </c>
      <c r="CE105" s="254">
        <f>IF(AN105="n/a","n/a",IF(U105&lt;0,"n/a",IF(U105="n/a","n/a",I105+AN105-U105)))</f>
        <v>0.5241554145444027</v>
      </c>
      <c r="CF105" s="254">
        <f>IF(AN105="n/a","n/a",I105+AN105)</f>
        <v>18.34048194515665</v>
      </c>
      <c r="CG105" s="250">
        <f>D105/10+(1000-E105)/100+IF(F105="N",2,IF(F105="Y",1,0))+IF(G105="N",2,IF(G105="Y",1,0))+IF(L105&gt;10,5,L105/2)+IF(S105&gt;100,0,IF(S105&lt;0,0,(100-S105)/10))+IF(U105&gt;100,0,IF(U105&lt;0,0,(100-U105)/10))+IF(X105="-",0,IF(X105="N/A",0,IF(X105&gt;5,0,5-X105)))+IF(Y105&gt;5,0,5-Y105)+IF(Z105="N/A",0,IF(Z105&gt;5,0,5-Z105))+IF(AB105&lt;0,0,IF(AB105="-",0,IF(AB105="N/A",0,IF(AB105&gt;10,5,AB105/2))))+IF(AC105="n/a",0,IF(AC105&lt;0,0,IF(AC105&gt;10,5,AC105/2)))+IF(AE105="n/a",0,IF(AE105&lt;0,0,IF(AE105&gt;10,5,AE105/2)))+AF105/10+IF(AG105&gt;100000,3,IF(AG105&gt;10000,2,IF(AG105&gt;1000,1,0)))+IF(AL105&gt;10,5,AL105/2)+IF(AM105="n/a",0,IF(AM105&gt;10,5,AM105/2))+IF(AN105="n/a",0,IF(AN105&gt;10,5,AN105/2))+IF(AO105="n/a",0,IF(AO105&lt;0,0,IF(AO105&gt;10,5,AO105/2)))+IF(CB105&gt;10,5,CB105/2)</f>
        <v>71.77893058596422</v>
      </c>
      <c r="CH105" s="255">
        <f>IF(AB105="n/a",1.03*AP105,IF(AB105&lt;0,1.01*AP105,IF(AB105&gt;10,1.1*AP105,(1+AB105/100)*AP105)))</f>
        <v>0.8787</v>
      </c>
      <c r="CI105" s="256">
        <f>IF($AC105="n/a",1.03*CH105,IF($AC105&lt;0,1.01*CH105,IF($AC105&gt;10,1.1*CH105,(1+$AC105/100)*CH105)))</f>
        <v>0.9665700000000002</v>
      </c>
      <c r="CJ105" s="257">
        <f>IF($AE105="n/a",1.03*CI105,IF($AE105&lt;0,1.01*CI105,IF($AE105&gt;10,1.1*CI105,(1+$AE105/100)*CI105)))</f>
        <v>1.063227</v>
      </c>
      <c r="CK105" s="257">
        <f>IF($AE105="n/a",1.03*CJ105,IF($AE105&lt;0,1.01*CJ105,IF($AE105&gt;10,1.1*CJ105,(1+$AE105/100)*CJ105)))</f>
        <v>1.1695497</v>
      </c>
      <c r="CL105" s="258">
        <f>IF($AE105="n/a",1.03*CK105,IF($AE105&lt;0,1.01*CK105,IF($AE105&gt;10,1.1*CK105,(1+$AE105/100)*CK105)))</f>
        <v>1.28650467</v>
      </c>
      <c r="CM105" s="256">
        <f>SUM(CH105:CL105)</f>
        <v>5.364551370000001</v>
      </c>
      <c r="CN105" s="253">
        <f>(CM105/H105)*100</f>
        <v>6.827734975181368</v>
      </c>
      <c r="CO105" s="259">
        <v>1.51</v>
      </c>
      <c r="CP105" s="260">
        <v>57.7</v>
      </c>
      <c r="CQ105" s="261">
        <v>-2.1</v>
      </c>
      <c r="CR105" s="260">
        <v>7.5</v>
      </c>
      <c r="CS105" s="261">
        <v>10.2</v>
      </c>
    </row>
    <row r="106" ht="11.25" customHeight="1">
      <c r="A106" t="s" s="273">
        <v>1291</v>
      </c>
      <c r="B106" t="s" s="146">
        <v>1292</v>
      </c>
      <c r="C106" t="s" s="273">
        <v>1293</v>
      </c>
      <c r="D106" s="267">
        <v>5</v>
      </c>
      <c r="E106" s="85">
        <v>769</v>
      </c>
      <c r="F106" t="s" s="151">
        <v>129</v>
      </c>
      <c r="G106" t="s" s="152">
        <v>129</v>
      </c>
      <c r="H106" s="496">
        <v>44.3</v>
      </c>
      <c r="I106" s="269">
        <f>(R106/H106)*100</f>
        <v>0.6772009029345373</v>
      </c>
      <c r="J106" s="270">
        <v>0.07000000000000001</v>
      </c>
      <c r="K106" s="270">
        <v>0.075</v>
      </c>
      <c r="L106" s="269">
        <f>((K106/J106)-1)*100</f>
        <v>7.14285714285714</v>
      </c>
      <c r="M106" s="272">
        <v>42865</v>
      </c>
      <c r="N106" s="272">
        <v>42867</v>
      </c>
      <c r="O106" s="272">
        <v>42878</v>
      </c>
      <c r="P106" t="s" s="273">
        <v>532</v>
      </c>
      <c r="Q106" s="329"/>
      <c r="R106" s="271">
        <f>K106*4</f>
        <v>0.3</v>
      </c>
      <c r="S106" s="275">
        <f>IF(OR(W106&lt;0.01,W106="n/a"),"n/a",R106/W106*100)</f>
        <v>17.44186046511628</v>
      </c>
      <c r="T106" s="276">
        <f>IF(OR(W106&lt;0.01,Z106="n/a"),"n/a",(H106/SQRT(22.5*W106*(H106/Z106))-1)*100)</f>
        <v>114.2488832627329</v>
      </c>
      <c r="U106" s="269">
        <f>IF(OR(W106&lt;0.01,W106="n/a"),"n/a",H106/W106)</f>
        <v>25.75581395348837</v>
      </c>
      <c r="V106" s="277">
        <v>12</v>
      </c>
      <c r="W106" s="268">
        <v>1.72</v>
      </c>
      <c r="X106" s="268">
        <v>2.58</v>
      </c>
      <c r="Y106" s="278">
        <v>0.96</v>
      </c>
      <c r="Z106" s="279">
        <v>4.01</v>
      </c>
      <c r="AA106" s="280">
        <v>16.5</v>
      </c>
      <c r="AB106" s="281">
        <v>31.7</v>
      </c>
      <c r="AC106" s="282">
        <v>18.79</v>
      </c>
      <c r="AD106" s="283">
        <v>31.7</v>
      </c>
      <c r="AE106" s="283">
        <v>10</v>
      </c>
      <c r="AF106" s="284">
        <v>6</v>
      </c>
      <c r="AG106" s="285">
        <v>1649</v>
      </c>
      <c r="AH106" s="286">
        <v>1.3</v>
      </c>
      <c r="AI106" s="287">
        <v>0.2</v>
      </c>
      <c r="AJ106" s="288">
        <f>IF(OR(AD106&lt;0,AD106="n/a",AD106=0,AN106="n/a"),"n/a",AN106/AD106)</f>
        <v>0.2074534909636409</v>
      </c>
      <c r="AK106" s="289">
        <f>IF(OR(AN106&lt;0,AN106="n/a",AO106&lt;0,AO106="n/a"),"n/a",AN106/AO106)</f>
        <v>0.9415659527765112</v>
      </c>
      <c r="AL106" s="290">
        <f>((AP106/AQ106)^(1/1)-1)*100</f>
        <v>10.00000000000001</v>
      </c>
      <c r="AM106" s="290">
        <f>IF(AS106=0,"n/a",((AP106/AS106)^(1/3)-1)*100)</f>
        <v>9.405158512115541</v>
      </c>
      <c r="AN106" s="290">
        <f>IF(AV106=0,"n/a",((AP106/AV106)^(1/5)-1)*100)</f>
        <v>6.576275663547415</v>
      </c>
      <c r="AO106" s="291">
        <f>IF(BB106=0,"n/a",((AP106/BB106)^(1/10)-1)*100)</f>
        <v>6.984402573346182</v>
      </c>
      <c r="AP106" s="288">
        <v>0.275</v>
      </c>
      <c r="AQ106" s="288">
        <v>0.25</v>
      </c>
      <c r="AR106" s="288">
        <v>0.225</v>
      </c>
      <c r="AS106" s="288">
        <v>0.21</v>
      </c>
      <c r="AT106" s="292"/>
      <c r="AU106" s="510">
        <v>0.2</v>
      </c>
      <c r="AV106" s="510">
        <v>0.2</v>
      </c>
      <c r="AW106" s="292"/>
      <c r="AX106" s="293">
        <v>0.2</v>
      </c>
      <c r="AY106" s="294">
        <v>0.19</v>
      </c>
      <c r="AZ106" s="426">
        <v>0.18</v>
      </c>
      <c r="BA106" s="295">
        <v>0.15</v>
      </c>
      <c r="BB106" s="295">
        <v>0.14</v>
      </c>
      <c r="BC106" s="295">
        <v>0.025</v>
      </c>
      <c r="BD106" s="426">
        <v>0</v>
      </c>
      <c r="BE106" s="426">
        <v>0</v>
      </c>
      <c r="BF106" s="426">
        <v>0</v>
      </c>
      <c r="BG106" s="426">
        <v>0</v>
      </c>
      <c r="BH106" s="426">
        <v>0</v>
      </c>
      <c r="BI106" s="494">
        <v>0</v>
      </c>
      <c r="BJ106" s="293">
        <f>SUM(AP106:BI106)</f>
        <v>2.245</v>
      </c>
      <c r="BK106" s="297">
        <f>((AP106/AQ106)-1)*100</f>
        <v>10.00000000000001</v>
      </c>
      <c r="BL106" s="297">
        <f>((AQ106/AR106)-1)*100</f>
        <v>11.11111111111112</v>
      </c>
      <c r="BM106" s="297">
        <f>((AR106/AS106)-1)*100</f>
        <v>7.14285714285714</v>
      </c>
      <c r="BN106" s="297">
        <f>IF(AU106=0,0,IF(AU106&gt;AS106,0,((AS106/AU106)-1)*100))</f>
        <v>4.999999999999982</v>
      </c>
      <c r="BO106" s="297">
        <f>IF(AV106=0,0,IF(AV106&gt;AU106,0,((AU106/AV106)-1)*100))</f>
        <v>0</v>
      </c>
      <c r="BP106" s="297">
        <f>IF(AX106=0,0,IF(AX106&gt;AV106,0,((AV106/AX106)-1)*100))</f>
        <v>0</v>
      </c>
      <c r="BQ106" s="298">
        <f>IF(AY106=0,0,IF(AY106&gt;AX106,0,((AX106/AY106)-1)*100))</f>
        <v>5.263157894736836</v>
      </c>
      <c r="BR106" s="299">
        <f>IF(AZ106=0,0,IF(AZ106&gt;AY106,0,((AY106/AZ106)-1)*100))</f>
        <v>5.555555555555558</v>
      </c>
      <c r="BS106" s="299">
        <f>IF(BA106=0,0,IF(BA106&gt;AZ106,0,((AZ106/BA106)-1)*100))</f>
        <v>20</v>
      </c>
      <c r="BT106" s="299">
        <f>IF(BB106=0,0,IF(BB106&gt;BA106,0,((BA106/BB106)-1)*100))</f>
        <v>7.14285714285714</v>
      </c>
      <c r="BU106" s="299">
        <f>IF(BC106=0,0,IF(BC106&gt;BB106,0,((BB106/BC106)-1)*100))</f>
        <v>460.0000000000001</v>
      </c>
      <c r="BV106" s="299">
        <f>IF(BD106=0,0,IF(BD106&gt;BC106,0,((BC106/BD106)-1)*100))</f>
        <v>0</v>
      </c>
      <c r="BW106" s="299">
        <f>IF(BE106=0,0,IF(BE106&gt;BD106,0,((BD106/BE106)-1)*100))</f>
        <v>0</v>
      </c>
      <c r="BX106" s="299">
        <f>IF(BF106=0,0,IF(BF106&gt;BE106,0,((BE106/BF106)-1)*100))</f>
        <v>0</v>
      </c>
      <c r="BY106" s="299">
        <f>IF(BG106=0,0,IF(BG106&gt;BF106,0,((BF106/BG106)-1)*100))</f>
        <v>0</v>
      </c>
      <c r="BZ106" s="299">
        <f>IF(BH106=0,0,IF(BH106&gt;BG106,0,((BG106/BH106)-1)*100))</f>
        <v>0</v>
      </c>
      <c r="CA106" s="300">
        <f>IF(BI106=0,0,IF(BI106&gt;BH106,0,((BH106/BI106)-1)*100))</f>
        <v>0</v>
      </c>
      <c r="CB106" s="297">
        <f>AVERAGE(BK106:CA106)</f>
        <v>31.24797287335987</v>
      </c>
      <c r="CC106" s="297">
        <f>SQRT(AVERAGE((BK106-$CB106)^2,(BL106-$CB106)^2,(BM106-$CB106)^2,(BN106-$CB106)^2,(BO106-$CB106)^2,(BP106-$CB106)^2,(BQ106-$CB106)^2,(BR106-$CB106)^2,(BS106-$CB106)^2,(BT106-$CB106)^2,(BU106-$CB106)^2,(BV106-$CB106)^2,(BW106-$CB106)^2,(BX106-$CB106)^2,(BY106-$CB106)^2,(BZ106-$CB106)^2,(CA106-$CB106)^2))</f>
        <v>107.3229469151001</v>
      </c>
      <c r="CD106" t="s" s="146">
        <v>137</v>
      </c>
      <c r="CE106" s="301">
        <f>IF(AN106="n/a","n/a",IF(U106&lt;0,"n/a",IF(U106="n/a","n/a",I106+AN106-U106)))</f>
        <v>-18.50233738700642</v>
      </c>
      <c r="CF106" s="301">
        <f>IF(AN106="n/a","n/a",I106+AN106)</f>
        <v>7.253476566481952</v>
      </c>
      <c r="CG106" s="297">
        <f>D106/10+(1000-E106)/100+IF(F106="N",2,IF(F106="Y",1,0))+IF(G106="N",2,IF(G106="Y",1,0))+IF(L106&gt;10,5,L106/2)+IF(S106&gt;100,0,IF(S106&lt;0,0,(100-S106)/10))+IF(U106&gt;100,0,IF(U106&lt;0,0,(100-U106)/10))+IF(X106="-",0,IF(X106="N/A",0,IF(X106&gt;5,0,5-X106)))+IF(Y106&gt;5,0,5-Y106)+IF(Z106="N/A",0,IF(Z106&gt;5,0,5-Z106))+IF(AB106&lt;0,0,IF(AB106="-",0,IF(AB106="N/A",0,IF(AB106&gt;10,5,AB106/2))))+IF(AC106="n/a",0,IF(AC106&lt;0,0,IF(AC106&gt;10,5,AC106/2)))+IF(AE106="n/a",0,IF(AE106&lt;0,0,IF(AE106&gt;10,5,AE106/2)))+AF106/10+IF(AG106&gt;100000,3,IF(AG106&gt;10000,2,IF(AG106&gt;1000,1,0)))+IF(AL106&gt;10,5,AL106/2)+IF(AM106="n/a",0,IF(AM106&gt;10,5,AM106/2))+IF(AN106="n/a",0,IF(AN106&gt;10,5,AN106/2))+IF(AO106="n/a",0,IF(AO106&lt;0,0,IF(AO106&gt;10,5,AO106/2)))+IF(CB106&gt;10,5,CB106/2)</f>
        <v>67.59457950407268</v>
      </c>
      <c r="CH106" s="302">
        <f>IF(AB106="n/a",1.03*AP106,IF(AB106&lt;0,1.01*AP106,IF(AB106&gt;10,1.1*AP106,(1+AB106/100)*AP106)))</f>
        <v>0.3025</v>
      </c>
      <c r="CI106" s="303">
        <f>IF($AC106="n/a",1.03*CH106,IF($AC106&lt;0,1.01*CH106,IF($AC106&gt;10,1.1*CH106,(1+$AC106/100)*CH106)))</f>
        <v>0.3327500000000001</v>
      </c>
      <c r="CJ106" s="304">
        <f>IF($AE106="n/a",1.03*CI106,IF($AE106&lt;0,1.01*CI106,IF($AE106&gt;10,1.1*CI106,(1+$AE106/100)*CI106)))</f>
        <v>0.3660250000000002</v>
      </c>
      <c r="CK106" s="304">
        <f>IF($AE106="n/a",1.03*CJ106,IF($AE106&lt;0,1.01*CJ106,IF($AE106&gt;10,1.1*CJ106,(1+$AE106/100)*CJ106)))</f>
        <v>0.4026275000000002</v>
      </c>
      <c r="CL106" s="305">
        <f>IF($AE106="n/a",1.03*CK106,IF($AE106&lt;0,1.01*CK106,IF($AE106&gt;10,1.1*CK106,(1+$AE106/100)*CK106)))</f>
        <v>0.4428902500000003</v>
      </c>
      <c r="CM106" s="303">
        <f>SUM(CH106:CL106)</f>
        <v>1.846792750000001</v>
      </c>
      <c r="CN106" s="300">
        <f>(CM106/H106)*100</f>
        <v>4.168832392776525</v>
      </c>
      <c r="CO106" s="306">
        <v>1.26</v>
      </c>
      <c r="CP106" s="307">
        <v>60.5</v>
      </c>
      <c r="CQ106" s="308">
        <v>0.6</v>
      </c>
      <c r="CR106" s="307">
        <v>24.7</v>
      </c>
      <c r="CS106" s="308">
        <v>25.6</v>
      </c>
    </row>
    <row r="107" ht="11.25" customHeight="1">
      <c r="A107" t="s" s="173">
        <v>1294</v>
      </c>
      <c r="B107" t="s" s="110">
        <v>1295</v>
      </c>
      <c r="C107" t="s" s="173">
        <v>140</v>
      </c>
      <c r="D107" s="174">
        <v>6</v>
      </c>
      <c r="E107" s="85">
        <v>664</v>
      </c>
      <c r="F107" t="s" s="118">
        <v>129</v>
      </c>
      <c r="G107" t="s" s="113">
        <v>129</v>
      </c>
      <c r="H107" s="495">
        <v>25.73</v>
      </c>
      <c r="I107" s="177">
        <f>(R107/H107)*100</f>
        <v>1.554605518849592</v>
      </c>
      <c r="J107" s="311">
        <v>0.09</v>
      </c>
      <c r="K107" s="311">
        <v>0.1</v>
      </c>
      <c r="L107" s="177">
        <f>((K107/J107)-1)*100</f>
        <v>11.11111111111112</v>
      </c>
      <c r="M107" s="179">
        <v>42907</v>
      </c>
      <c r="N107" s="179">
        <v>42909</v>
      </c>
      <c r="O107" s="179">
        <v>42923</v>
      </c>
      <c r="P107" t="s" s="173">
        <v>1296</v>
      </c>
      <c r="Q107" s="638"/>
      <c r="R107" s="180">
        <f>K107*4</f>
        <v>0.4</v>
      </c>
      <c r="S107" s="181">
        <f>IF(OR(W107&lt;0.01,W107="n/a"),"n/a",R107/W107*100)</f>
        <v>30.3030303030303</v>
      </c>
      <c r="T107" s="182">
        <f>IF(OR(W107&lt;0.01,Z107="n/a"),"n/a",(H107/SQRT(22.5*W107*(H107/Z107))-1)*100)</f>
        <v>23.83069249600602</v>
      </c>
      <c r="U107" s="177">
        <f>IF(OR(W107&lt;0.01,W107="n/a"),"n/a",H107/W107)</f>
        <v>19.49242424242424</v>
      </c>
      <c r="V107" s="183">
        <v>12</v>
      </c>
      <c r="W107" s="176">
        <v>1.32</v>
      </c>
      <c r="X107" s="176">
        <v>1.95</v>
      </c>
      <c r="Y107" s="184">
        <v>0.83</v>
      </c>
      <c r="Z107" s="185">
        <v>1.77</v>
      </c>
      <c r="AA107" s="186">
        <v>10.7</v>
      </c>
      <c r="AB107" s="187">
        <v>-19.3</v>
      </c>
      <c r="AC107" s="188">
        <v>3.09</v>
      </c>
      <c r="AD107" s="189">
        <v>-10.8</v>
      </c>
      <c r="AE107" s="189">
        <v>10</v>
      </c>
      <c r="AF107" s="190">
        <v>6</v>
      </c>
      <c r="AG107" s="191">
        <v>2409</v>
      </c>
      <c r="AH107" s="192">
        <v>1.2</v>
      </c>
      <c r="AI107" s="193">
        <v>0.26</v>
      </c>
      <c r="AJ107" t="s" s="338">
        <f>IF(OR(AD107&lt;0,AD107="n/a",AD107=0,AN107="n/a"),"n/a",AN107/AD107)</f>
        <v>143</v>
      </c>
      <c r="AK107" t="s" s="338">
        <f>IF(OR(AN107&lt;0,AN107="n/a",AO107&lt;0,AO107="n/a"),"n/a",AN107/AO107)</f>
        <v>143</v>
      </c>
      <c r="AL107" s="196">
        <f>((AP107/AQ107)^(1/1)-1)*100</f>
        <v>13.33333333333335</v>
      </c>
      <c r="AM107" s="196">
        <f>IF(AS107=0,"n/a",((AP107/AS107)^(1/3)-1)*100)</f>
        <v>13.91572897852535</v>
      </c>
      <c r="AN107" t="s" s="338">
        <f>IF(AV107=0,"n/a",((AP107/AV107)^(1/5)-1)*100)</f>
        <v>143</v>
      </c>
      <c r="AO107" t="s" s="338">
        <f>IF(BB107=0,"n/a",((AP107/BB107)^(1/10)-1)*100)</f>
        <v>143</v>
      </c>
      <c r="AP107" s="194">
        <v>0.34</v>
      </c>
      <c r="AQ107" s="194">
        <v>0.3</v>
      </c>
      <c r="AR107" s="194">
        <v>0.26</v>
      </c>
      <c r="AS107" s="194">
        <v>0.23</v>
      </c>
      <c r="AT107" s="199"/>
      <c r="AU107" s="194">
        <v>0.1</v>
      </c>
      <c r="AV107" s="198">
        <v>0</v>
      </c>
      <c r="AW107" s="199"/>
      <c r="AX107" s="398">
        <v>0</v>
      </c>
      <c r="AY107" s="370">
        <v>0</v>
      </c>
      <c r="AZ107" s="203">
        <v>0</v>
      </c>
      <c r="BA107" s="203">
        <v>0</v>
      </c>
      <c r="BB107" s="203">
        <v>0</v>
      </c>
      <c r="BC107" s="203">
        <v>0</v>
      </c>
      <c r="BD107" s="203">
        <v>0</v>
      </c>
      <c r="BE107" s="203">
        <v>0</v>
      </c>
      <c r="BF107" s="203">
        <v>0</v>
      </c>
      <c r="BG107" s="203">
        <v>0</v>
      </c>
      <c r="BH107" s="203">
        <v>0</v>
      </c>
      <c r="BI107" s="204">
        <v>0</v>
      </c>
      <c r="BJ107" s="200">
        <f>SUM(AP107:BI107)</f>
        <v>1.23</v>
      </c>
      <c r="BK107" s="205">
        <f>((AP107/AQ107)-1)*100</f>
        <v>13.33333333333335</v>
      </c>
      <c r="BL107" s="205">
        <f>((AQ107/AR107)-1)*100</f>
        <v>15.38461538461537</v>
      </c>
      <c r="BM107" s="205">
        <f>((AR107/AS107)-1)*100</f>
        <v>13.04347826086956</v>
      </c>
      <c r="BN107" s="205">
        <f>IF(AU107=0,0,IF(AU107&gt;AS107,0,((AS107/AU107)-1)*100))</f>
        <v>130</v>
      </c>
      <c r="BO107" s="205">
        <f>IF(AV107=0,0,IF(AV107&gt;AU107,0,((AU107/AV107)-1)*100))</f>
        <v>0</v>
      </c>
      <c r="BP107" s="205">
        <f>IF(AX107=0,0,IF(AX107&gt;AV107,0,((AV107/AX107)-1)*100))</f>
        <v>0</v>
      </c>
      <c r="BQ107" s="206">
        <f>IF(AY107=0,0,IF(AY107&gt;AX107,0,((AX107/AY107)-1)*100))</f>
        <v>0</v>
      </c>
      <c r="BR107" s="207">
        <f>IF(AZ107=0,0,IF(AZ107&gt;AY107,0,((AY107/AZ107)-1)*100))</f>
        <v>0</v>
      </c>
      <c r="BS107" s="207">
        <f>IF(BA107=0,0,IF(BA107&gt;AZ107,0,((AZ107/BA107)-1)*100))</f>
        <v>0</v>
      </c>
      <c r="BT107" s="207">
        <f>IF(BB107=0,0,IF(BB107&gt;BA107,0,((BA107/BB107)-1)*100))</f>
        <v>0</v>
      </c>
      <c r="BU107" s="207">
        <f>IF(BC107=0,0,IF(BC107&gt;BB107,0,((BB107/BC107)-1)*100))</f>
        <v>0</v>
      </c>
      <c r="BV107" s="207">
        <f>IF(BD107=0,0,IF(BD107&gt;BC107,0,((BC107/BD107)-1)*100))</f>
        <v>0</v>
      </c>
      <c r="BW107" s="207">
        <f>IF(BE107=0,0,IF(BE107&gt;BD107,0,((BD107/BE107)-1)*100))</f>
        <v>0</v>
      </c>
      <c r="BX107" s="207">
        <f>IF(BF107=0,0,IF(BF107&gt;BE107,0,((BE107/BF107)-1)*100))</f>
        <v>0</v>
      </c>
      <c r="BY107" s="207">
        <f>IF(BG107=0,0,IF(BG107&gt;BF107,0,((BF107/BG107)-1)*100))</f>
        <v>0</v>
      </c>
      <c r="BZ107" s="207">
        <f>IF(BH107=0,0,IF(BH107&gt;BG107,0,((BG107/BH107)-1)*100))</f>
        <v>0</v>
      </c>
      <c r="CA107" s="208">
        <f>IF(BI107=0,0,IF(BI107&gt;BH107,0,((BH107/BI107)-1)*100))</f>
        <v>0</v>
      </c>
      <c r="CB107" s="205">
        <f>AVERAGE(BK107:CA107)</f>
        <v>10.10361335169519</v>
      </c>
      <c r="CC107" s="205">
        <f>SQRT(AVERAGE((BK107-$CB107)^2,(BL107-$CB107)^2,(BM107-$CB107)^2,(BN107-$CB107)^2,(BO107-$CB107)^2,(BP107-$CB107)^2,(BQ107-$CB107)^2,(BR107-$CB107)^2,(BS107-$CB107)^2,(BT107-$CB107)^2,(BU107-$CB107)^2,(BV107-$CB107)^2,(BW107-$CB107)^2,(BX107-$CB107)^2,(BY107-$CB107)^2,(BZ107-$CB107)^2,(CA107-$CB107)^2))</f>
        <v>30.43719227072143</v>
      </c>
      <c r="CD107" t="s" s="110">
        <v>137</v>
      </c>
      <c r="CE107" t="s" s="552">
        <f>IF(AN107="n/a","n/a",IF(U107&lt;0,"n/a",IF(U107="n/a","n/a",I107+AN107-U107)))</f>
        <v>143</v>
      </c>
      <c r="CF107" t="s" s="552">
        <f>IF(AN107="n/a","n/a",I107+AN107)</f>
        <v>143</v>
      </c>
      <c r="CG107" s="205">
        <f>D107/10+(1000-E107)/100+IF(F107="N",2,IF(F107="Y",1,0))+IF(G107="N",2,IF(G107="Y",1,0))+IF(L107&gt;10,5,L107/2)+IF(S107&gt;100,0,IF(S107&lt;0,0,(100-S107)/10))+IF(U107&gt;100,0,IF(U107&lt;0,0,(100-U107)/10))+IF(X107="-",0,IF(X107="N/A",0,IF(X107&gt;5,0,5-X107)))+IF(Y107&gt;5,0,5-Y107)+IF(Z107="N/A",0,IF(Z107&gt;5,0,5-Z107))+IF(AB107&lt;0,0,IF(AB107="-",0,IF(AB107="N/A",0,IF(AB107&gt;10,5,AB107/2))))+IF(AC107="n/a",0,IF(AC107&lt;0,0,IF(AC107&gt;10,5,AC107/2)))+IF(AE107="n/a",0,IF(AE107&lt;0,0,IF(AE107&gt;10,5,AE107/2)))+AF107/10+IF(AG107&gt;100000,3,IF(AG107&gt;10000,2,IF(AG107&gt;1000,1,0)))+IF(AL107&gt;10,5,AL107/2)+IF(AM107="n/a",0,IF(AM107&gt;10,5,AM107/2))+IF(AN107="n/a",0,IF(AN107&gt;10,5,AN107/2))+IF(AO107="n/a",0,IF(AO107&lt;0,0,IF(AO107&gt;10,5,AO107/2)))+IF(CB107&gt;10,5,CB107/2)</f>
        <v>57.57545454545455</v>
      </c>
      <c r="CH107" s="315">
        <f>IF(AB107="n/a",1.03*AP107,IF(AB107&lt;0,1.01*AP107,IF(AB107&gt;10,1.1*AP107,(1+AB107/100)*AP107)))</f>
        <v>0.3434</v>
      </c>
      <c r="CI107" s="211">
        <f>IF($AC107="n/a",1.03*CH107,IF($AC107&lt;0,1.01*CH107,IF($AC107&gt;10,1.1*CH107,(1+$AC107/100)*CH107)))</f>
        <v>0.35401106</v>
      </c>
      <c r="CJ107" s="212">
        <f>IF($AE107="n/a",1.03*CI107,IF($AE107&lt;0,1.01*CI107,IF($AE107&gt;10,1.1*CI107,(1+$AE107/100)*CI107)))</f>
        <v>0.389412166</v>
      </c>
      <c r="CK107" s="212">
        <f>IF($AE107="n/a",1.03*CJ107,IF($AE107&lt;0,1.01*CJ107,IF($AE107&gt;10,1.1*CJ107,(1+$AE107/100)*CJ107)))</f>
        <v>0.4283533826000001</v>
      </c>
      <c r="CL107" s="210">
        <f>IF($AE107="n/a",1.03*CK107,IF($AE107&lt;0,1.01*CK107,IF($AE107&gt;10,1.1*CK107,(1+$AE107/100)*CK107)))</f>
        <v>0.4711887208600001</v>
      </c>
      <c r="CM107" s="211">
        <f>SUM(CH107:CL107)</f>
        <v>1.986365329460</v>
      </c>
      <c r="CN107" s="208">
        <f>(CM107/H107)*100</f>
        <v>7.720036259075011</v>
      </c>
      <c r="CO107" s="213">
        <v>1.13</v>
      </c>
      <c r="CP107" s="214">
        <v>27.7</v>
      </c>
      <c r="CQ107" s="215">
        <v>-12.2</v>
      </c>
      <c r="CR107" s="214">
        <v>3.1</v>
      </c>
      <c r="CS107" s="215">
        <v>8.300000000000001</v>
      </c>
    </row>
    <row r="108" ht="11.25" customHeight="1">
      <c r="A108" t="s" s="227">
        <v>1297</v>
      </c>
      <c r="B108" t="s" s="116">
        <v>1298</v>
      </c>
      <c r="C108" t="s" s="227">
        <v>1224</v>
      </c>
      <c r="D108" s="218">
        <v>6</v>
      </c>
      <c r="E108" s="85">
        <v>599</v>
      </c>
      <c r="F108" t="s" s="220">
        <v>129</v>
      </c>
      <c r="G108" t="s" s="221">
        <v>129</v>
      </c>
      <c r="H108" s="493">
        <v>34.06</v>
      </c>
      <c r="I108" s="223">
        <f>(R108/H108)*100</f>
        <v>1.056958308866706</v>
      </c>
      <c r="J108" s="224">
        <v>0.08</v>
      </c>
      <c r="K108" s="224">
        <v>0.09</v>
      </c>
      <c r="L108" s="223">
        <f>((K108/J108)-1)*100</f>
        <v>12.5</v>
      </c>
      <c r="M108" s="323">
        <v>42695</v>
      </c>
      <c r="N108" s="323">
        <v>42697</v>
      </c>
      <c r="O108" s="323">
        <v>42719</v>
      </c>
      <c r="P108" t="s" s="227">
        <v>182</v>
      </c>
      <c r="Q108" s="85"/>
      <c r="R108" s="225">
        <f>K108*4</f>
        <v>0.36</v>
      </c>
      <c r="S108" s="228">
        <f>IF(OR(W108&lt;0.01,W108="n/a"),"n/a",R108/W108*100)</f>
        <v>40.44943820224719</v>
      </c>
      <c r="T108" s="229">
        <f>IF(OR(W108&lt;0.01,Z108="n/a"),"n/a",(H108/SQRT(22.5*W108*(H108/Z108))-1)*100)</f>
        <v>125.5130369572963</v>
      </c>
      <c r="U108" s="223">
        <f>IF(OR(W108&lt;0.01,W108="n/a"),"n/a",H108/W108)</f>
        <v>38.26966292134831</v>
      </c>
      <c r="V108" s="230">
        <v>12</v>
      </c>
      <c r="W108" s="222">
        <v>0.89</v>
      </c>
      <c r="X108" s="222">
        <v>3.88</v>
      </c>
      <c r="Y108" s="231">
        <v>0.1</v>
      </c>
      <c r="Z108" s="232">
        <v>2.99</v>
      </c>
      <c r="AA108" s="233">
        <v>7.8</v>
      </c>
      <c r="AB108" s="234">
        <v>5.5</v>
      </c>
      <c r="AC108" s="235">
        <v>18.09</v>
      </c>
      <c r="AD108" s="236">
        <v>15.8</v>
      </c>
      <c r="AE108" s="236">
        <v>9.9</v>
      </c>
      <c r="AF108" s="237">
        <v>5</v>
      </c>
      <c r="AG108" s="238">
        <v>1585</v>
      </c>
      <c r="AH108" s="239">
        <v>0.9</v>
      </c>
      <c r="AI108" s="240">
        <v>0.62</v>
      </c>
      <c r="AJ108" s="241">
        <f>IF(OR(AD108&lt;0,AD108="n/a",AD108=0,AN108="n/a"),"n/a",AN108/AD108)</f>
        <v>3.206922802381235</v>
      </c>
      <c r="AK108" t="s" s="265">
        <f>IF(OR(AN108&lt;0,AN108="n/a",AO108&lt;0,AO108="n/a"),"n/a",AN108/AO108)</f>
        <v>143</v>
      </c>
      <c r="AL108" s="243">
        <f>((AP108/AQ108)^(1/1)-1)*100</f>
        <v>20</v>
      </c>
      <c r="AM108" s="243">
        <f>IF(AS108=0,"n/a",((AP108/AS108)^(1/3)-1)*100)</f>
        <v>18.66307909260292</v>
      </c>
      <c r="AN108" s="243">
        <f>IF(AV108=0,"n/a",((AP108/AV108)^(1/5)-1)*100)</f>
        <v>50.66938027762351</v>
      </c>
      <c r="AO108" t="s" s="265">
        <f>IF(BB108=0,"n/a",((AP108/BB108)^(1/10)-1)*100)</f>
        <v>143</v>
      </c>
      <c r="AP108" s="241">
        <v>0.33</v>
      </c>
      <c r="AQ108" s="241">
        <v>0.275</v>
      </c>
      <c r="AR108" s="241">
        <v>0.23</v>
      </c>
      <c r="AS108" s="241">
        <v>0.1975</v>
      </c>
      <c r="AT108" s="245"/>
      <c r="AU108" s="241">
        <v>0.175</v>
      </c>
      <c r="AV108" s="241">
        <v>0.0425</v>
      </c>
      <c r="AW108" s="245"/>
      <c r="AX108" s="583">
        <v>0</v>
      </c>
      <c r="AY108" s="394">
        <v>0</v>
      </c>
      <c r="AZ108" s="317">
        <v>0</v>
      </c>
      <c r="BA108" s="317">
        <v>0</v>
      </c>
      <c r="BB108" s="317">
        <v>0</v>
      </c>
      <c r="BC108" s="317">
        <v>0</v>
      </c>
      <c r="BD108" s="317">
        <v>0</v>
      </c>
      <c r="BE108" s="317">
        <v>0</v>
      </c>
      <c r="BF108" s="317">
        <v>0</v>
      </c>
      <c r="BG108" s="317">
        <v>0</v>
      </c>
      <c r="BH108" s="317">
        <v>0</v>
      </c>
      <c r="BI108" s="401">
        <v>0</v>
      </c>
      <c r="BJ108" s="246">
        <f>SUM(AP108:BI108)</f>
        <v>1.25</v>
      </c>
      <c r="BK108" s="250">
        <f>((AP108/AQ108)-1)*100</f>
        <v>20</v>
      </c>
      <c r="BL108" s="250">
        <f>((AQ108/AR108)-1)*100</f>
        <v>19.56521739130434</v>
      </c>
      <c r="BM108" s="250">
        <f>((AR108/AS108)-1)*100</f>
        <v>16.45569620253164</v>
      </c>
      <c r="BN108" s="250">
        <f>IF(AU108=0,0,IF(AU108&gt;AS108,0,((AS108/AU108)-1)*100))</f>
        <v>12.85714285714288</v>
      </c>
      <c r="BO108" s="580">
        <f>IF(AV108=0,0,IF(AV108&gt;AU108,0,((AU108/AV108)-1)*100))</f>
        <v>311.7647058823529</v>
      </c>
      <c r="BP108" s="250">
        <f>IF(AX108=0,0,IF(AX108&gt;AV108,0,((AV108/AX108)-1)*100))</f>
        <v>0</v>
      </c>
      <c r="BQ108" s="251">
        <f>IF(AY108=0,0,IF(AY108&gt;AX108,0,((AX108/AY108)-1)*100))</f>
        <v>0</v>
      </c>
      <c r="BR108" s="252">
        <f>IF(AZ108=0,0,IF(AZ108&gt;AY108,0,((AY108/AZ108)-1)*100))</f>
        <v>0</v>
      </c>
      <c r="BS108" s="252">
        <f>IF(BA108=0,0,IF(BA108&gt;AZ108,0,((AZ108/BA108)-1)*100))</f>
        <v>0</v>
      </c>
      <c r="BT108" s="252">
        <f>IF(BB108=0,0,IF(BB108&gt;BA108,0,((BA108/BB108)-1)*100))</f>
        <v>0</v>
      </c>
      <c r="BU108" s="252">
        <f>IF(BC108=0,0,IF(BC108&gt;BB108,0,((BB108/BC108)-1)*100))</f>
        <v>0</v>
      </c>
      <c r="BV108" s="252">
        <f>IF(BD108=0,0,IF(BD108&gt;BC108,0,((BC108/BD108)-1)*100))</f>
        <v>0</v>
      </c>
      <c r="BW108" s="252">
        <f>IF(BE108=0,0,IF(BE108&gt;BD108,0,((BD108/BE108)-1)*100))</f>
        <v>0</v>
      </c>
      <c r="BX108" s="252">
        <f>IF(BF108=0,0,IF(BF108&gt;BE108,0,((BE108/BF108)-1)*100))</f>
        <v>0</v>
      </c>
      <c r="BY108" s="252">
        <f>IF(BG108=0,0,IF(BG108&gt;BF108,0,((BF108/BG108)-1)*100))</f>
        <v>0</v>
      </c>
      <c r="BZ108" s="252">
        <f>IF(BH108=0,0,IF(BH108&gt;BG108,0,((BG108/BH108)-1)*100))</f>
        <v>0</v>
      </c>
      <c r="CA108" s="253">
        <f>IF(BI108=0,0,IF(BI108&gt;BH108,0,((BH108/BI108)-1)*100))</f>
        <v>0</v>
      </c>
      <c r="CB108" s="250">
        <f>AVERAGE(BK108:CA108)</f>
        <v>22.39075072549011</v>
      </c>
      <c r="CC108" s="250">
        <f>SQRT(AVERAGE((BK108-$CB108)^2,(BL108-$CB108)^2,(BM108-$CB108)^2,(BN108-$CB108)^2,(BO108-$CB108)^2,(BP108-$CB108)^2,(BQ108-$CB108)^2,(BR108-$CB108)^2,(BS108-$CB108)^2,(BT108-$CB108)^2,(BU108-$CB108)^2,(BV108-$CB108)^2,(BW108-$CB108)^2,(BX108-$CB108)^2,(BY108-$CB108)^2,(BZ108-$CB108)^2,(CA108-$CB108)^2))</f>
        <v>72.71752293820826</v>
      </c>
      <c r="CD108" t="s" s="116">
        <v>302</v>
      </c>
      <c r="CE108" s="254">
        <f>IF(AN108="n/a","n/a",IF(U108&lt;0,"n/a",IF(U108="n/a","n/a",I108+AN108-U108)))</f>
        <v>13.4566756651419</v>
      </c>
      <c r="CF108" s="254">
        <f>IF(AN108="n/a","n/a",I108+AN108)</f>
        <v>51.72633858649021</v>
      </c>
      <c r="CG108" s="250">
        <f>D108/10+(1000-E108)/100+IF(F108="N",2,IF(F108="Y",1,0))+IF(G108="N",2,IF(G108="Y",1,0))+IF(L108&gt;10,5,L108/2)+IF(S108&gt;100,0,IF(S108&lt;0,0,(100-S108)/10))+IF(U108&gt;100,0,IF(U108&lt;0,0,(100-U108)/10))+IF(X108="-",0,IF(X108="N/A",0,IF(X108&gt;5,0,5-X108)))+IF(Y108&gt;5,0,5-Y108)+IF(Z108="N/A",0,IF(Z108&gt;5,0,5-Z108))+IF(AB108&lt;0,0,IF(AB108="-",0,IF(AB108="N/A",0,IF(AB108&gt;10,5,AB108/2))))+IF(AC108="n/a",0,IF(AC108&lt;0,0,IF(AC108&gt;10,5,AC108/2)))+IF(AE108="n/a",0,IF(AE108&lt;0,0,IF(AE108&gt;10,5,AE108/2)))+AF108/10+IF(AG108&gt;100000,3,IF(AG108&gt;10000,2,IF(AG108&gt;1000,1,0)))+IF(AL108&gt;10,5,AL108/2)+IF(AM108="n/a",0,IF(AM108&gt;10,5,AM108/2))+IF(AN108="n/a",0,IF(AN108&gt;10,5,AN108/2))+IF(AO108="n/a",0,IF(AO108&lt;0,0,IF(AO108&gt;10,5,AO108/2)))+IF(CB108&gt;10,5,CB108/2)</f>
        <v>63.96808988764045</v>
      </c>
      <c r="CH108" s="255">
        <f>IF(AB108="n/a",1.03*AP108,IF(AB108&lt;0,1.01*AP108,IF(AB108&gt;10,1.1*AP108,(1+AB108/100)*AP108)))</f>
        <v>0.34815</v>
      </c>
      <c r="CI108" s="256">
        <f>IF($AC108="n/a",1.03*CH108,IF($AC108&lt;0,1.01*CH108,IF($AC108&gt;10,1.1*CH108,(1+$AC108/100)*CH108)))</f>
        <v>0.3829650000000001</v>
      </c>
      <c r="CJ108" s="257">
        <f>IF($AE108="n/a",1.03*CI108,IF($AE108&lt;0,1.01*CI108,IF($AE108&gt;10,1.1*CI108,(1+$AE108/100)*CI108)))</f>
        <v>0.4208785350000001</v>
      </c>
      <c r="CK108" s="257">
        <f>IF($AE108="n/a",1.03*CJ108,IF($AE108&lt;0,1.01*CJ108,IF($AE108&gt;10,1.1*CJ108,(1+$AE108/100)*CJ108)))</f>
        <v>0.462545509965</v>
      </c>
      <c r="CL108" s="258">
        <f>IF($AE108="n/a",1.03*CK108,IF($AE108&lt;0,1.01*CK108,IF($AE108&gt;10,1.1*CK108,(1+$AE108/100)*CK108)))</f>
        <v>0.508337515451535</v>
      </c>
      <c r="CM108" s="256">
        <f>SUM(CH108:CL108)</f>
        <v>2.122876560416535</v>
      </c>
      <c r="CN108" s="253">
        <f>(CM108/H108)*100</f>
        <v>6.232755608973973</v>
      </c>
      <c r="CO108" s="259">
        <v>0.99</v>
      </c>
      <c r="CP108" s="260">
        <v>30.6</v>
      </c>
      <c r="CQ108" s="261">
        <v>-22.8</v>
      </c>
      <c r="CR108" s="260">
        <v>11.8</v>
      </c>
      <c r="CS108" s="261">
        <v>3.4</v>
      </c>
    </row>
    <row r="109" ht="11.25" customHeight="1">
      <c r="A109" t="s" s="227">
        <v>1299</v>
      </c>
      <c r="B109" t="s" s="116">
        <v>1300</v>
      </c>
      <c r="C109" t="s" s="227">
        <v>1075</v>
      </c>
      <c r="D109" s="218">
        <v>7</v>
      </c>
      <c r="E109" s="85">
        <v>530</v>
      </c>
      <c r="F109" t="s" s="220">
        <v>129</v>
      </c>
      <c r="G109" t="s" s="221">
        <v>129</v>
      </c>
      <c r="H109" s="493">
        <v>110.75</v>
      </c>
      <c r="I109" s="223">
        <f>(R109/H109)*100</f>
        <v>3.250564334085779</v>
      </c>
      <c r="J109" s="224">
        <v>0.8</v>
      </c>
      <c r="K109" s="224">
        <v>0.9</v>
      </c>
      <c r="L109" s="223">
        <f>((K109/J109)-1)*100</f>
        <v>12.5</v>
      </c>
      <c r="M109" s="226">
        <v>42914</v>
      </c>
      <c r="N109" s="226">
        <v>42916</v>
      </c>
      <c r="O109" s="226">
        <v>42933</v>
      </c>
      <c r="P109" t="s" s="227">
        <v>268</v>
      </c>
      <c r="Q109" t="s" s="227">
        <v>131</v>
      </c>
      <c r="R109" s="225">
        <f>K109*4</f>
        <v>3.6</v>
      </c>
      <c r="S109" s="228">
        <f>IF(OR(W109&lt;0.01,W109="n/a"),"n/a",R109/W109*100)</f>
        <v>206.8965517241379</v>
      </c>
      <c r="T109" s="229">
        <f>IF(OR(W109&lt;0.01,Z109="n/a"),"n/a",(H109/SQRT(22.5*W109*(H109/Z109))-1)*100)</f>
        <v>493.4589173565752</v>
      </c>
      <c r="U109" s="223">
        <f>IF(OR(W109&lt;0.01,W109="n/a"),"n/a",H109/W109)</f>
        <v>63.64942528735632</v>
      </c>
      <c r="V109" s="230">
        <v>12</v>
      </c>
      <c r="W109" s="222">
        <v>1.74</v>
      </c>
      <c r="X109" s="222">
        <v>2.9</v>
      </c>
      <c r="Y109" s="231">
        <v>11.94</v>
      </c>
      <c r="Z109" s="232">
        <v>12.45</v>
      </c>
      <c r="AA109" t="s" s="362">
        <v>143</v>
      </c>
      <c r="AB109" s="234">
        <v>50</v>
      </c>
      <c r="AC109" s="235">
        <v>16.83</v>
      </c>
      <c r="AD109" s="236">
        <v>53.6</v>
      </c>
      <c r="AE109" s="236">
        <v>22</v>
      </c>
      <c r="AF109" s="237">
        <v>12</v>
      </c>
      <c r="AG109" s="238">
        <v>5310</v>
      </c>
      <c r="AH109" s="239">
        <v>0.9</v>
      </c>
      <c r="AI109" t="s" s="416">
        <v>143</v>
      </c>
      <c r="AJ109" s="241">
        <f>IF(OR(AD109&lt;0,AD109="n/a",AD109=0,AN109="n/a"),"n/a",AN109/AD109)</f>
        <v>0.6054931846519124</v>
      </c>
      <c r="AK109" t="s" s="265">
        <f>IF(OR(AN109&lt;0,AN109="n/a",AO109&lt;0,AO109="n/a"),"n/a",AN109/AO109)</f>
        <v>143</v>
      </c>
      <c r="AL109" s="243">
        <f>((AP109/AQ109)^(1/1)-1)*100</f>
        <v>26.19047619047621</v>
      </c>
      <c r="AM109" s="243">
        <f>IF(AS109=0,"n/a",((AP109/AS109)^(1/3)-1)*100)</f>
        <v>25.2095251407024</v>
      </c>
      <c r="AN109" s="243">
        <f>IF(AV109=0,"n/a",((AP109/AV109)^(1/5)-1)*100)</f>
        <v>32.45443469734251</v>
      </c>
      <c r="AO109" t="s" s="265">
        <f>IF(BB109=0,"n/a",((AP109/BB109)^(1/10)-1)*100)</f>
        <v>143</v>
      </c>
      <c r="AP109" s="241">
        <v>2.12</v>
      </c>
      <c r="AQ109" s="241">
        <v>1.68</v>
      </c>
      <c r="AR109" s="241">
        <v>1.4</v>
      </c>
      <c r="AS109" s="241">
        <v>1.08</v>
      </c>
      <c r="AT109" s="245"/>
      <c r="AU109" s="241">
        <v>0.72</v>
      </c>
      <c r="AV109" s="241">
        <v>0.52</v>
      </c>
      <c r="AW109" s="245"/>
      <c r="AX109" s="583">
        <v>0</v>
      </c>
      <c r="AY109" s="394">
        <v>0</v>
      </c>
      <c r="AZ109" s="317">
        <v>0</v>
      </c>
      <c r="BA109" s="317">
        <v>0</v>
      </c>
      <c r="BB109" s="317">
        <v>0</v>
      </c>
      <c r="BC109" s="317">
        <v>0</v>
      </c>
      <c r="BD109" s="317">
        <v>0</v>
      </c>
      <c r="BE109" s="317">
        <v>0</v>
      </c>
      <c r="BF109" s="317">
        <v>0</v>
      </c>
      <c r="BG109" s="317">
        <v>0</v>
      </c>
      <c r="BH109" s="317">
        <v>0</v>
      </c>
      <c r="BI109" s="401">
        <v>0</v>
      </c>
      <c r="BJ109" s="246">
        <f>SUM(AP109:BI109)</f>
        <v>7.52</v>
      </c>
      <c r="BK109" s="250">
        <f>((AP109/AQ109)-1)*100</f>
        <v>26.19047619047621</v>
      </c>
      <c r="BL109" s="250">
        <f>((AQ109/AR109)-1)*100</f>
        <v>20</v>
      </c>
      <c r="BM109" s="250">
        <f>((AR109/AS109)-1)*100</f>
        <v>29.6296296296296</v>
      </c>
      <c r="BN109" s="250">
        <f>IF(AU109=0,0,IF(AU109&gt;AS109,0,((AS109/AU109)-1)*100))</f>
        <v>50.00000000000002</v>
      </c>
      <c r="BO109" s="250">
        <f>IF(AV109=0,0,IF(AV109&gt;AU109,0,((AU109/AV109)-1)*100))</f>
        <v>38.46153846153846</v>
      </c>
      <c r="BP109" s="250">
        <f>IF(AX109=0,0,IF(AX109&gt;AV109,0,((AV109/AX109)-1)*100))</f>
        <v>0</v>
      </c>
      <c r="BQ109" s="639">
        <f>IF(AY109=0,0,IF(AY109&gt;AX109,0,((AX109/AY109)-1)*100))</f>
        <v>0</v>
      </c>
      <c r="BR109" s="252">
        <f>IF(AZ109=0,0,IF(AZ109&gt;AY109,0,((AY109/AZ109)-1)*100))</f>
        <v>0</v>
      </c>
      <c r="BS109" s="252">
        <f>IF(BA109=0,0,IF(BA109&gt;AZ109,0,((AZ109/BA109)-1)*100))</f>
        <v>0</v>
      </c>
      <c r="BT109" s="252">
        <f>IF(BB109=0,0,IF(BB109&gt;BA109,0,((BA109/BB109)-1)*100))</f>
        <v>0</v>
      </c>
      <c r="BU109" s="252">
        <f>IF(BC109=0,0,IF(BC109&gt;BB109,0,((BB109/BC109)-1)*100))</f>
        <v>0</v>
      </c>
      <c r="BV109" s="252">
        <f>IF(BD109=0,0,IF(BD109&gt;BC109,0,((BC109/BD109)-1)*100))</f>
        <v>0</v>
      </c>
      <c r="BW109" s="252">
        <f>IF(BE109=0,0,IF(BE109&gt;BD109,0,((BD109/BE109)-1)*100))</f>
        <v>0</v>
      </c>
      <c r="BX109" s="252">
        <f>IF(BF109=0,0,IF(BF109&gt;BE109,0,((BE109/BF109)-1)*100))</f>
        <v>0</v>
      </c>
      <c r="BY109" s="252">
        <f>IF(BG109=0,0,IF(BG109&gt;BF109,0,((BF109/BG109)-1)*100))</f>
        <v>0</v>
      </c>
      <c r="BZ109" s="252">
        <f>IF(BH109=0,0,IF(BH109&gt;BG109,0,((BG109/BH109)-1)*100))</f>
        <v>0</v>
      </c>
      <c r="CA109" s="253">
        <f>IF(BI109=0,0,IF(BI109&gt;BH109,0,((BH109/BI109)-1)*100))</f>
        <v>0</v>
      </c>
      <c r="CB109" s="250">
        <f>AVERAGE(BK109:CA109)</f>
        <v>9.663626134214368</v>
      </c>
      <c r="CC109" s="250">
        <f>SQRT(AVERAGE((BK109-$CB109)^2,(BL109-$CB109)^2,(BM109-$CB109)^2,(BN109-$CB109)^2,(BO109-$CB109)^2,(BP109-$CB109)^2,(BQ109-$CB109)^2,(BR109-$CB109)^2,(BS109-$CB109)^2,(BT109-$CB109)^2,(BU109-$CB109)^2,(BV109-$CB109)^2,(BW109-$CB109)^2,(BX109-$CB109)^2,(BY109-$CB109)^2,(BZ109-$CB109)^2,(CA109-$CB109)^2))</f>
        <v>16.00659706799139</v>
      </c>
      <c r="CD109" t="s" s="116">
        <v>285</v>
      </c>
      <c r="CE109" s="254">
        <f>IF(AN109="n/a","n/a",IF(U109&lt;0,"n/a",IF(U109="n/a","n/a",I109+AN109-U109)))</f>
        <v>-27.94442625592804</v>
      </c>
      <c r="CF109" s="254">
        <f>IF(AN109="n/a","n/a",I109+AN109)</f>
        <v>35.70499903142829</v>
      </c>
      <c r="CG109" s="250">
        <f>D109/10+(1000-E109)/100+IF(F109="N",2,IF(F109="Y",1,0))+IF(G109="N",2,IF(G109="Y",1,0))+IF(L109&gt;10,5,L109/2)+IF(S109&gt;100,0,IF(S109&lt;0,0,(100-S109)/10))+IF(U109&gt;100,0,IF(U109&lt;0,0,(100-U109)/10))+IF(X109="-",0,IF(X109="N/A",0,IF(X109&gt;5,0,5-X109)))+IF(Y109&gt;5,0,5-Y109)+IF(Z109="N/A",0,IF(Z109&gt;5,0,5-Z109))+IF(AB109&lt;0,0,IF(AB109="-",0,IF(AB109="N/A",0,IF(AB109&gt;10,5,AB109/2))))+IF(AC109="n/a",0,IF(AC109&lt;0,0,IF(AC109&gt;10,5,AC109/2)))+IF(AE109="n/a",0,IF(AE109&lt;0,0,IF(AE109&gt;10,5,AE109/2)))+AF109/10+IF(AG109&gt;100000,3,IF(AG109&gt;10000,2,IF(AG109&gt;1000,1,0)))+IF(AL109&gt;10,5,AL109/2)+IF(AM109="n/a",0,IF(AM109&gt;10,5,AM109/2))+IF(AN109="n/a",0,IF(AN109&gt;10,5,AN109/2))+IF(AO109="n/a",0,IF(AO109&lt;0,0,IF(AO109&gt;10,5,AO109/2)))+IF(CB109&gt;10,5,CB109/2)</f>
        <v>53.16687053837155</v>
      </c>
      <c r="CH109" s="255">
        <f>IF(AB109="n/a",1.03*AP109,IF(AB109&lt;0,1.01*AP109,IF(AB109&gt;10,1.1*AP109,(1+AB109/100)*AP109)))</f>
        <v>2.332</v>
      </c>
      <c r="CI109" s="256">
        <f>IF($AC109="n/a",1.03*CH109,IF($AC109&lt;0,1.01*CH109,IF($AC109&gt;10,1.1*CH109,(1+$AC109/100)*CH109)))</f>
        <v>2.5652</v>
      </c>
      <c r="CJ109" s="257">
        <f>IF($AE109="n/a",1.03*CI109,IF($AE109&lt;0,1.01*CI109,IF($AE109&gt;10,1.1*CI109,(1+$AE109/100)*CI109)))</f>
        <v>2.82172</v>
      </c>
      <c r="CK109" s="257">
        <f>IF($AE109="n/a",1.03*CJ109,IF($AE109&lt;0,1.01*CJ109,IF($AE109&gt;10,1.1*CJ109,(1+$AE109/100)*CJ109)))</f>
        <v>3.103892000000001</v>
      </c>
      <c r="CL109" s="258">
        <f>IF($AE109="n/a",1.03*CK109,IF($AE109&lt;0,1.01*CK109,IF($AE109&gt;10,1.1*CK109,(1+$AE109/100)*CK109)))</f>
        <v>3.414281200000001</v>
      </c>
      <c r="CM109" s="256">
        <f>SUM(CH109:CL109)</f>
        <v>14.2370932</v>
      </c>
      <c r="CN109" s="253">
        <f>(CM109/H109)*100</f>
        <v>12.85516316027088</v>
      </c>
      <c r="CO109" s="259">
        <v>0.46</v>
      </c>
      <c r="CP109" s="260">
        <v>70.90000000000001</v>
      </c>
      <c r="CQ109" s="261">
        <v>-8.4</v>
      </c>
      <c r="CR109" s="260">
        <v>-2.3</v>
      </c>
      <c r="CS109" s="261">
        <v>9.4</v>
      </c>
    </row>
    <row r="110" ht="11.25" customHeight="1">
      <c r="A110" t="s" s="116">
        <v>1301</v>
      </c>
      <c r="B110" t="s" s="116">
        <v>1302</v>
      </c>
      <c r="C110" t="s" s="227">
        <v>525</v>
      </c>
      <c r="D110" s="218">
        <v>7</v>
      </c>
      <c r="E110" s="85">
        <v>484</v>
      </c>
      <c r="F110" t="s" s="220">
        <v>129</v>
      </c>
      <c r="G110" t="s" s="221">
        <v>129</v>
      </c>
      <c r="H110" s="493">
        <v>31.31</v>
      </c>
      <c r="I110" s="223">
        <f>(R110/H110)*100</f>
        <v>1.98019801980198</v>
      </c>
      <c r="J110" s="224">
        <v>0.135</v>
      </c>
      <c r="K110" s="224">
        <v>0.155</v>
      </c>
      <c r="L110" s="223">
        <f>((K110/J110)-1)*100</f>
        <v>14.81481481481481</v>
      </c>
      <c r="M110" s="226">
        <v>42790</v>
      </c>
      <c r="N110" s="226">
        <v>42794</v>
      </c>
      <c r="O110" s="226">
        <v>42825</v>
      </c>
      <c r="P110" t="s" s="227">
        <v>434</v>
      </c>
      <c r="Q110" s="325"/>
      <c r="R110" s="225">
        <f>K110*4</f>
        <v>0.62</v>
      </c>
      <c r="S110" s="228">
        <f>IF(OR(W110&lt;0.01,W110="n/a"),"n/a",R110/W110*100)</f>
        <v>26.83982683982684</v>
      </c>
      <c r="T110" s="229">
        <f>IF(OR(W110&lt;0.01,Z110="n/a"),"n/a",(H110/SQRT(22.5*W110*(H110/Z110))-1)*100)</f>
        <v>5.281774511318171</v>
      </c>
      <c r="U110" s="223">
        <f>IF(OR(W110&lt;0.01,W110="n/a"),"n/a",H110/W110)</f>
        <v>13.55411255411255</v>
      </c>
      <c r="V110" s="230">
        <v>12</v>
      </c>
      <c r="W110" s="222">
        <v>2.31</v>
      </c>
      <c r="X110" s="222">
        <v>1.67</v>
      </c>
      <c r="Y110" s="231">
        <v>2.86</v>
      </c>
      <c r="Z110" s="232">
        <v>1.84</v>
      </c>
      <c r="AA110" s="233">
        <v>15.3</v>
      </c>
      <c r="AB110" s="234">
        <v>224</v>
      </c>
      <c r="AC110" s="235">
        <v>7.74</v>
      </c>
      <c r="AD110" s="236">
        <v>12.7</v>
      </c>
      <c r="AE110" s="236">
        <v>8.140000000000001</v>
      </c>
      <c r="AF110" s="237">
        <v>16</v>
      </c>
      <c r="AG110" s="238">
        <v>28449</v>
      </c>
      <c r="AH110" s="239">
        <v>0.1</v>
      </c>
      <c r="AI110" s="240">
        <v>0.31</v>
      </c>
      <c r="AJ110" s="241">
        <f>IF(OR(AD110&lt;0,AD110="n/a",AD110=0,AN110="n/a"),"n/a",AN110/AD110)</f>
        <v>1.506755103677887</v>
      </c>
      <c r="AK110" t="s" s="265">
        <f>IF(OR(AN110&lt;0,AN110="n/a",AO110&lt;0,AO110="n/a"),"n/a",AN110/AO110)</f>
        <v>143</v>
      </c>
      <c r="AL110" s="243">
        <f>((AP110/AQ110)^(1/1)-1)*100</f>
        <v>12.50000000000002</v>
      </c>
      <c r="AM110" s="243">
        <f>IF(AS110=0,"n/a",((AP110/AS110)^(1/3)-1)*100)</f>
        <v>11.45760779590614</v>
      </c>
      <c r="AN110" s="243">
        <f>IF(AV110=0,"n/a",((AP110/AV110)^(1/5)-1)*100)</f>
        <v>19.13578981670916</v>
      </c>
      <c r="AO110" t="s" s="265">
        <f>IF(BB110=0,"n/a",((AP110/BB110)^(1/10)-1)*100)</f>
        <v>143</v>
      </c>
      <c r="AP110" s="241">
        <v>0.54</v>
      </c>
      <c r="AQ110" s="241">
        <v>0.48</v>
      </c>
      <c r="AR110" s="321">
        <v>0.4</v>
      </c>
      <c r="AS110" s="241">
        <v>0.39</v>
      </c>
      <c r="AT110" s="245"/>
      <c r="AU110" s="241">
        <v>0.315</v>
      </c>
      <c r="AV110" s="241">
        <v>0.225</v>
      </c>
      <c r="AW110" s="245"/>
      <c r="AX110" s="583">
        <v>0.2</v>
      </c>
      <c r="AY110" s="394">
        <v>0.2</v>
      </c>
      <c r="AZ110" s="248">
        <v>0.2</v>
      </c>
      <c r="BA110" s="248">
        <v>0.1</v>
      </c>
      <c r="BB110" s="317">
        <v>0</v>
      </c>
      <c r="BC110" s="317">
        <v>0</v>
      </c>
      <c r="BD110" s="317">
        <v>0</v>
      </c>
      <c r="BE110" s="317">
        <v>0</v>
      </c>
      <c r="BF110" s="317">
        <v>0</v>
      </c>
      <c r="BG110" s="317">
        <v>0.12</v>
      </c>
      <c r="BH110" s="317">
        <v>0.24</v>
      </c>
      <c r="BI110" s="401">
        <v>0.24</v>
      </c>
      <c r="BJ110" s="246">
        <f>SUM(AP110:BI110)</f>
        <v>3.650000000000001</v>
      </c>
      <c r="BK110" s="250">
        <f>((AP110/AQ110)-1)*100</f>
        <v>12.50000000000002</v>
      </c>
      <c r="BL110" s="250">
        <f>((AQ110/AR110)-1)*100</f>
        <v>20</v>
      </c>
      <c r="BM110" s="250">
        <f>((AR110/AS110)-1)*100</f>
        <v>2.564102564102577</v>
      </c>
      <c r="BN110" s="250">
        <f>IF(AU110=0,0,IF(AU110&gt;AS110,0,((AS110/AU110)-1)*100))</f>
        <v>23.80952380952381</v>
      </c>
      <c r="BO110" s="250">
        <f>IF(AV110=0,0,IF(AV110&gt;AU110,0,((AU110/AV110)-1)*100))</f>
        <v>39.99999999999999</v>
      </c>
      <c r="BP110" s="250">
        <f>IF(AX110=0,0,IF(AX110&gt;AV110,0,((AV110/AX110)-1)*100))</f>
        <v>12.5</v>
      </c>
      <c r="BQ110" s="251">
        <f>IF(AY110=0,0,IF(AY110&gt;AX110,0,((AX110/AY110)-1)*100))</f>
        <v>0</v>
      </c>
      <c r="BR110" s="252">
        <f>IF(AZ110=0,0,IF(AZ110&gt;AY110,0,((AY110/AZ110)-1)*100))</f>
        <v>0</v>
      </c>
      <c r="BS110" s="252">
        <f>IF(BA110=0,0,IF(BA110&gt;AZ110,0,((AZ110/BA110)-1)*100))</f>
        <v>100</v>
      </c>
      <c r="BT110" s="252">
        <f>IF(BB110=0,0,IF(BB110&gt;BA110,0,((BA110/BB110)-1)*100))</f>
        <v>0</v>
      </c>
      <c r="BU110" s="252">
        <f>IF(BC110=0,0,IF(BC110&gt;BB110,0,((BB110/BC110)-1)*100))</f>
        <v>0</v>
      </c>
      <c r="BV110" s="252">
        <f>IF(BD110=0,0,IF(BD110&gt;BC110,0,((BC110/BD110)-1)*100))</f>
        <v>0</v>
      </c>
      <c r="BW110" s="252">
        <f>IF(BE110=0,0,IF(BE110&gt;BD110,0,((BD110/BE110)-1)*100))</f>
        <v>0</v>
      </c>
      <c r="BX110" s="252">
        <f>IF(BF110=0,0,IF(BF110&gt;BE110,0,((BE110/BF110)-1)*100))</f>
        <v>0</v>
      </c>
      <c r="BY110" s="252">
        <f>IF(BG110=0,0,IF(BG110&gt;BF110,0,((BF110/BG110)-1)*100))</f>
        <v>0</v>
      </c>
      <c r="BZ110" s="252">
        <f>IF(BH110=0,0,IF(BH110&gt;BG110,0,((BG110/BH110)-1)*100))</f>
        <v>0</v>
      </c>
      <c r="CA110" s="253">
        <f>IF(BI110=0,0,IF(BI110&gt;BH110,0,((BH110/BI110)-1)*100))</f>
        <v>0</v>
      </c>
      <c r="CB110" s="250">
        <f>AVERAGE(BK110:CA110)</f>
        <v>12.43374272786038</v>
      </c>
      <c r="CC110" s="250">
        <f>SQRT(AVERAGE((BK110-$CB110)^2,(BL110-$CB110)^2,(BM110-$CB110)^2,(BN110-$CB110)^2,(BO110-$CB110)^2,(BP110-$CB110)^2,(BQ110-$CB110)^2,(BR110-$CB110)^2,(BS110-$CB110)^2,(BT110-$CB110)^2,(BU110-$CB110)^2,(BV110-$CB110)^2,(BW110-$CB110)^2,(BX110-$CB110)^2,(BY110-$CB110)^2,(BZ110-$CB110)^2,(CA110-$CB110)^2))</f>
        <v>24.56420489513261</v>
      </c>
      <c r="CD110" t="s" s="116">
        <v>178</v>
      </c>
      <c r="CE110" s="254">
        <f>IF(AN110="n/a","n/a",IF(U110&lt;0,"n/a",IF(U110="n/a","n/a",I110+AN110-U110)))</f>
        <v>7.561875282398585</v>
      </c>
      <c r="CF110" s="254">
        <f>IF(AN110="n/a","n/a",I110+AN110)</f>
        <v>21.11598783651114</v>
      </c>
      <c r="CG110" s="250">
        <f>D110/10+(1000-E110)/100+IF(F110="N",2,IF(F110="Y",1,0))+IF(G110="N",2,IF(G110="Y",1,0))+IF(L110&gt;10,5,L110/2)+IF(S110&gt;100,0,IF(S110&lt;0,0,(100-S110)/10))+IF(U110&gt;100,0,IF(U110&lt;0,0,(100-U110)/10))+IF(X110="-",0,IF(X110="N/A",0,IF(X110&gt;5,0,5-X110)))+IF(Y110&gt;5,0,5-Y110)+IF(Z110="N/A",0,IF(Z110&gt;5,0,5-Z110))+IF(AB110&lt;0,0,IF(AB110="-",0,IF(AB110="N/A",0,IF(AB110&gt;10,5,AB110/2))))+IF(AC110="n/a",0,IF(AC110&lt;0,0,IF(AC110&gt;10,5,AC110/2)))+IF(AE110="n/a",0,IF(AE110&lt;0,0,IF(AE110&gt;10,5,AE110/2)))+AF110/10+IF(AG110&gt;100000,3,IF(AG110&gt;10000,2,IF(AG110&gt;1000,1,0)))+IF(AL110&gt;10,5,AL110/2)+IF(AM110="n/a",0,IF(AM110&gt;10,5,AM110/2))+IF(AN110="n/a",0,IF(AN110&gt;10,5,AN110/2))+IF(AO110="n/a",0,IF(AO110&lt;0,0,IF(AO110&gt;10,5,AO110/2)))+IF(CB110&gt;10,5,CB110/2)</f>
        <v>71.99060606060607</v>
      </c>
      <c r="CH110" s="255">
        <f>IF(AB110="n/a",1.03*AP110,IF(AB110&lt;0,1.01*AP110,IF(AB110&gt;10,1.1*AP110,(1+AB110/100)*AP110)))</f>
        <v>0.5940000000000001</v>
      </c>
      <c r="CI110" s="256">
        <f>IF($AC110="n/a",1.03*CH110,IF($AC110&lt;0,1.01*CH110,IF($AC110&gt;10,1.1*CH110,(1+$AC110/100)*CH110)))</f>
        <v>0.6399756000000001</v>
      </c>
      <c r="CJ110" s="257">
        <f>IF($AE110="n/a",1.03*CI110,IF($AE110&lt;0,1.01*CI110,IF($AE110&gt;10,1.1*CI110,(1+$AE110/100)*CI110)))</f>
        <v>0.6920696138400001</v>
      </c>
      <c r="CK110" s="257">
        <f>IF($AE110="n/a",1.03*CJ110,IF($AE110&lt;0,1.01*CJ110,IF($AE110&gt;10,1.1*CJ110,(1+$AE110/100)*CJ110)))</f>
        <v>0.748404080406576</v>
      </c>
      <c r="CL110" s="258">
        <f>IF($AE110="n/a",1.03*CK110,IF($AE110&lt;0,1.01*CK110,IF($AE110&gt;10,1.1*CK110,(1+$AE110/100)*CK110)))</f>
        <v>0.8093241725516712</v>
      </c>
      <c r="CM110" s="256">
        <f>SUM(CH110:CL110)</f>
        <v>3.483773466798247</v>
      </c>
      <c r="CN110" s="253">
        <f>(CM110/H110)*100</f>
        <v>11.12671180708479</v>
      </c>
      <c r="CO110" s="259">
        <v>1.33</v>
      </c>
      <c r="CP110" s="260">
        <v>40.9</v>
      </c>
      <c r="CQ110" s="261">
        <v>-3.1</v>
      </c>
      <c r="CR110" s="260">
        <v>5.5</v>
      </c>
      <c r="CS110" s="261">
        <v>9</v>
      </c>
    </row>
    <row r="111" ht="11.25" customHeight="1">
      <c r="A111" t="s" s="146">
        <v>1303</v>
      </c>
      <c r="B111" t="s" s="146">
        <v>1304</v>
      </c>
      <c r="C111" t="s" s="273">
        <v>128</v>
      </c>
      <c r="D111" s="267">
        <v>6</v>
      </c>
      <c r="E111" s="85">
        <v>620</v>
      </c>
      <c r="F111" t="s" s="151">
        <v>129</v>
      </c>
      <c r="G111" t="s" s="152">
        <v>129</v>
      </c>
      <c r="H111" s="516">
        <v>18.75</v>
      </c>
      <c r="I111" s="269">
        <f>(R111/H111)*100</f>
        <v>1.706666666666667</v>
      </c>
      <c r="J111" s="270">
        <v>0.07000000000000001</v>
      </c>
      <c r="K111" s="270">
        <v>0.08</v>
      </c>
      <c r="L111" s="269">
        <f>((K111/J111)-1)*100</f>
        <v>14.28571428571428</v>
      </c>
      <c r="M111" s="272">
        <v>42774</v>
      </c>
      <c r="N111" s="272">
        <v>42776</v>
      </c>
      <c r="O111" s="272">
        <v>42795</v>
      </c>
      <c r="P111" t="s" s="273">
        <v>147</v>
      </c>
      <c r="Q111" s="441"/>
      <c r="R111" s="271">
        <f>K111*4</f>
        <v>0.32</v>
      </c>
      <c r="S111" s="275">
        <f>IF(OR(W111&lt;0.01,W111="n/a"),"n/a",R111/W111*100)</f>
        <v>31.37254901960784</v>
      </c>
      <c r="T111" s="276">
        <f>IF(OR(W111&lt;0.01,Z111="n/a"),"n/a",(H111/SQRT(22.5*W111*(H111/Z111))-1)*100)</f>
        <v>6.565515765311236</v>
      </c>
      <c r="U111" s="269">
        <f>IF(OR(W111&lt;0.01,W111="n/a"),"n/a",H111/W111)</f>
        <v>18.38235294117647</v>
      </c>
      <c r="V111" s="277">
        <v>12</v>
      </c>
      <c r="W111" s="517">
        <v>1.02</v>
      </c>
      <c r="X111" t="s" s="518">
        <v>143</v>
      </c>
      <c r="Y111" s="519">
        <v>3.48</v>
      </c>
      <c r="Z111" s="520">
        <v>1.39</v>
      </c>
      <c r="AA111" t="s" s="521">
        <v>143</v>
      </c>
      <c r="AB111" t="s" s="522">
        <v>143</v>
      </c>
      <c r="AC111" t="s" s="521">
        <v>143</v>
      </c>
      <c r="AD111" t="s" s="518">
        <v>143</v>
      </c>
      <c r="AE111" t="s" s="518">
        <v>143</v>
      </c>
      <c r="AF111" s="284">
        <v>0</v>
      </c>
      <c r="AG111" s="556">
        <v>83</v>
      </c>
      <c r="AH111" t="s" s="518">
        <v>143</v>
      </c>
      <c r="AI111" t="s" s="518">
        <v>143</v>
      </c>
      <c r="AJ111" t="s" s="368">
        <f>IF(OR(AD111&lt;0,AD111="n/a",AD111=0,AN111="n/a"),"n/a",AN111/AD111)</f>
        <v>143</v>
      </c>
      <c r="AK111" t="s" s="368">
        <f>IF(OR(AN111&lt;0,AN111="n/a",AO111&lt;0,AO111="n/a"),"n/a",AN111/AO111)</f>
        <v>143</v>
      </c>
      <c r="AL111" s="290">
        <f>((AP111/AQ111)^(1/1)-1)*100</f>
        <v>16.66666666666667</v>
      </c>
      <c r="AM111" s="290">
        <f>IF(AS111=0,"n/a",((AP111/AS111)^(1/3)-1)*100)</f>
        <v>32.63524026321307</v>
      </c>
      <c r="AN111" t="s" s="368">
        <f>IF(AV111=0,"n/a",((AP111/AV111)^(1/5)-1)*100)</f>
        <v>143</v>
      </c>
      <c r="AO111" s="301">
        <f>IF(BB111=0,"n/a",((AP111/BB111)^(1/10)-1)*100)</f>
        <v>-10.32710102518726</v>
      </c>
      <c r="AP111" s="288">
        <v>0.28</v>
      </c>
      <c r="AQ111" s="288">
        <v>0.24</v>
      </c>
      <c r="AR111" s="288">
        <v>0.18</v>
      </c>
      <c r="AS111" s="288">
        <v>0.12</v>
      </c>
      <c r="AT111" s="292"/>
      <c r="AU111" s="288">
        <v>0.03</v>
      </c>
      <c r="AV111" s="510">
        <v>0</v>
      </c>
      <c r="AW111" s="629"/>
      <c r="AX111" s="524">
        <v>0</v>
      </c>
      <c r="AY111" s="403">
        <v>0</v>
      </c>
      <c r="AZ111" s="295">
        <v>0.86285</v>
      </c>
      <c r="BA111" s="295">
        <v>0.85429</v>
      </c>
      <c r="BB111" s="295">
        <v>0.8328100000000001</v>
      </c>
      <c r="BC111" s="295">
        <v>0.8129999999999999</v>
      </c>
      <c r="BD111" s="295">
        <v>0.78932</v>
      </c>
      <c r="BE111" s="295">
        <v>0.76632</v>
      </c>
      <c r="BF111" s="295">
        <v>0.744</v>
      </c>
      <c r="BG111" s="295">
        <v>0.72232</v>
      </c>
      <c r="BH111" s="295">
        <v>0.57376</v>
      </c>
      <c r="BI111" s="494">
        <v>0</v>
      </c>
      <c r="BJ111" s="293">
        <f>SUM(AP111:BI111)</f>
        <v>7.80867</v>
      </c>
      <c r="BK111" s="297">
        <f>((AP111/AQ111)-1)*100</f>
        <v>16.66666666666667</v>
      </c>
      <c r="BL111" s="297">
        <f>((AQ111/AR111)-1)*100</f>
        <v>33.33333333333333</v>
      </c>
      <c r="BM111" s="297">
        <f>((AR111/AS111)-1)*100</f>
        <v>50</v>
      </c>
      <c r="BN111" s="297">
        <f>IF(AU111=0,0,IF(AU111&gt;AS111,0,((AS111/AU111)-1)*100))</f>
        <v>300</v>
      </c>
      <c r="BO111" s="297">
        <f>IF(AV111=0,0,IF(AV111&gt;AU111,0,((AU111/AV111)-1)*100))</f>
        <v>0</v>
      </c>
      <c r="BP111" s="297">
        <f>IF(AX111=0,0,IF(AX111&gt;AV111,0,((AV111/AX111)-1)*100))</f>
        <v>0</v>
      </c>
      <c r="BQ111" s="298">
        <f>IF(AY111=0,0,IF(AY111&gt;AX111,0,((AX111/AY111)-1)*100))</f>
        <v>0</v>
      </c>
      <c r="BR111" s="299">
        <f>IF(AZ111=0,0,IF(AZ111&gt;AY111,0,((AY111/AZ111)-1)*100))</f>
        <v>0</v>
      </c>
      <c r="BS111" s="299">
        <f>IF(BA111=0,0,IF(BA111&gt;AZ111,0,((AZ111/BA111)-1)*100))</f>
        <v>1.002001662199015</v>
      </c>
      <c r="BT111" s="299">
        <f>IF(BB111=0,0,IF(BB111&gt;BA111,0,((BA111/BB111)-1)*100))</f>
        <v>2.579219750002992</v>
      </c>
      <c r="BU111" s="299">
        <f>IF(BC111=0,0,IF(BC111&gt;BB111,0,((BB111/BC111)-1)*100))</f>
        <v>2.436654366543678</v>
      </c>
      <c r="BV111" s="299">
        <f>IF(BD111=0,0,IF(BD111&gt;BC111,0,((BC111/BD111)-1)*100))</f>
        <v>3.000050676531685</v>
      </c>
      <c r="BW111" s="299">
        <f>IF(BE111=0,0,IF(BE111&gt;BD111,0,((BD111/BE111)-1)*100))</f>
        <v>3.001357135400351</v>
      </c>
      <c r="BX111" s="299">
        <f>IF(BF111=0,0,IF(BF111&gt;BE111,0,((BE111/BF111)-1)*100))</f>
        <v>3.000000000000003</v>
      </c>
      <c r="BY111" s="299">
        <f>IF(BG111=0,0,IF(BG111&gt;BF111,0,((BF111/BG111)-1)*100))</f>
        <v>3.001439805072548</v>
      </c>
      <c r="BZ111" s="299">
        <f>IF(BH111=0,0,IF(BH111&gt;BG111,0,((BG111/BH111)-1)*100))</f>
        <v>25.89235917456774</v>
      </c>
      <c r="CA111" s="300">
        <f>IF(BI111=0,0,IF(BI111&gt;BH111,0,((BH111/BI111)-1)*100))</f>
        <v>0</v>
      </c>
      <c r="CB111" s="297">
        <f>AVERAGE(BK111:CA111)</f>
        <v>26.11253426884223</v>
      </c>
      <c r="CC111" s="297">
        <f>SQRT(AVERAGE((BK111-$CB111)^2,(BL111-$CB111)^2,(BM111-$CB111)^2,(BN111-$CB111)^2,(BO111-$CB111)^2,(BP111-$CB111)^2,(BQ111-$CB111)^2,(BR111-$CB111)^2,(BS111-$CB111)^2,(BT111-$CB111)^2,(BU111-$CB111)^2,(BV111-$CB111)^2,(BW111-$CB111)^2,(BX111-$CB111)^2,(BY111-$CB111)^2,(BZ111-$CB111)^2,(CA111-$CB111)^2))</f>
        <v>69.88108316253708</v>
      </c>
      <c r="CD111" t="s" s="146">
        <v>132</v>
      </c>
      <c r="CE111" t="s" s="502">
        <f>IF(AN111="n/a","n/a",IF(U111&lt;0,"n/a",IF(U111="n/a","n/a",I111+AN111-U111)))</f>
        <v>143</v>
      </c>
      <c r="CF111" t="s" s="502">
        <f>IF(AN111="n/a","n/a",I111+AN111)</f>
        <v>143</v>
      </c>
      <c r="CG111" s="297">
        <f>D111/10+(1000-E111)/100+IF(F111="N",2,IF(F111="Y",1,0))+IF(G111="N",2,IF(G111="Y",1,0))+IF(L111&gt;10,5,L111/2)+IF(S111&gt;100,0,IF(S111&lt;0,0,(100-S111)/10))+IF(U111&gt;100,0,IF(U111&lt;0,0,(100-U111)/10))+IF(X111="-",0,IF(X111="N/A",0,IF(X111&gt;5,0,5-X111)))+IF(Y111&gt;5,0,5-Y111)+IF(Z111="N/A",0,IF(Z111&gt;5,0,5-Z111))+IF(AB111&lt;0,0,IF(AB111="-",0,IF(AB111="N/A",0,IF(AB111&gt;10,5,AB111/2))))+IF(AC111="n/a",0,IF(AC111&lt;0,0,IF(AC111&gt;10,5,AC111/2)))+IF(AE111="n/a",0,IF(AE111&lt;0,0,IF(AE111&gt;10,5,AE111/2)))+AF111/10+IF(AG111&gt;100000,3,IF(AG111&gt;10000,2,IF(AG111&gt;1000,1,0)))+IF(AL111&gt;10,5,AL111/2)+IF(AM111="n/a",0,IF(AM111&gt;10,5,AM111/2))+IF(AN111="n/a",0,IF(AN111&gt;10,5,AN111/2))+IF(AO111="n/a",0,IF(AO111&lt;0,0,IF(AO111&gt;10,5,AO111/2)))+IF(CB111&gt;10,5,CB111/2)</f>
        <v>44.55450980392156</v>
      </c>
      <c r="CH111" s="302">
        <f>IF(AB111="n/a",1.03*AP111,IF(AB111&lt;0,1.01*AP111,IF(AB111&gt;10,1.1*AP111,(1+AB111/100)*AP111)))</f>
        <v>0.2884</v>
      </c>
      <c r="CI111" s="303">
        <f>IF($AC111="n/a",1.03*CH111,IF($AC111&lt;0,1.01*CH111,IF($AC111&gt;10,1.1*CH111,(1+$AC111/100)*CH111)))</f>
        <v>0.297052</v>
      </c>
      <c r="CJ111" s="304">
        <f>IF($AE111="n/a",1.03*CI111,IF($AE111&lt;0,1.01*CI111,IF($AE111&gt;10,1.1*CI111,(1+$AE111/100)*CI111)))</f>
        <v>0.30596356</v>
      </c>
      <c r="CK111" s="304">
        <f>IF($AE111="n/a",1.03*CJ111,IF($AE111&lt;0,1.01*CJ111,IF($AE111&gt;10,1.1*CJ111,(1+$AE111/100)*CJ111)))</f>
        <v>0.3151424668</v>
      </c>
      <c r="CL111" s="305">
        <f>IF($AE111="n/a",1.03*CK111,IF($AE111&lt;0,1.01*CK111,IF($AE111&gt;10,1.1*CK111,(1+$AE111/100)*CK111)))</f>
        <v>0.324596740804</v>
      </c>
      <c r="CM111" s="303">
        <f>SUM(CH111:CL111)</f>
        <v>1.531154767604</v>
      </c>
      <c r="CN111" s="300">
        <f>(CM111/H111)*100</f>
        <v>8.166158760554667</v>
      </c>
      <c r="CO111" t="s" s="518">
        <v>143</v>
      </c>
      <c r="CP111" s="525">
        <v>21.7</v>
      </c>
      <c r="CQ111" s="526">
        <v>-2.6</v>
      </c>
      <c r="CR111" s="525">
        <v>3.2</v>
      </c>
      <c r="CS111" s="526">
        <v>3.2</v>
      </c>
    </row>
    <row r="112" ht="11.25" customHeight="1">
      <c r="A112" t="s" s="173">
        <v>1305</v>
      </c>
      <c r="B112" t="s" s="110">
        <v>1306</v>
      </c>
      <c r="C112" t="s" s="173">
        <v>829</v>
      </c>
      <c r="D112" s="174">
        <v>5</v>
      </c>
      <c r="E112" s="85">
        <v>747</v>
      </c>
      <c r="F112" t="s" s="118">
        <v>129</v>
      </c>
      <c r="G112" t="s" s="113">
        <v>129</v>
      </c>
      <c r="H112" s="495">
        <v>42.34</v>
      </c>
      <c r="I112" s="177">
        <f>(R112/H112)*100</f>
        <v>1.865847897968824</v>
      </c>
      <c r="J112" s="311">
        <v>0.185</v>
      </c>
      <c r="K112" s="311">
        <v>0.1975</v>
      </c>
      <c r="L112" s="177">
        <f>((K112/J112)-1)*100</f>
        <v>6.756756756756754</v>
      </c>
      <c r="M112" s="179">
        <v>42807</v>
      </c>
      <c r="N112" s="179">
        <v>42809</v>
      </c>
      <c r="O112" s="179">
        <v>42824</v>
      </c>
      <c r="P112" t="s" s="173">
        <v>186</v>
      </c>
      <c r="Q112" s="397"/>
      <c r="R112" s="180">
        <f>K112*4</f>
        <v>0.79</v>
      </c>
      <c r="S112" s="181">
        <f>IF(OR(W112&lt;0.01,W112="n/a"),"n/a",R112/W112*100)</f>
        <v>41.57894736842105</v>
      </c>
      <c r="T112" s="182">
        <f>IF(OR(W112&lt;0.01,Z112="n/a"),"n/a",(H112/SQRT(22.5*W112*(H112/Z112))-1)*100)</f>
        <v>108.2784910271855</v>
      </c>
      <c r="U112" s="177">
        <f>IF(OR(W112&lt;0.01,W112="n/a"),"n/a",H112/W112)</f>
        <v>22.28421052631579</v>
      </c>
      <c r="V112" s="183">
        <v>12</v>
      </c>
      <c r="W112" s="176">
        <v>1.9</v>
      </c>
      <c r="X112" t="s" s="369">
        <v>143</v>
      </c>
      <c r="Y112" s="184">
        <v>1.84</v>
      </c>
      <c r="Z112" s="185">
        <v>4.38</v>
      </c>
      <c r="AA112" s="186">
        <v>22.2</v>
      </c>
      <c r="AB112" s="187">
        <v>1.8</v>
      </c>
      <c r="AC112" s="188">
        <v>8.58</v>
      </c>
      <c r="AD112" s="189">
        <v>8.4</v>
      </c>
      <c r="AE112" s="189">
        <v>-5</v>
      </c>
      <c r="AF112" s="190">
        <v>2</v>
      </c>
      <c r="AG112" s="191">
        <v>1420</v>
      </c>
      <c r="AH112" s="192">
        <v>1</v>
      </c>
      <c r="AI112" s="193">
        <v>1.07</v>
      </c>
      <c r="AJ112" t="s" s="338">
        <f>IF(OR(AD112&lt;0,AD112="n/a",AD112=0,AN112="n/a"),"n/a",AN112/AD112)</f>
        <v>143</v>
      </c>
      <c r="AK112" t="s" s="338">
        <f>IF(OR(AN112&lt;0,AN112="n/a",AO112&lt;0,AO112="n/a"),"n/a",AN112/AO112)</f>
        <v>143</v>
      </c>
      <c r="AL112" s="196">
        <f>((AP112/AQ112)^(1/1)-1)*100</f>
        <v>5.714285714285716</v>
      </c>
      <c r="AM112" s="196">
        <f>IF(AS112=0,"n/a",((AP112/AS112)^(1/3)-1)*100)</f>
        <v>18.03380350230399</v>
      </c>
      <c r="AN112" t="s" s="338">
        <f>IF(AV112=0,"n/a",((AP112/AV112)^(1/5)-1)*100)</f>
        <v>143</v>
      </c>
      <c r="AO112" t="s" s="338">
        <f>IF(BB112=0,"n/a",((AP112/BB112)^(1/10)-1)*100)</f>
        <v>143</v>
      </c>
      <c r="AP112" s="194">
        <v>0.74</v>
      </c>
      <c r="AQ112" s="194">
        <v>0.7</v>
      </c>
      <c r="AR112" s="194">
        <v>0.6225000000000001</v>
      </c>
      <c r="AS112" s="194">
        <v>0.45</v>
      </c>
      <c r="AT112" s="199"/>
      <c r="AU112" s="198">
        <v>0</v>
      </c>
      <c r="AV112" s="198">
        <v>0</v>
      </c>
      <c r="AW112" s="199"/>
      <c r="AX112" s="398">
        <v>0</v>
      </c>
      <c r="AY112" s="370">
        <v>0</v>
      </c>
      <c r="AZ112" s="203">
        <v>0</v>
      </c>
      <c r="BA112" s="203">
        <v>0</v>
      </c>
      <c r="BB112" s="203">
        <v>0</v>
      </c>
      <c r="BC112" s="203">
        <v>0</v>
      </c>
      <c r="BD112" s="203">
        <v>0</v>
      </c>
      <c r="BE112" s="203">
        <v>0</v>
      </c>
      <c r="BF112" s="203">
        <v>0</v>
      </c>
      <c r="BG112" s="203">
        <v>0</v>
      </c>
      <c r="BH112" s="203">
        <v>0</v>
      </c>
      <c r="BI112" s="204">
        <v>0</v>
      </c>
      <c r="BJ112" s="200">
        <f>SUM(AP112:BI112)</f>
        <v>2.5125</v>
      </c>
      <c r="BK112" s="205">
        <f>((AP112/AQ112)-1)*100</f>
        <v>5.714285714285716</v>
      </c>
      <c r="BL112" s="205">
        <f>((AQ112/AR112)-1)*100</f>
        <v>12.44979919678713</v>
      </c>
      <c r="BM112" s="205">
        <f>((AR112/AS112)-1)*100</f>
        <v>38.33333333333335</v>
      </c>
      <c r="BN112" s="205">
        <f>IF(AU112=0,0,IF(AU112&gt;AS112,0,((AS112/AU112)-1)*100))</f>
        <v>0</v>
      </c>
      <c r="BO112" s="205">
        <f>IF(AV112=0,0,IF(AV112&gt;AU112,0,((AU112/AV112)-1)*100))</f>
        <v>0</v>
      </c>
      <c r="BP112" s="205">
        <f>IF(AX112=0,0,IF(AX112&gt;AV112,0,((AV112/AX112)-1)*100))</f>
        <v>0</v>
      </c>
      <c r="BQ112" s="206">
        <f>IF(AY112=0,0,IF(AY112&gt;AX112,0,((AX112/AY112)-1)*100))</f>
        <v>0</v>
      </c>
      <c r="BR112" s="207">
        <f>IF(AZ112=0,0,IF(AZ112&gt;AY112,0,((AY112/AZ112)-1)*100))</f>
        <v>0</v>
      </c>
      <c r="BS112" s="207">
        <f>IF(BA112=0,0,IF(BA112&gt;AZ112,0,((AZ112/BA112)-1)*100))</f>
        <v>0</v>
      </c>
      <c r="BT112" s="207">
        <f>IF(BB112=0,0,IF(BB112&gt;BA112,0,((BA112/BB112)-1)*100))</f>
        <v>0</v>
      </c>
      <c r="BU112" s="207">
        <f>IF(BC112=0,0,IF(BC112&gt;BB112,0,((BB112/BC112)-1)*100))</f>
        <v>0</v>
      </c>
      <c r="BV112" s="207">
        <f>IF(BD112=0,0,IF(BD112&gt;BC112,0,((BC112/BD112)-1)*100))</f>
        <v>0</v>
      </c>
      <c r="BW112" s="207">
        <f>IF(BE112=0,0,IF(BE112&gt;BD112,0,((BD112/BE112)-1)*100))</f>
        <v>0</v>
      </c>
      <c r="BX112" s="207">
        <f>IF(BF112=0,0,IF(BF112&gt;BE112,0,((BE112/BF112)-1)*100))</f>
        <v>0</v>
      </c>
      <c r="BY112" s="207">
        <f>IF(BG112=0,0,IF(BG112&gt;BF112,0,((BF112/BG112)-1)*100))</f>
        <v>0</v>
      </c>
      <c r="BZ112" s="207">
        <f>IF(BH112=0,0,IF(BH112&gt;BG112,0,((BG112/BH112)-1)*100))</f>
        <v>0</v>
      </c>
      <c r="CA112" s="208">
        <f>IF(BI112=0,0,IF(BI112&gt;BH112,0,((BH112/BI112)-1)*100))</f>
        <v>0</v>
      </c>
      <c r="CB112" s="205">
        <f>AVERAGE(BK112:CA112)</f>
        <v>3.323377543788599</v>
      </c>
      <c r="CC112" s="205">
        <f>SQRT(AVERAGE((BK112-$CB112)^2,(BL112-$CB112)^2,(BM112-$CB112)^2,(BN112-$CB112)^2,(BO112-$CB112)^2,(BP112-$CB112)^2,(BQ112-$CB112)^2,(BR112-$CB112)^2,(BS112-$CB112)^2,(BT112-$CB112)^2,(BU112-$CB112)^2,(BV112-$CB112)^2,(BW112-$CB112)^2,(BX112-$CB112)^2,(BY112-$CB112)^2,(BZ112-$CB112)^2,(CA112-$CB112)^2))</f>
        <v>9.296845621385161</v>
      </c>
      <c r="CD112" t="s" s="110">
        <v>178</v>
      </c>
      <c r="CE112" t="s" s="552">
        <f>IF(AN112="n/a","n/a",IF(U112&lt;0,"n/a",IF(U112="n/a","n/a",I112+AN112-U112)))</f>
        <v>143</v>
      </c>
      <c r="CF112" t="s" s="552">
        <f>IF(AN112="n/a","n/a",I112+AN112)</f>
        <v>143</v>
      </c>
      <c r="CG112" s="205">
        <f>D112/10+(1000-E112)/100+IF(F112="N",2,IF(F112="Y",1,0))+IF(G112="N",2,IF(G112="Y",1,0))+IF(L112&gt;10,5,L112/2)+IF(S112&gt;100,0,IF(S112&lt;0,0,(100-S112)/10))+IF(U112&gt;100,0,IF(U112&lt;0,0,(100-U112)/10))+IF(X112="-",0,IF(X112="N/A",0,IF(X112&gt;5,0,5-X112)))+IF(Y112&gt;5,0,5-Y112)+IF(Z112="N/A",0,IF(Z112&gt;5,0,5-Z112))+IF(AB112&lt;0,0,IF(AB112="-",0,IF(AB112="N/A",0,IF(AB112&gt;10,5,AB112/2))))+IF(AC112="n/a",0,IF(AC112&lt;0,0,IF(AC112&gt;10,5,AC112/2)))+IF(AE112="n/a",0,IF(AE112&lt;0,0,IF(AE112&gt;10,5,AE112/2)))+AF112/10+IF(AG112&gt;100000,3,IF(AG112&gt;10000,2,IF(AG112&gt;1000,1,0)))+IF(AL112&gt;10,5,AL112/2)+IF(AM112="n/a",0,IF(AM112&gt;10,5,AM112/2))+IF(AN112="n/a",0,IF(AN112&gt;10,5,AN112/2))+IF(AO112="n/a",0,IF(AO112&lt;0,0,IF(AO112&gt;10,5,AO112/2)))+IF(CB112&gt;10,5,CB112/2)</f>
        <v>39.71089421794185</v>
      </c>
      <c r="CH112" s="315">
        <f>IF(AB112="n/a",1.03*AP112,IF(AB112&lt;0,1.01*AP112,IF(AB112&gt;10,1.1*AP112,(1+AB112/100)*AP112)))</f>
        <v>0.75332</v>
      </c>
      <c r="CI112" s="211">
        <f>IF($AC112="n/a",1.03*CH112,IF($AC112&lt;0,1.01*CH112,IF($AC112&gt;10,1.1*CH112,(1+$AC112/100)*CH112)))</f>
        <v>0.8179548560000001</v>
      </c>
      <c r="CJ112" s="212">
        <f>IF($AE112="n/a",1.03*CI112,IF($AE112&lt;0,1.01*CI112,IF($AE112&gt;10,1.1*CI112,(1+$AE112/100)*CI112)))</f>
        <v>0.8261344045600001</v>
      </c>
      <c r="CK112" s="212">
        <f>IF($AE112="n/a",1.03*CJ112,IF($AE112&lt;0,1.01*CJ112,IF($AE112&gt;10,1.1*CJ112,(1+$AE112/100)*CJ112)))</f>
        <v>0.8343957486056001</v>
      </c>
      <c r="CL112" s="210">
        <f>IF($AE112="n/a",1.03*CK112,IF($AE112&lt;0,1.01*CK112,IF($AE112&gt;10,1.1*CK112,(1+$AE112/100)*CK112)))</f>
        <v>0.842739706091656</v>
      </c>
      <c r="CM112" s="211">
        <f>SUM(CH112:CL112)</f>
        <v>4.074544715257256</v>
      </c>
      <c r="CN112" s="208">
        <f>(CM112/H112)*100</f>
        <v>9.623393281193328</v>
      </c>
      <c r="CO112" s="213">
        <v>1.02</v>
      </c>
      <c r="CP112" s="214">
        <v>19.3</v>
      </c>
      <c r="CQ112" s="215">
        <v>-17.5</v>
      </c>
      <c r="CR112" s="214">
        <v>7.2</v>
      </c>
      <c r="CS112" s="215">
        <v>5.9</v>
      </c>
    </row>
    <row r="113" ht="11.25" customHeight="1">
      <c r="A113" t="s" s="116">
        <v>1307</v>
      </c>
      <c r="B113" t="s" s="116">
        <v>1308</v>
      </c>
      <c r="C113" t="s" s="227">
        <v>655</v>
      </c>
      <c r="D113" s="218">
        <v>7</v>
      </c>
      <c r="E113" s="85">
        <v>455</v>
      </c>
      <c r="F113" t="s" s="220">
        <v>129</v>
      </c>
      <c r="G113" t="s" s="221">
        <v>129</v>
      </c>
      <c r="H113" s="493">
        <v>27.22</v>
      </c>
      <c r="I113" s="223">
        <f>(R113/H113)*100</f>
        <v>3.967670830271859</v>
      </c>
      <c r="J113" s="224">
        <v>0.21</v>
      </c>
      <c r="K113" s="224">
        <v>0.27</v>
      </c>
      <c r="L113" s="223">
        <f>((K113/J113)-1)*100</f>
        <v>28.57142857142858</v>
      </c>
      <c r="M113" s="323">
        <v>42733</v>
      </c>
      <c r="N113" s="323">
        <v>42738</v>
      </c>
      <c r="O113" s="323">
        <v>42752</v>
      </c>
      <c r="P113" t="s" s="227">
        <v>268</v>
      </c>
      <c r="Q113" s="325"/>
      <c r="R113" s="225">
        <f>K113*4</f>
        <v>1.08</v>
      </c>
      <c r="S113" s="228">
        <f>IF(OR(W113&lt;0.01,W113="n/a"),"n/a",R113/W113*100)</f>
        <v>186.2068965517242</v>
      </c>
      <c r="T113" s="229">
        <f>IF(OR(W113&lt;0.01,Z113="n/a"),"n/a",(H113/SQRT(22.5*W113*(H113/Z113))-1)*100)</f>
        <v>151.3970162315276</v>
      </c>
      <c r="U113" s="223">
        <f>IF(OR(W113&lt;0.01,W113="n/a"),"n/a",H113/W113)</f>
        <v>46.93103448275862</v>
      </c>
      <c r="V113" s="230">
        <v>12</v>
      </c>
      <c r="W113" s="222">
        <v>0.58</v>
      </c>
      <c r="X113" s="222">
        <v>7.89</v>
      </c>
      <c r="Y113" s="231">
        <v>9.15</v>
      </c>
      <c r="Z113" s="232">
        <v>3.03</v>
      </c>
      <c r="AA113" s="233">
        <v>5.5</v>
      </c>
      <c r="AB113" s="234">
        <v>5.7</v>
      </c>
      <c r="AC113" s="235">
        <v>3.91</v>
      </c>
      <c r="AD113" s="236">
        <v>36.5</v>
      </c>
      <c r="AE113" s="236">
        <v>6</v>
      </c>
      <c r="AF113" s="237">
        <v>12</v>
      </c>
      <c r="AG113" s="238">
        <v>4905</v>
      </c>
      <c r="AH113" s="239">
        <v>0.2</v>
      </c>
      <c r="AI113" s="240">
        <v>1</v>
      </c>
      <c r="AJ113" s="241">
        <f>IF(OR(AD113&lt;0,AD113="n/a",AD113=0,AN113="n/a"),"n/a",AN113/AD113)</f>
        <v>0.6732354510014176</v>
      </c>
      <c r="AK113" t="s" s="265">
        <f>IF(OR(AN113&lt;0,AN113="n/a",AO113&lt;0,AO113="n/a"),"n/a",AN113/AO113)</f>
        <v>143</v>
      </c>
      <c r="AL113" s="243">
        <f>((AP113/AQ113)^(1/1)-1)*100</f>
        <v>31.25</v>
      </c>
      <c r="AM113" s="243">
        <f>IF(AS113=0,"n/a",((AP113/AS113)^(1/3)-1)*100)</f>
        <v>24.05345659703568</v>
      </c>
      <c r="AN113" s="243">
        <f>IF(AV113=0,"n/a",((AP113/AV113)^(1/5)-1)*100)</f>
        <v>24.57309396155174</v>
      </c>
      <c r="AO113" s="244">
        <f>IF(BB113=0,"n/a",((AP113/BB113)^(1/10)-1)*100)</f>
        <v>-3.176198554305798</v>
      </c>
      <c r="AP113" s="241">
        <v>0.84</v>
      </c>
      <c r="AQ113" s="241">
        <v>0.64</v>
      </c>
      <c r="AR113" s="241">
        <v>0.52</v>
      </c>
      <c r="AS113" s="241">
        <v>0.44</v>
      </c>
      <c r="AT113" s="245"/>
      <c r="AU113" s="241">
        <v>0.32</v>
      </c>
      <c r="AV113" s="241">
        <v>0.28</v>
      </c>
      <c r="AW113" s="245"/>
      <c r="AX113" s="583">
        <v>0.1</v>
      </c>
      <c r="AY113" s="394">
        <v>0.1</v>
      </c>
      <c r="AZ113" s="317">
        <v>0.72</v>
      </c>
      <c r="BA113" s="317">
        <v>1.16</v>
      </c>
      <c r="BB113" s="248">
        <v>1.16</v>
      </c>
      <c r="BC113" s="248">
        <v>0.761</v>
      </c>
      <c r="BD113" s="317">
        <v>0</v>
      </c>
      <c r="BE113" s="317">
        <v>0</v>
      </c>
      <c r="BF113" s="317">
        <v>0</v>
      </c>
      <c r="BG113" s="317">
        <v>0</v>
      </c>
      <c r="BH113" s="317">
        <v>0</v>
      </c>
      <c r="BI113" s="401">
        <v>0</v>
      </c>
      <c r="BJ113" s="246">
        <f>SUM(AP113:BI113)</f>
        <v>7.041</v>
      </c>
      <c r="BK113" s="250">
        <f>((AP113/AQ113)-1)*100</f>
        <v>31.25</v>
      </c>
      <c r="BL113" s="250">
        <f>((AQ113/AR113)-1)*100</f>
        <v>23.07692307692308</v>
      </c>
      <c r="BM113" s="250">
        <f>((AR113/AS113)-1)*100</f>
        <v>18.18181818181819</v>
      </c>
      <c r="BN113" s="250">
        <f>IF(AU113=0,0,IF(AU113&gt;AS113,0,((AS113/AU113)-1)*100))</f>
        <v>37.5</v>
      </c>
      <c r="BO113" s="250">
        <f>IF(AV113=0,0,IF(AV113&gt;AU113,0,((AU113/AV113)-1)*100))</f>
        <v>14.28571428571428</v>
      </c>
      <c r="BP113" s="250">
        <f>IF(AX113=0,0,IF(AX113&gt;AV113,0,((AV113/AX113)-1)*100))</f>
        <v>180</v>
      </c>
      <c r="BQ113" s="251">
        <f>IF(AY113=0,0,IF(AY113&gt;AX113,0,((AX113/AY113)-1)*100))</f>
        <v>0</v>
      </c>
      <c r="BR113" s="252">
        <f>IF(AZ113=0,0,IF(AZ113&gt;AY113,0,((AY113/AZ113)-1)*100))</f>
        <v>0</v>
      </c>
      <c r="BS113" s="252">
        <f>IF(BA113=0,0,IF(BA113&gt;AZ113,0,((AZ113/BA113)-1)*100))</f>
        <v>0</v>
      </c>
      <c r="BT113" s="252">
        <f>IF(BB113=0,0,IF(BB113&gt;BA113,0,((BA113/BB113)-1)*100))</f>
        <v>0</v>
      </c>
      <c r="BU113" s="252">
        <f>IF(BC113=0,0,IF(BC113&gt;BB113,0,((BB113/BC113)-1)*100))</f>
        <v>52.43101182654402</v>
      </c>
      <c r="BV113" s="252">
        <f>IF(BD113=0,0,IF(BD113&gt;BC113,0,((BC113/BD113)-1)*100))</f>
        <v>0</v>
      </c>
      <c r="BW113" s="252">
        <f>IF(BE113=0,0,IF(BE113&gt;BD113,0,((BD113/BE113)-1)*100))</f>
        <v>0</v>
      </c>
      <c r="BX113" s="252">
        <f>IF(BF113=0,0,IF(BF113&gt;BE113,0,((BE113/BF113)-1)*100))</f>
        <v>0</v>
      </c>
      <c r="BY113" s="252">
        <f>IF(BG113=0,0,IF(BG113&gt;BF113,0,((BF113/BG113)-1)*100))</f>
        <v>0</v>
      </c>
      <c r="BZ113" s="252">
        <f>IF(BH113=0,0,IF(BH113&gt;BG113,0,((BG113/BH113)-1)*100))</f>
        <v>0</v>
      </c>
      <c r="CA113" s="253">
        <f>IF(BI113=0,0,IF(BI113&gt;BH113,0,((BH113/BI113)-1)*100))</f>
        <v>0</v>
      </c>
      <c r="CB113" s="250">
        <f>AVERAGE(BK113:CA113)</f>
        <v>20.9838510218235</v>
      </c>
      <c r="CC113" s="250">
        <f>SQRT(AVERAGE((BK113-$CB113)^2,(BL113-$CB113)^2,(BM113-$CB113)^2,(BN113-$CB113)^2,(BO113-$CB113)^2,(BP113-$CB113)^2,(BQ113-$CB113)^2,(BR113-$CB113)^2,(BS113-$CB113)^2,(BT113-$CB113)^2,(BU113-$CB113)^2,(BV113-$CB113)^2,(BW113-$CB113)^2,(BX113-$CB113)^2,(BY113-$CB113)^2,(BZ113-$CB113)^2,(CA113-$CB113)^2))</f>
        <v>42.78094267991693</v>
      </c>
      <c r="CD113" t="s" s="116">
        <v>285</v>
      </c>
      <c r="CE113" s="254">
        <f>IF(AN113="n/a","n/a",IF(U113&lt;0,"n/a",IF(U113="n/a","n/a",I113+AN113-U113)))</f>
        <v>-18.39026969093502</v>
      </c>
      <c r="CF113" s="254">
        <f>IF(AN113="n/a","n/a",I113+AN113)</f>
        <v>28.5407647918236</v>
      </c>
      <c r="CG113" s="250">
        <f>D113/10+(1000-E113)/100+IF(F113="N",2,IF(F113="Y",1,0))+IF(G113="N",2,IF(G113="Y",1,0))+IF(L113&gt;10,5,L113/2)+IF(S113&gt;100,0,IF(S113&lt;0,0,(100-S113)/10))+IF(U113&gt;100,0,IF(U113&lt;0,0,(100-U113)/10))+IF(X113="-",0,IF(X113="N/A",0,IF(X113&gt;5,0,5-X113)))+IF(Y113&gt;5,0,5-Y113)+IF(Z113="N/A",0,IF(Z113&gt;5,0,5-Z113))+IF(AB113&lt;0,0,IF(AB113="-",0,IF(AB113="N/A",0,IF(AB113&gt;10,5,AB113/2))))+IF(AC113="n/a",0,IF(AC113&lt;0,0,IF(AC113&gt;10,5,AC113/2)))+IF(AE113="n/a",0,IF(AE113&lt;0,0,IF(AE113&gt;10,5,AE113/2)))+AF113/10+IF(AG113&gt;100000,3,IF(AG113&gt;10000,2,IF(AG113&gt;1000,1,0)))+IF(AL113&gt;10,5,AL113/2)+IF(AM113="n/a",0,IF(AM113&gt;10,5,AM113/2))+IF(AN113="n/a",0,IF(AN113&gt;10,5,AN113/2))+IF(AO113="n/a",0,IF(AO113&lt;0,0,IF(AO113&gt;10,5,AO113/2)))+IF(CB113&gt;10,5,CB113/2)</f>
        <v>48.43189655172414</v>
      </c>
      <c r="CH113" s="255">
        <f>IF(AB113="n/a",1.03*AP113,IF(AB113&lt;0,1.01*AP113,IF(AB113&gt;10,1.1*AP113,(1+AB113/100)*AP113)))</f>
        <v>0.8878799999999999</v>
      </c>
      <c r="CI113" s="256">
        <f>IF($AC113="n/a",1.03*CH113,IF($AC113&lt;0,1.01*CH113,IF($AC113&gt;10,1.1*CH113,(1+$AC113/100)*CH113)))</f>
        <v>0.9225961079999998</v>
      </c>
      <c r="CJ113" s="257">
        <f>IF($AE113="n/a",1.03*CI113,IF($AE113&lt;0,1.01*CI113,IF($AE113&gt;10,1.1*CI113,(1+$AE113/100)*CI113)))</f>
        <v>0.9779518744799999</v>
      </c>
      <c r="CK113" s="257">
        <f>IF($AE113="n/a",1.03*CJ113,IF($AE113&lt;0,1.01*CJ113,IF($AE113&gt;10,1.1*CJ113,(1+$AE113/100)*CJ113)))</f>
        <v>1.0366289869488</v>
      </c>
      <c r="CL113" s="258">
        <f>IF($AE113="n/a",1.03*CK113,IF($AE113&lt;0,1.01*CK113,IF($AE113&gt;10,1.1*CK113,(1+$AE113/100)*CK113)))</f>
        <v>1.098826726165728</v>
      </c>
      <c r="CM113" s="256">
        <f>SUM(CH113:CL113)</f>
        <v>4.923883695594528</v>
      </c>
      <c r="CN113" s="253">
        <f>(CM113/H113)*100</f>
        <v>18.08921269505705</v>
      </c>
      <c r="CO113" s="259">
        <v>0.22</v>
      </c>
      <c r="CP113" s="260">
        <v>19.2</v>
      </c>
      <c r="CQ113" s="261">
        <v>-3</v>
      </c>
      <c r="CR113" s="260">
        <v>5.4</v>
      </c>
      <c r="CS113" s="261">
        <v>6.9</v>
      </c>
    </row>
    <row r="114" ht="11.25" customHeight="1">
      <c r="A114" t="s" s="116">
        <v>1309</v>
      </c>
      <c r="B114" t="s" s="116">
        <v>1310</v>
      </c>
      <c r="C114" t="s" s="227">
        <v>1311</v>
      </c>
      <c r="D114" s="218">
        <v>6</v>
      </c>
      <c r="E114" s="85">
        <v>608</v>
      </c>
      <c r="F114" t="s" s="220">
        <v>129</v>
      </c>
      <c r="G114" t="s" s="221">
        <v>129</v>
      </c>
      <c r="H114" s="493">
        <v>31.7</v>
      </c>
      <c r="I114" s="223">
        <f>(R114/H114)*100</f>
        <v>1.009463722397477</v>
      </c>
      <c r="J114" s="224">
        <v>0.07000000000000001</v>
      </c>
      <c r="K114" s="224">
        <v>0.08</v>
      </c>
      <c r="L114" s="223">
        <f>((K114/J114)-1)*100</f>
        <v>14.28571428571428</v>
      </c>
      <c r="M114" s="323">
        <v>42733</v>
      </c>
      <c r="N114" s="323">
        <v>42738</v>
      </c>
      <c r="O114" s="323">
        <v>42752</v>
      </c>
      <c r="P114" t="s" s="227">
        <v>268</v>
      </c>
      <c r="Q114" s="325"/>
      <c r="R114" s="225">
        <f>K114*4</f>
        <v>0.32</v>
      </c>
      <c r="S114" s="228">
        <f>IF(OR(W114&lt;0.01,W114="n/a"),"n/a",R114/W114*100)</f>
        <v>18.28571428571428</v>
      </c>
      <c r="T114" s="229">
        <f>IF(OR(W114&lt;0.01,Z114="n/a"),"n/a",(H114/SQRT(22.5*W114*(H114/Z114))-1)*100)</f>
        <v>45.51146793839755</v>
      </c>
      <c r="U114" s="223">
        <f>IF(OR(W114&lt;0.01,W114="n/a"),"n/a",H114/W114)</f>
        <v>18.11428571428571</v>
      </c>
      <c r="V114" s="230">
        <v>4</v>
      </c>
      <c r="W114" s="222">
        <v>1.75</v>
      </c>
      <c r="X114" t="s" s="399">
        <v>143</v>
      </c>
      <c r="Y114" s="231">
        <v>1.28</v>
      </c>
      <c r="Z114" s="232">
        <v>2.63</v>
      </c>
      <c r="AA114" t="s" s="362">
        <v>143</v>
      </c>
      <c r="AB114" t="s" s="320">
        <v>143</v>
      </c>
      <c r="AC114" t="s" s="422">
        <v>143</v>
      </c>
      <c r="AD114" t="s" s="416">
        <v>143</v>
      </c>
      <c r="AE114" t="s" s="416">
        <v>143</v>
      </c>
      <c r="AF114" s="237">
        <v>3</v>
      </c>
      <c r="AG114" s="238">
        <v>394</v>
      </c>
      <c r="AH114" t="s" s="416">
        <v>143</v>
      </c>
      <c r="AI114" t="s" s="416">
        <v>143</v>
      </c>
      <c r="AJ114" t="s" s="265">
        <f>IF(OR(AD114&lt;0,AD114="n/a",AD114=0,AN114="n/a"),"n/a",AN114/AD114)</f>
        <v>143</v>
      </c>
      <c r="AK114" t="s" s="265">
        <f>IF(OR(AN114&lt;0,AN114="n/a",AO114&lt;0,AO114="n/a"),"n/a",AN114/AO114)</f>
        <v>143</v>
      </c>
      <c r="AL114" s="243">
        <f>((AP114/AQ114)^(1/1)-1)*100</f>
        <v>16.66666666666667</v>
      </c>
      <c r="AM114" s="243">
        <f>IF(AS114=0,"n/a",((AP114/AS114)^(1/3)-1)*100)</f>
        <v>25.99210498948732</v>
      </c>
      <c r="AN114" t="s" s="265">
        <f>IF(AV114=0,"n/a",((AP114/AV114)^(1/5)-1)*100)</f>
        <v>143</v>
      </c>
      <c r="AO114" t="s" s="265">
        <f>IF(BB114=0,"n/a",((AP114/BB114)^(1/10)-1)*100)</f>
        <v>143</v>
      </c>
      <c r="AP114" s="241">
        <v>0.28</v>
      </c>
      <c r="AQ114" s="241">
        <v>0.24</v>
      </c>
      <c r="AR114" s="241">
        <v>0.2</v>
      </c>
      <c r="AS114" s="241">
        <v>0.14</v>
      </c>
      <c r="AT114" s="245"/>
      <c r="AU114" s="241">
        <v>0.06</v>
      </c>
      <c r="AV114" s="321">
        <v>0</v>
      </c>
      <c r="AW114" s="245"/>
      <c r="AX114" s="583">
        <v>0</v>
      </c>
      <c r="AY114" s="394">
        <v>0</v>
      </c>
      <c r="AZ114" s="317">
        <v>0</v>
      </c>
      <c r="BA114" s="317">
        <v>0</v>
      </c>
      <c r="BB114" s="317">
        <v>0</v>
      </c>
      <c r="BC114" s="317">
        <v>0</v>
      </c>
      <c r="BD114" s="317">
        <v>0</v>
      </c>
      <c r="BE114" s="317">
        <v>0</v>
      </c>
      <c r="BF114" s="317">
        <v>0</v>
      </c>
      <c r="BG114" s="317">
        <v>0</v>
      </c>
      <c r="BH114" s="317">
        <v>0.14</v>
      </c>
      <c r="BI114" s="401">
        <v>0.14</v>
      </c>
      <c r="BJ114" s="246">
        <f>SUM(AP114:BI114)</f>
        <v>1.2</v>
      </c>
      <c r="BK114" s="250">
        <f>((AP114/AQ114)-1)*100</f>
        <v>16.66666666666667</v>
      </c>
      <c r="BL114" s="250">
        <f>((AQ114/AR114)-1)*100</f>
        <v>20</v>
      </c>
      <c r="BM114" s="250">
        <f>((AR114/AS114)-1)*100</f>
        <v>42.85714285714286</v>
      </c>
      <c r="BN114" s="250">
        <f>IF(AU114=0,0,IF(AU114&gt;AS114,0,((AS114/AU114)-1)*100))</f>
        <v>133.3333333333333</v>
      </c>
      <c r="BO114" s="250">
        <f>IF(AV114=0,0,IF(AV114&gt;AU114,0,((AU114/AV114)-1)*100))</f>
        <v>0</v>
      </c>
      <c r="BP114" s="250">
        <f>IF(AX114=0,0,IF(AX114&gt;AV114,0,((AV114/AX114)-1)*100))</f>
        <v>0</v>
      </c>
      <c r="BQ114" s="251">
        <f>IF(AY114=0,0,IF(AY114&gt;AX114,0,((AX114/AY114)-1)*100))</f>
        <v>0</v>
      </c>
      <c r="BR114" s="252">
        <f>IF(AZ114=0,0,IF(AZ114&gt;AY114,0,((AY114/AZ114)-1)*100))</f>
        <v>0</v>
      </c>
      <c r="BS114" s="252">
        <f>IF(BA114=0,0,IF(BA114&gt;AZ114,0,((AZ114/BA114)-1)*100))</f>
        <v>0</v>
      </c>
      <c r="BT114" s="252">
        <f>IF(BB114=0,0,IF(BB114&gt;BA114,0,((BA114/BB114)-1)*100))</f>
        <v>0</v>
      </c>
      <c r="BU114" s="252">
        <f>IF(BC114=0,0,IF(BC114&gt;BB114,0,((BB114/BC114)-1)*100))</f>
        <v>0</v>
      </c>
      <c r="BV114" s="252">
        <f>IF(BD114=0,0,IF(BD114&gt;BC114,0,((BC114/BD114)-1)*100))</f>
        <v>0</v>
      </c>
      <c r="BW114" s="252">
        <f>IF(BE114=0,0,IF(BE114&gt;BD114,0,((BD114/BE114)-1)*100))</f>
        <v>0</v>
      </c>
      <c r="BX114" s="252">
        <f>IF(BF114=0,0,IF(BF114&gt;BE114,0,((BE114/BF114)-1)*100))</f>
        <v>0</v>
      </c>
      <c r="BY114" s="252">
        <f>IF(BG114=0,0,IF(BG114&gt;BF114,0,((BF114/BG114)-1)*100))</f>
        <v>0</v>
      </c>
      <c r="BZ114" s="252">
        <f>IF(BH114=0,0,IF(BH114&gt;BG114,0,((BG114/BH114)-1)*100))</f>
        <v>0</v>
      </c>
      <c r="CA114" s="253">
        <f>IF(BI114=0,0,IF(BI114&gt;BH114,0,((BH114/BI114)-1)*100))</f>
        <v>0</v>
      </c>
      <c r="CB114" s="250">
        <f>AVERAGE(BK114:CA114)</f>
        <v>12.52100840336135</v>
      </c>
      <c r="CC114" s="250">
        <f>SQRT(AVERAGE((BK114-$CB114)^2,(BL114-$CB114)^2,(BM114-$CB114)^2,(BN114-$CB114)^2,(BO114-$CB114)^2,(BP114-$CB114)^2,(BQ114-$CB114)^2,(BR114-$CB114)^2,(BS114-$CB114)^2,(BT114-$CB114)^2,(BU114-$CB114)^2,(BV114-$CB114)^2,(BW114-$CB114)^2,(BX114-$CB114)^2,(BY114-$CB114)^2,(BZ114-$CB114)^2,(CA114-$CB114)^2))</f>
        <v>32.20075279993542</v>
      </c>
      <c r="CD114" t="s" s="116">
        <v>137</v>
      </c>
      <c r="CE114" t="s" s="402">
        <f>IF(AN114="n/a","n/a",IF(U114&lt;0,"n/a",IF(U114="n/a","n/a",I114+AN114-U114)))</f>
        <v>143</v>
      </c>
      <c r="CF114" t="s" s="402">
        <f>IF(AN114="n/a","n/a",I114+AN114)</f>
        <v>143</v>
      </c>
      <c r="CG114" s="250">
        <f>D114/10+(1000-E114)/100+IF(F114="N",2,IF(F114="Y",1,0))+IF(G114="N",2,IF(G114="Y",1,0))+IF(L114&gt;10,5,L114/2)+IF(S114&gt;100,0,IF(S114&lt;0,0,(100-S114)/10))+IF(U114&gt;100,0,IF(U114&lt;0,0,(100-U114)/10))+IF(X114="-",0,IF(X114="N/A",0,IF(X114&gt;5,0,5-X114)))+IF(Y114&gt;5,0,5-Y114)+IF(Z114="N/A",0,IF(Z114&gt;5,0,5-Z114))+IF(AB114&lt;0,0,IF(AB114="-",0,IF(AB114="N/A",0,IF(AB114&gt;10,5,AB114/2))))+IF(AC114="n/a",0,IF(AC114&lt;0,0,IF(AC114&gt;10,5,AC114/2)))+IF(AE114="n/a",0,IF(AE114&lt;0,0,IF(AE114&gt;10,5,AE114/2)))+AF114/10+IF(AG114&gt;100000,3,IF(AG114&gt;10000,2,IF(AG114&gt;1000,1,0)))+IF(AL114&gt;10,5,AL114/2)+IF(AM114="n/a",0,IF(AM114&gt;10,5,AM114/2))+IF(AN114="n/a",0,IF(AN114&gt;10,5,AN114/2))+IF(AO114="n/a",0,IF(AO114&lt;0,0,IF(AO114&gt;10,5,AO114/2)))+IF(CB114&gt;10,5,CB114/2)</f>
        <v>47.27</v>
      </c>
      <c r="CH114" s="255">
        <f>IF(AB114="n/a",1.03*AP114,IF(AB114&lt;0,1.01*AP114,IF(AB114&gt;10,1.1*AP114,(1+AB114/100)*AP114)))</f>
        <v>0.2884</v>
      </c>
      <c r="CI114" s="256">
        <f>IF($AC114="n/a",1.03*CH114,IF($AC114&lt;0,1.01*CH114,IF($AC114&gt;10,1.1*CH114,(1+$AC114/100)*CH114)))</f>
        <v>0.297052</v>
      </c>
      <c r="CJ114" s="257">
        <f>IF($AE114="n/a",1.03*CI114,IF($AE114&lt;0,1.01*CI114,IF($AE114&gt;10,1.1*CI114,(1+$AE114/100)*CI114)))</f>
        <v>0.30596356</v>
      </c>
      <c r="CK114" s="257">
        <f>IF($AE114="n/a",1.03*CJ114,IF($AE114&lt;0,1.01*CJ114,IF($AE114&gt;10,1.1*CJ114,(1+$AE114/100)*CJ114)))</f>
        <v>0.3151424668</v>
      </c>
      <c r="CL114" s="258">
        <f>IF($AE114="n/a",1.03*CK114,IF($AE114&lt;0,1.01*CK114,IF($AE114&gt;10,1.1*CK114,(1+$AE114/100)*CK114)))</f>
        <v>0.324596740804</v>
      </c>
      <c r="CM114" s="256">
        <f>SUM(CH114:CL114)</f>
        <v>1.531154767604</v>
      </c>
      <c r="CN114" s="253">
        <f>(CM114/H114)*100</f>
        <v>4.830141222725553</v>
      </c>
      <c r="CO114" t="s" s="416">
        <v>143</v>
      </c>
      <c r="CP114" s="260">
        <v>18.3</v>
      </c>
      <c r="CQ114" s="261">
        <v>-16.1</v>
      </c>
      <c r="CR114" s="260">
        <v>2.1</v>
      </c>
      <c r="CS114" s="261">
        <v>1.3</v>
      </c>
    </row>
    <row r="115" ht="11.25" customHeight="1">
      <c r="A115" t="s" s="227">
        <v>1312</v>
      </c>
      <c r="B115" t="s" s="116">
        <v>1313</v>
      </c>
      <c r="C115" t="s" s="227">
        <v>1314</v>
      </c>
      <c r="D115" s="218">
        <v>5</v>
      </c>
      <c r="E115" s="85">
        <v>758</v>
      </c>
      <c r="F115" t="s" s="220">
        <v>129</v>
      </c>
      <c r="G115" t="s" s="221">
        <v>129</v>
      </c>
      <c r="H115" s="493">
        <v>61.39</v>
      </c>
      <c r="I115" s="223">
        <f>(R115/H115)*100</f>
        <v>2.736602052451539</v>
      </c>
      <c r="J115" s="224">
        <v>0.38</v>
      </c>
      <c r="K115" s="224">
        <v>0.42</v>
      </c>
      <c r="L115" s="223">
        <f>((K115/J115)-1)*100</f>
        <v>10.52631578947367</v>
      </c>
      <c r="M115" s="226">
        <v>42823</v>
      </c>
      <c r="N115" s="226">
        <v>42825</v>
      </c>
      <c r="O115" s="226">
        <v>42839</v>
      </c>
      <c r="P115" t="s" s="227">
        <v>225</v>
      </c>
      <c r="Q115" s="325"/>
      <c r="R115" s="225">
        <f>K115*4</f>
        <v>1.68</v>
      </c>
      <c r="S115" t="s" s="400">
        <f>IF(OR(W115&lt;0.01,W115="n/a"),"n/a",R115/W115*100)</f>
        <v>143</v>
      </c>
      <c r="T115" t="s" s="361">
        <f>IF(OR(W115&lt;0.01,Z115="n/a"),"n/a",(H115/SQRT(22.5*W115*(H115/Z115))-1)*100)</f>
        <v>143</v>
      </c>
      <c r="U115" t="s" s="402">
        <f>IF(OR(W115&lt;0.01,W115="n/a"),"n/a",H115/W115)</f>
        <v>143</v>
      </c>
      <c r="V115" s="230">
        <v>12</v>
      </c>
      <c r="W115" s="222">
        <v>-0.32</v>
      </c>
      <c r="X115" t="s" s="399">
        <v>143</v>
      </c>
      <c r="Y115" s="231">
        <v>9.199999999999999</v>
      </c>
      <c r="Z115" s="232">
        <v>3.69</v>
      </c>
      <c r="AA115" s="233">
        <v>-2.1</v>
      </c>
      <c r="AB115" s="234">
        <v>180.5</v>
      </c>
      <c r="AC115" s="261">
        <v>287.5</v>
      </c>
      <c r="AD115" s="236">
        <v>25.8</v>
      </c>
      <c r="AE115" s="236">
        <v>27.57</v>
      </c>
      <c r="AF115" s="237">
        <v>14</v>
      </c>
      <c r="AG115" s="238">
        <v>5496</v>
      </c>
      <c r="AH115" s="239">
        <v>0.7</v>
      </c>
      <c r="AI115" s="240">
        <v>1.35</v>
      </c>
      <c r="AJ115" t="s" s="265">
        <f>IF(OR(AD115&lt;0,AD115="n/a",AD115=0,AN115="n/a"),"n/a",AN115/AD115)</f>
        <v>143</v>
      </c>
      <c r="AK115" t="s" s="265">
        <f>IF(OR(AN115&lt;0,AN115="n/a",AO115&lt;0,AO115="n/a"),"n/a",AN115/AO115)</f>
        <v>143</v>
      </c>
      <c r="AL115" s="243">
        <f>((AP115/AQ115)^(1/1)-1)*100</f>
        <v>25.97402597402598</v>
      </c>
      <c r="AM115" s="243">
        <f>IF(AS115=0,"n/a",((AP115/AS115)^(1/3)-1)*100)</f>
        <v>44.72400930156011</v>
      </c>
      <c r="AN115" t="s" s="265">
        <f>IF(AV115=0,"n/a",((AP115/AV115)^(1/5)-1)*100)</f>
        <v>143</v>
      </c>
      <c r="AO115" t="s" s="265">
        <f>IF(BB115=0,"n/a",((AP115/BB115)^(1/10)-1)*100)</f>
        <v>143</v>
      </c>
      <c r="AP115" s="241">
        <v>1.455</v>
      </c>
      <c r="AQ115" s="241">
        <v>1.155</v>
      </c>
      <c r="AR115" s="241">
        <v>0.79</v>
      </c>
      <c r="AS115" s="241">
        <v>0.48</v>
      </c>
      <c r="AT115" s="245"/>
      <c r="AU115" s="321">
        <v>0</v>
      </c>
      <c r="AV115" s="321">
        <v>0</v>
      </c>
      <c r="AW115" s="245"/>
      <c r="AX115" s="583">
        <v>0</v>
      </c>
      <c r="AY115" s="394">
        <v>0</v>
      </c>
      <c r="AZ115" s="317">
        <v>0</v>
      </c>
      <c r="BA115" s="317">
        <v>0</v>
      </c>
      <c r="BB115" s="317">
        <v>0</v>
      </c>
      <c r="BC115" s="317">
        <v>0</v>
      </c>
      <c r="BD115" s="317">
        <v>0</v>
      </c>
      <c r="BE115" s="317">
        <v>0</v>
      </c>
      <c r="BF115" s="317">
        <v>0</v>
      </c>
      <c r="BG115" s="317">
        <v>0</v>
      </c>
      <c r="BH115" s="317">
        <v>0</v>
      </c>
      <c r="BI115" s="401">
        <v>0</v>
      </c>
      <c r="BJ115" s="246">
        <f>SUM(AP115:BI115)</f>
        <v>3.88</v>
      </c>
      <c r="BK115" s="250">
        <f>((AP115/AQ115)-1)*100</f>
        <v>25.97402597402598</v>
      </c>
      <c r="BL115" s="250">
        <f>((AQ115/AR115)-1)*100</f>
        <v>46.20253164556962</v>
      </c>
      <c r="BM115" s="250">
        <f>((AR115/AS115)-1)*100</f>
        <v>64.58333333333334</v>
      </c>
      <c r="BN115" s="250">
        <f>IF(AU115=0,0,IF(AU115&gt;AS115,0,((AS115/AU115)-1)*100))</f>
        <v>0</v>
      </c>
      <c r="BO115" s="250">
        <f>IF(AV115=0,0,IF(AV115&gt;AU115,0,((AU115/AV115)-1)*100))</f>
        <v>0</v>
      </c>
      <c r="BP115" s="250">
        <f>IF(AX115=0,0,IF(AX115&gt;AV115,0,((AV115/AX115)-1)*100))</f>
        <v>0</v>
      </c>
      <c r="BQ115" s="251">
        <f>IF(AY115=0,0,IF(AY115&gt;AX115,0,((AX115/AY115)-1)*100))</f>
        <v>0</v>
      </c>
      <c r="BR115" s="252">
        <f>IF(AZ115=0,0,IF(AZ115&gt;AY115,0,((AY115/AZ115)-1)*100))</f>
        <v>0</v>
      </c>
      <c r="BS115" s="252">
        <f>IF(BA115=0,0,IF(BA115&gt;AZ115,0,((AZ115/BA115)-1)*100))</f>
        <v>0</v>
      </c>
      <c r="BT115" s="252">
        <f>IF(BB115=0,0,IF(BB115&gt;BA115,0,((BA115/BB115)-1)*100))</f>
        <v>0</v>
      </c>
      <c r="BU115" s="252">
        <f>IF(BC115=0,0,IF(BC115&gt;BB115,0,((BB115/BC115)-1)*100))</f>
        <v>0</v>
      </c>
      <c r="BV115" s="252">
        <f>IF(BD115=0,0,IF(BD115&gt;BC115,0,((BC115/BD115)-1)*100))</f>
        <v>0</v>
      </c>
      <c r="BW115" s="252">
        <f>IF(BE115=0,0,IF(BE115&gt;BD115,0,((BD115/BE115)-1)*100))</f>
        <v>0</v>
      </c>
      <c r="BX115" s="252">
        <f>IF(BF115=0,0,IF(BF115&gt;BE115,0,((BE115/BF115)-1)*100))</f>
        <v>0</v>
      </c>
      <c r="BY115" s="252">
        <f>IF(BG115=0,0,IF(BG115&gt;BF115,0,((BF115/BG115)-1)*100))</f>
        <v>0</v>
      </c>
      <c r="BZ115" s="252">
        <f>IF(BH115=0,0,IF(BH115&gt;BG115,0,((BG115/BH115)-1)*100))</f>
        <v>0</v>
      </c>
      <c r="CA115" s="253">
        <f>IF(BI115=0,0,IF(BI115&gt;BH115,0,((BH115/BI115)-1)*100))</f>
        <v>0</v>
      </c>
      <c r="CB115" s="250">
        <f>AVERAGE(BK115:CA115)</f>
        <v>8.044699467819349</v>
      </c>
      <c r="CC115" s="250">
        <f>SQRT(AVERAGE((BK115-$CB115)^2,(BL115-$CB115)^2,(BM115-$CB115)^2,(BN115-$CB115)^2,(BO115-$CB115)^2,(BP115-$CB115)^2,(BQ115-$CB115)^2,(BR115-$CB115)^2,(BS115-$CB115)^2,(BT115-$CB115)^2,(BU115-$CB115)^2,(BV115-$CB115)^2,(BW115-$CB115)^2,(BX115-$CB115)^2,(BY115-$CB115)^2,(BZ115-$CB115)^2,(CA115-$CB115)^2))</f>
        <v>18.59813190845922</v>
      </c>
      <c r="CD115" t="s" s="116">
        <v>285</v>
      </c>
      <c r="CE115" t="s" s="640">
        <f>IF(AN115="n/a","n/a",IF(U115&lt;0,"n/a",IF(U115="n/a","n/a",I115+AN115-U115)))</f>
        <v>143</v>
      </c>
      <c r="CF115" t="s" s="402">
        <f>IF(AN115="n/a","n/a",I115+AN115)</f>
        <v>143</v>
      </c>
      <c r="CG115" s="250">
        <f>D115/10+(1000-E115)/100+IF(F115="N",2,IF(F115="Y",1,0))+IF(G115="N",2,IF(G115="Y",1,0))+IF(L115&gt;10,5,L115/2)+IF(S115&gt;100,0,IF(S115&lt;0,0,(100-S115)/10))+IF(U115&gt;100,0,IF(U115&lt;0,0,(100-U115)/10))+IF(X115="-",0,IF(X115="N/A",0,IF(X115&gt;5,0,5-X115)))+IF(Y115&gt;5,0,5-Y115)+IF(Z115="N/A",0,IF(Z115&gt;5,0,5-Z115))+IF(AB115&lt;0,0,IF(AB115="-",0,IF(AB115="N/A",0,IF(AB115&gt;10,5,AB115/2))))+IF(AC115="n/a",0,IF(AC115&lt;0,0,IF(AC115&gt;10,5,AC115/2)))+IF(AE115="n/a",0,IF(AE115&lt;0,0,IF(AE115&gt;10,5,AE115/2)))+AF115/10+IF(AG115&gt;100000,3,IF(AG115&gt;10000,2,IF(AG115&gt;1000,1,0)))+IF(AL115&gt;10,5,AL115/2)+IF(AM115="n/a",0,IF(AM115&gt;10,5,AM115/2))+IF(AN115="n/a",0,IF(AN115&gt;10,5,AN115/2))+IF(AO115="n/a",0,IF(AO115&lt;0,0,IF(AO115&gt;10,5,AO115/2)))+IF(CB115&gt;10,5,CB115/2)</f>
        <v>40.65234973390967</v>
      </c>
      <c r="CH115" s="255">
        <f>IF(AB115="n/a",1.03*AP115,IF(AB115&lt;0,1.01*AP115,IF(AB115&gt;10,1.1*AP115,(1+AB115/100)*AP115)))</f>
        <v>1.6005</v>
      </c>
      <c r="CI115" s="256">
        <f>IF($AC115="n/a",1.03*CH115,IF($AC115&lt;0,1.01*CH115,IF($AC115&gt;10,1.1*CH115,(1+$AC115/100)*CH115)))</f>
        <v>1.760550000000001</v>
      </c>
      <c r="CJ115" s="257">
        <f>IF($AE115="n/a",1.03*CI115,IF($AE115&lt;0,1.01*CI115,IF($AE115&gt;10,1.1*CI115,(1+$AE115/100)*CI115)))</f>
        <v>1.936605000000001</v>
      </c>
      <c r="CK115" s="257">
        <f>IF($AE115="n/a",1.03*CJ115,IF($AE115&lt;0,1.01*CJ115,IF($AE115&gt;10,1.1*CJ115,(1+$AE115/100)*CJ115)))</f>
        <v>2.130265500000001</v>
      </c>
      <c r="CL115" s="258">
        <f>IF($AE115="n/a",1.03*CK115,IF($AE115&lt;0,1.01*CK115,IF($AE115&gt;10,1.1*CK115,(1+$AE115/100)*CK115)))</f>
        <v>2.343292050000001</v>
      </c>
      <c r="CM115" s="256">
        <f>SUM(CH115:CL115)</f>
        <v>9.771212550000005</v>
      </c>
      <c r="CN115" s="253">
        <f>(CM115/H115)*100</f>
        <v>15.91661923766086</v>
      </c>
      <c r="CO115" s="259">
        <v>0.83</v>
      </c>
      <c r="CP115" s="260">
        <v>58.2</v>
      </c>
      <c r="CQ115" s="261">
        <v>-6.6</v>
      </c>
      <c r="CR115" s="260">
        <v>0.2</v>
      </c>
      <c r="CS115" s="261">
        <v>10.3</v>
      </c>
    </row>
    <row r="116" ht="11.25" customHeight="1">
      <c r="A116" t="s" s="146">
        <v>1315</v>
      </c>
      <c r="B116" t="s" s="146">
        <v>1316</v>
      </c>
      <c r="C116" t="s" s="146">
        <v>372</v>
      </c>
      <c r="D116" s="267">
        <v>7</v>
      </c>
      <c r="E116" s="85">
        <v>429</v>
      </c>
      <c r="F116" t="s" s="151">
        <v>55</v>
      </c>
      <c r="G116" t="s" s="152">
        <v>55</v>
      </c>
      <c r="H116" s="496">
        <v>7.67</v>
      </c>
      <c r="I116" s="269">
        <f>(R116/H116)*100</f>
        <v>9.908735332464145</v>
      </c>
      <c r="J116" s="270">
        <v>0.1725</v>
      </c>
      <c r="K116" s="270">
        <v>0.19</v>
      </c>
      <c r="L116" s="269">
        <f>((K116/J116)-1)*100</f>
        <v>10.14492753623188</v>
      </c>
      <c r="M116" s="554">
        <v>42437</v>
      </c>
      <c r="N116" s="554">
        <v>42439</v>
      </c>
      <c r="O116" s="554">
        <v>42465</v>
      </c>
      <c r="P116" t="s" s="273">
        <v>618</v>
      </c>
      <c r="Q116" t="s" s="641">
        <v>1227</v>
      </c>
      <c r="R116" s="271">
        <f>K116*4</f>
        <v>0.76</v>
      </c>
      <c r="S116" t="s" s="500">
        <f>IF(OR(W116&lt;0.01,W116="n/a"),"n/a",R116/W116*100)</f>
        <v>143</v>
      </c>
      <c r="T116" t="s" s="501">
        <f>IF(OR(W116&lt;0.01,Z116="n/a"),"n/a",(H116/SQRT(22.5*W116*(H116/Z116))-1)*100)</f>
        <v>143</v>
      </c>
      <c r="U116" t="s" s="368">
        <f>IF(OR(W116&lt;0.01,W116="n/a"),"n/a",H116/W116)</f>
        <v>143</v>
      </c>
      <c r="V116" s="277">
        <v>12</v>
      </c>
      <c r="W116" s="268">
        <v>-0.5600000000000001</v>
      </c>
      <c r="X116" t="s" s="367">
        <v>143</v>
      </c>
      <c r="Y116" s="278">
        <v>2.9</v>
      </c>
      <c r="Z116" s="279">
        <v>1.03</v>
      </c>
      <c r="AA116" s="280">
        <v>-2.7</v>
      </c>
      <c r="AB116" s="418">
        <v>86.3</v>
      </c>
      <c r="AC116" s="308">
        <v>100</v>
      </c>
      <c r="AD116" s="283">
        <v>5.2</v>
      </c>
      <c r="AE116" s="283">
        <v>-2.75</v>
      </c>
      <c r="AF116" s="284">
        <v>19</v>
      </c>
      <c r="AG116" s="285">
        <v>2814</v>
      </c>
      <c r="AH116" s="286">
        <v>17.1</v>
      </c>
      <c r="AI116" s="287">
        <v>1.68</v>
      </c>
      <c r="AJ116" s="288">
        <f>IF(OR(AD116&lt;0,AD116="n/a",AD116=0,AN116="n/a"),"n/a",AN116/AD116)</f>
        <v>6.909614070526268</v>
      </c>
      <c r="AK116" t="s" s="368">
        <f>IF(OR(AN116&lt;0,AN116="n/a",AO116&lt;0,AO116="n/a"),"n/a",AN116/AO116)</f>
        <v>143</v>
      </c>
      <c r="AL116" s="290">
        <f>((AP116/AQ116)^(1/1)-1)*100</f>
        <v>10.40892193308551</v>
      </c>
      <c r="AM116" s="290">
        <f>IF(AS116=0,"n/a",((AP116/AS116)^(1/3)-1)*100)</f>
        <v>12.24811369884131</v>
      </c>
      <c r="AN116" s="290">
        <f>IF(AV116=0,"n/a",((AP116/AV116)^(1/5)-1)*100)</f>
        <v>35.92999316673659</v>
      </c>
      <c r="AO116" s="301">
        <f>IF(BB116=0,"n/a",((AP116/BB116)^(1/10)-1)*100)</f>
        <v>-10.72940121831327</v>
      </c>
      <c r="AP116" s="288">
        <v>0.7425</v>
      </c>
      <c r="AQ116" s="288">
        <v>0.6725</v>
      </c>
      <c r="AR116" s="288">
        <v>0.6</v>
      </c>
      <c r="AS116" s="288">
        <v>0.525</v>
      </c>
      <c r="AT116" s="292"/>
      <c r="AU116" s="288">
        <v>0.44</v>
      </c>
      <c r="AV116" s="288">
        <v>0.16</v>
      </c>
      <c r="AW116" s="292"/>
      <c r="AX116" s="524">
        <v>0.08</v>
      </c>
      <c r="AY116" s="403">
        <v>1.11</v>
      </c>
      <c r="AZ116" s="295">
        <v>2.73</v>
      </c>
      <c r="BA116" s="295">
        <v>2.59</v>
      </c>
      <c r="BB116" s="295">
        <v>2.31</v>
      </c>
      <c r="BC116" s="295">
        <v>2.13</v>
      </c>
      <c r="BD116" s="295">
        <v>1.89</v>
      </c>
      <c r="BE116" s="295">
        <v>1.61</v>
      </c>
      <c r="BF116" s="295">
        <v>1.51</v>
      </c>
      <c r="BG116" s="295">
        <v>1.47</v>
      </c>
      <c r="BH116" s="295">
        <v>1.43</v>
      </c>
      <c r="BI116" s="296">
        <v>1.3775</v>
      </c>
      <c r="BJ116" s="293">
        <f>SUM(AP116:BI116)</f>
        <v>23.3775</v>
      </c>
      <c r="BK116" s="297">
        <f>((AP116/AQ116)-1)*100</f>
        <v>10.40892193308551</v>
      </c>
      <c r="BL116" s="297">
        <f>((AQ116/AR116)-1)*100</f>
        <v>12.08333333333334</v>
      </c>
      <c r="BM116" s="297">
        <f>((AR116/AS116)-1)*100</f>
        <v>14.28571428571428</v>
      </c>
      <c r="BN116" s="297">
        <f>IF(AU116=0,0,IF(AU116&gt;AS116,0,((AS116/AU116)-1)*100))</f>
        <v>19.31818181818181</v>
      </c>
      <c r="BO116" s="297">
        <f>IF(AV116=0,0,IF(AV116&gt;AU116,0,((AU116/AV116)-1)*100))</f>
        <v>175</v>
      </c>
      <c r="BP116" s="297">
        <f>IF(AX116=0,0,IF(AX116&gt;AV116,0,((AV116/AX116)-1)*100))</f>
        <v>100</v>
      </c>
      <c r="BQ116" s="298">
        <f>IF(AY116=0,0,IF(AY116&gt;AX116,0,((AX116/AY116)-1)*100))</f>
        <v>0</v>
      </c>
      <c r="BR116" s="299">
        <f>IF(AZ116=0,0,IF(AZ116&gt;AY116,0,((AY116/AZ116)-1)*100))</f>
        <v>0</v>
      </c>
      <c r="BS116" s="299">
        <f>IF(BA116=0,0,IF(BA116&gt;AZ116,0,((AZ116/BA116)-1)*100))</f>
        <v>5.405405405405417</v>
      </c>
      <c r="BT116" s="299">
        <f>IF(BB116=0,0,IF(BB116&gt;BA116,0,((BA116/BB116)-1)*100))</f>
        <v>12.12121212121211</v>
      </c>
      <c r="BU116" s="299">
        <f>IF(BC116=0,0,IF(BC116&gt;BB116,0,((BB116/BC116)-1)*100))</f>
        <v>8.450704225352123</v>
      </c>
      <c r="BV116" s="299">
        <f>IF(BD116=0,0,IF(BD116&gt;BC116,0,((BC116/BD116)-1)*100))</f>
        <v>12.6984126984127</v>
      </c>
      <c r="BW116" s="299">
        <f>IF(BE116=0,0,IF(BE116&gt;BD116,0,((BD116/BE116)-1)*100))</f>
        <v>17.39130434782608</v>
      </c>
      <c r="BX116" s="299">
        <f>IF(BF116=0,0,IF(BF116&gt;BE116,0,((BE116/BF116)-1)*100))</f>
        <v>6.622516556291402</v>
      </c>
      <c r="BY116" s="299">
        <f>IF(BG116=0,0,IF(BG116&gt;BF116,0,((BF116/BG116)-1)*100))</f>
        <v>2.721088435374153</v>
      </c>
      <c r="BZ116" s="299">
        <f>IF(BH116=0,0,IF(BH116&gt;BG116,0,((BG116/BH116)-1)*100))</f>
        <v>2.797202797202791</v>
      </c>
      <c r="CA116" s="300">
        <f>IF(BI116=0,0,IF(BI116&gt;BH116,0,((BH116/BI116)-1)*100))</f>
        <v>3.81125226860255</v>
      </c>
      <c r="CB116" s="297">
        <f>AVERAGE(BK116:CA116)</f>
        <v>23.71266177799967</v>
      </c>
      <c r="CC116" s="297">
        <f>SQRT(AVERAGE((BK116-$CB116)^2,(BL116-$CB116)^2,(BM116-$CB116)^2,(BN116-$CB116)^2,(BO116-$CB116)^2,(BP116-$CB116)^2,(BQ116-$CB116)^2,(BR116-$CB116)^2,(BS116-$CB116)^2,(BT116-$CB116)^2,(BU116-$CB116)^2,(BV116-$CB116)^2,(BW116-$CB116)^2,(BX116-$CB116)^2,(BY116-$CB116)^2,(BZ116-$CB116)^2,(CA116-$CB116)^2))</f>
        <v>43.84636719503131</v>
      </c>
      <c r="CD116" t="s" s="146">
        <v>285</v>
      </c>
      <c r="CE116" t="s" s="502">
        <f>IF(AN116="n/a","n/a",IF(U116&lt;0,"n/a",IF(U116="n/a","n/a",I116+AN116-U116)))</f>
        <v>143</v>
      </c>
      <c r="CF116" s="301">
        <f>IF(AN116="n/a","n/a",I116+AN116)</f>
        <v>45.83872849920074</v>
      </c>
      <c r="CG116" s="297">
        <f>D116/10+(1000-E116)/100+IF(F116="N",2,IF(F116="Y",1,0))+IF(G116="N",2,IF(G116="Y",1,0))+IF(L116&gt;10,5,L116/2)+IF(S116&gt;100,0,IF(S116&lt;0,0,(100-S116)/10))+IF(U116&gt;100,0,IF(U116&lt;0,0,(100-U116)/10))+IF(X116="-",0,IF(X116="N/A",0,IF(X116&gt;5,0,5-X116)))+IF(Y116&gt;5,0,5-Y116)+IF(Z116="N/A",0,IF(Z116&gt;5,0,5-Z116))+IF(AB116&lt;0,0,IF(AB116="-",0,IF(AB116="N/A",0,IF(AB116&gt;10,5,AB116/2))))+IF(AC116="n/a",0,IF(AC116&lt;0,0,IF(AC116&gt;10,5,AC116/2)))+IF(AE116="n/a",0,IF(AE116&lt;0,0,IF(AE116&gt;10,5,AE116/2)))+AF116/10+IF(AG116&gt;100000,3,IF(AG116&gt;10000,2,IF(AG116&gt;1000,1,0)))+IF(AL116&gt;10,5,AL116/2)+IF(AM116="n/a",0,IF(AM116&gt;10,5,AM116/2))+IF(AN116="n/a",0,IF(AN116&gt;10,5,AN116/2))+IF(AO116="n/a",0,IF(AO116&lt;0,0,IF(AO116&gt;10,5,AO116/2)))+IF(CB116&gt;10,5,CB116/2)</f>
        <v>54.38</v>
      </c>
      <c r="CH116" s="302">
        <f>IF(AB116="n/a",1.03*AP116,IF(AB116&lt;0,1.01*AP116,IF(AB116&gt;10,1.1*AP116,(1+AB116/100)*AP116)))</f>
        <v>0.8167500000000001</v>
      </c>
      <c r="CI116" s="303">
        <f>IF($AC116="n/a",1.03*CH116,IF($AC116&lt;0,1.01*CH116,IF($AC116&gt;10,1.1*CH116,(1+$AC116/100)*CH116)))</f>
        <v>0.8984250000000001</v>
      </c>
      <c r="CJ116" s="304">
        <f>IF($AE116="n/a",1.03*CI116,IF($AE116&lt;0,1.01*CI116,IF($AE116&gt;10,1.1*CI116,(1+$AE116/100)*CI116)))</f>
        <v>0.9074092500000002</v>
      </c>
      <c r="CK116" s="304">
        <f>IF($AE116="n/a",1.03*CJ116,IF($AE116&lt;0,1.01*CJ116,IF($AE116&gt;10,1.1*CJ116,(1+$AE116/100)*CJ116)))</f>
        <v>0.9164833425000002</v>
      </c>
      <c r="CL116" s="305">
        <f>IF($AE116="n/a",1.03*CK116,IF($AE116&lt;0,1.01*CK116,IF($AE116&gt;10,1.1*CK116,(1+$AE116/100)*CK116)))</f>
        <v>0.9256481759250001</v>
      </c>
      <c r="CM116" s="303">
        <f>SUM(CH116:CL116)</f>
        <v>4.464715768425001</v>
      </c>
      <c r="CN116" s="300">
        <f>(CM116/H116)*100</f>
        <v>58.21011432105607</v>
      </c>
      <c r="CO116" s="306">
        <v>0.82</v>
      </c>
      <c r="CP116" s="307">
        <v>0</v>
      </c>
      <c r="CQ116" s="308">
        <v>-51.5</v>
      </c>
      <c r="CR116" s="307">
        <v>-17</v>
      </c>
      <c r="CS116" s="308">
        <v>-29.7</v>
      </c>
    </row>
    <row r="117" ht="11.25" customHeight="1">
      <c r="A117" t="s" s="173">
        <v>1317</v>
      </c>
      <c r="B117" t="s" s="110">
        <v>1318</v>
      </c>
      <c r="C117" t="s" s="173">
        <v>588</v>
      </c>
      <c r="D117" s="174">
        <v>5</v>
      </c>
      <c r="E117" s="85">
        <v>801</v>
      </c>
      <c r="F117" t="s" s="118">
        <v>129</v>
      </c>
      <c r="G117" t="s" s="113">
        <v>129</v>
      </c>
      <c r="H117" s="495">
        <v>30.7</v>
      </c>
      <c r="I117" s="177">
        <f>(R117/H117)*100</f>
        <v>9.315960912052116</v>
      </c>
      <c r="J117" s="311">
        <v>0.705</v>
      </c>
      <c r="K117" s="311">
        <v>0.715</v>
      </c>
      <c r="L117" s="177">
        <f>((K117/J117)-1)*100</f>
        <v>1.418439716312059</v>
      </c>
      <c r="M117" s="179">
        <v>43045</v>
      </c>
      <c r="N117" s="179">
        <v>43046</v>
      </c>
      <c r="O117" s="179">
        <v>43053</v>
      </c>
      <c r="P117" t="s" s="173">
        <v>677</v>
      </c>
      <c r="Q117" t="s" s="173">
        <v>131</v>
      </c>
      <c r="R117" s="180">
        <f>K117*4</f>
        <v>2.86</v>
      </c>
      <c r="S117" s="181">
        <f>IF(OR(W117&lt;0.01,W117="n/a"),"n/a",R117/W117*100)</f>
        <v>150.5263157894737</v>
      </c>
      <c r="T117" s="182">
        <f>IF(OR(W117&lt;0.01,Z117="n/a"),"n/a",(H117/SQRT(22.5*W117*(H117/Z117))-1)*100)</f>
        <v>73.87701508327376</v>
      </c>
      <c r="U117" s="177">
        <f>IF(OR(W117&lt;0.01,W117="n/a"),"n/a",H117/W117)</f>
        <v>16.15789473684211</v>
      </c>
      <c r="V117" s="183">
        <v>12</v>
      </c>
      <c r="W117" s="176">
        <v>1.9</v>
      </c>
      <c r="X117" s="176">
        <v>0.9</v>
      </c>
      <c r="Y117" s="184">
        <v>1.51</v>
      </c>
      <c r="Z117" s="185">
        <v>4.21</v>
      </c>
      <c r="AA117" s="186">
        <v>24.9</v>
      </c>
      <c r="AB117" s="187">
        <v>-17.1</v>
      </c>
      <c r="AC117" s="188">
        <v>32.47</v>
      </c>
      <c r="AD117" s="189">
        <v>42.8</v>
      </c>
      <c r="AE117" s="189">
        <v>17.9</v>
      </c>
      <c r="AF117" s="190">
        <v>3</v>
      </c>
      <c r="AG117" s="191">
        <v>736</v>
      </c>
      <c r="AH117" s="192">
        <v>1.6</v>
      </c>
      <c r="AI117" s="193">
        <v>0</v>
      </c>
      <c r="AJ117" t="s" s="338">
        <f>IF(OR(AD117&lt;0,AD117="n/a",AD117=0,AN117="n/a"),"n/a",AN117/AD117)</f>
        <v>143</v>
      </c>
      <c r="AK117" t="s" s="338">
        <f>IF(OR(AN117&lt;0,AN117="n/a",AO117&lt;0,AO117="n/a"),"n/a",AN117/AO117)</f>
        <v>143</v>
      </c>
      <c r="AL117" s="196">
        <f>((AP117/AQ117)^(1/1)-1)*100</f>
        <v>15.04629629629628</v>
      </c>
      <c r="AM117" s="196">
        <f>IF(AS117=0,"n/a",((AP117/AS117)^(1/3)-1)*100)</f>
        <v>20.81989852995108</v>
      </c>
      <c r="AN117" t="s" s="338">
        <f>IF(AV117=0,"n/a",((AP117/AV117)^(1/5)-1)*100)</f>
        <v>143</v>
      </c>
      <c r="AO117" t="s" s="338">
        <f>IF(BB117=0,"n/a",((AP117/BB117)^(1/10)-1)*100)</f>
        <v>143</v>
      </c>
      <c r="AP117" s="194">
        <v>2.485</v>
      </c>
      <c r="AQ117" s="194">
        <v>2.16</v>
      </c>
      <c r="AR117" s="194">
        <v>1.805</v>
      </c>
      <c r="AS117" s="194">
        <v>1.409</v>
      </c>
      <c r="AT117" s="199"/>
      <c r="AU117" s="198">
        <v>0</v>
      </c>
      <c r="AV117" s="198">
        <v>0</v>
      </c>
      <c r="AW117" s="199"/>
      <c r="AX117" s="398">
        <v>0</v>
      </c>
      <c r="AY117" s="370">
        <v>0</v>
      </c>
      <c r="AZ117" s="203">
        <v>0</v>
      </c>
      <c r="BA117" s="203">
        <v>0</v>
      </c>
      <c r="BB117" s="203">
        <v>0</v>
      </c>
      <c r="BC117" s="203">
        <v>0</v>
      </c>
      <c r="BD117" s="203">
        <v>0</v>
      </c>
      <c r="BE117" s="203">
        <v>0</v>
      </c>
      <c r="BF117" s="203">
        <v>0</v>
      </c>
      <c r="BG117" s="203">
        <v>0</v>
      </c>
      <c r="BH117" s="203">
        <v>0</v>
      </c>
      <c r="BI117" s="204">
        <v>0</v>
      </c>
      <c r="BJ117" s="200">
        <f>SUM(AP117:BI117)</f>
        <v>7.858999999999999</v>
      </c>
      <c r="BK117" s="205">
        <f>((AP117/AQ117)-1)*100</f>
        <v>15.04629629629628</v>
      </c>
      <c r="BL117" s="205">
        <f>((AQ117/AR117)-1)*100</f>
        <v>19.66759002770084</v>
      </c>
      <c r="BM117" s="205">
        <f>((AR117/AS117)-1)*100</f>
        <v>28.10503903477644</v>
      </c>
      <c r="BN117" s="205">
        <f>IF(AU117=0,0,IF(AU117&gt;AS117,0,((AS117/AU117)-1)*100))</f>
        <v>0</v>
      </c>
      <c r="BO117" s="205">
        <f>IF(AV117=0,0,IF(AV117&gt;AU117,0,((AU117/AV117)-1)*100))</f>
        <v>0</v>
      </c>
      <c r="BP117" s="205">
        <f>IF(AX117=0,0,IF(AX117&gt;AV117,0,((AV117/AX117)-1)*100))</f>
        <v>0</v>
      </c>
      <c r="BQ117" s="206">
        <f>IF(AY117=0,0,IF(AY117&gt;AX117,0,((AX117/AY117)-1)*100))</f>
        <v>0</v>
      </c>
      <c r="BR117" s="207">
        <f>IF(AZ117=0,0,IF(AZ117&gt;AY117,0,((AY117/AZ117)-1)*100))</f>
        <v>0</v>
      </c>
      <c r="BS117" s="207">
        <f>IF(BA117=0,0,IF(BA117&gt;AZ117,0,((AZ117/BA117)-1)*100))</f>
        <v>0</v>
      </c>
      <c r="BT117" s="207">
        <f>IF(BB117=0,0,IF(BB117&gt;BA117,0,((BA117/BB117)-1)*100))</f>
        <v>0</v>
      </c>
      <c r="BU117" s="207">
        <f>IF(BC117=0,0,IF(BC117&gt;BB117,0,((BB117/BC117)-1)*100))</f>
        <v>0</v>
      </c>
      <c r="BV117" s="207">
        <f>IF(BD117=0,0,IF(BD117&gt;BC117,0,((BC117/BD117)-1)*100))</f>
        <v>0</v>
      </c>
      <c r="BW117" s="207">
        <f>IF(BE117=0,0,IF(BE117&gt;BD117,0,((BD117/BE117)-1)*100))</f>
        <v>0</v>
      </c>
      <c r="BX117" s="207">
        <f>IF(BF117=0,0,IF(BF117&gt;BE117,0,((BE117/BF117)-1)*100))</f>
        <v>0</v>
      </c>
      <c r="BY117" s="207">
        <f>IF(BG117=0,0,IF(BG117&gt;BF117,0,((BF117/BG117)-1)*100))</f>
        <v>0</v>
      </c>
      <c r="BZ117" s="207">
        <f>IF(BH117=0,0,IF(BH117&gt;BG117,0,((BG117/BH117)-1)*100))</f>
        <v>0</v>
      </c>
      <c r="CA117" s="208">
        <f>IF(BI117=0,0,IF(BI117&gt;BH117,0,((BH117/BI117)-1)*100))</f>
        <v>0</v>
      </c>
      <c r="CB117" s="205">
        <f>AVERAGE(BK117:CA117)</f>
        <v>3.695230903457268</v>
      </c>
      <c r="CC117" s="205">
        <f>SQRT(AVERAGE((BK117-$CB117)^2,(BL117-$CB117)^2,(BM117-$CB117)^2,(BN117-$CB117)^2,(BO117-$CB117)^2,(BP117-$CB117)^2,(BQ117-$CB117)^2,(BR117-$CB117)^2,(BS117-$CB117)^2,(BT117-$CB117)^2,(BU117-$CB117)^2,(BV117-$CB117)^2,(BW117-$CB117)^2,(BX117-$CB117)^2,(BY117-$CB117)^2,(BZ117-$CB117)^2,(CA117-$CB117)^2))</f>
        <v>8.299425616455242</v>
      </c>
      <c r="CD117" t="s" s="110">
        <v>222</v>
      </c>
      <c r="CE117" t="s" s="552">
        <f>IF(AN117="n/a","n/a",IF(U117&lt;0,"n/a",IF(U117="n/a","n/a",I117+AN117-U117)))</f>
        <v>143</v>
      </c>
      <c r="CF117" t="s" s="552">
        <f>IF(AN117="n/a","n/a",I117+AN117)</f>
        <v>143</v>
      </c>
      <c r="CG117" s="205">
        <f>D117/10+(1000-E117)/100+IF(F117="N",2,IF(F117="Y",1,0))+IF(G117="N",2,IF(G117="Y",1,0))+IF(L117&gt;10,5,L117/2)+IF(S117&gt;100,0,IF(S117&lt;0,0,(100-S117)/10))+IF(U117&gt;100,0,IF(U117&lt;0,0,(100-U117)/10))+IF(X117="-",0,IF(X117="N/A",0,IF(X117&gt;5,0,5-X117)))+IF(Y117&gt;5,0,5-Y117)+IF(Z117="N/A",0,IF(Z117&gt;5,0,5-Z117))+IF(AB117&lt;0,0,IF(AB117="-",0,IF(AB117="N/A",0,IF(AB117&gt;10,5,AB117/2))))+IF(AC117="n/a",0,IF(AC117&lt;0,0,IF(AC117&gt;10,5,AC117/2)))+IF(AE117="n/a",0,IF(AE117&lt;0,0,IF(AE117&gt;10,5,AE117/2)))+AF117/10+IF(AG117&gt;100000,3,IF(AG117&gt;10000,2,IF(AG117&gt;1000,1,0)))+IF(AL117&gt;10,5,AL117/2)+IF(AM117="n/a",0,IF(AM117&gt;10,5,AM117/2))+IF(AN117="n/a",0,IF(AN117&gt;10,5,AN117/2))+IF(AO117="n/a",0,IF(AO117&lt;0,0,IF(AO117&gt;10,5,AO117/2)))+IF(CB117&gt;10,5,CB117/2)</f>
        <v>42.11104583620045</v>
      </c>
      <c r="CH117" s="315">
        <f>IF(AB117="n/a",1.03*AP117,IF(AB117&lt;0,1.01*AP117,IF(AB117&gt;10,1.1*AP117,(1+AB117/100)*AP117)))</f>
        <v>2.50985</v>
      </c>
      <c r="CI117" s="211">
        <f>IF($AC117="n/a",1.03*CH117,IF($AC117&lt;0,1.01*CH117,IF($AC117&gt;10,1.1*CH117,(1+$AC117/100)*CH117)))</f>
        <v>2.760835</v>
      </c>
      <c r="CJ117" s="212">
        <f>IF($AE117="n/a",1.03*CI117,IF($AE117&lt;0,1.01*CI117,IF($AE117&gt;10,1.1*CI117,(1+$AE117/100)*CI117)))</f>
        <v>3.0369185</v>
      </c>
      <c r="CK117" s="212">
        <f>IF($AE117="n/a",1.03*CJ117,IF($AE117&lt;0,1.01*CJ117,IF($AE117&gt;10,1.1*CJ117,(1+$AE117/100)*CJ117)))</f>
        <v>3.34061035</v>
      </c>
      <c r="CL117" s="210">
        <f>IF($AE117="n/a",1.03*CK117,IF($AE117&lt;0,1.01*CK117,IF($AE117&gt;10,1.1*CK117,(1+$AE117/100)*CK117)))</f>
        <v>3.674671385000001</v>
      </c>
      <c r="CM117" s="211">
        <f>SUM(CH117:CL117)</f>
        <v>15.322885235</v>
      </c>
      <c r="CN117" s="208">
        <f>(CM117/H117)*100</f>
        <v>49.91167828990228</v>
      </c>
      <c r="CO117" s="213">
        <v>1.28</v>
      </c>
      <c r="CP117" s="214">
        <v>44.1</v>
      </c>
      <c r="CQ117" s="215">
        <v>-14.8</v>
      </c>
      <c r="CR117" s="214">
        <v>1.7</v>
      </c>
      <c r="CS117" s="215">
        <v>-2.6</v>
      </c>
    </row>
    <row r="118" ht="11.25" customHeight="1">
      <c r="A118" t="s" s="227">
        <v>1319</v>
      </c>
      <c r="B118" t="s" s="116">
        <v>1320</v>
      </c>
      <c r="C118" t="s" s="227">
        <v>1072</v>
      </c>
      <c r="D118" s="218">
        <v>5</v>
      </c>
      <c r="E118" s="85">
        <v>787</v>
      </c>
      <c r="F118" t="s" s="220">
        <v>141</v>
      </c>
      <c r="G118" t="s" s="221">
        <v>141</v>
      </c>
      <c r="H118" s="493">
        <v>50.03</v>
      </c>
      <c r="I118" s="223">
        <f>(R118/H118)*100</f>
        <v>2.438536877873276</v>
      </c>
      <c r="J118" s="224">
        <v>0.2025</v>
      </c>
      <c r="K118" s="224">
        <v>0.305</v>
      </c>
      <c r="L118" s="223">
        <f>((K118/J118)-1)*100</f>
        <v>50.61728395061726</v>
      </c>
      <c r="M118" s="226">
        <v>42968</v>
      </c>
      <c r="N118" s="226">
        <v>42970</v>
      </c>
      <c r="O118" s="226">
        <v>42991</v>
      </c>
      <c r="P118" t="s" s="227">
        <v>322</v>
      </c>
      <c r="Q118" s="617"/>
      <c r="R118" s="225">
        <f>K118*4</f>
        <v>1.22</v>
      </c>
      <c r="S118" s="228">
        <f>IF(OR(W118&lt;0.01,W118="n/a"),"n/a",R118/W118*100)</f>
        <v>24.44889779559118</v>
      </c>
      <c r="T118" s="229">
        <f>IF(OR(W118&lt;0.01,Z118="n/a"),"n/a",(H118/SQRT(22.5*W118*(H118/Z118))-1)*100)</f>
        <v>6.805520845181334</v>
      </c>
      <c r="U118" s="223">
        <f>IF(OR(W118&lt;0.01,W118="n/a"),"n/a",H118/W118)</f>
        <v>10.02605210420842</v>
      </c>
      <c r="V118" s="230">
        <v>12</v>
      </c>
      <c r="W118" s="222">
        <v>4.99</v>
      </c>
      <c r="X118" s="222">
        <v>1.9</v>
      </c>
      <c r="Y118" s="231">
        <v>0.89</v>
      </c>
      <c r="Z118" s="232">
        <v>2.56</v>
      </c>
      <c r="AA118" s="233">
        <v>27.5</v>
      </c>
      <c r="AB118" s="234">
        <v>2.9</v>
      </c>
      <c r="AC118" s="235">
        <v>11.23</v>
      </c>
      <c r="AD118" s="236">
        <v>41.8</v>
      </c>
      <c r="AE118" s="236">
        <v>5.29</v>
      </c>
      <c r="AF118" s="237">
        <v>17</v>
      </c>
      <c r="AG118" s="238">
        <v>35931</v>
      </c>
      <c r="AH118" s="239">
        <v>0.2</v>
      </c>
      <c r="AI118" s="240">
        <v>0.63</v>
      </c>
      <c r="AJ118" t="s" s="265">
        <f>IF(OR(AD118&lt;0,AD118="n/a",AD118=0,AN118="n/a"),"n/a",AN118/AD118)</f>
        <v>143</v>
      </c>
      <c r="AK118" t="s" s="265">
        <f>IF(OR(AN118&lt;0,AN118="n/a",AO118&lt;0,AO118="n/a"),"n/a",AN118/AO118)</f>
        <v>143</v>
      </c>
      <c r="AL118" s="243">
        <f>((AP118/AQ118)^(1/1)-1)*100</f>
        <v>5.555555555555558</v>
      </c>
      <c r="AM118" s="243">
        <f>IF(AS118=0,"n/a",((AP118/AS118)^(1/3)-1)*100)</f>
        <v>58.18699930048883</v>
      </c>
      <c r="AN118" t="s" s="265">
        <f>IF(AV118=0,"n/a",((AP118/AV118)^(1/5)-1)*100)</f>
        <v>143</v>
      </c>
      <c r="AO118" t="s" s="265">
        <f>IF(BB118=0,"n/a",((AP118/BB118)^(1/10)-1)*100)</f>
        <v>143</v>
      </c>
      <c r="AP118" s="241">
        <v>0.475</v>
      </c>
      <c r="AQ118" s="241">
        <v>0.45</v>
      </c>
      <c r="AR118" s="241">
        <v>0.3</v>
      </c>
      <c r="AS118" s="241">
        <v>0.12</v>
      </c>
      <c r="AT118" s="245"/>
      <c r="AU118" s="321">
        <v>0</v>
      </c>
      <c r="AV118" s="321">
        <v>0</v>
      </c>
      <c r="AW118" s="245"/>
      <c r="AX118" s="583">
        <v>0</v>
      </c>
      <c r="AY118" s="394">
        <v>0</v>
      </c>
      <c r="AZ118" s="317">
        <v>0</v>
      </c>
      <c r="BA118" s="317">
        <v>0</v>
      </c>
      <c r="BB118" s="317">
        <v>0</v>
      </c>
      <c r="BC118" s="317">
        <v>0</v>
      </c>
      <c r="BD118" s="317">
        <v>0</v>
      </c>
      <c r="BE118" s="317">
        <v>0</v>
      </c>
      <c r="BF118" s="317">
        <v>0</v>
      </c>
      <c r="BG118" s="317">
        <v>0</v>
      </c>
      <c r="BH118" s="317">
        <v>0</v>
      </c>
      <c r="BI118" s="401">
        <v>0</v>
      </c>
      <c r="BJ118" s="246">
        <f>SUM(AP118:BI118)</f>
        <v>1.345</v>
      </c>
      <c r="BK118" s="250">
        <f>((AP118/AQ118)-1)*100</f>
        <v>5.555555555555558</v>
      </c>
      <c r="BL118" s="250">
        <f>((AQ118/AR118)-1)*100</f>
        <v>50</v>
      </c>
      <c r="BM118" s="250">
        <f>((AR118/AS118)-1)*100</f>
        <v>150</v>
      </c>
      <c r="BN118" s="250">
        <f>IF(AU118=0,0,IF(AU118&gt;AS118,0,((AS118/AU118)-1)*100))</f>
        <v>0</v>
      </c>
      <c r="BO118" s="250">
        <f>IF(AV118=0,0,IF(AV118&gt;AU118,0,((AU118/AV118)-1)*100))</f>
        <v>0</v>
      </c>
      <c r="BP118" s="250">
        <f>IF(AX118=0,0,IF(AX118&gt;AV118,0,((AV118/AX118)-1)*100))</f>
        <v>0</v>
      </c>
      <c r="BQ118" s="251">
        <f>IF(AY118=0,0,IF(AY118&gt;AX118,0,((AX118/AY118)-1)*100))</f>
        <v>0</v>
      </c>
      <c r="BR118" s="252">
        <f>IF(AZ118=0,0,IF(AZ118&gt;AY118,0,((AY118/AZ118)-1)*100))</f>
        <v>0</v>
      </c>
      <c r="BS118" s="252">
        <f>IF(BA118=0,0,IF(BA118&gt;AZ118,0,((AZ118/BA118)-1)*100))</f>
        <v>0</v>
      </c>
      <c r="BT118" s="252">
        <f>IF(BB118=0,0,IF(BB118&gt;BA118,0,((BA118/BB118)-1)*100))</f>
        <v>0</v>
      </c>
      <c r="BU118" s="252">
        <f>IF(BC118=0,0,IF(BC118&gt;BB118,0,((BB118/BC118)-1)*100))</f>
        <v>0</v>
      </c>
      <c r="BV118" s="252">
        <f>IF(BD118=0,0,IF(BD118&gt;BC118,0,((BC118/BD118)-1)*100))</f>
        <v>0</v>
      </c>
      <c r="BW118" s="252">
        <f>IF(BE118=0,0,IF(BE118&gt;BD118,0,((BD118/BE118)-1)*100))</f>
        <v>0</v>
      </c>
      <c r="BX118" s="252">
        <f>IF(BF118=0,0,IF(BF118&gt;BE118,0,((BE118/BF118)-1)*100))</f>
        <v>0</v>
      </c>
      <c r="BY118" s="252">
        <f>IF(BG118=0,0,IF(BG118&gt;BF118,0,((BF118/BG118)-1)*100))</f>
        <v>0</v>
      </c>
      <c r="BZ118" s="252">
        <f>IF(BH118=0,0,IF(BH118&gt;BG118,0,((BG118/BH118)-1)*100))</f>
        <v>0</v>
      </c>
      <c r="CA118" s="253">
        <f>IF(BI118=0,0,IF(BI118&gt;BH118,0,((BH118/BI118)-1)*100))</f>
        <v>0</v>
      </c>
      <c r="CB118" s="250">
        <f>AVERAGE(BK118:CA118)</f>
        <v>12.09150326797386</v>
      </c>
      <c r="CC118" s="250">
        <f>SQRT(AVERAGE((BK118-$CB118)^2,(BL118-$CB118)^2,(BM118-$CB118)^2,(BN118-$CB118)^2,(BO118-$CB118)^2,(BP118-$CB118)^2,(BQ118-$CB118)^2,(BR118-$CB118)^2,(BS118-$CB118)^2,(BT118-$CB118)^2,(BU118-$CB118)^2,(BV118-$CB118)^2,(BW118-$CB118)^2,(BX118-$CB118)^2,(BY118-$CB118)^2,(BZ118-$CB118)^2,(CA118-$CB118)^2))</f>
        <v>36.41701971669186</v>
      </c>
      <c r="CD118" t="s" s="116">
        <v>137</v>
      </c>
      <c r="CE118" t="s" s="402">
        <f>IF(AN118="n/a","n/a",IF(U118&lt;0,"n/a",IF(U118="n/a","n/a",I118+AN118-U118)))</f>
        <v>143</v>
      </c>
      <c r="CF118" t="s" s="402">
        <f>IF(AN118="n/a","n/a",I118+AN118)</f>
        <v>143</v>
      </c>
      <c r="CG118" s="250">
        <f>D118/10+(1000-E118)/100+IF(F118="N",2,IF(F118="Y",1,0))+IF(G118="N",2,IF(G118="Y",1,0))+IF(L118&gt;10,5,L118/2)+IF(S118&gt;100,0,IF(S118&lt;0,0,(100-S118)/10))+IF(U118&gt;100,0,IF(U118&lt;0,0,(100-U118)/10))+IF(X118="-",0,IF(X118="N/A",0,IF(X118&gt;5,0,5-X118)))+IF(Y118&gt;5,0,5-Y118)+IF(Z118="N/A",0,IF(Z118&gt;5,0,5-Z118))+IF(AB118&lt;0,0,IF(AB118="-",0,IF(AB118="N/A",0,IF(AB118&gt;10,5,AB118/2))))+IF(AC118="n/a",0,IF(AC118&lt;0,0,IF(AC118&gt;10,5,AC118/2)))+IF(AE118="n/a",0,IF(AE118&lt;0,0,IF(AE118&gt;10,5,AE118/2)))+AF118/10+IF(AG118&gt;100000,3,IF(AG118&gt;10000,2,IF(AG118&gt;1000,1,0)))+IF(AL118&gt;10,5,AL118/2)+IF(AM118="n/a",0,IF(AM118&gt;10,5,AM118/2))+IF(AN118="n/a",0,IF(AN118&gt;10,5,AN118/2))+IF(AO118="n/a",0,IF(AO118&lt;0,0,IF(AO118&gt;10,5,AO118/2)))+IF(CB118&gt;10,5,CB118/2)</f>
        <v>61.40528278779783</v>
      </c>
      <c r="CH118" s="255">
        <f>IF(AB118="n/a",1.03*AP118,IF(AB118&lt;0,1.01*AP118,IF(AB118&gt;10,1.1*AP118,(1+AB118/100)*AP118)))</f>
        <v>0.488775</v>
      </c>
      <c r="CI118" s="256">
        <f>IF($AC118="n/a",1.03*CH118,IF($AC118&lt;0,1.01*CH118,IF($AC118&gt;10,1.1*CH118,(1+$AC118/100)*CH118)))</f>
        <v>0.5376525</v>
      </c>
      <c r="CJ118" s="257">
        <f>IF($AE118="n/a",1.03*CI118,IF($AE118&lt;0,1.01*CI118,IF($AE118&gt;10,1.1*CI118,(1+$AE118/100)*CI118)))</f>
        <v>0.5660943172499999</v>
      </c>
      <c r="CK118" s="257">
        <f>IF($AE118="n/a",1.03*CJ118,IF($AE118&lt;0,1.01*CJ118,IF($AE118&gt;10,1.1*CJ118,(1+$AE118/100)*CJ118)))</f>
        <v>0.5960407066325248</v>
      </c>
      <c r="CL118" s="258">
        <f>IF($AE118="n/a",1.03*CK118,IF($AE118&lt;0,1.01*CK118,IF($AE118&gt;10,1.1*CK118,(1+$AE118/100)*CK118)))</f>
        <v>0.6275712600133854</v>
      </c>
      <c r="CM118" s="256">
        <f>SUM(CH118:CL118)</f>
        <v>2.816133783895911</v>
      </c>
      <c r="CN118" s="253">
        <f>(CM118/H118)*100</f>
        <v>5.628890233651631</v>
      </c>
      <c r="CO118" s="259">
        <v>1.28</v>
      </c>
      <c r="CP118" s="260">
        <v>21.7</v>
      </c>
      <c r="CQ118" s="261">
        <v>-10.3</v>
      </c>
      <c r="CR118" s="260">
        <v>1.1</v>
      </c>
      <c r="CS118" s="261">
        <v>1.1</v>
      </c>
    </row>
    <row r="119" ht="11.25" customHeight="1">
      <c r="A119" t="s" s="227">
        <v>1321</v>
      </c>
      <c r="B119" t="s" s="116">
        <v>1322</v>
      </c>
      <c r="C119" t="s" s="227">
        <v>882</v>
      </c>
      <c r="D119" s="218">
        <v>6</v>
      </c>
      <c r="E119" s="85">
        <v>635</v>
      </c>
      <c r="F119" t="s" s="220">
        <v>129</v>
      </c>
      <c r="G119" t="s" s="221">
        <v>129</v>
      </c>
      <c r="H119" s="493">
        <v>61.07</v>
      </c>
      <c r="I119" s="223">
        <f>(R119/H119)*100</f>
        <v>0.5731128213525463</v>
      </c>
      <c r="J119" s="224">
        <v>0.0775</v>
      </c>
      <c r="K119" s="224">
        <v>0.08749999999999999</v>
      </c>
      <c r="L119" s="223">
        <f>((K119/J119)-1)*100</f>
        <v>12.9032258064516</v>
      </c>
      <c r="M119" s="226">
        <v>42823</v>
      </c>
      <c r="N119" s="226">
        <v>42825</v>
      </c>
      <c r="O119" s="226">
        <v>42838</v>
      </c>
      <c r="P119" t="s" s="227">
        <v>294</v>
      </c>
      <c r="Q119" s="617"/>
      <c r="R119" s="225">
        <f>K119*4</f>
        <v>0.35</v>
      </c>
      <c r="S119" t="s" s="400">
        <f>IF(OR(W119&lt;0.01,W119="n/a"),"n/a",R119/W119*100)</f>
        <v>143</v>
      </c>
      <c r="T119" t="s" s="361">
        <f>IF(OR(W119&lt;0.01,Z119="n/a"),"n/a",(H119/SQRT(22.5*W119*(H119/Z119))-1)*100)</f>
        <v>143</v>
      </c>
      <c r="U119" t="s" s="265">
        <f>IF(OR(W119&lt;0.01,W119="n/a"),"n/a",H119/W119)</f>
        <v>143</v>
      </c>
      <c r="V119" s="230">
        <v>12</v>
      </c>
      <c r="W119" s="222">
        <v>-3.47</v>
      </c>
      <c r="X119" t="s" s="399">
        <v>143</v>
      </c>
      <c r="Y119" s="231">
        <v>3.65</v>
      </c>
      <c r="Z119" s="232">
        <v>1.93</v>
      </c>
      <c r="AA119" s="233">
        <v>-9.9</v>
      </c>
      <c r="AB119" s="234">
        <v>10.1</v>
      </c>
      <c r="AC119" s="235">
        <v>10.53</v>
      </c>
      <c r="AD119" s="236">
        <v>2.6</v>
      </c>
      <c r="AE119" s="236">
        <v>7.17</v>
      </c>
      <c r="AF119" s="237">
        <v>9</v>
      </c>
      <c r="AG119" s="238">
        <v>14020</v>
      </c>
      <c r="AH119" s="239">
        <v>0.7</v>
      </c>
      <c r="AI119" s="240">
        <v>0.22</v>
      </c>
      <c r="AJ119" s="241">
        <f>IF(OR(AD119&lt;0,AD119="n/a",AD119=0,AN119="n/a"),"n/a",AN119/AD119)</f>
        <v>3.387031382549084</v>
      </c>
      <c r="AK119" s="242">
        <f>IF(OR(AN119&lt;0,AN119="n/a",AO119&lt;0,AO119="n/a"),"n/a",AN119/AO119)</f>
        <v>3.976279188819007</v>
      </c>
      <c r="AL119" s="243">
        <f>((AP119/AQ119)^(1/1)-1)*100</f>
        <v>7.488986784140961</v>
      </c>
      <c r="AM119" s="243">
        <f>IF(AS119=0,"n/a",((AP119/AS119)^(1/3)-1)*100)</f>
        <v>7.943384786032226</v>
      </c>
      <c r="AN119" s="243">
        <f>IF(AV119=0,"n/a",((AP119/AV119)^(1/5)-1)*100)</f>
        <v>8.806281594627619</v>
      </c>
      <c r="AO119" s="244">
        <f>IF(BB119=0,"n/a",((AP119/BB119)^(1/10)-1)*100)</f>
        <v>2.214704042761939</v>
      </c>
      <c r="AP119" s="241">
        <v>0.305</v>
      </c>
      <c r="AQ119" s="241">
        <v>0.28375</v>
      </c>
      <c r="AR119" s="241">
        <v>0.26125</v>
      </c>
      <c r="AS119" s="241">
        <v>0.2425</v>
      </c>
      <c r="AT119" s="245"/>
      <c r="AU119" s="241">
        <v>0.22</v>
      </c>
      <c r="AV119" s="321">
        <v>0.2</v>
      </c>
      <c r="AW119" s="245"/>
      <c r="AX119" s="583">
        <v>0.2</v>
      </c>
      <c r="AY119" s="247">
        <v>0.2</v>
      </c>
      <c r="AZ119" s="248">
        <v>0.18</v>
      </c>
      <c r="BA119" s="317">
        <v>0.16</v>
      </c>
      <c r="BB119" s="248">
        <v>0.245</v>
      </c>
      <c r="BC119" s="248">
        <v>0.24</v>
      </c>
      <c r="BD119" s="248">
        <v>0.21</v>
      </c>
      <c r="BE119" s="317">
        <v>0.184</v>
      </c>
      <c r="BF119" s="317">
        <v>0.2067</v>
      </c>
      <c r="BG119" s="248">
        <v>0.2748</v>
      </c>
      <c r="BH119" s="248">
        <v>0.25</v>
      </c>
      <c r="BI119" s="249">
        <v>0.2248</v>
      </c>
      <c r="BJ119" s="246">
        <f>SUM(AP119:BI119)</f>
        <v>4.0878</v>
      </c>
      <c r="BK119" s="250">
        <f>((AP119/AQ119)-1)*100</f>
        <v>7.488986784140961</v>
      </c>
      <c r="BL119" s="250">
        <f>((AQ119/AR119)-1)*100</f>
        <v>8.612440191387559</v>
      </c>
      <c r="BM119" s="250">
        <f>((AR119/AS119)-1)*100</f>
        <v>7.731958762886593</v>
      </c>
      <c r="BN119" s="250">
        <f>IF(AU119=0,0,IF(AU119&gt;AS119,0,((AS119/AU119)-1)*100))</f>
        <v>10.22727272727273</v>
      </c>
      <c r="BO119" s="250">
        <f>IF(AV119=0,0,IF(AV119&gt;AU119,0,((AU119/AV119)-1)*100))</f>
        <v>9.999999999999986</v>
      </c>
      <c r="BP119" s="250">
        <f>IF(AX119=0,0,IF(AX119&gt;AV119,0,((AV119/AX119)-1)*100))</f>
        <v>0</v>
      </c>
      <c r="BQ119" s="639">
        <f>IF(AY119=0,0,IF(AY119&gt;AX119,0,((AX119/AY119)-1)*100))</f>
        <v>0</v>
      </c>
      <c r="BR119" s="252">
        <f>IF(AZ119=0,0,IF(AZ119&gt;AY119,0,((AY119/AZ119)-1)*100))</f>
        <v>11.11111111111112</v>
      </c>
      <c r="BS119" s="252">
        <f>IF(BA119=0,0,IF(BA119&gt;AZ119,0,((AZ119/BA119)-1)*100))</f>
        <v>12.5</v>
      </c>
      <c r="BT119" s="252">
        <f>IF(BB119=0,0,IF(BB119&gt;BA119,0,((BA119/BB119)-1)*100))</f>
        <v>0</v>
      </c>
      <c r="BU119" s="252">
        <f>IF(BC119=0,0,IF(BC119&gt;BB119,0,((BB119/BC119)-1)*100))</f>
        <v>2.083333333333326</v>
      </c>
      <c r="BV119" s="252">
        <f>IF(BD119=0,0,IF(BD119&gt;BC119,0,((BC119/BD119)-1)*100))</f>
        <v>14.28571428571428</v>
      </c>
      <c r="BW119" s="252">
        <f>IF(BE119=0,0,IF(BE119&gt;BD119,0,((BD119/BE119)-1)*100))</f>
        <v>14.13043478260869</v>
      </c>
      <c r="BX119" s="252">
        <f>IF(BF119=0,0,IF(BF119&gt;BE119,0,((BE119/BF119)-1)*100))</f>
        <v>0</v>
      </c>
      <c r="BY119" s="252">
        <f>IF(BG119=0,0,IF(BG119&gt;BF119,0,((BF119/BG119)-1)*100))</f>
        <v>0</v>
      </c>
      <c r="BZ119" s="252">
        <f>IF(BH119=0,0,IF(BH119&gt;BG119,0,((BG119/BH119)-1)*100))</f>
        <v>9.919999999999995</v>
      </c>
      <c r="CA119" s="253">
        <f>IF(BI119=0,0,IF(BI119&gt;BH119,0,((BH119/BI119)-1)*100))</f>
        <v>11.20996441281139</v>
      </c>
      <c r="CB119" s="250">
        <f>AVERAGE(BK119:CA119)</f>
        <v>7.017718611250977</v>
      </c>
      <c r="CC119" s="250">
        <f>SQRT(AVERAGE((BK119-$CB119)^2,(BL119-$CB119)^2,(BM119-$CB119)^2,(BN119-$CB119)^2,(BO119-$CB119)^2,(BP119-$CB119)^2,(BQ119-$CB119)^2,(BR119-$CB119)^2,(BS119-$CB119)^2,(BT119-$CB119)^2,(BU119-$CB119)^2,(BV119-$CB119)^2,(BW119-$CB119)^2,(BX119-$CB119)^2,(BY119-$CB119)^2,(BZ119-$CB119)^2,(CA119-$CB119)^2))</f>
        <v>5.254043630860395</v>
      </c>
      <c r="CD119" t="s" s="116">
        <v>188</v>
      </c>
      <c r="CE119" t="s" s="402">
        <f>IF(AN119="n/a","n/a",IF(U119&lt;0,"n/a",IF(U119="n/a","n/a",I119+AN119-U119)))</f>
        <v>143</v>
      </c>
      <c r="CF119" s="254">
        <f>IF(AN119="n/a","n/a",I119+AN119)</f>
        <v>9.379394415980165</v>
      </c>
      <c r="CG119" s="250">
        <f>D119/10+(1000-E119)/100+IF(F119="N",2,IF(F119="Y",1,0))+IF(G119="N",2,IF(G119="Y",1,0))+IF(L119&gt;10,5,L119/2)+IF(S119&gt;100,0,IF(S119&lt;0,0,(100-S119)/10))+IF(U119&gt;100,0,IF(U119&lt;0,0,(100-U119)/10))+IF(X119="-",0,IF(X119="N/A",0,IF(X119&gt;5,0,5-X119)))+IF(Y119&gt;5,0,5-Y119)+IF(Z119="N/A",0,IF(Z119&gt;5,0,5-Z119))+IF(AB119&lt;0,0,IF(AB119="-",0,IF(AB119="N/A",0,IF(AB119&gt;10,5,AB119/2))))+IF(AC119="n/a",0,IF(AC119&lt;0,0,IF(AC119&gt;10,5,AC119/2)))+IF(AE119="n/a",0,IF(AE119&lt;0,0,IF(AE119&gt;10,5,AE119/2)))+AF119/10+IF(AG119&gt;100000,3,IF(AG119&gt;10000,2,IF(AG119&gt;1000,1,0)))+IF(AL119&gt;10,5,AL119/2)+IF(AM119="n/a",0,IF(AM119&gt;10,5,AM119/2))+IF(AN119="n/a",0,IF(AN119&gt;10,5,AN119/2))+IF(AO119="n/a",0,IF(AO119&lt;0,0,IF(AO119&gt;10,5,AO119/2)))+IF(CB119&gt;10,5,CB119/2)</f>
        <v>46.89053790940686</v>
      </c>
      <c r="CH119" s="255">
        <f>IF(AB119="n/a",1.03*AP119,IF(AB119&lt;0,1.01*AP119,IF(AB119&gt;10,1.1*AP119,(1+AB119/100)*AP119)))</f>
        <v>0.3355</v>
      </c>
      <c r="CI119" s="256">
        <f>IF($AC119="n/a",1.03*CH119,IF($AC119&lt;0,1.01*CH119,IF($AC119&gt;10,1.1*CH119,(1+$AC119/100)*CH119)))</f>
        <v>0.36905</v>
      </c>
      <c r="CJ119" s="257">
        <f>IF($AE119="n/a",1.03*CI119,IF($AE119&lt;0,1.01*CI119,IF($AE119&gt;10,1.1*CI119,(1+$AE119/100)*CI119)))</f>
        <v>0.3955108850000001</v>
      </c>
      <c r="CK119" s="257">
        <f>IF($AE119="n/a",1.03*CJ119,IF($AE119&lt;0,1.01*CJ119,IF($AE119&gt;10,1.1*CJ119,(1+$AE119/100)*CJ119)))</f>
        <v>0.4238690154545001</v>
      </c>
      <c r="CL119" s="258">
        <f>IF($AE119="n/a",1.03*CK119,IF($AE119&lt;0,1.01*CK119,IF($AE119&gt;10,1.1*CK119,(1+$AE119/100)*CK119)))</f>
        <v>0.4542604238625878</v>
      </c>
      <c r="CM119" s="256">
        <f>SUM(CH119:CL119)</f>
        <v>1.978190324317088</v>
      </c>
      <c r="CN119" s="253">
        <f>(CM119/H119)*100</f>
        <v>3.2392178226905</v>
      </c>
      <c r="CO119" s="259">
        <v>1.28</v>
      </c>
      <c r="CP119" s="260">
        <v>16.3</v>
      </c>
      <c r="CQ119" s="261">
        <v>-7</v>
      </c>
      <c r="CR119" s="260">
        <v>5</v>
      </c>
      <c r="CS119" s="261">
        <v>0.3</v>
      </c>
    </row>
    <row r="120" ht="11.25" customHeight="1">
      <c r="A120" t="s" s="116">
        <v>1323</v>
      </c>
      <c r="B120" t="s" s="116">
        <v>1324</v>
      </c>
      <c r="C120" t="s" s="227">
        <v>1325</v>
      </c>
      <c r="D120" s="218">
        <v>7</v>
      </c>
      <c r="E120" s="85">
        <v>572</v>
      </c>
      <c r="F120" t="s" s="220">
        <v>129</v>
      </c>
      <c r="G120" t="s" s="221">
        <v>129</v>
      </c>
      <c r="H120" s="493">
        <v>50.8</v>
      </c>
      <c r="I120" s="223">
        <f>(R120/H120)*100</f>
        <v>0.7874015748031498</v>
      </c>
      <c r="J120" s="224">
        <v>0.07000000000000001</v>
      </c>
      <c r="K120" s="224">
        <v>0.1</v>
      </c>
      <c r="L120" s="223">
        <f>((K120/J120)-1)*100</f>
        <v>42.85714285714286</v>
      </c>
      <c r="M120" s="226">
        <v>43006</v>
      </c>
      <c r="N120" s="226">
        <v>43007</v>
      </c>
      <c r="O120" s="226">
        <v>43038</v>
      </c>
      <c r="P120" t="s" s="227">
        <v>872</v>
      </c>
      <c r="Q120" s="316"/>
      <c r="R120" s="225">
        <f>K120*4</f>
        <v>0.4</v>
      </c>
      <c r="S120" s="228">
        <f>IF(OR(W120&lt;0.01,W120="n/a"),"n/a",R120/W120*100)</f>
        <v>10.17811704834606</v>
      </c>
      <c r="T120" s="229">
        <f>IF(OR(W120&lt;0.01,Z120="n/a"),"n/a",(H120/SQRT(22.5*W120*(H120/Z120))-1)*100)</f>
        <v>-26.90531545149727</v>
      </c>
      <c r="U120" s="223">
        <f>IF(OR(W120&lt;0.01,W120="n/a"),"n/a",H120/W120)</f>
        <v>12.92620865139949</v>
      </c>
      <c r="V120" s="230">
        <v>1</v>
      </c>
      <c r="W120" s="222">
        <v>3.93</v>
      </c>
      <c r="X120" t="s" s="399">
        <v>143</v>
      </c>
      <c r="Y120" s="231">
        <v>0.24</v>
      </c>
      <c r="Z120" s="232">
        <v>0.93</v>
      </c>
      <c r="AA120" s="233">
        <v>7.6</v>
      </c>
      <c r="AB120" s="234">
        <v>-28.6</v>
      </c>
      <c r="AC120" s="235">
        <v>5.34</v>
      </c>
      <c r="AD120" s="236">
        <v>-10.4</v>
      </c>
      <c r="AE120" s="236">
        <v>-11.2</v>
      </c>
      <c r="AF120" s="237">
        <v>6</v>
      </c>
      <c r="AG120" s="238">
        <v>1527</v>
      </c>
      <c r="AH120" s="239">
        <v>19.8</v>
      </c>
      <c r="AI120" s="240">
        <v>0.51</v>
      </c>
      <c r="AJ120" t="s" s="265">
        <f>IF(OR(AD120&lt;0,AD120="n/a",AD120=0,AN120="n/a"),"n/a",AN120/AD120)</f>
        <v>143</v>
      </c>
      <c r="AK120" s="242">
        <f>IF(OR(AN120&lt;0,AN120="n/a",AO120&lt;0,AO120="n/a"),"n/a",AN120/AO120)</f>
        <v>1.605163287510791</v>
      </c>
      <c r="AL120" s="243">
        <f>((AP120/AQ120)^(1/1)-1)*100</f>
        <v>12.00000000000001</v>
      </c>
      <c r="AM120" s="243">
        <f>IF(AS120=0,"n/a",((AP120/AS120)^(1/3)-1)*100)</f>
        <v>10.06424162982089</v>
      </c>
      <c r="AN120" s="243">
        <f>IF(AV120=0,"n/a",((AP120/AV120)^(1/5)-1)*100)</f>
        <v>9.238846414037315</v>
      </c>
      <c r="AO120" s="244">
        <f>IF(BB120=0,"n/a",((AP120/BB120)^(1/10)-1)*100)</f>
        <v>5.755705033825231</v>
      </c>
      <c r="AP120" s="321">
        <v>0.28</v>
      </c>
      <c r="AQ120" s="241">
        <v>0.25</v>
      </c>
      <c r="AR120" s="321">
        <v>0.24</v>
      </c>
      <c r="AS120" s="241">
        <v>0.21</v>
      </c>
      <c r="AT120" s="245"/>
      <c r="AU120" s="321">
        <v>0.2</v>
      </c>
      <c r="AV120" s="241">
        <v>0.18</v>
      </c>
      <c r="AW120" s="245"/>
      <c r="AX120" s="583">
        <v>0.16</v>
      </c>
      <c r="AY120" s="394">
        <v>0.16</v>
      </c>
      <c r="AZ120" s="317">
        <v>0.16</v>
      </c>
      <c r="BA120" s="317">
        <v>0.16</v>
      </c>
      <c r="BB120" s="317">
        <v>0.16</v>
      </c>
      <c r="BC120" s="317">
        <v>0.16</v>
      </c>
      <c r="BD120" s="317">
        <v>0.16</v>
      </c>
      <c r="BE120" s="317">
        <v>0.16</v>
      </c>
      <c r="BF120" s="317">
        <v>0.16</v>
      </c>
      <c r="BG120" s="317">
        <v>0.16</v>
      </c>
      <c r="BH120" s="317">
        <v>0.16</v>
      </c>
      <c r="BI120" s="401">
        <v>0.16</v>
      </c>
      <c r="BJ120" s="246">
        <f>SUM(AP120:BI120)</f>
        <v>3.280000000000001</v>
      </c>
      <c r="BK120" s="250">
        <f>((AP120/AQ120)-1)*100</f>
        <v>12.00000000000001</v>
      </c>
      <c r="BL120" s="250">
        <f>((AQ120/AR120)-1)*100</f>
        <v>4.166666666666674</v>
      </c>
      <c r="BM120" s="250">
        <f>((AR120/AS120)-1)*100</f>
        <v>14.28571428571428</v>
      </c>
      <c r="BN120" s="250">
        <f>IF(AU120=0,0,IF(AU120&gt;AS120,0,((AS120/AU120)-1)*100))</f>
        <v>4.999999999999982</v>
      </c>
      <c r="BO120" s="250">
        <f>IF(AV120=0,0,IF(AV120&gt;AU120,0,((AU120/AV120)-1)*100))</f>
        <v>11.11111111111112</v>
      </c>
      <c r="BP120" s="250">
        <f>IF(AX120=0,0,IF(AX120&gt;AV120,0,((AV120/AX120)-1)*100))</f>
        <v>12.5</v>
      </c>
      <c r="BQ120" s="251">
        <f>IF(AY120=0,0,IF(AY120&gt;AX120,0,((AX120/AY120)-1)*100))</f>
        <v>0</v>
      </c>
      <c r="BR120" s="252">
        <f>IF(AZ120=0,0,IF(AZ120&gt;AY120,0,((AY120/AZ120)-1)*100))</f>
        <v>0</v>
      </c>
      <c r="BS120" s="252">
        <f>IF(BA120=0,0,IF(BA120&gt;AZ120,0,((AZ120/BA120)-1)*100))</f>
        <v>0</v>
      </c>
      <c r="BT120" s="252">
        <f>IF(BB120=0,0,IF(BB120&gt;BA120,0,((BA120/BB120)-1)*100))</f>
        <v>0</v>
      </c>
      <c r="BU120" s="252">
        <f>IF(BC120=0,0,IF(BC120&gt;BB120,0,((BB120/BC120)-1)*100))</f>
        <v>0</v>
      </c>
      <c r="BV120" s="252">
        <f>IF(BD120=0,0,IF(BD120&gt;BC120,0,((BC120/BD120)-1)*100))</f>
        <v>0</v>
      </c>
      <c r="BW120" s="252">
        <f>IF(BE120=0,0,IF(BE120&gt;BD120,0,((BD120/BE120)-1)*100))</f>
        <v>0</v>
      </c>
      <c r="BX120" s="252">
        <f>IF(BF120=0,0,IF(BF120&gt;BE120,0,((BE120/BF120)-1)*100))</f>
        <v>0</v>
      </c>
      <c r="BY120" s="252">
        <f>IF(BG120=0,0,IF(BG120&gt;BF120,0,((BF120/BG120)-1)*100))</f>
        <v>0</v>
      </c>
      <c r="BZ120" s="252">
        <f>IF(BH120=0,0,IF(BH120&gt;BG120,0,((BG120/BH120)-1)*100))</f>
        <v>0</v>
      </c>
      <c r="CA120" s="253">
        <f>IF(BI120=0,0,IF(BI120&gt;BH120,0,((BH120/BI120)-1)*100))</f>
        <v>0</v>
      </c>
      <c r="CB120" s="250">
        <f>AVERAGE(BK120:CA120)</f>
        <v>3.474323062558357</v>
      </c>
      <c r="CC120" s="250">
        <f>SQRT(AVERAGE((BK120-$CB120)^2,(BL120-$CB120)^2,(BM120-$CB120)^2,(BN120-$CB120)^2,(BO120-$CB120)^2,(BP120-$CB120)^2,(BQ120-$CB120)^2,(BR120-$CB120)^2,(BS120-$CB120)^2,(BT120-$CB120)^2,(BU120-$CB120)^2,(BV120-$CB120)^2,(BW120-$CB120)^2,(BX120-$CB120)^2,(BY120-$CB120)^2,(BZ120-$CB120)^2,(CA120-$CB120)^2))</f>
        <v>5.229688334298181</v>
      </c>
      <c r="CD120" t="s" s="116">
        <v>302</v>
      </c>
      <c r="CE120" s="254">
        <f>IF(AN120="n/a","n/a",IF(U120&lt;0,"n/a",IF(U120="n/a","n/a",I120+AN120-U120)))</f>
        <v>-2.899960662559025</v>
      </c>
      <c r="CF120" s="254">
        <f>IF(AN120="n/a","n/a",I120+AN120)</f>
        <v>10.02624798884047</v>
      </c>
      <c r="CG120" s="250">
        <f>D120/10+(1000-E120)/100+IF(F120="N",2,IF(F120="Y",1,0))+IF(G120="N",2,IF(G120="Y",1,0))+IF(L120&gt;10,5,L120/2)+IF(S120&gt;100,0,IF(S120&lt;0,0,(100-S120)/10))+IF(U120&gt;100,0,IF(U120&lt;0,0,(100-U120)/10))+IF(X120="-",0,IF(X120="N/A",0,IF(X120&gt;5,0,5-X120)))+IF(Y120&gt;5,0,5-Y120)+IF(Z120="N/A",0,IF(Z120&gt;5,0,5-Z120))+IF(AB120&lt;0,0,IF(AB120="-",0,IF(AB120="N/A",0,IF(AB120&gt;10,5,AB120/2))))+IF(AC120="n/a",0,IF(AC120&lt;0,0,IF(AC120&gt;10,5,AC120/2)))+IF(AE120="n/a",0,IF(AE120&lt;0,0,IF(AE120&gt;10,5,AE120/2)))+AF120/10+IF(AG120&gt;100000,3,IF(AG120&gt;10000,2,IF(AG120&gt;1000,1,0)))+IF(AL120&gt;10,5,AL120/2)+IF(AM120="n/a",0,IF(AM120&gt;10,5,AM120/2))+IF(AN120="n/a",0,IF(AN120&gt;10,5,AN120/2))+IF(AO120="n/a",0,IF(AO120&lt;0,0,IF(AO120&gt;10,5,AO120/2)))+IF(CB120&gt;10,5,CB120/2)</f>
        <v>60.00400468523591</v>
      </c>
      <c r="CH120" s="255">
        <f>IF(AB120="n/a",1.03*AP120,IF(AB120&lt;0,1.01*AP120,IF(AB120&gt;10,1.1*AP120,(1+AB120/100)*AP120)))</f>
        <v>0.2828000000000001</v>
      </c>
      <c r="CI120" s="256">
        <f>IF($AC120="n/a",1.03*CH120,IF($AC120&lt;0,1.01*CH120,IF($AC120&gt;10,1.1*CH120,(1+$AC120/100)*CH120)))</f>
        <v>0.29790152</v>
      </c>
      <c r="CJ120" s="257">
        <f>IF($AE120="n/a",1.03*CI120,IF($AE120&lt;0,1.01*CI120,IF($AE120&gt;10,1.1*CI120,(1+$AE120/100)*CI120)))</f>
        <v>0.3008805352</v>
      </c>
      <c r="CK120" s="257">
        <f>IF($AE120="n/a",1.03*CJ120,IF($AE120&lt;0,1.01*CJ120,IF($AE120&gt;10,1.1*CJ120,(1+$AE120/100)*CJ120)))</f>
        <v>0.303889340552</v>
      </c>
      <c r="CL120" s="258">
        <f>IF($AE120="n/a",1.03*CK120,IF($AE120&lt;0,1.01*CK120,IF($AE120&gt;10,1.1*CK120,(1+$AE120/100)*CK120)))</f>
        <v>0.30692823395752</v>
      </c>
      <c r="CM120" s="256">
        <f>SUM(CH120:CL120)</f>
        <v>1.49239962970952</v>
      </c>
      <c r="CN120" s="253">
        <f>(CM120/H120)*100</f>
        <v>2.937794546672285</v>
      </c>
      <c r="CO120" s="259">
        <v>1.18</v>
      </c>
      <c r="CP120" s="260">
        <v>11.6</v>
      </c>
      <c r="CQ120" s="261">
        <v>-39.1</v>
      </c>
      <c r="CR120" s="260">
        <v>-9.1</v>
      </c>
      <c r="CS120" s="261">
        <v>-9.199999999999999</v>
      </c>
    </row>
    <row r="121" ht="11.25" customHeight="1">
      <c r="A121" t="s" s="146">
        <v>1326</v>
      </c>
      <c r="B121" t="s" s="146">
        <v>1327</v>
      </c>
      <c r="C121" t="s" s="273">
        <v>265</v>
      </c>
      <c r="D121" s="267">
        <v>7</v>
      </c>
      <c r="E121" s="85">
        <v>551</v>
      </c>
      <c r="F121" t="s" s="151">
        <v>55</v>
      </c>
      <c r="G121" t="s" s="152">
        <v>141</v>
      </c>
      <c r="H121" s="496">
        <v>66.53</v>
      </c>
      <c r="I121" s="269">
        <f>(R121/H121)*100</f>
        <v>2.104313843378927</v>
      </c>
      <c r="J121" s="270">
        <v>0.3</v>
      </c>
      <c r="K121" s="270">
        <v>0.35</v>
      </c>
      <c r="L121" s="269">
        <f>((K121/J121)-1)*100</f>
        <v>16.66666666666667</v>
      </c>
      <c r="M121" s="272">
        <v>42969</v>
      </c>
      <c r="N121" s="272">
        <v>42971</v>
      </c>
      <c r="O121" s="272">
        <v>42985</v>
      </c>
      <c r="P121" t="s" s="273">
        <v>526</v>
      </c>
      <c r="Q121" s="329"/>
      <c r="R121" s="271">
        <f>K121*4</f>
        <v>1.4</v>
      </c>
      <c r="S121" s="275">
        <f>IF(OR(W121&lt;0.01,W121="n/a"),"n/a",R121/W121*100)</f>
        <v>24.05498281786941</v>
      </c>
      <c r="T121" s="276">
        <f>IF(OR(W121&lt;0.01,Z121="n/a"),"n/a",(H121/SQRT(22.5*W121*(H121/Z121))-1)*100)</f>
        <v>9.499468669000532</v>
      </c>
      <c r="U121" s="269">
        <f>IF(OR(W121&lt;0.01,W121="n/a"),"n/a",H121/W121)</f>
        <v>11.43127147766323</v>
      </c>
      <c r="V121" s="277">
        <v>12</v>
      </c>
      <c r="W121" s="268">
        <v>5.82</v>
      </c>
      <c r="X121" s="268">
        <v>1.48</v>
      </c>
      <c r="Y121" s="278">
        <v>2.65</v>
      </c>
      <c r="Z121" s="279">
        <v>2.36</v>
      </c>
      <c r="AA121" s="280">
        <v>21.7</v>
      </c>
      <c r="AB121" s="281">
        <v>12.3</v>
      </c>
      <c r="AC121" s="282">
        <v>11.09</v>
      </c>
      <c r="AD121" s="283">
        <v>5.3</v>
      </c>
      <c r="AE121" s="283">
        <v>7.73</v>
      </c>
      <c r="AF121" s="284">
        <v>26</v>
      </c>
      <c r="AG121" s="285">
        <v>24739</v>
      </c>
      <c r="AH121" s="286">
        <v>0.9</v>
      </c>
      <c r="AI121" s="287">
        <v>2.47</v>
      </c>
      <c r="AJ121" s="288">
        <f>IF(OR(AD121&lt;0,AD121="n/a",AD121=0,AN121="n/a"),"n/a",AN121/AD121)</f>
        <v>7.949046889260794</v>
      </c>
      <c r="AK121" t="s" s="368">
        <f>IF(OR(AN121&lt;0,AN121="n/a",AO121&lt;0,AO121="n/a"),"n/a",AN121/AO121)</f>
        <v>143</v>
      </c>
      <c r="AL121" s="290">
        <f>((AP121/AQ121)^(1/1)-1)*100</f>
        <v>7.407407407407396</v>
      </c>
      <c r="AM121" s="290">
        <f>IF(AS121=0,"n/a",((AP121/AS121)^(1/3)-1)*100)</f>
        <v>16.1650338111724</v>
      </c>
      <c r="AN121" s="290">
        <f>IF(AV121=0,"n/a",((AP121/AV121)^(1/5)-1)*100)</f>
        <v>42.1299485130822</v>
      </c>
      <c r="AO121" t="s" s="368">
        <f>IF(BB121=0,"n/a",((AP121/BB121)^(1/10)-1)*100)</f>
        <v>143</v>
      </c>
      <c r="AP121" s="288">
        <v>1.16</v>
      </c>
      <c r="AQ121" s="288">
        <v>1.08</v>
      </c>
      <c r="AR121" s="288">
        <v>0.92</v>
      </c>
      <c r="AS121" s="288">
        <v>0.74</v>
      </c>
      <c r="AT121" s="292"/>
      <c r="AU121" s="288">
        <v>0.4</v>
      </c>
      <c r="AV121" s="288">
        <v>0.2</v>
      </c>
      <c r="AW121" s="292"/>
      <c r="AX121" s="524">
        <v>0.08</v>
      </c>
      <c r="AY121" s="403">
        <v>0.12</v>
      </c>
      <c r="AZ121" s="295">
        <v>0.24</v>
      </c>
      <c r="BA121" s="295">
        <v>0.06</v>
      </c>
      <c r="BB121" s="426">
        <v>0</v>
      </c>
      <c r="BC121" s="426">
        <v>0</v>
      </c>
      <c r="BD121" s="426">
        <v>0</v>
      </c>
      <c r="BE121" s="426">
        <v>0</v>
      </c>
      <c r="BF121" s="426">
        <v>0</v>
      </c>
      <c r="BG121" s="426">
        <v>0</v>
      </c>
      <c r="BH121" s="426">
        <v>0</v>
      </c>
      <c r="BI121" s="494">
        <v>0</v>
      </c>
      <c r="BJ121" s="293">
        <f>SUM(AP121:BI121)</f>
        <v>5.000000000000001</v>
      </c>
      <c r="BK121" s="297">
        <f>((AP121/AQ121)-1)*100</f>
        <v>7.407407407407396</v>
      </c>
      <c r="BL121" s="297">
        <f>((AQ121/AR121)-1)*100</f>
        <v>17.3913043478261</v>
      </c>
      <c r="BM121" s="297">
        <f>((AR121/AS121)-1)*100</f>
        <v>24.32432432432432</v>
      </c>
      <c r="BN121" s="297">
        <f>IF(AU121=0,0,IF(AU121&gt;AS121,0,((AS121/AU121)-1)*100))</f>
        <v>84.99999999999999</v>
      </c>
      <c r="BO121" s="297">
        <f>IF(AV121=0,0,IF(AV121&gt;AU121,0,((AU121/AV121)-1)*100))</f>
        <v>100</v>
      </c>
      <c r="BP121" s="297">
        <f>IF(AX121=0,0,IF(AX121&gt;AV121,0,((AV121/AX121)-1)*100))</f>
        <v>150</v>
      </c>
      <c r="BQ121" s="298">
        <f>IF(AY121=0,0,IF(AY121&gt;AX121,0,((AX121/AY121)-1)*100))</f>
        <v>0</v>
      </c>
      <c r="BR121" s="299">
        <f>IF(AZ121=0,0,IF(AZ121&gt;AY121,0,((AY121/AZ121)-1)*100))</f>
        <v>0</v>
      </c>
      <c r="BS121" s="299">
        <f>IF(BA121=0,0,IF(BA121&gt;AZ121,0,((AZ121/BA121)-1)*100))</f>
        <v>300</v>
      </c>
      <c r="BT121" s="299">
        <f>IF(BB121=0,0,IF(BB121&gt;BA121,0,((BA121/BB121)-1)*100))</f>
        <v>0</v>
      </c>
      <c r="BU121" s="299">
        <f>IF(BC121=0,0,IF(BC121&gt;BB121,0,((BB121/BC121)-1)*100))</f>
        <v>0</v>
      </c>
      <c r="BV121" s="299">
        <f>IF(BD121=0,0,IF(BD121&gt;BC121,0,((BC121/BD121)-1)*100))</f>
        <v>0</v>
      </c>
      <c r="BW121" s="299">
        <f>IF(BE121=0,0,IF(BE121&gt;BD121,0,((BD121/BE121)-1)*100))</f>
        <v>0</v>
      </c>
      <c r="BX121" s="299">
        <f>IF(BF121=0,0,IF(BF121&gt;BE121,0,((BE121/BF121)-1)*100))</f>
        <v>0</v>
      </c>
      <c r="BY121" s="299">
        <f>IF(BG121=0,0,IF(BG121&gt;BF121,0,((BF121/BG121)-1)*100))</f>
        <v>0</v>
      </c>
      <c r="BZ121" s="299">
        <f>IF(BH121=0,0,IF(BH121&gt;BG121,0,((BG121/BH121)-1)*100))</f>
        <v>0</v>
      </c>
      <c r="CA121" s="300">
        <f>IF(BI121=0,0,IF(BI121&gt;BH121,0,((BH121/BI121)-1)*100))</f>
        <v>0</v>
      </c>
      <c r="CB121" s="297">
        <f>AVERAGE(BK121:CA121)</f>
        <v>40.24253153409163</v>
      </c>
      <c r="CC121" s="297">
        <f>SQRT(AVERAGE((BK121-$CB121)^2,(BL121-$CB121)^2,(BM121-$CB121)^2,(BN121-$CB121)^2,(BO121-$CB121)^2,(BP121-$CB121)^2,(BQ121-$CB121)^2,(BR121-$CB121)^2,(BS121-$CB121)^2,(BT121-$CB121)^2,(BU121-$CB121)^2,(BV121-$CB121)^2,(BW121-$CB121)^2,(BX121-$CB121)^2,(BY121-$CB121)^2,(BZ121-$CB121)^2,(CA121-$CB121)^2))</f>
        <v>77.89251910490009</v>
      </c>
      <c r="CD121" t="s" s="146">
        <v>132</v>
      </c>
      <c r="CE121" s="301">
        <f>IF(AN121="n/a","n/a",IF(U121&lt;0,"n/a",IF(U121="n/a","n/a",I121+AN121-U121)))</f>
        <v>32.8029908787979</v>
      </c>
      <c r="CF121" s="301">
        <f>IF(AN121="n/a","n/a",I121+AN121)</f>
        <v>44.23426235646113</v>
      </c>
      <c r="CG121" s="297">
        <f>D121/10+(1000-E121)/100+IF(F121="N",2,IF(F121="Y",1,0))+IF(G121="N",2,IF(G121="Y",1,0))+IF(L121&gt;10,5,L121/2)+IF(S121&gt;100,0,IF(S121&lt;0,0,(100-S121)/10))+IF(U121&gt;100,0,IF(U121&lt;0,0,(100-U121)/10))+IF(X121="-",0,IF(X121="N/A",0,IF(X121&gt;5,0,5-X121)))+IF(Y121&gt;5,0,5-Y121)+IF(Z121="N/A",0,IF(Z121&gt;5,0,5-Z121))+IF(AB121&lt;0,0,IF(AB121="-",0,IF(AB121="N/A",0,IF(AB121&gt;10,5,AB121/2))))+IF(AC121="n/a",0,IF(AC121&lt;0,0,IF(AC121&gt;10,5,AC121/2)))+IF(AE121="n/a",0,IF(AE121&lt;0,0,IF(AE121&gt;10,5,AE121/2)))+AF121/10+IF(AG121&gt;100000,3,IF(AG121&gt;10000,2,IF(AG121&gt;1000,1,0)))+IF(AL121&gt;10,5,AL121/2)+IF(AM121="n/a",0,IF(AM121&gt;10,5,AM121/2))+IF(AN121="n/a",0,IF(AN121&gt;10,5,AN121/2))+IF(AO121="n/a",0,IF(AO121&lt;0,0,IF(AO121&gt;10,5,AO121/2)))+IF(CB121&gt;10,5,CB121/2)</f>
        <v>75.32007827415043</v>
      </c>
      <c r="CH121" s="302">
        <f>IF(AB121="n/a",1.03*AP121,IF(AB121&lt;0,1.01*AP121,IF(AB121&gt;10,1.1*AP121,(1+AB121/100)*AP121)))</f>
        <v>1.276</v>
      </c>
      <c r="CI121" s="303">
        <f>IF($AC121="n/a",1.03*CH121,IF($AC121&lt;0,1.01*CH121,IF($AC121&gt;10,1.1*CH121,(1+$AC121/100)*CH121)))</f>
        <v>1.4036</v>
      </c>
      <c r="CJ121" s="304">
        <f>IF($AE121="n/a",1.03*CI121,IF($AE121&lt;0,1.01*CI121,IF($AE121&gt;10,1.1*CI121,(1+$AE121/100)*CI121)))</f>
        <v>1.51209828</v>
      </c>
      <c r="CK121" s="304">
        <f>IF($AE121="n/a",1.03*CJ121,IF($AE121&lt;0,1.01*CJ121,IF($AE121&gt;10,1.1*CJ121,(1+$AE121/100)*CJ121)))</f>
        <v>1.628983477044</v>
      </c>
      <c r="CL121" s="305">
        <f>IF($AE121="n/a",1.03*CK121,IF($AE121&lt;0,1.01*CK121,IF($AE121&gt;10,1.1*CK121,(1+$AE121/100)*CK121)))</f>
        <v>1.754903899819501</v>
      </c>
      <c r="CM121" s="303">
        <f>SUM(CH121:CL121)</f>
        <v>7.575585656863502</v>
      </c>
      <c r="CN121" s="300">
        <f>(CM121/H121)*100</f>
        <v>11.38672126388622</v>
      </c>
      <c r="CO121" s="306">
        <v>1.5</v>
      </c>
      <c r="CP121" s="307">
        <v>20.1</v>
      </c>
      <c r="CQ121" s="308">
        <v>-10.5</v>
      </c>
      <c r="CR121" s="307">
        <v>6.7</v>
      </c>
      <c r="CS121" s="308">
        <v>3.9</v>
      </c>
    </row>
    <row r="122" ht="11.25" customHeight="1">
      <c r="A122" t="s" s="173">
        <v>1328</v>
      </c>
      <c r="B122" t="s" s="110">
        <v>1329</v>
      </c>
      <c r="C122" t="s" s="173">
        <v>341</v>
      </c>
      <c r="D122" s="174">
        <v>5</v>
      </c>
      <c r="E122" s="85">
        <v>748</v>
      </c>
      <c r="F122" t="s" s="118">
        <v>141</v>
      </c>
      <c r="G122" t="s" s="113">
        <v>141</v>
      </c>
      <c r="H122" s="495">
        <v>183</v>
      </c>
      <c r="I122" s="177">
        <f>(R122/H122)*100</f>
        <v>1.005464480874317</v>
      </c>
      <c r="J122" s="311">
        <v>0.38</v>
      </c>
      <c r="K122" s="311">
        <v>0.46</v>
      </c>
      <c r="L122" s="177">
        <f>((K122/J122)-1)*100</f>
        <v>21.05263157894737</v>
      </c>
      <c r="M122" s="179">
        <v>42807</v>
      </c>
      <c r="N122" s="179">
        <v>42809</v>
      </c>
      <c r="O122" s="179">
        <v>42824</v>
      </c>
      <c r="P122" t="s" s="173">
        <v>186</v>
      </c>
      <c r="Q122" s="492"/>
      <c r="R122" s="180">
        <f>K122*4</f>
        <v>1.84</v>
      </c>
      <c r="S122" s="181">
        <f>IF(OR(W122&lt;0.01,W122="n/a"),"n/a",R122/W122*100)</f>
        <v>35.04761904761905</v>
      </c>
      <c r="T122" t="s" s="542">
        <f>IF(OR(W122&lt;0.01,Z122="n/a"),"n/a",(H122/SQRT(22.5*W122*(H122/Z122))-1)*100)</f>
        <v>143</v>
      </c>
      <c r="U122" s="177">
        <f>IF(OR(W122&lt;0.01,W122="n/a"),"n/a",H122/W122)</f>
        <v>34.85714285714285</v>
      </c>
      <c r="V122" s="183">
        <v>12</v>
      </c>
      <c r="W122" s="176">
        <v>5.25</v>
      </c>
      <c r="X122" s="176">
        <v>1.8</v>
      </c>
      <c r="Y122" s="184">
        <v>2.96</v>
      </c>
      <c r="Z122" t="s" s="543">
        <v>143</v>
      </c>
      <c r="AA122" s="186">
        <v>-12.4</v>
      </c>
      <c r="AB122" s="187">
        <v>23.9</v>
      </c>
      <c r="AC122" s="188">
        <v>19.82</v>
      </c>
      <c r="AD122" s="189">
        <v>20.3</v>
      </c>
      <c r="AE122" s="189">
        <v>19.32</v>
      </c>
      <c r="AF122" s="190">
        <v>18</v>
      </c>
      <c r="AG122" s="191">
        <v>8047</v>
      </c>
      <c r="AH122" s="192">
        <v>0.1</v>
      </c>
      <c r="AI122" t="s" s="392">
        <v>143</v>
      </c>
      <c r="AJ122" t="s" s="338">
        <f>IF(OR(AD122&lt;0,AD122="n/a",AD122=0,AN122="n/a"),"n/a",AN122/AD122)</f>
        <v>143</v>
      </c>
      <c r="AK122" t="s" s="338">
        <f>IF(OR(AN122&lt;0,AN122="n/a",AO122&lt;0,AO122="n/a"),"n/a",AN122/AO122)</f>
        <v>143</v>
      </c>
      <c r="AL122" s="196">
        <f>((AP122/AQ122)^(1/1)-1)*100</f>
        <v>22.58064516129032</v>
      </c>
      <c r="AM122" s="196">
        <f>IF(AS122=0,"n/a",((AP122/AS122)^(1/3)-1)*100)</f>
        <v>23.85623296301709</v>
      </c>
      <c r="AN122" t="s" s="338">
        <f>IF(AV122=0,"n/a",((AP122/AV122)^(1/5)-1)*100)</f>
        <v>143</v>
      </c>
      <c r="AO122" s="197">
        <f>IF(BB122=0,"n/a",((AP122/BB122)^(1/10)-1)*100)</f>
        <v>12.21740849520803</v>
      </c>
      <c r="AP122" s="194">
        <v>1.52</v>
      </c>
      <c r="AQ122" s="194">
        <v>1.24</v>
      </c>
      <c r="AR122" s="194">
        <v>1</v>
      </c>
      <c r="AS122" s="194">
        <v>0.8</v>
      </c>
      <c r="AT122" s="199"/>
      <c r="AU122" s="198">
        <v>0</v>
      </c>
      <c r="AV122" s="198">
        <v>0</v>
      </c>
      <c r="AW122" s="199"/>
      <c r="AX122" s="398">
        <v>0</v>
      </c>
      <c r="AY122" s="370">
        <v>0</v>
      </c>
      <c r="AZ122" s="203">
        <v>0</v>
      </c>
      <c r="BA122" s="203">
        <v>0</v>
      </c>
      <c r="BB122" s="202">
        <v>0.48</v>
      </c>
      <c r="BC122" s="202">
        <v>0.4</v>
      </c>
      <c r="BD122" s="202">
        <v>0.065</v>
      </c>
      <c r="BE122" s="203">
        <v>0</v>
      </c>
      <c r="BF122" s="203">
        <v>0</v>
      </c>
      <c r="BG122" s="203">
        <v>0</v>
      </c>
      <c r="BH122" s="203">
        <v>0</v>
      </c>
      <c r="BI122" s="204">
        <v>0</v>
      </c>
      <c r="BJ122" s="200">
        <f>SUM(AP122:BI122)</f>
        <v>5.505</v>
      </c>
      <c r="BK122" s="205">
        <f>((AP122/AQ122)-1)*100</f>
        <v>22.58064516129032</v>
      </c>
      <c r="BL122" s="205">
        <f>((AQ122/AR122)-1)*100</f>
        <v>24</v>
      </c>
      <c r="BM122" s="205">
        <f>((AR122/AS122)-1)*100</f>
        <v>25</v>
      </c>
      <c r="BN122" s="205">
        <f>IF(AU122=0,0,IF(AU122&gt;AS122,0,((AS122/AU122)-1)*100))</f>
        <v>0</v>
      </c>
      <c r="BO122" s="205">
        <f>IF(AV122=0,0,IF(AV122&gt;AU122,0,((AU122/AV122)-1)*100))</f>
        <v>0</v>
      </c>
      <c r="BP122" s="205">
        <f>IF(AX122=0,0,IF(AX122&gt;AV122,0,((AV122/AX122)-1)*100))</f>
        <v>0</v>
      </c>
      <c r="BQ122" s="206">
        <f>IF(AY122=0,0,IF(AY122&gt;AX122,0,((AX122/AY122)-1)*100))</f>
        <v>0</v>
      </c>
      <c r="BR122" s="207">
        <f>IF(AZ122=0,0,IF(AZ122&gt;AY122,0,((AY122/AZ122)-1)*100))</f>
        <v>0</v>
      </c>
      <c r="BS122" s="207">
        <f>IF(BA122=0,0,IF(BA122&gt;AZ122,0,((AZ122/BA122)-1)*100))</f>
        <v>0</v>
      </c>
      <c r="BT122" s="207">
        <f>IF(BB122=0,0,IF(BB122&gt;BA122,0,((BA122/BB122)-1)*100))</f>
        <v>0</v>
      </c>
      <c r="BU122" s="207">
        <f>IF(BC122=0,0,IF(BC122&gt;BB122,0,((BB122/BC122)-1)*100))</f>
        <v>20</v>
      </c>
      <c r="BV122" s="207">
        <f>IF(BD122=0,0,IF(BD122&gt;BC122,0,((BC122/BD122)-1)*100))</f>
        <v>515.3846153846155</v>
      </c>
      <c r="BW122" s="207">
        <f>IF(BE122=0,0,IF(BE122&gt;BD122,0,((BD122/BE122)-1)*100))</f>
        <v>0</v>
      </c>
      <c r="BX122" s="207">
        <f>IF(BF122=0,0,IF(BF122&gt;BE122,0,((BE122/BF122)-1)*100))</f>
        <v>0</v>
      </c>
      <c r="BY122" s="207">
        <f>IF(BG122=0,0,IF(BG122&gt;BF122,0,((BF122/BG122)-1)*100))</f>
        <v>0</v>
      </c>
      <c r="BZ122" s="207">
        <f>IF(BH122=0,0,IF(BH122&gt;BG122,0,((BG122/BH122)-1)*100))</f>
        <v>0</v>
      </c>
      <c r="CA122" s="208">
        <f>IF(BI122=0,0,IF(BI122&gt;BH122,0,((BH122/BI122)-1)*100))</f>
        <v>0</v>
      </c>
      <c r="CB122" s="205">
        <f>AVERAGE(BK122:CA122)</f>
        <v>35.70383885564152</v>
      </c>
      <c r="CC122" s="205">
        <f>SQRT(AVERAGE((BK122-$CB122)^2,(BL122-$CB122)^2,(BM122-$CB122)^2,(BN122-$CB122)^2,(BO122-$CB122)^2,(BP122-$CB122)^2,(BQ122-$CB122)^2,(BR122-$CB122)^2,(BS122-$CB122)^2,(BT122-$CB122)^2,(BU122-$CB122)^2,(BV122-$CB122)^2,(BW122-$CB122)^2,(BX122-$CB122)^2,(BY122-$CB122)^2,(BZ122-$CB122)^2,(CA122-$CB122)^2))</f>
        <v>120.3087199073198</v>
      </c>
      <c r="CD122" t="s" s="110">
        <v>302</v>
      </c>
      <c r="CE122" t="s" s="552">
        <f>IF(AN122="n/a","n/a",IF(U122&lt;0,"n/a",IF(U122="n/a","n/a",I122+AN122-U122)))</f>
        <v>143</v>
      </c>
      <c r="CF122" t="s" s="552">
        <f>IF(AN122="n/a","n/a",I122+AN122)</f>
        <v>143</v>
      </c>
      <c r="CG122" s="205">
        <f>D122/10+(1000-E122)/100+IF(F122="N",2,IF(F122="Y",1,0))+IF(G122="N",2,IF(G122="Y",1,0))+IF(L122&gt;10,5,L122/2)+IF(S122&gt;100,0,IF(S122&lt;0,0,(100-S122)/10))+IF(U122&gt;100,0,IF(U122&lt;0,0,(100-U122)/10))+IF(X122="-",0,IF(X122="N/A",0,IF(X122&gt;5,0,5-X122)))+IF(Y122&gt;5,0,5-Y122)+IF(Z122="N/A",0,IF(Z122&gt;5,0,5-Z122))+IF(AB122&lt;0,0,IF(AB122="-",0,IF(AB122="N/A",0,IF(AB122&gt;10,5,AB122/2))))+IF(AC122="n/a",0,IF(AC122&lt;0,0,IF(AC122&gt;10,5,AC122/2)))+IF(AE122="n/a",0,IF(AE122&lt;0,0,IF(AE122&gt;10,5,AE122/2)))+AF122/10+IF(AG122&gt;100000,3,IF(AG122&gt;10000,2,IF(AG122&gt;1000,1,0)))+IF(AL122&gt;10,5,AL122/2)+IF(AM122="n/a",0,IF(AM122&gt;10,5,AM122/2))+IF(AN122="n/a",0,IF(AN122&gt;10,5,AN122/2))+IF(AO122="n/a",0,IF(AO122&lt;0,0,IF(AO122&gt;10,5,AO122/2)))+IF(CB122&gt;10,5,CB122/2)</f>
        <v>66.0695238095238</v>
      </c>
      <c r="CH122" s="315">
        <f>IF(AB122="n/a",1.03*AP122,IF(AB122&lt;0,1.01*AP122,IF(AB122&gt;10,1.1*AP122,(1+AB122/100)*AP122)))</f>
        <v>1.672</v>
      </c>
      <c r="CI122" s="211">
        <f>IF($AC122="n/a",1.03*CH122,IF($AC122&lt;0,1.01*CH122,IF($AC122&gt;10,1.1*CH122,(1+$AC122/100)*CH122)))</f>
        <v>1.8392</v>
      </c>
      <c r="CJ122" s="212">
        <f>IF($AE122="n/a",1.03*CI122,IF($AE122&lt;0,1.01*CI122,IF($AE122&gt;10,1.1*CI122,(1+$AE122/100)*CI122)))</f>
        <v>2.02312</v>
      </c>
      <c r="CK122" s="212">
        <f>IF($AE122="n/a",1.03*CJ122,IF($AE122&lt;0,1.01*CJ122,IF($AE122&gt;10,1.1*CJ122,(1+$AE122/100)*CJ122)))</f>
        <v>2.225432000000001</v>
      </c>
      <c r="CL122" s="210">
        <f>IF($AE122="n/a",1.03*CK122,IF($AE122&lt;0,1.01*CK122,IF($AE122&gt;10,1.1*CK122,(1+$AE122/100)*CK122)))</f>
        <v>2.447975200000001</v>
      </c>
      <c r="CM122" s="211">
        <f>SUM(CH122:CL122)</f>
        <v>10.2077272</v>
      </c>
      <c r="CN122" s="208">
        <f>(CM122/H122)*100</f>
        <v>5.577993005464482</v>
      </c>
      <c r="CO122" s="213">
        <v>0.39</v>
      </c>
      <c r="CP122" s="214">
        <v>19.2</v>
      </c>
      <c r="CQ122" s="215">
        <v>-17.4</v>
      </c>
      <c r="CR122" s="214">
        <v>-4.3</v>
      </c>
      <c r="CS122" s="215">
        <v>-4.7</v>
      </c>
    </row>
    <row r="123" ht="11.25" customHeight="1">
      <c r="A123" t="s" s="116">
        <v>1330</v>
      </c>
      <c r="B123" t="s" s="116">
        <v>1331</v>
      </c>
      <c r="C123" t="s" s="227">
        <v>1332</v>
      </c>
      <c r="D123" s="218">
        <v>8</v>
      </c>
      <c r="E123" s="85">
        <v>349</v>
      </c>
      <c r="F123" t="s" s="220">
        <v>129</v>
      </c>
      <c r="G123" t="s" s="221">
        <v>129</v>
      </c>
      <c r="H123" s="493">
        <v>47.32</v>
      </c>
      <c r="I123" s="223">
        <f>(R123/H123)*100</f>
        <v>3.508030431107354</v>
      </c>
      <c r="J123" s="224">
        <v>0.4</v>
      </c>
      <c r="K123" s="224">
        <v>0.415</v>
      </c>
      <c r="L123" s="223">
        <f>((K123/J123)-1)*100</f>
        <v>3.749999999999987</v>
      </c>
      <c r="M123" s="327">
        <v>42551</v>
      </c>
      <c r="N123" s="327">
        <v>42556</v>
      </c>
      <c r="O123" s="327">
        <v>42566</v>
      </c>
      <c r="P123" t="s" s="227">
        <v>603</v>
      </c>
      <c r="Q123" t="s" s="444">
        <v>1333</v>
      </c>
      <c r="R123" s="225">
        <f>K123*4</f>
        <v>1.66</v>
      </c>
      <c r="S123" s="228">
        <f>IF(OR(W123&lt;0.01,W123="n/a"),"n/a",R123/W123*100)</f>
        <v>63.35877862595419</v>
      </c>
      <c r="T123" s="229">
        <f>IF(OR(W123&lt;0.01,Z123="n/a"),"n/a",(H123/SQRT(22.5*W123*(H123/Z123))-1)*100)</f>
        <v>-7.322917824067132</v>
      </c>
      <c r="U123" s="223">
        <f>IF(OR(W123&lt;0.01,W123="n/a"),"n/a",H123/W123)</f>
        <v>18.06106870229008</v>
      </c>
      <c r="V123" s="230">
        <v>12</v>
      </c>
      <c r="W123" s="222">
        <v>2.62</v>
      </c>
      <c r="X123" s="222">
        <v>6.02</v>
      </c>
      <c r="Y123" s="231">
        <v>0.58</v>
      </c>
      <c r="Z123" s="232">
        <v>1.07</v>
      </c>
      <c r="AA123" s="233">
        <v>5.3</v>
      </c>
      <c r="AB123" s="234">
        <v>-8.9</v>
      </c>
      <c r="AC123" s="235">
        <v>15.06</v>
      </c>
      <c r="AD123" s="236">
        <v>-14.8</v>
      </c>
      <c r="AE123" s="236">
        <v>3</v>
      </c>
      <c r="AF123" s="237">
        <v>14</v>
      </c>
      <c r="AG123" s="238">
        <v>2962</v>
      </c>
      <c r="AH123" s="239">
        <v>0.1</v>
      </c>
      <c r="AI123" s="240">
        <v>0.43</v>
      </c>
      <c r="AJ123" t="s" s="265">
        <f>IF(OR(AD123&lt;0,AD123="n/a",AD123=0,AN123="n/a"),"n/a",AN123/AD123)</f>
        <v>143</v>
      </c>
      <c r="AK123" t="s" s="265">
        <f>IF(OR(AN123&lt;0,AN123="n/a",AO123&lt;0,AO123="n/a"),"n/a",AN123/AO123)</f>
        <v>143</v>
      </c>
      <c r="AL123" s="243">
        <f>((AP123/AQ123)^(1/1)-1)*100</f>
        <v>3.49206349206348</v>
      </c>
      <c r="AM123" s="243">
        <f>IF(AS123=0,"n/a",((AP123/AS123)^(1/3)-1)*100)</f>
        <v>15.78867968275652</v>
      </c>
      <c r="AN123" s="243">
        <f>IF(AV123=0,"n/a",((AP123/AV123)^(1/5)-1)*100)</f>
        <v>20.18626794277718</v>
      </c>
      <c r="AO123" t="s" s="265">
        <f>IF(BB123=0,"n/a",((AP123/BB123)^(1/10)-1)*100)</f>
        <v>143</v>
      </c>
      <c r="AP123" s="241">
        <v>1.63</v>
      </c>
      <c r="AQ123" s="241">
        <v>1.575</v>
      </c>
      <c r="AR123" s="241">
        <v>1.3</v>
      </c>
      <c r="AS123" s="241">
        <v>1.05</v>
      </c>
      <c r="AT123" s="245"/>
      <c r="AU123" s="241">
        <v>0.85</v>
      </c>
      <c r="AV123" s="241">
        <v>0.65</v>
      </c>
      <c r="AW123" s="245"/>
      <c r="AX123" s="246">
        <v>0.375</v>
      </c>
      <c r="AY123" s="394">
        <v>0</v>
      </c>
      <c r="AZ123" s="317">
        <v>0</v>
      </c>
      <c r="BA123" s="317">
        <v>0</v>
      </c>
      <c r="BB123" s="317">
        <v>0</v>
      </c>
      <c r="BC123" s="317">
        <v>0</v>
      </c>
      <c r="BD123" s="317">
        <v>0</v>
      </c>
      <c r="BE123" s="317">
        <v>0</v>
      </c>
      <c r="BF123" s="317">
        <v>0</v>
      </c>
      <c r="BG123" s="317">
        <v>0</v>
      </c>
      <c r="BH123" s="317">
        <v>0</v>
      </c>
      <c r="BI123" s="401">
        <v>0</v>
      </c>
      <c r="BJ123" s="246">
        <f>SUM(AP123:BI123)</f>
        <v>7.43</v>
      </c>
      <c r="BK123" s="250">
        <f>((AP123/AQ123)-1)*100</f>
        <v>3.49206349206348</v>
      </c>
      <c r="BL123" s="250">
        <f>((AQ123/AR123)-1)*100</f>
        <v>21.15384615384615</v>
      </c>
      <c r="BM123" s="250">
        <f>((AR123/AS123)-1)*100</f>
        <v>23.80952380952381</v>
      </c>
      <c r="BN123" s="250">
        <f>IF(AU123=0,0,IF(AU123&gt;AS123,0,((AS123/AU123)-1)*100))</f>
        <v>23.52941176470589</v>
      </c>
      <c r="BO123" s="250">
        <f>IF(AV123=0,0,IF(AV123&gt;AU123,0,((AU123/AV123)-1)*100))</f>
        <v>30.76923076923077</v>
      </c>
      <c r="BP123" s="250">
        <f>IF(AX123=0,0,IF(AX123&gt;AV123,0,((AV123/AX123)-1)*100))</f>
        <v>73.33333333333334</v>
      </c>
      <c r="BQ123" s="251">
        <f>IF(AY123=0,0,IF(AY123&gt;AX123,0,((AX123/AY123)-1)*100))</f>
        <v>0</v>
      </c>
      <c r="BR123" s="252">
        <f>IF(AZ123=0,0,IF(AZ123&gt;AY123,0,((AY123/AZ123)-1)*100))</f>
        <v>0</v>
      </c>
      <c r="BS123" s="252">
        <f>IF(BA123=0,0,IF(BA123&gt;AZ123,0,((AZ123/BA123)-1)*100))</f>
        <v>0</v>
      </c>
      <c r="BT123" s="252">
        <f>IF(BB123=0,0,IF(BB123&gt;BA123,0,((BA123/BB123)-1)*100))</f>
        <v>0</v>
      </c>
      <c r="BU123" s="252">
        <f>IF(BC123=0,0,IF(BC123&gt;BB123,0,((BB123/BC123)-1)*100))</f>
        <v>0</v>
      </c>
      <c r="BV123" s="252">
        <f>IF(BD123=0,0,IF(BD123&gt;BC123,0,((BC123/BD123)-1)*100))</f>
        <v>0</v>
      </c>
      <c r="BW123" s="252">
        <f>IF(BE123=0,0,IF(BE123&gt;BD123,0,((BD123/BE123)-1)*100))</f>
        <v>0</v>
      </c>
      <c r="BX123" s="252">
        <f>IF(BF123=0,0,IF(BF123&gt;BE123,0,((BE123/BF123)-1)*100))</f>
        <v>0</v>
      </c>
      <c r="BY123" s="252">
        <f>IF(BG123=0,0,IF(BG123&gt;BF123,0,((BF123/BG123)-1)*100))</f>
        <v>0</v>
      </c>
      <c r="BZ123" s="252">
        <f>IF(BH123=0,0,IF(BH123&gt;BG123,0,((BG123/BH123)-1)*100))</f>
        <v>0</v>
      </c>
      <c r="CA123" s="253">
        <f>IF(BI123=0,0,IF(BI123&gt;BH123,0,((BH123/BI123)-1)*100))</f>
        <v>0</v>
      </c>
      <c r="CB123" s="250">
        <f>AVERAGE(BK123:CA123)</f>
        <v>10.35808290133549</v>
      </c>
      <c r="CC123" s="250">
        <f>SQRT(AVERAGE((BK123-$CB123)^2,(BL123-$CB123)^2,(BM123-$CB123)^2,(BN123-$CB123)^2,(BO123-$CB123)^2,(BP123-$CB123)^2,(BQ123-$CB123)^2,(BR123-$CB123)^2,(BS123-$CB123)^2,(BT123-$CB123)^2,(BU123-$CB123)^2,(BV123-$CB123)^2,(BW123-$CB123)^2,(BX123-$CB123)^2,(BY123-$CB123)^2,(BZ123-$CB123)^2,(CA123-$CB123)^2))</f>
        <v>18.91280567238622</v>
      </c>
      <c r="CD123" t="s" s="116">
        <v>302</v>
      </c>
      <c r="CE123" s="254">
        <f>IF(AN123="n/a","n/a",IF(U123&lt;0,"n/a",IF(U123="n/a","n/a",I123+AN123-U123)))</f>
        <v>5.63322967159446</v>
      </c>
      <c r="CF123" s="254">
        <f>IF(AN123="n/a","n/a",I123+AN123)</f>
        <v>23.69429837388454</v>
      </c>
      <c r="CG123" s="250">
        <f>D123/10+(1000-E123)/100+IF(F123="N",2,IF(F123="Y",1,0))+IF(G123="N",2,IF(G123="Y",1,0))+IF(L123&gt;10,5,L123/2)+IF(S123&gt;100,0,IF(S123&lt;0,0,(100-S123)/10))+IF(U123&gt;100,0,IF(U123&lt;0,0,(100-U123)/10))+IF(X123="-",0,IF(X123="N/A",0,IF(X123&gt;5,0,5-X123)))+IF(Y123&gt;5,0,5-Y123)+IF(Z123="N/A",0,IF(Z123&gt;5,0,5-Z123))+IF(AB123&lt;0,0,IF(AB123="-",0,IF(AB123="N/A",0,IF(AB123&gt;10,5,AB123/2))))+IF(AC123="n/a",0,IF(AC123&lt;0,0,IF(AC123&gt;10,5,AC123/2)))+IF(AE123="n/a",0,IF(AE123&lt;0,0,IF(AE123&gt;10,5,AE123/2)))+AF123/10+IF(AG123&gt;100000,3,IF(AG123&gt;10000,2,IF(AG123&gt;1000,1,0)))+IF(AL123&gt;10,5,AL123/2)+IF(AM123="n/a",0,IF(AM123&gt;10,5,AM123/2))+IF(AN123="n/a",0,IF(AN123&gt;10,5,AN123/2))+IF(AO123="n/a",0,IF(AO123&lt;0,0,IF(AO123&gt;10,5,AO123/2)))+IF(CB123&gt;10,5,CB123/2)</f>
        <v>55.03904701320731</v>
      </c>
      <c r="CH123" s="255">
        <f>IF(AB123="n/a",1.03*AP123,IF(AB123&lt;0,1.01*AP123,IF(AB123&gt;10,1.1*AP123,(1+AB123/100)*AP123)))</f>
        <v>1.6463</v>
      </c>
      <c r="CI123" s="256">
        <f>IF($AC123="n/a",1.03*CH123,IF($AC123&lt;0,1.01*CH123,IF($AC123&gt;10,1.1*CH123,(1+$AC123/100)*CH123)))</f>
        <v>1.81093</v>
      </c>
      <c r="CJ123" s="257">
        <f>IF($AE123="n/a",1.03*CI123,IF($AE123&lt;0,1.01*CI123,IF($AE123&gt;10,1.1*CI123,(1+$AE123/100)*CI123)))</f>
        <v>1.8652579</v>
      </c>
      <c r="CK123" s="257">
        <f>IF($AE123="n/a",1.03*CJ123,IF($AE123&lt;0,1.01*CJ123,IF($AE123&gt;10,1.1*CJ123,(1+$AE123/100)*CJ123)))</f>
        <v>1.921215637</v>
      </c>
      <c r="CL123" s="258">
        <f>IF($AE123="n/a",1.03*CK123,IF($AE123&lt;0,1.01*CK123,IF($AE123&gt;10,1.1*CK123,(1+$AE123/100)*CK123)))</f>
        <v>1.978852106110</v>
      </c>
      <c r="CM123" s="256">
        <f>SUM(CH123:CL123)</f>
        <v>9.222555643110001</v>
      </c>
      <c r="CN123" s="253">
        <f>(CM123/H123)*100</f>
        <v>19.48976255940406</v>
      </c>
      <c r="CO123" s="259">
        <v>1.55</v>
      </c>
      <c r="CP123" s="260">
        <v>39.2</v>
      </c>
      <c r="CQ123" s="261">
        <v>2.6</v>
      </c>
      <c r="CR123" s="260">
        <v>11.5</v>
      </c>
      <c r="CS123" s="261">
        <v>19.9</v>
      </c>
    </row>
    <row r="124" ht="11.25" customHeight="1">
      <c r="A124" t="s" s="116">
        <v>1334</v>
      </c>
      <c r="B124" t="s" s="116">
        <v>1335</v>
      </c>
      <c r="C124" t="s" s="116">
        <v>301</v>
      </c>
      <c r="D124" s="218">
        <v>8</v>
      </c>
      <c r="E124" s="85">
        <v>380</v>
      </c>
      <c r="F124" t="s" s="220">
        <v>141</v>
      </c>
      <c r="G124" t="s" s="221">
        <v>141</v>
      </c>
      <c r="H124" s="493">
        <v>41.95</v>
      </c>
      <c r="I124" s="223">
        <f>(R124/H124)*100</f>
        <v>2.288438617401668</v>
      </c>
      <c r="J124" s="224">
        <v>0.235</v>
      </c>
      <c r="K124" s="224">
        <v>0.24</v>
      </c>
      <c r="L124" s="223">
        <f>((K124/J124)-1)*100</f>
        <v>2.127659574468077</v>
      </c>
      <c r="M124" s="226">
        <v>42811</v>
      </c>
      <c r="N124" s="226">
        <v>42815</v>
      </c>
      <c r="O124" s="226">
        <v>42825</v>
      </c>
      <c r="P124" t="s" s="227">
        <v>434</v>
      </c>
      <c r="Q124" s="325"/>
      <c r="R124" s="225">
        <f>K124*4</f>
        <v>0.96</v>
      </c>
      <c r="S124" s="228">
        <f>IF(OR(W124&lt;0.01,W124="n/a"),"n/a",R124/W124*100)</f>
        <v>76.19047619047619</v>
      </c>
      <c r="T124" s="229">
        <f>IF(OR(W124&lt;0.01,Z124="n/a"),"n/a",(H124/SQRT(22.5*W124*(H124/Z124))-1)*100)</f>
        <v>151.3641792644369</v>
      </c>
      <c r="U124" s="223">
        <f>IF(OR(W124&lt;0.01,W124="n/a"),"n/a",H124/W124)</f>
        <v>33.2936507936508</v>
      </c>
      <c r="V124" s="230">
        <v>12</v>
      </c>
      <c r="W124" s="222">
        <v>1.26</v>
      </c>
      <c r="X124" s="222">
        <v>2.21</v>
      </c>
      <c r="Y124" s="231">
        <v>2.01</v>
      </c>
      <c r="Z124" s="232">
        <v>4.27</v>
      </c>
      <c r="AA124" s="233">
        <v>13.1</v>
      </c>
      <c r="AB124" s="234">
        <v>-12.3</v>
      </c>
      <c r="AC124" s="235">
        <v>22</v>
      </c>
      <c r="AD124" s="236">
        <v>14.7</v>
      </c>
      <c r="AE124" s="236">
        <v>15</v>
      </c>
      <c r="AF124" s="237">
        <v>5</v>
      </c>
      <c r="AG124" s="238">
        <v>936</v>
      </c>
      <c r="AH124" s="239">
        <v>1.5</v>
      </c>
      <c r="AI124" s="240">
        <v>1.4</v>
      </c>
      <c r="AJ124" s="241">
        <f>IF(OR(AD124&lt;0,AD124="n/a",AD124=0,AN124="n/a"),"n/a",AN124/AD124)</f>
        <v>0.214239865593226</v>
      </c>
      <c r="AK124" t="s" s="265">
        <f>IF(OR(AN124&lt;0,AN124="n/a",AO124&lt;0,AO124="n/a"),"n/a",AN124/AO124)</f>
        <v>143</v>
      </c>
      <c r="AL124" s="243">
        <f>((AP124/AQ124)^(1/1)-1)*100</f>
        <v>5.617977528089879</v>
      </c>
      <c r="AM124" s="243">
        <f>IF(AS124=0,"n/a",((AP124/AS124)^(1/3)-1)*100)</f>
        <v>4.027251949615396</v>
      </c>
      <c r="AN124" s="243">
        <f>IF(AV124=0,"n/a",((AP124/AV124)^(1/5)-1)*100)</f>
        <v>3.149326024220422</v>
      </c>
      <c r="AO124" t="s" s="265">
        <f>IF(BB124=0,"n/a",((AP124/BB124)^(1/10)-1)*100)</f>
        <v>143</v>
      </c>
      <c r="AP124" s="241">
        <v>0.9399999999999999</v>
      </c>
      <c r="AQ124" s="241">
        <v>0.89</v>
      </c>
      <c r="AR124" s="241">
        <v>0.87</v>
      </c>
      <c r="AS124" s="241">
        <v>0.835</v>
      </c>
      <c r="AT124" s="384"/>
      <c r="AU124" s="241">
        <v>0.8225</v>
      </c>
      <c r="AV124" s="241">
        <v>0.805</v>
      </c>
      <c r="AW124" s="384"/>
      <c r="AX124" s="246">
        <v>0.3825</v>
      </c>
      <c r="AY124" s="394">
        <v>0</v>
      </c>
      <c r="AZ124" s="317">
        <v>0</v>
      </c>
      <c r="BA124" s="317">
        <v>0</v>
      </c>
      <c r="BB124" s="317">
        <v>0</v>
      </c>
      <c r="BC124" s="317">
        <v>0</v>
      </c>
      <c r="BD124" s="317">
        <v>0</v>
      </c>
      <c r="BE124" s="317">
        <v>0</v>
      </c>
      <c r="BF124" s="317">
        <v>0</v>
      </c>
      <c r="BG124" s="317">
        <v>0</v>
      </c>
      <c r="BH124" s="317">
        <v>0</v>
      </c>
      <c r="BI124" s="401">
        <v>0</v>
      </c>
      <c r="BJ124" s="246">
        <f>SUM(AP124:BI124)</f>
        <v>5.545</v>
      </c>
      <c r="BK124" s="250">
        <f>((AP124/AQ124)-1)*100</f>
        <v>5.617977528089879</v>
      </c>
      <c r="BL124" s="250">
        <f>((AQ124/AR124)-1)*100</f>
        <v>2.298850574712641</v>
      </c>
      <c r="BM124" s="250">
        <f>((AR124/AS124)-1)*100</f>
        <v>4.191616766467066</v>
      </c>
      <c r="BN124" s="250">
        <f>IF(AU124=0,0,IF(AU124&gt;AS124,0,((AS124/AU124)-1)*100))</f>
        <v>1.519756838905773</v>
      </c>
      <c r="BO124" s="250">
        <f>IF(AV124=0,0,IF(AV124&gt;AU124,0,((AU124/AV124)-1)*100))</f>
        <v>2.173913043478248</v>
      </c>
      <c r="BP124" s="250">
        <f>IF(AX124=0,0,IF(AX124&gt;AV124,0,((AV124/AX124)-1)*100))</f>
        <v>110.4575163398693</v>
      </c>
      <c r="BQ124" s="251">
        <f>IF(AY124=0,0,IF(AY124&gt;AX124,0,((AX124/AY124)-1)*100))</f>
        <v>0</v>
      </c>
      <c r="BR124" s="252">
        <f>IF(AZ124=0,0,IF(AZ124&gt;AY124,0,((AY124/AZ124)-1)*100))</f>
        <v>0</v>
      </c>
      <c r="BS124" s="252">
        <f>IF(BA124=0,0,IF(BA124&gt;AZ124,0,((AZ124/BA124)-1)*100))</f>
        <v>0</v>
      </c>
      <c r="BT124" s="252">
        <f>IF(BB124=0,0,IF(BB124&gt;BA124,0,((BA124/BB124)-1)*100))</f>
        <v>0</v>
      </c>
      <c r="BU124" s="252">
        <f>IF(BC124=0,0,IF(BC124&gt;BB124,0,((BB124/BC124)-1)*100))</f>
        <v>0</v>
      </c>
      <c r="BV124" s="252">
        <f>IF(BD124=0,0,IF(BD124&gt;BC124,0,((BC124/BD124)-1)*100))</f>
        <v>0</v>
      </c>
      <c r="BW124" s="252">
        <f>IF(BE124=0,0,IF(BE124&gt;BD124,0,((BD124/BE124)-1)*100))</f>
        <v>0</v>
      </c>
      <c r="BX124" s="252">
        <f>IF(BF124=0,0,IF(BF124&gt;BE124,0,((BE124/BF124)-1)*100))</f>
        <v>0</v>
      </c>
      <c r="BY124" s="252">
        <f>IF(BG124=0,0,IF(BG124&gt;BF124,0,((BF124/BG124)-1)*100))</f>
        <v>0</v>
      </c>
      <c r="BZ124" s="252">
        <f>IF(BH124=0,0,IF(BH124&gt;BG124,0,((BG124/BH124)-1)*100))</f>
        <v>0</v>
      </c>
      <c r="CA124" s="253">
        <f>IF(BI124=0,0,IF(BI124&gt;BH124,0,((BH124/BI124)-1)*100))</f>
        <v>0</v>
      </c>
      <c r="CB124" s="250">
        <f>AVERAGE(BK124:CA124)</f>
        <v>7.427037123030758</v>
      </c>
      <c r="CC124" s="250">
        <f>SQRT(AVERAGE((BK124-$CB124)^2,(BL124-$CB124)^2,(BM124-$CB124)^2,(BN124-$CB124)^2,(BO124-$CB124)^2,(BP124-$CB124)^2,(BQ124-$CB124)^2,(BR124-$CB124)^2,(BS124-$CB124)^2,(BT124-$CB124)^2,(BU124-$CB124)^2,(BV124-$CB124)^2,(BW124-$CB124)^2,(BX124-$CB124)^2,(BY124-$CB124)^2,(BZ124-$CB124)^2,(CA124-$CB124)^2))</f>
        <v>25.80991549553535</v>
      </c>
      <c r="CD124" t="s" s="116">
        <v>302</v>
      </c>
      <c r="CE124" s="254">
        <f>IF(AN124="n/a","n/a",IF(U124&lt;0,"n/a",IF(U124="n/a","n/a",I124+AN124-U124)))</f>
        <v>-27.85588615202871</v>
      </c>
      <c r="CF124" s="254">
        <f>IF(AN124="n/a","n/a",I124+AN124)</f>
        <v>5.43776464162209</v>
      </c>
      <c r="CG124" s="250">
        <f>D124/10+(1000-E124)/100+IF(F124="N",2,IF(F124="Y",1,0))+IF(G124="N",2,IF(G124="Y",1,0))+IF(L124&gt;10,5,L124/2)+IF(S124&gt;100,0,IF(S124&lt;0,0,(100-S124)/10))+IF(U124&gt;100,0,IF(U124&lt;0,0,(100-U124)/10))+IF(X124="-",0,IF(X124="N/A",0,IF(X124&gt;5,0,5-X124)))+IF(Y124&gt;5,0,5-Y124)+IF(Z124="N/A",0,IF(Z124&gt;5,0,5-Z124))+IF(AB124&lt;0,0,IF(AB124="-",0,IF(AB124="N/A",0,IF(AB124&gt;10,5,AB124/2))))+IF(AC124="n/a",0,IF(AC124&lt;0,0,IF(AC124&gt;10,5,AC124/2)))+IF(AE124="n/a",0,IF(AE124&lt;0,0,IF(AE124&gt;10,5,AE124/2)))+AF124/10+IF(AG124&gt;100000,3,IF(AG124&gt;10000,2,IF(AG124&gt;1000,1,0)))+IF(AL124&gt;10,5,AL124/2)+IF(AM124="n/a",0,IF(AM124&gt;10,5,AM124/2))+IF(AN124="n/a",0,IF(AN124&gt;10,5,AN124/2))+IF(AO124="n/a",0,IF(AO124&lt;0,0,IF(AO124&gt;10,5,AO124/2)))+IF(CB124&gt;10,5,CB124/2)</f>
        <v>46.23621340129957</v>
      </c>
      <c r="CH124" s="255">
        <f>IF(AB124="n/a",1.03*AP124,IF(AB124&lt;0,1.01*AP124,IF(AB124&gt;10,1.1*AP124,(1+AB124/100)*AP124)))</f>
        <v>0.9493999999999999</v>
      </c>
      <c r="CI124" s="256">
        <f>IF($AC124="n/a",1.03*CH124,IF($AC124&lt;0,1.01*CH124,IF($AC124&gt;10,1.1*CH124,(1+$AC124/100)*CH124)))</f>
        <v>1.04434</v>
      </c>
      <c r="CJ124" s="257">
        <f>IF($AE124="n/a",1.03*CI124,IF($AE124&lt;0,1.01*CI124,IF($AE124&gt;10,1.1*CI124,(1+$AE124/100)*CI124)))</f>
        <v>1.148774</v>
      </c>
      <c r="CK124" s="257">
        <f>IF($AE124="n/a",1.03*CJ124,IF($AE124&lt;0,1.01*CJ124,IF($AE124&gt;10,1.1*CJ124,(1+$AE124/100)*CJ124)))</f>
        <v>1.2636514</v>
      </c>
      <c r="CL124" s="258">
        <f>IF($AE124="n/a",1.03*CK124,IF($AE124&lt;0,1.01*CK124,IF($AE124&gt;10,1.1*CK124,(1+$AE124/100)*CK124)))</f>
        <v>1.39001654</v>
      </c>
      <c r="CM124" s="256">
        <f>SUM(CH124:CL124)</f>
        <v>5.796181940000001</v>
      </c>
      <c r="CN124" s="253">
        <f>(CM124/H124)*100</f>
        <v>13.81688185935638</v>
      </c>
      <c r="CO124" s="259">
        <v>1.17</v>
      </c>
      <c r="CP124" s="260">
        <v>66.3</v>
      </c>
      <c r="CQ124" s="261">
        <v>-1.5</v>
      </c>
      <c r="CR124" s="260">
        <v>9.699999999999999</v>
      </c>
      <c r="CS124" s="261">
        <v>25.8</v>
      </c>
    </row>
    <row r="125" ht="11.25" customHeight="1">
      <c r="A125" t="s" s="116">
        <v>1336</v>
      </c>
      <c r="B125" t="s" s="116">
        <v>1337</v>
      </c>
      <c r="C125" t="s" s="227">
        <v>1131</v>
      </c>
      <c r="D125" s="218">
        <v>7</v>
      </c>
      <c r="E125" s="85">
        <v>454</v>
      </c>
      <c r="F125" t="s" s="220">
        <v>129</v>
      </c>
      <c r="G125" t="s" s="221">
        <v>129</v>
      </c>
      <c r="H125" s="493">
        <v>39.79</v>
      </c>
      <c r="I125" s="223">
        <f>(R125/H125)*100</f>
        <v>2.3121387283237</v>
      </c>
      <c r="J125" s="224">
        <v>0.22</v>
      </c>
      <c r="K125" s="224">
        <v>0.23</v>
      </c>
      <c r="L125" s="223">
        <f>((K125/J125)-1)*100</f>
        <v>4.545454545454541</v>
      </c>
      <c r="M125" s="323">
        <v>42732</v>
      </c>
      <c r="N125" s="323">
        <v>42734</v>
      </c>
      <c r="O125" s="323">
        <v>42748</v>
      </c>
      <c r="P125" t="s" s="227">
        <v>268</v>
      </c>
      <c r="Q125" s="325"/>
      <c r="R125" s="225">
        <f>K125*4</f>
        <v>0.92</v>
      </c>
      <c r="S125" s="228">
        <f>IF(OR(W125&lt;0.01,W125="n/a"),"n/a",R125/W125*100)</f>
        <v>155.9322033898305</v>
      </c>
      <c r="T125" s="229">
        <f>IF(OR(W125&lt;0.01,Z125="n/a"),"n/a",(H125/SQRT(22.5*W125*(H125/Z125))-1)*100)</f>
        <v>195.842885976111</v>
      </c>
      <c r="U125" s="223">
        <f>IF(OR(W125&lt;0.01,W125="n/a"),"n/a",H125/W125)</f>
        <v>67.4406779661017</v>
      </c>
      <c r="V125" s="230">
        <v>12</v>
      </c>
      <c r="W125" s="222">
        <v>0.59</v>
      </c>
      <c r="X125" s="222">
        <v>8.49</v>
      </c>
      <c r="Y125" s="231">
        <v>8.199999999999999</v>
      </c>
      <c r="Z125" s="232">
        <v>2.92</v>
      </c>
      <c r="AA125" s="233">
        <v>4.6</v>
      </c>
      <c r="AB125" s="234">
        <v>43</v>
      </c>
      <c r="AC125" s="235">
        <v>28.98</v>
      </c>
      <c r="AD125" s="236">
        <v>117.6</v>
      </c>
      <c r="AE125" s="236">
        <v>8</v>
      </c>
      <c r="AF125" s="237">
        <v>16</v>
      </c>
      <c r="AG125" s="238">
        <v>6404</v>
      </c>
      <c r="AH125" s="239">
        <v>6.1</v>
      </c>
      <c r="AI125" s="240">
        <v>2.03</v>
      </c>
      <c r="AJ125" s="241">
        <f>IF(OR(AD125&lt;0,AD125="n/a",AD125=0,AN125="n/a"),"n/a",AN125/AD125)</f>
        <v>0.1177987101028875</v>
      </c>
      <c r="AK125" t="s" s="265">
        <f>IF(OR(AN125&lt;0,AN125="n/a",AO125&lt;0,AO125="n/a"),"n/a",AN125/AO125)</f>
        <v>143</v>
      </c>
      <c r="AL125" s="243">
        <f>((AP125/AQ125)^(1/1)-1)*100</f>
        <v>4.761904761904767</v>
      </c>
      <c r="AM125" s="243">
        <f>IF(AS125=0,"n/a",((AP125/AS125)^(1/3)-1)*100)</f>
        <v>6.917810999860885</v>
      </c>
      <c r="AN125" s="243">
        <f>IF(AV125=0,"n/a",((AP125/AV125)^(1/5)-1)*100)</f>
        <v>13.85312830809957</v>
      </c>
      <c r="AO125" t="s" s="265">
        <f>IF(BB125=0,"n/a",((AP125/BB125)^(1/10)-1)*100)</f>
        <v>143</v>
      </c>
      <c r="AP125" s="241">
        <v>0.88</v>
      </c>
      <c r="AQ125" s="241">
        <v>0.84</v>
      </c>
      <c r="AR125" s="241">
        <v>0.8</v>
      </c>
      <c r="AS125" s="241">
        <v>0.72</v>
      </c>
      <c r="AT125" s="245"/>
      <c r="AU125" s="241">
        <v>0.58</v>
      </c>
      <c r="AV125" s="241">
        <v>0.46</v>
      </c>
      <c r="AW125" s="245"/>
      <c r="AX125" s="583">
        <v>0.4</v>
      </c>
      <c r="AY125" s="394">
        <v>0.4875</v>
      </c>
      <c r="AZ125" s="248">
        <v>0.7375</v>
      </c>
      <c r="BA125" s="317">
        <v>0.645</v>
      </c>
      <c r="BB125" s="317">
        <v>0</v>
      </c>
      <c r="BC125" s="317">
        <v>0</v>
      </c>
      <c r="BD125" s="317">
        <v>0</v>
      </c>
      <c r="BE125" s="317">
        <v>0</v>
      </c>
      <c r="BF125" s="317">
        <v>0</v>
      </c>
      <c r="BG125" s="317">
        <v>0</v>
      </c>
      <c r="BH125" s="317">
        <v>0</v>
      </c>
      <c r="BI125" s="401">
        <v>0</v>
      </c>
      <c r="BJ125" s="246">
        <f>SUM(AP125:BI125)</f>
        <v>6.550000000000001</v>
      </c>
      <c r="BK125" s="250">
        <f>((AP125/AQ125)-1)*100</f>
        <v>4.761904761904767</v>
      </c>
      <c r="BL125" s="250">
        <f>((AQ125/AR125)-1)*100</f>
        <v>4.999999999999982</v>
      </c>
      <c r="BM125" s="250">
        <f>((AR125/AS125)-1)*100</f>
        <v>11.11111111111112</v>
      </c>
      <c r="BN125" s="250">
        <f>IF(AU125=0,0,IF(AU125&gt;AS125,0,((AS125/AU125)-1)*100))</f>
        <v>24.13793103448276</v>
      </c>
      <c r="BO125" s="250">
        <f>IF(AV125=0,0,IF(AV125&gt;AU125,0,((AU125/AV125)-1)*100))</f>
        <v>26.08695652173911</v>
      </c>
      <c r="BP125" s="250">
        <f>IF(AX125=0,0,IF(AX125&gt;AV125,0,((AV125/AX125)-1)*100))</f>
        <v>14.99999999999999</v>
      </c>
      <c r="BQ125" s="251">
        <f>IF(AY125=0,0,IF(AY125&gt;AX125,0,((AX125/AY125)-1)*100))</f>
        <v>0</v>
      </c>
      <c r="BR125" s="252">
        <f>IF(AZ125=0,0,IF(AZ125&gt;AY125,0,((AY125/AZ125)-1)*100))</f>
        <v>0</v>
      </c>
      <c r="BS125" s="252">
        <f>IF(BA125=0,0,IF(BA125&gt;AZ125,0,((AZ125/BA125)-1)*100))</f>
        <v>14.34108527131783</v>
      </c>
      <c r="BT125" s="252">
        <f>IF(BB125=0,0,IF(BB125&gt;BA125,0,((BA125/BB125)-1)*100))</f>
        <v>0</v>
      </c>
      <c r="BU125" s="252">
        <f>IF(BC125=0,0,IF(BC125&gt;BB125,0,((BB125/BC125)-1)*100))</f>
        <v>0</v>
      </c>
      <c r="BV125" s="252">
        <f>IF(BD125=0,0,IF(BD125&gt;BC125,0,((BC125/BD125)-1)*100))</f>
        <v>0</v>
      </c>
      <c r="BW125" s="252">
        <f>IF(BE125=0,0,IF(BE125&gt;BD125,0,((BD125/BE125)-1)*100))</f>
        <v>0</v>
      </c>
      <c r="BX125" s="252">
        <f>IF(BF125=0,0,IF(BF125&gt;BE125,0,((BE125/BF125)-1)*100))</f>
        <v>0</v>
      </c>
      <c r="BY125" s="252">
        <f>IF(BG125=0,0,IF(BG125&gt;BF125,0,((BF125/BG125)-1)*100))</f>
        <v>0</v>
      </c>
      <c r="BZ125" s="252">
        <f>IF(BH125=0,0,IF(BH125&gt;BG125,0,((BG125/BH125)-1)*100))</f>
        <v>0</v>
      </c>
      <c r="CA125" s="253">
        <f>IF(BI125=0,0,IF(BI125&gt;BH125,0,((BH125/BI125)-1)*100))</f>
        <v>0</v>
      </c>
      <c r="CB125" s="250">
        <f>AVERAGE(BK125:CA125)</f>
        <v>5.908175805915032</v>
      </c>
      <c r="CC125" s="250">
        <f>SQRT(AVERAGE((BK125-$CB125)^2,(BL125-$CB125)^2,(BM125-$CB125)^2,(BN125-$CB125)^2,(BO125-$CB125)^2,(BP125-$CB125)^2,(BQ125-$CB125)^2,(BR125-$CB125)^2,(BS125-$CB125)^2,(BT125-$CB125)^2,(BU125-$CB125)^2,(BV125-$CB125)^2,(BW125-$CB125)^2,(BX125-$CB125)^2,(BY125-$CB125)^2,(BZ125-$CB125)^2,(CA125-$CB125)^2))</f>
        <v>8.648553316716427</v>
      </c>
      <c r="CD125" t="s" s="116">
        <v>285</v>
      </c>
      <c r="CE125" s="254">
        <f>IF(AN125="n/a","n/a",IF(U125&lt;0,"n/a",IF(U125="n/a","n/a",I125+AN125-U125)))</f>
        <v>-51.27541092967843</v>
      </c>
      <c r="CF125" s="254">
        <f>IF(AN125="n/a","n/a",I125+AN125)</f>
        <v>16.16526703642327</v>
      </c>
      <c r="CG125" s="250">
        <f>D125/10+(1000-E125)/100+IF(F125="N",2,IF(F125="Y",1,0))+IF(G125="N",2,IF(G125="Y",1,0))+IF(L125&gt;10,5,L125/2)+IF(S125&gt;100,0,IF(S125&lt;0,0,(100-S125)/10))+IF(U125&gt;100,0,IF(U125&lt;0,0,(100-U125)/10))+IF(X125="-",0,IF(X125="N/A",0,IF(X125&gt;5,0,5-X125)))+IF(Y125&gt;5,0,5-Y125)+IF(Z125="N/A",0,IF(Z125&gt;5,0,5-Z125))+IF(AB125&lt;0,0,IF(AB125="-",0,IF(AB125="N/A",0,IF(AB125&gt;10,5,AB125/2))))+IF(AC125="n/a",0,IF(AC125&lt;0,0,IF(AC125&gt;10,5,AC125/2)))+IF(AE125="n/a",0,IF(AE125&lt;0,0,IF(AE125&gt;10,5,AE125/2)))+AF125/10+IF(AG125&gt;100000,3,IF(AG125&gt;10000,2,IF(AG125&gt;1000,1,0)))+IF(AL125&gt;10,5,AL125/2)+IF(AM125="n/a",0,IF(AM125&gt;10,5,AM125/2))+IF(AN125="n/a",0,IF(AN125&gt;10,5,AN125/2))+IF(AO125="n/a",0,IF(AO125&lt;0,0,IF(AO125&gt;10,5,AO125/2)))+IF(CB125&gt;10,5,CB125/2)</f>
        <v>44.16260525995745</v>
      </c>
      <c r="CH125" s="255">
        <f>IF(AB125="n/a",1.03*AP125,IF(AB125&lt;0,1.01*AP125,IF(AB125&gt;10,1.1*AP125,(1+AB125/100)*AP125)))</f>
        <v>0.9680000000000001</v>
      </c>
      <c r="CI125" s="256">
        <f>IF($AC125="n/a",1.03*CH125,IF($AC125&lt;0,1.01*CH125,IF($AC125&gt;10,1.1*CH125,(1+$AC125/100)*CH125)))</f>
        <v>1.0648</v>
      </c>
      <c r="CJ125" s="257">
        <f>IF($AE125="n/a",1.03*CI125,IF($AE125&lt;0,1.01*CI125,IF($AE125&gt;10,1.1*CI125,(1+$AE125/100)*CI125)))</f>
        <v>1.149984</v>
      </c>
      <c r="CK125" s="257">
        <f>IF($AE125="n/a",1.03*CJ125,IF($AE125&lt;0,1.01*CJ125,IF($AE125&gt;10,1.1*CJ125,(1+$AE125/100)*CJ125)))</f>
        <v>1.24198272</v>
      </c>
      <c r="CL125" s="258">
        <f>IF($AE125="n/a",1.03*CK125,IF($AE125&lt;0,1.01*CK125,IF($AE125&gt;10,1.1*CK125,(1+$AE125/100)*CK125)))</f>
        <v>1.341341337600001</v>
      </c>
      <c r="CM125" s="256">
        <f>SUM(CH125:CL125)</f>
        <v>5.766108057600001</v>
      </c>
      <c r="CN125" s="253">
        <f>(CM125/H125)*100</f>
        <v>14.49134973008294</v>
      </c>
      <c r="CO125" s="259">
        <v>0.74</v>
      </c>
      <c r="CP125" s="260">
        <v>17.8</v>
      </c>
      <c r="CQ125" s="261">
        <v>-3.2</v>
      </c>
      <c r="CR125" s="260">
        <v>1.2</v>
      </c>
      <c r="CS125" s="261">
        <v>2.9</v>
      </c>
    </row>
    <row r="126" ht="11.25" customHeight="1">
      <c r="A126" t="s" s="146">
        <v>1338</v>
      </c>
      <c r="B126" t="s" s="146">
        <v>1339</v>
      </c>
      <c r="C126" t="s" s="273">
        <v>234</v>
      </c>
      <c r="D126" s="267">
        <v>8</v>
      </c>
      <c r="E126" s="85">
        <v>383</v>
      </c>
      <c r="F126" t="s" s="151">
        <v>55</v>
      </c>
      <c r="G126" t="s" s="152">
        <v>55</v>
      </c>
      <c r="H126" s="496">
        <v>85.66</v>
      </c>
      <c r="I126" s="269">
        <f>(R126/H126)*100</f>
        <v>2.708381975250992</v>
      </c>
      <c r="J126" s="270">
        <v>0.53</v>
      </c>
      <c r="K126" s="270">
        <v>0.58</v>
      </c>
      <c r="L126" s="269">
        <f>((K126/J126)-1)*100</f>
        <v>9.433962264150942</v>
      </c>
      <c r="M126" s="272">
        <v>42804</v>
      </c>
      <c r="N126" s="272">
        <v>42808</v>
      </c>
      <c r="O126" s="272">
        <v>42830</v>
      </c>
      <c r="P126" t="s" s="273">
        <v>618</v>
      </c>
      <c r="Q126" s="508"/>
      <c r="R126" s="271">
        <f>K126*4</f>
        <v>2.32</v>
      </c>
      <c r="S126" s="275">
        <f>IF(OR(W126&lt;0.01,W126="n/a"),"n/a",R126/W126*100)</f>
        <v>58.1453634085213</v>
      </c>
      <c r="T126" s="276">
        <f>IF(OR(W126&lt;0.01,Z126="n/a"),"n/a",(H126/SQRT(22.5*W126*(H126/Z126))-1)*100)</f>
        <v>163.9202769003846</v>
      </c>
      <c r="U126" s="269">
        <f>IF(OR(W126&lt;0.01,W126="n/a"),"n/a",H126/W126)</f>
        <v>21.46867167919799</v>
      </c>
      <c r="V126" s="277">
        <v>12</v>
      </c>
      <c r="W126" s="268">
        <v>3.99</v>
      </c>
      <c r="X126" s="268">
        <v>3.01</v>
      </c>
      <c r="Y126" s="278">
        <v>2.35</v>
      </c>
      <c r="Z126" s="279">
        <v>7.3</v>
      </c>
      <c r="AA126" s="280">
        <v>34</v>
      </c>
      <c r="AB126" s="281">
        <v>14.3</v>
      </c>
      <c r="AC126" s="282">
        <v>7.29</v>
      </c>
      <c r="AD126" s="283">
        <v>10.6</v>
      </c>
      <c r="AE126" s="283">
        <v>7.15</v>
      </c>
      <c r="AF126" s="284">
        <v>17</v>
      </c>
      <c r="AG126" s="285">
        <v>15594</v>
      </c>
      <c r="AH126" s="286">
        <v>0.3</v>
      </c>
      <c r="AI126" s="287">
        <v>2.1</v>
      </c>
      <c r="AJ126" s="288">
        <f>IF(OR(AD126&lt;0,AD126="n/a",AD126=0,AN126="n/a"),"n/a",AN126/AD126)</f>
        <v>1.195400608586302</v>
      </c>
      <c r="AK126" t="s" s="368">
        <f>IF(OR(AN126&lt;0,AN126="n/a",AO126&lt;0,AO126="n/a"),"n/a",AN126/AO126)</f>
        <v>143</v>
      </c>
      <c r="AL126" s="290">
        <f>((AP126/AQ126)^(1/1)-1)*100</f>
        <v>11.89189189189188</v>
      </c>
      <c r="AM126" s="290">
        <f>IF(AS126=0,"n/a",((AP126/AS126)^(1/3)-1)*100)</f>
        <v>11.83288876818633</v>
      </c>
      <c r="AN126" s="290">
        <f>IF(AV126=0,"n/a",((AP126/AV126)^(1/5)-1)*100)</f>
        <v>12.67124645101481</v>
      </c>
      <c r="AO126" t="s" s="368">
        <f>IF(BB126=0,"n/a",((AP126/BB126)^(1/10)-1)*100)</f>
        <v>143</v>
      </c>
      <c r="AP126" s="288">
        <v>2.07</v>
      </c>
      <c r="AQ126" s="288">
        <v>1.85</v>
      </c>
      <c r="AR126" s="288">
        <v>1.61</v>
      </c>
      <c r="AS126" s="288">
        <v>1.48</v>
      </c>
      <c r="AT126" s="292"/>
      <c r="AU126" s="288">
        <v>1.34</v>
      </c>
      <c r="AV126" s="288">
        <v>1.14</v>
      </c>
      <c r="AW126" s="292"/>
      <c r="AX126" s="293">
        <v>0.8</v>
      </c>
      <c r="AY126" s="403">
        <v>0</v>
      </c>
      <c r="AZ126" s="426">
        <v>0</v>
      </c>
      <c r="BA126" s="426">
        <v>0</v>
      </c>
      <c r="BB126" s="426">
        <v>0</v>
      </c>
      <c r="BC126" s="426">
        <v>0</v>
      </c>
      <c r="BD126" s="426">
        <v>0</v>
      </c>
      <c r="BE126" s="426">
        <v>0</v>
      </c>
      <c r="BF126" s="426">
        <v>0</v>
      </c>
      <c r="BG126" s="426">
        <v>0</v>
      </c>
      <c r="BH126" s="426">
        <v>0</v>
      </c>
      <c r="BI126" s="494">
        <v>0</v>
      </c>
      <c r="BJ126" s="293">
        <f>SUM(AP126:BI126)</f>
        <v>10.29</v>
      </c>
      <c r="BK126" s="297">
        <f>((AP126/AQ126)-1)*100</f>
        <v>11.89189189189188</v>
      </c>
      <c r="BL126" s="297">
        <f>((AQ126/AR126)-1)*100</f>
        <v>14.90683229813665</v>
      </c>
      <c r="BM126" s="297">
        <f>((AR126/AS126)-1)*100</f>
        <v>8.783783783783793</v>
      </c>
      <c r="BN126" s="297">
        <f>IF(AU126=0,0,IF(AU126&gt;AS126,0,((AS126/AU126)-1)*100))</f>
        <v>10.44776119402984</v>
      </c>
      <c r="BO126" s="297">
        <f>IF(AV126=0,0,IF(AV126&gt;AU126,0,((AU126/AV126)-1)*100))</f>
        <v>17.54385964912282</v>
      </c>
      <c r="BP126" s="297">
        <f>IF(AX126=0,0,IF(AX126&gt;AV126,0,((AV126/AX126)-1)*100))</f>
        <v>42.49999999999999</v>
      </c>
      <c r="BQ126" s="298">
        <f>IF(AY126=0,0,IF(AY126&gt;AX126,0,((AX126/AY126)-1)*100))</f>
        <v>0</v>
      </c>
      <c r="BR126" s="299">
        <f>IF(AZ126=0,0,IF(AZ126&gt;AY126,0,((AY126/AZ126)-1)*100))</f>
        <v>0</v>
      </c>
      <c r="BS126" s="299">
        <f>IF(BA126=0,0,IF(BA126&gt;AZ126,0,((AZ126/BA126)-1)*100))</f>
        <v>0</v>
      </c>
      <c r="BT126" s="299">
        <f>IF(BB126=0,0,IF(BB126&gt;BA126,0,((BA126/BB126)-1)*100))</f>
        <v>0</v>
      </c>
      <c r="BU126" s="299">
        <f>IF(BC126=0,0,IF(BC126&gt;BB126,0,((BB126/BC126)-1)*100))</f>
        <v>0</v>
      </c>
      <c r="BV126" s="299">
        <f>IF(BD126=0,0,IF(BD126&gt;BC126,0,((BC126/BD126)-1)*100))</f>
        <v>0</v>
      </c>
      <c r="BW126" s="299">
        <f>IF(BE126=0,0,IF(BE126&gt;BD126,0,((BD126/BE126)-1)*100))</f>
        <v>0</v>
      </c>
      <c r="BX126" s="299">
        <f>IF(BF126=0,0,IF(BF126&gt;BE126,0,((BE126/BF126)-1)*100))</f>
        <v>0</v>
      </c>
      <c r="BY126" s="299">
        <f>IF(BG126=0,0,IF(BG126&gt;BF126,0,((BF126/BG126)-1)*100))</f>
        <v>0</v>
      </c>
      <c r="BZ126" s="299">
        <f>IF(BH126=0,0,IF(BH126&gt;BG126,0,((BG126/BH126)-1)*100))</f>
        <v>0</v>
      </c>
      <c r="CA126" s="300">
        <f>IF(BI126=0,0,IF(BI126&gt;BH126,0,((BH126/BI126)-1)*100))</f>
        <v>0</v>
      </c>
      <c r="CB126" s="297">
        <f>AVERAGE(BK126:CA126)</f>
        <v>6.239654636292056</v>
      </c>
      <c r="CC126" s="297">
        <f>SQRT(AVERAGE((BK126-$CB126)^2,(BL126-$CB126)^2,(BM126-$CB126)^2,(BN126-$CB126)^2,(BO126-$CB126)^2,(BP126-$CB126)^2,(BQ126-$CB126)^2,(BR126-$CB126)^2,(BS126-$CB126)^2,(BT126-$CB126)^2,(BU126-$CB126)^2,(BV126-$CB126)^2,(BW126-$CB126)^2,(BX126-$CB126)^2,(BY126-$CB126)^2,(BZ126-$CB126)^2,(CA126-$CB126)^2))</f>
        <v>10.85224941493062</v>
      </c>
      <c r="CD126" t="s" s="146">
        <v>157</v>
      </c>
      <c r="CE126" s="301">
        <f>IF(AN126="n/a","n/a",IF(U126&lt;0,"n/a",IF(U126="n/a","n/a",I126+AN126-U126)))</f>
        <v>-6.089043252932195</v>
      </c>
      <c r="CF126" s="301">
        <f>IF(AN126="n/a","n/a",I126+AN126)</f>
        <v>15.3796284262658</v>
      </c>
      <c r="CG126" s="297">
        <f>D126/10+(1000-E126)/100+IF(F126="N",2,IF(F126="Y",1,0))+IF(G126="N",2,IF(G126="Y",1,0))+IF(L126&gt;10,5,L126/2)+IF(S126&gt;100,0,IF(S126&lt;0,0,(100-S126)/10))+IF(U126&gt;100,0,IF(U126&lt;0,0,(100-U126)/10))+IF(X126="-",0,IF(X126="N/A",0,IF(X126&gt;5,0,5-X126)))+IF(Y126&gt;5,0,5-Y126)+IF(Z126="N/A",0,IF(Z126&gt;5,0,5-Z126))+IF(AB126&lt;0,0,IF(AB126="-",0,IF(AB126="N/A",0,IF(AB126&gt;10,5,AB126/2))))+IF(AC126="n/a",0,IF(AC126&lt;0,0,IF(AC126&gt;10,5,AC126/2)))+IF(AE126="n/a",0,IF(AE126&lt;0,0,IF(AE126&gt;10,5,AE126/2)))+AF126/10+IF(AG126&gt;100000,3,IF(AG126&gt;10000,2,IF(AG126&gt;1000,1,0)))+IF(AL126&gt;10,5,AL126/2)+IF(AM126="n/a",0,IF(AM126&gt;10,5,AM126/2))+IF(AN126="n/a",0,IF(AN126&gt;10,5,AN126/2))+IF(AO126="n/a",0,IF(AO126&lt;0,0,IF(AO126&gt;10,5,AO126/2)))+IF(CB126&gt;10,5,CB126/2)</f>
        <v>66.40540494144958</v>
      </c>
      <c r="CH126" s="302">
        <f>IF(AB126="n/a",1.03*AP126,IF(AB126&lt;0,1.01*AP126,IF(AB126&gt;10,1.1*AP126,(1+AB126/100)*AP126)))</f>
        <v>2.277</v>
      </c>
      <c r="CI126" s="303">
        <f>IF($AC126="n/a",1.03*CH126,IF($AC126&lt;0,1.01*CH126,IF($AC126&gt;10,1.1*CH126,(1+$AC126/100)*CH126)))</f>
        <v>2.4429933</v>
      </c>
      <c r="CJ126" s="304">
        <f>IF($AE126="n/a",1.03*CI126,IF($AE126&lt;0,1.01*CI126,IF($AE126&gt;10,1.1*CI126,(1+$AE126/100)*CI126)))</f>
        <v>2.617667320950</v>
      </c>
      <c r="CK126" s="304">
        <f>IF($AE126="n/a",1.03*CJ126,IF($AE126&lt;0,1.01*CJ126,IF($AE126&gt;10,1.1*CJ126,(1+$AE126/100)*CJ126)))</f>
        <v>2.804830534397925</v>
      </c>
      <c r="CL126" s="305">
        <f>IF($AE126="n/a",1.03*CK126,IF($AE126&lt;0,1.01*CK126,IF($AE126&gt;10,1.1*CK126,(1+$AE126/100)*CK126)))</f>
        <v>3.005375917607376</v>
      </c>
      <c r="CM126" s="303">
        <f>SUM(CH126:CL126)</f>
        <v>13.1478670729553</v>
      </c>
      <c r="CN126" s="300">
        <f>(CM126/H126)*100</f>
        <v>15.348899221288</v>
      </c>
      <c r="CO126" s="306">
        <v>0.6</v>
      </c>
      <c r="CP126" s="307">
        <v>5.7</v>
      </c>
      <c r="CQ126" s="308">
        <v>-13.9</v>
      </c>
      <c r="CR126" s="307">
        <v>-4.5</v>
      </c>
      <c r="CS126" s="308">
        <v>-7.1</v>
      </c>
    </row>
    <row r="127" ht="11.25" customHeight="1">
      <c r="A127" t="s" s="110">
        <v>1340</v>
      </c>
      <c r="B127" t="s" s="110">
        <v>1341</v>
      </c>
      <c r="C127" t="s" s="110">
        <v>194</v>
      </c>
      <c r="D127" s="174">
        <v>8</v>
      </c>
      <c r="E127" s="85">
        <v>355</v>
      </c>
      <c r="F127" t="s" s="118">
        <v>141</v>
      </c>
      <c r="G127" t="s" s="113">
        <v>141</v>
      </c>
      <c r="H127" s="495">
        <v>110.46</v>
      </c>
      <c r="I127" s="177">
        <f>(R127/H127)*100</f>
        <v>2.987506789788159</v>
      </c>
      <c r="J127" s="311">
        <v>0.77</v>
      </c>
      <c r="K127" s="311">
        <v>0.825</v>
      </c>
      <c r="L127" s="177">
        <f>((K127/J127)-1)*100</f>
        <v>7.14285714285714</v>
      </c>
      <c r="M127" s="322">
        <v>42719</v>
      </c>
      <c r="N127" s="322">
        <v>42723</v>
      </c>
      <c r="O127" s="322">
        <v>42750</v>
      </c>
      <c r="P127" t="s" s="173">
        <v>603</v>
      </c>
      <c r="Q127" s="492"/>
      <c r="R127" s="180">
        <f>K127*4</f>
        <v>3.3</v>
      </c>
      <c r="S127" s="181">
        <f>IF(OR(W127&lt;0.01,W127="n/a"),"n/a",R127/W127*100)</f>
        <v>60.3290676416819</v>
      </c>
      <c r="T127" s="182">
        <f>IF(OR(W127&lt;0.01,Z127="n/a"),"n/a",(H127/SQRT(22.5*W127*(H127/Z127))-1)*100)</f>
        <v>37.61279789697436</v>
      </c>
      <c r="U127" s="177">
        <f>IF(OR(W127&lt;0.01,W127="n/a"),"n/a",H127/W127)</f>
        <v>20.19378427787934</v>
      </c>
      <c r="V127" s="183">
        <v>12</v>
      </c>
      <c r="W127" s="176">
        <v>5.47</v>
      </c>
      <c r="X127" s="176">
        <v>4.12</v>
      </c>
      <c r="Y127" s="184">
        <v>1.62</v>
      </c>
      <c r="Z127" s="185">
        <v>2.11</v>
      </c>
      <c r="AA127" s="186">
        <v>10.7</v>
      </c>
      <c r="AB127" s="187">
        <v>19.4</v>
      </c>
      <c r="AC127" s="188">
        <v>4.06</v>
      </c>
      <c r="AD127" s="189">
        <v>2.9</v>
      </c>
      <c r="AE127" s="189">
        <v>4.91</v>
      </c>
      <c r="AF127" s="190">
        <v>15</v>
      </c>
      <c r="AG127" s="191">
        <v>19772</v>
      </c>
      <c r="AH127" s="192">
        <v>0.2</v>
      </c>
      <c r="AI127" s="193">
        <v>1.34</v>
      </c>
      <c r="AJ127" s="194">
        <f>IF(OR(AD127&lt;0,AD127="n/a",AD127=0,AN127="n/a"),"n/a",AN127/AD127)</f>
        <v>2.089822124902056</v>
      </c>
      <c r="AK127" s="195">
        <f>IF(OR(AN127&lt;0,AN127="n/a",AO127&lt;0,AO127="n/a"),"n/a",AN127/AO127)</f>
        <v>1.476645704581202</v>
      </c>
      <c r="AL127" s="196">
        <f>((AP127/AQ127)^(1/1)-1)*100</f>
        <v>10.00000000000001</v>
      </c>
      <c r="AM127" s="196">
        <f>IF(AS127=0,"n/a",((AP127/AS127)^(1/3)-1)*100)</f>
        <v>6.496870377734543</v>
      </c>
      <c r="AN127" s="196">
        <f>IF(AV127=0,"n/a",((AP127/AV127)^(1/5)-1)*100)</f>
        <v>6.060484162215962</v>
      </c>
      <c r="AO127" s="197">
        <f>IF(BB127=0,"n/a",((AP127/BB127)^(1/10)-1)*100)</f>
        <v>4.104223608556667</v>
      </c>
      <c r="AP127" s="194">
        <v>3.08</v>
      </c>
      <c r="AQ127" s="194">
        <v>2.8</v>
      </c>
      <c r="AR127" s="194">
        <v>2.655</v>
      </c>
      <c r="AS127" s="194">
        <v>2.55</v>
      </c>
      <c r="AT127" s="199"/>
      <c r="AU127" s="194">
        <v>2.3825</v>
      </c>
      <c r="AV127" s="194">
        <v>2.295</v>
      </c>
      <c r="AW127" s="199"/>
      <c r="AX127" s="200">
        <v>2.15</v>
      </c>
      <c r="AY127" s="370">
        <v>2.12</v>
      </c>
      <c r="AZ127" s="203">
        <v>2.12</v>
      </c>
      <c r="BA127" s="202">
        <v>2.12</v>
      </c>
      <c r="BB127" s="203">
        <v>2.06</v>
      </c>
      <c r="BC127" s="203">
        <v>2.06</v>
      </c>
      <c r="BD127" s="203">
        <v>2.06</v>
      </c>
      <c r="BE127" s="203">
        <v>2.06</v>
      </c>
      <c r="BF127" s="203">
        <v>2.06</v>
      </c>
      <c r="BG127" s="203">
        <v>2.06</v>
      </c>
      <c r="BH127" s="203">
        <v>2.06</v>
      </c>
      <c r="BI127" s="204">
        <v>2.06</v>
      </c>
      <c r="BJ127" s="200">
        <f>SUM(AP127:BI127)</f>
        <v>40.75250000000001</v>
      </c>
      <c r="BK127" s="205">
        <f>((AP127/AQ127)-1)*100</f>
        <v>10.00000000000001</v>
      </c>
      <c r="BL127" s="205">
        <f>((AQ127/AR127)-1)*100</f>
        <v>5.461393596986808</v>
      </c>
      <c r="BM127" s="205">
        <f>((AR127/AS127)-1)*100</f>
        <v>4.117647058823537</v>
      </c>
      <c r="BN127" s="205">
        <f>IF(AU127=0,0,IF(AU127&gt;AS127,0,((AS127/AU127)-1)*100))</f>
        <v>7.030430220356765</v>
      </c>
      <c r="BO127" s="205">
        <f>IF(AV127=0,0,IF(AV127&gt;AU127,0,((AU127/AV127)-1)*100))</f>
        <v>3.812636165577343</v>
      </c>
      <c r="BP127" s="205">
        <f>IF(AX127=0,0,IF(AX127&gt;AV127,0,((AV127/AX127)-1)*100))</f>
        <v>6.744186046511635</v>
      </c>
      <c r="BQ127" s="206">
        <f>IF(AY127=0,0,IF(AY127&gt;AX127,0,((AX127/AY127)-1)*100))</f>
        <v>1.415094339622636</v>
      </c>
      <c r="BR127" s="207">
        <f>IF(AZ127=0,0,IF(AZ127&gt;AY127,0,((AY127/AZ127)-1)*100))</f>
        <v>0</v>
      </c>
      <c r="BS127" s="207">
        <f>IF(BA127=0,0,IF(BA127&gt;AZ127,0,((AZ127/BA127)-1)*100))</f>
        <v>0</v>
      </c>
      <c r="BT127" s="207">
        <f>IF(BB127=0,0,IF(BB127&gt;BA127,0,((BA127/BB127)-1)*100))</f>
        <v>2.9126213592233</v>
      </c>
      <c r="BU127" s="207">
        <f>IF(BC127=0,0,IF(BC127&gt;BB127,0,((BB127/BC127)-1)*100))</f>
        <v>0</v>
      </c>
      <c r="BV127" s="207">
        <f>IF(BD127=0,0,IF(BD127&gt;BC127,0,((BC127/BD127)-1)*100))</f>
        <v>0</v>
      </c>
      <c r="BW127" s="207">
        <f>IF(BE127=0,0,IF(BE127&gt;BD127,0,((BD127/BE127)-1)*100))</f>
        <v>0</v>
      </c>
      <c r="BX127" s="207">
        <f>IF(BF127=0,0,IF(BF127&gt;BE127,0,((BE127/BF127)-1)*100))</f>
        <v>0</v>
      </c>
      <c r="BY127" s="207">
        <f>IF(BG127=0,0,IF(BG127&gt;BF127,0,((BF127/BG127)-1)*100))</f>
        <v>0</v>
      </c>
      <c r="BZ127" s="207">
        <f>IF(BH127=0,0,IF(BH127&gt;BG127,0,((BG127/BH127)-1)*100))</f>
        <v>0</v>
      </c>
      <c r="CA127" s="208">
        <f>IF(BI127=0,0,IF(BI127&gt;BH127,0,((BH127/BI127)-1)*100))</f>
        <v>0</v>
      </c>
      <c r="CB127" s="205">
        <f>AVERAGE(BK127:CA127)</f>
        <v>2.440824046300119</v>
      </c>
      <c r="CC127" s="205">
        <f>SQRT(AVERAGE((BK127-$CB127)^2,(BL127-$CB127)^2,(BM127-$CB127)^2,(BN127-$CB127)^2,(BO127-$CB127)^2,(BP127-$CB127)^2,(BQ127-$CB127)^2,(BR127-$CB127)^2,(BS127-$CB127)^2,(BT127-$CB127)^2,(BU127-$CB127)^2,(BV127-$CB127)^2,(BW127-$CB127)^2,(BX127-$CB127)^2,(BY127-$CB127)^2,(BZ127-$CB127)^2,(CA127-$CB127)^2))</f>
        <v>3.119533403212275</v>
      </c>
      <c r="CD127" t="s" s="110">
        <v>161</v>
      </c>
      <c r="CE127" s="209">
        <f>IF(AN127="n/a","n/a",IF(U127&lt;0,"n/a",IF(U127="n/a","n/a",I127+AN127-U127)))</f>
        <v>-11.14579332587522</v>
      </c>
      <c r="CF127" s="209">
        <f>IF(AN127="n/a","n/a",I127+AN127)</f>
        <v>9.04799095200412</v>
      </c>
      <c r="CG127" s="205">
        <f>D127/10+(1000-E127)/100+IF(F127="N",2,IF(F127="Y",1,0))+IF(G127="N",2,IF(G127="Y",1,0))+IF(L127&gt;10,5,L127/2)+IF(S127&gt;100,0,IF(S127&lt;0,0,(100-S127)/10))+IF(U127&gt;100,0,IF(U127&lt;0,0,(100-U127)/10))+IF(X127="-",0,IF(X127="N/A",0,IF(X127&gt;5,0,5-X127)))+IF(Y127&gt;5,0,5-Y127)+IF(Z127="N/A",0,IF(Z127&gt;5,0,5-Z127))+IF(AB127&lt;0,0,IF(AB127="-",0,IF(AB127="N/A",0,IF(AB127&gt;10,5,AB127/2))))+IF(AC127="n/a",0,IF(AC127&lt;0,0,IF(AC127&gt;10,5,AC127/2)))+IF(AE127="n/a",0,IF(AE127&lt;0,0,IF(AE127&gt;10,5,AE127/2)))+AF127/10+IF(AG127&gt;100000,3,IF(AG127&gt;10000,2,IF(AG127&gt;1000,1,0)))+IF(AL127&gt;10,5,AL127/2)+IF(AM127="n/a",0,IF(AM127&gt;10,5,AM127/2))+IF(AN127="n/a",0,IF(AN127&gt;10,5,AN127/2))+IF(AO127="n/a",0,IF(AO127&lt;0,0,IF(AO127&gt;10,5,AO127/2)))+IF(CB127&gt;10,5,CB127/2)</f>
        <v>59.45534447687609</v>
      </c>
      <c r="CH127" s="315">
        <f>IF(AB127="n/a",1.03*AP127,IF(AB127&lt;0,1.01*AP127,IF(AB127&gt;10,1.1*AP127,(1+AB127/100)*AP127)))</f>
        <v>3.388</v>
      </c>
      <c r="CI127" s="211">
        <f>IF($AC127="n/a",1.03*CH127,IF($AC127&lt;0,1.01*CH127,IF($AC127&gt;10,1.1*CH127,(1+$AC127/100)*CH127)))</f>
        <v>3.5255528</v>
      </c>
      <c r="CJ127" s="212">
        <f>IF($AE127="n/a",1.03*CI127,IF($AE127&lt;0,1.01*CI127,IF($AE127&gt;10,1.1*CI127,(1+$AE127/100)*CI127)))</f>
        <v>3.698657442480</v>
      </c>
      <c r="CK127" s="212">
        <f>IF($AE127="n/a",1.03*CJ127,IF($AE127&lt;0,1.01*CJ127,IF($AE127&gt;10,1.1*CJ127,(1+$AE127/100)*CJ127)))</f>
        <v>3.880261522905768</v>
      </c>
      <c r="CL127" s="210">
        <f>IF($AE127="n/a",1.03*CK127,IF($AE127&lt;0,1.01*CK127,IF($AE127&gt;10,1.1*CK127,(1+$AE127/100)*CK127)))</f>
        <v>4.070782363680441</v>
      </c>
      <c r="CM127" s="211">
        <f>SUM(CH127:CL127)</f>
        <v>18.56325412906621</v>
      </c>
      <c r="CN127" s="208">
        <f>(CM127/H127)*100</f>
        <v>16.8054084094389</v>
      </c>
      <c r="CO127" s="213">
        <v>0.25</v>
      </c>
      <c r="CP127" s="214">
        <v>23.2</v>
      </c>
      <c r="CQ127" s="215">
        <v>-2.9</v>
      </c>
      <c r="CR127" s="214">
        <v>0</v>
      </c>
      <c r="CS127" s="215">
        <v>4.4</v>
      </c>
    </row>
    <row r="128" ht="11.25" customHeight="1">
      <c r="A128" t="s" s="227">
        <v>1342</v>
      </c>
      <c r="B128" t="s" s="116">
        <v>1343</v>
      </c>
      <c r="C128" t="s" s="116">
        <v>341</v>
      </c>
      <c r="D128" s="218">
        <v>6</v>
      </c>
      <c r="E128" s="85">
        <v>626</v>
      </c>
      <c r="F128" t="s" s="220">
        <v>129</v>
      </c>
      <c r="G128" t="s" s="221">
        <v>129</v>
      </c>
      <c r="H128" s="493">
        <v>59.07</v>
      </c>
      <c r="I128" s="223">
        <f>(R128/H128)*100</f>
        <v>2.183849669883189</v>
      </c>
      <c r="J128" s="224">
        <v>0.3</v>
      </c>
      <c r="K128" s="224">
        <v>0.3225</v>
      </c>
      <c r="L128" s="223">
        <f>((K128/J128)-1)*100</f>
        <v>7.500000000000018</v>
      </c>
      <c r="M128" s="226">
        <v>42803</v>
      </c>
      <c r="N128" s="226">
        <v>42807</v>
      </c>
      <c r="O128" s="226">
        <v>42816</v>
      </c>
      <c r="P128" t="s" s="227">
        <v>737</v>
      </c>
      <c r="Q128" s="316"/>
      <c r="R128" s="225">
        <f>K128*4</f>
        <v>1.29</v>
      </c>
      <c r="S128" s="228">
        <f>IF(OR(W128&lt;0.01,W128="n/a"),"n/a",R128/W128*100)</f>
        <v>56.33187772925764</v>
      </c>
      <c r="T128" t="s" s="361">
        <f>IF(OR(W128&lt;0.01,Z128="n/a"),"n/a",(H128/SQRT(22.5*W128*(H128/Z128))-1)*100)</f>
        <v>143</v>
      </c>
      <c r="U128" s="223">
        <f>IF(OR(W128&lt;0.01,W128="n/a"),"n/a",H128/W128)</f>
        <v>25.79475982532751</v>
      </c>
      <c r="V128" s="230">
        <v>12</v>
      </c>
      <c r="W128" s="222">
        <v>2.29</v>
      </c>
      <c r="X128" s="222">
        <v>2.57</v>
      </c>
      <c r="Y128" s="231">
        <v>6.37</v>
      </c>
      <c r="Z128" t="s" s="514">
        <v>143</v>
      </c>
      <c r="AA128" s="642">
        <v>-129.7</v>
      </c>
      <c r="AB128" s="234">
        <v>95.09999999999999</v>
      </c>
      <c r="AC128" s="235">
        <v>9.16</v>
      </c>
      <c r="AD128" s="236">
        <v>28.4</v>
      </c>
      <c r="AE128" s="236">
        <v>10.03</v>
      </c>
      <c r="AF128" s="237">
        <v>27</v>
      </c>
      <c r="AG128" s="238">
        <v>5409</v>
      </c>
      <c r="AH128" s="239">
        <v>0.1</v>
      </c>
      <c r="AI128" t="s" s="416">
        <v>143</v>
      </c>
      <c r="AJ128" t="s" s="265">
        <f>IF(OR(AD128&lt;0,AD128="n/a",AD128=0,AN128="n/a"),"n/a",AN128/AD128)</f>
        <v>143</v>
      </c>
      <c r="AK128" t="s" s="265">
        <f>IF(OR(AN128&lt;0,AN128="n/a",AO128&lt;0,AO128="n/a"),"n/a",AN128/AO128)</f>
        <v>143</v>
      </c>
      <c r="AL128" s="243">
        <f>((AP128/AQ128)^(1/1)-1)*100</f>
        <v>13.20754716981132</v>
      </c>
      <c r="AM128" s="243">
        <f>IF(AS128=0,"n/a",((AP128/AS128)^(1/3)-1)*100)</f>
        <v>16.44545743112158</v>
      </c>
      <c r="AN128" t="s" s="265">
        <f>IF(AV128=0,"n/a",((AP128/AV128)^(1/5)-1)*100)</f>
        <v>143</v>
      </c>
      <c r="AO128" t="s" s="265">
        <f>IF(BB128=0,"n/a",((AP128/BB128)^(1/10)-1)*100)</f>
        <v>143</v>
      </c>
      <c r="AP128" s="241">
        <v>1.2</v>
      </c>
      <c r="AQ128" s="241">
        <v>1.06</v>
      </c>
      <c r="AR128" s="241">
        <v>0.92</v>
      </c>
      <c r="AS128" s="241">
        <v>0.76</v>
      </c>
      <c r="AT128" s="245"/>
      <c r="AU128" s="241">
        <v>0.6</v>
      </c>
      <c r="AV128" s="321">
        <v>0</v>
      </c>
      <c r="AW128" s="245"/>
      <c r="AX128" s="583">
        <v>0</v>
      </c>
      <c r="AY128" s="394">
        <v>0</v>
      </c>
      <c r="AZ128" s="317">
        <v>0</v>
      </c>
      <c r="BA128" s="317">
        <v>0</v>
      </c>
      <c r="BB128" s="317">
        <v>0</v>
      </c>
      <c r="BC128" s="317">
        <v>0</v>
      </c>
      <c r="BD128" s="317">
        <v>0</v>
      </c>
      <c r="BE128" s="317">
        <v>0</v>
      </c>
      <c r="BF128" s="317">
        <v>0</v>
      </c>
      <c r="BG128" s="317">
        <v>0</v>
      </c>
      <c r="BH128" s="317">
        <v>0</v>
      </c>
      <c r="BI128" s="401">
        <v>0</v>
      </c>
      <c r="BJ128" s="246">
        <f>SUM(AP128:BI128)</f>
        <v>4.539999999999999</v>
      </c>
      <c r="BK128" s="250">
        <f>((AP128/AQ128)-1)*100</f>
        <v>13.20754716981132</v>
      </c>
      <c r="BL128" s="250">
        <f>((AQ128/AR128)-1)*100</f>
        <v>15.21739130434783</v>
      </c>
      <c r="BM128" s="250">
        <f>((AR128/AS128)-1)*100</f>
        <v>21.05263157894737</v>
      </c>
      <c r="BN128" s="250">
        <f>IF(AU128=0,0,IF(AU128&gt;AS128,0,((AS128/AU128)-1)*100))</f>
        <v>26.66666666666668</v>
      </c>
      <c r="BO128" s="250">
        <f>IF(AV128=0,0,IF(AV128&gt;AU128,0,((AU128/AV128)-1)*100))</f>
        <v>0</v>
      </c>
      <c r="BP128" s="250">
        <f>IF(AX128=0,0,IF(AX128&gt;AV128,0,((AV128/AX128)-1)*100))</f>
        <v>0</v>
      </c>
      <c r="BQ128" s="251">
        <f>IF(AY128=0,0,IF(AY128&gt;AX128,0,((AX128/AY128)-1)*100))</f>
        <v>0</v>
      </c>
      <c r="BR128" s="252">
        <f>IF(AZ128=0,0,IF(AZ128&gt;AY128,0,((AY128/AZ128)-1)*100))</f>
        <v>0</v>
      </c>
      <c r="BS128" s="252">
        <f>IF(BA128=0,0,IF(BA128&gt;AZ128,0,((AZ128/BA128)-1)*100))</f>
        <v>0</v>
      </c>
      <c r="BT128" s="252">
        <f>IF(BB128=0,0,IF(BB128&gt;BA128,0,((BA128/BB128)-1)*100))</f>
        <v>0</v>
      </c>
      <c r="BU128" s="252">
        <f>IF(BC128=0,0,IF(BC128&gt;BB128,0,((BB128/BC128)-1)*100))</f>
        <v>0</v>
      </c>
      <c r="BV128" s="252">
        <f>IF(BD128=0,0,IF(BD128&gt;BC128,0,((BC128/BD128)-1)*100))</f>
        <v>0</v>
      </c>
      <c r="BW128" s="252">
        <f>IF(BE128=0,0,IF(BE128&gt;BD128,0,((BD128/BE128)-1)*100))</f>
        <v>0</v>
      </c>
      <c r="BX128" s="252">
        <f>IF(BF128=0,0,IF(BF128&gt;BE128,0,((BE128/BF128)-1)*100))</f>
        <v>0</v>
      </c>
      <c r="BY128" s="252">
        <f>IF(BG128=0,0,IF(BG128&gt;BF128,0,((BF128/BG128)-1)*100))</f>
        <v>0</v>
      </c>
      <c r="BZ128" s="252">
        <f>IF(BH128=0,0,IF(BH128&gt;BG128,0,((BG128/BH128)-1)*100))</f>
        <v>0</v>
      </c>
      <c r="CA128" s="253">
        <f>IF(BI128=0,0,IF(BI128&gt;BH128,0,((BH128/BI128)-1)*100))</f>
        <v>0</v>
      </c>
      <c r="CB128" s="250">
        <f>AVERAGE(BK128:CA128)</f>
        <v>4.479072748221952</v>
      </c>
      <c r="CC128" s="250">
        <f>SQRT(AVERAGE((BK128-$CB128)^2,(BL128-$CB128)^2,(BM128-$CB128)^2,(BN128-$CB128)^2,(BO128-$CB128)^2,(BP128-$CB128)^2,(BQ128-$CB128)^2,(BR128-$CB128)^2,(BS128-$CB128)^2,(BT128-$CB128)^2,(BU128-$CB128)^2,(BV128-$CB128)^2,(BW128-$CB128)^2,(BX128-$CB128)^2,(BY128-$CB128)^2,(BZ128-$CB128)^2,(CA128-$CB128)^2))</f>
        <v>8.468895102031901</v>
      </c>
      <c r="CD128" t="s" s="116">
        <v>302</v>
      </c>
      <c r="CE128" t="s" s="402">
        <f>IF(AN128="n/a","n/a",IF(U128&lt;0,"n/a",IF(U128="n/a","n/a",I128+AN128-U128)))</f>
        <v>143</v>
      </c>
      <c r="CF128" t="s" s="402">
        <f>IF(AN128="n/a","n/a",I128+AN128)</f>
        <v>143</v>
      </c>
      <c r="CG128" s="250">
        <f>D128/10+(1000-E128)/100+IF(F128="N",2,IF(F128="Y",1,0))+IF(G128="N",2,IF(G128="Y",1,0))+IF(L128&gt;10,5,L128/2)+IF(S128&gt;100,0,IF(S128&lt;0,0,(100-S128)/10))+IF(U128&gt;100,0,IF(U128&lt;0,0,(100-U128)/10))+IF(X128="-",0,IF(X128="N/A",0,IF(X128&gt;5,0,5-X128)))+IF(Y128&gt;5,0,5-Y128)+IF(Z128="N/A",0,IF(Z128&gt;5,0,5-Z128))+IF(AB128&lt;0,0,IF(AB128="-",0,IF(AB128="N/A",0,IF(AB128&gt;10,5,AB128/2))))+IF(AC128="n/a",0,IF(AC128&lt;0,0,IF(AC128&gt;10,5,AC128/2)))+IF(AE128="n/a",0,IF(AE128&lt;0,0,IF(AE128&gt;10,5,AE128/2)))+AF128/10+IF(AG128&gt;100000,3,IF(AG128&gt;10000,2,IF(AG128&gt;1000,1,0)))+IF(AL128&gt;10,5,AL128/2)+IF(AM128="n/a",0,IF(AM128&gt;10,5,AM128/2))+IF(AN128="n/a",0,IF(AN128&gt;10,5,AN128/2))+IF(AO128="n/a",0,IF(AO128&lt;0,0,IF(AO128&gt;10,5,AO128/2)))+IF(CB128&gt;10,5,CB128/2)</f>
        <v>52.82687261865247</v>
      </c>
      <c r="CH128" s="255">
        <f>IF(AB128="n/a",1.03*AP128,IF(AB128&lt;0,1.01*AP128,IF(AB128&gt;10,1.1*AP128,(1+AB128/100)*AP128)))</f>
        <v>1.32</v>
      </c>
      <c r="CI128" s="256">
        <f>IF($AC128="n/a",1.03*CH128,IF($AC128&lt;0,1.01*CH128,IF($AC128&gt;10,1.1*CH128,(1+$AC128/100)*CH128)))</f>
        <v>1.440912</v>
      </c>
      <c r="CJ128" s="257">
        <f>IF($AE128="n/a",1.03*CI128,IF($AE128&lt;0,1.01*CI128,IF($AE128&gt;10,1.1*CI128,(1+$AE128/100)*CI128)))</f>
        <v>1.5850032</v>
      </c>
      <c r="CK128" s="257">
        <f>IF($AE128="n/a",1.03*CJ128,IF($AE128&lt;0,1.01*CJ128,IF($AE128&gt;10,1.1*CJ128,(1+$AE128/100)*CJ128)))</f>
        <v>1.74350352</v>
      </c>
      <c r="CL128" s="258">
        <f>IF($AE128="n/a",1.03*CK128,IF($AE128&lt;0,1.01*CK128,IF($AE128&gt;10,1.1*CK128,(1+$AE128/100)*CK128)))</f>
        <v>1.917853872</v>
      </c>
      <c r="CM128" s="256">
        <f>SUM(CH128:CL128)</f>
        <v>8.007272592000001</v>
      </c>
      <c r="CN128" s="253">
        <f>(CM128/H128)*100</f>
        <v>13.55556558659218</v>
      </c>
      <c r="CO128" s="259">
        <v>0.27</v>
      </c>
      <c r="CP128" s="260">
        <v>26.9</v>
      </c>
      <c r="CQ128" s="261">
        <v>-1.1</v>
      </c>
      <c r="CR128" s="260">
        <v>10</v>
      </c>
      <c r="CS128" s="261">
        <v>8.5</v>
      </c>
    </row>
    <row r="129" ht="11.25" customHeight="1">
      <c r="A129" t="s" s="227">
        <v>1344</v>
      </c>
      <c r="B129" t="s" s="116">
        <v>1345</v>
      </c>
      <c r="C129" t="s" s="227">
        <v>655</v>
      </c>
      <c r="D129" s="218">
        <v>6</v>
      </c>
      <c r="E129" s="85">
        <v>681</v>
      </c>
      <c r="F129" t="s" s="220">
        <v>129</v>
      </c>
      <c r="G129" t="s" s="221">
        <v>129</v>
      </c>
      <c r="H129" s="493">
        <v>90.59</v>
      </c>
      <c r="I129" s="223">
        <f>(R129/H129)*100</f>
        <v>2.825918975604371</v>
      </c>
      <c r="J129" s="224">
        <v>0.62</v>
      </c>
      <c r="K129" s="224">
        <v>0.64</v>
      </c>
      <c r="L129" s="223">
        <f>((K129/J129)-1)*100</f>
        <v>3.2258064516129</v>
      </c>
      <c r="M129" s="226">
        <v>42992</v>
      </c>
      <c r="N129" s="226">
        <v>42993</v>
      </c>
      <c r="O129" s="226">
        <v>43007</v>
      </c>
      <c r="P129" t="s" s="227">
        <v>546</v>
      </c>
      <c r="Q129" s="395"/>
      <c r="R129" s="225">
        <f>K129*4</f>
        <v>2.56</v>
      </c>
      <c r="S129" s="228">
        <f>IF(OR(W129&lt;0.01,W129="n/a"),"n/a",R129/W129*100)</f>
        <v>107.1129707112971</v>
      </c>
      <c r="T129" s="229">
        <f>IF(OR(W129&lt;0.01,Z129="n/a"),"n/a",(H129/SQRT(22.5*W129*(H129/Z129))-1)*100)</f>
        <v>168.8305164652716</v>
      </c>
      <c r="U129" s="223">
        <f>IF(OR(W129&lt;0.01,W129="n/a"),"n/a",H129/W129)</f>
        <v>37.90376569037657</v>
      </c>
      <c r="V129" s="230">
        <v>12</v>
      </c>
      <c r="W129" s="222">
        <v>2.39</v>
      </c>
      <c r="X129" s="222">
        <v>5.96</v>
      </c>
      <c r="Y129" s="231">
        <v>11.35</v>
      </c>
      <c r="Z129" s="232">
        <v>4.29</v>
      </c>
      <c r="AA129" s="233">
        <v>11.8</v>
      </c>
      <c r="AB129" s="396">
        <v>96.90000000000001</v>
      </c>
      <c r="AC129" s="235">
        <v>-7.36</v>
      </c>
      <c r="AD129" s="236">
        <v>29</v>
      </c>
      <c r="AE129" s="236">
        <v>6.35</v>
      </c>
      <c r="AF129" s="237">
        <v>14</v>
      </c>
      <c r="AG129" s="238">
        <v>3055</v>
      </c>
      <c r="AH129" s="239">
        <v>2.7</v>
      </c>
      <c r="AI129" s="240">
        <v>1.5</v>
      </c>
      <c r="AJ129" s="241">
        <f>IF(OR(AD129&lt;0,AD129="n/a",AD129=0,AN129="n/a"),"n/a",AN129/AD129)</f>
        <v>0.1118659720679256</v>
      </c>
      <c r="AK129" s="242">
        <f>IF(OR(AN129&lt;0,AN129="n/a",AO129&lt;0,AO129="n/a"),"n/a",AN129/AO129)</f>
        <v>1.464806641127605</v>
      </c>
      <c r="AL129" s="243">
        <f>((AP129/AQ129)^(1/1)-1)*100</f>
        <v>4.273504273504281</v>
      </c>
      <c r="AM129" s="243">
        <f>IF(AS129=0,"n/a",((AP129/AS129)^(1/3)-1)*100)</f>
        <v>4.470101742942889</v>
      </c>
      <c r="AN129" s="243">
        <f>IF(AV129=0,"n/a",((AP129/AV129)^(1/5)-1)*100)</f>
        <v>3.244113189969844</v>
      </c>
      <c r="AO129" s="244">
        <f>IF(BB129=0,"n/a",((AP129/BB129)^(1/10)-1)*100)</f>
        <v>2.214704042761939</v>
      </c>
      <c r="AP129" s="241">
        <v>2.44</v>
      </c>
      <c r="AQ129" s="241">
        <v>2.34</v>
      </c>
      <c r="AR129" s="241">
        <v>2.22</v>
      </c>
      <c r="AS129" s="241">
        <v>2.14</v>
      </c>
      <c r="AT129" s="245"/>
      <c r="AU129" s="241">
        <v>2.1</v>
      </c>
      <c r="AV129" s="321">
        <v>2.08</v>
      </c>
      <c r="AW129" s="245"/>
      <c r="AX129" s="583">
        <v>2.08</v>
      </c>
      <c r="AY129" s="394">
        <v>2.08</v>
      </c>
      <c r="AZ129" s="248">
        <v>2.08</v>
      </c>
      <c r="BA129" s="248">
        <v>2</v>
      </c>
      <c r="BB129" s="248">
        <v>1.96</v>
      </c>
      <c r="BC129" s="248">
        <v>1.94</v>
      </c>
      <c r="BD129" s="248">
        <v>1.92</v>
      </c>
      <c r="BE129" s="248">
        <v>1.9</v>
      </c>
      <c r="BF129" s="248">
        <v>1.88</v>
      </c>
      <c r="BG129" s="248">
        <v>1.8</v>
      </c>
      <c r="BH129" s="248">
        <v>1.58</v>
      </c>
      <c r="BI129" s="249">
        <v>1.48</v>
      </c>
      <c r="BJ129" s="246">
        <f>SUM(AP129:BI129)</f>
        <v>36.02</v>
      </c>
      <c r="BK129" s="250">
        <f>((AP129/AQ129)-1)*100</f>
        <v>4.273504273504281</v>
      </c>
      <c r="BL129" s="250">
        <f>((AQ129/AR129)-1)*100</f>
        <v>5.405405405405395</v>
      </c>
      <c r="BM129" s="250">
        <f>((AR129/AS129)-1)*100</f>
        <v>3.738317757009346</v>
      </c>
      <c r="BN129" s="250">
        <f>IF(AU129=0,0,IF(AU129&gt;AS129,0,((AS129/AU129)-1)*100))</f>
        <v>1.904761904761898</v>
      </c>
      <c r="BO129" s="250">
        <f>IF(AV129=0,0,IF(AV129&gt;AU129,0,((AU129/AV129)-1)*100))</f>
        <v>0.9615384615384581</v>
      </c>
      <c r="BP129" s="250">
        <f>IF(AX129=0,0,IF(AX129&gt;AV129,0,((AV129/AX129)-1)*100))</f>
        <v>0</v>
      </c>
      <c r="BQ129" s="251">
        <f>IF(AY129=0,0,IF(AY129&gt;AX129,0,((AX129/AY129)-1)*100))</f>
        <v>0</v>
      </c>
      <c r="BR129" s="252">
        <f>IF(AZ129=0,0,IF(AZ129&gt;AY129,0,((AY129/AZ129)-1)*100))</f>
        <v>0</v>
      </c>
      <c r="BS129" s="252">
        <f>IF(BA129=0,0,IF(BA129&gt;AZ129,0,((AZ129/BA129)-1)*100))</f>
        <v>4.000000000000004</v>
      </c>
      <c r="BT129" s="252">
        <f>IF(BB129=0,0,IF(BB129&gt;BA129,0,((BA129/BB129)-1)*100))</f>
        <v>2.040816326530615</v>
      </c>
      <c r="BU129" s="252">
        <f>IF(BC129=0,0,IF(BC129&gt;BB129,0,((BB129/BC129)-1)*100))</f>
        <v>1.030927835051543</v>
      </c>
      <c r="BV129" s="252">
        <f>IF(BD129=0,0,IF(BD129&gt;BC129,0,((BC129/BD129)-1)*100))</f>
        <v>1.041666666666674</v>
      </c>
      <c r="BW129" s="252">
        <f>IF(BE129=0,0,IF(BE129&gt;BD129,0,((BD129/BE129)-1)*100))</f>
        <v>1.052631578947372</v>
      </c>
      <c r="BX129" s="252">
        <f>IF(BF129=0,0,IF(BF129&gt;BE129,0,((BE129/BF129)-1)*100))</f>
        <v>1.06382978723405</v>
      </c>
      <c r="BY129" s="252">
        <f>IF(BG129=0,0,IF(BG129&gt;BF129,0,((BF129/BG129)-1)*100))</f>
        <v>4.444444444444429</v>
      </c>
      <c r="BZ129" s="252">
        <f>IF(BH129=0,0,IF(BH129&gt;BG129,0,((BG129/BH129)-1)*100))</f>
        <v>13.9240506329114</v>
      </c>
      <c r="CA129" s="253">
        <f>IF(BI129=0,0,IF(BI129&gt;BH129,0,((BH129/BI129)-1)*100))</f>
        <v>6.756756756756754</v>
      </c>
      <c r="CB129" s="250">
        <f>AVERAGE(BK129:CA129)</f>
        <v>3.037567754750718</v>
      </c>
      <c r="CC129" s="250">
        <f>SQRT(AVERAGE((BK129-$CB129)^2,(BL129-$CB129)^2,(BM129-$CB129)^2,(BN129-$CB129)^2,(BO129-$CB129)^2,(BP129-$CB129)^2,(BQ129-$CB129)^2,(BR129-$CB129)^2,(BS129-$CB129)^2,(BT129-$CB129)^2,(BU129-$CB129)^2,(BV129-$CB129)^2,(BW129-$CB129)^2,(BX129-$CB129)^2,(BY129-$CB129)^2,(BZ129-$CB129)^2,(CA129-$CB129)^2))</f>
        <v>3.369339704476248</v>
      </c>
      <c r="CD129" t="s" s="116">
        <v>285</v>
      </c>
      <c r="CE129" s="254">
        <f>IF(AN129="n/a","n/a",IF(U129&lt;0,"n/a",IF(U129="n/a","n/a",I129+AN129-U129)))</f>
        <v>-31.83373352480235</v>
      </c>
      <c r="CF129" s="254">
        <f>IF(AN129="n/a","n/a",I129+AN129)</f>
        <v>6.070032165574215</v>
      </c>
      <c r="CG129" s="250">
        <f>D129/10+(1000-E129)/100+IF(F129="N",2,IF(F129="Y",1,0))+IF(G129="N",2,IF(G129="Y",1,0))+IF(L129&gt;10,5,L129/2)+IF(S129&gt;100,0,IF(S129&lt;0,0,(100-S129)/10))+IF(U129&gt;100,0,IF(U129&lt;0,0,(100-U129)/10))+IF(X129="-",0,IF(X129="N/A",0,IF(X129&gt;5,0,5-X129)))+IF(Y129&gt;5,0,5-Y129)+IF(Z129="N/A",0,IF(Z129&gt;5,0,5-Z129))+IF(AB129&lt;0,0,IF(AB129="-",0,IF(AB129="N/A",0,IF(AB129&gt;10,5,AB129/2))))+IF(AC129="n/a",0,IF(AC129&lt;0,0,IF(AC129&gt;10,5,AC129/2)))+IF(AE129="n/a",0,IF(AE129&lt;0,0,IF(AE129&gt;10,5,AE129/2)))+AF129/10+IF(AG129&gt;100000,3,IF(AG129&gt;10000,2,IF(AG129&gt;1000,1,0)))+IF(AL129&gt;10,5,AL129/2)+IF(AM129="n/a",0,IF(AM129&gt;10,5,AM129/2))+IF(AN129="n/a",0,IF(AN129&gt;10,5,AN129/2))+IF(AO129="n/a",0,IF(AO129&lt;0,0,IF(AO129&gt;10,5,AO129/2)))+IF(CB129&gt;10,5,CB129/2)</f>
        <v>31.51752215873363</v>
      </c>
      <c r="CH129" s="255">
        <f>IF(AB129="n/a",1.03*AP129,IF(AB129&lt;0,1.01*AP129,IF(AB129&gt;10,1.1*AP129,(1+AB129/100)*AP129)))</f>
        <v>2.684</v>
      </c>
      <c r="CI129" s="256">
        <f>IF($AC129="n/a",1.03*CH129,IF($AC129&lt;0,1.01*CH129,IF($AC129&gt;10,1.1*CH129,(1+$AC129/100)*CH129)))</f>
        <v>2.71084</v>
      </c>
      <c r="CJ129" s="257">
        <f>IF($AE129="n/a",1.03*CI129,IF($AE129&lt;0,1.01*CI129,IF($AE129&gt;10,1.1*CI129,(1+$AE129/100)*CI129)))</f>
        <v>2.88297834</v>
      </c>
      <c r="CK129" s="257">
        <f>IF($AE129="n/a",1.03*CJ129,IF($AE129&lt;0,1.01*CJ129,IF($AE129&gt;10,1.1*CJ129,(1+$AE129/100)*CJ129)))</f>
        <v>3.066047464590</v>
      </c>
      <c r="CL129" s="258">
        <f>IF($AE129="n/a",1.03*CK129,IF($AE129&lt;0,1.01*CK129,IF($AE129&gt;10,1.1*CK129,(1+$AE129/100)*CK129)))</f>
        <v>3.260741478591464</v>
      </c>
      <c r="CM129" s="256">
        <f>SUM(CH129:CL129)</f>
        <v>14.60460728318146</v>
      </c>
      <c r="CN129" s="253">
        <f>(CM129/H129)*100</f>
        <v>16.12165502062199</v>
      </c>
      <c r="CO129" s="259">
        <v>1.01</v>
      </c>
      <c r="CP129" s="260">
        <v>41.6</v>
      </c>
      <c r="CQ129" s="261">
        <v>-3.2</v>
      </c>
      <c r="CR129" s="260">
        <v>1.5</v>
      </c>
      <c r="CS129" s="261">
        <v>11.5</v>
      </c>
    </row>
    <row r="130" ht="11.25" customHeight="1">
      <c r="A130" t="s" s="116">
        <v>1346</v>
      </c>
      <c r="B130" t="s" s="116">
        <v>1347</v>
      </c>
      <c r="C130" t="s" s="227">
        <v>1348</v>
      </c>
      <c r="D130" s="218">
        <v>7</v>
      </c>
      <c r="E130" s="85">
        <v>450</v>
      </c>
      <c r="F130" t="s" s="220">
        <v>141</v>
      </c>
      <c r="G130" t="s" s="221">
        <v>141</v>
      </c>
      <c r="H130" s="493">
        <v>90.81</v>
      </c>
      <c r="I130" s="223">
        <f>(R130/H130)*100</f>
        <v>2.246448629005616</v>
      </c>
      <c r="J130" s="224">
        <v>0.46</v>
      </c>
      <c r="K130" s="224">
        <v>0.51</v>
      </c>
      <c r="L130" s="223">
        <f>((K130/J130)-1)*100</f>
        <v>10.86956521739131</v>
      </c>
      <c r="M130" s="323">
        <v>42717</v>
      </c>
      <c r="N130" s="323">
        <v>42719</v>
      </c>
      <c r="O130" s="323">
        <v>42738</v>
      </c>
      <c r="P130" t="s" s="227">
        <v>201</v>
      </c>
      <c r="Q130" s="325"/>
      <c r="R130" s="225">
        <f>K130*4</f>
        <v>2.04</v>
      </c>
      <c r="S130" s="228">
        <f>IF(OR(W130&lt;0.01,W130="n/a"),"n/a",R130/W130*100)</f>
        <v>32.74478330658106</v>
      </c>
      <c r="T130" s="229">
        <f>IF(OR(W130&lt;0.01,Z130="n/a"),"n/a",(H130/SQRT(22.5*W130*(H130/Z130))-1)*100)</f>
        <v>33.23147527221288</v>
      </c>
      <c r="U130" s="223">
        <f>IF(OR(W130&lt;0.01,W130="n/a"),"n/a",H130/W130)</f>
        <v>14.57624398073836</v>
      </c>
      <c r="V130" s="230">
        <v>12</v>
      </c>
      <c r="W130" s="222">
        <v>6.23</v>
      </c>
      <c r="X130" s="222">
        <v>1.66</v>
      </c>
      <c r="Y130" s="231">
        <v>1.43</v>
      </c>
      <c r="Z130" s="232">
        <v>2.74</v>
      </c>
      <c r="AA130" s="233">
        <v>19.1</v>
      </c>
      <c r="AB130" s="396">
        <v>1.7</v>
      </c>
      <c r="AC130" s="235">
        <v>10.45</v>
      </c>
      <c r="AD130" s="236">
        <v>6.3</v>
      </c>
      <c r="AE130" s="236">
        <v>8.800000000000001</v>
      </c>
      <c r="AF130" s="237">
        <v>13</v>
      </c>
      <c r="AG130" s="238">
        <v>13195</v>
      </c>
      <c r="AH130" s="239">
        <v>0.1</v>
      </c>
      <c r="AI130" s="240">
        <v>1.43</v>
      </c>
      <c r="AJ130" s="384">
        <f>IF(OR(AD130&lt;0,AD130="n/a",AD130=0,AN130="n/a"),"n/a",AN130/AD130)</f>
        <v>2.186976080435529</v>
      </c>
      <c r="AK130" s="242">
        <f>IF(OR(AN130&lt;0,AN130="n/a",AO130&lt;0,AO130="n/a"),"n/a",AN130/AO130)</f>
        <v>1.799902972302528</v>
      </c>
      <c r="AL130" s="243">
        <f>((AP130/AQ130)^(1/1)-1)*100</f>
        <v>14.99999999999999</v>
      </c>
      <c r="AM130" s="243">
        <f>IF(AS130=0,"n/a",((AP130/AS130)^(1/3)-1)*100)</f>
        <v>15.31315613332327</v>
      </c>
      <c r="AN130" s="243">
        <f>IF(AV130=0,"n/a",((AP130/AV130)^(1/5)-1)*100)</f>
        <v>13.77794930674383</v>
      </c>
      <c r="AO130" s="244">
        <f>IF(BB130=0,"n/a",((AP130/BB130)^(1/10)-1)*100)</f>
        <v>7.654828909537481</v>
      </c>
      <c r="AP130" s="241">
        <v>1.84</v>
      </c>
      <c r="AQ130" s="241">
        <v>1.6</v>
      </c>
      <c r="AR130" s="241">
        <v>1.4</v>
      </c>
      <c r="AS130" s="241">
        <v>1.2</v>
      </c>
      <c r="AT130" s="245"/>
      <c r="AU130" s="241">
        <v>1.04</v>
      </c>
      <c r="AV130" s="241">
        <v>0.965</v>
      </c>
      <c r="AW130" s="245"/>
      <c r="AX130" s="583">
        <v>0.88</v>
      </c>
      <c r="AY130" s="394">
        <v>0.88</v>
      </c>
      <c r="AZ130" s="317">
        <v>0.88</v>
      </c>
      <c r="BA130" s="317">
        <v>0.88</v>
      </c>
      <c r="BB130" s="317">
        <v>0.88</v>
      </c>
      <c r="BC130" s="317">
        <v>0.88</v>
      </c>
      <c r="BD130" s="317">
        <v>0.88</v>
      </c>
      <c r="BE130" s="317">
        <v>0.88</v>
      </c>
      <c r="BF130" s="317">
        <v>0.88</v>
      </c>
      <c r="BG130" s="317">
        <v>0.88</v>
      </c>
      <c r="BH130" s="317">
        <v>0.88</v>
      </c>
      <c r="BI130" s="401">
        <v>0.88</v>
      </c>
      <c r="BJ130" s="246">
        <f>SUM(AP130:BI130)</f>
        <v>18.605</v>
      </c>
      <c r="BK130" s="250">
        <f>((AP130/AQ130)-1)*100</f>
        <v>14.99999999999999</v>
      </c>
      <c r="BL130" s="250">
        <f>((AQ130/AR130)-1)*100</f>
        <v>14.2857142857143</v>
      </c>
      <c r="BM130" s="250">
        <f>((AR130/AS130)-1)*100</f>
        <v>16.66666666666667</v>
      </c>
      <c r="BN130" s="250">
        <f>IF(AU130=0,0,IF(AU130&gt;AS130,0,((AS130/AU130)-1)*100))</f>
        <v>15.38461538461537</v>
      </c>
      <c r="BO130" s="250">
        <f>IF(AV130=0,0,IF(AV130&gt;AU130,0,((AU130/AV130)-1)*100))</f>
        <v>7.772020725388606</v>
      </c>
      <c r="BP130" s="250">
        <f>IF(AX130=0,0,IF(AX130&gt;AV130,0,((AV130/AX130)-1)*100))</f>
        <v>9.659090909090896</v>
      </c>
      <c r="BQ130" s="251">
        <f>IF(AY130=0,0,IF(AY130&gt;AX130,0,((AX130/AY130)-1)*100))</f>
        <v>0</v>
      </c>
      <c r="BR130" s="252">
        <f>IF(AZ130=0,0,IF(AZ130&gt;AY130,0,((AY130/AZ130)-1)*100))</f>
        <v>0</v>
      </c>
      <c r="BS130" s="252">
        <f>IF(BA130=0,0,IF(BA130&gt;AZ130,0,((AZ130/BA130)-1)*100))</f>
        <v>0</v>
      </c>
      <c r="BT130" s="252">
        <f>IF(BB130=0,0,IF(BB130&gt;BA130,0,((BA130/BB130)-1)*100))</f>
        <v>0</v>
      </c>
      <c r="BU130" s="252">
        <f>IF(BC130=0,0,IF(BC130&gt;BB130,0,((BB130/BC130)-1)*100))</f>
        <v>0</v>
      </c>
      <c r="BV130" s="252">
        <f>IF(BD130=0,0,IF(BD130&gt;BC130,0,((BC130/BD130)-1)*100))</f>
        <v>0</v>
      </c>
      <c r="BW130" s="252">
        <f>IF(BE130=0,0,IF(BE130&gt;BD130,0,((BD130/BE130)-1)*100))</f>
        <v>0</v>
      </c>
      <c r="BX130" s="252">
        <f>IF(BF130=0,0,IF(BF130&gt;BE130,0,((BE130/BF130)-1)*100))</f>
        <v>0</v>
      </c>
      <c r="BY130" s="252">
        <f>IF(BG130=0,0,IF(BG130&gt;BF130,0,((BF130/BG130)-1)*100))</f>
        <v>0</v>
      </c>
      <c r="BZ130" s="252">
        <f>IF(BH130=0,0,IF(BH130&gt;BG130,0,((BG130/BH130)-1)*100))</f>
        <v>0</v>
      </c>
      <c r="CA130" s="253">
        <f>IF(BI130=0,0,IF(BI130&gt;BH130,0,((BH130/BI130)-1)*100))</f>
        <v>0</v>
      </c>
      <c r="CB130" s="250">
        <f>AVERAGE(BK130:CA130)</f>
        <v>4.633418115969167</v>
      </c>
      <c r="CC130" s="250">
        <f>SQRT(AVERAGE((BK130-$CB130)^2,(BL130-$CB130)^2,(BM130-$CB130)^2,(BN130-$CB130)^2,(BO130-$CB130)^2,(BP130-$CB130)^2,(BQ130-$CB130)^2,(BR130-$CB130)^2,(BS130-$CB130)^2,(BT130-$CB130)^2,(BU130-$CB130)^2,(BV130-$CB130)^2,(BW130-$CB130)^2,(BX130-$CB130)^2,(BY130-$CB130)^2,(BZ130-$CB130)^2,(CA130-$CB130)^2))</f>
        <v>6.563188634451489</v>
      </c>
      <c r="CD130" t="s" s="116">
        <v>152</v>
      </c>
      <c r="CE130" s="254">
        <f>IF(AN130="n/a","n/a",IF(U130&lt;0,"n/a",IF(U130="n/a","n/a",I130+AN130-U130)))</f>
        <v>1.448153955011087</v>
      </c>
      <c r="CF130" s="254">
        <f>IF(AN130="n/a","n/a",I130+AN130)</f>
        <v>16.02439793574945</v>
      </c>
      <c r="CG130" s="250">
        <f>D130/10+(1000-E130)/100+IF(F130="N",2,IF(F130="Y",1,0))+IF(G130="N",2,IF(G130="Y",1,0))+IF(L130&gt;10,5,L130/2)+IF(S130&gt;100,0,IF(S130&lt;0,0,(100-S130)/10))+IF(U130&gt;100,0,IF(U130&lt;0,0,(100-U130)/10))+IF(X130="-",0,IF(X130="N/A",0,IF(X130&gt;5,0,5-X130)))+IF(Y130&gt;5,0,5-Y130)+IF(Z130="N/A",0,IF(Z130&gt;5,0,5-Z130))+IF(AB130&lt;0,0,IF(AB130="-",0,IF(AB130="N/A",0,IF(AB130&gt;10,5,AB130/2))))+IF(AC130="n/a",0,IF(AC130&lt;0,0,IF(AC130&gt;10,5,AC130/2)))+IF(AE130="n/a",0,IF(AE130&lt;0,0,IF(AE130&gt;10,5,AE130/2)))+AF130/10+IF(AG130&gt;100000,3,IF(AG130&gt;10000,2,IF(AG130&gt;1000,1,0)))+IF(AL130&gt;10,5,AL130/2)+IF(AM130="n/a",0,IF(AM130&gt;10,5,AM130/2))+IF(AN130="n/a",0,IF(AN130&gt;10,5,AN130/2))+IF(AO130="n/a",0,IF(AO130&lt;0,0,IF(AO130&gt;10,5,AO130/2)))+IF(CB130&gt;10,5,CB130/2)</f>
        <v>72.33202078402137</v>
      </c>
      <c r="CH130" s="255">
        <f>IF(AB130="n/a",1.03*AP130,IF(AB130&lt;0,1.01*AP130,IF(AB130&gt;10,1.1*AP130,(1+AB130/100)*AP130)))</f>
        <v>1.87128</v>
      </c>
      <c r="CI130" s="256">
        <f>IF($AC130="n/a",1.03*CH130,IF($AC130&lt;0,1.01*CH130,IF($AC130&gt;10,1.1*CH130,(1+$AC130/100)*CH130)))</f>
        <v>2.058408</v>
      </c>
      <c r="CJ130" s="257">
        <f>IF($AE130="n/a",1.03*CI130,IF($AE130&lt;0,1.01*CI130,IF($AE130&gt;10,1.1*CI130,(1+$AE130/100)*CI130)))</f>
        <v>2.239547904</v>
      </c>
      <c r="CK130" s="257">
        <f>IF($AE130="n/a",1.03*CJ130,IF($AE130&lt;0,1.01*CJ130,IF($AE130&gt;10,1.1*CJ130,(1+$AE130/100)*CJ130)))</f>
        <v>2.436628119552001</v>
      </c>
      <c r="CL130" s="258">
        <f>IF($AE130="n/a",1.03*CK130,IF($AE130&lt;0,1.01*CK130,IF($AE130&gt;10,1.1*CK130,(1+$AE130/100)*CK130)))</f>
        <v>2.651051394072577</v>
      </c>
      <c r="CM130" s="256">
        <f>SUM(CH130:CL130)</f>
        <v>11.25691541762458</v>
      </c>
      <c r="CN130" s="253">
        <f>(CM130/H130)*100</f>
        <v>12.39611872880143</v>
      </c>
      <c r="CO130" s="259">
        <v>1.32</v>
      </c>
      <c r="CP130" s="260">
        <v>28.6</v>
      </c>
      <c r="CQ130" s="261">
        <v>-4.4</v>
      </c>
      <c r="CR130" s="260">
        <v>3.8</v>
      </c>
      <c r="CS130" s="261">
        <v>10.1</v>
      </c>
    </row>
    <row r="131" ht="11.25" customHeight="1">
      <c r="A131" t="s" s="146">
        <v>1349</v>
      </c>
      <c r="B131" t="s" s="146">
        <v>1350</v>
      </c>
      <c r="C131" t="s" s="273">
        <v>259</v>
      </c>
      <c r="D131" s="267">
        <v>8</v>
      </c>
      <c r="E131" s="85">
        <v>370</v>
      </c>
      <c r="F131" t="s" s="151">
        <v>141</v>
      </c>
      <c r="G131" t="s" s="152">
        <v>141</v>
      </c>
      <c r="H131" s="496">
        <v>80.02</v>
      </c>
      <c r="I131" s="269">
        <f>(R131/H131)*100</f>
        <v>2.999250187453137</v>
      </c>
      <c r="J131" s="270">
        <v>0.57</v>
      </c>
      <c r="K131" s="270">
        <v>0.6</v>
      </c>
      <c r="L131" s="269">
        <f>((K131/J131)-1)*100</f>
        <v>5.263157894736836</v>
      </c>
      <c r="M131" s="272">
        <v>42796</v>
      </c>
      <c r="N131" s="272">
        <v>42800</v>
      </c>
      <c r="O131" s="272">
        <v>42811</v>
      </c>
      <c r="P131" t="s" s="273">
        <v>318</v>
      </c>
      <c r="Q131" t="s" s="153">
        <v>351</v>
      </c>
      <c r="R131" s="271">
        <f>K131*4</f>
        <v>2.4</v>
      </c>
      <c r="S131" s="275">
        <f>IF(OR(W131&lt;0.01,W131="n/a"),"n/a",R131/W131*100)</f>
        <v>54.91990846681922</v>
      </c>
      <c r="T131" s="276">
        <f>IF(OR(W131&lt;0.01,Z131="n/a"),"n/a",(H131/SQRT(22.5*W131*(H131/Z131))-1)*100)</f>
        <v>37.11131179824605</v>
      </c>
      <c r="U131" s="269">
        <f>IF(OR(W131&lt;0.01,W131="n/a"),"n/a",H131/W131)</f>
        <v>18.31121281464531</v>
      </c>
      <c r="V131" s="277">
        <v>12</v>
      </c>
      <c r="W131" s="268">
        <v>4.37</v>
      </c>
      <c r="X131" s="268">
        <v>1.68</v>
      </c>
      <c r="Y131" s="278">
        <v>1.81</v>
      </c>
      <c r="Z131" s="279">
        <v>2.31</v>
      </c>
      <c r="AA131" s="280">
        <v>12.9</v>
      </c>
      <c r="AB131" s="281">
        <v>-0.6</v>
      </c>
      <c r="AC131" s="282">
        <v>11.28</v>
      </c>
      <c r="AD131" s="283">
        <v>1.3</v>
      </c>
      <c r="AE131" s="283">
        <v>10.93</v>
      </c>
      <c r="AF131" s="284">
        <v>26</v>
      </c>
      <c r="AG131" s="285">
        <v>35897</v>
      </c>
      <c r="AH131" s="286">
        <v>0.2</v>
      </c>
      <c r="AI131" s="287">
        <v>0.55</v>
      </c>
      <c r="AJ131" s="288">
        <f>IF(OR(AD131&lt;0,AD131="n/a",AD131=0,AN131="n/a"),"n/a",AN131/AD131)</f>
        <v>8.374331332662264</v>
      </c>
      <c r="AK131" s="289">
        <f>IF(OR(AN131&lt;0,AN131="n/a",AO131&lt;0,AO131="n/a"),"n/a",AN131/AO131)</f>
        <v>0.9140467660589975</v>
      </c>
      <c r="AL131" s="290">
        <f>((AP131/AQ131)^(1/1)-1)*100</f>
        <v>3.636363636363615</v>
      </c>
      <c r="AM131" s="290">
        <f>IF(AS131=0,"n/a",((AP131/AS131)^(1/3)-1)*100)</f>
        <v>10.715524489385</v>
      </c>
      <c r="AN131" s="290">
        <f>IF(AV131=0,"n/a",((AP131/AV131)^(1/5)-1)*100)</f>
        <v>10.88663073246094</v>
      </c>
      <c r="AO131" s="291">
        <f>IF(BB131=0,"n/a",((AP131/BB131)^(1/10)-1)*100)</f>
        <v>11.91036513306614</v>
      </c>
      <c r="AP131" s="288">
        <v>2.28</v>
      </c>
      <c r="AQ131" s="288">
        <v>2.2</v>
      </c>
      <c r="AR131" s="288">
        <v>1.96</v>
      </c>
      <c r="AS131" s="288">
        <v>1.68</v>
      </c>
      <c r="AT131" s="292"/>
      <c r="AU131" s="288">
        <v>1.52</v>
      </c>
      <c r="AV131" s="288">
        <v>1.36</v>
      </c>
      <c r="AW131" s="292"/>
      <c r="AX131" s="293">
        <v>1.08</v>
      </c>
      <c r="AY131" s="403">
        <v>1</v>
      </c>
      <c r="AZ131" s="295">
        <v>1</v>
      </c>
      <c r="BA131" s="295">
        <v>0.86</v>
      </c>
      <c r="BB131" s="295">
        <v>0.74</v>
      </c>
      <c r="BC131" s="295">
        <v>0.62</v>
      </c>
      <c r="BD131" s="295">
        <v>0.54</v>
      </c>
      <c r="BE131" s="295">
        <v>0.46</v>
      </c>
      <c r="BF131" s="426">
        <v>0.44</v>
      </c>
      <c r="BG131" s="295">
        <v>0.42545</v>
      </c>
      <c r="BH131" s="426">
        <v>0.3818</v>
      </c>
      <c r="BI131" s="296">
        <v>0.3818</v>
      </c>
      <c r="BJ131" s="293">
        <f>SUM(AP131:BI131)</f>
        <v>18.92905</v>
      </c>
      <c r="BK131" s="297">
        <f>((AP131/AQ131)-1)*100</f>
        <v>3.636363636363615</v>
      </c>
      <c r="BL131" s="297">
        <f>((AQ131/AR131)-1)*100</f>
        <v>12.24489795918369</v>
      </c>
      <c r="BM131" s="297">
        <f>((AR131/AS131)-1)*100</f>
        <v>16.66666666666667</v>
      </c>
      <c r="BN131" s="297">
        <f>IF(AU131=0,0,IF(AU131&gt;AS131,0,((AS131/AU131)-1)*100))</f>
        <v>10.52631578947367</v>
      </c>
      <c r="BO131" s="297">
        <f>IF(AV131=0,0,IF(AV131&gt;AU131,0,((AU131/AV131)-1)*100))</f>
        <v>11.76470588235294</v>
      </c>
      <c r="BP131" s="297">
        <f>IF(AX131=0,0,IF(AX131&gt;AV131,0,((AV131/AX131)-1)*100))</f>
        <v>25.92592592592593</v>
      </c>
      <c r="BQ131" s="298">
        <f>IF(AY131=0,0,IF(AY131&gt;AX131,0,((AX131/AY131)-1)*100))</f>
        <v>8.000000000000007</v>
      </c>
      <c r="BR131" s="299">
        <f>IF(AZ131=0,0,IF(AZ131&gt;AY131,0,((AY131/AZ131)-1)*100))</f>
        <v>0</v>
      </c>
      <c r="BS131" s="299">
        <f>IF(BA131=0,0,IF(BA131&gt;AZ131,0,((AZ131/BA131)-1)*100))</f>
        <v>16.27906976744187</v>
      </c>
      <c r="BT131" s="299">
        <f>IF(BB131=0,0,IF(BB131&gt;BA131,0,((BA131/BB131)-1)*100))</f>
        <v>16.21621621621621</v>
      </c>
      <c r="BU131" s="299">
        <f>IF(BC131=0,0,IF(BC131&gt;BB131,0,((BB131/BC131)-1)*100))</f>
        <v>19.35483870967742</v>
      </c>
      <c r="BV131" s="299">
        <f>IF(BD131=0,0,IF(BD131&gt;BC131,0,((BC131/BD131)-1)*100))</f>
        <v>14.81481481481481</v>
      </c>
      <c r="BW131" s="299">
        <f>IF(BE131=0,0,IF(BE131&gt;BD131,0,((BD131/BE131)-1)*100))</f>
        <v>17.3913043478261</v>
      </c>
      <c r="BX131" s="299">
        <f>IF(BF131=0,0,IF(BF131&gt;BE131,0,((BE131/BF131)-1)*100))</f>
        <v>4.545454545454541</v>
      </c>
      <c r="BY131" s="299">
        <f>IF(BG131=0,0,IF(BG131&gt;BF131,0,((BF131/BG131)-1)*100))</f>
        <v>3.419908332353971</v>
      </c>
      <c r="BZ131" s="299">
        <f>IF(BH131=0,0,IF(BH131&gt;BG131,0,((BG131/BH131)-1)*100))</f>
        <v>11.43268727082243</v>
      </c>
      <c r="CA131" s="300">
        <f>IF(BI131=0,0,IF(BI131&gt;BH131,0,((BH131/BI131)-1)*100))</f>
        <v>0</v>
      </c>
      <c r="CB131" s="297">
        <f>AVERAGE(BK131:CA131)</f>
        <v>11.30700999203376</v>
      </c>
      <c r="CC131" s="297">
        <f>SQRT(AVERAGE((BK131-$CB131)^2,(BL131-$CB131)^2,(BM131-$CB131)^2,(BN131-$CB131)^2,(BO131-$CB131)^2,(BP131-$CB131)^2,(BQ131-$CB131)^2,(BR131-$CB131)^2,(BS131-$CB131)^2,(BT131-$CB131)^2,(BU131-$CB131)^2,(BV131-$CB131)^2,(BW131-$CB131)^2,(BX131-$CB131)^2,(BY131-$CB131)^2,(BZ131-$CB131)^2,(CA131-$CB131)^2))</f>
        <v>7.031285838462273</v>
      </c>
      <c r="CD131" t="s" s="146">
        <v>137</v>
      </c>
      <c r="CE131" s="301">
        <f>IF(AN131="n/a","n/a",IF(U131&lt;0,"n/a",IF(U131="n/a","n/a",I131+AN131-U131)))</f>
        <v>-4.425331894731228</v>
      </c>
      <c r="CF131" s="301">
        <f>IF(AN131="n/a","n/a",I131+AN131)</f>
        <v>13.88588091991408</v>
      </c>
      <c r="CG131" s="297">
        <f>D131/10+(1000-E131)/100+IF(F131="N",2,IF(F131="Y",1,0))+IF(G131="N",2,IF(G131="Y",1,0))+IF(L131&gt;10,5,L131/2)+IF(S131&gt;100,0,IF(S131&lt;0,0,(100-S131)/10))+IF(U131&gt;100,0,IF(U131&lt;0,0,(100-U131)/10))+IF(X131="-",0,IF(X131="N/A",0,IF(X131&gt;5,0,5-X131)))+IF(Y131&gt;5,0,5-Y131)+IF(Z131="N/A",0,IF(Z131&gt;5,0,5-Z131))+IF(AB131&lt;0,0,IF(AB131="-",0,IF(AB131="N/A",0,IF(AB131&gt;10,5,AB131/2))))+IF(AC131="n/a",0,IF(AC131&lt;0,0,IF(AC131&gt;10,5,AC131/2)))+IF(AE131="n/a",0,IF(AE131&lt;0,0,IF(AE131&gt;10,5,AE131/2)))+AF131/10+IF(AG131&gt;100000,3,IF(AG131&gt;10000,2,IF(AG131&gt;1000,1,0)))+IF(AL131&gt;10,5,AL131/2)+IF(AM131="n/a",0,IF(AM131&gt;10,5,AM131/2))+IF(AN131="n/a",0,IF(AN131&gt;10,5,AN131/2))+IF(AO131="n/a",0,IF(AO131&lt;0,0,IF(AO131&gt;10,5,AO131/2)))+IF(CB131&gt;10,5,CB131/2)</f>
        <v>70.02664863740378</v>
      </c>
      <c r="CH131" s="302">
        <f>IF(AB131="n/a",1.03*AP131,IF(AB131&lt;0,1.01*AP131,IF(AB131&gt;10,1.1*AP131,(1+AB131/100)*AP131)))</f>
        <v>2.3028</v>
      </c>
      <c r="CI131" s="303">
        <f>IF($AC131="n/a",1.03*CH131,IF($AC131&lt;0,1.01*CH131,IF($AC131&gt;10,1.1*CH131,(1+$AC131/100)*CH131)))</f>
        <v>2.53308</v>
      </c>
      <c r="CJ131" s="304">
        <f>IF($AE131="n/a",1.03*CI131,IF($AE131&lt;0,1.01*CI131,IF($AE131&gt;10,1.1*CI131,(1+$AE131/100)*CI131)))</f>
        <v>2.786388</v>
      </c>
      <c r="CK131" s="304">
        <f>IF($AE131="n/a",1.03*CJ131,IF($AE131&lt;0,1.01*CJ131,IF($AE131&gt;10,1.1*CJ131,(1+$AE131/100)*CJ131)))</f>
        <v>3.0650268</v>
      </c>
      <c r="CL131" s="305">
        <f>IF($AE131="n/a",1.03*CK131,IF($AE131&lt;0,1.01*CK131,IF($AE131&gt;10,1.1*CK131,(1+$AE131/100)*CK131)))</f>
        <v>3.371529480000001</v>
      </c>
      <c r="CM131" s="303">
        <f>SUM(CH131:CL131)</f>
        <v>14.05882428</v>
      </c>
      <c r="CN131" s="300">
        <f>(CM131/H131)*100</f>
        <v>17.56913806548363</v>
      </c>
      <c r="CO131" s="306">
        <v>1.37</v>
      </c>
      <c r="CP131" s="307">
        <v>35.5</v>
      </c>
      <c r="CQ131" s="308">
        <v>-2</v>
      </c>
      <c r="CR131" s="307">
        <v>5.5</v>
      </c>
      <c r="CS131" s="308">
        <v>6.7</v>
      </c>
    </row>
    <row r="132" ht="11.25" customHeight="1">
      <c r="A132" t="s" s="110">
        <v>1351</v>
      </c>
      <c r="B132" t="s" s="110">
        <v>1352</v>
      </c>
      <c r="C132" t="s" s="173">
        <v>1353</v>
      </c>
      <c r="D132" s="174">
        <v>7</v>
      </c>
      <c r="E132" s="85">
        <v>538</v>
      </c>
      <c r="F132" t="s" s="118">
        <v>55</v>
      </c>
      <c r="G132" t="s" s="113">
        <v>55</v>
      </c>
      <c r="H132" s="495">
        <v>34.9</v>
      </c>
      <c r="I132" s="177">
        <f>(R132/H132)*100</f>
        <v>4.469914040114613</v>
      </c>
      <c r="J132" s="311">
        <v>0.38</v>
      </c>
      <c r="K132" s="311">
        <v>0.39</v>
      </c>
      <c r="L132" s="177">
        <f>((K132/J132)-1)*100</f>
        <v>2.631578947368429</v>
      </c>
      <c r="M132" s="179">
        <v>42943</v>
      </c>
      <c r="N132" s="179">
        <v>42947</v>
      </c>
      <c r="O132" s="179">
        <v>42962</v>
      </c>
      <c r="P132" t="s" s="173">
        <v>130</v>
      </c>
      <c r="Q132" s="492"/>
      <c r="R132" s="180">
        <f>K132*4</f>
        <v>1.56</v>
      </c>
      <c r="S132" s="181">
        <f>IF(OR(W132&lt;0.01,W132="n/a"),"n/a",R132/W132*100)</f>
        <v>371.4285714285714</v>
      </c>
      <c r="T132" s="182">
        <f>IF(OR(W132&lt;0.01,Z132="n/a"),"n/a",(H132/SQRT(22.5*W132*(H132/Z132))-1)*100)</f>
        <v>132.2058929475665</v>
      </c>
      <c r="U132" s="177">
        <f>IF(OR(W132&lt;0.01,W132="n/a"),"n/a",H132/W132)</f>
        <v>83.0952380952381</v>
      </c>
      <c r="V132" s="183">
        <v>12</v>
      </c>
      <c r="W132" s="176">
        <v>0.42</v>
      </c>
      <c r="X132" s="176">
        <v>8.960000000000001</v>
      </c>
      <c r="Y132" s="184">
        <v>8.220000000000001</v>
      </c>
      <c r="Z132" s="185">
        <v>1.46</v>
      </c>
      <c r="AA132" s="186">
        <v>1.8</v>
      </c>
      <c r="AB132" s="187">
        <v>-12.1</v>
      </c>
      <c r="AC132" s="188">
        <v>20.59</v>
      </c>
      <c r="AD132" s="189">
        <v>25.4</v>
      </c>
      <c r="AE132" s="189">
        <v>9.300000000000001</v>
      </c>
      <c r="AF132" s="190">
        <v>11</v>
      </c>
      <c r="AG132" s="191">
        <v>2550</v>
      </c>
      <c r="AH132" s="192">
        <v>0.1</v>
      </c>
      <c r="AI132" s="193">
        <v>0.46</v>
      </c>
      <c r="AJ132" s="194">
        <f>IF(OR(AD132&lt;0,AD132="n/a",AD132=0,AN132="n/a"),"n/a",AN132/AD132)</f>
        <v>0.6225006914145451</v>
      </c>
      <c r="AK132" t="s" s="338">
        <f>IF(OR(AN132&lt;0,AN132="n/a",AO132&lt;0,AO132="n/a"),"n/a",AN132/AO132)</f>
        <v>143</v>
      </c>
      <c r="AL132" s="196">
        <f>((AP132/AQ132)^(1/1)-1)*100</f>
        <v>2.739726027397271</v>
      </c>
      <c r="AM132" s="196">
        <f>IF(AS132=0,"n/a",((AP132/AS132)^(1/3)-1)*100)</f>
        <v>5.983983294832651</v>
      </c>
      <c r="AN132" s="196">
        <f>IF(AV132=0,"n/a",((AP132/AV132)^(1/5)-1)*100)</f>
        <v>15.81151756192945</v>
      </c>
      <c r="AO132" s="197">
        <f>IF(BB132=0,"n/a",((AP132/BB132)^(1/10)-1)*100)</f>
        <v>-7.590149310588956</v>
      </c>
      <c r="AP132" s="194">
        <v>1.5</v>
      </c>
      <c r="AQ132" s="194">
        <v>1.46</v>
      </c>
      <c r="AR132" s="194">
        <v>1.38</v>
      </c>
      <c r="AS132" s="194">
        <v>1.26</v>
      </c>
      <c r="AT132" s="199"/>
      <c r="AU132" s="194">
        <v>1.02</v>
      </c>
      <c r="AV132" s="194">
        <v>0.72</v>
      </c>
      <c r="AW132" s="199"/>
      <c r="AX132" s="398">
        <v>0.6</v>
      </c>
      <c r="AY132" s="370">
        <v>1.077</v>
      </c>
      <c r="AZ132" s="203">
        <v>2.46</v>
      </c>
      <c r="BA132" s="203">
        <v>2.46</v>
      </c>
      <c r="BB132" s="202">
        <v>3.303</v>
      </c>
      <c r="BC132" s="202">
        <v>2.37</v>
      </c>
      <c r="BD132" s="203">
        <v>0</v>
      </c>
      <c r="BE132" s="203">
        <v>0</v>
      </c>
      <c r="BF132" s="203">
        <v>0</v>
      </c>
      <c r="BG132" s="203">
        <v>0</v>
      </c>
      <c r="BH132" s="203">
        <v>0</v>
      </c>
      <c r="BI132" s="204">
        <v>0</v>
      </c>
      <c r="BJ132" s="200">
        <f>SUM(AP132:BI132)</f>
        <v>19.61</v>
      </c>
      <c r="BK132" s="205">
        <f>((AP132/AQ132)-1)*100</f>
        <v>2.739726027397271</v>
      </c>
      <c r="BL132" s="205">
        <f>((AQ132/AR132)-1)*100</f>
        <v>5.797101449275366</v>
      </c>
      <c r="BM132" s="205">
        <f>((AR132/AS132)-1)*100</f>
        <v>9.523809523809511</v>
      </c>
      <c r="BN132" s="205">
        <f>IF(AU132=0,0,IF(AU132&gt;AS132,0,((AS132/AU132)-1)*100))</f>
        <v>23.52941176470589</v>
      </c>
      <c r="BO132" s="205">
        <f>IF(AV132=0,0,IF(AV132&gt;AU132,0,((AU132/AV132)-1)*100))</f>
        <v>41.66666666666667</v>
      </c>
      <c r="BP132" s="205">
        <f>IF(AX132=0,0,IF(AX132&gt;AV132,0,((AV132/AX132)-1)*100))</f>
        <v>20</v>
      </c>
      <c r="BQ132" s="206">
        <f>IF(AY132=0,0,IF(AY132&gt;AX132,0,((AX132/AY132)-1)*100))</f>
        <v>0</v>
      </c>
      <c r="BR132" s="207">
        <f>IF(AZ132=0,0,IF(AZ132&gt;AY132,0,((AY132/AZ132)-1)*100))</f>
        <v>0</v>
      </c>
      <c r="BS132" s="207">
        <f>IF(BA132=0,0,IF(BA132&gt;AZ132,0,((AZ132/BA132)-1)*100))</f>
        <v>0</v>
      </c>
      <c r="BT132" s="207">
        <f>IF(BB132=0,0,IF(BB132&gt;BA132,0,((BA132/BB132)-1)*100))</f>
        <v>0</v>
      </c>
      <c r="BU132" s="207">
        <f>IF(BC132=0,0,IF(BC132&gt;BB132,0,((BB132/BC132)-1)*100))</f>
        <v>39.36708860759492</v>
      </c>
      <c r="BV132" s="207">
        <f>IF(BD132=0,0,IF(BD132&gt;BC132,0,((BC132/BD132)-1)*100))</f>
        <v>0</v>
      </c>
      <c r="BW132" s="207">
        <f>IF(BE132=0,0,IF(BE132&gt;BD132,0,((BD132/BE132)-1)*100))</f>
        <v>0</v>
      </c>
      <c r="BX132" s="207">
        <f>IF(BF132=0,0,IF(BF132&gt;BE132,0,((BE132/BF132)-1)*100))</f>
        <v>0</v>
      </c>
      <c r="BY132" s="207">
        <f>IF(BG132=0,0,IF(BG132&gt;BF132,0,((BF132/BG132)-1)*100))</f>
        <v>0</v>
      </c>
      <c r="BZ132" s="207">
        <f>IF(BH132=0,0,IF(BH132&gt;BG132,0,((BG132/BH132)-1)*100))</f>
        <v>0</v>
      </c>
      <c r="CA132" s="208">
        <f>IF(BI132=0,0,IF(BI132&gt;BH132,0,((BH132/BI132)-1)*100))</f>
        <v>0</v>
      </c>
      <c r="CB132" s="205">
        <f>AVERAGE(BK132:CA132)</f>
        <v>8.389635531732331</v>
      </c>
      <c r="CC132" s="205">
        <f>SQRT(AVERAGE((BK132-$CB132)^2,(BL132-$CB132)^2,(BM132-$CB132)^2,(BN132-$CB132)^2,(BO132-$CB132)^2,(BP132-$CB132)^2,(BQ132-$CB132)^2,(BR132-$CB132)^2,(BS132-$CB132)^2,(BT132-$CB132)^2,(BU132-$CB132)^2,(BV132-$CB132)^2,(BW132-$CB132)^2,(BX132-$CB132)^2,(BY132-$CB132)^2,(BZ132-$CB132)^2,(CA132-$CB132)^2))</f>
        <v>13.66568414220434</v>
      </c>
      <c r="CD132" t="s" s="110">
        <v>285</v>
      </c>
      <c r="CE132" s="209">
        <f>IF(AN132="n/a","n/a",IF(U132&lt;0,"n/a",IF(U132="n/a","n/a",I132+AN132-U132)))</f>
        <v>-62.81380649319404</v>
      </c>
      <c r="CF132" s="209">
        <f>IF(AN132="n/a","n/a",I132+AN132)</f>
        <v>20.28143160204406</v>
      </c>
      <c r="CG132" s="205">
        <f>D132/10+(1000-E132)/100+IF(F132="N",2,IF(F132="Y",1,0))+IF(G132="N",2,IF(G132="Y",1,0))+IF(L132&gt;10,5,L132/2)+IF(S132&gt;100,0,IF(S132&lt;0,0,(100-S132)/10))+IF(U132&gt;100,0,IF(U132&lt;0,0,(100-U132)/10))+IF(X132="-",0,IF(X132="N/A",0,IF(X132&gt;5,0,5-X132)))+IF(Y132&gt;5,0,5-Y132)+IF(Z132="N/A",0,IF(Z132&gt;5,0,5-Z132))+IF(AB132&lt;0,0,IF(AB132="-",0,IF(AB132="N/A",0,IF(AB132&gt;10,5,AB132/2))))+IF(AC132="n/a",0,IF(AC132&lt;0,0,IF(AC132&gt;10,5,AC132/2)))+IF(AE132="n/a",0,IF(AE132&lt;0,0,IF(AE132&gt;10,5,AE132/2)))+AF132/10+IF(AG132&gt;100000,3,IF(AG132&gt;10000,2,IF(AG132&gt;1000,1,0)))+IF(AL132&gt;10,5,AL132/2)+IF(AM132="n/a",0,IF(AM132&gt;10,5,AM132/2))+IF(AN132="n/a",0,IF(AN132&gt;10,5,AN132/2))+IF(AO132="n/a",0,IF(AO132&lt;0,0,IF(AO132&gt;10,5,AO132/2)))+IF(CB132&gt;10,5,CB132/2)</f>
        <v>41.17293809114153</v>
      </c>
      <c r="CH132" s="315">
        <f>IF(AB132="n/a",1.03*AP132,IF(AB132&lt;0,1.01*AP132,IF(AB132&gt;10,1.1*AP132,(1+AB132/100)*AP132)))</f>
        <v>1.515</v>
      </c>
      <c r="CI132" s="211">
        <f>IF($AC132="n/a",1.03*CH132,IF($AC132&lt;0,1.01*CH132,IF($AC132&gt;10,1.1*CH132,(1+$AC132/100)*CH132)))</f>
        <v>1.6665</v>
      </c>
      <c r="CJ132" s="212">
        <f>IF($AE132="n/a",1.03*CI132,IF($AE132&lt;0,1.01*CI132,IF($AE132&gt;10,1.1*CI132,(1+$AE132/100)*CI132)))</f>
        <v>1.8214845</v>
      </c>
      <c r="CK132" s="212">
        <f>IF($AE132="n/a",1.03*CJ132,IF($AE132&lt;0,1.01*CJ132,IF($AE132&gt;10,1.1*CJ132,(1+$AE132/100)*CJ132)))</f>
        <v>1.9908825585</v>
      </c>
      <c r="CL132" s="210">
        <f>IF($AE132="n/a",1.03*CK132,IF($AE132&lt;0,1.01*CK132,IF($AE132&gt;10,1.1*CK132,(1+$AE132/100)*CK132)))</f>
        <v>2.1760346364405</v>
      </c>
      <c r="CM132" s="211">
        <f>SUM(CH132:CL132)</f>
        <v>9.169901694940501</v>
      </c>
      <c r="CN132" s="208">
        <f>(CM132/H132)*100</f>
        <v>26.27478995684957</v>
      </c>
      <c r="CO132" s="213">
        <v>0.43</v>
      </c>
      <c r="CP132" s="214">
        <v>0.7</v>
      </c>
      <c r="CQ132" s="215">
        <v>-18.6</v>
      </c>
      <c r="CR132" s="214">
        <v>-7</v>
      </c>
      <c r="CS132" s="215">
        <v>-10.5</v>
      </c>
    </row>
    <row r="133" ht="11.25" customHeight="1">
      <c r="A133" t="s" s="116">
        <v>1354</v>
      </c>
      <c r="B133" t="s" s="116">
        <v>1355</v>
      </c>
      <c r="C133" t="s" s="116">
        <v>194</v>
      </c>
      <c r="D133" s="218">
        <v>7</v>
      </c>
      <c r="E133" s="85">
        <v>525</v>
      </c>
      <c r="F133" t="s" s="220">
        <v>129</v>
      </c>
      <c r="G133" t="s" s="221">
        <v>129</v>
      </c>
      <c r="H133" s="493">
        <v>57.5</v>
      </c>
      <c r="I133" s="223">
        <f>(R133/H133)*100</f>
        <v>2.330434782608696</v>
      </c>
      <c r="J133" s="224">
        <v>0.31</v>
      </c>
      <c r="K133" s="224">
        <v>0.335</v>
      </c>
      <c r="L133" s="223">
        <f>((K133/J133)-1)*100</f>
        <v>8.064516129032274</v>
      </c>
      <c r="M133" s="226">
        <v>42900</v>
      </c>
      <c r="N133" s="226">
        <v>42902</v>
      </c>
      <c r="O133" s="226">
        <v>42916</v>
      </c>
      <c r="P133" t="s" s="227">
        <v>186</v>
      </c>
      <c r="Q133" s="85"/>
      <c r="R133" s="225">
        <f>K133*4</f>
        <v>1.34</v>
      </c>
      <c r="S133" s="228">
        <f>IF(OR(W133&lt;0.01,W133="n/a"),"n/a",R133/W133*100)</f>
        <v>48.37545126353791</v>
      </c>
      <c r="T133" s="229">
        <f>IF(OR(W133&lt;0.01,Z133="n/a"),"n/a",(H133/SQRT(22.5*W133*(H133/Z133))-1)*100)</f>
        <v>40.51078672943407</v>
      </c>
      <c r="U133" s="223">
        <f>IF(OR(W133&lt;0.01,W133="n/a"),"n/a",H133/W133)</f>
        <v>20.75812274368231</v>
      </c>
      <c r="V133" s="230">
        <v>12</v>
      </c>
      <c r="W133" s="222">
        <v>2.77</v>
      </c>
      <c r="X133" s="222">
        <v>3.65</v>
      </c>
      <c r="Y133" s="231">
        <v>2.48</v>
      </c>
      <c r="Z133" s="232">
        <v>2.14</v>
      </c>
      <c r="AA133" s="233">
        <v>10.4</v>
      </c>
      <c r="AB133" s="234">
        <v>17.8</v>
      </c>
      <c r="AC133" s="235">
        <v>5.13</v>
      </c>
      <c r="AD133" s="236">
        <v>-0.8</v>
      </c>
      <c r="AE133" s="236">
        <v>5.7</v>
      </c>
      <c r="AF133" s="237">
        <v>5</v>
      </c>
      <c r="AG133" s="238">
        <v>2318</v>
      </c>
      <c r="AH133" s="239">
        <v>0.9</v>
      </c>
      <c r="AI133" s="240">
        <v>1.34</v>
      </c>
      <c r="AJ133" t="s" s="265">
        <f>IF(OR(AD133&lt;0,AD133="n/a",AD133=0,AN133="n/a"),"n/a",AN133/AD133)</f>
        <v>143</v>
      </c>
      <c r="AK133" t="s" s="265">
        <f>IF(OR(AN133&lt;0,AN133="n/a",AO133&lt;0,AO133="n/a"),"n/a",AN133/AO133)</f>
        <v>143</v>
      </c>
      <c r="AL133" s="243">
        <f>((AP133/AQ133)^(1/1)-1)*100</f>
        <v>5.150214592274693</v>
      </c>
      <c r="AM133" s="243">
        <f>IF(AS133=0,"n/a",((AP133/AS133)^(1/3)-1)*100)</f>
        <v>5.440291868221236</v>
      </c>
      <c r="AN133" s="243">
        <f>IF(AV133=0,"n/a",((AP133/AV133)^(1/5)-1)*100)</f>
        <v>13.16664236402818</v>
      </c>
      <c r="AO133" t="s" s="265">
        <f>IF(BB133=0,"n/a",((AP133/BB133)^(1/10)-1)*100)</f>
        <v>143</v>
      </c>
      <c r="AP133" s="241">
        <v>1.225</v>
      </c>
      <c r="AQ133" s="241">
        <v>1.165</v>
      </c>
      <c r="AR133" s="241">
        <v>1.105</v>
      </c>
      <c r="AS133" s="241">
        <v>1.045</v>
      </c>
      <c r="AT133" s="245"/>
      <c r="AU133" s="241">
        <v>0.97</v>
      </c>
      <c r="AV133" s="241">
        <v>0.66</v>
      </c>
      <c r="AW133" s="245"/>
      <c r="AX133" s="583">
        <v>0</v>
      </c>
      <c r="AY133" s="394">
        <v>0</v>
      </c>
      <c r="AZ133" s="317">
        <v>0</v>
      </c>
      <c r="BA133" s="317">
        <v>0</v>
      </c>
      <c r="BB133" s="317">
        <v>0</v>
      </c>
      <c r="BC133" s="317">
        <v>0</v>
      </c>
      <c r="BD133" s="317">
        <v>0</v>
      </c>
      <c r="BE133" s="317">
        <v>0</v>
      </c>
      <c r="BF133" s="317">
        <v>0</v>
      </c>
      <c r="BG133" s="317">
        <v>0</v>
      </c>
      <c r="BH133" s="317">
        <v>0</v>
      </c>
      <c r="BI133" s="401">
        <v>0</v>
      </c>
      <c r="BJ133" s="246">
        <f>SUM(AP133:BI133)</f>
        <v>6.17</v>
      </c>
      <c r="BK133" s="250">
        <f>((AP133/AQ133)-1)*100</f>
        <v>5.150214592274693</v>
      </c>
      <c r="BL133" s="250">
        <f>((AQ133/AR133)-1)*100</f>
        <v>5.429864253393668</v>
      </c>
      <c r="BM133" s="250">
        <f>((AR133/AS133)-1)*100</f>
        <v>5.741626794258381</v>
      </c>
      <c r="BN133" s="250">
        <f>IF(AU133=0,0,IF(AU133&gt;AS133,0,((AS133/AU133)-1)*100))</f>
        <v>7.731958762886593</v>
      </c>
      <c r="BO133" s="250">
        <f>IF(AV133=0,0,IF(AV133&gt;AU133,0,((AU133/AV133)-1)*100))</f>
        <v>46.96969696969695</v>
      </c>
      <c r="BP133" s="250">
        <f>IF(AX133=0,0,IF(AX133&gt;AV133,0,((AV133/AX133)-1)*100))</f>
        <v>0</v>
      </c>
      <c r="BQ133" s="251">
        <f>IF(AY133=0,0,IF(AY133&gt;AX133,0,((AX133/AY133)-1)*100))</f>
        <v>0</v>
      </c>
      <c r="BR133" s="252">
        <f>IF(AZ133=0,0,IF(AZ133&gt;AY133,0,((AY133/AZ133)-1)*100))</f>
        <v>0</v>
      </c>
      <c r="BS133" s="252">
        <f>IF(BA133=0,0,IF(BA133&gt;AZ133,0,((AZ133/BA133)-1)*100))</f>
        <v>0</v>
      </c>
      <c r="BT133" s="252">
        <f>IF(BB133=0,0,IF(BB133&gt;BA133,0,((BA133/BB133)-1)*100))</f>
        <v>0</v>
      </c>
      <c r="BU133" s="252">
        <f>IF(BC133=0,0,IF(BC133&gt;BB133,0,((BB133/BC133)-1)*100))</f>
        <v>0</v>
      </c>
      <c r="BV133" s="252">
        <f>IF(BD133=0,0,IF(BD133&gt;BC133,0,((BC133/BD133)-1)*100))</f>
        <v>0</v>
      </c>
      <c r="BW133" s="252">
        <f>IF(BE133=0,0,IF(BE133&gt;BD133,0,((BD133/BE133)-1)*100))</f>
        <v>0</v>
      </c>
      <c r="BX133" s="252">
        <f>IF(BF133=0,0,IF(BF133&gt;BE133,0,((BE133/BF133)-1)*100))</f>
        <v>0</v>
      </c>
      <c r="BY133" s="252">
        <f>IF(BG133=0,0,IF(BG133&gt;BF133,0,((BF133/BG133)-1)*100))</f>
        <v>0</v>
      </c>
      <c r="BZ133" s="252">
        <f>IF(BH133=0,0,IF(BH133&gt;BG133,0,((BG133/BH133)-1)*100))</f>
        <v>0</v>
      </c>
      <c r="CA133" s="253">
        <f>IF(BI133=0,0,IF(BI133&gt;BH133,0,((BH133/BI133)-1)*100))</f>
        <v>0</v>
      </c>
      <c r="CB133" s="250">
        <f>AVERAGE(BK133:CA133)</f>
        <v>4.177844786618252</v>
      </c>
      <c r="CC133" s="250">
        <f>SQRT(AVERAGE((BK133-$CB133)^2,(BL133-$CB133)^2,(BM133-$CB133)^2,(BN133-$CB133)^2,(BO133-$CB133)^2,(BP133-$CB133)^2,(BQ133-$CB133)^2,(BR133-$CB133)^2,(BS133-$CB133)^2,(BT133-$CB133)^2,(BU133-$CB133)^2,(BV133-$CB133)^2,(BW133-$CB133)^2,(BX133-$CB133)^2,(BY133-$CB133)^2,(BZ133-$CB133)^2,(CA133-$CB133)^2))</f>
        <v>11.00316920682721</v>
      </c>
      <c r="CD133" t="s" s="116">
        <v>161</v>
      </c>
      <c r="CE133" s="254">
        <f>IF(AN133="n/a","n/a",IF(U133&lt;0,"n/a",IF(U133="n/a","n/a",I133+AN133-U133)))</f>
        <v>-5.261045597045433</v>
      </c>
      <c r="CF133" s="254">
        <f>IF(AN133="n/a","n/a",I133+AN133)</f>
        <v>15.49707714663688</v>
      </c>
      <c r="CG133" s="250">
        <f>D133/10+(1000-E133)/100+IF(F133="N",2,IF(F133="Y",1,0))+IF(G133="N",2,IF(G133="Y",1,0))+IF(L133&gt;10,5,L133/2)+IF(S133&gt;100,0,IF(S133&lt;0,0,(100-S133)/10))+IF(U133&gt;100,0,IF(U133&lt;0,0,(100-U133)/10))+IF(X133="-",0,IF(X133="N/A",0,IF(X133&gt;5,0,5-X133)))+IF(Y133&gt;5,0,5-Y133)+IF(Z133="N/A",0,IF(Z133&gt;5,0,5-Z133))+IF(AB133&lt;0,0,IF(AB133="-",0,IF(AB133="N/A",0,IF(AB133&gt;10,5,AB133/2))))+IF(AC133="n/a",0,IF(AC133&lt;0,0,IF(AC133&gt;10,5,AC133/2)))+IF(AE133="n/a",0,IF(AE133&lt;0,0,IF(AE133&gt;10,5,AE133/2)))+AF133/10+IF(AG133&gt;100000,3,IF(AG133&gt;10000,2,IF(AG133&gt;1000,1,0)))+IF(AL133&gt;10,5,AL133/2)+IF(AM133="n/a",0,IF(AM133&gt;10,5,AM133/2))+IF(AN133="n/a",0,IF(AN133&gt;10,5,AN133/2))+IF(AO133="n/a",0,IF(AO133&lt;0,0,IF(AO133&gt;10,5,AO133/2)))+IF(CB133&gt;10,5,CB133/2)</f>
        <v>53.5980762873512</v>
      </c>
      <c r="CH133" s="255">
        <f>IF(AB133="n/a",1.03*AP133,IF(AB133&lt;0,1.01*AP133,IF(AB133&gt;10,1.1*AP133,(1+AB133/100)*AP133)))</f>
        <v>1.3475</v>
      </c>
      <c r="CI133" s="256">
        <f>IF($AC133="n/a",1.03*CH133,IF($AC133&lt;0,1.01*CH133,IF($AC133&gt;10,1.1*CH133,(1+$AC133/100)*CH133)))</f>
        <v>1.41662675</v>
      </c>
      <c r="CJ133" s="257">
        <f>IF($AE133="n/a",1.03*CI133,IF($AE133&lt;0,1.01*CI133,IF($AE133&gt;10,1.1*CI133,(1+$AE133/100)*CI133)))</f>
        <v>1.497374474750</v>
      </c>
      <c r="CK133" s="257">
        <f>IF($AE133="n/a",1.03*CJ133,IF($AE133&lt;0,1.01*CJ133,IF($AE133&gt;10,1.1*CJ133,(1+$AE133/100)*CJ133)))</f>
        <v>1.58272481981075</v>
      </c>
      <c r="CL133" s="258">
        <f>IF($AE133="n/a",1.03*CK133,IF($AE133&lt;0,1.01*CK133,IF($AE133&gt;10,1.1*CK133,(1+$AE133/100)*CK133)))</f>
        <v>1.672940134539963</v>
      </c>
      <c r="CM133" s="256">
        <f>SUM(CH133:CL133)</f>
        <v>7.517166179100712</v>
      </c>
      <c r="CN133" s="253">
        <f>(CM133/H133)*100</f>
        <v>13.07333248539254</v>
      </c>
      <c r="CO133" s="259">
        <v>0.5</v>
      </c>
      <c r="CP133" s="260">
        <v>32</v>
      </c>
      <c r="CQ133" s="261">
        <v>-2</v>
      </c>
      <c r="CR133" s="260">
        <v>2.5</v>
      </c>
      <c r="CS133" s="261">
        <v>10.6</v>
      </c>
    </row>
    <row r="134" ht="11.25" customHeight="1">
      <c r="A134" t="s" s="116">
        <v>1356</v>
      </c>
      <c r="B134" t="s" s="116">
        <v>1357</v>
      </c>
      <c r="C134" t="s" s="227">
        <v>146</v>
      </c>
      <c r="D134" s="218">
        <v>7</v>
      </c>
      <c r="E134" s="85">
        <v>439</v>
      </c>
      <c r="F134" t="s" s="220">
        <v>55</v>
      </c>
      <c r="G134" t="s" s="221">
        <v>55</v>
      </c>
      <c r="H134" s="493">
        <v>29.46</v>
      </c>
      <c r="I134" s="223">
        <f>(R134/H134)*100</f>
        <v>2.85132382892057</v>
      </c>
      <c r="J134" s="224">
        <v>0.19</v>
      </c>
      <c r="K134" s="224">
        <v>0.21</v>
      </c>
      <c r="L134" s="223">
        <f>((K134/J134)-1)*100</f>
        <v>10.52631578947367</v>
      </c>
      <c r="M134" s="323">
        <v>42684</v>
      </c>
      <c r="N134" s="323">
        <v>42689</v>
      </c>
      <c r="O134" s="323">
        <v>42696</v>
      </c>
      <c r="P134" t="s" s="227">
        <v>589</v>
      </c>
      <c r="Q134" s="316"/>
      <c r="R134" s="225">
        <f>K134*4</f>
        <v>0.84</v>
      </c>
      <c r="S134" s="228">
        <f>IF(OR(W134&lt;0.01,W134="n/a"),"n/a",R134/W134*100)</f>
        <v>47.19101123595505</v>
      </c>
      <c r="T134" s="229">
        <f>IF(OR(W134&lt;0.01,Z134="n/a"),"n/a",(H134/SQRT(22.5*W134*(H134/Z134))-1)*100)</f>
        <v>-10.45767640185002</v>
      </c>
      <c r="U134" s="223">
        <f>IF(OR(W134&lt;0.01,W134="n/a"),"n/a",H134/W134)</f>
        <v>16.55056179775281</v>
      </c>
      <c r="V134" s="230">
        <v>12</v>
      </c>
      <c r="W134" s="222">
        <v>1.78</v>
      </c>
      <c r="X134" s="222">
        <v>3.31</v>
      </c>
      <c r="Y134" s="231">
        <v>0.96</v>
      </c>
      <c r="Z134" s="232">
        <v>1.09</v>
      </c>
      <c r="AA134" s="233">
        <v>6.7</v>
      </c>
      <c r="AB134" s="234">
        <v>-9.6</v>
      </c>
      <c r="AC134" s="235">
        <v>62.59</v>
      </c>
      <c r="AD134" s="236">
        <v>77.40000000000001</v>
      </c>
      <c r="AE134" s="236">
        <v>5</v>
      </c>
      <c r="AF134" s="237">
        <v>2</v>
      </c>
      <c r="AG134" s="238">
        <v>627</v>
      </c>
      <c r="AH134" s="239">
        <v>2.5</v>
      </c>
      <c r="AI134" s="240">
        <v>0.05</v>
      </c>
      <c r="AJ134" s="241">
        <f>IF(OR(AD134&lt;0,AD134="n/a",AD134=0,AN134="n/a"),"n/a",AN134/AD134)</f>
        <v>0.1127571850259345</v>
      </c>
      <c r="AK134" s="242">
        <f>IF(OR(AN134&lt;0,AN134="n/a",AO134&lt;0,AO134="n/a"),"n/a",AN134/AO134)</f>
        <v>1.441581878494079</v>
      </c>
      <c r="AL134" s="243">
        <f>((AP134/AQ134)^(1/1)-1)*100</f>
        <v>12.49891827963192</v>
      </c>
      <c r="AM134" s="243">
        <f>IF(AS134=0,"n/a",((AP134/AS134)^(1/3)-1)*100)</f>
        <v>10.80579401530068</v>
      </c>
      <c r="AN134" s="243">
        <f>IF(AV134=0,"n/a",((AP134/AV134)^(1/5)-1)*100)</f>
        <v>8.727406121007331</v>
      </c>
      <c r="AO134" s="244">
        <f>IF(BB134=0,"n/a",((AP134/BB134)^(1/10)-1)*100)</f>
        <v>6.05404816140187</v>
      </c>
      <c r="AP134" s="241">
        <v>0.78</v>
      </c>
      <c r="AQ134" s="241">
        <v>0.6933400000000001</v>
      </c>
      <c r="AR134" s="241">
        <v>0.6266666666666666</v>
      </c>
      <c r="AS134" s="241">
        <v>0.5733333333333334</v>
      </c>
      <c r="AT134" s="245"/>
      <c r="AU134" s="241">
        <v>0.54</v>
      </c>
      <c r="AV134" s="241">
        <v>0.5133333333333333</v>
      </c>
      <c r="AW134" s="245"/>
      <c r="AX134" s="246">
        <v>0.4866666666666666</v>
      </c>
      <c r="AY134" s="394">
        <v>0.48</v>
      </c>
      <c r="AZ134" s="248">
        <v>0.48</v>
      </c>
      <c r="BA134" s="248">
        <v>0.46</v>
      </c>
      <c r="BB134" s="248">
        <v>0.4333333333333333</v>
      </c>
      <c r="BC134" s="248">
        <v>0.4066666666666667</v>
      </c>
      <c r="BD134" s="317">
        <v>0.4</v>
      </c>
      <c r="BE134" s="317">
        <v>0.4</v>
      </c>
      <c r="BF134" s="317">
        <v>0.4</v>
      </c>
      <c r="BG134" s="317">
        <v>0.4</v>
      </c>
      <c r="BH134" s="317">
        <v>0.4</v>
      </c>
      <c r="BI134" s="401">
        <v>0.4</v>
      </c>
      <c r="BJ134" s="246">
        <f>SUM(AP134:BI134)</f>
        <v>8.873340000000001</v>
      </c>
      <c r="BK134" s="250">
        <f>((AP134/AQ134)-1)*100</f>
        <v>12.49891827963192</v>
      </c>
      <c r="BL134" s="250">
        <f>((AQ134/AR134)-1)*100</f>
        <v>10.63936170212769</v>
      </c>
      <c r="BM134" s="250">
        <f>((AR134/AS134)-1)*100</f>
        <v>9.302325581395321</v>
      </c>
      <c r="BN134" s="250">
        <f>IF(AU134=0,0,IF(AU134&gt;AS134,0,((AS134/AU134)-1)*100))</f>
        <v>6.172839506172845</v>
      </c>
      <c r="BO134" s="250">
        <f>IF(AV134=0,0,IF(AV134&gt;AU134,0,((AU134/AV134)-1)*100))</f>
        <v>5.194805194805197</v>
      </c>
      <c r="BP134" s="250">
        <f>IF(AX134=0,0,IF(AX134&gt;AV134,0,((AV134/AX134)-1)*100))</f>
        <v>5.47945205479452</v>
      </c>
      <c r="BQ134" s="251">
        <f>IF(AY134=0,0,IF(AY134&gt;AX134,0,((AX134/AY134)-1)*100))</f>
        <v>1.388888888888884</v>
      </c>
      <c r="BR134" s="252">
        <f>IF(AZ134=0,0,IF(AZ134&gt;AY134,0,((AY134/AZ134)-1)*100))</f>
        <v>0</v>
      </c>
      <c r="BS134" s="252">
        <f>IF(BA134=0,0,IF(BA134&gt;AZ134,0,((AZ134/BA134)-1)*100))</f>
        <v>4.347826086956519</v>
      </c>
      <c r="BT134" s="252">
        <f>IF(BB134=0,0,IF(BB134&gt;BA134,0,((BA134/BB134)-1)*100))</f>
        <v>6.153846153846154</v>
      </c>
      <c r="BU134" s="252">
        <f>IF(BC134=0,0,IF(BC134&gt;BB134,0,((BB134/BC134)-1)*100))</f>
        <v>6.557377049180335</v>
      </c>
      <c r="BV134" s="252">
        <f>IF(BD134=0,0,IF(BD134&gt;BC134,0,((BC134/BD134)-1)*100))</f>
        <v>1.666666666666661</v>
      </c>
      <c r="BW134" s="252">
        <f>IF(BE134=0,0,IF(BE134&gt;BD134,0,((BD134/BE134)-1)*100))</f>
        <v>0</v>
      </c>
      <c r="BX134" s="252">
        <f>IF(BF134=0,0,IF(BF134&gt;BE134,0,((BE134/BF134)-1)*100))</f>
        <v>0</v>
      </c>
      <c r="BY134" s="252">
        <f>IF(BG134=0,0,IF(BG134&gt;BF134,0,((BF134/BG134)-1)*100))</f>
        <v>0</v>
      </c>
      <c r="BZ134" s="252">
        <f>IF(BH134=0,0,IF(BH134&gt;BG134,0,((BG134/BH134)-1)*100))</f>
        <v>0</v>
      </c>
      <c r="CA134" s="253">
        <f>IF(BI134=0,0,IF(BI134&gt;BH134,0,((BH134/BI134)-1)*100))</f>
        <v>0</v>
      </c>
      <c r="CB134" s="250">
        <f>AVERAGE(BK134:CA134)</f>
        <v>4.082488656733297</v>
      </c>
      <c r="CC134" s="250">
        <f>SQRT(AVERAGE((BK134-$CB134)^2,(BL134-$CB134)^2,(BM134-$CB134)^2,(BN134-$CB134)^2,(BO134-$CB134)^2,(BP134-$CB134)^2,(BQ134-$CB134)^2,(BR134-$CB134)^2,(BS134-$CB134)^2,(BT134-$CB134)^2,(BU134-$CB134)^2,(BV134-$CB134)^2,(BW134-$CB134)^2,(BX134-$CB134)^2,(BY134-$CB134)^2,(BZ134-$CB134)^2,(CA134-$CB134)^2))</f>
        <v>4.001557391814749</v>
      </c>
      <c r="CD134" t="s" s="116">
        <v>132</v>
      </c>
      <c r="CE134" s="254">
        <f>IF(AN134="n/a","n/a",IF(U134&lt;0,"n/a",IF(U134="n/a","n/a",I134+AN134-U134)))</f>
        <v>-4.971831847824909</v>
      </c>
      <c r="CF134" s="254">
        <f>IF(AN134="n/a","n/a",I134+AN134)</f>
        <v>11.5787299499279</v>
      </c>
      <c r="CG134" s="250">
        <f>D134/10+(1000-E134)/100+IF(F134="N",2,IF(F134="Y",1,0))+IF(G134="N",2,IF(G134="Y",1,0))+IF(L134&gt;10,5,L134/2)+IF(S134&gt;100,0,IF(S134&lt;0,0,(100-S134)/10))+IF(U134&gt;100,0,IF(U134&lt;0,0,(100-U134)/10))+IF(X134="-",0,IF(X134="N/A",0,IF(X134&gt;5,0,5-X134)))+IF(Y134&gt;5,0,5-Y134)+IF(Z134="N/A",0,IF(Z134&gt;5,0,5-Z134))+IF(AB134&lt;0,0,IF(AB134="-",0,IF(AB134="N/A",0,IF(AB134&gt;10,5,AB134/2))))+IF(AC134="n/a",0,IF(AC134&lt;0,0,IF(AC134&gt;10,5,AC134/2)))+IF(AE134="n/a",0,IF(AE134&lt;0,0,IF(AE134&gt;10,5,AE134/2)))+AF134/10+IF(AG134&gt;100000,3,IF(AG134&gt;10000,2,IF(AG134&gt;1000,1,0)))+IF(AL134&gt;10,5,AL134/2)+IF(AM134="n/a",0,IF(AM134&gt;10,5,AM134/2))+IF(AN134="n/a",0,IF(AN134&gt;10,5,AN134/2))+IF(AO134="n/a",0,IF(AO134&lt;0,0,IF(AO134&gt;10,5,AO134/2)))+IF(CB134&gt;10,5,CB134/2)</f>
        <v>65.70781416620048</v>
      </c>
      <c r="CH134" s="255">
        <f>IF(AB134="n/a",1.03*AP134,IF(AB134&lt;0,1.01*AP134,IF(AB134&gt;10,1.1*AP134,(1+AB134/100)*AP134)))</f>
        <v>0.7878000000000001</v>
      </c>
      <c r="CI134" s="256">
        <f>IF($AC134="n/a",1.03*CH134,IF($AC134&lt;0,1.01*CH134,IF($AC134&gt;10,1.1*CH134,(1+$AC134/100)*CH134)))</f>
        <v>0.8665800000000001</v>
      </c>
      <c r="CJ134" s="257">
        <f>IF($AE134="n/a",1.03*CI134,IF($AE134&lt;0,1.01*CI134,IF($AE134&gt;10,1.1*CI134,(1+$AE134/100)*CI134)))</f>
        <v>0.9099090000000002</v>
      </c>
      <c r="CK134" s="257">
        <f>IF($AE134="n/a",1.03*CJ134,IF($AE134&lt;0,1.01*CJ134,IF($AE134&gt;10,1.1*CJ134,(1+$AE134/100)*CJ134)))</f>
        <v>0.9554044500000003</v>
      </c>
      <c r="CL134" s="258">
        <f>IF($AE134="n/a",1.03*CK134,IF($AE134&lt;0,1.01*CK134,IF($AE134&gt;10,1.1*CK134,(1+$AE134/100)*CK134)))</f>
        <v>1.0031746725</v>
      </c>
      <c r="CM134" s="256">
        <f>SUM(CH134:CL134)</f>
        <v>4.522868122500001</v>
      </c>
      <c r="CN134" s="253">
        <f>(CM134/H134)*100</f>
        <v>15.35257339613035</v>
      </c>
      <c r="CO134" s="259">
        <v>0.98</v>
      </c>
      <c r="CP134" s="260">
        <v>25.7</v>
      </c>
      <c r="CQ134" s="261">
        <v>-6.4</v>
      </c>
      <c r="CR134" s="260">
        <v>4.5</v>
      </c>
      <c r="CS134" s="261">
        <v>5.4</v>
      </c>
    </row>
    <row r="135" ht="11.25" customHeight="1">
      <c r="A135" t="s" s="116">
        <v>1358</v>
      </c>
      <c r="B135" t="s" s="116">
        <v>1359</v>
      </c>
      <c r="C135" t="s" s="116">
        <v>128</v>
      </c>
      <c r="D135" s="218">
        <v>7</v>
      </c>
      <c r="E135" s="85">
        <v>477</v>
      </c>
      <c r="F135" t="s" s="220">
        <v>55</v>
      </c>
      <c r="G135" t="s" s="221">
        <v>55</v>
      </c>
      <c r="H135" s="493">
        <v>30.81</v>
      </c>
      <c r="I135" s="223">
        <f>(R135/H135)*100</f>
        <v>3.505355404089582</v>
      </c>
      <c r="J135" s="224">
        <v>0.26</v>
      </c>
      <c r="K135" s="224">
        <v>0.27</v>
      </c>
      <c r="L135" s="223">
        <f>((K135/J135)-1)*100</f>
        <v>3.846153846153855</v>
      </c>
      <c r="M135" s="226">
        <v>42793</v>
      </c>
      <c r="N135" s="226">
        <v>42795</v>
      </c>
      <c r="O135" s="226">
        <v>42811</v>
      </c>
      <c r="P135" t="s" s="227">
        <v>318</v>
      </c>
      <c r="Q135" s="319"/>
      <c r="R135" s="225">
        <f>K135*4</f>
        <v>1.08</v>
      </c>
      <c r="S135" s="228">
        <f>IF(OR(W135&lt;0.01,W135="n/a"),"n/a",R135/W135*100)</f>
        <v>48.00000000000001</v>
      </c>
      <c r="T135" s="229">
        <f>IF(OR(W135&lt;0.01,Z135="n/a"),"n/a",(H135/SQRT(22.5*W135*(H135/Z135))-1)*100)</f>
        <v>-15.25690238967783</v>
      </c>
      <c r="U135" s="223">
        <f>IF(OR(W135&lt;0.01,W135="n/a"),"n/a",H135/W135)</f>
        <v>13.69333333333333</v>
      </c>
      <c r="V135" s="230">
        <v>12</v>
      </c>
      <c r="W135" s="222">
        <v>2.25</v>
      </c>
      <c r="X135" t="s" s="399">
        <v>143</v>
      </c>
      <c r="Y135" s="231">
        <v>2.74</v>
      </c>
      <c r="Z135" s="232">
        <v>1.18</v>
      </c>
      <c r="AA135" s="233">
        <v>7.5</v>
      </c>
      <c r="AB135" s="234">
        <v>-9.699999999999999</v>
      </c>
      <c r="AC135" t="s" s="422">
        <v>143</v>
      </c>
      <c r="AD135" s="236">
        <v>-1.3</v>
      </c>
      <c r="AE135" t="s" s="416">
        <v>143</v>
      </c>
      <c r="AF135" s="237">
        <v>1</v>
      </c>
      <c r="AG135" s="238">
        <v>70</v>
      </c>
      <c r="AH135" s="239">
        <v>11.1</v>
      </c>
      <c r="AI135" s="240">
        <v>0.73</v>
      </c>
      <c r="AJ135" t="s" s="265">
        <f>IF(OR(AD135&lt;0,AD135="n/a",AD135=0,AN135="n/a"),"n/a",AN135/AD135)</f>
        <v>143</v>
      </c>
      <c r="AK135" t="s" s="265">
        <f>IF(OR(AN135&lt;0,AN135="n/a",AO135&lt;0,AO135="n/a"),"n/a",AN135/AO135)</f>
        <v>143</v>
      </c>
      <c r="AL135" s="243">
        <f>((AP135/AQ135)^(1/1)-1)*100</f>
        <v>8.333333333333348</v>
      </c>
      <c r="AM135" s="243">
        <f>IF(AS135=0,"n/a",((AP135/AS135)^(1/3)-1)*100)</f>
        <v>9.139288306110593</v>
      </c>
      <c r="AN135" s="243">
        <f>IF(AV135=0,"n/a",((AP135/AV135)^(1/5)-1)*100)</f>
        <v>10.19722877214802</v>
      </c>
      <c r="AO135" s="244">
        <f>IF(BB135=0,"n/a",((AP135/BB135)^(1/10)-1)*100)</f>
        <v>-0.5593245892406284</v>
      </c>
      <c r="AP135" s="241">
        <v>1.04</v>
      </c>
      <c r="AQ135" s="241">
        <v>0.96</v>
      </c>
      <c r="AR135" s="241">
        <v>0.88</v>
      </c>
      <c r="AS135" s="241">
        <v>0.8</v>
      </c>
      <c r="AT135" s="245"/>
      <c r="AU135" s="241">
        <v>0.72</v>
      </c>
      <c r="AV135" s="241">
        <v>0.64</v>
      </c>
      <c r="AW135" s="245"/>
      <c r="AX135" s="583">
        <v>0.5600000000000001</v>
      </c>
      <c r="AY135" s="394">
        <v>0.74</v>
      </c>
      <c r="AZ135" s="248">
        <v>1.3</v>
      </c>
      <c r="BA135" s="248">
        <v>1.19</v>
      </c>
      <c r="BB135" s="248">
        <v>1.1</v>
      </c>
      <c r="BC135" s="248">
        <v>1.02</v>
      </c>
      <c r="BD135" s="248">
        <v>0.9399999999999999</v>
      </c>
      <c r="BE135" s="248">
        <v>0.86</v>
      </c>
      <c r="BF135" s="248">
        <v>0.7</v>
      </c>
      <c r="BG135" s="317">
        <v>0</v>
      </c>
      <c r="BH135" s="317">
        <v>0</v>
      </c>
      <c r="BI135" s="401">
        <v>0</v>
      </c>
      <c r="BJ135" s="246">
        <f>SUM(AP135:BI135)</f>
        <v>13.45</v>
      </c>
      <c r="BK135" s="250">
        <f>((AP135/AQ135)-1)*100</f>
        <v>8.333333333333348</v>
      </c>
      <c r="BL135" s="250">
        <f>((AQ135/AR135)-1)*100</f>
        <v>9.090909090909083</v>
      </c>
      <c r="BM135" s="250">
        <f>((AR135/AS135)-1)*100</f>
        <v>9.999999999999986</v>
      </c>
      <c r="BN135" s="250">
        <f>IF(AU135=0,0,IF(AU135&gt;AS135,0,((AS135/AU135)-1)*100))</f>
        <v>11.11111111111112</v>
      </c>
      <c r="BO135" s="250">
        <f>IF(AV135=0,0,IF(AV135&gt;AU135,0,((AU135/AV135)-1)*100))</f>
        <v>12.5</v>
      </c>
      <c r="BP135" s="250">
        <f>IF(AX135=0,0,IF(AX135&gt;AV135,0,((AV135/AX135)-1)*100))</f>
        <v>14.28571428571428</v>
      </c>
      <c r="BQ135" s="251">
        <f>IF(AY135=0,0,IF(AY135&gt;AX135,0,((AX135/AY135)-1)*100))</f>
        <v>0</v>
      </c>
      <c r="BR135" s="252">
        <f>IF(AZ135=0,0,IF(AZ135&gt;AY135,0,((AY135/AZ135)-1)*100))</f>
        <v>0</v>
      </c>
      <c r="BS135" s="252">
        <f>IF(BA135=0,0,IF(BA135&gt;AZ135,0,((AZ135/BA135)-1)*100))</f>
        <v>9.243697478991608</v>
      </c>
      <c r="BT135" s="252">
        <f>IF(BB135=0,0,IF(BB135&gt;BA135,0,((BA135/BB135)-1)*100))</f>
        <v>8.18181818181818</v>
      </c>
      <c r="BU135" s="252">
        <f>IF(BC135=0,0,IF(BC135&gt;BB135,0,((BB135/BC135)-1)*100))</f>
        <v>7.843137254901977</v>
      </c>
      <c r="BV135" s="252">
        <f>IF(BD135=0,0,IF(BD135&gt;BC135,0,((BC135/BD135)-1)*100))</f>
        <v>8.510638297872353</v>
      </c>
      <c r="BW135" s="252">
        <f>IF(BE135=0,0,IF(BE135&gt;BD135,0,((BD135/BE135)-1)*100))</f>
        <v>9.302325581395344</v>
      </c>
      <c r="BX135" s="252">
        <f>IF(BF135=0,0,IF(BF135&gt;BE135,0,((BE135/BF135)-1)*100))</f>
        <v>22.85714285714286</v>
      </c>
      <c r="BY135" s="252">
        <f>IF(BG135=0,0,IF(BG135&gt;BF135,0,((BF135/BG135)-1)*100))</f>
        <v>0</v>
      </c>
      <c r="BZ135" s="252">
        <f>IF(BH135=0,0,IF(BH135&gt;BG135,0,((BG135/BH135)-1)*100))</f>
        <v>0</v>
      </c>
      <c r="CA135" s="253">
        <f>IF(BI135=0,0,IF(BI135&gt;BH135,0,((BH135/BI135)-1)*100))</f>
        <v>0</v>
      </c>
      <c r="CB135" s="250">
        <f>AVERAGE(BK135:CA135)</f>
        <v>7.72116632195236</v>
      </c>
      <c r="CC135" s="250">
        <f>SQRT(AVERAGE((BK135-$CB135)^2,(BL135-$CB135)^2,(BM135-$CB135)^2,(BN135-$CB135)^2,(BO135-$CB135)^2,(BP135-$CB135)^2,(BQ135-$CB135)^2,(BR135-$CB135)^2,(BS135-$CB135)^2,(BT135-$CB135)^2,(BU135-$CB135)^2,(BV135-$CB135)^2,(BW135-$CB135)^2,(BX135-$CB135)^2,(BY135-$CB135)^2,(BZ135-$CB135)^2,(CA135-$CB135)^2))</f>
        <v>6.02794782610853</v>
      </c>
      <c r="CD135" t="s" s="116">
        <v>132</v>
      </c>
      <c r="CE135" s="254">
        <f>IF(AN135="n/a","n/a",IF(U135&lt;0,"n/a",IF(U135="n/a","n/a",I135+AN135-U135)))</f>
        <v>0.009250842904263479</v>
      </c>
      <c r="CF135" s="254">
        <f>IF(AN135="n/a","n/a",I135+AN135)</f>
        <v>13.7025841762376</v>
      </c>
      <c r="CG135" s="250">
        <f>D135/10+(1000-E135)/100+IF(F135="N",2,IF(F135="Y",1,0))+IF(G135="N",2,IF(G135="Y",1,0))+IF(L135&gt;10,5,L135/2)+IF(S135&gt;100,0,IF(S135&lt;0,0,(100-S135)/10))+IF(U135&gt;100,0,IF(U135&lt;0,0,(100-U135)/10))+IF(X135="-",0,IF(X135="N/A",0,IF(X135&gt;5,0,5-X135)))+IF(Y135&gt;5,0,5-Y135)+IF(Z135="N/A",0,IF(Z135&gt;5,0,5-Z135))+IF(AB135&lt;0,0,IF(AB135="-",0,IF(AB135="N/A",0,IF(AB135&gt;10,5,AB135/2))))+IF(AC135="n/a",0,IF(AC135&lt;0,0,IF(AC135&gt;10,5,AC135/2)))+IF(AE135="n/a",0,IF(AE135&lt;0,0,IF(AE135&gt;10,5,AE135/2)))+AF135/10+IF(AG135&gt;100000,3,IF(AG135&gt;10000,2,IF(AG135&gt;1000,1,0)))+IF(AL135&gt;10,5,AL135/2)+IF(AM135="n/a",0,IF(AM135&gt;10,5,AM135/2))+IF(AN135="n/a",0,IF(AN135&gt;10,5,AN135/2))+IF(AO135="n/a",0,IF(AO135&lt;0,0,IF(AO135&gt;10,5,AO135/2)))+IF(CB135&gt;10,5,CB135/2)</f>
        <v>49.46063757044173</v>
      </c>
      <c r="CH135" s="255">
        <f>IF(AB135="n/a",1.03*AP135,IF(AB135&lt;0,1.01*AP135,IF(AB135&gt;10,1.1*AP135,(1+AB135/100)*AP135)))</f>
        <v>1.0504</v>
      </c>
      <c r="CI135" s="256">
        <f>IF($AC135="n/a",1.03*CH135,IF($AC135&lt;0,1.01*CH135,IF($AC135&gt;10,1.1*CH135,(1+$AC135/100)*CH135)))</f>
        <v>1.081912</v>
      </c>
      <c r="CJ135" s="257">
        <f>IF($AE135="n/a",1.03*CI135,IF($AE135&lt;0,1.01*CI135,IF($AE135&gt;10,1.1*CI135,(1+$AE135/100)*CI135)))</f>
        <v>1.11436936</v>
      </c>
      <c r="CK135" s="257">
        <f>IF($AE135="n/a",1.03*CJ135,IF($AE135&lt;0,1.01*CJ135,IF($AE135&gt;10,1.1*CJ135,(1+$AE135/100)*CJ135)))</f>
        <v>1.1478004408</v>
      </c>
      <c r="CL135" s="258">
        <f>IF($AE135="n/a",1.03*CK135,IF($AE135&lt;0,1.01*CK135,IF($AE135&gt;10,1.1*CK135,(1+$AE135/100)*CK135)))</f>
        <v>1.182234454024</v>
      </c>
      <c r="CM135" s="256">
        <f>SUM(CH135:CL135)</f>
        <v>5.576716254823999</v>
      </c>
      <c r="CN135" s="253">
        <f>(CM135/H135)*100</f>
        <v>18.10034487122363</v>
      </c>
      <c r="CO135" s="259">
        <v>0.33</v>
      </c>
      <c r="CP135" s="260">
        <v>27.7</v>
      </c>
      <c r="CQ135" s="261">
        <v>-2.2</v>
      </c>
      <c r="CR135" s="260">
        <v>7.7</v>
      </c>
      <c r="CS135" s="261">
        <v>12.5</v>
      </c>
    </row>
    <row r="136" ht="11.25" customHeight="1">
      <c r="A136" t="s" s="146">
        <v>1360</v>
      </c>
      <c r="B136" t="s" s="146">
        <v>1361</v>
      </c>
      <c r="C136" t="s" s="146">
        <v>635</v>
      </c>
      <c r="D136" s="267">
        <v>5</v>
      </c>
      <c r="E136" s="85">
        <v>792</v>
      </c>
      <c r="F136" t="s" s="151">
        <v>129</v>
      </c>
      <c r="G136" t="s" s="152">
        <v>129</v>
      </c>
      <c r="H136" s="496">
        <v>5.2</v>
      </c>
      <c r="I136" s="269">
        <f>(R136/H136)*100</f>
        <v>3.846153846153846</v>
      </c>
      <c r="J136" s="270">
        <v>0.03125</v>
      </c>
      <c r="K136" s="270">
        <v>0.05</v>
      </c>
      <c r="L136" s="269">
        <f>((K136/J136)-1)*100</f>
        <v>60.00000000000001</v>
      </c>
      <c r="M136" s="643">
        <v>42991</v>
      </c>
      <c r="N136" s="643">
        <v>42992</v>
      </c>
      <c r="O136" s="643">
        <v>43007</v>
      </c>
      <c r="P136" t="s" s="273">
        <v>546</v>
      </c>
      <c r="Q136" s="329"/>
      <c r="R136" s="271">
        <f>K136*4</f>
        <v>0.2</v>
      </c>
      <c r="S136" s="275">
        <f>IF(OR(W136&lt;0.01,W136="n/a"),"n/a",R136/W136*100)</f>
        <v>100</v>
      </c>
      <c r="T136" s="276">
        <f>IF(OR(W136&lt;0.01,Z136="n/a"),"n/a",(H136/SQRT(22.5*W136*(H136/Z136))-1)*100)</f>
        <v>69.28608264644139</v>
      </c>
      <c r="U136" s="269">
        <f>IF(OR(W136&lt;0.01,W136="n/a"),"n/a",H136/W136)</f>
        <v>26</v>
      </c>
      <c r="V136" s="277">
        <v>12</v>
      </c>
      <c r="W136" s="268">
        <v>0.2</v>
      </c>
      <c r="X136" s="268">
        <v>1.2</v>
      </c>
      <c r="Y136" s="278">
        <v>1.82</v>
      </c>
      <c r="Z136" s="279">
        <v>2.48</v>
      </c>
      <c r="AA136" s="280">
        <v>10</v>
      </c>
      <c r="AB136" s="281">
        <v>-21.2</v>
      </c>
      <c r="AC136" s="282">
        <v>88.55</v>
      </c>
      <c r="AD136" s="283">
        <v>34</v>
      </c>
      <c r="AE136" s="283">
        <v>21.5</v>
      </c>
      <c r="AF136" s="284">
        <v>1</v>
      </c>
      <c r="AG136" s="285">
        <v>479</v>
      </c>
      <c r="AH136" s="644">
        <v>1.1</v>
      </c>
      <c r="AI136" s="287">
        <v>1.52</v>
      </c>
      <c r="AJ136" t="s" s="368">
        <f>IF(OR(AD136&lt;0,AD136="n/a",AD136=0,AN136="n/a"),"n/a",AN136/AD136)</f>
        <v>143</v>
      </c>
      <c r="AK136" t="s" s="368">
        <f>IF(OR(AN136&lt;0,AN136="n/a",AO136&lt;0,AO136="n/a"),"n/a",AN136/AO136)</f>
        <v>143</v>
      </c>
      <c r="AL136" s="290">
        <f>((AP136/AQ136)^(1/1)-1)*100</f>
        <v>17.64705882352942</v>
      </c>
      <c r="AM136" s="290">
        <f>IF(AS136=0,"n/a",((AP136/AS136)^(1/3)-1)*100)</f>
        <v>70.99759466766969</v>
      </c>
      <c r="AN136" t="s" s="368">
        <f>IF(AV136=0,"n/a",((AP136/AV136)^(1/5)-1)*100)</f>
        <v>143</v>
      </c>
      <c r="AO136" t="s" s="368">
        <f>IF(BB136=0,"n/a",((AP136/BB136)^(1/10)-1)*100)</f>
        <v>143</v>
      </c>
      <c r="AP136" s="510">
        <v>0.125</v>
      </c>
      <c r="AQ136" s="288">
        <v>0.10625</v>
      </c>
      <c r="AR136" s="510">
        <v>0.1</v>
      </c>
      <c r="AS136" s="288">
        <v>0.025</v>
      </c>
      <c r="AT136" s="292"/>
      <c r="AU136" s="510">
        <v>0</v>
      </c>
      <c r="AV136" s="510">
        <v>0</v>
      </c>
      <c r="AW136" s="292"/>
      <c r="AX136" s="524">
        <v>0</v>
      </c>
      <c r="AY136" s="403">
        <v>0</v>
      </c>
      <c r="AZ136" s="426">
        <v>0</v>
      </c>
      <c r="BA136" s="426">
        <v>0</v>
      </c>
      <c r="BB136" s="426">
        <v>0</v>
      </c>
      <c r="BC136" s="426">
        <v>0</v>
      </c>
      <c r="BD136" s="426">
        <v>0</v>
      </c>
      <c r="BE136" s="426">
        <v>0</v>
      </c>
      <c r="BF136" s="426">
        <v>0</v>
      </c>
      <c r="BG136" s="426">
        <v>0</v>
      </c>
      <c r="BH136" s="426">
        <v>0</v>
      </c>
      <c r="BI136" s="494">
        <v>0</v>
      </c>
      <c r="BJ136" s="293">
        <f>SUM(AP136:BI136)</f>
        <v>0.3562500000000001</v>
      </c>
      <c r="BK136" s="297">
        <f>((AP136/AQ136)-1)*100</f>
        <v>17.64705882352942</v>
      </c>
      <c r="BL136" s="297">
        <f>((AQ136/AR136)-1)*100</f>
        <v>6.25</v>
      </c>
      <c r="BM136" s="297">
        <f>((AR136/AS136)-1)*100</f>
        <v>300</v>
      </c>
      <c r="BN136" s="297">
        <f>IF(AU136=0,0,IF(AU136&gt;AS136,0,((AS136/AU136)-1)*100))</f>
        <v>0</v>
      </c>
      <c r="BO136" s="297">
        <f>IF(AV136=0,0,IF(AV136&gt;AU136,0,((AU136/AV136)-1)*100))</f>
        <v>0</v>
      </c>
      <c r="BP136" s="297">
        <f>IF(AX136=0,0,IF(AX136&gt;AV136,0,((AV136/AX136)-1)*100))</f>
        <v>0</v>
      </c>
      <c r="BQ136" s="298">
        <f>IF(AY136=0,0,IF(AY136&gt;AX136,0,((AX136/AY136)-1)*100))</f>
        <v>0</v>
      </c>
      <c r="BR136" s="299">
        <f>IF(AZ136=0,0,IF(AZ136&gt;AY136,0,((AY136/AZ136)-1)*100))</f>
        <v>0</v>
      </c>
      <c r="BS136" s="299">
        <f>IF(BA136=0,0,IF(BA136&gt;AZ136,0,((AZ136/BA136)-1)*100))</f>
        <v>0</v>
      </c>
      <c r="BT136" s="299">
        <f>IF(BB136=0,0,IF(BB136&gt;BA136,0,((BA136/BB136)-1)*100))</f>
        <v>0</v>
      </c>
      <c r="BU136" s="299">
        <f>IF(BC136=0,0,IF(BC136&gt;BB136,0,((BB136/BC136)-1)*100))</f>
        <v>0</v>
      </c>
      <c r="BV136" s="299">
        <f>IF(BD136=0,0,IF(BD136&gt;BC136,0,((BC136/BD136)-1)*100))</f>
        <v>0</v>
      </c>
      <c r="BW136" s="299">
        <f>IF(BE136=0,0,IF(BE136&gt;BD136,0,((BD136/BE136)-1)*100))</f>
        <v>0</v>
      </c>
      <c r="BX136" s="299">
        <f>IF(BF136=0,0,IF(BF136&gt;BE136,0,((BE136/BF136)-1)*100))</f>
        <v>0</v>
      </c>
      <c r="BY136" s="299">
        <f>IF(BG136=0,0,IF(BG136&gt;BF136,0,((BF136/BG136)-1)*100))</f>
        <v>0</v>
      </c>
      <c r="BZ136" s="299">
        <f>IF(BH136=0,0,IF(BH136&gt;BG136,0,((BG136/BH136)-1)*100))</f>
        <v>0</v>
      </c>
      <c r="CA136" s="300">
        <f>IF(BI136=0,0,IF(BI136&gt;BH136,0,((BH136/BI136)-1)*100))</f>
        <v>0</v>
      </c>
      <c r="CB136" s="297">
        <f>AVERAGE(BK136:CA136)</f>
        <v>19.05276816608997</v>
      </c>
      <c r="CC136" s="297">
        <f>SQRT(AVERAGE((BK136-$CB136)^2,(BL136-$CB136)^2,(BM136-$CB136)^2,(BN136-$CB136)^2,(BO136-$CB136)^2,(BP136-$CB136)^2,(BQ136-$CB136)^2,(BR136-$CB136)^2,(BS136-$CB136)^2,(BT136-$CB136)^2,(BU136-$CB136)^2,(BV136-$CB136)^2,(BW136-$CB136)^2,(BX136-$CB136)^2,(BY136-$CB136)^2,(BZ136-$CB136)^2,(CA136-$CB136)^2))</f>
        <v>70.36850298655852</v>
      </c>
      <c r="CD136" t="s" s="146">
        <v>302</v>
      </c>
      <c r="CE136" t="s" s="502">
        <f>IF(AN136="n/a","n/a",IF(U136&lt;0,"n/a",IF(U136="n/a","n/a",I136+AN136-U136)))</f>
        <v>143</v>
      </c>
      <c r="CF136" t="s" s="502">
        <f>IF(AN136="n/a","n/a",I136+AN136)</f>
        <v>143</v>
      </c>
      <c r="CG136" s="297">
        <f>D136/10+(1000-E136)/100+IF(F136="N",2,IF(F136="Y",1,0))+IF(G136="N",2,IF(G136="Y",1,0))+IF(L136&gt;10,5,L136/2)+IF(S136&gt;100,0,IF(S136&lt;0,0,(100-S136)/10))+IF(U136&gt;100,0,IF(U136&lt;0,0,(100-U136)/10))+IF(X136="-",0,IF(X136="N/A",0,IF(X136&gt;5,0,5-X136)))+IF(Y136&gt;5,0,5-Y136)+IF(Z136="N/A",0,IF(Z136&gt;5,0,5-Z136))+IF(AB136&lt;0,0,IF(AB136="-",0,IF(AB136="N/A",0,IF(AB136&gt;10,5,AB136/2))))+IF(AC136="n/a",0,IF(AC136&lt;0,0,IF(AC136&gt;10,5,AC136/2)))+IF(AE136="n/a",0,IF(AE136&lt;0,0,IF(AE136&gt;10,5,AE136/2)))+AF136/10+IF(AG136&gt;100000,3,IF(AG136&gt;10000,2,IF(AG136&gt;1000,1,0)))+IF(AL136&gt;10,5,AL136/2)+IF(AM136="n/a",0,IF(AM136&gt;10,5,AM136/2))+IF(AN136="n/a",0,IF(AN136&gt;10,5,AN136/2))+IF(AO136="n/a",0,IF(AO136&lt;0,0,IF(AO136&gt;10,5,AO136/2)))+IF(CB136&gt;10,5,CB136/2)</f>
        <v>49.58000000000001</v>
      </c>
      <c r="CH136" s="302">
        <f>IF(AB136="n/a",1.03*AP136,IF(AB136&lt;0,1.01*AP136,IF(AB136&gt;10,1.1*AP136,(1+AB136/100)*AP136)))</f>
        <v>0.12625</v>
      </c>
      <c r="CI136" s="303">
        <f>IF($AC136="n/a",1.03*CH136,IF($AC136&lt;0,1.01*CH136,IF($AC136&gt;10,1.1*CH136,(1+$AC136/100)*CH136)))</f>
        <v>0.138875</v>
      </c>
      <c r="CJ136" s="304">
        <f>IF($AE136="n/a",1.03*CI136,IF($AE136&lt;0,1.01*CI136,IF($AE136&gt;10,1.1*CI136,(1+$AE136/100)*CI136)))</f>
        <v>0.1527625000000001</v>
      </c>
      <c r="CK136" s="304">
        <f>IF($AE136="n/a",1.03*CJ136,IF($AE136&lt;0,1.01*CJ136,IF($AE136&gt;10,1.1*CJ136,(1+$AE136/100)*CJ136)))</f>
        <v>0.1680387500000001</v>
      </c>
      <c r="CL136" s="305">
        <f>IF($AE136="n/a",1.03*CK136,IF($AE136&lt;0,1.01*CK136,IF($AE136&gt;10,1.1*CK136,(1+$AE136/100)*CK136)))</f>
        <v>0.1848426250000001</v>
      </c>
      <c r="CM136" s="303">
        <f>SUM(CH136:CL136)</f>
        <v>0.7707688750000004</v>
      </c>
      <c r="CN136" s="300">
        <f>(CM136/H136)*100</f>
        <v>14.82247836538462</v>
      </c>
      <c r="CO136" s="306">
        <v>1.54</v>
      </c>
      <c r="CP136" s="307">
        <v>6.1</v>
      </c>
      <c r="CQ136" s="308">
        <v>-27.3</v>
      </c>
      <c r="CR136" s="307">
        <v>-6.3</v>
      </c>
      <c r="CS136" s="308">
        <v>-11.6</v>
      </c>
    </row>
    <row r="137" ht="11.25" customHeight="1">
      <c r="A137" t="s" s="110">
        <v>1362</v>
      </c>
      <c r="B137" t="s" s="110">
        <v>1363</v>
      </c>
      <c r="C137" t="s" s="173">
        <v>372</v>
      </c>
      <c r="D137" s="174">
        <v>7</v>
      </c>
      <c r="E137" s="85">
        <v>463</v>
      </c>
      <c r="F137" t="s" s="118">
        <v>55</v>
      </c>
      <c r="G137" t="s" s="113">
        <v>55</v>
      </c>
      <c r="H137" s="495">
        <v>69.18000000000001</v>
      </c>
      <c r="I137" s="177">
        <f>(R137/H137)*100</f>
        <v>5.897658282740676</v>
      </c>
      <c r="J137" s="311">
        <v>0.32</v>
      </c>
      <c r="K137" s="311">
        <v>0.34</v>
      </c>
      <c r="L137" s="177">
        <f>((K137/J137)-1)*100</f>
        <v>6.25</v>
      </c>
      <c r="M137" s="179">
        <v>42762</v>
      </c>
      <c r="N137" s="179">
        <v>42766</v>
      </c>
      <c r="O137" s="179">
        <v>42781</v>
      </c>
      <c r="P137" t="s" s="173">
        <v>1250</v>
      </c>
      <c r="Q137" t="s" s="173">
        <v>1251</v>
      </c>
      <c r="R137" s="180">
        <f>K137*12</f>
        <v>4.08</v>
      </c>
      <c r="S137" s="181">
        <f>IF(OR(W137&lt;0.01,W137="n/a"),"n/a",R137/W137*100)</f>
        <v>120</v>
      </c>
      <c r="T137" s="182">
        <f>IF(OR(W137&lt;0.01,Z137="n/a"),"n/a",(H137/SQRT(22.5*W137*(H137/Z137))-1)*100)</f>
        <v>25.43946278396369</v>
      </c>
      <c r="U137" s="177">
        <f>IF(OR(W137&lt;0.01,W137="n/a"),"n/a",H137/W137)</f>
        <v>20.34705882352942</v>
      </c>
      <c r="V137" s="183">
        <v>12</v>
      </c>
      <c r="W137" s="176">
        <v>3.4</v>
      </c>
      <c r="X137" s="176">
        <v>2.91</v>
      </c>
      <c r="Y137" s="184">
        <v>9.529999999999999</v>
      </c>
      <c r="Z137" s="185">
        <v>1.74</v>
      </c>
      <c r="AA137" s="186">
        <v>9.5</v>
      </c>
      <c r="AB137" s="187">
        <v>8.4</v>
      </c>
      <c r="AC137" s="188">
        <v>1.02</v>
      </c>
      <c r="AD137" s="189">
        <v>8.4</v>
      </c>
      <c r="AE137" s="189">
        <v>7</v>
      </c>
      <c r="AF137" s="190">
        <v>3</v>
      </c>
      <c r="AG137" s="191">
        <v>5083</v>
      </c>
      <c r="AH137" s="192">
        <v>0.1</v>
      </c>
      <c r="AI137" s="193">
        <v>0.96</v>
      </c>
      <c r="AJ137" s="194">
        <f>IF(OR(AD137&lt;0,AD137="n/a",AD137=0,AN137="n/a"),"n/a",AN137/AD137)</f>
        <v>0.8104520993038177</v>
      </c>
      <c r="AK137" s="195">
        <f>IF(OR(AN137&lt;0,AN137="n/a",AO137&lt;0,AO137="n/a"),"n/a",AN137/AO137)</f>
        <v>1.898584308516679</v>
      </c>
      <c r="AL137" s="196">
        <f>((AP137/AQ137)^(1/1)-1)*100</f>
        <v>5.813148788927336</v>
      </c>
      <c r="AM137" s="196">
        <f>IF(AS137=0,"n/a",((AP137/AS137)^(1/3)-1)*100)</f>
        <v>7.005700262857539</v>
      </c>
      <c r="AN137" s="196">
        <f>IF(AV137=0,"n/a",((AP137/AV137)^(1/5)-1)*100)</f>
        <v>6.807797634152069</v>
      </c>
      <c r="AO137" s="197">
        <f>IF(BB137=0,"n/a",((AP137/BB137)^(1/10)-1)*100)</f>
        <v>3.58572311148555</v>
      </c>
      <c r="AP137" s="194">
        <v>3.8225</v>
      </c>
      <c r="AQ137" s="194">
        <v>3.6125</v>
      </c>
      <c r="AR137" s="194">
        <v>3.3983</v>
      </c>
      <c r="AS137" s="194">
        <v>3.1198</v>
      </c>
      <c r="AT137" s="199"/>
      <c r="AU137" s="194">
        <v>2.95</v>
      </c>
      <c r="AV137" s="194">
        <v>2.75</v>
      </c>
      <c r="AW137" s="199"/>
      <c r="AX137" s="398">
        <v>2.6</v>
      </c>
      <c r="AY137" s="370">
        <v>2.79</v>
      </c>
      <c r="AZ137" s="202">
        <v>3.28</v>
      </c>
      <c r="BA137" s="202">
        <v>2.9675</v>
      </c>
      <c r="BB137" s="202">
        <v>2.6875</v>
      </c>
      <c r="BC137" s="202">
        <v>2.4375</v>
      </c>
      <c r="BD137" s="202">
        <v>2.1875</v>
      </c>
      <c r="BE137" s="202">
        <v>1.975</v>
      </c>
      <c r="BF137" s="202">
        <v>1.875</v>
      </c>
      <c r="BG137" s="202">
        <v>1.79</v>
      </c>
      <c r="BH137" s="202">
        <v>1.74</v>
      </c>
      <c r="BI137" s="314">
        <v>1.66</v>
      </c>
      <c r="BJ137" s="200">
        <f>SUM(AP137:BI137)</f>
        <v>47.6431</v>
      </c>
      <c r="BK137" s="205">
        <f>((AP137/AQ137)-1)*100</f>
        <v>5.813148788927336</v>
      </c>
      <c r="BL137" s="205">
        <f>((AQ137/AR137)-1)*100</f>
        <v>6.303151575787891</v>
      </c>
      <c r="BM137" s="205">
        <f>((AR137/AS137)-1)*100</f>
        <v>8.926854285531128</v>
      </c>
      <c r="BN137" s="205">
        <f>IF(AU137=0,0,IF(AU137&gt;AS137,0,((AS137/AU137)-1)*100))</f>
        <v>5.755932203389813</v>
      </c>
      <c r="BO137" s="205">
        <f>IF(AV137=0,0,IF(AV137&gt;AU137,0,((AU137/AV137)-1)*100))</f>
        <v>7.272727272727275</v>
      </c>
      <c r="BP137" s="205">
        <f>IF(AX137=0,0,IF(AX137&gt;AV137,0,((AV137/AX137)-1)*100))</f>
        <v>5.769230769230771</v>
      </c>
      <c r="BQ137" s="206">
        <f>IF(AY137=0,0,IF(AY137&gt;AX137,0,((AX137/AY137)-1)*100))</f>
        <v>0</v>
      </c>
      <c r="BR137" s="207">
        <f>IF(AZ137=0,0,IF(AZ137&gt;AY137,0,((AY137/AZ137)-1)*100))</f>
        <v>0</v>
      </c>
      <c r="BS137" s="207">
        <f>IF(BA137=0,0,IF(BA137&gt;AZ137,0,((AZ137/BA137)-1)*100))</f>
        <v>10.530749789385</v>
      </c>
      <c r="BT137" s="207">
        <f>IF(BB137=0,0,IF(BB137&gt;BA137,0,((BA137/BB137)-1)*100))</f>
        <v>10.41860465116278</v>
      </c>
      <c r="BU137" s="207">
        <f>IF(BC137=0,0,IF(BC137&gt;BB137,0,((BB137/BC137)-1)*100))</f>
        <v>10.25641025641026</v>
      </c>
      <c r="BV137" s="207">
        <f>IF(BD137=0,0,IF(BD137&gt;BC137,0,((BC137/BD137)-1)*100))</f>
        <v>11.42857142857143</v>
      </c>
      <c r="BW137" s="207">
        <f>IF(BE137=0,0,IF(BE137&gt;BD137,0,((BD137/BE137)-1)*100))</f>
        <v>10.75949367088607</v>
      </c>
      <c r="BX137" s="207">
        <f>IF(BF137=0,0,IF(BF137&gt;BE137,0,((BE137/BF137)-1)*100))</f>
        <v>5.333333333333345</v>
      </c>
      <c r="BY137" s="207">
        <f>IF(BG137=0,0,IF(BG137&gt;BF137,0,((BF137/BG137)-1)*100))</f>
        <v>4.748603351955305</v>
      </c>
      <c r="BZ137" s="207">
        <f>IF(BH137=0,0,IF(BH137&gt;BG137,0,((BG137/BH137)-1)*100))</f>
        <v>2.873563218390807</v>
      </c>
      <c r="CA137" s="208">
        <f>IF(BI137=0,0,IF(BI137&gt;BH137,0,((BH137/BI137)-1)*100))</f>
        <v>4.81927710843375</v>
      </c>
      <c r="CB137" s="205">
        <f>AVERAGE(BK137:CA137)</f>
        <v>6.529979512007233</v>
      </c>
      <c r="CC137" s="205">
        <f>SQRT(AVERAGE((BK137-$CB137)^2,(BL137-$CB137)^2,(BM137-$CB137)^2,(BN137-$CB137)^2,(BO137-$CB137)^2,(BP137-$CB137)^2,(BQ137-$CB137)^2,(BR137-$CB137)^2,(BS137-$CB137)^2,(BT137-$CB137)^2,(BU137-$CB137)^2,(BV137-$CB137)^2,(BW137-$CB137)^2,(BX137-$CB137)^2,(BY137-$CB137)^2,(BZ137-$CB137)^2,(CA137-$CB137)^2))</f>
        <v>3.439571843600198</v>
      </c>
      <c r="CD137" t="s" s="110">
        <v>285</v>
      </c>
      <c r="CE137" s="209">
        <f>IF(AN137="n/a","n/a",IF(U137&lt;0,"n/a",IF(U137="n/a","n/a",I137+AN137-U137)))</f>
        <v>-7.64160290663667</v>
      </c>
      <c r="CF137" s="209">
        <f>IF(AN137="n/a","n/a",I137+AN137)</f>
        <v>12.70545591689275</v>
      </c>
      <c r="CG137" s="205">
        <f>D137/10+(1000-E137)/100+IF(F137="N",2,IF(F137="Y",1,0))+IF(G137="N",2,IF(G137="Y",1,0))+IF(L137&gt;10,5,L137/2)+IF(S137&gt;100,0,IF(S137&lt;0,0,(100-S137)/10))+IF(U137&gt;100,0,IF(U137&lt;0,0,(100-U137)/10))+IF(X137="-",0,IF(X137="N/A",0,IF(X137&gt;5,0,5-X137)))+IF(Y137&gt;5,0,5-Y137)+IF(Z137="N/A",0,IF(Z137&gt;5,0,5-Z137))+IF(AB137&lt;0,0,IF(AB137="-",0,IF(AB137="N/A",0,IF(AB137&gt;10,5,AB137/2))))+IF(AC137="n/a",0,IF(AC137&lt;0,0,IF(AC137&gt;10,5,AC137/2)))+IF(AE137="n/a",0,IF(AE137&lt;0,0,IF(AE137&gt;10,5,AE137/2)))+AF137/10+IF(AG137&gt;100000,3,IF(AG137&gt;10000,2,IF(AG137&gt;1000,1,0)))+IF(AL137&gt;10,5,AL137/2)+IF(AM137="n/a",0,IF(AM137&gt;10,5,AM137/2))+IF(AN137="n/a",0,IF(AN137&gt;10,5,AN137/2))+IF(AO137="n/a",0,IF(AO137&lt;0,0,IF(AO137&gt;10,5,AO137/2)))+IF(CB137&gt;10,5,CB137/2)</f>
        <v>50.89146877236192</v>
      </c>
      <c r="CH137" s="315">
        <f>IF(AB137="n/a",1.03*AP137,IF(AB137&lt;0,1.01*AP137,IF(AB137&gt;10,1.1*AP137,(1+AB137/100)*AP137)))</f>
        <v>4.14359</v>
      </c>
      <c r="CI137" s="211">
        <f>IF($AC137="n/a",1.03*CH137,IF($AC137&lt;0,1.01*CH137,IF($AC137&gt;10,1.1*CH137,(1+$AC137/100)*CH137)))</f>
        <v>4.185854618</v>
      </c>
      <c r="CJ137" s="212">
        <f>IF($AE137="n/a",1.03*CI137,IF($AE137&lt;0,1.01*CI137,IF($AE137&gt;10,1.1*CI137,(1+$AE137/100)*CI137)))</f>
        <v>4.478864441260</v>
      </c>
      <c r="CK137" s="212">
        <f>IF($AE137="n/a",1.03*CJ137,IF($AE137&lt;0,1.01*CJ137,IF($AE137&gt;10,1.1*CJ137,(1+$AE137/100)*CJ137)))</f>
        <v>4.7923849521482</v>
      </c>
      <c r="CL137" s="210">
        <f>IF($AE137="n/a",1.03*CK137,IF($AE137&lt;0,1.01*CK137,IF($AE137&gt;10,1.1*CK137,(1+$AE137/100)*CK137)))</f>
        <v>5.127851898798575</v>
      </c>
      <c r="CM137" s="211">
        <f>SUM(CH137:CL137)</f>
        <v>22.72854591020678</v>
      </c>
      <c r="CN137" s="208">
        <f>(CM137/H137)*100</f>
        <v>32.85421496127027</v>
      </c>
      <c r="CO137" s="213">
        <v>0.6</v>
      </c>
      <c r="CP137" s="214">
        <v>5.6</v>
      </c>
      <c r="CQ137" s="215">
        <v>-11</v>
      </c>
      <c r="CR137" s="214">
        <v>-1.4</v>
      </c>
      <c r="CS137" s="215">
        <v>-4.1</v>
      </c>
    </row>
    <row r="138" ht="11.25" customHeight="1">
      <c r="A138" t="s" s="227">
        <v>1364</v>
      </c>
      <c r="B138" t="s" s="116">
        <v>1365</v>
      </c>
      <c r="C138" t="s" s="227">
        <v>588</v>
      </c>
      <c r="D138" s="218">
        <v>6</v>
      </c>
      <c r="E138" s="85">
        <v>691</v>
      </c>
      <c r="F138" t="s" s="220">
        <v>129</v>
      </c>
      <c r="G138" t="s" s="221">
        <v>129</v>
      </c>
      <c r="H138" s="493">
        <v>73.06</v>
      </c>
      <c r="I138" s="223">
        <f>(R138/H138)*100</f>
        <v>5.365453052285792</v>
      </c>
      <c r="J138" s="224">
        <v>0.9350000000000001</v>
      </c>
      <c r="K138" s="224">
        <v>0.98</v>
      </c>
      <c r="L138" s="223">
        <f>((K138/J138)-1)*100</f>
        <v>4.812834224598928</v>
      </c>
      <c r="M138" s="226">
        <v>43041</v>
      </c>
      <c r="N138" s="226">
        <v>43042</v>
      </c>
      <c r="O138" s="226">
        <v>43053</v>
      </c>
      <c r="P138" t="s" s="227">
        <v>677</v>
      </c>
      <c r="Q138" t="s" s="227">
        <v>131</v>
      </c>
      <c r="R138" s="225">
        <f>K138*4</f>
        <v>3.92</v>
      </c>
      <c r="S138" s="228">
        <f>IF(OR(W138&lt;0.01,W138="n/a"),"n/a",R138/W138*100)</f>
        <v>75.67567567567568</v>
      </c>
      <c r="T138" s="229">
        <f>IF(OR(W138&lt;0.01,Z138="n/a"),"n/a",(H138/SQRT(22.5*W138*(H138/Z138))-1)*100)</f>
        <v>32.24699017091621</v>
      </c>
      <c r="U138" s="223">
        <f>IF(OR(W138&lt;0.01,W138="n/a"),"n/a",H138/W138)</f>
        <v>14.10424710424711</v>
      </c>
      <c r="V138" s="230">
        <v>12</v>
      </c>
      <c r="W138" s="222">
        <v>5.18</v>
      </c>
      <c r="X138" s="222">
        <v>1.11</v>
      </c>
      <c r="Y138" s="231">
        <v>7.49</v>
      </c>
      <c r="Z138" s="232">
        <v>2.79</v>
      </c>
      <c r="AA138" t="s" s="362">
        <v>143</v>
      </c>
      <c r="AB138" s="234">
        <v>10.8</v>
      </c>
      <c r="AC138" s="235">
        <v>-2.28</v>
      </c>
      <c r="AD138" s="236">
        <v>22.6</v>
      </c>
      <c r="AE138" s="236">
        <v>12.75</v>
      </c>
      <c r="AF138" s="237">
        <v>12</v>
      </c>
      <c r="AG138" s="238">
        <v>5880</v>
      </c>
      <c r="AH138" s="239">
        <v>27.3</v>
      </c>
      <c r="AI138" s="240">
        <v>0.52</v>
      </c>
      <c r="AJ138" t="s" s="265">
        <f>IF(OR(AD138&lt;0,AD138="n/a",AD138=0,AN138="n/a"),"n/a",AN138/AD138)</f>
        <v>143</v>
      </c>
      <c r="AK138" t="s" s="265">
        <f>IF(OR(AN138&lt;0,AN138="n/a",AO138&lt;0,AO138="n/a"),"n/a",AN138/AO138)</f>
        <v>143</v>
      </c>
      <c r="AL138" s="243">
        <f>((AP138/AQ138)^(1/1)-1)*100</f>
        <v>21.7564870259481</v>
      </c>
      <c r="AM138" s="243">
        <f>IF(AS138=0,"n/a",((AP138/AS138)^(1/3)-1)*100)</f>
        <v>25.31105328179484</v>
      </c>
      <c r="AN138" t="s" s="265">
        <f>IF(AV138=0,"n/a",((AP138/AV138)^(1/5)-1)*100)</f>
        <v>143</v>
      </c>
      <c r="AO138" t="s" s="265">
        <f>IF(BB138=0,"n/a",((AP138/BB138)^(1/10)-1)*100)</f>
        <v>143</v>
      </c>
      <c r="AP138" s="241">
        <v>3.05</v>
      </c>
      <c r="AQ138" s="241">
        <v>2.505</v>
      </c>
      <c r="AR138" s="241">
        <v>2.02</v>
      </c>
      <c r="AS138" s="241">
        <v>1.55</v>
      </c>
      <c r="AT138" s="245"/>
      <c r="AU138" s="241">
        <v>0.35</v>
      </c>
      <c r="AV138" s="321">
        <v>0</v>
      </c>
      <c r="AW138" s="245"/>
      <c r="AX138" s="583">
        <v>0</v>
      </c>
      <c r="AY138" s="394">
        <v>0</v>
      </c>
      <c r="AZ138" s="317">
        <v>0</v>
      </c>
      <c r="BA138" s="317">
        <v>0</v>
      </c>
      <c r="BB138" s="317">
        <v>0</v>
      </c>
      <c r="BC138" s="317">
        <v>0</v>
      </c>
      <c r="BD138" s="317">
        <v>0</v>
      </c>
      <c r="BE138" s="317">
        <v>0</v>
      </c>
      <c r="BF138" s="317">
        <v>0</v>
      </c>
      <c r="BG138" s="317">
        <v>0</v>
      </c>
      <c r="BH138" s="317">
        <v>0</v>
      </c>
      <c r="BI138" s="401">
        <v>0</v>
      </c>
      <c r="BJ138" s="246">
        <f>SUM(AP138:BI138)</f>
        <v>9.475</v>
      </c>
      <c r="BK138" s="250">
        <f>((AP138/AQ138)-1)*100</f>
        <v>21.7564870259481</v>
      </c>
      <c r="BL138" s="250">
        <f>((AQ138/AR138)-1)*100</f>
        <v>24.00990099009901</v>
      </c>
      <c r="BM138" s="250">
        <f>((AR138/AS138)-1)*100</f>
        <v>30.32258064516129</v>
      </c>
      <c r="BN138" s="250">
        <f>IF(AU138=0,0,IF(AU138&gt;AS138,0,((AS138/AU138)-1)*100))</f>
        <v>342.8571428571429</v>
      </c>
      <c r="BO138" s="250">
        <f>IF(AV138=0,0,IF(AV138&gt;AU138,0,((AU138/AV138)-1)*100))</f>
        <v>0</v>
      </c>
      <c r="BP138" s="250">
        <f>IF(AX138=0,0,IF(AX138&gt;AV138,0,((AV138/AX138)-1)*100))</f>
        <v>0</v>
      </c>
      <c r="BQ138" s="251">
        <f>IF(AY138=0,0,IF(AY138&gt;AX138,0,((AX138/AY138)-1)*100))</f>
        <v>0</v>
      </c>
      <c r="BR138" s="252">
        <f>IF(AZ138=0,0,IF(AZ138&gt;AY138,0,((AY138/AZ138)-1)*100))</f>
        <v>0</v>
      </c>
      <c r="BS138" s="252">
        <f>IF(BA138=0,0,IF(BA138&gt;AZ138,0,((AZ138/BA138)-1)*100))</f>
        <v>0</v>
      </c>
      <c r="BT138" s="252">
        <f>IF(BB138=0,0,IF(BB138&gt;BA138,0,((BA138/BB138)-1)*100))</f>
        <v>0</v>
      </c>
      <c r="BU138" s="252">
        <f>IF(BC138=0,0,IF(BC138&gt;BB138,0,((BB138/BC138)-1)*100))</f>
        <v>0</v>
      </c>
      <c r="BV138" s="252">
        <f>IF(BD138=0,0,IF(BD138&gt;BC138,0,((BC138/BD138)-1)*100))</f>
        <v>0</v>
      </c>
      <c r="BW138" s="252">
        <f>IF(BE138=0,0,IF(BE138&gt;BD138,0,((BD138/BE138)-1)*100))</f>
        <v>0</v>
      </c>
      <c r="BX138" s="252">
        <f>IF(BF138=0,0,IF(BF138&gt;BE138,0,((BE138/BF138)-1)*100))</f>
        <v>0</v>
      </c>
      <c r="BY138" s="252">
        <f>IF(BG138=0,0,IF(BG138&gt;BF138,0,((BF138/BG138)-1)*100))</f>
        <v>0</v>
      </c>
      <c r="BZ138" s="252">
        <f>IF(BH138=0,0,IF(BH138&gt;BG138,0,((BG138/BH138)-1)*100))</f>
        <v>0</v>
      </c>
      <c r="CA138" s="253">
        <f>IF(BI138=0,0,IF(BI138&gt;BH138,0,((BH138/BI138)-1)*100))</f>
        <v>0</v>
      </c>
      <c r="CB138" s="250">
        <f>AVERAGE(BK138:CA138)</f>
        <v>24.64388891284419</v>
      </c>
      <c r="CC138" s="250">
        <f>SQRT(AVERAGE((BK138-$CB138)^2,(BL138-$CB138)^2,(BM138-$CB138)^2,(BN138-$CB138)^2,(BO138-$CB138)^2,(BP138-$CB138)^2,(BQ138-$CB138)^2,(BR138-$CB138)^2,(BS138-$CB138)^2,(BT138-$CB138)^2,(BU138-$CB138)^2,(BV138-$CB138)^2,(BW138-$CB138)^2,(BX138-$CB138)^2,(BY138-$CB138)^2,(BZ138-$CB138)^2,(CA138-$CB138)^2))</f>
        <v>80.14539653055708</v>
      </c>
      <c r="CD138" t="s" s="116">
        <v>222</v>
      </c>
      <c r="CE138" t="s" s="402">
        <f>IF(AN138="n/a","n/a",IF(U138&lt;0,"n/a",IF(U138="n/a","n/a",I138+AN138-U138)))</f>
        <v>143</v>
      </c>
      <c r="CF138" t="s" s="402">
        <f>IF(AN138="n/a","n/a",I138+AN138)</f>
        <v>143</v>
      </c>
      <c r="CG138" s="250">
        <f>D138/10+(1000-E138)/100+IF(F138="N",2,IF(F138="Y",1,0))+IF(G138="N",2,IF(G138="Y",1,0))+IF(L138&gt;10,5,L138/2)+IF(S138&gt;100,0,IF(S138&lt;0,0,(100-S138)/10))+IF(U138&gt;100,0,IF(U138&lt;0,0,(100-U138)/10))+IF(X138="-",0,IF(X138="N/A",0,IF(X138&gt;5,0,5-X138)))+IF(Y138&gt;5,0,5-Y138)+IF(Z138="N/A",0,IF(Z138&gt;5,0,5-Z138))+IF(AB138&lt;0,0,IF(AB138="-",0,IF(AB138="N/A",0,IF(AB138&gt;10,5,AB138/2))))+IF(AC138="n/a",0,IF(AC138&lt;0,0,IF(AC138&gt;10,5,AC138/2)))+IF(AE138="n/a",0,IF(AE138&lt;0,0,IF(AE138&gt;10,5,AE138/2)))+AF138/10+IF(AG138&gt;100000,3,IF(AG138&gt;10000,2,IF(AG138&gt;1000,1,0)))+IF(AL138&gt;10,5,AL138/2)+IF(AM138="n/a",0,IF(AM138&gt;10,5,AM138/2))+IF(AN138="n/a",0,IF(AN138&gt;10,5,AN138/2))+IF(AO138="n/a",0,IF(AO138&lt;0,0,IF(AO138&gt;10,5,AO138/2)))+IF(CB138&gt;10,5,CB138/2)</f>
        <v>50.41842483430719</v>
      </c>
      <c r="CH138" s="255">
        <f>IF(AB138="n/a",1.03*AP138,IF(AB138&lt;0,1.01*AP138,IF(AB138&gt;10,1.1*AP138,(1+AB138/100)*AP138)))</f>
        <v>3.355</v>
      </c>
      <c r="CI138" s="256">
        <f>IF($AC138="n/a",1.03*CH138,IF($AC138&lt;0,1.01*CH138,IF($AC138&gt;10,1.1*CH138,(1+$AC138/100)*CH138)))</f>
        <v>3.38855</v>
      </c>
      <c r="CJ138" s="257">
        <f>IF($AE138="n/a",1.03*CI138,IF($AE138&lt;0,1.01*CI138,IF($AE138&gt;10,1.1*CI138,(1+$AE138/100)*CI138)))</f>
        <v>3.727405</v>
      </c>
      <c r="CK138" s="257">
        <f>IF($AE138="n/a",1.03*CJ138,IF($AE138&lt;0,1.01*CJ138,IF($AE138&gt;10,1.1*CJ138,(1+$AE138/100)*CJ138)))</f>
        <v>4.1001455</v>
      </c>
      <c r="CL138" s="258">
        <f>IF($AE138="n/a",1.03*CK138,IF($AE138&lt;0,1.01*CK138,IF($AE138&gt;10,1.1*CK138,(1+$AE138/100)*CK138)))</f>
        <v>4.510160050000001</v>
      </c>
      <c r="CM138" s="256">
        <f>SUM(CH138:CL138)</f>
        <v>19.08126055</v>
      </c>
      <c r="CN138" s="253">
        <f>(CM138/H138)*100</f>
        <v>26.11724685190254</v>
      </c>
      <c r="CO138" s="259">
        <v>0.9399999999999999</v>
      </c>
      <c r="CP138" s="260">
        <v>6.3</v>
      </c>
      <c r="CQ138" s="261">
        <v>-12</v>
      </c>
      <c r="CR138" s="260">
        <v>-1.8</v>
      </c>
      <c r="CS138" s="261">
        <v>-3.6</v>
      </c>
    </row>
    <row r="139" ht="11.25" customHeight="1">
      <c r="A139" t="s" s="116">
        <v>1366</v>
      </c>
      <c r="B139" t="s" s="116">
        <v>1367</v>
      </c>
      <c r="C139" t="s" s="227">
        <v>265</v>
      </c>
      <c r="D139" s="218">
        <v>8</v>
      </c>
      <c r="E139" s="85">
        <v>369</v>
      </c>
      <c r="F139" t="s" s="220">
        <v>141</v>
      </c>
      <c r="G139" t="s" s="221">
        <v>141</v>
      </c>
      <c r="H139" s="493">
        <v>108.53</v>
      </c>
      <c r="I139" s="223">
        <f>(R139/H139)*100</f>
        <v>1.437390583248871</v>
      </c>
      <c r="J139" s="224">
        <v>0.33</v>
      </c>
      <c r="K139" s="224">
        <v>0.39</v>
      </c>
      <c r="L139" s="223">
        <f>((K139/J139)-1)*100</f>
        <v>18.18181818181819</v>
      </c>
      <c r="M139" s="226">
        <v>42795</v>
      </c>
      <c r="N139" s="226">
        <v>42797</v>
      </c>
      <c r="O139" s="226">
        <v>42809</v>
      </c>
      <c r="P139" t="s" s="227">
        <v>182</v>
      </c>
      <c r="Q139" s="316"/>
      <c r="R139" s="225">
        <f>K139*4</f>
        <v>1.56</v>
      </c>
      <c r="S139" s="228">
        <f>IF(OR(W139&lt;0.01,W139="n/a"),"n/a",R139/W139*100)</f>
        <v>32.98097251585623</v>
      </c>
      <c r="T139" s="229">
        <f>IF(OR(W139&lt;0.01,Z139="n/a"),"n/a",(H139/SQRT(22.5*W139*(H139/Z139))-1)*100)</f>
        <v>109.8915455370923</v>
      </c>
      <c r="U139" s="223">
        <f>IF(OR(W139&lt;0.01,W139="n/a"),"n/a",H139/W139)</f>
        <v>22.94503171247357</v>
      </c>
      <c r="V139" s="230">
        <v>12</v>
      </c>
      <c r="W139" s="222">
        <v>4.73</v>
      </c>
      <c r="X139" s="222">
        <v>2.43</v>
      </c>
      <c r="Y139" s="231">
        <v>3.95</v>
      </c>
      <c r="Z139" s="232">
        <v>4.32</v>
      </c>
      <c r="AA139" s="233">
        <v>20.3</v>
      </c>
      <c r="AB139" s="234">
        <v>13.7</v>
      </c>
      <c r="AC139" s="235">
        <v>3.75</v>
      </c>
      <c r="AD139" s="236">
        <v>16.8</v>
      </c>
      <c r="AE139" s="236">
        <v>9.43</v>
      </c>
      <c r="AF139" s="237">
        <v>12</v>
      </c>
      <c r="AG139" s="238">
        <v>13012</v>
      </c>
      <c r="AH139" s="239">
        <v>0.3</v>
      </c>
      <c r="AI139" s="240">
        <v>0.9399999999999999</v>
      </c>
      <c r="AJ139" s="241">
        <f>IF(OR(AD139&lt;0,AD139="n/a",AD139=0,AN139="n/a"),"n/a",AN139/AD139)</f>
        <v>0.927319192648896</v>
      </c>
      <c r="AK139" s="242">
        <f>IF(OR(AN139&lt;0,AN139="n/a",AO139&lt;0,AO139="n/a"),"n/a",AN139/AO139)</f>
        <v>0.6631075900346808</v>
      </c>
      <c r="AL139" s="243">
        <f>((AP139/AQ139)^(1/1)-1)*100</f>
        <v>13.79310344827587</v>
      </c>
      <c r="AM139" s="243">
        <f>IF(AS139=0,"n/a",((AP139/AS139)^(1/3)-1)*100)</f>
        <v>14.47142425533319</v>
      </c>
      <c r="AN139" s="243">
        <f>IF(AV139=0,"n/a",((AP139/AV139)^(1/5)-1)*100)</f>
        <v>15.57896243650145</v>
      </c>
      <c r="AO139" s="244">
        <f>IF(BB139=0,"n/a",((AP139/BB139)^(1/10)-1)*100)</f>
        <v>23.49386837162679</v>
      </c>
      <c r="AP139" s="241">
        <v>1.32</v>
      </c>
      <c r="AQ139" s="241">
        <v>1.16</v>
      </c>
      <c r="AR139" s="241">
        <v>1</v>
      </c>
      <c r="AS139" s="241">
        <v>0.88</v>
      </c>
      <c r="AT139" s="245"/>
      <c r="AU139" s="241">
        <v>0.72</v>
      </c>
      <c r="AV139" s="321">
        <v>0.64</v>
      </c>
      <c r="AW139" s="245"/>
      <c r="AX139" s="246">
        <v>0.28</v>
      </c>
      <c r="AY139" s="394">
        <v>0.16</v>
      </c>
      <c r="AZ139" s="317">
        <v>0.16</v>
      </c>
      <c r="BA139" s="317">
        <v>0.16</v>
      </c>
      <c r="BB139" s="317">
        <v>0.16</v>
      </c>
      <c r="BC139" s="248">
        <v>0.15</v>
      </c>
      <c r="BD139" s="248">
        <v>0.11</v>
      </c>
      <c r="BE139" s="317">
        <v>0.08</v>
      </c>
      <c r="BF139" s="317">
        <v>0.08</v>
      </c>
      <c r="BG139" s="317">
        <v>0.225</v>
      </c>
      <c r="BH139" s="248">
        <v>0.37</v>
      </c>
      <c r="BI139" s="249">
        <v>0.3625</v>
      </c>
      <c r="BJ139" s="246">
        <f>SUM(AP139:BI139)</f>
        <v>8.017500000000002</v>
      </c>
      <c r="BK139" s="250">
        <f>((AP139/AQ139)-1)*100</f>
        <v>13.79310344827587</v>
      </c>
      <c r="BL139" s="250">
        <f>((AQ139/AR139)-1)*100</f>
        <v>15.99999999999999</v>
      </c>
      <c r="BM139" s="250">
        <f>((AR139/AS139)-1)*100</f>
        <v>13.63636363636365</v>
      </c>
      <c r="BN139" s="250">
        <f>IF(AU139=0,0,IF(AU139&gt;AS139,0,((AS139/AU139)-1)*100))</f>
        <v>22.22222222222223</v>
      </c>
      <c r="BO139" s="250">
        <f>IF(AV139=0,0,IF(AV139&gt;AU139,0,((AU139/AV139)-1)*100))</f>
        <v>12.5</v>
      </c>
      <c r="BP139" s="250">
        <f>IF(AX139=0,0,IF(AX139&gt;AV139,0,((AV139/AX139)-1)*100))</f>
        <v>128.5714285714286</v>
      </c>
      <c r="BQ139" s="251">
        <f>IF(AY139=0,0,IF(AY139&gt;AX139,0,((AX139/AY139)-1)*100))</f>
        <v>75.00000000000003</v>
      </c>
      <c r="BR139" s="252">
        <f>IF(AZ139=0,0,IF(AZ139&gt;AY139,0,((AY139/AZ139)-1)*100))</f>
        <v>0</v>
      </c>
      <c r="BS139" s="252">
        <f>IF(BA139=0,0,IF(BA139&gt;AZ139,0,((AZ139/BA139)-1)*100))</f>
        <v>0</v>
      </c>
      <c r="BT139" s="252">
        <f>IF(BB139=0,0,IF(BB139&gt;BA139,0,((BA139/BB139)-1)*100))</f>
        <v>0</v>
      </c>
      <c r="BU139" s="252">
        <f>IF(BC139=0,0,IF(BC139&gt;BB139,0,((BB139/BC139)-1)*100))</f>
        <v>6.666666666666665</v>
      </c>
      <c r="BV139" s="252">
        <f>IF(BD139=0,0,IF(BD139&gt;BC139,0,((BC139/BD139)-1)*100))</f>
        <v>36.36363636363635</v>
      </c>
      <c r="BW139" s="252">
        <f>IF(BE139=0,0,IF(BE139&gt;BD139,0,((BD139/BE139)-1)*100))</f>
        <v>37.5</v>
      </c>
      <c r="BX139" s="252">
        <f>IF(BF139=0,0,IF(BF139&gt;BE139,0,((BE139/BF139)-1)*100))</f>
        <v>0</v>
      </c>
      <c r="BY139" s="252">
        <f>IF(BG139=0,0,IF(BG139&gt;BF139,0,((BF139/BG139)-1)*100))</f>
        <v>0</v>
      </c>
      <c r="BZ139" s="252">
        <f>IF(BH139=0,0,IF(BH139&gt;BG139,0,((BG139/BH139)-1)*100))</f>
        <v>0</v>
      </c>
      <c r="CA139" s="253">
        <f>IF(BI139=0,0,IF(BI139&gt;BH139,0,((BH139/BI139)-1)*100))</f>
        <v>2.068965517241383</v>
      </c>
      <c r="CB139" s="250">
        <f>AVERAGE(BK139:CA139)</f>
        <v>21.4307286132844</v>
      </c>
      <c r="CC139" s="250">
        <f>SQRT(AVERAGE((BK139-$CB139)^2,(BL139-$CB139)^2,(BM139-$CB139)^2,(BN139-$CB139)^2,(BO139-$CB139)^2,(BP139-$CB139)^2,(BQ139-$CB139)^2,(BR139-$CB139)^2,(BS139-$CB139)^2,(BT139-$CB139)^2,(BU139-$CB139)^2,(BV139-$CB139)^2,(BW139-$CB139)^2,(BX139-$CB139)^2,(BY139-$CB139)^2,(BZ139-$CB139)^2,(CA139-$CB139)^2))</f>
        <v>32.90582323081176</v>
      </c>
      <c r="CD139" t="s" s="116">
        <v>132</v>
      </c>
      <c r="CE139" s="254">
        <f>IF(AN139="n/a","n/a",IF(U139&lt;0,"n/a",IF(U139="n/a","n/a",I139+AN139-U139)))</f>
        <v>-5.928678692723249</v>
      </c>
      <c r="CF139" s="254">
        <f>IF(AN139="n/a","n/a",I139+AN139)</f>
        <v>17.01635301975032</v>
      </c>
      <c r="CG139" s="250">
        <f>D139/10+(1000-E139)/100+IF(F139="N",2,IF(F139="Y",1,0))+IF(G139="N",2,IF(G139="Y",1,0))+IF(L139&gt;10,5,L139/2)+IF(S139&gt;100,0,IF(S139&lt;0,0,(100-S139)/10))+IF(U139&gt;100,0,IF(U139&lt;0,0,(100-U139)/10))+IF(X139="-",0,IF(X139="N/A",0,IF(X139&gt;5,0,5-X139)))+IF(Y139&gt;5,0,5-Y139)+IF(Z139="N/A",0,IF(Z139&gt;5,0,5-Z139))+IF(AB139&lt;0,0,IF(AB139="-",0,IF(AB139="N/A",0,IF(AB139&gt;10,5,AB139/2))))+IF(AC139="n/a",0,IF(AC139&lt;0,0,IF(AC139&gt;10,5,AC139/2)))+IF(AE139="n/a",0,IF(AE139&lt;0,0,IF(AE139&gt;10,5,AE139/2)))+AF139/10+IF(AG139&gt;100000,3,IF(AG139&gt;10000,2,IF(AG139&gt;1000,1,0)))+IF(AL139&gt;10,5,AL139/2)+IF(AM139="n/a",0,IF(AM139&gt;10,5,AM139/2))+IF(AN139="n/a",0,IF(AN139&gt;10,5,AN139/2))+IF(AO139="n/a",0,IF(AO139&lt;0,0,IF(AO139&gt;10,5,AO139/2)))+IF(CB139&gt;10,5,CB139/2)</f>
        <v>72.60739957716702</v>
      </c>
      <c r="CH139" s="255">
        <f>IF(AB139="n/a",1.03*AP139,IF(AB139&lt;0,1.01*AP139,IF(AB139&gt;10,1.1*AP139,(1+AB139/100)*AP139)))</f>
        <v>1.452</v>
      </c>
      <c r="CI139" s="256">
        <f>IF($AC139="n/a",1.03*CH139,IF($AC139&lt;0,1.01*CH139,IF($AC139&gt;10,1.1*CH139,(1+$AC139/100)*CH139)))</f>
        <v>1.50645</v>
      </c>
      <c r="CJ139" s="257">
        <f>IF($AE139="n/a",1.03*CI139,IF($AE139&lt;0,1.01*CI139,IF($AE139&gt;10,1.1*CI139,(1+$AE139/100)*CI139)))</f>
        <v>1.648508235</v>
      </c>
      <c r="CK139" s="257">
        <f>IF($AE139="n/a",1.03*CJ139,IF($AE139&lt;0,1.01*CJ139,IF($AE139&gt;10,1.1*CJ139,(1+$AE139/100)*CJ139)))</f>
        <v>1.803962561560501</v>
      </c>
      <c r="CL139" s="258">
        <f>IF($AE139="n/a",1.03*CK139,IF($AE139&lt;0,1.01*CK139,IF($AE139&gt;10,1.1*CK139,(1+$AE139/100)*CK139)))</f>
        <v>1.974076231115656</v>
      </c>
      <c r="CM139" s="256">
        <f>SUM(CH139:CL139)</f>
        <v>8.384997027676157</v>
      </c>
      <c r="CN139" s="253">
        <f>(CM139/H139)*100</f>
        <v>7.725971646250951</v>
      </c>
      <c r="CO139" s="259">
        <v>0.9399999999999999</v>
      </c>
      <c r="CP139" s="260">
        <v>21.1</v>
      </c>
      <c r="CQ139" s="261">
        <v>-26.2</v>
      </c>
      <c r="CR139" s="260">
        <v>-6.5</v>
      </c>
      <c r="CS139" s="261">
        <v>-16.8</v>
      </c>
    </row>
    <row r="140" ht="11.25" customHeight="1">
      <c r="A140" t="s" s="116">
        <v>1368</v>
      </c>
      <c r="B140" t="s" s="116">
        <v>1369</v>
      </c>
      <c r="C140" t="s" s="227">
        <v>1370</v>
      </c>
      <c r="D140" s="218">
        <v>8</v>
      </c>
      <c r="E140" s="85">
        <v>371</v>
      </c>
      <c r="F140" t="s" s="220">
        <v>129</v>
      </c>
      <c r="G140" t="s" s="221">
        <v>129</v>
      </c>
      <c r="H140" s="493">
        <v>12.35</v>
      </c>
      <c r="I140" s="223">
        <f>(R140/H140)*100</f>
        <v>3.724696356275304</v>
      </c>
      <c r="J140" s="224">
        <v>0.11</v>
      </c>
      <c r="K140" s="224">
        <v>0.115</v>
      </c>
      <c r="L140" s="223">
        <f>((K140/J140)-1)*100</f>
        <v>4.545454545454541</v>
      </c>
      <c r="M140" s="226">
        <v>42803</v>
      </c>
      <c r="N140" s="226">
        <v>42807</v>
      </c>
      <c r="O140" s="226">
        <v>42814</v>
      </c>
      <c r="P140" t="s" s="227">
        <v>401</v>
      </c>
      <c r="Q140" s="316"/>
      <c r="R140" s="225">
        <f>K140*4</f>
        <v>0.46</v>
      </c>
      <c r="S140" s="228">
        <f>IF(OR(W140&lt;0.01,W140="n/a"),"n/a",R140/W140*100)</f>
        <v>58.97435897435898</v>
      </c>
      <c r="T140" s="229">
        <f>IF(OR(W140&lt;0.01,Z140="n/a"),"n/a",(H140/SQRT(22.5*W140*(H140/Z140))-1)*100)</f>
        <v>9.375330687330784</v>
      </c>
      <c r="U140" s="223">
        <f>IF(OR(W140&lt;0.01,W140="n/a"),"n/a",H140/W140)</f>
        <v>15.83333333333333</v>
      </c>
      <c r="V140" s="230">
        <v>12</v>
      </c>
      <c r="W140" s="222">
        <v>0.78</v>
      </c>
      <c r="X140" s="222">
        <v>1.05</v>
      </c>
      <c r="Y140" s="231">
        <v>1.11</v>
      </c>
      <c r="Z140" s="232">
        <v>1.7</v>
      </c>
      <c r="AA140" s="233">
        <v>11</v>
      </c>
      <c r="AB140" s="234">
        <v>-1.5</v>
      </c>
      <c r="AC140" s="235">
        <v>17.93</v>
      </c>
      <c r="AD140" s="236">
        <v>19.4</v>
      </c>
      <c r="AE140" s="236">
        <v>15</v>
      </c>
      <c r="AF140" s="237">
        <v>0</v>
      </c>
      <c r="AG140" s="238">
        <v>186</v>
      </c>
      <c r="AH140" s="239">
        <v>4.3</v>
      </c>
      <c r="AI140" s="240">
        <v>0.23</v>
      </c>
      <c r="AJ140" s="241">
        <f>IF(OR(AD140&lt;0,AD140="n/a",AD140=0,AN140="n/a"),"n/a",AN140/AD140)</f>
        <v>0.6170216767032553</v>
      </c>
      <c r="AK140" s="242">
        <f>IF(OR(AN140&lt;0,AN140="n/a",AO140&lt;0,AO140="n/a"),"n/a",AN140/AO140)</f>
        <v>1.459117672386831</v>
      </c>
      <c r="AL140" s="243">
        <f>((AP140/AQ140)^(1/1)-1)*100</f>
        <v>2.325581395348841</v>
      </c>
      <c r="AM140" s="243">
        <f>IF(AS140=0,"n/a",((AP140/AS140)^(1/3)-1)*100)</f>
        <v>8.974425081854953</v>
      </c>
      <c r="AN140" s="243">
        <f>IF(AV140=0,"n/a",((AP140/AV140)^(1/5)-1)*100)</f>
        <v>11.97022052804315</v>
      </c>
      <c r="AO140" s="244">
        <f>IF(BB140=0,"n/a",((AP140/BB140)^(1/10)-1)*100)</f>
        <v>8.203738981834285</v>
      </c>
      <c r="AP140" s="321">
        <v>0.44</v>
      </c>
      <c r="AQ140" s="241">
        <v>0.43</v>
      </c>
      <c r="AR140" s="241">
        <v>0.38</v>
      </c>
      <c r="AS140" s="241">
        <v>0.34</v>
      </c>
      <c r="AT140" t="s" s="266">
        <v>112</v>
      </c>
      <c r="AU140" s="241">
        <v>0.31</v>
      </c>
      <c r="AV140" s="241">
        <v>0.25</v>
      </c>
      <c r="AW140" s="245"/>
      <c r="AX140" s="246">
        <v>0.1</v>
      </c>
      <c r="AY140" s="394">
        <v>0</v>
      </c>
      <c r="AZ140" s="248">
        <v>0.25</v>
      </c>
      <c r="BA140" s="248">
        <v>0.22</v>
      </c>
      <c r="BB140" s="248">
        <v>0.2</v>
      </c>
      <c r="BC140" s="317">
        <v>0.15</v>
      </c>
      <c r="BD140" s="248">
        <v>0.24</v>
      </c>
      <c r="BE140" s="317">
        <v>0</v>
      </c>
      <c r="BF140" s="317">
        <v>0</v>
      </c>
      <c r="BG140" s="317">
        <v>0</v>
      </c>
      <c r="BH140" s="317">
        <v>0</v>
      </c>
      <c r="BI140" s="249">
        <v>0.16667</v>
      </c>
      <c r="BJ140" s="246">
        <f>SUM(AP140:BI140)</f>
        <v>3.47667</v>
      </c>
      <c r="BK140" s="250">
        <f>((AP140/AQ140)-1)*100</f>
        <v>2.325581395348841</v>
      </c>
      <c r="BL140" s="250">
        <f>((AQ140/AR140)-1)*100</f>
        <v>13.1578947368421</v>
      </c>
      <c r="BM140" s="250">
        <f>((AR140/AS140)-1)*100</f>
        <v>11.76470588235294</v>
      </c>
      <c r="BN140" s="250">
        <f>IF(AU140=0,0,IF(AU140&gt;AS140,0,((AS140/AU140)-1)*100))</f>
        <v>9.677419354838722</v>
      </c>
      <c r="BO140" s="250">
        <f>IF(AV140=0,0,IF(AV140&gt;AU140,0,((AU140/AV140)-1)*100))</f>
        <v>24</v>
      </c>
      <c r="BP140" s="250">
        <f>IF(AX140=0,0,IF(AX140&gt;AV140,0,((AV140/AX140)-1)*100))</f>
        <v>150</v>
      </c>
      <c r="BQ140" s="251">
        <f>IF(AY140=0,0,IF(AY140&gt;AX140,0,((AX140/AY140)-1)*100))</f>
        <v>0</v>
      </c>
      <c r="BR140" s="252">
        <f>IF(AZ140=0,0,IF(AZ140&gt;AY140,0,((AY140/AZ140)-1)*100))</f>
        <v>0</v>
      </c>
      <c r="BS140" s="252">
        <f>IF(BA140=0,0,IF(BA140&gt;AZ140,0,((AZ140/BA140)-1)*100))</f>
        <v>13.63636363636365</v>
      </c>
      <c r="BT140" s="252">
        <f>IF(BB140=0,0,IF(BB140&gt;BA140,0,((BA140/BB140)-1)*100))</f>
        <v>9.999999999999986</v>
      </c>
      <c r="BU140" s="252">
        <f>IF(BC140=0,0,IF(BC140&gt;BB140,0,((BB140/BC140)-1)*100))</f>
        <v>33.33333333333335</v>
      </c>
      <c r="BV140" s="252">
        <f>IF(BD140=0,0,IF(BD140&gt;BC140,0,((BC140/BD140)-1)*100))</f>
        <v>0</v>
      </c>
      <c r="BW140" s="252">
        <f>IF(BE140=0,0,IF(BE140&gt;BD140,0,((BD140/BE140)-1)*100))</f>
        <v>0</v>
      </c>
      <c r="BX140" s="252">
        <f>IF(BF140=0,0,IF(BF140&gt;BE140,0,((BE140/BF140)-1)*100))</f>
        <v>0</v>
      </c>
      <c r="BY140" s="252">
        <f>IF(BG140=0,0,IF(BG140&gt;BF140,0,((BF140/BG140)-1)*100))</f>
        <v>0</v>
      </c>
      <c r="BZ140" s="252">
        <f>IF(BH140=0,0,IF(BH140&gt;BG140,0,((BG140/BH140)-1)*100))</f>
        <v>0</v>
      </c>
      <c r="CA140" s="253">
        <f>IF(BI140=0,0,IF(BI140&gt;BH140,0,((BH140/BI140)-1)*100))</f>
        <v>0</v>
      </c>
      <c r="CB140" s="250">
        <f>AVERAGE(BK140:CA140)</f>
        <v>15.75854696112233</v>
      </c>
      <c r="CC140" s="250">
        <f>SQRT(AVERAGE((BK140-$CB140)^2,(BL140-$CB140)^2,(BM140-$CB140)^2,(BN140-$CB140)^2,(BO140-$CB140)^2,(BP140-$CB140)^2,(BQ140-$CB140)^2,(BR140-$CB140)^2,(BS140-$CB140)^2,(BT140-$CB140)^2,(BU140-$CB140)^2,(BV140-$CB140)^2,(BW140-$CB140)^2,(BX140-$CB140)^2,(BY140-$CB140)^2,(BZ140-$CB140)^2,(CA140-$CB140)^2))</f>
        <v>34.86277313173658</v>
      </c>
      <c r="CD140" t="s" s="116">
        <v>302</v>
      </c>
      <c r="CE140" s="254">
        <f>IF(AN140="n/a","n/a",IF(U140&lt;0,"n/a",IF(U140="n/a","n/a",I140+AN140-U140)))</f>
        <v>-0.1384164490148763</v>
      </c>
      <c r="CF140" s="254">
        <f>IF(AN140="n/a","n/a",I140+AN140)</f>
        <v>15.69491688431846</v>
      </c>
      <c r="CG140" s="250">
        <f>D140/10+(1000-E140)/100+IF(F140="N",2,IF(F140="Y",1,0))+IF(G140="N",2,IF(G140="Y",1,0))+IF(L140&gt;10,5,L140/2)+IF(S140&gt;100,0,IF(S140&lt;0,0,(100-S140)/10))+IF(U140&gt;100,0,IF(U140&lt;0,0,(100-U140)/10))+IF(X140="-",0,IF(X140="N/A",0,IF(X140&gt;5,0,5-X140)))+IF(Y140&gt;5,0,5-Y140)+IF(Z140="N/A",0,IF(Z140&gt;5,0,5-Z140))+IF(AB140&lt;0,0,IF(AB140="-",0,IF(AB140="N/A",0,IF(AB140&gt;10,5,AB140/2))))+IF(AC140="n/a",0,IF(AC140&lt;0,0,IF(AC140&gt;10,5,AC140/2)))+IF(AE140="n/a",0,IF(AE140&lt;0,0,IF(AE140&gt;10,5,AE140/2)))+AF140/10+IF(AG140&gt;100000,3,IF(AG140&gt;10000,2,IF(AG140&gt;1000,1,0)))+IF(AL140&gt;10,5,AL140/2)+IF(AM140="n/a",0,IF(AM140&gt;10,5,AM140/2))+IF(AN140="n/a",0,IF(AN140&gt;10,5,AN140/2))+IF(AO140="n/a",0,IF(AO140&lt;0,0,IF(AO140&gt;10,5,AO140/2)))+IF(CB140&gt;10,5,CB140/2)</f>
        <v>62.77383077147707</v>
      </c>
      <c r="CH140" s="255">
        <f>IF(AB140="n/a",1.03*AP140,IF(AB140&lt;0,1.01*AP140,IF(AB140&gt;10,1.1*AP140,(1+AB140/100)*AP140)))</f>
        <v>0.4444</v>
      </c>
      <c r="CI140" s="256">
        <f>IF($AC140="n/a",1.03*CH140,IF($AC140&lt;0,1.01*CH140,IF($AC140&gt;10,1.1*CH140,(1+$AC140/100)*CH140)))</f>
        <v>0.4888400000000001</v>
      </c>
      <c r="CJ140" s="257">
        <f>IF($AE140="n/a",1.03*CI140,IF($AE140&lt;0,1.01*CI140,IF($AE140&gt;10,1.1*CI140,(1+$AE140/100)*CI140)))</f>
        <v>0.5377240000000001</v>
      </c>
      <c r="CK140" s="257">
        <f>IF($AE140="n/a",1.03*CJ140,IF($AE140&lt;0,1.01*CJ140,IF($AE140&gt;10,1.1*CJ140,(1+$AE140/100)*CJ140)))</f>
        <v>0.5914964000000001</v>
      </c>
      <c r="CL140" s="258">
        <f>IF($AE140="n/a",1.03*CK140,IF($AE140&lt;0,1.01*CK140,IF($AE140&gt;10,1.1*CK140,(1+$AE140/100)*CK140)))</f>
        <v>0.6506460400000003</v>
      </c>
      <c r="CM140" s="256">
        <f>SUM(CH140:CL140)</f>
        <v>2.713106440000001</v>
      </c>
      <c r="CN140" s="253">
        <f>(CM140/H140)*100</f>
        <v>21.96847319838057</v>
      </c>
      <c r="CO140" s="259">
        <v>0.09</v>
      </c>
      <c r="CP140" s="260">
        <v>9.300000000000001</v>
      </c>
      <c r="CQ140" s="261">
        <v>-16</v>
      </c>
      <c r="CR140" s="260">
        <v>-4.8</v>
      </c>
      <c r="CS140" s="261">
        <v>-3.5</v>
      </c>
    </row>
    <row r="141" ht="11.25" customHeight="1">
      <c r="A141" t="s" s="146">
        <v>1371</v>
      </c>
      <c r="B141" t="s" s="146">
        <v>1372</v>
      </c>
      <c r="C141" t="s" s="273">
        <v>237</v>
      </c>
      <c r="D141" s="267">
        <v>7</v>
      </c>
      <c r="E141" s="85">
        <v>445</v>
      </c>
      <c r="F141" t="s" s="151">
        <v>141</v>
      </c>
      <c r="G141" t="s" s="152">
        <v>141</v>
      </c>
      <c r="H141" s="496">
        <v>111.81</v>
      </c>
      <c r="I141" s="269">
        <f>(R141/H141)*100</f>
        <v>1.21634916375995</v>
      </c>
      <c r="J141" s="270">
        <v>0.3</v>
      </c>
      <c r="K141" s="270">
        <v>0.34</v>
      </c>
      <c r="L141" s="269">
        <f>((K141/J141)-1)*100</f>
        <v>13.33333333333335</v>
      </c>
      <c r="M141" s="380">
        <v>42702</v>
      </c>
      <c r="N141" s="380">
        <v>42704</v>
      </c>
      <c r="O141" s="380">
        <v>42719</v>
      </c>
      <c r="P141" t="s" s="273">
        <v>177</v>
      </c>
      <c r="Q141" s="441"/>
      <c r="R141" s="271">
        <f>K141*4</f>
        <v>1.36</v>
      </c>
      <c r="S141" s="275">
        <f>IF(OR(W141&lt;0.01,W141="n/a"),"n/a",R141/W141*100)</f>
        <v>40.59701492537314</v>
      </c>
      <c r="T141" s="276">
        <f>IF(OR(W141&lt;0.01,Z141="n/a"),"n/a",(H141/SQRT(22.5*W141*(H141/Z141))-1)*100)</f>
        <v>273.2153153901793</v>
      </c>
      <c r="U141" s="269">
        <f>IF(OR(W141&lt;0.01,W141="n/a"),"n/a",H141/W141)</f>
        <v>33.37611940298508</v>
      </c>
      <c r="V141" s="277">
        <v>6</v>
      </c>
      <c r="W141" s="268">
        <v>3.35</v>
      </c>
      <c r="X141" s="268">
        <v>3.05</v>
      </c>
      <c r="Y141" s="278">
        <v>3.48</v>
      </c>
      <c r="Z141" s="279">
        <v>9.390000000000001</v>
      </c>
      <c r="AA141" s="280">
        <v>31.3</v>
      </c>
      <c r="AB141" s="281">
        <v>13.1</v>
      </c>
      <c r="AC141" s="282">
        <v>11.21</v>
      </c>
      <c r="AD141" s="283">
        <v>9.199999999999999</v>
      </c>
      <c r="AE141" s="283">
        <v>10.95</v>
      </c>
      <c r="AF141" s="284">
        <v>22</v>
      </c>
      <c r="AG141" s="285">
        <v>41176</v>
      </c>
      <c r="AH141" s="644">
        <v>0.3</v>
      </c>
      <c r="AI141" s="287">
        <v>0.8100000000000001</v>
      </c>
      <c r="AJ141" s="288">
        <f>IF(OR(AD141&lt;0,AD141="n/a",AD141=0,AN141="n/a"),"n/a",AN141/AD141)</f>
        <v>2.038603968161869</v>
      </c>
      <c r="AK141" s="289">
        <f>IF(OR(AN141&lt;0,AN141="n/a",AO141&lt;0,AO141="n/a"),"n/a",AN141/AO141)</f>
        <v>1.079894340269353</v>
      </c>
      <c r="AL141" s="290">
        <f>((AP141/AQ141)^(1/1)-1)*100</f>
        <v>21.56862745098038</v>
      </c>
      <c r="AM141" s="290">
        <f>IF(AS141=0,"n/a",((AP141/AS141)^(1/3)-1)*100)</f>
        <v>18.77635361299255</v>
      </c>
      <c r="AN141" s="290">
        <f>IF(AV141=0,"n/a",((AP141/AV141)^(1/5)-1)*100)</f>
        <v>18.75515650708919</v>
      </c>
      <c r="AO141" s="291">
        <f>IF(BB141=0,"n/a",((AP141/BB141)^(1/10)-1)*100)</f>
        <v>17.36758477909162</v>
      </c>
      <c r="AP141" s="288">
        <v>1.24</v>
      </c>
      <c r="AQ141" s="288">
        <v>1.02</v>
      </c>
      <c r="AR141" s="288">
        <v>0.84</v>
      </c>
      <c r="AS141" s="288">
        <v>0.74</v>
      </c>
      <c r="AT141" s="292"/>
      <c r="AU141" s="288">
        <v>0.72</v>
      </c>
      <c r="AV141" s="288">
        <v>0.525</v>
      </c>
      <c r="AW141" s="292"/>
      <c r="AX141" s="293">
        <v>0.375</v>
      </c>
      <c r="AY141" s="403">
        <v>0.275</v>
      </c>
      <c r="AZ141" s="426">
        <v>0.275</v>
      </c>
      <c r="BA141" s="295">
        <v>0.275</v>
      </c>
      <c r="BB141" s="295">
        <v>0.25</v>
      </c>
      <c r="BC141" s="426">
        <v>0.2</v>
      </c>
      <c r="BD141" s="295">
        <v>0.35</v>
      </c>
      <c r="BE141" s="295">
        <v>0.1</v>
      </c>
      <c r="BF141" s="426">
        <v>0.075</v>
      </c>
      <c r="BG141" s="426">
        <v>0.1</v>
      </c>
      <c r="BH141" s="426">
        <v>0.1</v>
      </c>
      <c r="BI141" s="296">
        <v>0.0925</v>
      </c>
      <c r="BJ141" s="293">
        <f>SUM(AP141:BI141)</f>
        <v>7.5525</v>
      </c>
      <c r="BK141" s="297">
        <f>((AP141/AQ141)-1)*100</f>
        <v>21.56862745098038</v>
      </c>
      <c r="BL141" s="297">
        <f>((AQ141/AR141)-1)*100</f>
        <v>21.42857142857144</v>
      </c>
      <c r="BM141" s="297">
        <f>((AR141/AS141)-1)*100</f>
        <v>13.51351351351351</v>
      </c>
      <c r="BN141" s="297">
        <f>IF(AU141=0,0,IF(AU141&gt;AS141,0,((AS141/AU141)-1)*100))</f>
        <v>2.77777777777779</v>
      </c>
      <c r="BO141" s="297">
        <f>IF(AV141=0,0,IF(AV141&gt;AU141,0,((AU141/AV141)-1)*100))</f>
        <v>37.14285714285712</v>
      </c>
      <c r="BP141" s="297">
        <f>IF(AX141=0,0,IF(AX141&gt;AV141,0,((AV141/AX141)-1)*100))</f>
        <v>40.00000000000001</v>
      </c>
      <c r="BQ141" s="298">
        <f>IF(AY141=0,0,IF(AY141&gt;AX141,0,((AX141/AY141)-1)*100))</f>
        <v>36.36363636363635</v>
      </c>
      <c r="BR141" s="299">
        <f>IF(AZ141=0,0,IF(AZ141&gt;AY141,0,((AY141/AZ141)-1)*100))</f>
        <v>0</v>
      </c>
      <c r="BS141" s="299">
        <f>IF(BA141=0,0,IF(BA141&gt;AZ141,0,((AZ141/BA141)-1)*100))</f>
        <v>0</v>
      </c>
      <c r="BT141" s="299">
        <f>IF(BB141=0,0,IF(BB141&gt;BA141,0,((BA141/BB141)-1)*100))</f>
        <v>10.00000000000001</v>
      </c>
      <c r="BU141" s="299">
        <f>IF(BC141=0,0,IF(BC141&gt;BB141,0,((BB141/BC141)-1)*100))</f>
        <v>25</v>
      </c>
      <c r="BV141" s="299">
        <f>IF(BD141=0,0,IF(BD141&gt;BC141,0,((BC141/BD141)-1)*100))</f>
        <v>0</v>
      </c>
      <c r="BW141" s="299">
        <f>IF(BE141=0,0,IF(BE141&gt;BD141,0,((BD141/BE141)-1)*100))</f>
        <v>249.9999999999999</v>
      </c>
      <c r="BX141" s="299">
        <f>IF(BF141=0,0,IF(BF141&gt;BE141,0,((BE141/BF141)-1)*100))</f>
        <v>33.33333333333335</v>
      </c>
      <c r="BY141" s="299">
        <f>IF(BG141=0,0,IF(BG141&gt;BF141,0,((BF141/BG141)-1)*100))</f>
        <v>0</v>
      </c>
      <c r="BZ141" s="299">
        <f>IF(BH141=0,0,IF(BH141&gt;BG141,0,((BG141/BH141)-1)*100))</f>
        <v>0</v>
      </c>
      <c r="CA141" s="300">
        <f>IF(BI141=0,0,IF(BI141&gt;BH141,0,((BH141/BI141)-1)*100))</f>
        <v>8.108108108108114</v>
      </c>
      <c r="CB141" s="297">
        <f>AVERAGE(BK141:CA141)</f>
        <v>29.36684853639871</v>
      </c>
      <c r="CC141" s="297">
        <f>SQRT(AVERAGE((BK141-$CB141)^2,(BL141-$CB141)^2,(BM141-$CB141)^2,(BN141-$CB141)^2,(BO141-$CB141)^2,(BP141-$CB141)^2,(BQ141-$CB141)^2,(BR141-$CB141)^2,(BS141-$CB141)^2,(BT141-$CB141)^2,(BU141-$CB141)^2,(BV141-$CB141)^2,(BW141-$CB141)^2,(BX141-$CB141)^2,(BY141-$CB141)^2,(BZ141-$CB141)^2,(CA141-$CB141)^2))</f>
        <v>56.96101783348917</v>
      </c>
      <c r="CD141" t="s" s="146">
        <v>302</v>
      </c>
      <c r="CE141" s="301">
        <f>IF(AN141="n/a","n/a",IF(U141&lt;0,"n/a",IF(U141="n/a","n/a",I141+AN141-U141)))</f>
        <v>-13.40461373213594</v>
      </c>
      <c r="CF141" s="301">
        <f>IF(AN141="n/a","n/a",I141+AN141)</f>
        <v>19.97150567084914</v>
      </c>
      <c r="CG141" s="297">
        <f>D141/10+(1000-E141)/100+IF(F141="N",2,IF(F141="Y",1,0))+IF(G141="N",2,IF(G141="Y",1,0))+IF(L141&gt;10,5,L141/2)+IF(S141&gt;100,0,IF(S141&lt;0,0,(100-S141)/10))+IF(U141&gt;100,0,IF(U141&lt;0,0,(100-U141)/10))+IF(X141="-",0,IF(X141="N/A",0,IF(X141&gt;5,0,5-X141)))+IF(Y141&gt;5,0,5-Y141)+IF(Z141="N/A",0,IF(Z141&gt;5,0,5-Z141))+IF(AB141&lt;0,0,IF(AB141="-",0,IF(AB141="N/A",0,IF(AB141&gt;10,5,AB141/2))))+IF(AC141="n/a",0,IF(AC141&lt;0,0,IF(AC141&gt;10,5,AC141/2)))+IF(AE141="n/a",0,IF(AE141&lt;0,0,IF(AE141&gt;10,5,AE141/2)))+AF141/10+IF(AG141&gt;100000,3,IF(AG141&gt;10000,2,IF(AG141&gt;1000,1,0)))+IF(AL141&gt;10,5,AL141/2)+IF(AM141="n/a",0,IF(AM141&gt;10,5,AM141/2))+IF(AN141="n/a",0,IF(AN141&gt;10,5,AN141/2))+IF(AO141="n/a",0,IF(AO141&lt;0,0,IF(AO141&gt;10,5,AO141/2)))+IF(CB141&gt;10,5,CB141/2)</f>
        <v>73.52268656716419</v>
      </c>
      <c r="CH141" s="302">
        <f>IF(AB141="n/a",1.03*AP141,IF(AB141&lt;0,1.01*AP141,IF(AB141&gt;10,1.1*AP141,(1+AB141/100)*AP141)))</f>
        <v>1.364</v>
      </c>
      <c r="CI141" s="303">
        <f>IF($AC141="n/a",1.03*CH141,IF($AC141&lt;0,1.01*CH141,IF($AC141&gt;10,1.1*CH141,(1+$AC141/100)*CH141)))</f>
        <v>1.5004</v>
      </c>
      <c r="CJ141" s="304">
        <f>IF($AE141="n/a",1.03*CI141,IF($AE141&lt;0,1.01*CI141,IF($AE141&gt;10,1.1*CI141,(1+$AE141/100)*CI141)))</f>
        <v>1.65044</v>
      </c>
      <c r="CK141" s="304">
        <f>IF($AE141="n/a",1.03*CJ141,IF($AE141&lt;0,1.01*CJ141,IF($AE141&gt;10,1.1*CJ141,(1+$AE141/100)*CJ141)))</f>
        <v>1.815484000000001</v>
      </c>
      <c r="CL141" s="305">
        <f>IF($AE141="n/a",1.03*CK141,IF($AE141&lt;0,1.01*CK141,IF($AE141&gt;10,1.1*CK141,(1+$AE141/100)*CK141)))</f>
        <v>1.997032400000001</v>
      </c>
      <c r="CM141" s="303">
        <f>SUM(CH141:CL141)</f>
        <v>8.327356400000001</v>
      </c>
      <c r="CN141" s="300">
        <f>(CM141/H141)*100</f>
        <v>7.447774259905198</v>
      </c>
      <c r="CO141" s="306">
        <v>0.67</v>
      </c>
      <c r="CP141" s="307">
        <v>48.5</v>
      </c>
      <c r="CQ141" s="308">
        <v>-0.6</v>
      </c>
      <c r="CR141" s="307">
        <v>2.8</v>
      </c>
      <c r="CS141" s="308">
        <v>17.9</v>
      </c>
    </row>
    <row r="142" ht="11.25" customHeight="1">
      <c r="A142" t="s" s="173">
        <v>1373</v>
      </c>
      <c r="B142" t="s" s="110">
        <v>1374</v>
      </c>
      <c r="C142" t="s" s="173">
        <v>1181</v>
      </c>
      <c r="D142" s="174">
        <v>7</v>
      </c>
      <c r="E142" s="85">
        <v>456</v>
      </c>
      <c r="F142" t="s" s="118">
        <v>129</v>
      </c>
      <c r="G142" t="s" s="113">
        <v>129</v>
      </c>
      <c r="H142" s="495">
        <v>29.75</v>
      </c>
      <c r="I142" s="177">
        <f>(R142/H142)*100</f>
        <v>2.554621848739496</v>
      </c>
      <c r="J142" s="311">
        <v>0.17</v>
      </c>
      <c r="K142" s="311">
        <v>0.19</v>
      </c>
      <c r="L142" s="177">
        <f>((K142/J142)-1)*100</f>
        <v>11.76470588235294</v>
      </c>
      <c r="M142" s="179">
        <v>42741</v>
      </c>
      <c r="N142" s="179">
        <v>42745</v>
      </c>
      <c r="O142" s="179">
        <v>42759</v>
      </c>
      <c r="P142" t="s" s="173">
        <v>529</v>
      </c>
      <c r="Q142" s="492"/>
      <c r="R142" s="180">
        <f>K142*4</f>
        <v>0.76</v>
      </c>
      <c r="S142" s="181">
        <f>IF(OR(W142&lt;0.01,W142="n/a"),"n/a",R142/W142*100)</f>
        <v>66.08695652173914</v>
      </c>
      <c r="T142" s="182">
        <f>IF(OR(W142&lt;0.01,Z142="n/a"),"n/a",(H142/SQRT(22.5*W142*(H142/Z142))-1)*100)</f>
        <v>52.77465960805636</v>
      </c>
      <c r="U142" s="177">
        <f>IF(OR(W142&lt;0.01,W142="n/a"),"n/a",H142/W142)</f>
        <v>25.8695652173913</v>
      </c>
      <c r="V142" s="183">
        <v>6</v>
      </c>
      <c r="W142" s="176">
        <v>1.15</v>
      </c>
      <c r="X142" s="176">
        <v>6.97</v>
      </c>
      <c r="Y142" s="184">
        <v>1.13</v>
      </c>
      <c r="Z142" s="185">
        <v>2.03</v>
      </c>
      <c r="AA142" s="186">
        <v>8</v>
      </c>
      <c r="AB142" s="187">
        <v>-35.3</v>
      </c>
      <c r="AC142" s="188">
        <v>13.09</v>
      </c>
      <c r="AD142" s="189">
        <v>-5.4</v>
      </c>
      <c r="AE142" s="189">
        <v>3.7</v>
      </c>
      <c r="AF142" s="190">
        <v>10</v>
      </c>
      <c r="AG142" s="191">
        <v>850</v>
      </c>
      <c r="AH142" s="621">
        <v>7.7</v>
      </c>
      <c r="AI142" s="193">
        <v>0</v>
      </c>
      <c r="AJ142" t="s" s="338">
        <f>IF(OR(AD142&lt;0,AD142="n/a",AD142=0,AN142="n/a"),"n/a",AN142/AD142)</f>
        <v>143</v>
      </c>
      <c r="AK142" t="s" s="338">
        <f>IF(OR(AN142&lt;0,AN142="n/a",AO142&lt;0,AO142="n/a"),"n/a",AN142/AO142)</f>
        <v>143</v>
      </c>
      <c r="AL142" s="196">
        <f>((AP142/AQ142)^(1/1)-1)*100</f>
        <v>30.76923076923077</v>
      </c>
      <c r="AM142" s="196">
        <f>IF(AS142=0,"n/a",((AP142/AS142)^(1/3)-1)*100)</f>
        <v>22.49049684075541</v>
      </c>
      <c r="AN142" s="196">
        <f>IF(AV142=0,"n/a",((AP142/AV142)^(1/5)-1)*100)</f>
        <v>23.15712275705608</v>
      </c>
      <c r="AO142" s="197">
        <f>IF(BB142=0,"n/a",((AP142/BB142)^(1/10)-1)*100)</f>
        <v>-0.8420089594350255</v>
      </c>
      <c r="AP142" s="194">
        <v>0.68</v>
      </c>
      <c r="AQ142" s="194">
        <v>0.52</v>
      </c>
      <c r="AR142" s="194">
        <v>0.42</v>
      </c>
      <c r="AS142" s="194">
        <v>0.37</v>
      </c>
      <c r="AT142" s="199"/>
      <c r="AU142" s="194">
        <v>0.32</v>
      </c>
      <c r="AV142" s="194">
        <v>0.24</v>
      </c>
      <c r="AW142" s="199"/>
      <c r="AX142" s="398">
        <v>0.2</v>
      </c>
      <c r="AY142" s="370">
        <v>0.45</v>
      </c>
      <c r="AZ142" s="202">
        <v>0.91</v>
      </c>
      <c r="BA142" s="202">
        <v>0.82</v>
      </c>
      <c r="BB142" s="202">
        <v>0.74</v>
      </c>
      <c r="BC142" s="202">
        <v>0.63</v>
      </c>
      <c r="BD142" s="202">
        <v>0.45</v>
      </c>
      <c r="BE142" s="202">
        <v>0.29</v>
      </c>
      <c r="BF142" s="202">
        <v>0.2</v>
      </c>
      <c r="BG142" s="203">
        <v>0.16</v>
      </c>
      <c r="BH142" s="203">
        <v>0.16</v>
      </c>
      <c r="BI142" s="314">
        <v>0.13333</v>
      </c>
      <c r="BJ142" s="200">
        <f>SUM(AP142:BI142)</f>
        <v>7.693330000000001</v>
      </c>
      <c r="BK142" s="205">
        <f>((AP142/AQ142)-1)*100</f>
        <v>30.76923076923077</v>
      </c>
      <c r="BL142" s="205">
        <f>((AQ142/AR142)-1)*100</f>
        <v>23.80952380952381</v>
      </c>
      <c r="BM142" s="205">
        <f>((AR142/AS142)-1)*100</f>
        <v>13.51351351351351</v>
      </c>
      <c r="BN142" s="205">
        <f>IF(AU142=0,0,IF(AU142&gt;AS142,0,((AS142/AU142)-1)*100))</f>
        <v>15.625</v>
      </c>
      <c r="BO142" s="205">
        <f>IF(AV142=0,0,IF(AV142&gt;AU142,0,((AU142/AV142)-1)*100))</f>
        <v>33.33333333333335</v>
      </c>
      <c r="BP142" s="205">
        <f>IF(AX142=0,0,IF(AX142&gt;AV142,0,((AV142/AX142)-1)*100))</f>
        <v>20</v>
      </c>
      <c r="BQ142" s="206">
        <f>IF(AY142=0,0,IF(AY142&gt;AX142,0,((AX142/AY142)-1)*100))</f>
        <v>0</v>
      </c>
      <c r="BR142" s="207">
        <f>IF(AZ142=0,0,IF(AZ142&gt;AY142,0,((AY142/AZ142)-1)*100))</f>
        <v>0</v>
      </c>
      <c r="BS142" s="207">
        <f>IF(BA142=0,0,IF(BA142&gt;AZ142,0,((AZ142/BA142)-1)*100))</f>
        <v>10.97560975609757</v>
      </c>
      <c r="BT142" s="207">
        <f>IF(BB142=0,0,IF(BB142&gt;BA142,0,((BA142/BB142)-1)*100))</f>
        <v>10.81081081081081</v>
      </c>
      <c r="BU142" s="207">
        <f>IF(BC142=0,0,IF(BC142&gt;BB142,0,((BB142/BC142)-1)*100))</f>
        <v>17.46031746031747</v>
      </c>
      <c r="BV142" s="207">
        <f>IF(BD142=0,0,IF(BD142&gt;BC142,0,((BC142/BD142)-1)*100))</f>
        <v>39.99999999999999</v>
      </c>
      <c r="BW142" s="207">
        <f>IF(BE142=0,0,IF(BE142&gt;BD142,0,((BD142/BE142)-1)*100))</f>
        <v>55.17241379310347</v>
      </c>
      <c r="BX142" s="207">
        <f>IF(BF142=0,0,IF(BF142&gt;BE142,0,((BE142/BF142)-1)*100))</f>
        <v>44.99999999999997</v>
      </c>
      <c r="BY142" s="207">
        <f>IF(BG142=0,0,IF(BG142&gt;BF142,0,((BF142/BG142)-1)*100))</f>
        <v>25</v>
      </c>
      <c r="BZ142" s="207">
        <f>IF(BH142=0,0,IF(BH142&gt;BG142,0,((BG142/BH142)-1)*100))</f>
        <v>0</v>
      </c>
      <c r="CA142" s="208">
        <f>IF(BI142=0,0,IF(BI142&gt;BH142,0,((BH142/BI142)-1)*100))</f>
        <v>20.00300007500186</v>
      </c>
      <c r="CB142" s="205">
        <f>AVERAGE(BK142:CA142)</f>
        <v>21.26310313652545</v>
      </c>
      <c r="CC142" s="205">
        <f>SQRT(AVERAGE((BK142-$CB142)^2,(BL142-$CB142)^2,(BM142-$CB142)^2,(BN142-$CB142)^2,(BO142-$CB142)^2,(BP142-$CB142)^2,(BQ142-$CB142)^2,(BR142-$CB142)^2,(BS142-$CB142)^2,(BT142-$CB142)^2,(BU142-$CB142)^2,(BV142-$CB142)^2,(BW142-$CB142)^2,(BX142-$CB142)^2,(BY142-$CB142)^2,(BZ142-$CB142)^2,(CA142-$CB142)^2))</f>
        <v>15.34272948400486</v>
      </c>
      <c r="CD142" t="s" s="110">
        <v>302</v>
      </c>
      <c r="CE142" s="209">
        <f>IF(AN142="n/a","n/a",IF(U142&lt;0,"n/a",IF(U142="n/a","n/a",I142+AN142-U142)))</f>
        <v>-0.1578206115957315</v>
      </c>
      <c r="CF142" s="209">
        <f>IF(AN142="n/a","n/a",I142+AN142)</f>
        <v>25.71174460579557</v>
      </c>
      <c r="CG142" s="205">
        <f>D142/10+(1000-E142)/100+IF(F142="N",2,IF(F142="Y",1,0))+IF(G142="N",2,IF(G142="Y",1,0))+IF(L142&gt;10,5,L142/2)+IF(S142&gt;100,0,IF(S142&lt;0,0,(100-S142)/10))+IF(U142&gt;100,0,IF(U142&lt;0,0,(100-U142)/10))+IF(X142="-",0,IF(X142="N/A",0,IF(X142&gt;5,0,5-X142)))+IF(Y142&gt;5,0,5-Y142)+IF(Z142="N/A",0,IF(Z142&gt;5,0,5-Z142))+IF(AB142&lt;0,0,IF(AB142="-",0,IF(AB142="N/A",0,IF(AB142&gt;10,5,AB142/2))))+IF(AC142="n/a",0,IF(AC142&lt;0,0,IF(AC142&gt;10,5,AC142/2)))+IF(AE142="n/a",0,IF(AE142&lt;0,0,IF(AE142&gt;10,5,AE142/2)))+AF142/10+IF(AG142&gt;100000,3,IF(AG142&gt;10000,2,IF(AG142&gt;1000,1,0)))+IF(AL142&gt;10,5,AL142/2)+IF(AM142="n/a",0,IF(AM142&gt;10,5,AM142/2))+IF(AN142="n/a",0,IF(AN142&gt;10,5,AN142/2))+IF(AO142="n/a",0,IF(AO142&lt;0,0,IF(AO142&gt;10,5,AO142/2)))+IF(CB142&gt;10,5,CB142/2)</f>
        <v>56.63434782608696</v>
      </c>
      <c r="CH142" s="315">
        <f>IF(AB142="n/a",1.03*AP142,IF(AB142&lt;0,1.01*AP142,IF(AB142&gt;10,1.1*AP142,(1+AB142/100)*AP142)))</f>
        <v>0.6868000000000001</v>
      </c>
      <c r="CI142" s="211">
        <f>IF($AC142="n/a",1.03*CH142,IF($AC142&lt;0,1.01*CH142,IF($AC142&gt;10,1.1*CH142,(1+$AC142/100)*CH142)))</f>
        <v>0.7554800000000002</v>
      </c>
      <c r="CJ142" s="212">
        <f>IF($AE142="n/a",1.03*CI142,IF($AE142&lt;0,1.01*CI142,IF($AE142&gt;10,1.1*CI142,(1+$AE142/100)*CI142)))</f>
        <v>0.7834327600000001</v>
      </c>
      <c r="CK142" s="212">
        <f>IF($AE142="n/a",1.03*CJ142,IF($AE142&lt;0,1.01*CJ142,IF($AE142&gt;10,1.1*CJ142,(1+$AE142/100)*CJ142)))</f>
        <v>0.812419772120</v>
      </c>
      <c r="CL142" s="210">
        <f>IF($AE142="n/a",1.03*CK142,IF($AE142&lt;0,1.01*CK142,IF($AE142&gt;10,1.1*CK142,(1+$AE142/100)*CK142)))</f>
        <v>0.84247930368844</v>
      </c>
      <c r="CM142" s="211">
        <f>SUM(CH142:CL142)</f>
        <v>3.880611835808441</v>
      </c>
      <c r="CN142" s="208">
        <f>(CM142/H142)*100</f>
        <v>13.04407339767543</v>
      </c>
      <c r="CO142" s="213">
        <v>1.45</v>
      </c>
      <c r="CP142" s="214">
        <v>11.2</v>
      </c>
      <c r="CQ142" s="215">
        <v>-23.3</v>
      </c>
      <c r="CR142" s="214">
        <v>-2.2</v>
      </c>
      <c r="CS142" s="215">
        <v>-1</v>
      </c>
    </row>
    <row r="143" ht="11.25" customHeight="1">
      <c r="A143" t="s" s="116">
        <v>1375</v>
      </c>
      <c r="B143" t="s" s="116">
        <v>1376</v>
      </c>
      <c r="C143" t="s" s="227">
        <v>128</v>
      </c>
      <c r="D143" s="218">
        <v>6</v>
      </c>
      <c r="E143" s="85">
        <v>634</v>
      </c>
      <c r="F143" t="s" s="220">
        <v>129</v>
      </c>
      <c r="G143" t="s" s="221">
        <v>129</v>
      </c>
      <c r="H143" s="493">
        <v>43.55</v>
      </c>
      <c r="I143" s="223">
        <f>(R143/H143)*100</f>
        <v>1.836969001148106</v>
      </c>
      <c r="J143" s="224">
        <v>0.38</v>
      </c>
      <c r="K143" s="224">
        <v>0.4</v>
      </c>
      <c r="L143" s="223">
        <f>((K143/J143)-1)*100</f>
        <v>5.263157894736836</v>
      </c>
      <c r="M143" s="226">
        <v>42804</v>
      </c>
      <c r="N143" s="226">
        <v>42808</v>
      </c>
      <c r="O143" s="226">
        <v>42829</v>
      </c>
      <c r="P143" t="s" s="227">
        <v>743</v>
      </c>
      <c r="Q143" t="s" s="227">
        <v>280</v>
      </c>
      <c r="R143" s="225">
        <f>K143*2</f>
        <v>0.8</v>
      </c>
      <c r="S143" s="228">
        <f>IF(OR(W143&lt;0.01,W143="n/a"),"n/a",R143/W143*100)</f>
        <v>35.71428571428572</v>
      </c>
      <c r="T143" s="229">
        <f>IF(OR(W143&lt;0.01,Z143="n/a"),"n/a",(H143/SQRT(22.5*W143*(H143/Z143))-1)*100)</f>
        <v>24.7139584351785</v>
      </c>
      <c r="U143" s="223">
        <f>IF(OR(W143&lt;0.01,W143="n/a"),"n/a",H143/W143)</f>
        <v>19.44196428571428</v>
      </c>
      <c r="V143" s="230">
        <v>12</v>
      </c>
      <c r="W143" s="222">
        <v>2.24</v>
      </c>
      <c r="X143" t="s" s="399">
        <v>143</v>
      </c>
      <c r="Y143" s="231">
        <v>4.65</v>
      </c>
      <c r="Z143" s="232">
        <v>1.8</v>
      </c>
      <c r="AA143" s="233">
        <v>9.800000000000001</v>
      </c>
      <c r="AB143" s="234">
        <v>4.2</v>
      </c>
      <c r="AC143" s="235">
        <v>20.65</v>
      </c>
      <c r="AD143" s="236">
        <v>5</v>
      </c>
      <c r="AE143" t="s" s="416">
        <v>143</v>
      </c>
      <c r="AF143" s="237">
        <v>1</v>
      </c>
      <c r="AG143" s="238">
        <v>201</v>
      </c>
      <c r="AH143" s="239">
        <v>1.5</v>
      </c>
      <c r="AI143" s="240">
        <v>0.22</v>
      </c>
      <c r="AJ143" s="241">
        <f>IF(OR(AD143&lt;0,AD143="n/a",AD143=0,AN143="n/a"),"n/a",AN143/AD143)</f>
        <v>2.739489776202761</v>
      </c>
      <c r="AK143" s="618">
        <f>IF(OR(AN143&lt;0,AN143="n/a",AO143&lt;0,AO143="n/a"),"n/a",AN143/AO143)</f>
        <v>12.24665042871448</v>
      </c>
      <c r="AL143" s="243">
        <f>((AP143/AQ143)^(1/1)-1)*100</f>
        <v>5.555555555555558</v>
      </c>
      <c r="AM143" s="243">
        <f>IF(AS143=0,"n/a",((AP143/AS143)^(1/3)-1)*100)</f>
        <v>14.97794157889663</v>
      </c>
      <c r="AN143" s="243">
        <f>IF(AV143=0,"n/a",((AP143/AV143)^(1/5)-1)*100)</f>
        <v>13.69744888101381</v>
      </c>
      <c r="AO143" s="244">
        <f>IF(BB143=0,"n/a",((AP143/BB143)^(1/10)-1)*100)</f>
        <v>1.118464919101281</v>
      </c>
      <c r="AP143" s="241">
        <v>0.76</v>
      </c>
      <c r="AQ143" s="241">
        <v>0.72</v>
      </c>
      <c r="AR143" s="241">
        <v>0.65</v>
      </c>
      <c r="AS143" s="241">
        <v>0.5</v>
      </c>
      <c r="AT143" s="245"/>
      <c r="AU143" s="241">
        <v>0.44</v>
      </c>
      <c r="AV143" s="321">
        <v>0.4</v>
      </c>
      <c r="AW143" s="245"/>
      <c r="AX143" s="583">
        <v>0.4</v>
      </c>
      <c r="AY143" s="394">
        <v>0.61</v>
      </c>
      <c r="AZ143" s="248">
        <v>0.78</v>
      </c>
      <c r="BA143" s="248">
        <v>0.71</v>
      </c>
      <c r="BB143" s="248">
        <v>0.68</v>
      </c>
      <c r="BC143" s="248">
        <v>0.6476200000000001</v>
      </c>
      <c r="BD143" s="248">
        <v>0.60771</v>
      </c>
      <c r="BE143" s="248">
        <v>0.57013</v>
      </c>
      <c r="BF143" s="248">
        <v>0.25504</v>
      </c>
      <c r="BG143" s="317">
        <v>0</v>
      </c>
      <c r="BH143" s="317">
        <v>0</v>
      </c>
      <c r="BI143" s="401">
        <v>0</v>
      </c>
      <c r="BJ143" s="246">
        <f>SUM(AP143:BI143)</f>
        <v>8.730499999999999</v>
      </c>
      <c r="BK143" s="250">
        <f>((AP143/AQ143)-1)*100</f>
        <v>5.555555555555558</v>
      </c>
      <c r="BL143" s="250">
        <f>((AQ143/AR143)-1)*100</f>
        <v>10.76923076923075</v>
      </c>
      <c r="BM143" s="250">
        <f>((AR143/AS143)-1)*100</f>
        <v>30</v>
      </c>
      <c r="BN143" s="250">
        <f>IF(AU143=0,0,IF(AU143&gt;AS143,0,((AS143/AU143)-1)*100))</f>
        <v>13.63636363636365</v>
      </c>
      <c r="BO143" s="250">
        <f>IF(AV143=0,0,IF(AV143&gt;AU143,0,((AU143/AV143)-1)*100))</f>
        <v>9.999999999999986</v>
      </c>
      <c r="BP143" s="250">
        <f>IF(AX143=0,0,IF(AX143&gt;AV143,0,((AV143/AX143)-1)*100))</f>
        <v>0</v>
      </c>
      <c r="BQ143" s="251">
        <f>IF(AY143=0,0,IF(AY143&gt;AX143,0,((AX143/AY143)-1)*100))</f>
        <v>0</v>
      </c>
      <c r="BR143" s="252">
        <f>IF(AZ143=0,0,IF(AZ143&gt;AY143,0,((AY143/AZ143)-1)*100))</f>
        <v>0</v>
      </c>
      <c r="BS143" s="252">
        <f>IF(BA143=0,0,IF(BA143&gt;AZ143,0,((AZ143/BA143)-1)*100))</f>
        <v>9.859154929577475</v>
      </c>
      <c r="BT143" s="252">
        <f>IF(BB143=0,0,IF(BB143&gt;BA143,0,((BA143/BB143)-1)*100))</f>
        <v>4.411764705882337</v>
      </c>
      <c r="BU143" s="252">
        <f>IF(BC143=0,0,IF(BC143&gt;BB143,0,((BB143/BC143)-1)*100))</f>
        <v>4.999845588462359</v>
      </c>
      <c r="BV143" s="252">
        <f>IF(BD143=0,0,IF(BD143&gt;BC143,0,((BC143/BD143)-1)*100))</f>
        <v>6.567277155222073</v>
      </c>
      <c r="BW143" s="252">
        <f>IF(BE143=0,0,IF(BE143&gt;BD143,0,((BD143/BE143)-1)*100))</f>
        <v>6.591479136337308</v>
      </c>
      <c r="BX143" s="252">
        <f>IF(BF143=0,0,IF(BF143&gt;BE143,0,((BE143/BF143)-1)*100))</f>
        <v>123.5453262233375</v>
      </c>
      <c r="BY143" s="252">
        <f>IF(BG143=0,0,IF(BG143&gt;BF143,0,((BF143/BG143)-1)*100))</f>
        <v>0</v>
      </c>
      <c r="BZ143" s="252">
        <f>IF(BH143=0,0,IF(BH143&gt;BG143,0,((BG143/BH143)-1)*100))</f>
        <v>0</v>
      </c>
      <c r="CA143" s="253">
        <f>IF(BI143=0,0,IF(BI143&gt;BH143,0,((BH143/BI143)-1)*100))</f>
        <v>0</v>
      </c>
      <c r="CB143" s="250">
        <f>AVERAGE(BK143:CA143)</f>
        <v>13.29035280588053</v>
      </c>
      <c r="CC143" s="250">
        <f>SQRT(AVERAGE((BK143-$CB143)^2,(BL143-$CB143)^2,(BM143-$CB143)^2,(BN143-$CB143)^2,(BO143-$CB143)^2,(BP143-$CB143)^2,(BQ143-$CB143)^2,(BR143-$CB143)^2,(BS143-$CB143)^2,(BT143-$CB143)^2,(BU143-$CB143)^2,(BV143-$CB143)^2,(BW143-$CB143)^2,(BX143-$CB143)^2,(BY143-$CB143)^2,(BZ143-$CB143)^2,(CA143-$CB143)^2))</f>
        <v>28.51388850332089</v>
      </c>
      <c r="CD143" t="s" s="116">
        <v>132</v>
      </c>
      <c r="CE143" s="254">
        <f>IF(AN143="n/a","n/a",IF(U143&lt;0,"n/a",IF(U143="n/a","n/a",I143+AN143-U143)))</f>
        <v>-3.907546403552368</v>
      </c>
      <c r="CF143" s="254">
        <f>IF(AN143="n/a","n/a",I143+AN143)</f>
        <v>15.53441788216191</v>
      </c>
      <c r="CG143" s="250">
        <f>D143/10+(1000-E143)/100+IF(F143="N",2,IF(F143="Y",1,0))+IF(G143="N",2,IF(G143="Y",1,0))+IF(L143&gt;10,5,L143/2)+IF(S143&gt;100,0,IF(S143&lt;0,0,(100-S143)/10))+IF(U143&gt;100,0,IF(U143&lt;0,0,(100-U143)/10))+IF(X143="-",0,IF(X143="N/A",0,IF(X143&gt;5,0,5-X143)))+IF(Y143&gt;5,0,5-Y143)+IF(Z143="N/A",0,IF(Z143&gt;5,0,5-Z143))+IF(AB143&lt;0,0,IF(AB143="-",0,IF(AB143="N/A",0,IF(AB143&gt;10,5,AB143/2))))+IF(AC143="n/a",0,IF(AC143&lt;0,0,IF(AC143&gt;10,5,AC143/2)))+IF(AE143="n/a",0,IF(AE143&lt;0,0,IF(AE143&gt;10,5,AE143/2)))+AF143/10+IF(AG143&gt;100000,3,IF(AG143&gt;10000,2,IF(AG143&gt;1000,1,0)))+IF(AL143&gt;10,5,AL143/2)+IF(AM143="n/a",0,IF(AM143&gt;10,5,AM143/2))+IF(AN143="n/a",0,IF(AN143&gt;10,5,AN143/2))+IF(AO143="n/a",0,IF(AO143&lt;0,0,IF(AO143&gt;10,5,AO143/2)))+IF(CB143&gt;10,5,CB143/2)</f>
        <v>50.46296418469684</v>
      </c>
      <c r="CH143" s="255">
        <f>IF(AB143="n/a",1.03*AP143,IF(AB143&lt;0,1.01*AP143,IF(AB143&gt;10,1.1*AP143,(1+AB143/100)*AP143)))</f>
        <v>0.7919200000000001</v>
      </c>
      <c r="CI143" s="256">
        <f>IF($AC143="n/a",1.03*CH143,IF($AC143&lt;0,1.01*CH143,IF($AC143&gt;10,1.1*CH143,(1+$AC143/100)*CH143)))</f>
        <v>0.8711120000000001</v>
      </c>
      <c r="CJ143" s="257">
        <f>IF($AE143="n/a",1.03*CI143,IF($AE143&lt;0,1.01*CI143,IF($AE143&gt;10,1.1*CI143,(1+$AE143/100)*CI143)))</f>
        <v>0.8972453600000001</v>
      </c>
      <c r="CK143" s="257">
        <f>IF($AE143="n/a",1.03*CJ143,IF($AE143&lt;0,1.01*CJ143,IF($AE143&gt;10,1.1*CJ143,(1+$AE143/100)*CJ143)))</f>
        <v>0.9241627208000002</v>
      </c>
      <c r="CL143" s="258">
        <f>IF($AE143="n/a",1.03*CK143,IF($AE143&lt;0,1.01*CK143,IF($AE143&gt;10,1.1*CK143,(1+$AE143/100)*CK143)))</f>
        <v>0.9518876024240002</v>
      </c>
      <c r="CM143" s="256">
        <f>SUM(CH143:CL143)</f>
        <v>4.436327683224</v>
      </c>
      <c r="CN143" s="253">
        <f>(CM143/H143)*100</f>
        <v>10.1867455412721</v>
      </c>
      <c r="CO143" s="259">
        <v>0.44</v>
      </c>
      <c r="CP143" s="260">
        <v>68.2</v>
      </c>
      <c r="CQ143" s="261">
        <v>-7.5</v>
      </c>
      <c r="CR143" s="260">
        <v>3.3</v>
      </c>
      <c r="CS143" s="261">
        <v>9</v>
      </c>
    </row>
    <row r="144" ht="11.25" customHeight="1">
      <c r="A144" t="s" s="227">
        <v>1377</v>
      </c>
      <c r="B144" t="s" s="116">
        <v>1378</v>
      </c>
      <c r="C144" t="s" s="227">
        <v>128</v>
      </c>
      <c r="D144" s="218">
        <v>6</v>
      </c>
      <c r="E144" s="85">
        <v>656</v>
      </c>
      <c r="F144" t="s" s="220">
        <v>129</v>
      </c>
      <c r="G144" t="s" s="221">
        <v>129</v>
      </c>
      <c r="H144" s="343">
        <v>155</v>
      </c>
      <c r="I144" s="223">
        <f>(R144/H144)*100</f>
        <v>2.193548387096774</v>
      </c>
      <c r="J144" s="224">
        <v>0.8</v>
      </c>
      <c r="K144" s="224">
        <v>0.85</v>
      </c>
      <c r="L144" s="223">
        <f>((K144/J144)-1)*100</f>
        <v>6.25</v>
      </c>
      <c r="M144" s="226">
        <v>42886</v>
      </c>
      <c r="N144" s="226">
        <v>42888</v>
      </c>
      <c r="O144" s="226">
        <v>42902</v>
      </c>
      <c r="P144" t="s" s="227">
        <v>720</v>
      </c>
      <c r="Q144" t="s" s="227">
        <v>131</v>
      </c>
      <c r="R144" s="225">
        <f>K144*4</f>
        <v>3.4</v>
      </c>
      <c r="S144" s="228">
        <f>IF(OR(W144&lt;0.01,W144="n/a"),"n/a",R144/W144*100)</f>
        <v>24.28571428571428</v>
      </c>
      <c r="T144" s="229">
        <f>IF(OR(W144&lt;0.01,Z144="n/a"),"n/a",(H144/SQRT(22.5*W144*(H144/Z144))-1)*100)</f>
        <v>-19.40696000746656</v>
      </c>
      <c r="U144" s="223">
        <f>IF(OR(W144&lt;0.01,W144="n/a"),"n/a",H144/W144)</f>
        <v>11.07142857142857</v>
      </c>
      <c r="V144" s="230">
        <v>12</v>
      </c>
      <c r="W144" s="344">
        <v>14</v>
      </c>
      <c r="X144" t="s" s="348">
        <v>143</v>
      </c>
      <c r="Y144" s="504">
        <v>2.7</v>
      </c>
      <c r="Z144" s="346">
        <v>1.32</v>
      </c>
      <c r="AA144" t="s" s="349">
        <v>143</v>
      </c>
      <c r="AB144" t="s" s="345">
        <v>143</v>
      </c>
      <c r="AC144" t="s" s="349">
        <v>143</v>
      </c>
      <c r="AD144" t="s" s="348">
        <v>143</v>
      </c>
      <c r="AE144" t="s" s="348">
        <v>143</v>
      </c>
      <c r="AF144" s="237">
        <v>0</v>
      </c>
      <c r="AG144" s="350">
        <v>266</v>
      </c>
      <c r="AH144" t="s" s="348">
        <v>143</v>
      </c>
      <c r="AI144" t="s" s="348">
        <v>143</v>
      </c>
      <c r="AJ144" t="s" s="265">
        <f>IF(OR(AD144&lt;0,AD144="n/a",AD144=0,AN144="n/a"),"n/a",AN144/AD144)</f>
        <v>143</v>
      </c>
      <c r="AK144" t="s" s="265">
        <f>IF(OR(AN144&lt;0,AN144="n/a",AO144&lt;0,AO144="n/a"),"n/a",AN144/AO144)</f>
        <v>143</v>
      </c>
      <c r="AL144" s="243">
        <f>((AP144/AQ144)^(1/1)-1)*100</f>
        <v>29.54545454545454</v>
      </c>
      <c r="AM144" s="243">
        <f>IF(AS144=0,"n/a",((AP144/AS144)^(1/3)-1)*100)</f>
        <v>37.34643511861964</v>
      </c>
      <c r="AN144" t="s" s="265">
        <f>IF(AV144=0,"n/a",((AP144/AV144)^(1/5)-1)*100)</f>
        <v>143</v>
      </c>
      <c r="AO144" s="244">
        <f>IF(BB144=0,"n/a",((AP144/BB144)^(1/10)-1)*100)</f>
        <v>11.04128681200198</v>
      </c>
      <c r="AP144" s="241">
        <v>2.85</v>
      </c>
      <c r="AQ144" s="241">
        <v>2.2</v>
      </c>
      <c r="AR144" s="241">
        <v>1.55</v>
      </c>
      <c r="AS144" s="241">
        <v>1.1</v>
      </c>
      <c r="AT144" s="245"/>
      <c r="AU144" s="241">
        <v>0.5</v>
      </c>
      <c r="AV144" s="321">
        <v>0</v>
      </c>
      <c r="AW144" s="245"/>
      <c r="AX144" s="583">
        <v>0</v>
      </c>
      <c r="AY144" s="394">
        <v>0</v>
      </c>
      <c r="AZ144" s="317">
        <v>2</v>
      </c>
      <c r="BA144" s="248">
        <v>4</v>
      </c>
      <c r="BB144" s="248">
        <v>1</v>
      </c>
      <c r="BC144" s="317">
        <v>0</v>
      </c>
      <c r="BD144" s="317">
        <v>0</v>
      </c>
      <c r="BE144" s="317">
        <v>0</v>
      </c>
      <c r="BF144" s="317">
        <v>0</v>
      </c>
      <c r="BG144" s="317">
        <v>0</v>
      </c>
      <c r="BH144" s="317">
        <v>0</v>
      </c>
      <c r="BI144" s="401">
        <v>0</v>
      </c>
      <c r="BJ144" s="246">
        <f>SUM(AP144:BI144)</f>
        <v>15.2</v>
      </c>
      <c r="BK144" s="250">
        <f>((AP144/AQ144)-1)*100</f>
        <v>29.54545454545454</v>
      </c>
      <c r="BL144" s="250">
        <f>((AQ144/AR144)-1)*100</f>
        <v>41.93548387096775</v>
      </c>
      <c r="BM144" s="250">
        <f>((AR144/AS144)-1)*100</f>
        <v>40.90909090909089</v>
      </c>
      <c r="BN144" s="250">
        <f>IF(AU144=0,0,IF(AU144&gt;AS144,0,((AS144/AU144)-1)*100))</f>
        <v>120</v>
      </c>
      <c r="BO144" s="250">
        <f>IF(AV144=0,0,IF(AV144&gt;AU144,0,((AU144/AV144)-1)*100))</f>
        <v>0</v>
      </c>
      <c r="BP144" s="250">
        <f>IF(AX144=0,0,IF(AX144&gt;AV144,0,((AV144/AX144)-1)*100))</f>
        <v>0</v>
      </c>
      <c r="BQ144" s="251">
        <f>IF(AY144=0,0,IF(AY144&gt;AX144,0,((AX144/AY144)-1)*100))</f>
        <v>0</v>
      </c>
      <c r="BR144" s="252">
        <f>IF(AZ144=0,0,IF(AZ144&gt;AY144,0,((AY144/AZ144)-1)*100))</f>
        <v>0</v>
      </c>
      <c r="BS144" s="252">
        <f>IF(BA144=0,0,IF(BA144&gt;AZ144,0,((AZ144/BA144)-1)*100))</f>
        <v>0</v>
      </c>
      <c r="BT144" s="252">
        <f>IF(BB144=0,0,IF(BB144&gt;BA144,0,((BA144/BB144)-1)*100))</f>
        <v>300</v>
      </c>
      <c r="BU144" s="252">
        <f>IF(BC144=0,0,IF(BC144&gt;BB144,0,((BB144/BC144)-1)*100))</f>
        <v>0</v>
      </c>
      <c r="BV144" s="252">
        <f>IF(BD144=0,0,IF(BD144&gt;BC144,0,((BC144/BD144)-1)*100))</f>
        <v>0</v>
      </c>
      <c r="BW144" s="252">
        <f>IF(BE144=0,0,IF(BE144&gt;BD144,0,((BD144/BE144)-1)*100))</f>
        <v>0</v>
      </c>
      <c r="BX144" s="252">
        <f>IF(BF144=0,0,IF(BF144&gt;BE144,0,((BE144/BF144)-1)*100))</f>
        <v>0</v>
      </c>
      <c r="BY144" s="252">
        <f>IF(BG144=0,0,IF(BG144&gt;BF144,0,((BF144/BG144)-1)*100))</f>
        <v>0</v>
      </c>
      <c r="BZ144" s="252">
        <f>IF(BH144=0,0,IF(BH144&gt;BG144,0,((BG144/BH144)-1)*100))</f>
        <v>0</v>
      </c>
      <c r="CA144" s="253">
        <f>IF(BI144=0,0,IF(BI144&gt;BH144,0,((BH144/BI144)-1)*100))</f>
        <v>0</v>
      </c>
      <c r="CB144" s="250">
        <f>AVERAGE(BK144:CA144)</f>
        <v>31.3170605485596</v>
      </c>
      <c r="CC144" s="250">
        <f>SQRT(AVERAGE((BK144-$CB144)^2,(BL144-$CB144)^2,(BM144-$CB144)^2,(BN144-$CB144)^2,(BO144-$CB144)^2,(BP144-$CB144)^2,(BQ144-$CB144)^2,(BR144-$CB144)^2,(BS144-$CB144)^2,(BT144-$CB144)^2,(BU144-$CB144)^2,(BV144-$CB144)^2,(BW144-$CB144)^2,(BX144-$CB144)^2,(BY144-$CB144)^2,(BZ144-$CB144)^2,(CA144-$CB144)^2))</f>
        <v>73.57756276720804</v>
      </c>
      <c r="CD144" t="s" s="116">
        <v>132</v>
      </c>
      <c r="CE144" t="s" s="402">
        <f>IF(AN144="n/a","n/a",IF(U144&lt;0,"n/a",IF(U144="n/a","n/a",I144+AN144-U144)))</f>
        <v>143</v>
      </c>
      <c r="CF144" t="s" s="402">
        <f>IF(AN144="n/a","n/a",I144+AN144)</f>
        <v>143</v>
      </c>
      <c r="CG144" s="250">
        <f>D144/10+(1000-E144)/100+IF(F144="N",2,IF(F144="Y",1,0))+IF(G144="N",2,IF(G144="Y",1,0))+IF(L144&gt;10,5,L144/2)+IF(S144&gt;100,0,IF(S144&lt;0,0,(100-S144)/10))+IF(U144&gt;100,0,IF(U144&lt;0,0,(100-U144)/10))+IF(X144="-",0,IF(X144="N/A",0,IF(X144&gt;5,0,5-X144)))+IF(Y144&gt;5,0,5-Y144)+IF(Z144="N/A",0,IF(Z144&gt;5,0,5-Z144))+IF(AB144&lt;0,0,IF(AB144="-",0,IF(AB144="N/A",0,IF(AB144&gt;10,5,AB144/2))))+IF(AC144="n/a",0,IF(AC144&lt;0,0,IF(AC144&gt;10,5,AC144/2)))+IF(AE144="n/a",0,IF(AE144&lt;0,0,IF(AE144&gt;10,5,AE144/2)))+AF144/10+IF(AG144&gt;100000,3,IF(AG144&gt;10000,2,IF(AG144&gt;1000,1,0)))+IF(AL144&gt;10,5,AL144/2)+IF(AM144="n/a",0,IF(AM144&gt;10,5,AM144/2))+IF(AN144="n/a",0,IF(AN144&gt;10,5,AN144/2))+IF(AO144="n/a",0,IF(AO144&lt;0,0,IF(AO144&gt;10,5,AO144/2)))+IF(CB144&gt;10,5,CB144/2)</f>
        <v>49.60928571428572</v>
      </c>
      <c r="CH144" s="255">
        <f>IF(AB144="n/a",1.03*AP144,IF(AB144&lt;0,1.01*AP144,IF(AB144&gt;10,1.1*AP144,(1+AB144/100)*AP144)))</f>
        <v>2.9355</v>
      </c>
      <c r="CI144" s="256">
        <f>IF($AC144="n/a",1.03*CH144,IF($AC144&lt;0,1.01*CH144,IF($AC144&gt;10,1.1*CH144,(1+$AC144/100)*CH144)))</f>
        <v>3.023565000000001</v>
      </c>
      <c r="CJ144" s="257">
        <f>IF($AE144="n/a",1.03*CI144,IF($AE144&lt;0,1.01*CI144,IF($AE144&gt;10,1.1*CI144,(1+$AE144/100)*CI144)))</f>
        <v>3.11427195</v>
      </c>
      <c r="CK144" s="257">
        <f>IF($AE144="n/a",1.03*CJ144,IF($AE144&lt;0,1.01*CJ144,IF($AE144&gt;10,1.1*CJ144,(1+$AE144/100)*CJ144)))</f>
        <v>3.207700108500001</v>
      </c>
      <c r="CL144" s="258">
        <f>IF($AE144="n/a",1.03*CK144,IF($AE144&lt;0,1.01*CK144,IF($AE144&gt;10,1.1*CK144,(1+$AE144/100)*CK144)))</f>
        <v>3.303931111755001</v>
      </c>
      <c r="CM144" s="256">
        <f>SUM(CH144:CL144)</f>
        <v>15.584968170255</v>
      </c>
      <c r="CN144" s="253">
        <f>(CM144/H144)*100</f>
        <v>10.05481817435807</v>
      </c>
      <c r="CO144" t="s" s="348">
        <v>143</v>
      </c>
      <c r="CP144" s="351">
        <v>68.09999999999999</v>
      </c>
      <c r="CQ144" s="352">
        <v>0</v>
      </c>
      <c r="CR144" s="351">
        <v>3.5</v>
      </c>
      <c r="CS144" s="352">
        <v>4.5</v>
      </c>
    </row>
    <row r="145" ht="11.25" customHeight="1">
      <c r="A145" t="s" s="227">
        <v>1379</v>
      </c>
      <c r="B145" t="s" s="116">
        <v>1380</v>
      </c>
      <c r="C145" t="s" s="116">
        <v>1381</v>
      </c>
      <c r="D145" s="218">
        <v>6</v>
      </c>
      <c r="E145" s="85">
        <v>676</v>
      </c>
      <c r="F145" t="s" s="220">
        <v>129</v>
      </c>
      <c r="G145" t="s" s="221">
        <v>129</v>
      </c>
      <c r="H145" s="493">
        <v>124.66</v>
      </c>
      <c r="I145" s="223">
        <f>(R145/H145)*100</f>
        <v>0.9626183218353922</v>
      </c>
      <c r="J145" s="224">
        <v>0.28</v>
      </c>
      <c r="K145" s="224">
        <v>0.3</v>
      </c>
      <c r="L145" s="223">
        <f>((K145/J145)-1)*100</f>
        <v>7.14285714285714</v>
      </c>
      <c r="M145" s="226">
        <v>42969</v>
      </c>
      <c r="N145" s="226">
        <v>42971</v>
      </c>
      <c r="O145" s="226">
        <v>42992</v>
      </c>
      <c r="P145" t="s" s="227">
        <v>167</v>
      </c>
      <c r="Q145" t="s" s="227">
        <v>131</v>
      </c>
      <c r="R145" s="225">
        <f>K145*4</f>
        <v>1.2</v>
      </c>
      <c r="S145" s="228">
        <f>IF(OR(W145&lt;0.01,W145="n/a"),"n/a",R145/W145*100)</f>
        <v>56.87203791469194</v>
      </c>
      <c r="T145" s="229">
        <f>IF(OR(W145&lt;0.01,Z145="n/a"),"n/a",(H145/SQRT(22.5*W145*(H145/Z145))-1)*100)</f>
        <v>242.598010100010</v>
      </c>
      <c r="U145" s="223">
        <f>IF(OR(W145&lt;0.01,W145="n/a"),"n/a",H145/W145)</f>
        <v>59.08056872037915</v>
      </c>
      <c r="V145" s="230">
        <v>12</v>
      </c>
      <c r="W145" s="222">
        <v>2.11</v>
      </c>
      <c r="X145" s="222">
        <v>3.41</v>
      </c>
      <c r="Y145" s="231">
        <v>2.38</v>
      </c>
      <c r="Z145" s="232">
        <v>4.47</v>
      </c>
      <c r="AA145" s="233">
        <v>7.5</v>
      </c>
      <c r="AB145" s="234">
        <v>-68</v>
      </c>
      <c r="AC145" s="235">
        <v>21.76</v>
      </c>
      <c r="AD145" s="236">
        <v>-4.8</v>
      </c>
      <c r="AE145" s="236">
        <v>17.32</v>
      </c>
      <c r="AF145" s="237">
        <v>28</v>
      </c>
      <c r="AG145" s="238">
        <v>22501</v>
      </c>
      <c r="AH145" s="239">
        <v>0.6</v>
      </c>
      <c r="AI145" s="240">
        <v>0.76</v>
      </c>
      <c r="AJ145" t="s" s="265">
        <f>IF(OR(AD145&lt;0,AD145="n/a",AD145=0,AN145="n/a"),"n/a",AN145/AD145)</f>
        <v>143</v>
      </c>
      <c r="AK145" t="s" s="265">
        <f>IF(OR(AN145&lt;0,AN145="n/a",AO145&lt;0,AO145="n/a"),"n/a",AN145/AO145)</f>
        <v>143</v>
      </c>
      <c r="AL145" s="243">
        <f>((AP145/AQ145)^(1/1)-1)*100</f>
        <v>19.04761904761905</v>
      </c>
      <c r="AM145" s="243">
        <f>IF(AS145=0,"n/a",((AP145/AS145)^(1/3)-1)*100)</f>
        <v>21.32137516012933</v>
      </c>
      <c r="AN145" s="243">
        <f>IF(AV145=0,"n/a",((AP145/AV145)^(1/5)-1)*100)</f>
        <v>28.99366842116895</v>
      </c>
      <c r="AO145" t="s" s="265">
        <f>IF(BB145=0,"n/a",((AP145/BB145)^(1/10)-1)*100)</f>
        <v>143</v>
      </c>
      <c r="AP145" s="241">
        <v>1</v>
      </c>
      <c r="AQ145" s="241">
        <v>0.84</v>
      </c>
      <c r="AR145" s="241">
        <v>0.66</v>
      </c>
      <c r="AS145" s="241">
        <v>0.5600000000000001</v>
      </c>
      <c r="AT145" s="245"/>
      <c r="AU145" s="241">
        <v>0.44</v>
      </c>
      <c r="AV145" s="321">
        <v>0.28</v>
      </c>
      <c r="AW145" s="245"/>
      <c r="AX145" s="246">
        <v>0.28</v>
      </c>
      <c r="AY145" s="394">
        <v>0</v>
      </c>
      <c r="AZ145" s="317">
        <v>0</v>
      </c>
      <c r="BA145" s="317">
        <v>0</v>
      </c>
      <c r="BB145" s="317">
        <v>0</v>
      </c>
      <c r="BC145" s="317">
        <v>0</v>
      </c>
      <c r="BD145" s="317">
        <v>0</v>
      </c>
      <c r="BE145" s="317">
        <v>0</v>
      </c>
      <c r="BF145" s="317">
        <v>0</v>
      </c>
      <c r="BG145" s="317">
        <v>0</v>
      </c>
      <c r="BH145" s="317">
        <v>0</v>
      </c>
      <c r="BI145" s="401">
        <v>0</v>
      </c>
      <c r="BJ145" s="246">
        <f>SUM(AP145:BI145)</f>
        <v>4.06</v>
      </c>
      <c r="BK145" s="250">
        <f>((AP145/AQ145)-1)*100</f>
        <v>19.04761904761905</v>
      </c>
      <c r="BL145" s="250">
        <f>((AQ145/AR145)-1)*100</f>
        <v>27.27272727272727</v>
      </c>
      <c r="BM145" s="250">
        <f>((AR145/AS145)-1)*100</f>
        <v>17.85714285714286</v>
      </c>
      <c r="BN145" s="250">
        <f>IF(AU145=0,0,IF(AU145&gt;AS145,0,((AS145/AU145)-1)*100))</f>
        <v>27.27272727272729</v>
      </c>
      <c r="BO145" s="250">
        <f>IF(AV145=0,0,IF(AV145&gt;AU145,0,((AU145/AV145)-1)*100))</f>
        <v>57.14285714285714</v>
      </c>
      <c r="BP145" s="250">
        <f>IF(AX145=0,0,IF(AX145&gt;AV145,0,((AV145/AX145)-1)*100))</f>
        <v>0</v>
      </c>
      <c r="BQ145" s="251">
        <f>IF(AY145=0,0,IF(AY145&gt;AX145,0,((AX145/AY145)-1)*100))</f>
        <v>0</v>
      </c>
      <c r="BR145" s="252">
        <f>IF(AZ145=0,0,IF(AZ145&gt;AY145,0,((AY145/AZ145)-1)*100))</f>
        <v>0</v>
      </c>
      <c r="BS145" s="252">
        <f>IF(BA145=0,0,IF(BA145&gt;AZ145,0,((AZ145/BA145)-1)*100))</f>
        <v>0</v>
      </c>
      <c r="BT145" s="252">
        <f>IF(BB145=0,0,IF(BB145&gt;BA145,0,((BA145/BB145)-1)*100))</f>
        <v>0</v>
      </c>
      <c r="BU145" s="252">
        <f>IF(BC145=0,0,IF(BC145&gt;BB145,0,((BB145/BC145)-1)*100))</f>
        <v>0</v>
      </c>
      <c r="BV145" s="252">
        <f>IF(BD145=0,0,IF(BD145&gt;BC145,0,((BC145/BD145)-1)*100))</f>
        <v>0</v>
      </c>
      <c r="BW145" s="252">
        <f>IF(BE145=0,0,IF(BE145&gt;BD145,0,((BD145/BE145)-1)*100))</f>
        <v>0</v>
      </c>
      <c r="BX145" s="252">
        <f>IF(BF145=0,0,IF(BF145&gt;BE145,0,((BE145/BF145)-1)*100))</f>
        <v>0</v>
      </c>
      <c r="BY145" s="252">
        <f>IF(BG145=0,0,IF(BG145&gt;BF145,0,((BF145/BG145)-1)*100))</f>
        <v>0</v>
      </c>
      <c r="BZ145" s="252">
        <f>IF(BH145=0,0,IF(BH145&gt;BG145,0,((BG145/BH145)-1)*100))</f>
        <v>0</v>
      </c>
      <c r="CA145" s="253">
        <f>IF(BI145=0,0,IF(BI145&gt;BH145,0,((BH145/BI145)-1)*100))</f>
        <v>0</v>
      </c>
      <c r="CB145" s="250">
        <f>AVERAGE(BK145:CA145)</f>
        <v>8.740769034886682</v>
      </c>
      <c r="CC145" s="250">
        <f>SQRT(AVERAGE((BK145-$CB145)^2,(BL145-$CB145)^2,(BM145-$CB145)^2,(BN145-$CB145)^2,(BO145-$CB145)^2,(BP145-$CB145)^2,(BQ145-$CB145)^2,(BR145-$CB145)^2,(BS145-$CB145)^2,(BT145-$CB145)^2,(BU145-$CB145)^2,(BV145-$CB145)^2,(BW145-$CB145)^2,(BX145-$CB145)^2,(BY145-$CB145)^2,(BZ145-$CB145)^2,(CA145-$CB145)^2))</f>
        <v>15.59747535034164</v>
      </c>
      <c r="CD145" t="s" s="116">
        <v>302</v>
      </c>
      <c r="CE145" s="254">
        <f>IF(AN145="n/a","n/a",IF(U145&lt;0,"n/a",IF(U145="n/a","n/a",I145+AN145-U145)))</f>
        <v>-29.12428197737481</v>
      </c>
      <c r="CF145" s="254">
        <f>IF(AN145="n/a","n/a",I145+AN145)</f>
        <v>29.95628674300434</v>
      </c>
      <c r="CG145" s="250">
        <f>D145/10+(1000-E145)/100+IF(F145="N",2,IF(F145="Y",1,0))+IF(G145="N",2,IF(G145="Y",1,0))+IF(L145&gt;10,5,L145/2)+IF(S145&gt;100,0,IF(S145&lt;0,0,(100-S145)/10))+IF(U145&gt;100,0,IF(U145&lt;0,0,(100-U145)/10))+IF(X145="-",0,IF(X145="N/A",0,IF(X145&gt;5,0,5-X145)))+IF(Y145&gt;5,0,5-Y145)+IF(Z145="N/A",0,IF(Z145&gt;5,0,5-Z145))+IF(AB145&lt;0,0,IF(AB145="-",0,IF(AB145="N/A",0,IF(AB145&gt;10,5,AB145/2))))+IF(AC145="n/a",0,IF(AC145&lt;0,0,IF(AC145&gt;10,5,AC145/2)))+IF(AE145="n/a",0,IF(AE145&lt;0,0,IF(AE145&gt;10,5,AE145/2)))+AF145/10+IF(AG145&gt;100000,3,IF(AG145&gt;10000,2,IF(AG145&gt;1000,1,0)))+IF(AL145&gt;10,5,AL145/2)+IF(AM145="n/a",0,IF(AM145&gt;10,5,AM145/2))+IF(AN145="n/a",0,IF(AN145&gt;10,5,AN145/2))+IF(AO145="n/a",0,IF(AO145&lt;0,0,IF(AO145&gt;10,5,AO145/2)))+IF(CB145&gt;10,5,CB145/2)</f>
        <v>54.7265524253648</v>
      </c>
      <c r="CH145" s="255">
        <f>IF(AB145="n/a",1.03*AP145,IF(AB145&lt;0,1.01*AP145,IF(AB145&gt;10,1.1*AP145,(1+AB145/100)*AP145)))</f>
        <v>1.01</v>
      </c>
      <c r="CI145" s="256">
        <f>IF($AC145="n/a",1.03*CH145,IF($AC145&lt;0,1.01*CH145,IF($AC145&gt;10,1.1*CH145,(1+$AC145/100)*CH145)))</f>
        <v>1.111</v>
      </c>
      <c r="CJ145" s="257">
        <f>IF($AE145="n/a",1.03*CI145,IF($AE145&lt;0,1.01*CI145,IF($AE145&gt;10,1.1*CI145,(1+$AE145/100)*CI145)))</f>
        <v>1.2221</v>
      </c>
      <c r="CK145" s="257">
        <f>IF($AE145="n/a",1.03*CJ145,IF($AE145&lt;0,1.01*CJ145,IF($AE145&gt;10,1.1*CJ145,(1+$AE145/100)*CJ145)))</f>
        <v>1.344310000000001</v>
      </c>
      <c r="CL145" s="258">
        <f>IF($AE145="n/a",1.03*CK145,IF($AE145&lt;0,1.01*CK145,IF($AE145&gt;10,1.1*CK145,(1+$AE145/100)*CK145)))</f>
        <v>1.478741000000001</v>
      </c>
      <c r="CM145" s="256">
        <f>SUM(CH145:CL145)</f>
        <v>6.166151000000003</v>
      </c>
      <c r="CN145" s="253">
        <f>(CM145/H145)*100</f>
        <v>4.946374939836358</v>
      </c>
      <c r="CO145" s="259">
        <v>0.95</v>
      </c>
      <c r="CP145" s="260">
        <v>11.4</v>
      </c>
      <c r="CQ145" s="261">
        <v>-22.6</v>
      </c>
      <c r="CR145" s="260">
        <v>-14.3</v>
      </c>
      <c r="CS145" s="261">
        <v>-10.2</v>
      </c>
    </row>
    <row r="146" ht="11.25" customHeight="1">
      <c r="A146" t="s" s="273">
        <v>1382</v>
      </c>
      <c r="B146" t="s" s="146">
        <v>1383</v>
      </c>
      <c r="C146" t="s" s="146">
        <v>140</v>
      </c>
      <c r="D146" s="267">
        <v>5</v>
      </c>
      <c r="E146" s="85">
        <v>742</v>
      </c>
      <c r="F146" t="s" s="151">
        <v>129</v>
      </c>
      <c r="G146" t="s" s="152">
        <v>129</v>
      </c>
      <c r="H146" s="496">
        <v>73.84999999999999</v>
      </c>
      <c r="I146" s="269">
        <f>(R146/H146)*100</f>
        <v>1.137440758293839</v>
      </c>
      <c r="J146" s="270">
        <v>0.18</v>
      </c>
      <c r="K146" s="270">
        <v>0.21</v>
      </c>
      <c r="L146" s="269">
        <f>((K146/J146)-1)*100</f>
        <v>16.66666666666667</v>
      </c>
      <c r="M146" s="272">
        <v>42795</v>
      </c>
      <c r="N146" s="272">
        <v>42797</v>
      </c>
      <c r="O146" s="272">
        <v>42818</v>
      </c>
      <c r="P146" t="s" s="273">
        <v>767</v>
      </c>
      <c r="Q146" s="508"/>
      <c r="R146" s="271">
        <f>K146*4</f>
        <v>0.84</v>
      </c>
      <c r="S146" s="275">
        <f>IF(OR(W146&lt;0.01,W146="n/a"),"n/a",R146/W146*100)</f>
        <v>40.97560975609756</v>
      </c>
      <c r="T146" s="276">
        <f>IF(OR(W146&lt;0.01,Z146="n/a"),"n/a",(H146/SQRT(22.5*W146*(H146/Z146))-1)*100)</f>
        <v>228.5012364217573</v>
      </c>
      <c r="U146" s="269">
        <f>IF(OR(W146&lt;0.01,W146="n/a"),"n/a",H146/W146)</f>
        <v>36.02439024390244</v>
      </c>
      <c r="V146" s="277">
        <v>12</v>
      </c>
      <c r="W146" s="268">
        <v>2.05</v>
      </c>
      <c r="X146" s="268">
        <v>3</v>
      </c>
      <c r="Y146" s="278">
        <v>5.56</v>
      </c>
      <c r="Z146" s="279">
        <v>6.74</v>
      </c>
      <c r="AA146" t="s" s="538">
        <v>143</v>
      </c>
      <c r="AB146" s="281">
        <v>9.199999999999999</v>
      </c>
      <c r="AC146" s="282">
        <v>1.2</v>
      </c>
      <c r="AD146" s="283">
        <v>9.5</v>
      </c>
      <c r="AE146" s="283">
        <v>12</v>
      </c>
      <c r="AF146" s="284">
        <v>5</v>
      </c>
      <c r="AG146" s="285">
        <v>1871</v>
      </c>
      <c r="AH146" s="286">
        <v>0.4</v>
      </c>
      <c r="AI146" s="287">
        <v>0</v>
      </c>
      <c r="AJ146" t="s" s="368">
        <f>IF(OR(AD146&lt;0,AD146="n/a",AD146=0,AN146="n/a"),"n/a",AN146/AD146)</f>
        <v>143</v>
      </c>
      <c r="AK146" t="s" s="368">
        <f>IF(OR(AN146&lt;0,AN146="n/a",AO146&lt;0,AO146="n/a"),"n/a",AN146/AO146)</f>
        <v>143</v>
      </c>
      <c r="AL146" s="290">
        <f>((AP146/AQ146)^(1/1)-1)*100</f>
        <v>20</v>
      </c>
      <c r="AM146" s="290">
        <f>IF(AS146=0,"n/a",((AP146/AS146)^(1/3)-1)*100)</f>
        <v>33.88659001643391</v>
      </c>
      <c r="AN146" t="s" s="368">
        <f>IF(AV146=0,"n/a",((AP146/AV146)^(1/5)-1)*100)</f>
        <v>143</v>
      </c>
      <c r="AO146" t="s" s="368">
        <f>IF(BB146=0,"n/a",((AP146/BB146)^(1/10)-1)*100)</f>
        <v>143</v>
      </c>
      <c r="AP146" s="288">
        <v>0.72</v>
      </c>
      <c r="AQ146" s="288">
        <v>0.6</v>
      </c>
      <c r="AR146" s="288">
        <v>0.5</v>
      </c>
      <c r="AS146" s="288">
        <v>0.3</v>
      </c>
      <c r="AT146" s="292"/>
      <c r="AU146" s="510">
        <v>0</v>
      </c>
      <c r="AV146" s="510">
        <v>0</v>
      </c>
      <c r="AW146" s="292"/>
      <c r="AX146" s="524">
        <v>0</v>
      </c>
      <c r="AY146" s="403">
        <v>0</v>
      </c>
      <c r="AZ146" s="426">
        <v>0</v>
      </c>
      <c r="BA146" s="426">
        <v>0</v>
      </c>
      <c r="BB146" s="426">
        <v>0</v>
      </c>
      <c r="BC146" s="426">
        <v>0</v>
      </c>
      <c r="BD146" s="426">
        <v>0</v>
      </c>
      <c r="BE146" s="426">
        <v>0</v>
      </c>
      <c r="BF146" s="426">
        <v>0</v>
      </c>
      <c r="BG146" s="426">
        <v>0</v>
      </c>
      <c r="BH146" s="426">
        <v>0</v>
      </c>
      <c r="BI146" s="494">
        <v>0</v>
      </c>
      <c r="BJ146" s="293">
        <f>SUM(AP146:BI146)</f>
        <v>2.12</v>
      </c>
      <c r="BK146" s="297">
        <f>((AP146/AQ146)-1)*100</f>
        <v>20</v>
      </c>
      <c r="BL146" s="297">
        <f>((AQ146/AR146)-1)*100</f>
        <v>20</v>
      </c>
      <c r="BM146" s="297">
        <f>((AR146/AS146)-1)*100</f>
        <v>66.66666666666667</v>
      </c>
      <c r="BN146" s="297">
        <f>IF(AU146=0,0,IF(AU146&gt;AS146,0,((AS146/AU146)-1)*100))</f>
        <v>0</v>
      </c>
      <c r="BO146" s="297">
        <f>IF(AV146=0,0,IF(AV146&gt;AU146,0,((AU146/AV146)-1)*100))</f>
        <v>0</v>
      </c>
      <c r="BP146" s="297">
        <f>IF(AX146=0,0,IF(AX146&gt;AV146,0,((AV146/AX146)-1)*100))</f>
        <v>0</v>
      </c>
      <c r="BQ146" s="298">
        <f>IF(AY146=0,0,IF(AY146&gt;AX146,0,((AX146/AY146)-1)*100))</f>
        <v>0</v>
      </c>
      <c r="BR146" s="299">
        <f>IF(AZ146=0,0,IF(AZ146&gt;AY146,0,((AY146/AZ146)-1)*100))</f>
        <v>0</v>
      </c>
      <c r="BS146" s="299">
        <f>IF(BA146=0,0,IF(BA146&gt;AZ146,0,((AZ146/BA146)-1)*100))</f>
        <v>0</v>
      </c>
      <c r="BT146" s="299">
        <f>IF(BB146=0,0,IF(BB146&gt;BA146,0,((BA146/BB146)-1)*100))</f>
        <v>0</v>
      </c>
      <c r="BU146" s="299">
        <f>IF(BC146=0,0,IF(BC146&gt;BB146,0,((BB146/BC146)-1)*100))</f>
        <v>0</v>
      </c>
      <c r="BV146" s="299">
        <f>IF(BD146=0,0,IF(BD146&gt;BC146,0,((BC146/BD146)-1)*100))</f>
        <v>0</v>
      </c>
      <c r="BW146" s="299">
        <f>IF(BE146=0,0,IF(BE146&gt;BD146,0,((BD146/BE146)-1)*100))</f>
        <v>0</v>
      </c>
      <c r="BX146" s="299">
        <f>IF(BF146=0,0,IF(BF146&gt;BE146,0,((BE146/BF146)-1)*100))</f>
        <v>0</v>
      </c>
      <c r="BY146" s="299">
        <f>IF(BG146=0,0,IF(BG146&gt;BF146,0,((BF146/BG146)-1)*100))</f>
        <v>0</v>
      </c>
      <c r="BZ146" s="299">
        <f>IF(BH146=0,0,IF(BH146&gt;BG146,0,((BG146/BH146)-1)*100))</f>
        <v>0</v>
      </c>
      <c r="CA146" s="300">
        <f>IF(BI146=0,0,IF(BI146&gt;BH146,0,((BH146/BI146)-1)*100))</f>
        <v>0</v>
      </c>
      <c r="CB146" s="297">
        <f>AVERAGE(BK146:CA146)</f>
        <v>6.274509803921568</v>
      </c>
      <c r="CC146" s="297">
        <f>SQRT(AVERAGE((BK146-$CB146)^2,(BL146-$CB146)^2,(BM146-$CB146)^2,(BN146-$CB146)^2,(BO146-$CB146)^2,(BP146-$CB146)^2,(BQ146-$CB146)^2,(BR146-$CB146)^2,(BS146-$CB146)^2,(BT146-$CB146)^2,(BU146-$CB146)^2,(BV146-$CB146)^2,(BW146-$CB146)^2,(BX146-$CB146)^2,(BY146-$CB146)^2,(BZ146-$CB146)^2,(CA146-$CB146)^2))</f>
        <v>16.40509855949167</v>
      </c>
      <c r="CD146" t="s" s="146">
        <v>137</v>
      </c>
      <c r="CE146" t="s" s="502">
        <f>IF(AN146="n/a","n/a",IF(U146&lt;0,"n/a",IF(U146="n/a","n/a",I146+AN146-U146)))</f>
        <v>143</v>
      </c>
      <c r="CF146" t="s" s="502">
        <f>IF(AN146="n/a","n/a",I146+AN146)</f>
        <v>143</v>
      </c>
      <c r="CG146" s="297">
        <f>D146/10+(1000-E146)/100+IF(F146="N",2,IF(F146="Y",1,0))+IF(G146="N",2,IF(G146="Y",1,0))+IF(L146&gt;10,5,L146/2)+IF(S146&gt;100,0,IF(S146&lt;0,0,(100-S146)/10))+IF(U146&gt;100,0,IF(U146&lt;0,0,(100-U146)/10))+IF(X146="-",0,IF(X146="N/A",0,IF(X146&gt;5,0,5-X146)))+IF(Y146&gt;5,0,5-Y146)+IF(Z146="N/A",0,IF(Z146&gt;5,0,5-Z146))+IF(AB146&lt;0,0,IF(AB146="-",0,IF(AB146="N/A",0,IF(AB146&gt;10,5,AB146/2))))+IF(AC146="n/a",0,IF(AC146&lt;0,0,IF(AC146&gt;10,5,AC146/2)))+IF(AE146="n/a",0,IF(AE146&lt;0,0,IF(AE146&gt;10,5,AE146/2)))+AF146/10+IF(AG146&gt;100000,3,IF(AG146&gt;10000,2,IF(AG146&gt;1000,1,0)))+IF(AL146&gt;10,5,AL146/2)+IF(AM146="n/a",0,IF(AM146&gt;10,5,AM146/2))+IF(AN146="n/a",0,IF(AN146&gt;10,5,AN146/2))+IF(AO146="n/a",0,IF(AO146&lt;0,0,IF(AO146&gt;10,5,AO146/2)))+IF(CB146&gt;10,5,CB146/2)</f>
        <v>47.21725490196079</v>
      </c>
      <c r="CH146" s="302">
        <f>IF(AB146="n/a",1.03*AP146,IF(AB146&lt;0,1.01*AP146,IF(AB146&gt;10,1.1*AP146,(1+AB146/100)*AP146)))</f>
        <v>0.78624</v>
      </c>
      <c r="CI146" s="303">
        <f>IF($AC146="n/a",1.03*CH146,IF($AC146&lt;0,1.01*CH146,IF($AC146&gt;10,1.1*CH146,(1+$AC146/100)*CH146)))</f>
        <v>0.7956748800000001</v>
      </c>
      <c r="CJ146" s="304">
        <f>IF($AE146="n/a",1.03*CI146,IF($AE146&lt;0,1.01*CI146,IF($AE146&gt;10,1.1*CI146,(1+$AE146/100)*CI146)))</f>
        <v>0.8752423680000002</v>
      </c>
      <c r="CK146" s="304">
        <f>IF($AE146="n/a",1.03*CJ146,IF($AE146&lt;0,1.01*CJ146,IF($AE146&gt;10,1.1*CJ146,(1+$AE146/100)*CJ146)))</f>
        <v>0.9627666048000003</v>
      </c>
      <c r="CL146" s="305">
        <f>IF($AE146="n/a",1.03*CK146,IF($AE146&lt;0,1.01*CK146,IF($AE146&gt;10,1.1*CK146,(1+$AE146/100)*CK146)))</f>
        <v>1.059043265280</v>
      </c>
      <c r="CM146" s="303">
        <f>SUM(CH146:CL146)</f>
        <v>4.478967118080002</v>
      </c>
      <c r="CN146" s="300">
        <f>(CM146/H146)*100</f>
        <v>6.064952089478676</v>
      </c>
      <c r="CO146" s="306">
        <v>0.59</v>
      </c>
      <c r="CP146" s="307">
        <v>32.5</v>
      </c>
      <c r="CQ146" s="308">
        <v>-4.3</v>
      </c>
      <c r="CR146" s="307">
        <v>3.2</v>
      </c>
      <c r="CS146" s="308">
        <v>17.5</v>
      </c>
    </row>
    <row r="147" ht="11.25" customHeight="1">
      <c r="A147" t="s" s="110">
        <v>1384</v>
      </c>
      <c r="B147" t="s" s="110">
        <v>1385</v>
      </c>
      <c r="C147" t="s" s="173">
        <v>655</v>
      </c>
      <c r="D147" s="174">
        <v>7</v>
      </c>
      <c r="E147" s="85">
        <v>433</v>
      </c>
      <c r="F147" t="s" s="118">
        <v>129</v>
      </c>
      <c r="G147" t="s" s="113">
        <v>129</v>
      </c>
      <c r="H147" s="495">
        <v>81.59</v>
      </c>
      <c r="I147" s="177">
        <f>(R147/H147)*100</f>
        <v>3.823998038975365</v>
      </c>
      <c r="J147" s="311">
        <v>0.59</v>
      </c>
      <c r="K147" s="311">
        <v>0.78</v>
      </c>
      <c r="L147" s="177">
        <f>((K147/J147)-1)*100</f>
        <v>32.20338983050848</v>
      </c>
      <c r="M147" s="389">
        <v>42534</v>
      </c>
      <c r="N147" s="389">
        <v>42536</v>
      </c>
      <c r="O147" s="389">
        <v>42551</v>
      </c>
      <c r="P147" t="s" s="173">
        <v>186</v>
      </c>
      <c r="Q147" s="492"/>
      <c r="R147" s="180">
        <f>K147*4</f>
        <v>3.12</v>
      </c>
      <c r="S147" s="181">
        <f>IF(OR(W147&lt;0.01,W147="n/a"),"n/a",R147/W147*100)</f>
        <v>106.8493150684932</v>
      </c>
      <c r="T147" s="182">
        <f>IF(OR(W147&lt;0.01,Z147="n/a"),"n/a",(H147/SQRT(22.5*W147*(H147/Z147))-1)*100)</f>
        <v>139.2688953077605</v>
      </c>
      <c r="U147" s="177">
        <f>IF(OR(W147&lt;0.01,W147="n/a"),"n/a",H147/W147)</f>
        <v>27.94178082191781</v>
      </c>
      <c r="V147" s="183">
        <v>12</v>
      </c>
      <c r="W147" s="176">
        <v>2.92</v>
      </c>
      <c r="X147" s="176">
        <v>4.66</v>
      </c>
      <c r="Y147" s="184">
        <v>9.529999999999999</v>
      </c>
      <c r="Z147" s="185">
        <v>4.61</v>
      </c>
      <c r="AA147" s="186">
        <v>16.6</v>
      </c>
      <c r="AB147" s="187">
        <v>85.8</v>
      </c>
      <c r="AC147" s="188">
        <v>6.1</v>
      </c>
      <c r="AD147" s="189">
        <v>39.8</v>
      </c>
      <c r="AE147" s="189">
        <v>6</v>
      </c>
      <c r="AF147" s="190">
        <v>13</v>
      </c>
      <c r="AG147" s="191">
        <v>10076</v>
      </c>
      <c r="AH147" s="192">
        <v>0.7</v>
      </c>
      <c r="AI147" s="193">
        <v>1.93</v>
      </c>
      <c r="AJ147" s="194">
        <f>IF(OR(AD147&lt;0,AD147="n/a",AD147=0,AN147="n/a"),"n/a",AN147/AD147)</f>
        <v>0.9857033265439488</v>
      </c>
      <c r="AK147" s="195">
        <f>IF(OR(AN147&lt;0,AN147="n/a",AO147&lt;0,AO147="n/a"),"n/a",AN147/AO147)</f>
        <v>3.162712936739196</v>
      </c>
      <c r="AL147" s="196">
        <f>((AP147/AQ147)^(1/1)-1)*100</f>
        <v>30.80357142857142</v>
      </c>
      <c r="AM147" s="196">
        <f>IF(AS147=0,"n/a",((AP147/AS147)^(1/3)-1)*100)</f>
        <v>26.42507095236912</v>
      </c>
      <c r="AN147" s="196">
        <f>IF(AV147=0,"n/a",((AP147/AV147)^(1/5)-1)*100)</f>
        <v>39.23099239644916</v>
      </c>
      <c r="AO147" s="197">
        <f>IF(BB147=0,"n/a",((AP147/BB147)^(1/10)-1)*100)</f>
        <v>12.40422168598612</v>
      </c>
      <c r="AP147" s="194">
        <v>2.93</v>
      </c>
      <c r="AQ147" s="194">
        <v>2.24</v>
      </c>
      <c r="AR147" s="194">
        <v>1.81</v>
      </c>
      <c r="AS147" s="194">
        <v>1.45</v>
      </c>
      <c r="AT147" s="199"/>
      <c r="AU147" s="194">
        <v>0.79</v>
      </c>
      <c r="AV147" s="194">
        <v>0.5600000000000001</v>
      </c>
      <c r="AW147" s="199"/>
      <c r="AX147" s="200">
        <v>0.4</v>
      </c>
      <c r="AY147" s="370">
        <v>0.38</v>
      </c>
      <c r="AZ147" s="202">
        <v>1</v>
      </c>
      <c r="BA147" s="202">
        <v>0.9325</v>
      </c>
      <c r="BB147" s="203">
        <v>0.91</v>
      </c>
      <c r="BC147" s="202">
        <v>0.91</v>
      </c>
      <c r="BD147" s="202">
        <v>0.3388</v>
      </c>
      <c r="BE147" s="203">
        <v>0</v>
      </c>
      <c r="BF147" s="203">
        <v>0</v>
      </c>
      <c r="BG147" s="203">
        <v>0</v>
      </c>
      <c r="BH147" s="203">
        <v>0</v>
      </c>
      <c r="BI147" s="204">
        <v>0</v>
      </c>
      <c r="BJ147" s="200">
        <f>SUM(AP147:BI147)</f>
        <v>14.6513</v>
      </c>
      <c r="BK147" s="205">
        <f>((AP147/AQ147)-1)*100</f>
        <v>30.80357142857142</v>
      </c>
      <c r="BL147" s="205">
        <f>((AQ147/AR147)-1)*100</f>
        <v>23.75690607734808</v>
      </c>
      <c r="BM147" s="205">
        <f>((AR147/AS147)-1)*100</f>
        <v>24.82758620689656</v>
      </c>
      <c r="BN147" s="205">
        <f>IF(AU147=0,0,IF(AU147&gt;AS147,0,((AS147/AU147)-1)*100))</f>
        <v>83.54430379746833</v>
      </c>
      <c r="BO147" s="205">
        <f>IF(AV147=0,0,IF(AV147&gt;AU147,0,((AU147/AV147)-1)*100))</f>
        <v>41.07142857142856</v>
      </c>
      <c r="BP147" s="205">
        <f>IF(AX147=0,0,IF(AX147&gt;AV147,0,((AV147/AX147)-1)*100))</f>
        <v>40.00000000000001</v>
      </c>
      <c r="BQ147" s="206">
        <f>IF(AY147=0,0,IF(AY147&gt;AX147,0,((AX147/AY147)-1)*100))</f>
        <v>5.263157894736836</v>
      </c>
      <c r="BR147" s="207">
        <f>IF(AZ147=0,0,IF(AZ147&gt;AY147,0,((AY147/AZ147)-1)*100))</f>
        <v>0</v>
      </c>
      <c r="BS147" s="207">
        <f>IF(BA147=0,0,IF(BA147&gt;AZ147,0,((AZ147/BA147)-1)*100))</f>
        <v>7.238605898123329</v>
      </c>
      <c r="BT147" s="207">
        <f>IF(BB147=0,0,IF(BB147&gt;BA147,0,((BA147/BB147)-1)*100))</f>
        <v>2.472527472527464</v>
      </c>
      <c r="BU147" s="207">
        <f>IF(BC147=0,0,IF(BC147&gt;BB147,0,((BB147/BC147)-1)*100))</f>
        <v>0</v>
      </c>
      <c r="BV147" s="207">
        <f>IF(BD147=0,0,IF(BD147&gt;BC147,0,((BC147/BD147)-1)*100))</f>
        <v>168.5950413223141</v>
      </c>
      <c r="BW147" s="207">
        <f>IF(BE147=0,0,IF(BE147&gt;BD147,0,((BD147/BE147)-1)*100))</f>
        <v>0</v>
      </c>
      <c r="BX147" s="207">
        <f>IF(BF147=0,0,IF(BF147&gt;BE147,0,((BE147/BF147)-1)*100))</f>
        <v>0</v>
      </c>
      <c r="BY147" s="207">
        <f>IF(BG147=0,0,IF(BG147&gt;BF147,0,((BF147/BG147)-1)*100))</f>
        <v>0</v>
      </c>
      <c r="BZ147" s="207">
        <f>IF(BH147=0,0,IF(BH147&gt;BG147,0,((BG147/BH147)-1)*100))</f>
        <v>0</v>
      </c>
      <c r="CA147" s="208">
        <f>IF(BI147=0,0,IF(BI147&gt;BH147,0,((BH147/BI147)-1)*100))</f>
        <v>0</v>
      </c>
      <c r="CB147" s="205">
        <f>AVERAGE(BK147:CA147)</f>
        <v>25.15136050996557</v>
      </c>
      <c r="CC147" s="205">
        <f>SQRT(AVERAGE((BK147-$CB147)^2,(BL147-$CB147)^2,(BM147-$CB147)^2,(BN147-$CB147)^2,(BO147-$CB147)^2,(BP147-$CB147)^2,(BQ147-$CB147)^2,(BR147-$CB147)^2,(BS147-$CB147)^2,(BT147-$CB147)^2,(BU147-$CB147)^2,(BV147-$CB147)^2,(BW147-$CB147)^2,(BX147-$CB147)^2,(BY147-$CB147)^2,(BZ147-$CB147)^2,(CA147-$CB147)^2))</f>
        <v>42.11512671608043</v>
      </c>
      <c r="CD147" t="s" s="110">
        <v>285</v>
      </c>
      <c r="CE147" s="209">
        <f>IF(AN147="n/a","n/a",IF(U147&lt;0,"n/a",IF(U147="n/a","n/a",I147+AN147-U147)))</f>
        <v>15.11320961350672</v>
      </c>
      <c r="CF147" s="209">
        <f>IF(AN147="n/a","n/a",I147+AN147)</f>
        <v>43.05499043542453</v>
      </c>
      <c r="CG147" s="205">
        <f>D147/10+(1000-E147)/100+IF(F147="N",2,IF(F147="Y",1,0))+IF(G147="N",2,IF(G147="Y",1,0))+IF(L147&gt;10,5,L147/2)+IF(S147&gt;100,0,IF(S147&lt;0,0,(100-S147)/10))+IF(U147&gt;100,0,IF(U147&lt;0,0,(100-U147)/10))+IF(X147="-",0,IF(X147="N/A",0,IF(X147&gt;5,0,5-X147)))+IF(Y147&gt;5,0,5-Y147)+IF(Z147="N/A",0,IF(Z147&gt;5,0,5-Z147))+IF(AB147&lt;0,0,IF(AB147="-",0,IF(AB147="N/A",0,IF(AB147&gt;10,5,AB147/2))))+IF(AC147="n/a",0,IF(AC147&lt;0,0,IF(AC147&gt;10,5,AC147/2)))+IF(AE147="n/a",0,IF(AE147&lt;0,0,IF(AE147&gt;10,5,AE147/2)))+AF147/10+IF(AG147&gt;100000,3,IF(AG147&gt;10000,2,IF(AG147&gt;1000,1,0)))+IF(AL147&gt;10,5,AL147/2)+IF(AM147="n/a",0,IF(AM147&gt;10,5,AM147/2))+IF(AN147="n/a",0,IF(AN147&gt;10,5,AN147/2))+IF(AO147="n/a",0,IF(AO147&lt;0,0,IF(AO147&gt;10,5,AO147/2)))+IF(CB147&gt;10,5,CB147/2)</f>
        <v>58.65582191780823</v>
      </c>
      <c r="CH147" s="315">
        <f>IF(AB147="n/a",1.03*AP147,IF(AB147&lt;0,1.01*AP147,IF(AB147&gt;10,1.1*AP147,(1+AB147/100)*AP147)))</f>
        <v>3.223</v>
      </c>
      <c r="CI147" s="211">
        <f>IF($AC147="n/a",1.03*CH147,IF($AC147&lt;0,1.01*CH147,IF($AC147&gt;10,1.1*CH147,(1+$AC147/100)*CH147)))</f>
        <v>3.419603</v>
      </c>
      <c r="CJ147" s="212">
        <f>IF($AE147="n/a",1.03*CI147,IF($AE147&lt;0,1.01*CI147,IF($AE147&gt;10,1.1*CI147,(1+$AE147/100)*CI147)))</f>
        <v>3.62477918</v>
      </c>
      <c r="CK147" s="212">
        <f>IF($AE147="n/a",1.03*CJ147,IF($AE147&lt;0,1.01*CJ147,IF($AE147&gt;10,1.1*CJ147,(1+$AE147/100)*CJ147)))</f>
        <v>3.8422659308</v>
      </c>
      <c r="CL147" s="210">
        <f>IF($AE147="n/a",1.03*CK147,IF($AE147&lt;0,1.01*CK147,IF($AE147&gt;10,1.1*CK147,(1+$AE147/100)*CK147)))</f>
        <v>4.072801886648</v>
      </c>
      <c r="CM147" s="211">
        <f>SUM(CH147:CL147)</f>
        <v>18.182449997448</v>
      </c>
      <c r="CN147" s="208">
        <f>(CM147/H147)*100</f>
        <v>22.28514523525922</v>
      </c>
      <c r="CO147" s="213">
        <v>0.41</v>
      </c>
      <c r="CP147" s="214">
        <v>19.8</v>
      </c>
      <c r="CQ147" s="215">
        <v>-2</v>
      </c>
      <c r="CR147" s="214">
        <v>2.6</v>
      </c>
      <c r="CS147" s="215">
        <v>5.8</v>
      </c>
    </row>
    <row r="148" ht="11.25" customHeight="1">
      <c r="A148" t="s" s="116">
        <v>1386</v>
      </c>
      <c r="B148" t="s" s="116">
        <v>1387</v>
      </c>
      <c r="C148" t="s" s="227">
        <v>128</v>
      </c>
      <c r="D148" s="218">
        <v>6</v>
      </c>
      <c r="E148" s="85">
        <v>670</v>
      </c>
      <c r="F148" t="s" s="220">
        <v>129</v>
      </c>
      <c r="G148" t="s" s="221">
        <v>129</v>
      </c>
      <c r="H148" s="343">
        <v>31.5</v>
      </c>
      <c r="I148" s="223">
        <f>(R148/H148)*100</f>
        <v>2.920634920634921</v>
      </c>
      <c r="J148" s="224">
        <v>0.22</v>
      </c>
      <c r="K148" s="224">
        <v>0.23</v>
      </c>
      <c r="L148" s="223">
        <f>((K148/J148)-1)*100</f>
        <v>4.545454545454541</v>
      </c>
      <c r="M148" s="226">
        <v>42948</v>
      </c>
      <c r="N148" s="226">
        <v>42950</v>
      </c>
      <c r="O148" s="226">
        <v>42964</v>
      </c>
      <c r="P148" t="s" s="227">
        <v>209</v>
      </c>
      <c r="Q148" t="s" s="227">
        <v>131</v>
      </c>
      <c r="R148" s="225">
        <f>K148*4</f>
        <v>0.92</v>
      </c>
      <c r="S148" s="228">
        <f>IF(OR(W148&lt;0.01,W148="n/a"),"n/a",R148/W148*100)</f>
        <v>34.45692883895131</v>
      </c>
      <c r="T148" s="229">
        <f>IF(OR(W148&lt;0.01,Z148="n/a"),"n/a",(H148/SQRT(22.5*W148*(H148/Z148))-1)*100)</f>
        <v>-18.39622539390382</v>
      </c>
      <c r="U148" s="223">
        <f>IF(OR(W148&lt;0.01,W148="n/a"),"n/a",H148/W148)</f>
        <v>11.79775280898876</v>
      </c>
      <c r="V148" s="230">
        <v>12</v>
      </c>
      <c r="W148" s="344">
        <v>2.67</v>
      </c>
      <c r="X148" t="s" s="348">
        <v>143</v>
      </c>
      <c r="Y148" s="504">
        <v>3.08</v>
      </c>
      <c r="Z148" s="346">
        <v>1.27</v>
      </c>
      <c r="AA148" t="s" s="349">
        <v>143</v>
      </c>
      <c r="AB148" t="s" s="345">
        <v>143</v>
      </c>
      <c r="AC148" t="s" s="349">
        <v>143</v>
      </c>
      <c r="AD148" t="s" s="348">
        <v>143</v>
      </c>
      <c r="AE148" t="s" s="348">
        <v>143</v>
      </c>
      <c r="AF148" s="237">
        <v>0</v>
      </c>
      <c r="AG148" s="350">
        <v>103</v>
      </c>
      <c r="AH148" t="s" s="348">
        <v>143</v>
      </c>
      <c r="AI148" t="s" s="348">
        <v>143</v>
      </c>
      <c r="AJ148" t="s" s="265">
        <f>IF(OR(AD148&lt;0,AD148="n/a",AD148=0,AN148="n/a"),"n/a",AN148/AD148)</f>
        <v>143</v>
      </c>
      <c r="AK148" t="s" s="265">
        <f>IF(OR(AN148&lt;0,AN148="n/a",AO148&lt;0,AO148="n/a"),"n/a",AN148/AO148)</f>
        <v>143</v>
      </c>
      <c r="AL148" s="243">
        <f>((AP148/AQ148)^(1/1)-1)*100</f>
        <v>5.405405405405417</v>
      </c>
      <c r="AM148" s="243">
        <f>IF(AS148=0,"n/a",((AP148/AS148)^(1/3)-1)*100)</f>
        <v>5.726427034643122</v>
      </c>
      <c r="AN148" s="243">
        <f>IF(AV148=0,"n/a",((AP148/AV148)^(1/5)-1)*100)</f>
        <v>5.387395206178347</v>
      </c>
      <c r="AO148" t="s" s="265">
        <f>IF(BB148=0,"n/a",((AP148/BB148)^(1/10)-1)*100)</f>
        <v>143</v>
      </c>
      <c r="AP148" s="241">
        <v>0.78</v>
      </c>
      <c r="AQ148" s="241">
        <v>0.74</v>
      </c>
      <c r="AR148" s="241">
        <v>0.7</v>
      </c>
      <c r="AS148" s="241">
        <v>0.66</v>
      </c>
      <c r="AT148" s="245"/>
      <c r="AU148" s="241">
        <v>0.64</v>
      </c>
      <c r="AV148" s="321">
        <v>0.6</v>
      </c>
      <c r="AW148" s="245"/>
      <c r="AX148" s="583">
        <v>0.6</v>
      </c>
      <c r="AY148" s="394">
        <v>0.61</v>
      </c>
      <c r="AZ148" s="317">
        <v>0.67</v>
      </c>
      <c r="BA148" s="317">
        <v>0</v>
      </c>
      <c r="BB148" s="317">
        <v>0</v>
      </c>
      <c r="BC148" s="317">
        <v>0</v>
      </c>
      <c r="BD148" s="317">
        <v>0</v>
      </c>
      <c r="BE148" s="317">
        <v>0</v>
      </c>
      <c r="BF148" s="317">
        <v>0</v>
      </c>
      <c r="BG148" s="317">
        <v>0</v>
      </c>
      <c r="BH148" s="317">
        <v>0</v>
      </c>
      <c r="BI148" s="401">
        <v>0</v>
      </c>
      <c r="BJ148" s="246">
        <f>SUM(AP148:BI148)</f>
        <v>6</v>
      </c>
      <c r="BK148" s="250">
        <f>((AP148/AQ148)-1)*100</f>
        <v>5.405405405405417</v>
      </c>
      <c r="BL148" s="250">
        <f>((AQ148/AR148)-1)*100</f>
        <v>5.714285714285716</v>
      </c>
      <c r="BM148" s="250">
        <f>((AR148/AS148)-1)*100</f>
        <v>6.060606060606055</v>
      </c>
      <c r="BN148" s="250">
        <f>IF(AU148=0,0,IF(AU148&gt;AS148,0,((AS148/AU148)-1)*100))</f>
        <v>3.125</v>
      </c>
      <c r="BO148" s="250">
        <f>IF(AV148=0,0,IF(AV148&gt;AU148,0,((AU148/AV148)-1)*100))</f>
        <v>6.666666666666665</v>
      </c>
      <c r="BP148" s="250">
        <f>IF(AX148=0,0,IF(AX148&gt;AV148,0,((AV148/AX148)-1)*100))</f>
        <v>0</v>
      </c>
      <c r="BQ148" s="251">
        <f>IF(AY148=0,0,IF(AY148&gt;AX148,0,((AX148/AY148)-1)*100))</f>
        <v>0</v>
      </c>
      <c r="BR148" s="252">
        <f>IF(AZ148=0,0,IF(AZ148&gt;AY148,0,((AY148/AZ148)-1)*100))</f>
        <v>0</v>
      </c>
      <c r="BS148" s="252">
        <f>IF(BA148=0,0,IF(BA148&gt;AZ148,0,((AZ148/BA148)-1)*100))</f>
        <v>0</v>
      </c>
      <c r="BT148" s="252">
        <f>IF(BB148=0,0,IF(BB148&gt;BA148,0,((BA148/BB148)-1)*100))</f>
        <v>0</v>
      </c>
      <c r="BU148" s="252">
        <f>IF(BC148=0,0,IF(BC148&gt;BB148,0,((BB148/BC148)-1)*100))</f>
        <v>0</v>
      </c>
      <c r="BV148" s="252">
        <f>IF(BD148=0,0,IF(BD148&gt;BC148,0,((BC148/BD148)-1)*100))</f>
        <v>0</v>
      </c>
      <c r="BW148" s="252">
        <f>IF(BE148=0,0,IF(BE148&gt;BD148,0,((BD148/BE148)-1)*100))</f>
        <v>0</v>
      </c>
      <c r="BX148" s="252">
        <f>IF(BF148=0,0,IF(BF148&gt;BE148,0,((BE148/BF148)-1)*100))</f>
        <v>0</v>
      </c>
      <c r="BY148" s="252">
        <f>IF(BG148=0,0,IF(BG148&gt;BF148,0,((BF148/BG148)-1)*100))</f>
        <v>0</v>
      </c>
      <c r="BZ148" s="252">
        <f>IF(BH148=0,0,IF(BH148&gt;BG148,0,((BG148/BH148)-1)*100))</f>
        <v>0</v>
      </c>
      <c r="CA148" s="253">
        <f>IF(BI148=0,0,IF(BI148&gt;BH148,0,((BH148/BI148)-1)*100))</f>
        <v>0</v>
      </c>
      <c r="CB148" s="250">
        <f>AVERAGE(BK148:CA148)</f>
        <v>1.586586108644932</v>
      </c>
      <c r="CC148" s="250">
        <f>SQRT(AVERAGE((BK148-$CB148)^2,(BL148-$CB148)^2,(BM148-$CB148)^2,(BN148-$CB148)^2,(BO148-$CB148)^2,(BP148-$CB148)^2,(BQ148-$CB148)^2,(BR148-$CB148)^2,(BS148-$CB148)^2,(BT148-$CB148)^2,(BU148-$CB148)^2,(BV148-$CB148)^2,(BW148-$CB148)^2,(BX148-$CB148)^2,(BY148-$CB148)^2,(BZ148-$CB148)^2,(CA148-$CB148)^2))</f>
        <v>2.543956401368788</v>
      </c>
      <c r="CD148" t="s" s="116">
        <v>132</v>
      </c>
      <c r="CE148" s="254">
        <f>IF(AN148="n/a","n/a",IF(U148&lt;0,"n/a",IF(U148="n/a","n/a",I148+AN148-U148)))</f>
        <v>-3.489722682175497</v>
      </c>
      <c r="CF148" s="254">
        <f>IF(AN148="n/a","n/a",I148+AN148)</f>
        <v>8.308030126813268</v>
      </c>
      <c r="CG148" s="250">
        <f>D148/10+(1000-E148)/100+IF(F148="N",2,IF(F148="Y",1,0))+IF(G148="N",2,IF(G148="Y",1,0))+IF(L148&gt;10,5,L148/2)+IF(S148&gt;100,0,IF(S148&lt;0,0,(100-S148)/10))+IF(U148&gt;100,0,IF(U148&lt;0,0,(100-U148)/10))+IF(X148="-",0,IF(X148="N/A",0,IF(X148&gt;5,0,5-X148)))+IF(Y148&gt;5,0,5-Y148)+IF(Z148="N/A",0,IF(Z148&gt;5,0,5-Z148))+IF(AB148&lt;0,0,IF(AB148="-",0,IF(AB148="N/A",0,IF(AB148&gt;10,5,AB148/2))))+IF(AC148="n/a",0,IF(AC148&lt;0,0,IF(AC148&gt;10,5,AC148/2)))+IF(AE148="n/a",0,IF(AE148&lt;0,0,IF(AE148&gt;10,5,AE148/2)))+AF148/10+IF(AG148&gt;100000,3,IF(AG148&gt;10000,2,IF(AG148&gt;1000,1,0)))+IF(AL148&gt;10,5,AL148/2)+IF(AM148="n/a",0,IF(AM148&gt;10,5,AM148/2))+IF(AN148="n/a",0,IF(AN148&gt;10,5,AN148/2))+IF(AO148="n/a",0,IF(AO148&lt;0,0,IF(AO148&gt;10,5,AO148/2)))+IF(CB148&gt;10,5,CB148/2)</f>
        <v>36.25016598536917</v>
      </c>
      <c r="CH148" s="255">
        <f>IF(AB148="n/a",1.03*AP148,IF(AB148&lt;0,1.01*AP148,IF(AB148&gt;10,1.1*AP148,(1+AB148/100)*AP148)))</f>
        <v>0.8034</v>
      </c>
      <c r="CI148" s="256">
        <f>IF($AC148="n/a",1.03*CH148,IF($AC148&lt;0,1.01*CH148,IF($AC148&gt;10,1.1*CH148,(1+$AC148/100)*CH148)))</f>
        <v>0.8275020000000001</v>
      </c>
      <c r="CJ148" s="257">
        <f>IF($AE148="n/a",1.03*CI148,IF($AE148&lt;0,1.01*CI148,IF($AE148&gt;10,1.1*CI148,(1+$AE148/100)*CI148)))</f>
        <v>0.8523270600000001</v>
      </c>
      <c r="CK148" s="257">
        <f>IF($AE148="n/a",1.03*CJ148,IF($AE148&lt;0,1.01*CJ148,IF($AE148&gt;10,1.1*CJ148,(1+$AE148/100)*CJ148)))</f>
        <v>0.8778968718000002</v>
      </c>
      <c r="CL148" s="258">
        <f>IF($AE148="n/a",1.03*CK148,IF($AE148&lt;0,1.01*CK148,IF($AE148&gt;10,1.1*CK148,(1+$AE148/100)*CK148)))</f>
        <v>0.9042337779540003</v>
      </c>
      <c r="CM148" s="256">
        <f>SUM(CH148:CL148)</f>
        <v>4.265359709754001</v>
      </c>
      <c r="CN148" s="253">
        <f>(CM148/H148)*100</f>
        <v>13.54082447540953</v>
      </c>
      <c r="CO148" t="s" s="348">
        <v>143</v>
      </c>
      <c r="CP148" s="351">
        <v>26.8</v>
      </c>
      <c r="CQ148" s="352">
        <v>-1.6</v>
      </c>
      <c r="CR148" s="351">
        <v>3.8</v>
      </c>
      <c r="CS148" s="352">
        <v>7</v>
      </c>
    </row>
    <row r="149" ht="11.25" customHeight="1">
      <c r="A149" t="s" s="116">
        <v>1388</v>
      </c>
      <c r="B149" t="s" s="116">
        <v>1389</v>
      </c>
      <c r="C149" t="s" s="227">
        <v>128</v>
      </c>
      <c r="D149" s="218">
        <v>6</v>
      </c>
      <c r="E149" s="85">
        <v>607</v>
      </c>
      <c r="F149" t="s" s="220">
        <v>129</v>
      </c>
      <c r="G149" t="s" s="221">
        <v>129</v>
      </c>
      <c r="H149" s="343">
        <v>17.5</v>
      </c>
      <c r="I149" s="223">
        <f>(R149/H149)*100</f>
        <v>2.285714285714286</v>
      </c>
      <c r="J149" s="224">
        <v>0.08</v>
      </c>
      <c r="K149" s="224">
        <v>0.1</v>
      </c>
      <c r="L149" s="223">
        <f>((K149/J149)-1)*100</f>
        <v>25</v>
      </c>
      <c r="M149" s="323">
        <v>42734</v>
      </c>
      <c r="N149" s="323">
        <v>42739</v>
      </c>
      <c r="O149" s="323">
        <v>42751</v>
      </c>
      <c r="P149" t="s" s="227">
        <v>284</v>
      </c>
      <c r="Q149" s="319"/>
      <c r="R149" s="225">
        <f>K149*4</f>
        <v>0.4</v>
      </c>
      <c r="S149" s="228">
        <f>IF(OR(W149&lt;0.01,W149="n/a"),"n/a",R149/W149*100)</f>
        <v>27.2108843537415</v>
      </c>
      <c r="T149" s="229">
        <f>IF(OR(W149&lt;0.01,Z149="n/a"),"n/a",(H149/SQRT(22.5*W149*(H149/Z149))-1)*100)</f>
        <v>-20.65079523841279</v>
      </c>
      <c r="U149" s="223">
        <f>IF(OR(W149&lt;0.01,W149="n/a"),"n/a",H149/W149)</f>
        <v>11.90476190476191</v>
      </c>
      <c r="V149" s="230">
        <v>12</v>
      </c>
      <c r="W149" s="344">
        <v>1.47</v>
      </c>
      <c r="X149" t="s" s="348">
        <v>143</v>
      </c>
      <c r="Y149" s="504">
        <v>2.96</v>
      </c>
      <c r="Z149" s="346">
        <v>1.19</v>
      </c>
      <c r="AA149" t="s" s="349">
        <v>143</v>
      </c>
      <c r="AB149" t="s" s="345">
        <v>143</v>
      </c>
      <c r="AC149" t="s" s="349">
        <v>143</v>
      </c>
      <c r="AD149" t="s" s="348">
        <v>143</v>
      </c>
      <c r="AE149" t="s" s="348">
        <v>143</v>
      </c>
      <c r="AF149" s="237">
        <v>0</v>
      </c>
      <c r="AG149" s="350">
        <v>53</v>
      </c>
      <c r="AH149" t="s" s="348">
        <v>143</v>
      </c>
      <c r="AI149" t="s" s="348">
        <v>143</v>
      </c>
      <c r="AJ149" t="s" s="265">
        <f>IF(OR(AD149&lt;0,AD149="n/a",AD149=0,AN149="n/a"),"n/a",AN149/AD149)</f>
        <v>143</v>
      </c>
      <c r="AK149" t="s" s="265">
        <f>IF(OR(AN149&lt;0,AN149="n/a",AO149&lt;0,AO149="n/a"),"n/a",AN149/AO149)</f>
        <v>143</v>
      </c>
      <c r="AL149" s="243">
        <f>((AP149/AQ149)^(1/1)-1)*100</f>
        <v>75.82417582417584</v>
      </c>
      <c r="AM149" s="243">
        <f>IF(AS149=0,"n/a",((AP149/AS149)^(1/3)-1)*100)</f>
        <v>42.75317110072163</v>
      </c>
      <c r="AN149" t="s" s="265">
        <f>IF(AV149=0,"n/a",((AP149/AV149)^(1/5)-1)*100)</f>
        <v>143</v>
      </c>
      <c r="AO149" t="s" s="265">
        <f>IF(BB149=0,"n/a",((AP149/BB149)^(1/10)-1)*100)</f>
        <v>143</v>
      </c>
      <c r="AP149" s="241">
        <v>0.32</v>
      </c>
      <c r="AQ149" s="241">
        <v>0.182</v>
      </c>
      <c r="AR149" s="241">
        <v>0.12</v>
      </c>
      <c r="AS149" s="241">
        <v>0.11</v>
      </c>
      <c r="AT149" s="245"/>
      <c r="AU149" s="241">
        <v>0.104</v>
      </c>
      <c r="AV149" s="321">
        <v>0</v>
      </c>
      <c r="AW149" s="245"/>
      <c r="AX149" s="583">
        <v>0</v>
      </c>
      <c r="AY149" s="394">
        <v>0</v>
      </c>
      <c r="AZ149" s="317">
        <v>0</v>
      </c>
      <c r="BA149" s="317">
        <v>0</v>
      </c>
      <c r="BB149" s="317">
        <v>0</v>
      </c>
      <c r="BC149" s="317">
        <v>0</v>
      </c>
      <c r="BD149" s="317">
        <v>0</v>
      </c>
      <c r="BE149" s="317">
        <v>0</v>
      </c>
      <c r="BF149" s="317">
        <v>0</v>
      </c>
      <c r="BG149" s="317">
        <v>0</v>
      </c>
      <c r="BH149" s="317">
        <v>0</v>
      </c>
      <c r="BI149" s="401">
        <v>0</v>
      </c>
      <c r="BJ149" s="246">
        <f>SUM(AP149:BI149)</f>
        <v>0.836</v>
      </c>
      <c r="BK149" s="250">
        <f>((AP149/AQ149)-1)*100</f>
        <v>75.82417582417584</v>
      </c>
      <c r="BL149" s="250">
        <f>((AQ149/AR149)-1)*100</f>
        <v>51.66666666666666</v>
      </c>
      <c r="BM149" s="250">
        <f>((AR149/AS149)-1)*100</f>
        <v>9.090909090909083</v>
      </c>
      <c r="BN149" s="250">
        <f>IF(AU149=0,0,IF(AU149&gt;AS149,0,((AS149/AU149)-1)*100))</f>
        <v>5.769230769230771</v>
      </c>
      <c r="BO149" s="250">
        <f>IF(AV149=0,0,IF(AV149&gt;AU149,0,((AU149/AV149)-1)*100))</f>
        <v>0</v>
      </c>
      <c r="BP149" s="250">
        <f>IF(AX149=0,0,IF(AX149&gt;AV149,0,((AV149/AX149)-1)*100))</f>
        <v>0</v>
      </c>
      <c r="BQ149" s="251">
        <f>IF(AY149=0,0,IF(AY149&gt;AX149,0,((AX149/AY149)-1)*100))</f>
        <v>0</v>
      </c>
      <c r="BR149" s="252">
        <f>IF(AZ149=0,0,IF(AZ149&gt;AY149,0,((AY149/AZ149)-1)*100))</f>
        <v>0</v>
      </c>
      <c r="BS149" s="252">
        <f>IF(BA149=0,0,IF(BA149&gt;AZ149,0,((AZ149/BA149)-1)*100))</f>
        <v>0</v>
      </c>
      <c r="BT149" s="252">
        <f>IF(BB149=0,0,IF(BB149&gt;BA149,0,((BA149/BB149)-1)*100))</f>
        <v>0</v>
      </c>
      <c r="BU149" s="252">
        <f>IF(BC149=0,0,IF(BC149&gt;BB149,0,((BB149/BC149)-1)*100))</f>
        <v>0</v>
      </c>
      <c r="BV149" s="252">
        <f>IF(BD149=0,0,IF(BD149&gt;BC149,0,((BC149/BD149)-1)*100))</f>
        <v>0</v>
      </c>
      <c r="BW149" s="252">
        <f>IF(BE149=0,0,IF(BE149&gt;BD149,0,((BD149/BE149)-1)*100))</f>
        <v>0</v>
      </c>
      <c r="BX149" s="252">
        <f>IF(BF149=0,0,IF(BF149&gt;BE149,0,((BE149/BF149)-1)*100))</f>
        <v>0</v>
      </c>
      <c r="BY149" s="252">
        <f>IF(BG149=0,0,IF(BG149&gt;BF149,0,((BF149/BG149)-1)*100))</f>
        <v>0</v>
      </c>
      <c r="BZ149" s="252">
        <f>IF(BH149=0,0,IF(BH149&gt;BG149,0,((BG149/BH149)-1)*100))</f>
        <v>0</v>
      </c>
      <c r="CA149" s="253">
        <f>IF(BI149=0,0,IF(BI149&gt;BH149,0,((BH149/BI149)-1)*100))</f>
        <v>0</v>
      </c>
      <c r="CB149" s="250">
        <f>AVERAGE(BK149:CA149)</f>
        <v>8.373587197116608</v>
      </c>
      <c r="CC149" s="250">
        <f>SQRT(AVERAGE((BK149-$CB149)^2,(BL149-$CB149)^2,(BM149-$CB149)^2,(BN149-$CB149)^2,(BO149-$CB149)^2,(BP149-$CB149)^2,(BQ149-$CB149)^2,(BR149-$CB149)^2,(BS149-$CB149)^2,(BT149-$CB149)^2,(BU149-$CB149)^2,(BV149-$CB149)^2,(BW149-$CB149)^2,(BX149-$CB149)^2,(BY149-$CB149)^2,(BZ149-$CB149)^2,(CA149-$CB149)^2))</f>
        <v>20.78275638786753</v>
      </c>
      <c r="CD149" t="s" s="116">
        <v>132</v>
      </c>
      <c r="CE149" t="s" s="402">
        <f>IF(AN149="n/a","n/a",IF(U149&lt;0,"n/a",IF(U149="n/a","n/a",I149+AN149-U149)))</f>
        <v>143</v>
      </c>
      <c r="CF149" t="s" s="402">
        <f>IF(AN149="n/a","n/a",I149+AN149)</f>
        <v>143</v>
      </c>
      <c r="CG149" s="250">
        <f>D149/10+(1000-E149)/100+IF(F149="N",2,IF(F149="Y",1,0))+IF(G149="N",2,IF(G149="Y",1,0))+IF(L149&gt;10,5,L149/2)+IF(S149&gt;100,0,IF(S149&lt;0,0,(100-S149)/10))+IF(U149&gt;100,0,IF(U149&lt;0,0,(100-U149)/10))+IF(X149="-",0,IF(X149="N/A",0,IF(X149&gt;5,0,5-X149)))+IF(Y149&gt;5,0,5-Y149)+IF(Z149="N/A",0,IF(Z149&gt;5,0,5-Z149))+IF(AB149&lt;0,0,IF(AB149="-",0,IF(AB149="N/A",0,IF(AB149&gt;10,5,AB149/2))))+IF(AC149="n/a",0,IF(AC149&lt;0,0,IF(AC149&gt;10,5,AC149/2)))+IF(AE149="n/a",0,IF(AE149&lt;0,0,IF(AE149&gt;10,5,AE149/2)))+AF149/10+IF(AG149&gt;100000,3,IF(AG149&gt;10000,2,IF(AG149&gt;1000,1,0)))+IF(AL149&gt;10,5,AL149/2)+IF(AM149="n/a",0,IF(AM149&gt;10,5,AM149/2))+IF(AN149="n/a",0,IF(AN149&gt;10,5,AN149/2))+IF(AO149="n/a",0,IF(AO149&lt;0,0,IF(AO149&gt;10,5,AO149/2)))+IF(CB149&gt;10,5,CB149/2)</f>
        <v>45.65522897270797</v>
      </c>
      <c r="CH149" s="255">
        <f>IF(AB149="n/a",1.03*AP149,IF(AB149&lt;0,1.01*AP149,IF(AB149&gt;10,1.1*AP149,(1+AB149/100)*AP149)))</f>
        <v>0.3296</v>
      </c>
      <c r="CI149" s="256">
        <f>IF($AC149="n/a",1.03*CH149,IF($AC149&lt;0,1.01*CH149,IF($AC149&gt;10,1.1*CH149,(1+$AC149/100)*CH149)))</f>
        <v>0.339488</v>
      </c>
      <c r="CJ149" s="257">
        <f>IF($AE149="n/a",1.03*CI149,IF($AE149&lt;0,1.01*CI149,IF($AE149&gt;10,1.1*CI149,(1+$AE149/100)*CI149)))</f>
        <v>0.34967264</v>
      </c>
      <c r="CK149" s="257">
        <f>IF($AE149="n/a",1.03*CJ149,IF($AE149&lt;0,1.01*CJ149,IF($AE149&gt;10,1.1*CJ149,(1+$AE149/100)*CJ149)))</f>
        <v>0.3601628192</v>
      </c>
      <c r="CL149" s="258">
        <f>IF($AE149="n/a",1.03*CK149,IF($AE149&lt;0,1.01*CK149,IF($AE149&gt;10,1.1*CK149,(1+$AE149/100)*CK149)))</f>
        <v>0.370967703776</v>
      </c>
      <c r="CM149" s="256">
        <f>SUM(CH149:CL149)</f>
        <v>1.749891162976</v>
      </c>
      <c r="CN149" s="253">
        <f>(CM149/H149)*100</f>
        <v>9.999378074148572</v>
      </c>
      <c r="CO149" t="s" s="348">
        <v>143</v>
      </c>
      <c r="CP149" s="351">
        <v>27.3</v>
      </c>
      <c r="CQ149" s="352">
        <v>-20.4</v>
      </c>
      <c r="CR149" s="351">
        <v>0.4</v>
      </c>
      <c r="CS149" s="352">
        <v>-4.5</v>
      </c>
    </row>
    <row r="150" ht="11.25" customHeight="1">
      <c r="A150" t="s" s="227">
        <v>1390</v>
      </c>
      <c r="B150" t="s" s="116">
        <v>1391</v>
      </c>
      <c r="C150" t="s" s="116">
        <v>146</v>
      </c>
      <c r="D150" s="218">
        <v>7</v>
      </c>
      <c r="E150" s="85">
        <v>486</v>
      </c>
      <c r="F150" t="s" s="220">
        <v>55</v>
      </c>
      <c r="G150" t="s" s="221">
        <v>141</v>
      </c>
      <c r="H150" s="493">
        <v>77.34999999999999</v>
      </c>
      <c r="I150" s="223">
        <f>(R150/H150)*100</f>
        <v>2.275371687136393</v>
      </c>
      <c r="J150" s="224">
        <v>0.42</v>
      </c>
      <c r="K150" s="224">
        <v>0.44</v>
      </c>
      <c r="L150" s="223">
        <f>((K150/J150)-1)*100</f>
        <v>4.761904761904767</v>
      </c>
      <c r="M150" s="226">
        <v>42807</v>
      </c>
      <c r="N150" s="226">
        <v>42809</v>
      </c>
      <c r="O150" s="226">
        <v>42825</v>
      </c>
      <c r="P150" t="s" s="227">
        <v>434</v>
      </c>
      <c r="Q150" s="325"/>
      <c r="R150" s="225">
        <f>K150*4</f>
        <v>1.76</v>
      </c>
      <c r="S150" s="228">
        <f>IF(OR(W150&lt;0.01,W150="n/a"),"n/a",R150/W150*100)</f>
        <v>38.17787418655097</v>
      </c>
      <c r="T150" s="229">
        <f>IF(OR(W150&lt;0.01,Z150="n/a"),"n/a",(H150/SQRT(22.5*W150*(H150/Z150))-1)*100)</f>
        <v>7.511342846624802</v>
      </c>
      <c r="U150" s="223">
        <f>IF(OR(W150&lt;0.01,W150="n/a"),"n/a",H150/W150)</f>
        <v>16.77874186550976</v>
      </c>
      <c r="V150" s="230">
        <v>12</v>
      </c>
      <c r="W150" s="222">
        <v>4.61</v>
      </c>
      <c r="X150" s="222">
        <v>1.18</v>
      </c>
      <c r="Y150" s="231">
        <v>2.59</v>
      </c>
      <c r="Z150" s="232">
        <v>1.55</v>
      </c>
      <c r="AA150" s="233">
        <v>9.4</v>
      </c>
      <c r="AB150" s="234">
        <v>-5.6</v>
      </c>
      <c r="AC150" s="235">
        <v>-2.25</v>
      </c>
      <c r="AD150" s="236">
        <v>20.7</v>
      </c>
      <c r="AE150" s="236">
        <v>14.2</v>
      </c>
      <c r="AF150" s="237">
        <v>3</v>
      </c>
      <c r="AG150" s="238">
        <v>1915</v>
      </c>
      <c r="AH150" s="239">
        <v>59.5</v>
      </c>
      <c r="AI150" s="240">
        <v>0</v>
      </c>
      <c r="AJ150" s="241">
        <f>IF(OR(AD150&lt;0,AD150="n/a",AD150=0,AN150="n/a"),"n/a",AN150/AD150)</f>
        <v>2.045526608928676</v>
      </c>
      <c r="AK150" s="242">
        <f>IF(OR(AN150&lt;0,AN150="n/a",AO150&lt;0,AO150="n/a"),"n/a",AN150/AO150)</f>
        <v>3.061726495869265</v>
      </c>
      <c r="AL150" s="243">
        <f>((AP150/AQ150)^(1/1)-1)*100</f>
        <v>4.999999999999982</v>
      </c>
      <c r="AM150" s="243">
        <f>IF(AS150=0,"n/a",((AP150/AS150)^(1/3)-1)*100)</f>
        <v>47.83206589172981</v>
      </c>
      <c r="AN150" s="243">
        <f>IF(AV150=0,"n/a",((AP150/AV150)^(1/5)-1)*100)</f>
        <v>42.34240080482359</v>
      </c>
      <c r="AO150" s="244">
        <f>IF(BB150=0,"n/a",((AP150/BB150)^(1/10)-1)*100)</f>
        <v>13.82958303491508</v>
      </c>
      <c r="AP150" s="241">
        <v>1.68</v>
      </c>
      <c r="AQ150" s="241">
        <v>1.6</v>
      </c>
      <c r="AR150" s="241">
        <v>1.4</v>
      </c>
      <c r="AS150" s="241">
        <v>0.52</v>
      </c>
      <c r="AT150" s="245"/>
      <c r="AU150" s="321">
        <v>0.4</v>
      </c>
      <c r="AV150" s="241">
        <v>0.2875</v>
      </c>
      <c r="AW150" s="245"/>
      <c r="AX150" s="583">
        <v>0.25</v>
      </c>
      <c r="AY150" s="394">
        <v>0.3075</v>
      </c>
      <c r="AZ150" s="248">
        <v>0.5</v>
      </c>
      <c r="BA150" s="248">
        <v>0.48</v>
      </c>
      <c r="BB150" s="248">
        <v>0.46</v>
      </c>
      <c r="BC150" s="248">
        <v>0.42</v>
      </c>
      <c r="BD150" s="317">
        <v>0.4</v>
      </c>
      <c r="BE150" s="317">
        <v>0.4</v>
      </c>
      <c r="BF150" s="317">
        <v>0.4</v>
      </c>
      <c r="BG150" s="248">
        <v>0.4</v>
      </c>
      <c r="BH150" s="248">
        <v>0.36</v>
      </c>
      <c r="BI150" s="249">
        <v>0.33</v>
      </c>
      <c r="BJ150" s="246">
        <f>SUM(AP150:BI150)</f>
        <v>10.595</v>
      </c>
      <c r="BK150" s="250">
        <f>((AP150/AQ150)-1)*100</f>
        <v>4.999999999999982</v>
      </c>
      <c r="BL150" s="250">
        <f>((AQ150/AR150)-1)*100</f>
        <v>14.2857142857143</v>
      </c>
      <c r="BM150" s="250">
        <f>((AR150/AS150)-1)*100</f>
        <v>169.2307692307692</v>
      </c>
      <c r="BN150" s="250">
        <f>IF(AU150=0,0,IF(AU150&gt;AS150,0,((AS150/AU150)-1)*100))</f>
        <v>30</v>
      </c>
      <c r="BO150" s="250">
        <f>IF(AV150=0,0,IF(AV150&gt;AU150,0,((AU150/AV150)-1)*100))</f>
        <v>39.13043478260872</v>
      </c>
      <c r="BP150" s="250">
        <f>IF(AX150=0,0,IF(AX150&gt;AV150,0,((AV150/AX150)-1)*100))</f>
        <v>14.99999999999999</v>
      </c>
      <c r="BQ150" s="251">
        <f>IF(AY150=0,0,IF(AY150&gt;AX150,0,((AX150/AY150)-1)*100))</f>
        <v>0</v>
      </c>
      <c r="BR150" s="252">
        <f>IF(AZ150=0,0,IF(AZ150&gt;AY150,0,((AY150/AZ150)-1)*100))</f>
        <v>0</v>
      </c>
      <c r="BS150" s="252">
        <f>IF(BA150=0,0,IF(BA150&gt;AZ150,0,((AZ150/BA150)-1)*100))</f>
        <v>4.166666666666674</v>
      </c>
      <c r="BT150" s="252">
        <f>IF(BB150=0,0,IF(BB150&gt;BA150,0,((BA150/BB150)-1)*100))</f>
        <v>4.347826086956519</v>
      </c>
      <c r="BU150" s="252">
        <f>IF(BC150=0,0,IF(BC150&gt;BB150,0,((BB150/BC150)-1)*100))</f>
        <v>9.523809523809534</v>
      </c>
      <c r="BV150" s="252">
        <f>IF(BD150=0,0,IF(BD150&gt;BC150,0,((BC150/BD150)-1)*100))</f>
        <v>4.999999999999982</v>
      </c>
      <c r="BW150" s="252">
        <f>IF(BE150=0,0,IF(BE150&gt;BD150,0,((BD150/BE150)-1)*100))</f>
        <v>0</v>
      </c>
      <c r="BX150" s="252">
        <f>IF(BF150=0,0,IF(BF150&gt;BE150,0,((BE150/BF150)-1)*100))</f>
        <v>0</v>
      </c>
      <c r="BY150" s="252">
        <f>IF(BG150=0,0,IF(BG150&gt;BF150,0,((BF150/BG150)-1)*100))</f>
        <v>0</v>
      </c>
      <c r="BZ150" s="252">
        <f>IF(BH150=0,0,IF(BH150&gt;BG150,0,((BG150/BH150)-1)*100))</f>
        <v>11.11111111111112</v>
      </c>
      <c r="CA150" s="253">
        <f>IF(BI150=0,0,IF(BI150&gt;BH150,0,((BH150/BI150)-1)*100))</f>
        <v>9.090909090909083</v>
      </c>
      <c r="CB150" s="250">
        <f>AVERAGE(BK150:CA150)</f>
        <v>18.58160239873795</v>
      </c>
      <c r="CC150" s="250">
        <f>SQRT(AVERAGE((BK150-$CB150)^2,(BL150-$CB150)^2,(BM150-$CB150)^2,(BN150-$CB150)^2,(BO150-$CB150)^2,(BP150-$CB150)^2,(BQ150-$CB150)^2,(BR150-$CB150)^2,(BS150-$CB150)^2,(BT150-$CB150)^2,(BU150-$CB150)^2,(BV150-$CB150)^2,(BW150-$CB150)^2,(BX150-$CB150)^2,(BY150-$CB150)^2,(BZ150-$CB150)^2,(CA150-$CB150)^2))</f>
        <v>39.11724741552636</v>
      </c>
      <c r="CD150" t="s" s="116">
        <v>132</v>
      </c>
      <c r="CE150" s="254">
        <f>IF(AN150="n/a","n/a",IF(U150&lt;0,"n/a",IF(U150="n/a","n/a",I150+AN150-U150)))</f>
        <v>27.83903062645022</v>
      </c>
      <c r="CF150" s="254">
        <f>IF(AN150="n/a","n/a",I150+AN150)</f>
        <v>44.61777249195998</v>
      </c>
      <c r="CG150" s="250">
        <f>D150/10+(1000-E150)/100+IF(F150="N",2,IF(F150="Y",1,0))+IF(G150="N",2,IF(G150="Y",1,0))+IF(L150&gt;10,5,L150/2)+IF(S150&gt;100,0,IF(S150&lt;0,0,(100-S150)/10))+IF(U150&gt;100,0,IF(U150&lt;0,0,(100-U150)/10))+IF(X150="-",0,IF(X150="N/A",0,IF(X150&gt;5,0,5-X150)))+IF(Y150&gt;5,0,5-Y150)+IF(Z150="N/A",0,IF(Z150&gt;5,0,5-Z150))+IF(AB150&lt;0,0,IF(AB150="-",0,IF(AB150="N/A",0,IF(AB150&gt;10,5,AB150/2))))+IF(AC150="n/a",0,IF(AC150&lt;0,0,IF(AC150&gt;10,5,AC150/2)))+IF(AE150="n/a",0,IF(AE150&lt;0,0,IF(AE150&gt;10,5,AE150/2)))+AF150/10+IF(AG150&gt;100000,3,IF(AG150&gt;10000,2,IF(AG150&gt;1000,1,0)))+IF(AL150&gt;10,5,AL150/2)+IF(AM150="n/a",0,IF(AM150&gt;10,5,AM150/2))+IF(AN150="n/a",0,IF(AN150&gt;10,5,AN150/2))+IF(AO150="n/a",0,IF(AO150&lt;0,0,IF(AO150&gt;10,5,AO150/2)))+IF(CB150&gt;10,5,CB150/2)</f>
        <v>64.20529077574631</v>
      </c>
      <c r="CH150" s="255">
        <f>IF(AB150="n/a",1.03*AP150,IF(AB150&lt;0,1.01*AP150,IF(AB150&gt;10,1.1*AP150,(1+AB150/100)*AP150)))</f>
        <v>1.6968</v>
      </c>
      <c r="CI150" s="256">
        <f>IF($AC150="n/a",1.03*CH150,IF($AC150&lt;0,1.01*CH150,IF($AC150&gt;10,1.1*CH150,(1+$AC150/100)*CH150)))</f>
        <v>1.713768</v>
      </c>
      <c r="CJ150" s="257">
        <f>IF($AE150="n/a",1.03*CI150,IF($AE150&lt;0,1.01*CI150,IF($AE150&gt;10,1.1*CI150,(1+$AE150/100)*CI150)))</f>
        <v>1.8851448</v>
      </c>
      <c r="CK150" s="257">
        <f>IF($AE150="n/a",1.03*CJ150,IF($AE150&lt;0,1.01*CJ150,IF($AE150&gt;10,1.1*CJ150,(1+$AE150/100)*CJ150)))</f>
        <v>2.07365928</v>
      </c>
      <c r="CL150" s="258">
        <f>IF($AE150="n/a",1.03*CK150,IF($AE150&lt;0,1.01*CK150,IF($AE150&gt;10,1.1*CK150,(1+$AE150/100)*CK150)))</f>
        <v>2.281025208</v>
      </c>
      <c r="CM150" s="256">
        <f>SUM(CH150:CL150)</f>
        <v>9.650397288000001</v>
      </c>
      <c r="CN150" s="253">
        <f>(CM150/H150)*100</f>
        <v>12.47627315837104</v>
      </c>
      <c r="CO150" s="259">
        <v>0.93</v>
      </c>
      <c r="CP150" s="260">
        <v>30.1</v>
      </c>
      <c r="CQ150" s="261">
        <v>-4.3</v>
      </c>
      <c r="CR150" s="260">
        <v>6.2</v>
      </c>
      <c r="CS150" s="261">
        <v>14.2</v>
      </c>
    </row>
    <row r="151" ht="11.25" customHeight="1">
      <c r="A151" t="s" s="273">
        <v>1392</v>
      </c>
      <c r="B151" t="s" s="146">
        <v>1393</v>
      </c>
      <c r="C151" t="s" s="273">
        <v>265</v>
      </c>
      <c r="D151" s="267">
        <v>6</v>
      </c>
      <c r="E151" s="85">
        <v>630</v>
      </c>
      <c r="F151" t="s" s="151">
        <v>129</v>
      </c>
      <c r="G151" t="s" s="152">
        <v>129</v>
      </c>
      <c r="H151" s="496">
        <v>74.23999999999999</v>
      </c>
      <c r="I151" s="269">
        <f>(R151/H151)*100</f>
        <v>1.939655172413793</v>
      </c>
      <c r="J151" s="270">
        <v>0.26</v>
      </c>
      <c r="K151" s="270">
        <v>0.36</v>
      </c>
      <c r="L151" s="269">
        <f>((K151/J151)-1)*100</f>
        <v>38.46153846153846</v>
      </c>
      <c r="M151" s="272">
        <v>42810</v>
      </c>
      <c r="N151" s="272">
        <v>42814</v>
      </c>
      <c r="O151" s="272">
        <v>42825</v>
      </c>
      <c r="P151" t="s" s="273">
        <v>434</v>
      </c>
      <c r="Q151" t="s" s="273">
        <v>1394</v>
      </c>
      <c r="R151" s="271">
        <f>K151*4</f>
        <v>1.44</v>
      </c>
      <c r="S151" s="275">
        <f>IF(OR(W151&lt;0.01,W151="n/a"),"n/a",R151/W151*100)</f>
        <v>19.83471074380165</v>
      </c>
      <c r="T151" s="276">
        <f>IF(OR(W151&lt;0.01,Z151="n/a"),"n/a",(H151/SQRT(22.5*W151*(H151/Z151))-1)*100)</f>
        <v>-13.40329163882786</v>
      </c>
      <c r="U151" s="269">
        <f>IF(OR(W151&lt;0.01,W151="n/a"),"n/a",H151/W151)</f>
        <v>10.22589531680441</v>
      </c>
      <c r="V151" s="277">
        <v>12</v>
      </c>
      <c r="W151" s="268">
        <v>7.26</v>
      </c>
      <c r="X151" s="268">
        <v>1.28</v>
      </c>
      <c r="Y151" s="278">
        <v>2.26</v>
      </c>
      <c r="Z151" s="279">
        <v>1.65</v>
      </c>
      <c r="AA151" s="280">
        <v>17.6</v>
      </c>
      <c r="AB151" s="281">
        <v>42.5</v>
      </c>
      <c r="AC151" s="282">
        <v>12.83</v>
      </c>
      <c r="AD151" s="283">
        <v>36.2</v>
      </c>
      <c r="AE151" s="283">
        <v>8</v>
      </c>
      <c r="AF151" s="284">
        <v>3</v>
      </c>
      <c r="AG151" s="285">
        <v>782</v>
      </c>
      <c r="AH151" s="286">
        <v>0.7</v>
      </c>
      <c r="AI151" s="645">
        <v>34.42</v>
      </c>
      <c r="AJ151" s="288">
        <f>IF(OR(AD151&lt;0,AD151="n/a",AD151=0,AN151="n/a"),"n/a",AN151/AD151)</f>
        <v>1.078991758848114</v>
      </c>
      <c r="AK151" s="289">
        <f>IF(OR(AN151&lt;0,AN151="n/a",AO151&lt;0,AO151="n/a"),"n/a",AN151/AO151)</f>
        <v>3.895623138653158</v>
      </c>
      <c r="AL151" s="290">
        <f>((AP151/AQ151)^(1/1)-1)*100</f>
        <v>62.5</v>
      </c>
      <c r="AM151" s="290">
        <f>IF(AS151=0,"n/a",((AP151/AS151)^(1/3)-1)*100)</f>
        <v>29.39893461093845</v>
      </c>
      <c r="AN151" s="290">
        <f>IF(AV151=0,"n/a",((AP151/AV151)^(1/5)-1)*100)</f>
        <v>39.05950167030172</v>
      </c>
      <c r="AO151" s="291">
        <f>IF(BB151=0,"n/a",((AP151/BB151)^(1/10)-1)*100)</f>
        <v>10.02650931060181</v>
      </c>
      <c r="AP151" s="288">
        <v>1.04</v>
      </c>
      <c r="AQ151" s="288">
        <v>0.64</v>
      </c>
      <c r="AR151" s="288">
        <v>0.5600000000000001</v>
      </c>
      <c r="AS151" s="288">
        <v>0.48</v>
      </c>
      <c r="AT151" s="292"/>
      <c r="AU151" s="288">
        <v>0.4</v>
      </c>
      <c r="AV151" s="510">
        <v>0.2</v>
      </c>
      <c r="AW151" s="292"/>
      <c r="AX151" s="524">
        <v>0.2</v>
      </c>
      <c r="AY151" s="403">
        <v>0.2</v>
      </c>
      <c r="AZ151" s="426">
        <v>0.4</v>
      </c>
      <c r="BA151" s="426">
        <v>0.4</v>
      </c>
      <c r="BB151" s="426">
        <v>0.4</v>
      </c>
      <c r="BC151" s="295">
        <v>0.4</v>
      </c>
      <c r="BD151" s="295">
        <v>0.1</v>
      </c>
      <c r="BE151" s="426">
        <v>0</v>
      </c>
      <c r="BF151" s="426">
        <v>0</v>
      </c>
      <c r="BG151" s="426">
        <v>0</v>
      </c>
      <c r="BH151" s="426">
        <v>0</v>
      </c>
      <c r="BI151" s="494">
        <v>0</v>
      </c>
      <c r="BJ151" s="293">
        <f>SUM(AP151:BI151)</f>
        <v>5.420000000000002</v>
      </c>
      <c r="BK151" s="297">
        <f>((AP151/AQ151)-1)*100</f>
        <v>62.5</v>
      </c>
      <c r="BL151" s="297">
        <f>((AQ151/AR151)-1)*100</f>
        <v>14.28571428571428</v>
      </c>
      <c r="BM151" s="297">
        <f>((AR151/AS151)-1)*100</f>
        <v>16.66666666666667</v>
      </c>
      <c r="BN151" s="297">
        <f>IF(AU151=0,0,IF(AU151&gt;AS151,0,((AS151/AU151)-1)*100))</f>
        <v>20</v>
      </c>
      <c r="BO151" s="297">
        <f>IF(AV151=0,0,IF(AV151&gt;AU151,0,((AU151/AV151)-1)*100))</f>
        <v>100</v>
      </c>
      <c r="BP151" s="297">
        <f>IF(AX151=0,0,IF(AX151&gt;AV151,0,((AV151/AX151)-1)*100))</f>
        <v>0</v>
      </c>
      <c r="BQ151" s="298">
        <f>IF(AY151=0,0,IF(AY151&gt;AX151,0,((AX151/AY151)-1)*100))</f>
        <v>0</v>
      </c>
      <c r="BR151" s="299">
        <f>IF(AZ151=0,0,IF(AZ151&gt;AY151,0,((AY151/AZ151)-1)*100))</f>
        <v>0</v>
      </c>
      <c r="BS151" s="299">
        <f>IF(BA151=0,0,IF(BA151&gt;AZ151,0,((AZ151/BA151)-1)*100))</f>
        <v>0</v>
      </c>
      <c r="BT151" s="299">
        <f>IF(BB151=0,0,IF(BB151&gt;BA151,0,((BA151/BB151)-1)*100))</f>
        <v>0</v>
      </c>
      <c r="BU151" s="299">
        <f>IF(BC151=0,0,IF(BC151&gt;BB151,0,((BB151/BC151)-1)*100))</f>
        <v>0</v>
      </c>
      <c r="BV151" s="299">
        <f>IF(BD151=0,0,IF(BD151&gt;BC151,0,((BC151/BD151)-1)*100))</f>
        <v>300</v>
      </c>
      <c r="BW151" s="299">
        <f>IF(BE151=0,0,IF(BE151&gt;BD151,0,((BD151/BE151)-1)*100))</f>
        <v>0</v>
      </c>
      <c r="BX151" s="299">
        <f>IF(BF151=0,0,IF(BF151&gt;BE151,0,((BE151/BF151)-1)*100))</f>
        <v>0</v>
      </c>
      <c r="BY151" s="299">
        <f>IF(BG151=0,0,IF(BG151&gt;BF151,0,((BF151/BG151)-1)*100))</f>
        <v>0</v>
      </c>
      <c r="BZ151" s="299">
        <f>IF(BH151=0,0,IF(BH151&gt;BG151,0,((BG151/BH151)-1)*100))</f>
        <v>0</v>
      </c>
      <c r="CA151" s="300">
        <f>IF(BI151=0,0,IF(BI151&gt;BH151,0,((BH151/BI151)-1)*100))</f>
        <v>0</v>
      </c>
      <c r="CB151" s="297">
        <f>AVERAGE(BK151:CA151)</f>
        <v>30.203081232493</v>
      </c>
      <c r="CC151" s="297">
        <f>SQRT(AVERAGE((BK151-$CB151)^2,(BL151-$CB151)^2,(BM151-$CB151)^2,(BN151-$CB151)^2,(BO151-$CB151)^2,(BP151-$CB151)^2,(BQ151-$CB151)^2,(BR151-$CB151)^2,(BS151-$CB151)^2,(BT151-$CB151)^2,(BU151-$CB151)^2,(BV151-$CB151)^2,(BW151-$CB151)^2,(BX151-$CB151)^2,(BY151-$CB151)^2,(BZ151-$CB151)^2,(CA151-$CB151)^2))</f>
        <v>72.46916806457162</v>
      </c>
      <c r="CD151" t="s" s="146">
        <v>132</v>
      </c>
      <c r="CE151" s="301">
        <f>IF(AN151="n/a","n/a",IF(U151&lt;0,"n/a",IF(U151="n/a","n/a",I151+AN151-U151)))</f>
        <v>30.77326152591111</v>
      </c>
      <c r="CF151" s="301">
        <f>IF(AN151="n/a","n/a",I151+AN151)</f>
        <v>40.99915684271551</v>
      </c>
      <c r="CG151" s="297">
        <f>D151/10+(1000-E151)/100+IF(F151="N",2,IF(F151="Y",1,0))+IF(G151="N",2,IF(G151="Y",1,0))+IF(L151&gt;10,5,L151/2)+IF(S151&gt;100,0,IF(S151&lt;0,0,(100-S151)/10))+IF(U151&gt;100,0,IF(U151&lt;0,0,(100-U151)/10))+IF(X151="-",0,IF(X151="N/A",0,IF(X151&gt;5,0,5-X151)))+IF(Y151&gt;5,0,5-Y151)+IF(Z151="N/A",0,IF(Z151&gt;5,0,5-Z151))+IF(AB151&lt;0,0,IF(AB151="-",0,IF(AB151="N/A",0,IF(AB151&gt;10,5,AB151/2))))+IF(AC151="n/a",0,IF(AC151&lt;0,0,IF(AC151&gt;10,5,AC151/2)))+IF(AE151="n/a",0,IF(AE151&lt;0,0,IF(AE151&gt;10,5,AE151/2)))+AF151/10+IF(AG151&gt;100000,3,IF(AG151&gt;10000,2,IF(AG151&gt;1000,1,0)))+IF(AL151&gt;10,5,AL151/2)+IF(AM151="n/a",0,IF(AM151&gt;10,5,AM151/2))+IF(AN151="n/a",0,IF(AN151&gt;10,5,AN151/2))+IF(AO151="n/a",0,IF(AO151&lt;0,0,IF(AO151&gt;10,5,AO151/2)))+IF(CB151&gt;10,5,CB151/2)</f>
        <v>75.4039393939394</v>
      </c>
      <c r="CH151" s="302">
        <f>IF(AB151="n/a",1.03*AP151,IF(AB151&lt;0,1.01*AP151,IF(AB151&gt;10,1.1*AP151,(1+AB151/100)*AP151)))</f>
        <v>1.144</v>
      </c>
      <c r="CI151" s="303">
        <f>IF($AC151="n/a",1.03*CH151,IF($AC151&lt;0,1.01*CH151,IF($AC151&gt;10,1.1*CH151,(1+$AC151/100)*CH151)))</f>
        <v>1.2584</v>
      </c>
      <c r="CJ151" s="304">
        <f>IF($AE151="n/a",1.03*CI151,IF($AE151&lt;0,1.01*CI151,IF($AE151&gt;10,1.1*CI151,(1+$AE151/100)*CI151)))</f>
        <v>1.359072</v>
      </c>
      <c r="CK151" s="304">
        <f>IF($AE151="n/a",1.03*CJ151,IF($AE151&lt;0,1.01*CJ151,IF($AE151&gt;10,1.1*CJ151,(1+$AE151/100)*CJ151)))</f>
        <v>1.467797760000001</v>
      </c>
      <c r="CL151" s="305">
        <f>IF($AE151="n/a",1.03*CK151,IF($AE151&lt;0,1.01*CK151,IF($AE151&gt;10,1.1*CK151,(1+$AE151/100)*CK151)))</f>
        <v>1.585221580800001</v>
      </c>
      <c r="CM151" s="303">
        <f>SUM(CH151:CL151)</f>
        <v>6.814491340800002</v>
      </c>
      <c r="CN151" s="300">
        <f>(CM151/H151)*100</f>
        <v>9.179002344827589</v>
      </c>
      <c r="CO151" s="306">
        <v>1.27</v>
      </c>
      <c r="CP151" s="307">
        <v>89.90000000000001</v>
      </c>
      <c r="CQ151" s="308">
        <v>-4.6</v>
      </c>
      <c r="CR151" s="307">
        <v>5.2</v>
      </c>
      <c r="CS151" s="308">
        <v>17</v>
      </c>
    </row>
    <row r="152" ht="11.25" customHeight="1">
      <c r="A152" t="s" s="173">
        <v>1395</v>
      </c>
      <c r="B152" t="s" s="110">
        <v>1396</v>
      </c>
      <c r="C152" t="s" s="110">
        <v>146</v>
      </c>
      <c r="D152" s="174">
        <v>7</v>
      </c>
      <c r="E152" s="85">
        <v>440</v>
      </c>
      <c r="F152" t="s" s="118">
        <v>129</v>
      </c>
      <c r="G152" t="s" s="113">
        <v>129</v>
      </c>
      <c r="H152" s="495">
        <v>15.34</v>
      </c>
      <c r="I152" s="177">
        <f>(R152/H152)*100</f>
        <v>2.086049543676662</v>
      </c>
      <c r="J152" s="311">
        <v>0.06</v>
      </c>
      <c r="K152" s="311">
        <v>0.08</v>
      </c>
      <c r="L152" s="177">
        <f>((K152/J152)-1)*100</f>
        <v>33.33333333333335</v>
      </c>
      <c r="M152" s="389">
        <v>42671</v>
      </c>
      <c r="N152" s="389">
        <v>42675</v>
      </c>
      <c r="O152" s="389">
        <v>42705</v>
      </c>
      <c r="P152" t="s" s="173">
        <v>147</v>
      </c>
      <c r="Q152" t="s" s="646">
        <v>1227</v>
      </c>
      <c r="R152" s="180">
        <f>K152*4</f>
        <v>0.32</v>
      </c>
      <c r="S152" t="s" s="548">
        <f>IF(OR(W152&lt;0.01,W152="n/a"),"n/a",R152/W152*100)</f>
        <v>143</v>
      </c>
      <c r="T152" t="s" s="542">
        <f>IF(OR(W152&lt;0.01,Z152="n/a"),"n/a",(H152/SQRT(22.5*W152*(H152/Z152))-1)*100)</f>
        <v>143</v>
      </c>
      <c r="U152" t="s" s="338">
        <f>IF(OR(W152&lt;0.01,W152="n/a"),"n/a",H152/W152)</f>
        <v>143</v>
      </c>
      <c r="V152" s="183">
        <v>12</v>
      </c>
      <c r="W152" s="176">
        <v>-0.19</v>
      </c>
      <c r="X152" t="s" s="369">
        <v>143</v>
      </c>
      <c r="Y152" s="184">
        <v>0.54</v>
      </c>
      <c r="Z152" s="185">
        <v>0.91</v>
      </c>
      <c r="AA152" s="186">
        <v>-1.2</v>
      </c>
      <c r="AB152" s="647">
        <v>-100.5</v>
      </c>
      <c r="AC152" s="188">
        <v>322.99</v>
      </c>
      <c r="AD152" s="189">
        <v>23.4</v>
      </c>
      <c r="AE152" s="189">
        <v>20</v>
      </c>
      <c r="AF152" s="190">
        <v>5</v>
      </c>
      <c r="AG152" s="191">
        <v>197</v>
      </c>
      <c r="AH152" s="192">
        <v>0.7</v>
      </c>
      <c r="AI152" s="193">
        <v>0.02</v>
      </c>
      <c r="AJ152" t="s" s="338">
        <f>IF(OR(AD152&lt;0,AD152="n/a",AD152=0,AN152="n/a"),"n/a",AN152/AD152)</f>
        <v>143</v>
      </c>
      <c r="AK152" t="s" s="338">
        <f>IF(OR(AN152&lt;0,AN152="n/a",AO152&lt;0,AO152="n/a"),"n/a",AN152/AO152)</f>
        <v>143</v>
      </c>
      <c r="AL152" s="196">
        <f>((AP152/AQ152)^(1/1)-1)*100</f>
        <v>52.94117647058822</v>
      </c>
      <c r="AM152" s="196">
        <f>IF(AS152=0,"n/a",((AP152/AS152)^(1/3)-1)*100)</f>
        <v>33.20695095112127</v>
      </c>
      <c r="AN152" t="s" s="338">
        <f>IF(AV152=0,"n/a",((AP152/AV152)^(1/5)-1)*100)</f>
        <v>143</v>
      </c>
      <c r="AO152" s="197">
        <f>IF(BB152=0,"n/a",((AP152/BB152)^(1/10)-1)*100)</f>
        <v>-5.946879091545543</v>
      </c>
      <c r="AP152" s="194">
        <v>0.26</v>
      </c>
      <c r="AQ152" s="194">
        <v>0.17</v>
      </c>
      <c r="AR152" s="198">
        <v>0.12</v>
      </c>
      <c r="AS152" s="194">
        <v>0.11</v>
      </c>
      <c r="AT152" s="199"/>
      <c r="AU152" s="194">
        <v>0.02</v>
      </c>
      <c r="AV152" s="198">
        <v>0</v>
      </c>
      <c r="AW152" s="199"/>
      <c r="AX152" s="398">
        <v>0.12</v>
      </c>
      <c r="AY152" s="370">
        <v>0.36</v>
      </c>
      <c r="AZ152" s="203">
        <v>0.72</v>
      </c>
      <c r="BA152" s="202">
        <v>0.72</v>
      </c>
      <c r="BB152" s="202">
        <v>0.48</v>
      </c>
      <c r="BC152" s="203">
        <v>0.32</v>
      </c>
      <c r="BD152" s="202">
        <v>0.32</v>
      </c>
      <c r="BE152" s="202">
        <v>0.09999000000000001</v>
      </c>
      <c r="BF152" s="203">
        <v>0.05332</v>
      </c>
      <c r="BG152" s="202">
        <v>0.05332</v>
      </c>
      <c r="BH152" s="202">
        <v>0.01333</v>
      </c>
      <c r="BI152" s="204">
        <v>0</v>
      </c>
      <c r="BJ152" s="200">
        <f>SUM(AP152:BI152)</f>
        <v>3.939959999999999</v>
      </c>
      <c r="BK152" s="205">
        <f>((AP152/AQ152)-1)*100</f>
        <v>52.94117647058822</v>
      </c>
      <c r="BL152" s="205">
        <f>((AQ152/AR152)-1)*100</f>
        <v>41.66666666666667</v>
      </c>
      <c r="BM152" s="205">
        <f>((AR152/AS152)-1)*100</f>
        <v>9.090909090909083</v>
      </c>
      <c r="BN152" s="205">
        <f>IF(AU152=0,0,IF(AU152&gt;AS152,0,((AS152/AU152)-1)*100))</f>
        <v>450</v>
      </c>
      <c r="BO152" s="205">
        <f>IF(AV152=0,0,IF(AV152&gt;AU152,0,((AU152/AV152)-1)*100))</f>
        <v>0</v>
      </c>
      <c r="BP152" s="205">
        <f>IF(AX152=0,0,IF(AX152&gt;AV152,0,((AV152/AX152)-1)*100))</f>
        <v>0</v>
      </c>
      <c r="BQ152" s="206">
        <f>IF(AY152=0,0,IF(AY152&gt;AX152,0,((AX152/AY152)-1)*100))</f>
        <v>0</v>
      </c>
      <c r="BR152" s="207">
        <f>IF(AZ152=0,0,IF(AZ152&gt;AY152,0,((AY152/AZ152)-1)*100))</f>
        <v>0</v>
      </c>
      <c r="BS152" s="207">
        <f>IF(BA152=0,0,IF(BA152&gt;AZ152,0,((AZ152/BA152)-1)*100))</f>
        <v>0</v>
      </c>
      <c r="BT152" s="207">
        <f>IF(BB152=0,0,IF(BB152&gt;BA152,0,((BA152/BB152)-1)*100))</f>
        <v>50</v>
      </c>
      <c r="BU152" s="207">
        <f>IF(BC152=0,0,IF(BC152&gt;BB152,0,((BB152/BC152)-1)*100))</f>
        <v>50</v>
      </c>
      <c r="BV152" s="207">
        <f>IF(BD152=0,0,IF(BD152&gt;BC152,0,((BC152/BD152)-1)*100))</f>
        <v>0</v>
      </c>
      <c r="BW152" s="207">
        <f>IF(BE152=0,0,IF(BE152&gt;BD152,0,((BD152/BE152)-1)*100))</f>
        <v>220.032003200320</v>
      </c>
      <c r="BX152" s="207">
        <f>IF(BF152=0,0,IF(BF152&gt;BE152,0,((BE152/BF152)-1)*100))</f>
        <v>87.52813203300826</v>
      </c>
      <c r="BY152" s="207">
        <f>IF(BG152=0,0,IF(BG152&gt;BF152,0,((BF152/BG152)-1)*100))</f>
        <v>0</v>
      </c>
      <c r="BZ152" s="207">
        <f>IF(BH152=0,0,IF(BH152&gt;BG152,0,((BG152/BH152)-1)*100))</f>
        <v>300</v>
      </c>
      <c r="CA152" s="208">
        <f>IF(BI152=0,0,IF(BI152&gt;BH152,0,((BH152/BI152)-1)*100))</f>
        <v>0</v>
      </c>
      <c r="CB152" s="205">
        <f>AVERAGE(BK152:CA152)</f>
        <v>74.19169926244071</v>
      </c>
      <c r="CC152" s="205">
        <f>SQRT(AVERAGE((BK152-$CB152)^2,(BL152-$CB152)^2,(BM152-$CB152)^2,(BN152-$CB152)^2,(BO152-$CB152)^2,(BP152-$CB152)^2,(BQ152-$CB152)^2,(BR152-$CB152)^2,(BS152-$CB152)^2,(BT152-$CB152)^2,(BU152-$CB152)^2,(BV152-$CB152)^2,(BW152-$CB152)^2,(BX152-$CB152)^2,(BY152-$CB152)^2,(BZ152-$CB152)^2,(CA152-$CB152)^2))</f>
        <v>124.7637391147552</v>
      </c>
      <c r="CD152" t="s" s="110">
        <v>132</v>
      </c>
      <c r="CE152" t="s" s="552">
        <f>IF(AN152="n/a","n/a",IF(U152&lt;0,"n/a",IF(U152="n/a","n/a",I152+AN152-U152)))</f>
        <v>143</v>
      </c>
      <c r="CF152" t="s" s="552">
        <f>IF(AN152="n/a","n/a",I152+AN152)</f>
        <v>143</v>
      </c>
      <c r="CG152" s="205">
        <f>D152/10+(1000-E152)/100+IF(F152="N",2,IF(F152="Y",1,0))+IF(G152="N",2,IF(G152="Y",1,0))+IF(L152&gt;10,5,L152/2)+IF(S152&gt;100,0,IF(S152&lt;0,0,(100-S152)/10))+IF(U152&gt;100,0,IF(U152&lt;0,0,(100-U152)/10))+IF(X152="-",0,IF(X152="N/A",0,IF(X152&gt;5,0,5-X152)))+IF(Y152&gt;5,0,5-Y152)+IF(Z152="N/A",0,IF(Z152&gt;5,0,5-Z152))+IF(AB152&lt;0,0,IF(AB152="-",0,IF(AB152="N/A",0,IF(AB152&gt;10,5,AB152/2))))+IF(AC152="n/a",0,IF(AC152&lt;0,0,IF(AC152&gt;10,5,AC152/2)))+IF(AE152="n/a",0,IF(AE152&lt;0,0,IF(AE152&gt;10,5,AE152/2)))+AF152/10+IF(AG152&gt;100000,3,IF(AG152&gt;10000,2,IF(AG152&gt;1000,1,0)))+IF(AL152&gt;10,5,AL152/2)+IF(AM152="n/a",0,IF(AM152&gt;10,5,AM152/2))+IF(AN152="n/a",0,IF(AN152&gt;10,5,AN152/2))+IF(AO152="n/a",0,IF(AO152&lt;0,0,IF(AO152&gt;10,5,AO152/2)))+IF(CB152&gt;10,5,CB152/2)</f>
        <v>45.35</v>
      </c>
      <c r="CH152" s="315">
        <f>IF(AB152="n/a",1.03*AP152,IF(AB152&lt;0,1.01*AP152,IF(AB152&gt;10,1.1*AP152,(1+AB152/100)*AP152)))</f>
        <v>0.2626</v>
      </c>
      <c r="CI152" s="211">
        <f>IF($AC152="n/a",1.03*CH152,IF($AC152&lt;0,1.01*CH152,IF($AC152&gt;10,1.1*CH152,(1+$AC152/100)*CH152)))</f>
        <v>0.28886</v>
      </c>
      <c r="CJ152" s="212">
        <f>IF($AE152="n/a",1.03*CI152,IF($AE152&lt;0,1.01*CI152,IF($AE152&gt;10,1.1*CI152,(1+$AE152/100)*CI152)))</f>
        <v>0.317746</v>
      </c>
      <c r="CK152" s="212">
        <f>IF($AE152="n/a",1.03*CJ152,IF($AE152&lt;0,1.01*CJ152,IF($AE152&gt;10,1.1*CJ152,(1+$AE152/100)*CJ152)))</f>
        <v>0.3495206000000001</v>
      </c>
      <c r="CL152" s="210">
        <f>IF($AE152="n/a",1.03*CK152,IF($AE152&lt;0,1.01*CK152,IF($AE152&gt;10,1.1*CK152,(1+$AE152/100)*CK152)))</f>
        <v>0.3844726600000001</v>
      </c>
      <c r="CM152" s="211">
        <f>SUM(CH152:CL152)</f>
        <v>1.60319926</v>
      </c>
      <c r="CN152" s="208">
        <f>(CM152/H152)*100</f>
        <v>10.45110338983051</v>
      </c>
      <c r="CO152" s="213">
        <v>1.64</v>
      </c>
      <c r="CP152" s="214">
        <v>56.9</v>
      </c>
      <c r="CQ152" s="215">
        <v>-27.6</v>
      </c>
      <c r="CR152" s="214">
        <v>2.6</v>
      </c>
      <c r="CS152" s="215">
        <v>-6.8</v>
      </c>
    </row>
    <row r="153" ht="11.25" customHeight="1">
      <c r="A153" t="s" s="227">
        <v>1397</v>
      </c>
      <c r="B153" t="s" s="116">
        <v>1398</v>
      </c>
      <c r="C153" t="s" s="116">
        <v>146</v>
      </c>
      <c r="D153" s="218">
        <v>6</v>
      </c>
      <c r="E153" s="85">
        <v>698</v>
      </c>
      <c r="F153" t="s" s="220">
        <v>129</v>
      </c>
      <c r="G153" t="s" s="221">
        <v>129</v>
      </c>
      <c r="H153" s="493">
        <v>37.42</v>
      </c>
      <c r="I153" s="223">
        <f>(R153/H153)*100</f>
        <v>2.270251202565473</v>
      </c>
      <c r="J153" s="439">
        <v>0.19665</v>
      </c>
      <c r="K153" s="439">
        <v>0.212382</v>
      </c>
      <c r="L153" s="223">
        <f>((K153/J153)-1)*100</f>
        <v>8.000000000000007</v>
      </c>
      <c r="M153" s="226">
        <v>43083</v>
      </c>
      <c r="N153" s="226">
        <v>43084</v>
      </c>
      <c r="O153" s="226">
        <v>43098</v>
      </c>
      <c r="P153" t="s" s="227">
        <v>546</v>
      </c>
      <c r="Q153" t="s" s="440">
        <v>367</v>
      </c>
      <c r="R153" s="225">
        <f>K153*4</f>
        <v>0.8495279999999999</v>
      </c>
      <c r="S153" s="228">
        <f>IF(OR(W153&lt;0.01,W153="n/a"),"n/a",R153/W153*100)</f>
        <v>35.2501244813278</v>
      </c>
      <c r="T153" s="229">
        <f>IF(OR(W153&lt;0.01,Z153="n/a"),"n/a",(H153/SQRT(22.5*W153*(H153/Z153))-1)*100)</f>
        <v>7.672984754393131</v>
      </c>
      <c r="U153" s="223">
        <f>IF(OR(W153&lt;0.01,W153="n/a"),"n/a",H153/W153)</f>
        <v>15.52697095435685</v>
      </c>
      <c r="V153" s="230">
        <v>12</v>
      </c>
      <c r="W153" s="222">
        <v>2.41</v>
      </c>
      <c r="X153" s="222">
        <v>11.95</v>
      </c>
      <c r="Y153" s="231">
        <v>1.14</v>
      </c>
      <c r="Z153" s="232">
        <v>1.68</v>
      </c>
      <c r="AA153" s="233">
        <v>10.8</v>
      </c>
      <c r="AB153" s="234">
        <v>29.7</v>
      </c>
      <c r="AC153" s="235">
        <v>-0.7</v>
      </c>
      <c r="AD153" s="236">
        <v>8.6</v>
      </c>
      <c r="AE153" s="236">
        <v>1.3</v>
      </c>
      <c r="AF153" s="237">
        <v>10</v>
      </c>
      <c r="AG153" s="238">
        <v>11233</v>
      </c>
      <c r="AH153" s="239">
        <v>0.2</v>
      </c>
      <c r="AI153" s="240">
        <v>0.4</v>
      </c>
      <c r="AJ153" s="241">
        <f>IF(OR(AD153&lt;0,AD153="n/a",AD153=0,AN153="n/a"),"n/a",AN153/AD153)</f>
        <v>2.022332064638917</v>
      </c>
      <c r="AK153" t="s" s="265">
        <f>IF(OR(AN153&lt;0,AN153="n/a",AO153&lt;0,AO153="n/a"),"n/a",AN153/AO153)</f>
        <v>143</v>
      </c>
      <c r="AL153" s="243">
        <f>((AP153/AQ153)^(1/1)-1)*100</f>
        <v>9.999999999999986</v>
      </c>
      <c r="AM153" s="243">
        <f>IF(AS153=0,"n/a",((AP153/AS153)^(1/3)-1)*100)</f>
        <v>17.4777478903422</v>
      </c>
      <c r="AN153" s="243">
        <f>IF(AV153=0,"n/a",((AP153/AV153)^(1/5)-1)*100)</f>
        <v>17.39205575589469</v>
      </c>
      <c r="AO153" s="244">
        <f>IF(BB153=0,"n/a",((AP153/BB153)^(1/10)-1)*100)</f>
        <v>-0.888822766241093</v>
      </c>
      <c r="AP153" s="241">
        <v>0.6922079999999999</v>
      </c>
      <c r="AQ153" s="241">
        <v>0.6292800000000001</v>
      </c>
      <c r="AR153" s="241">
        <v>0.5239227959999999</v>
      </c>
      <c r="AS153" s="241">
        <v>0.426942882</v>
      </c>
      <c r="AT153" s="245"/>
      <c r="AU153" s="241">
        <v>0.375184602</v>
      </c>
      <c r="AV153" s="321">
        <v>0.310486752</v>
      </c>
      <c r="AW153" s="245"/>
      <c r="AX153" s="246">
        <v>0.44556957</v>
      </c>
      <c r="AY153" s="394">
        <v>0.388139904</v>
      </c>
      <c r="AZ153" s="317">
        <v>0.679221234</v>
      </c>
      <c r="BA153" s="248">
        <v>0.776248344</v>
      </c>
      <c r="BB153" s="248">
        <v>0.7568507879999999</v>
      </c>
      <c r="BC153" s="248">
        <v>0.161717094</v>
      </c>
      <c r="BD153" s="317">
        <v>0</v>
      </c>
      <c r="BE153" s="317">
        <v>0</v>
      </c>
      <c r="BF153" s="317">
        <v>0</v>
      </c>
      <c r="BG153" s="317">
        <v>0</v>
      </c>
      <c r="BH153" s="317">
        <v>0</v>
      </c>
      <c r="BI153" s="401">
        <v>0</v>
      </c>
      <c r="BJ153" s="246">
        <f>SUM(AP153:BI153)</f>
        <v>6.165771965999999</v>
      </c>
      <c r="BK153" s="250">
        <f>((AP153/AQ153)-1)*100</f>
        <v>9.999999999999986</v>
      </c>
      <c r="BL153" s="250">
        <f>((AQ153/AR153)-1)*100</f>
        <v>20.10929946251092</v>
      </c>
      <c r="BM153" s="250">
        <f>((AR153/AS153)-1)*100</f>
        <v>22.71496213865909</v>
      </c>
      <c r="BN153" s="250">
        <f>IF(AU153=0,0,IF(AU153&gt;AS153,0,((AS153/AU153)-1)*100))</f>
        <v>13.79541690253057</v>
      </c>
      <c r="BO153" s="250">
        <f>IF(AV153=0,0,IF(AV153&gt;AU153,0,((AU153/AV153)-1)*100))</f>
        <v>20.8375557357114</v>
      </c>
      <c r="BP153" s="250">
        <f>IF(AX153=0,0,IF(AX153&gt;AV153,0,((AV153/AX153)-1)*100))</f>
        <v>0</v>
      </c>
      <c r="BQ153" s="251">
        <f>IF(AY153=0,0,IF(AY153&gt;AX153,0,((AX153/AY153)-1)*100))</f>
        <v>14.79612516212712</v>
      </c>
      <c r="BR153" s="252">
        <f>IF(AZ153=0,0,IF(AZ153&gt;AY153,0,((AY153/AZ153)-1)*100))</f>
        <v>0</v>
      </c>
      <c r="BS153" s="252">
        <f>IF(BA153=0,0,IF(BA153&gt;AZ153,0,((AZ153/BA153)-1)*100))</f>
        <v>0</v>
      </c>
      <c r="BT153" s="252">
        <f>IF(BB153=0,0,IF(BB153&gt;BA153,0,((BA153/BB153)-1)*100))</f>
        <v>2.562930013095266</v>
      </c>
      <c r="BU153" s="252">
        <f>IF(BC153=0,0,IF(BC153&gt;BB153,0,((BB153/BC153)-1)*100))</f>
        <v>368.0091444136388</v>
      </c>
      <c r="BV153" s="252">
        <f>IF(BD153=0,0,IF(BD153&gt;BC153,0,((BC153/BD153)-1)*100))</f>
        <v>0</v>
      </c>
      <c r="BW153" s="252">
        <f>IF(BE153=0,0,IF(BE153&gt;BD153,0,((BD153/BE153)-1)*100))</f>
        <v>0</v>
      </c>
      <c r="BX153" s="252">
        <f>IF(BF153=0,0,IF(BF153&gt;BE153,0,((BE153/BF153)-1)*100))</f>
        <v>0</v>
      </c>
      <c r="BY153" s="252">
        <f>IF(BG153=0,0,IF(BG153&gt;BF153,0,((BF153/BG153)-1)*100))</f>
        <v>0</v>
      </c>
      <c r="BZ153" s="252">
        <f>IF(BH153=0,0,IF(BH153&gt;BG153,0,((BG153/BH153)-1)*100))</f>
        <v>0</v>
      </c>
      <c r="CA153" s="253">
        <f>IF(BI153=0,0,IF(BI153&gt;BH153,0,((BH153/BI153)-1)*100))</f>
        <v>0</v>
      </c>
      <c r="CB153" s="250">
        <f>AVERAGE(BK153:CA153)</f>
        <v>27.81326081342783</v>
      </c>
      <c r="CC153" s="250">
        <f>SQRT(AVERAGE((BK153-$CB153)^2,(BL153-$CB153)^2,(BM153-$CB153)^2,(BN153-$CB153)^2,(BO153-$CB153)^2,(BP153-$CB153)^2,(BQ153-$CB153)^2,(BR153-$CB153)^2,(BS153-$CB153)^2,(BT153-$CB153)^2,(BU153-$CB153)^2,(BV153-$CB153)^2,(BW153-$CB153)^2,(BX153-$CB153)^2,(BY153-$CB153)^2,(BZ153-$CB153)^2,(CA153-$CB153)^2))</f>
        <v>85.45734329037157</v>
      </c>
      <c r="CD153" t="s" s="116">
        <v>132</v>
      </c>
      <c r="CE153" s="254">
        <f>IF(AN153="n/a","n/a",IF(U153&lt;0,"n/a",IF(U153="n/a","n/a",I153+AN153-U153)))</f>
        <v>4.135336004103314</v>
      </c>
      <c r="CF153" s="254">
        <f>IF(AN153="n/a","n/a",I153+AN153)</f>
        <v>19.66230695846016</v>
      </c>
      <c r="CG153" s="250">
        <f>D153/10+(1000-E153)/100+IF(F153="N",2,IF(F153="Y",1,0))+IF(G153="N",2,IF(G153="Y",1,0))+IF(L153&gt;10,5,L153/2)+IF(S153&gt;100,0,IF(S153&lt;0,0,(100-S153)/10))+IF(U153&gt;100,0,IF(U153&lt;0,0,(100-U153)/10))+IF(X153="-",0,IF(X153="N/A",0,IF(X153&gt;5,0,5-X153)))+IF(Y153&gt;5,0,5-Y153)+IF(Z153="N/A",0,IF(Z153&gt;5,0,5-Z153))+IF(AB153&lt;0,0,IF(AB153="-",0,IF(AB153="N/A",0,IF(AB153&gt;10,5,AB153/2))))+IF(AC153="n/a",0,IF(AC153&lt;0,0,IF(AC153&gt;10,5,AC153/2)))+IF(AE153="n/a",0,IF(AE153&lt;0,0,IF(AE153&gt;10,5,AE153/2)))+AF153/10+IF(AG153&gt;100000,3,IF(AG153&gt;10000,2,IF(AG153&gt;1000,1,0)))+IF(AL153&gt;10,5,AL153/2)+IF(AM153="n/a",0,IF(AM153&gt;10,5,AM153/2))+IF(AN153="n/a",0,IF(AN153&gt;10,5,AN153/2))+IF(AO153="n/a",0,IF(AO153&lt;0,0,IF(AO153&gt;10,5,AO153/2)))+IF(CB153&gt;10,5,CB153/2)</f>
        <v>58.37229045643153</v>
      </c>
      <c r="CH153" s="255">
        <f>IF(AB153="n/a",1.03*AP153,IF(AB153&lt;0,1.01*AP153,IF(AB153&gt;10,1.1*AP153,(1+AB153/100)*AP153)))</f>
        <v>0.7614288</v>
      </c>
      <c r="CI153" s="256">
        <f>IF($AC153="n/a",1.03*CH153,IF($AC153&lt;0,1.01*CH153,IF($AC153&gt;10,1.1*CH153,(1+$AC153/100)*CH153)))</f>
        <v>0.769043088</v>
      </c>
      <c r="CJ153" s="257">
        <f>IF($AE153="n/a",1.03*CI153,IF($AE153&lt;0,1.01*CI153,IF($AE153&gt;10,1.1*CI153,(1+$AE153/100)*CI153)))</f>
        <v>0.7790406481439999</v>
      </c>
      <c r="CK153" s="257">
        <f>IF($AE153="n/a",1.03*CJ153,IF($AE153&lt;0,1.01*CJ153,IF($AE153&gt;10,1.1*CJ153,(1+$AE153/100)*CJ153)))</f>
        <v>0.7891681765698718</v>
      </c>
      <c r="CL153" s="258">
        <f>IF($AE153="n/a",1.03*CK153,IF($AE153&lt;0,1.01*CK153,IF($AE153&gt;10,1.1*CK153,(1+$AE153/100)*CK153)))</f>
        <v>0.79942736286528</v>
      </c>
      <c r="CM153" s="256">
        <f>SUM(CH153:CL153)</f>
        <v>3.898108075579152</v>
      </c>
      <c r="CN153" s="253">
        <f>(CM153/H153)*100</f>
        <v>10.41717818166529</v>
      </c>
      <c r="CO153" s="259">
        <v>0.83</v>
      </c>
      <c r="CP153" s="260">
        <v>63.9</v>
      </c>
      <c r="CQ153" s="261">
        <v>0.5</v>
      </c>
      <c r="CR153" s="260">
        <v>8.199999999999999</v>
      </c>
      <c r="CS153" s="261">
        <v>21</v>
      </c>
    </row>
    <row r="154" ht="11.25" customHeight="1">
      <c r="A154" t="s" s="116">
        <v>1399</v>
      </c>
      <c r="B154" t="s" s="116">
        <v>1400</v>
      </c>
      <c r="C154" t="s" s="116">
        <v>146</v>
      </c>
      <c r="D154" s="218">
        <v>8</v>
      </c>
      <c r="E154" s="85">
        <v>409</v>
      </c>
      <c r="F154" t="s" s="220">
        <v>55</v>
      </c>
      <c r="G154" t="s" s="221">
        <v>55</v>
      </c>
      <c r="H154" s="493">
        <v>54.42</v>
      </c>
      <c r="I154" s="223">
        <f>(R154/H154)*100</f>
        <v>2.793090775450202</v>
      </c>
      <c r="J154" s="224">
        <v>0.34</v>
      </c>
      <c r="K154" s="224">
        <v>0.38</v>
      </c>
      <c r="L154" s="223">
        <f>((K154/J154)-1)*100</f>
        <v>11.76470588235294</v>
      </c>
      <c r="M154" s="226">
        <v>42985</v>
      </c>
      <c r="N154" s="226">
        <v>42986</v>
      </c>
      <c r="O154" s="226">
        <v>42993</v>
      </c>
      <c r="P154" t="s" s="227">
        <v>182</v>
      </c>
      <c r="Q154" s="85"/>
      <c r="R154" s="225">
        <f>K154*4</f>
        <v>1.52</v>
      </c>
      <c r="S154" s="228">
        <f>IF(OR(W154&lt;0.01,W154="n/a"),"n/a",R154/W154*100)</f>
        <v>60.07905138339922</v>
      </c>
      <c r="T154" s="229">
        <f>IF(OR(W154&lt;0.01,Z154="n/a"),"n/a",(H154/SQRT(22.5*W154*(H154/Z154))-1)*100)</f>
        <v>34.77351322959452</v>
      </c>
      <c r="U154" s="223">
        <f>IF(OR(W154&lt;0.01,W154="n/a"),"n/a",H154/W154)</f>
        <v>21.5098814229249</v>
      </c>
      <c r="V154" s="230">
        <v>12</v>
      </c>
      <c r="W154" s="222">
        <v>2.53</v>
      </c>
      <c r="X154" s="222">
        <v>2.95</v>
      </c>
      <c r="Y154" s="231">
        <v>1.02</v>
      </c>
      <c r="Z154" s="232">
        <v>1.9</v>
      </c>
      <c r="AA154" s="233">
        <v>11.3</v>
      </c>
      <c r="AB154" s="234">
        <v>17.8</v>
      </c>
      <c r="AC154" s="235">
        <v>10.94</v>
      </c>
      <c r="AD154" s="236">
        <v>33.4</v>
      </c>
      <c r="AE154" s="236">
        <v>7.3</v>
      </c>
      <c r="AF154" s="237">
        <v>6</v>
      </c>
      <c r="AG154" s="238">
        <v>5907</v>
      </c>
      <c r="AH154" s="239">
        <v>0.1</v>
      </c>
      <c r="AI154" s="240">
        <v>0.23</v>
      </c>
      <c r="AJ154" s="241">
        <f>IF(OR(AD154&lt;0,AD154="n/a",AD154=0,AN154="n/a"),"n/a",AN154/AD154)</f>
        <v>1.136915154075494</v>
      </c>
      <c r="AK154" t="s" s="265">
        <f>IF(OR(AN154&lt;0,AN154="n/a",AO154&lt;0,AO154="n/a"),"n/a",AN154/AO154)</f>
        <v>143</v>
      </c>
      <c r="AL154" s="243">
        <f>((AP154/AQ154)^(1/1)-1)*100</f>
        <v>20</v>
      </c>
      <c r="AM154" s="243">
        <f>IF(AS154=0,"n/a",((AP154/AS154)^(1/3)-1)*100)</f>
        <v>35.72088082974532</v>
      </c>
      <c r="AN154" s="243">
        <f>IF(AV154=0,"n/a",((AP154/AV154)^(1/5)-1)*100)</f>
        <v>37.97296614612149</v>
      </c>
      <c r="AO154" t="s" s="265">
        <f>IF(BB154=0,"n/a",((AP154/BB154)^(1/10)-1)*100)</f>
        <v>143</v>
      </c>
      <c r="AP154" s="241">
        <v>1.2</v>
      </c>
      <c r="AQ154" s="241">
        <v>1</v>
      </c>
      <c r="AR154" s="241">
        <v>0.84</v>
      </c>
      <c r="AS154" s="241">
        <v>0.48</v>
      </c>
      <c r="AT154" s="245"/>
      <c r="AU154" s="241">
        <v>0.3</v>
      </c>
      <c r="AV154" s="321">
        <v>0.24</v>
      </c>
      <c r="AW154" s="245"/>
      <c r="AX154" s="246">
        <v>0.12</v>
      </c>
      <c r="AY154" s="394">
        <v>0</v>
      </c>
      <c r="AZ154" s="317">
        <v>0</v>
      </c>
      <c r="BA154" s="317">
        <v>0</v>
      </c>
      <c r="BB154" s="317">
        <v>0</v>
      </c>
      <c r="BC154" s="317">
        <v>0</v>
      </c>
      <c r="BD154" s="317">
        <v>0</v>
      </c>
      <c r="BE154" s="317">
        <v>0</v>
      </c>
      <c r="BF154" s="317">
        <v>0</v>
      </c>
      <c r="BG154" s="317">
        <v>0</v>
      </c>
      <c r="BH154" s="317">
        <v>0</v>
      </c>
      <c r="BI154" s="401">
        <v>0</v>
      </c>
      <c r="BJ154" s="246">
        <f>SUM(AP154:BI154)</f>
        <v>4.18</v>
      </c>
      <c r="BK154" s="250">
        <f>((AP154/AQ154)-1)*100</f>
        <v>20</v>
      </c>
      <c r="BL154" s="250">
        <f>((AQ154/AR154)-1)*100</f>
        <v>19.04761904761905</v>
      </c>
      <c r="BM154" s="250">
        <f>((AR154/AS154)-1)*100</f>
        <v>75</v>
      </c>
      <c r="BN154" s="250">
        <f>IF(AU154=0,0,IF(AU154&gt;AS154,0,((AS154/AU154)-1)*100))</f>
        <v>60.00000000000001</v>
      </c>
      <c r="BO154" s="250">
        <f>IF(AV154=0,0,IF(AV154&gt;AU154,0,((AU154/AV154)-1)*100))</f>
        <v>25</v>
      </c>
      <c r="BP154" s="250">
        <f>IF(AX154=0,0,IF(AX154&gt;AV154,0,((AV154/AX154)-1)*100))</f>
        <v>100</v>
      </c>
      <c r="BQ154" s="251">
        <f>IF(AY154=0,0,IF(AY154&gt;AX154,0,((AX154/AY154)-1)*100))</f>
        <v>0</v>
      </c>
      <c r="BR154" s="252">
        <f>IF(AZ154=0,0,IF(AZ154&gt;AY154,0,((AY154/AZ154)-1)*100))</f>
        <v>0</v>
      </c>
      <c r="BS154" s="252">
        <f>IF(BA154=0,0,IF(BA154&gt;AZ154,0,((AZ154/BA154)-1)*100))</f>
        <v>0</v>
      </c>
      <c r="BT154" s="252">
        <f>IF(BB154=0,0,IF(BB154&gt;BA154,0,((BA154/BB154)-1)*100))</f>
        <v>0</v>
      </c>
      <c r="BU154" s="252">
        <f>IF(BC154=0,0,IF(BC154&gt;BB154,0,((BB154/BC154)-1)*100))</f>
        <v>0</v>
      </c>
      <c r="BV154" s="252">
        <f>IF(BD154=0,0,IF(BD154&gt;BC154,0,((BC154/BD154)-1)*100))</f>
        <v>0</v>
      </c>
      <c r="BW154" s="252">
        <f>IF(BE154=0,0,IF(BE154&gt;BD154,0,((BD154/BE154)-1)*100))</f>
        <v>0</v>
      </c>
      <c r="BX154" s="252">
        <f>IF(BF154=0,0,IF(BF154&gt;BE154,0,((BE154/BF154)-1)*100))</f>
        <v>0</v>
      </c>
      <c r="BY154" s="252">
        <f>IF(BG154=0,0,IF(BG154&gt;BF154,0,((BF154/BG154)-1)*100))</f>
        <v>0</v>
      </c>
      <c r="BZ154" s="252">
        <f>IF(BH154=0,0,IF(BH154&gt;BG154,0,((BG154/BH154)-1)*100))</f>
        <v>0</v>
      </c>
      <c r="CA154" s="253">
        <f>IF(BI154=0,0,IF(BI154&gt;BH154,0,((BH154/BI154)-1)*100))</f>
        <v>0</v>
      </c>
      <c r="CB154" s="250">
        <f>AVERAGE(BK154:CA154)</f>
        <v>17.59103641456582</v>
      </c>
      <c r="CC154" s="250">
        <f>SQRT(AVERAGE((BK154-$CB154)^2,(BL154-$CB154)^2,(BM154-$CB154)^2,(BN154-$CB154)^2,(BO154-$CB154)^2,(BP154-$CB154)^2,(BQ154-$CB154)^2,(BR154-$CB154)^2,(BS154-$CB154)^2,(BT154-$CB154)^2,(BU154-$CB154)^2,(BV154-$CB154)^2,(BW154-$CB154)^2,(BX154-$CB154)^2,(BY154-$CB154)^2,(BZ154-$CB154)^2,(CA154-$CB154)^2))</f>
        <v>30.05118597544896</v>
      </c>
      <c r="CD154" t="s" s="116">
        <v>132</v>
      </c>
      <c r="CE154" s="254">
        <f>IF(AN154="n/a","n/a",IF(U154&lt;0,"n/a",IF(U154="n/a","n/a",I154+AN154-U154)))</f>
        <v>19.25617549864679</v>
      </c>
      <c r="CF154" s="254">
        <f>IF(AN154="n/a","n/a",I154+AN154)</f>
        <v>40.7660569215717</v>
      </c>
      <c r="CG154" s="250">
        <f>D154/10+(1000-E154)/100+IF(F154="N",2,IF(F154="Y",1,0))+IF(G154="N",2,IF(G154="Y",1,0))+IF(L154&gt;10,5,L154/2)+IF(S154&gt;100,0,IF(S154&lt;0,0,(100-S154)/10))+IF(U154&gt;100,0,IF(U154&lt;0,0,(100-U154)/10))+IF(X154="-",0,IF(X154="N/A",0,IF(X154&gt;5,0,5-X154)))+IF(Y154&gt;5,0,5-Y154)+IF(Z154="N/A",0,IF(Z154&gt;5,0,5-Z154))+IF(AB154&lt;0,0,IF(AB154="-",0,IF(AB154="N/A",0,IF(AB154&gt;10,5,AB154/2))))+IF(AC154="n/a",0,IF(AC154&lt;0,0,IF(AC154&gt;10,5,AC154/2)))+IF(AE154="n/a",0,IF(AE154&lt;0,0,IF(AE154&gt;10,5,AE154/2)))+AF154/10+IF(AG154&gt;100000,3,IF(AG154&gt;10000,2,IF(AG154&gt;1000,1,0)))+IF(AL154&gt;10,5,AL154/2)+IF(AM154="n/a",0,IF(AM154&gt;10,5,AM154/2))+IF(AN154="n/a",0,IF(AN154&gt;10,5,AN154/2))+IF(AO154="n/a",0,IF(AO154&lt;0,0,IF(AO154&gt;10,5,AO154/2)))+IF(CB154&gt;10,5,CB154/2)</f>
        <v>71.93110671936759</v>
      </c>
      <c r="CH154" s="255">
        <f>IF(AB154="n/a",1.03*AP154,IF(AB154&lt;0,1.01*AP154,IF(AB154&gt;10,1.1*AP154,(1+AB154/100)*AP154)))</f>
        <v>1.32</v>
      </c>
      <c r="CI154" s="256">
        <f>IF($AC154="n/a",1.03*CH154,IF($AC154&lt;0,1.01*CH154,IF($AC154&gt;10,1.1*CH154,(1+$AC154/100)*CH154)))</f>
        <v>1.452</v>
      </c>
      <c r="CJ154" s="257">
        <f>IF($AE154="n/a",1.03*CI154,IF($AE154&lt;0,1.01*CI154,IF($AE154&gt;10,1.1*CI154,(1+$AE154/100)*CI154)))</f>
        <v>1.557996</v>
      </c>
      <c r="CK154" s="257">
        <f>IF($AE154="n/a",1.03*CJ154,IF($AE154&lt;0,1.01*CJ154,IF($AE154&gt;10,1.1*CJ154,(1+$AE154/100)*CJ154)))</f>
        <v>1.671729708</v>
      </c>
      <c r="CL154" s="258">
        <f>IF($AE154="n/a",1.03*CK154,IF($AE154&lt;0,1.01*CK154,IF($AE154&gt;10,1.1*CK154,(1+$AE154/100)*CK154)))</f>
        <v>1.793765976684</v>
      </c>
      <c r="CM154" s="256">
        <f>SUM(CH154:CL154)</f>
        <v>7.795491684684</v>
      </c>
      <c r="CN154" s="253">
        <f>(CM154/H154)*100</f>
        <v>14.32468152275634</v>
      </c>
      <c r="CO154" s="259">
        <v>0.75</v>
      </c>
      <c r="CP154" s="260">
        <v>54.3</v>
      </c>
      <c r="CQ154" s="261">
        <v>0.7</v>
      </c>
      <c r="CR154" s="260">
        <v>9.699999999999999</v>
      </c>
      <c r="CS154" s="261">
        <v>24.1</v>
      </c>
    </row>
    <row r="155" ht="11.25" customHeight="1">
      <c r="A155" t="s" s="227">
        <v>1401</v>
      </c>
      <c r="B155" t="s" s="116">
        <v>1402</v>
      </c>
      <c r="C155" t="s" s="227">
        <v>128</v>
      </c>
      <c r="D155" s="218">
        <v>5</v>
      </c>
      <c r="E155" s="85">
        <v>789</v>
      </c>
      <c r="F155" t="s" s="220">
        <v>129</v>
      </c>
      <c r="G155" t="s" s="221">
        <v>129</v>
      </c>
      <c r="H155" s="343">
        <v>21.2</v>
      </c>
      <c r="I155" s="223">
        <f>(R155/H155)*100</f>
        <v>2.075471698113208</v>
      </c>
      <c r="J155" s="224">
        <v>0.09</v>
      </c>
      <c r="K155" s="224">
        <v>0.11</v>
      </c>
      <c r="L155" s="223">
        <f>((K155/J155)-1)*100</f>
        <v>22.22222222222223</v>
      </c>
      <c r="M155" s="226">
        <v>42977</v>
      </c>
      <c r="N155" s="226">
        <v>42979</v>
      </c>
      <c r="O155" s="226">
        <v>42993</v>
      </c>
      <c r="P155" t="s" s="227">
        <v>182</v>
      </c>
      <c r="Q155" s="319"/>
      <c r="R155" s="225">
        <f>K155*4</f>
        <v>0.44</v>
      </c>
      <c r="S155" s="228">
        <f>IF(OR(W155&lt;0.01,W155="n/a"),"n/a",R155/W155*100)</f>
        <v>24.85875706214689</v>
      </c>
      <c r="T155" s="229">
        <f>IF(OR(W155&lt;0.01,Z155="n/a"),"n/a",(H155/SQRT(22.5*W155*(H155/Z155))-1)*100)</f>
        <v>-28.14187095844047</v>
      </c>
      <c r="U155" s="223">
        <f>IF(OR(W155&lt;0.01,W155="n/a"),"n/a",H155/W155)</f>
        <v>11.9774011299435</v>
      </c>
      <c r="V155" s="230">
        <v>12</v>
      </c>
      <c r="W155" s="344">
        <v>1.77</v>
      </c>
      <c r="X155" t="s" s="348">
        <v>143</v>
      </c>
      <c r="Y155" s="504">
        <v>2.33</v>
      </c>
      <c r="Z155" s="346">
        <v>0.97</v>
      </c>
      <c r="AA155" t="s" s="349">
        <v>143</v>
      </c>
      <c r="AB155" t="s" s="345">
        <v>143</v>
      </c>
      <c r="AC155" t="s" s="349">
        <v>143</v>
      </c>
      <c r="AD155" t="s" s="348">
        <v>143</v>
      </c>
      <c r="AE155" t="s" s="348">
        <v>143</v>
      </c>
      <c r="AF155" s="237">
        <v>0</v>
      </c>
      <c r="AG155" s="350">
        <v>44</v>
      </c>
      <c r="AH155" t="s" s="348">
        <v>143</v>
      </c>
      <c r="AI155" t="s" s="348">
        <v>143</v>
      </c>
      <c r="AJ155" t="s" s="265">
        <f>IF(OR(AD155&lt;0,AD155="n/a",AD155=0,AN155="n/a"),"n/a",AN155/AD155)</f>
        <v>143</v>
      </c>
      <c r="AK155" t="s" s="265">
        <f>IF(OR(AN155&lt;0,AN155="n/a",AO155&lt;0,AO155="n/a"),"n/a",AN155/AO155)</f>
        <v>143</v>
      </c>
      <c r="AL155" s="243">
        <f>((AP155/AQ155)^(1/1)-1)*100</f>
        <v>59.99999999999999</v>
      </c>
      <c r="AM155" s="243">
        <f>IF(AS155=0,"n/a",((AP155/AS155)^(1/3)-1)*100)</f>
        <v>58.74010519681994</v>
      </c>
      <c r="AN155" s="243">
        <f>IF(AV155=0,"n/a",((AP155/AV155)^(1/5)-1)*100)</f>
        <v>51.57165665103982</v>
      </c>
      <c r="AO155" t="s" s="265">
        <f>IF(BB155=0,"n/a",((AP155/BB155)^(1/10)-1)*100)</f>
        <v>143</v>
      </c>
      <c r="AP155" s="241">
        <v>0.32</v>
      </c>
      <c r="AQ155" s="241">
        <v>0.2</v>
      </c>
      <c r="AR155" s="241">
        <v>0.14</v>
      </c>
      <c r="AS155" s="241">
        <v>0.08</v>
      </c>
      <c r="AT155" s="245"/>
      <c r="AU155" s="321">
        <v>0.04</v>
      </c>
      <c r="AV155" s="321">
        <v>0.04</v>
      </c>
      <c r="AW155" s="245"/>
      <c r="AX155" s="583">
        <v>0.04</v>
      </c>
      <c r="AY155" s="394">
        <v>0.1</v>
      </c>
      <c r="AZ155" s="248">
        <v>0.24</v>
      </c>
      <c r="BA155" s="248">
        <v>0.12</v>
      </c>
      <c r="BB155" s="317">
        <v>0</v>
      </c>
      <c r="BC155" s="317">
        <v>0</v>
      </c>
      <c r="BD155" s="317">
        <v>0</v>
      </c>
      <c r="BE155" s="317">
        <v>0</v>
      </c>
      <c r="BF155" s="317">
        <v>0</v>
      </c>
      <c r="BG155" s="317">
        <v>0</v>
      </c>
      <c r="BH155" s="317">
        <v>0</v>
      </c>
      <c r="BI155" s="401">
        <v>0</v>
      </c>
      <c r="BJ155" s="246">
        <f>SUM(AP155:BI155)</f>
        <v>1.32</v>
      </c>
      <c r="BK155" s="250">
        <f>((AP155/AQ155)-1)*100</f>
        <v>59.99999999999999</v>
      </c>
      <c r="BL155" s="250">
        <f>((AQ155/AR155)-1)*100</f>
        <v>42.85714285714286</v>
      </c>
      <c r="BM155" s="250">
        <f>((AR155/AS155)-1)*100</f>
        <v>75.00000000000003</v>
      </c>
      <c r="BN155" s="250">
        <f>IF(AU155=0,0,IF(AU155&gt;AS155,0,((AS155/AU155)-1)*100))</f>
        <v>100</v>
      </c>
      <c r="BO155" s="250">
        <f>IF(AV155=0,0,IF(AV155&gt;AU155,0,((AU155/AV155)-1)*100))</f>
        <v>0</v>
      </c>
      <c r="BP155" s="250">
        <f>IF(AX155=0,0,IF(AX155&gt;AV155,0,((AV155/AX155)-1)*100))</f>
        <v>0</v>
      </c>
      <c r="BQ155" s="251">
        <f>IF(AY155=0,0,IF(AY155&gt;AX155,0,((AX155/AY155)-1)*100))</f>
        <v>0</v>
      </c>
      <c r="BR155" s="252">
        <f>IF(AZ155=0,0,IF(AZ155&gt;AY155,0,((AY155/AZ155)-1)*100))</f>
        <v>0</v>
      </c>
      <c r="BS155" s="252">
        <f>IF(BA155=0,0,IF(BA155&gt;AZ155,0,((AZ155/BA155)-1)*100))</f>
        <v>100</v>
      </c>
      <c r="BT155" s="252">
        <f>IF(BB155=0,0,IF(BB155&gt;BA155,0,((BA155/BB155)-1)*100))</f>
        <v>0</v>
      </c>
      <c r="BU155" s="252">
        <f>IF(BC155=0,0,IF(BC155&gt;BB155,0,((BB155/BC155)-1)*100))</f>
        <v>0</v>
      </c>
      <c r="BV155" s="252">
        <f>IF(BD155=0,0,IF(BD155&gt;BC155,0,((BC155/BD155)-1)*100))</f>
        <v>0</v>
      </c>
      <c r="BW155" s="252">
        <f>IF(BE155=0,0,IF(BE155&gt;BD155,0,((BD155/BE155)-1)*100))</f>
        <v>0</v>
      </c>
      <c r="BX155" s="252">
        <f>IF(BF155=0,0,IF(BF155&gt;BE155,0,((BE155/BF155)-1)*100))</f>
        <v>0</v>
      </c>
      <c r="BY155" s="252">
        <f>IF(BG155=0,0,IF(BG155&gt;BF155,0,((BF155/BG155)-1)*100))</f>
        <v>0</v>
      </c>
      <c r="BZ155" s="252">
        <f>IF(BH155=0,0,IF(BH155&gt;BG155,0,((BG155/BH155)-1)*100))</f>
        <v>0</v>
      </c>
      <c r="CA155" s="253">
        <f>IF(BI155=0,0,IF(BI155&gt;BH155,0,((BH155/BI155)-1)*100))</f>
        <v>0</v>
      </c>
      <c r="CB155" s="250">
        <f>AVERAGE(BK155:CA155)</f>
        <v>22.22689075630252</v>
      </c>
      <c r="CC155" s="250">
        <f>SQRT(AVERAGE((BK155-$CB155)^2,(BL155-$CB155)^2,(BM155-$CB155)^2,(BN155-$CB155)^2,(BO155-$CB155)^2,(BP155-$CB155)^2,(BQ155-$CB155)^2,(BR155-$CB155)^2,(BS155-$CB155)^2,(BT155-$CB155)^2,(BU155-$CB155)^2,(BV155-$CB155)^2,(BW155-$CB155)^2,(BX155-$CB155)^2,(BY155-$CB155)^2,(BZ155-$CB155)^2,(CA155-$CB155)^2))</f>
        <v>36.51200065256808</v>
      </c>
      <c r="CD155" t="s" s="116">
        <v>132</v>
      </c>
      <c r="CE155" s="254">
        <f>IF(AN155="n/a","n/a",IF(U155&lt;0,"n/a",IF(U155="n/a","n/a",I155+AN155-U155)))</f>
        <v>41.66972721920953</v>
      </c>
      <c r="CF155" s="254">
        <f>IF(AN155="n/a","n/a",I155+AN155)</f>
        <v>53.64712834915303</v>
      </c>
      <c r="CG155" s="250">
        <f>D155/10+(1000-E155)/100+IF(F155="N",2,IF(F155="Y",1,0))+IF(G155="N",2,IF(G155="Y",1,0))+IF(L155&gt;10,5,L155/2)+IF(S155&gt;100,0,IF(S155&lt;0,0,(100-S155)/10))+IF(U155&gt;100,0,IF(U155&lt;0,0,(100-U155)/10))+IF(X155="-",0,IF(X155="N/A",0,IF(X155&gt;5,0,5-X155)))+IF(Y155&gt;5,0,5-Y155)+IF(Z155="N/A",0,IF(Z155&gt;5,0,5-Z155))+IF(AB155&lt;0,0,IF(AB155="-",0,IF(AB155="N/A",0,IF(AB155&gt;10,5,AB155/2))))+IF(AC155="n/a",0,IF(AC155&lt;0,0,IF(AC155&gt;10,5,AC155/2)))+IF(AE155="n/a",0,IF(AE155&lt;0,0,IF(AE155&gt;10,5,AE155/2)))+AF155/10+IF(AG155&gt;100000,3,IF(AG155&gt;10000,2,IF(AG155&gt;1000,1,0)))+IF(AL155&gt;10,5,AL155/2)+IF(AM155="n/a",0,IF(AM155&gt;10,5,AM155/2))+IF(AN155="n/a",0,IF(AN155&gt;10,5,AN155/2))+IF(AO155="n/a",0,IF(AO155&lt;0,0,IF(AO155&gt;10,5,AO155/2)))+IF(CB155&gt;10,5,CB155/2)</f>
        <v>50.62638418079096</v>
      </c>
      <c r="CH155" s="255">
        <f>IF(AB155="n/a",1.03*AP155,IF(AB155&lt;0,1.01*AP155,IF(AB155&gt;10,1.1*AP155,(1+AB155/100)*AP155)))</f>
        <v>0.3296</v>
      </c>
      <c r="CI155" s="256">
        <f>IF($AC155="n/a",1.03*CH155,IF($AC155&lt;0,1.01*CH155,IF($AC155&gt;10,1.1*CH155,(1+$AC155/100)*CH155)))</f>
        <v>0.339488</v>
      </c>
      <c r="CJ155" s="257">
        <f>IF($AE155="n/a",1.03*CI155,IF($AE155&lt;0,1.01*CI155,IF($AE155&gt;10,1.1*CI155,(1+$AE155/100)*CI155)))</f>
        <v>0.34967264</v>
      </c>
      <c r="CK155" s="257">
        <f>IF($AE155="n/a",1.03*CJ155,IF($AE155&lt;0,1.01*CJ155,IF($AE155&gt;10,1.1*CJ155,(1+$AE155/100)*CJ155)))</f>
        <v>0.3601628192</v>
      </c>
      <c r="CL155" s="258">
        <f>IF($AE155="n/a",1.03*CK155,IF($AE155&lt;0,1.01*CK155,IF($AE155&gt;10,1.1*CK155,(1+$AE155/100)*CK155)))</f>
        <v>0.370967703776</v>
      </c>
      <c r="CM155" s="256">
        <f>SUM(CH155:CL155)</f>
        <v>1.749891162976</v>
      </c>
      <c r="CN155" s="253">
        <f>(CM155/H155)*100</f>
        <v>8.254203598943397</v>
      </c>
      <c r="CO155" t="s" s="348">
        <v>143</v>
      </c>
      <c r="CP155" t="s" s="388">
        <v>143</v>
      </c>
      <c r="CQ155" s="352">
        <v>-7.4</v>
      </c>
      <c r="CR155" s="351">
        <v>1.7</v>
      </c>
      <c r="CS155" s="352">
        <v>0.2</v>
      </c>
    </row>
    <row r="156" ht="11.25" customHeight="1">
      <c r="A156" t="s" s="273">
        <v>1403</v>
      </c>
      <c r="B156" t="s" s="146">
        <v>1404</v>
      </c>
      <c r="C156" t="s" s="273">
        <v>128</v>
      </c>
      <c r="D156" s="267">
        <v>5</v>
      </c>
      <c r="E156" s="85">
        <v>724</v>
      </c>
      <c r="F156" t="s" s="151">
        <v>129</v>
      </c>
      <c r="G156" t="s" s="152">
        <v>129</v>
      </c>
      <c r="H156" s="496">
        <v>22.23</v>
      </c>
      <c r="I156" s="269">
        <f>(R156/H156)*100</f>
        <v>2.339181286549707</v>
      </c>
      <c r="J156" s="270">
        <v>0.12</v>
      </c>
      <c r="K156" s="270">
        <v>0.13</v>
      </c>
      <c r="L156" s="269">
        <f>((K156/J156)-1)*100</f>
        <v>8.333333333333348</v>
      </c>
      <c r="M156" s="272">
        <v>42774</v>
      </c>
      <c r="N156" s="272">
        <v>42776</v>
      </c>
      <c r="O156" s="272">
        <v>42790</v>
      </c>
      <c r="P156" t="s" s="273">
        <v>788</v>
      </c>
      <c r="Q156" s="329"/>
      <c r="R156" s="271">
        <f>K156*4</f>
        <v>0.52</v>
      </c>
      <c r="S156" s="275">
        <f>IF(OR(W156&lt;0.01,W156="n/a"),"n/a",R156/W156*100)</f>
        <v>37.95620437956204</v>
      </c>
      <c r="T156" s="276">
        <f>IF(OR(W156&lt;0.01,Z156="n/a"),"n/a",(H156/SQRT(22.5*W156*(H156/Z156))-1)*100)</f>
        <v>-8.536633315542808</v>
      </c>
      <c r="U156" s="269">
        <f>IF(OR(W156&lt;0.01,W156="n/a"),"n/a",H156/W156)</f>
        <v>16.22627737226277</v>
      </c>
      <c r="V156" s="277">
        <v>12</v>
      </c>
      <c r="W156" s="268">
        <v>1.37</v>
      </c>
      <c r="X156" s="268">
        <v>2.03</v>
      </c>
      <c r="Y156" s="278">
        <v>2.56</v>
      </c>
      <c r="Z156" s="279">
        <v>1.16</v>
      </c>
      <c r="AA156" s="280">
        <v>8.300000000000001</v>
      </c>
      <c r="AB156" s="281">
        <v>-9.800000000000001</v>
      </c>
      <c r="AC156" s="282">
        <v>26.99</v>
      </c>
      <c r="AD156" s="283">
        <v>1.2</v>
      </c>
      <c r="AE156" s="283">
        <v>8</v>
      </c>
      <c r="AF156" s="284">
        <v>5</v>
      </c>
      <c r="AG156" s="285">
        <v>197</v>
      </c>
      <c r="AH156" s="286">
        <v>3.9</v>
      </c>
      <c r="AI156" s="287">
        <v>0.2</v>
      </c>
      <c r="AJ156" s="288">
        <f>IF(OR(AD156&lt;0,AD156="n/a",AD156=0,AN156="n/a"),"n/a",AN156/AD156)</f>
        <v>23.2873334764209</v>
      </c>
      <c r="AK156" s="289">
        <f>IF(OR(AN156&lt;0,AN156="n/a",AO156&lt;0,AO156="n/a"),"n/a",AN156/AO156)</f>
        <v>1.879294506806231</v>
      </c>
      <c r="AL156" s="290">
        <f>((AP156/AQ156)^(1/1)-1)*100</f>
        <v>9.090909090909083</v>
      </c>
      <c r="AM156" s="290">
        <f>IF(AS156=0,"n/a",((AP156/AS156)^(1/3)-1)*100)</f>
        <v>19.68169611771508</v>
      </c>
      <c r="AN156" s="290">
        <f>IF(AV156=0,"n/a",((AP156/AV156)^(1/5)-1)*100)</f>
        <v>27.94480017170509</v>
      </c>
      <c r="AO156" s="291">
        <f>IF(BB156=0,"n/a",((AP156/BB156)^(1/10)-1)*100)</f>
        <v>14.86983549970351</v>
      </c>
      <c r="AP156" s="288">
        <v>0.48</v>
      </c>
      <c r="AQ156" s="288">
        <v>0.44</v>
      </c>
      <c r="AR156" s="288">
        <v>0.42</v>
      </c>
      <c r="AS156" s="288">
        <v>0.28</v>
      </c>
      <c r="AT156" s="292"/>
      <c r="AU156" s="510">
        <v>0.14</v>
      </c>
      <c r="AV156" s="510">
        <v>0.14</v>
      </c>
      <c r="AW156" s="292"/>
      <c r="AX156" s="524">
        <v>0.14</v>
      </c>
      <c r="AY156" s="294">
        <v>0.14</v>
      </c>
      <c r="AZ156" s="295">
        <v>0.1375</v>
      </c>
      <c r="BA156" s="295">
        <v>0.1275</v>
      </c>
      <c r="BB156" s="295">
        <v>0.12</v>
      </c>
      <c r="BC156" s="426">
        <v>0</v>
      </c>
      <c r="BD156" s="426">
        <v>0</v>
      </c>
      <c r="BE156" s="426">
        <v>0</v>
      </c>
      <c r="BF156" s="426">
        <v>0</v>
      </c>
      <c r="BG156" s="426">
        <v>0</v>
      </c>
      <c r="BH156" s="426">
        <v>0</v>
      </c>
      <c r="BI156" s="494">
        <v>0</v>
      </c>
      <c r="BJ156" s="293">
        <f>SUM(AP156:BI156)</f>
        <v>2.565</v>
      </c>
      <c r="BK156" s="297">
        <f>((AP156/AQ156)-1)*100</f>
        <v>9.090909090909083</v>
      </c>
      <c r="BL156" s="297">
        <f>((AQ156/AR156)-1)*100</f>
        <v>4.761904761904767</v>
      </c>
      <c r="BM156" s="297">
        <f>((AR156/AS156)-1)*100</f>
        <v>49.99999999999998</v>
      </c>
      <c r="BN156" s="297">
        <f>IF(AU156=0,0,IF(AU156&gt;AS156,0,((AS156/AU156)-1)*100))</f>
        <v>100</v>
      </c>
      <c r="BO156" s="297">
        <f>IF(AV156=0,0,IF(AV156&gt;AU156,0,((AU156/AV156)-1)*100))</f>
        <v>0</v>
      </c>
      <c r="BP156" s="297">
        <f>IF(AX156=0,0,IF(AX156&gt;AV156,0,((AV156/AX156)-1)*100))</f>
        <v>0</v>
      </c>
      <c r="BQ156" s="298">
        <f>IF(AY156=0,0,IF(AY156&gt;AX156,0,((AX156/AY156)-1)*100))</f>
        <v>0</v>
      </c>
      <c r="BR156" s="299">
        <f>IF(AZ156=0,0,IF(AZ156&gt;AY156,0,((AY156/AZ156)-1)*100))</f>
        <v>1.81818181818183</v>
      </c>
      <c r="BS156" s="299">
        <f>IF(BA156=0,0,IF(BA156&gt;AZ156,0,((AZ156/BA156)-1)*100))</f>
        <v>7.843137254901977</v>
      </c>
      <c r="BT156" s="299">
        <f>IF(BB156=0,0,IF(BB156&gt;BA156,0,((BA156/BB156)-1)*100))</f>
        <v>6.25</v>
      </c>
      <c r="BU156" s="299">
        <f>IF(BC156=0,0,IF(BC156&gt;BB156,0,((BB156/BC156)-1)*100))</f>
        <v>0</v>
      </c>
      <c r="BV156" s="299">
        <f>IF(BD156=0,0,IF(BD156&gt;BC156,0,((BC156/BD156)-1)*100))</f>
        <v>0</v>
      </c>
      <c r="BW156" s="299">
        <f>IF(BE156=0,0,IF(BE156&gt;BD156,0,((BD156/BE156)-1)*100))</f>
        <v>0</v>
      </c>
      <c r="BX156" s="299">
        <f>IF(BF156=0,0,IF(BF156&gt;BE156,0,((BE156/BF156)-1)*100))</f>
        <v>0</v>
      </c>
      <c r="BY156" s="299">
        <f>IF(BG156=0,0,IF(BG156&gt;BF156,0,((BF156/BG156)-1)*100))</f>
        <v>0</v>
      </c>
      <c r="BZ156" s="299">
        <f>IF(BH156=0,0,IF(BH156&gt;BG156,0,((BG156/BH156)-1)*100))</f>
        <v>0</v>
      </c>
      <c r="CA156" s="300">
        <f>IF(BI156=0,0,IF(BI156&gt;BH156,0,((BH156/BI156)-1)*100))</f>
        <v>0</v>
      </c>
      <c r="CB156" s="297">
        <f>AVERAGE(BK156:CA156)</f>
        <v>10.57436076034692</v>
      </c>
      <c r="CC156" s="297">
        <f>SQRT(AVERAGE((BK156-$CB156)^2,(BL156-$CB156)^2,(BM156-$CB156)^2,(BN156-$CB156)^2,(BO156-$CB156)^2,(BP156-$CB156)^2,(BQ156-$CB156)^2,(BR156-$CB156)^2,(BS156-$CB156)^2,(BT156-$CB156)^2,(BU156-$CB156)^2,(BV156-$CB156)^2,(BW156-$CB156)^2,(BX156-$CB156)^2,(BY156-$CB156)^2,(BZ156-$CB156)^2,(CA156-$CB156)^2))</f>
        <v>25.21473968891355</v>
      </c>
      <c r="CD156" t="s" s="146">
        <v>132</v>
      </c>
      <c r="CE156" s="301">
        <f>IF(AN156="n/a","n/a",IF(U156&lt;0,"n/a",IF(U156="n/a","n/a",I156+AN156-U156)))</f>
        <v>14.05770408599202</v>
      </c>
      <c r="CF156" s="301">
        <f>IF(AN156="n/a","n/a",I156+AN156)</f>
        <v>30.28398145825479</v>
      </c>
      <c r="CG156" s="297">
        <f>D156/10+(1000-E156)/100+IF(F156="N",2,IF(F156="Y",1,0))+IF(G156="N",2,IF(G156="Y",1,0))+IF(L156&gt;10,5,L156/2)+IF(S156&gt;100,0,IF(S156&lt;0,0,(100-S156)/10))+IF(U156&gt;100,0,IF(U156&lt;0,0,(100-U156)/10))+IF(X156="-",0,IF(X156="N/A",0,IF(X156&gt;5,0,5-X156)))+IF(Y156&gt;5,0,5-Y156)+IF(Z156="N/A",0,IF(Z156&gt;5,0,5-Z156))+IF(AB156&lt;0,0,IF(AB156="-",0,IF(AB156="N/A",0,IF(AB156&gt;10,5,AB156/2))))+IF(AC156="n/a",0,IF(AC156&lt;0,0,IF(AC156&gt;10,5,AC156/2)))+IF(AE156="n/a",0,IF(AE156&lt;0,0,IF(AE156&gt;10,5,AE156/2)))+AF156/10+IF(AG156&gt;100000,3,IF(AG156&gt;10000,2,IF(AG156&gt;1000,1,0)))+IF(AL156&gt;10,5,AL156/2)+IF(AM156="n/a",0,IF(AM156&gt;10,5,AM156/2))+IF(AN156="n/a",0,IF(AN156&gt;10,5,AN156/2))+IF(AO156="n/a",0,IF(AO156&lt;0,0,IF(AO156&gt;10,5,AO156/2)))+IF(CB156&gt;10,5,CB156/2)</f>
        <v>65.30387303693874</v>
      </c>
      <c r="CH156" s="302">
        <f>IF(AB156="n/a",1.03*AP156,IF(AB156&lt;0,1.01*AP156,IF(AB156&gt;10,1.1*AP156,(1+AB156/100)*AP156)))</f>
        <v>0.4848</v>
      </c>
      <c r="CI156" s="303">
        <f>IF($AC156="n/a",1.03*CH156,IF($AC156&lt;0,1.01*CH156,IF($AC156&gt;10,1.1*CH156,(1+$AC156/100)*CH156)))</f>
        <v>0.5332800000000001</v>
      </c>
      <c r="CJ156" s="304">
        <f>IF($AE156="n/a",1.03*CI156,IF($AE156&lt;0,1.01*CI156,IF($AE156&gt;10,1.1*CI156,(1+$AE156/100)*CI156)))</f>
        <v>0.5759424000000002</v>
      </c>
      <c r="CK156" s="304">
        <f>IF($AE156="n/a",1.03*CJ156,IF($AE156&lt;0,1.01*CJ156,IF($AE156&gt;10,1.1*CJ156,(1+$AE156/100)*CJ156)))</f>
        <v>0.6220177920000003</v>
      </c>
      <c r="CL156" s="305">
        <f>IF($AE156="n/a",1.03*CK156,IF($AE156&lt;0,1.01*CK156,IF($AE156&gt;10,1.1*CK156,(1+$AE156/100)*CK156)))</f>
        <v>0.6717792153600004</v>
      </c>
      <c r="CM156" s="303">
        <f>SUM(CH156:CL156)</f>
        <v>2.887819407360001</v>
      </c>
      <c r="CN156" s="300">
        <f>(CM156/H156)*100</f>
        <v>12.99064060890689</v>
      </c>
      <c r="CO156" s="306">
        <v>0.96</v>
      </c>
      <c r="CP156" s="307">
        <v>18.5</v>
      </c>
      <c r="CQ156" s="308">
        <v>-21.8</v>
      </c>
      <c r="CR156" s="307">
        <v>1.3</v>
      </c>
      <c r="CS156" s="308">
        <v>-5.8</v>
      </c>
    </row>
    <row r="157" ht="11.25" customHeight="1">
      <c r="A157" t="s" s="173">
        <v>1405</v>
      </c>
      <c r="B157" t="s" s="110">
        <v>1406</v>
      </c>
      <c r="C157" t="s" s="173">
        <v>128</v>
      </c>
      <c r="D157" s="174">
        <v>6</v>
      </c>
      <c r="E157" s="85">
        <v>671</v>
      </c>
      <c r="F157" t="s" s="118">
        <v>55</v>
      </c>
      <c r="G157" t="s" s="113">
        <v>55</v>
      </c>
      <c r="H157" s="495">
        <v>29.87</v>
      </c>
      <c r="I157" s="177">
        <f>(R157/H157)*100</f>
        <v>2.41044526280549</v>
      </c>
      <c r="J157" s="311">
        <v>0.16</v>
      </c>
      <c r="K157" s="311">
        <v>0.18</v>
      </c>
      <c r="L157" s="177">
        <f>((K157/J157)-1)*100</f>
        <v>12.5</v>
      </c>
      <c r="M157" s="179">
        <v>42949</v>
      </c>
      <c r="N157" s="179">
        <v>42951</v>
      </c>
      <c r="O157" s="179">
        <v>42965</v>
      </c>
      <c r="P157" t="s" s="173">
        <v>291</v>
      </c>
      <c r="Q157" s="498"/>
      <c r="R157" s="180">
        <f>K157*4</f>
        <v>0.72</v>
      </c>
      <c r="S157" s="181">
        <f>IF(OR(W157&lt;0.01,W157="n/a"),"n/a",R157/W157*100)</f>
        <v>46.15384615384615</v>
      </c>
      <c r="T157" s="182">
        <f>IF(OR(W157&lt;0.01,Z157="n/a"),"n/a",(H157/SQRT(22.5*W157*(H157/Z157))-1)*100)</f>
        <v>11.46550320416808</v>
      </c>
      <c r="U157" s="177">
        <f>IF(OR(W157&lt;0.01,W157="n/a"),"n/a",H157/W157)</f>
        <v>19.1474358974359</v>
      </c>
      <c r="V157" s="183">
        <v>12</v>
      </c>
      <c r="W157" s="176">
        <v>1.56</v>
      </c>
      <c r="X157" s="176">
        <v>3.82</v>
      </c>
      <c r="Y157" s="184">
        <v>5.3</v>
      </c>
      <c r="Z157" s="185">
        <v>1.46</v>
      </c>
      <c r="AA157" s="186">
        <v>7.4</v>
      </c>
      <c r="AB157" s="187">
        <v>10.9</v>
      </c>
      <c r="AC157" s="188">
        <v>16.98</v>
      </c>
      <c r="AD157" s="189">
        <v>6.9</v>
      </c>
      <c r="AE157" s="189">
        <v>5</v>
      </c>
      <c r="AF157" s="190">
        <v>2</v>
      </c>
      <c r="AG157" s="191">
        <v>503</v>
      </c>
      <c r="AH157" s="192">
        <v>1.5</v>
      </c>
      <c r="AI157" s="193">
        <v>0</v>
      </c>
      <c r="AJ157" s="194">
        <f>IF(OR(AD157&lt;0,AD157="n/a",AD157=0,AN157="n/a"),"n/a",AN157/AD157)</f>
        <v>1.224228568082588</v>
      </c>
      <c r="AK157" t="s" s="338">
        <f>IF(OR(AN157&lt;0,AN157="n/a",AO157&lt;0,AO157="n/a"),"n/a",AN157/AO157)</f>
        <v>143</v>
      </c>
      <c r="AL157" s="196">
        <f>((AP157/AQ157)^(1/1)-1)*100</f>
        <v>11.11111111111109</v>
      </c>
      <c r="AM157" s="196">
        <f>IF(AS157=0,"n/a",((AP157/AS157)^(1/3)-1)*100)</f>
        <v>7.721734501594191</v>
      </c>
      <c r="AN157" s="196">
        <f>IF(AV157=0,"n/a",((AP157/AV157)^(1/5)-1)*100)</f>
        <v>8.447177119769854</v>
      </c>
      <c r="AO157" s="197">
        <f>IF(BB157=0,"n/a",((AP157/BB157)^(1/10)-1)*100)</f>
        <v>-5.351923775694445</v>
      </c>
      <c r="AP157" s="194">
        <v>0.6</v>
      </c>
      <c r="AQ157" s="194">
        <v>0.54</v>
      </c>
      <c r="AR157" s="194">
        <v>0.5</v>
      </c>
      <c r="AS157" s="194">
        <v>0.48</v>
      </c>
      <c r="AT157" s="199"/>
      <c r="AU157" s="194">
        <v>0.43</v>
      </c>
      <c r="AV157" s="198">
        <v>0.4</v>
      </c>
      <c r="AW157" s="199"/>
      <c r="AX157" s="398">
        <v>0.4</v>
      </c>
      <c r="AY157" s="370">
        <v>0.3</v>
      </c>
      <c r="AZ157" s="202">
        <v>1.12</v>
      </c>
      <c r="BA157" s="202">
        <v>1.08</v>
      </c>
      <c r="BB157" s="202">
        <v>1.04</v>
      </c>
      <c r="BC157" s="202">
        <v>1.02</v>
      </c>
      <c r="BD157" s="203">
        <v>1</v>
      </c>
      <c r="BE157" s="203">
        <v>1</v>
      </c>
      <c r="BF157" s="202">
        <v>1</v>
      </c>
      <c r="BG157" s="202">
        <v>0.92</v>
      </c>
      <c r="BH157" s="203">
        <v>0.91</v>
      </c>
      <c r="BI157" s="314">
        <v>0.93</v>
      </c>
      <c r="BJ157" s="200">
        <f>SUM(AP157:BI157)</f>
        <v>13.67</v>
      </c>
      <c r="BK157" s="205">
        <f>((AP157/AQ157)-1)*100</f>
        <v>11.11111111111109</v>
      </c>
      <c r="BL157" s="205">
        <f>((AQ157/AR157)-1)*100</f>
        <v>8.000000000000007</v>
      </c>
      <c r="BM157" s="205">
        <f>((AR157/AS157)-1)*100</f>
        <v>4.166666666666674</v>
      </c>
      <c r="BN157" s="205">
        <f>IF(AU157=0,0,IF(AU157&gt;AS157,0,((AS157/AU157)-1)*100))</f>
        <v>11.62790697674419</v>
      </c>
      <c r="BO157" s="205">
        <f>IF(AV157=0,0,IF(AV157&gt;AU157,0,((AU157/AV157)-1)*100))</f>
        <v>7.499999999999996</v>
      </c>
      <c r="BP157" s="205">
        <f>IF(AX157=0,0,IF(AX157&gt;AV157,0,((AV157/AX157)-1)*100))</f>
        <v>0</v>
      </c>
      <c r="BQ157" s="206">
        <f>IF(AY157=0,0,IF(AY157&gt;AX157,0,((AX157/AY157)-1)*100))</f>
        <v>33.33333333333335</v>
      </c>
      <c r="BR157" s="207">
        <f>IF(AZ157=0,0,IF(AZ157&gt;AY157,0,((AY157/AZ157)-1)*100))</f>
        <v>0</v>
      </c>
      <c r="BS157" s="207">
        <f>IF(BA157=0,0,IF(BA157&gt;AZ157,0,((AZ157/BA157)-1)*100))</f>
        <v>3.703703703703698</v>
      </c>
      <c r="BT157" s="207">
        <f>IF(BB157=0,0,IF(BB157&gt;BA157,0,((BA157/BB157)-1)*100))</f>
        <v>3.846153846153855</v>
      </c>
      <c r="BU157" s="207">
        <f>IF(BC157=0,0,IF(BC157&gt;BB157,0,((BB157/BC157)-1)*100))</f>
        <v>1.960784313725483</v>
      </c>
      <c r="BV157" s="207">
        <f>IF(BD157=0,0,IF(BD157&gt;BC157,0,((BC157/BD157)-1)*100))</f>
        <v>2.000000000000002</v>
      </c>
      <c r="BW157" s="207">
        <f>IF(BE157=0,0,IF(BE157&gt;BD157,0,((BD157/BE157)-1)*100))</f>
        <v>0</v>
      </c>
      <c r="BX157" s="207">
        <f>IF(BF157=0,0,IF(BF157&gt;BE157,0,((BE157/BF157)-1)*100))</f>
        <v>0</v>
      </c>
      <c r="BY157" s="207">
        <f>IF(BG157=0,0,IF(BG157&gt;BF157,0,((BF157/BG157)-1)*100))</f>
        <v>8.695652173913038</v>
      </c>
      <c r="BZ157" s="207">
        <f>IF(BH157=0,0,IF(BH157&gt;BG157,0,((BG157/BH157)-1)*100))</f>
        <v>1.098901098901095</v>
      </c>
      <c r="CA157" s="208">
        <f>IF(BI157=0,0,IF(BI157&gt;BH157,0,((BH157/BI157)-1)*100))</f>
        <v>0</v>
      </c>
      <c r="CB157" s="205">
        <f>AVERAGE(BK157:CA157)</f>
        <v>5.70848313083838</v>
      </c>
      <c r="CC157" s="205">
        <f>SQRT(AVERAGE((BK157-$CB157)^2,(BL157-$CB157)^2,(BM157-$CB157)^2,(BN157-$CB157)^2,(BO157-$CB157)^2,(BP157-$CB157)^2,(BQ157-$CB157)^2,(BR157-$CB157)^2,(BS157-$CB157)^2,(BT157-$CB157)^2,(BU157-$CB157)^2,(BV157-$CB157)^2,(BW157-$CB157)^2,(BX157-$CB157)^2,(BY157-$CB157)^2,(BZ157-$CB157)^2,(CA157-$CB157)^2))</f>
        <v>7.920891679165617</v>
      </c>
      <c r="CD157" t="s" s="110">
        <v>132</v>
      </c>
      <c r="CE157" s="209">
        <f>IF(AN157="n/a","n/a",IF(U157&lt;0,"n/a",IF(U157="n/a","n/a",I157+AN157-U157)))</f>
        <v>-8.289813514860553</v>
      </c>
      <c r="CF157" s="209">
        <f>IF(AN157="n/a","n/a",I157+AN157)</f>
        <v>10.85762238257534</v>
      </c>
      <c r="CG157" s="205">
        <f>D157/10+(1000-E157)/100+IF(F157="N",2,IF(F157="Y",1,0))+IF(G157="N",2,IF(G157="Y",1,0))+IF(L157&gt;10,5,L157/2)+IF(S157&gt;100,0,IF(S157&lt;0,0,(100-S157)/10))+IF(U157&gt;100,0,IF(U157&lt;0,0,(100-U157)/10))+IF(X157="-",0,IF(X157="N/A",0,IF(X157&gt;5,0,5-X157)))+IF(Y157&gt;5,0,5-Y157)+IF(Z157="N/A",0,IF(Z157&gt;5,0,5-Z157))+IF(AB157&lt;0,0,IF(AB157="-",0,IF(AB157="N/A",0,IF(AB157&gt;10,5,AB157/2))))+IF(AC157="n/a",0,IF(AC157&lt;0,0,IF(AC157&gt;10,5,AC157/2)))+IF(AE157="n/a",0,IF(AE157&lt;0,0,IF(AE157&gt;10,5,AE157/2)))+AF157/10+IF(AG157&gt;100000,3,IF(AG157&gt;10000,2,IF(AG157&gt;1000,1,0)))+IF(AL157&gt;10,5,AL157/2)+IF(AM157="n/a",0,IF(AM157&gt;10,5,AM157/2))+IF(AN157="n/a",0,IF(AN157&gt;10,5,AN157/2))+IF(AO157="n/a",0,IF(AO157&lt;0,0,IF(AO157&gt;10,5,AO157/2)))+IF(CB157&gt;10,5,CB157/2)</f>
        <v>59.718569170973</v>
      </c>
      <c r="CH157" s="315">
        <f>IF(AB157="n/a",1.03*AP157,IF(AB157&lt;0,1.01*AP157,IF(AB157&gt;10,1.1*AP157,(1+AB157/100)*AP157)))</f>
        <v>0.66</v>
      </c>
      <c r="CI157" s="211">
        <f>IF($AC157="n/a",1.03*CH157,IF($AC157&lt;0,1.01*CH157,IF($AC157&gt;10,1.1*CH157,(1+$AC157/100)*CH157)))</f>
        <v>0.7260000000000001</v>
      </c>
      <c r="CJ157" s="212">
        <f>IF($AE157="n/a",1.03*CI157,IF($AE157&lt;0,1.01*CI157,IF($AE157&gt;10,1.1*CI157,(1+$AE157/100)*CI157)))</f>
        <v>0.7623000000000001</v>
      </c>
      <c r="CK157" s="212">
        <f>IF($AE157="n/a",1.03*CJ157,IF($AE157&lt;0,1.01*CJ157,IF($AE157&gt;10,1.1*CJ157,(1+$AE157/100)*CJ157)))</f>
        <v>0.8004150000000001</v>
      </c>
      <c r="CL157" s="210">
        <f>IF($AE157="n/a",1.03*CK157,IF($AE157&lt;0,1.01*CK157,IF($AE157&gt;10,1.1*CK157,(1+$AE157/100)*CK157)))</f>
        <v>0.8404357500000001</v>
      </c>
      <c r="CM157" s="211">
        <f>SUM(CH157:CL157)</f>
        <v>3.789150750000001</v>
      </c>
      <c r="CN157" s="208">
        <f>(CM157/H157)*100</f>
        <v>12.68547288249079</v>
      </c>
      <c r="CO157" s="213">
        <v>0.73</v>
      </c>
      <c r="CP157" s="214">
        <v>41.2</v>
      </c>
      <c r="CQ157" s="215">
        <v>-6.5</v>
      </c>
      <c r="CR157" s="214">
        <v>7.4</v>
      </c>
      <c r="CS157" s="215">
        <v>11</v>
      </c>
    </row>
    <row r="158" ht="11.25" customHeight="1">
      <c r="A158" t="s" s="227">
        <v>1407</v>
      </c>
      <c r="B158" t="s" s="116">
        <v>1408</v>
      </c>
      <c r="C158" t="s" s="227">
        <v>128</v>
      </c>
      <c r="D158" s="218">
        <v>5</v>
      </c>
      <c r="E158" s="85">
        <v>720</v>
      </c>
      <c r="F158" t="s" s="220">
        <v>55</v>
      </c>
      <c r="G158" t="s" s="221">
        <v>55</v>
      </c>
      <c r="H158" s="493">
        <v>22.9</v>
      </c>
      <c r="I158" s="223">
        <f>(R158/H158)*100</f>
        <v>1.572052401746725</v>
      </c>
      <c r="J158" s="224">
        <v>0.08</v>
      </c>
      <c r="K158" s="224">
        <v>0.09</v>
      </c>
      <c r="L158" s="223">
        <f>((K158/J158)-1)*100</f>
        <v>12.5</v>
      </c>
      <c r="M158" s="226">
        <v>42761</v>
      </c>
      <c r="N158" s="226">
        <v>42765</v>
      </c>
      <c r="O158" s="226">
        <v>42779</v>
      </c>
      <c r="P158" t="s" s="227">
        <v>982</v>
      </c>
      <c r="Q158" s="395"/>
      <c r="R158" s="225">
        <f>K158*4</f>
        <v>0.36</v>
      </c>
      <c r="S158" s="228">
        <f>IF(OR(W158&lt;0.01,W158="n/a"),"n/a",R158/W158*100)</f>
        <v>34.61538461538461</v>
      </c>
      <c r="T158" s="229">
        <f>IF(OR(W158&lt;0.01,Z158="n/a"),"n/a",(H158/SQRT(22.5*W158*(H158/Z158))-1)*100)</f>
        <v>32.35377352958759</v>
      </c>
      <c r="U158" s="223">
        <f>IF(OR(W158&lt;0.01,W158="n/a"),"n/a",H158/W158)</f>
        <v>22.01923076923077</v>
      </c>
      <c r="V158" s="230">
        <v>12</v>
      </c>
      <c r="W158" s="222">
        <v>1.04</v>
      </c>
      <c r="X158" t="s" s="399">
        <v>143</v>
      </c>
      <c r="Y158" s="231">
        <v>5</v>
      </c>
      <c r="Z158" s="232">
        <v>1.79</v>
      </c>
      <c r="AA158" s="233">
        <v>8.300000000000001</v>
      </c>
      <c r="AB158" s="234">
        <v>8</v>
      </c>
      <c r="AC158" s="235">
        <v>26.29</v>
      </c>
      <c r="AD158" s="236">
        <v>4</v>
      </c>
      <c r="AE158" t="s" s="416">
        <v>143</v>
      </c>
      <c r="AF158" s="237">
        <v>3</v>
      </c>
      <c r="AG158" s="238">
        <v>154</v>
      </c>
      <c r="AH158" s="239">
        <v>2.8</v>
      </c>
      <c r="AI158" s="240">
        <v>0.18</v>
      </c>
      <c r="AJ158" s="241">
        <f>IF(OR(AD158&lt;0,AD158="n/a",AD158=0,AN158="n/a"),"n/a",AN158/AD158)</f>
        <v>3.717458874925877</v>
      </c>
      <c r="AK158" s="242">
        <f>IF(OR(AN158&lt;0,AN158="n/a",AO158&lt;0,AO158="n/a"),"n/a",AN158/AO158)</f>
        <v>4.42877307547063</v>
      </c>
      <c r="AL158" s="243">
        <f>((AP158/AQ158)^(1/1)-1)*100</f>
        <v>14.28571428571428</v>
      </c>
      <c r="AM158" s="243">
        <f>IF(AS158=0,"n/a",((AP158/AS158)^(1/3)-1)*100)</f>
        <v>13.30326698854094</v>
      </c>
      <c r="AN158" s="243">
        <f>IF(AV158=0,"n/a",((AP158/AV158)^(1/5)-1)*100)</f>
        <v>14.86983549970351</v>
      </c>
      <c r="AO158" s="244">
        <f>IF(BB158=0,"n/a",((AP158/BB158)^(1/10)-1)*100)</f>
        <v>3.357551910271073</v>
      </c>
      <c r="AP158" s="241">
        <v>0.32</v>
      </c>
      <c r="AQ158" s="241">
        <v>0.28</v>
      </c>
      <c r="AR158" s="321">
        <v>0.24</v>
      </c>
      <c r="AS158" s="241">
        <v>0.22</v>
      </c>
      <c r="AT158" s="245"/>
      <c r="AU158" s="321">
        <v>0.16</v>
      </c>
      <c r="AV158" s="321">
        <v>0.16</v>
      </c>
      <c r="AW158" s="245"/>
      <c r="AX158" s="321">
        <v>0.16</v>
      </c>
      <c r="AY158" s="623">
        <v>0.24</v>
      </c>
      <c r="AZ158" s="648">
        <v>0.32</v>
      </c>
      <c r="BA158" s="648">
        <v>0.27</v>
      </c>
      <c r="BB158" s="248">
        <v>0.23</v>
      </c>
      <c r="BC158" s="317">
        <v>0.2</v>
      </c>
      <c r="BD158" s="248">
        <v>0.2</v>
      </c>
      <c r="BE158" s="248">
        <v>0.19</v>
      </c>
      <c r="BF158" s="248">
        <v>0.12</v>
      </c>
      <c r="BG158" s="317">
        <v>0</v>
      </c>
      <c r="BH158" s="317">
        <v>0</v>
      </c>
      <c r="BI158" s="401">
        <v>0</v>
      </c>
      <c r="BJ158" s="246">
        <f>SUM(AP158:BI158)</f>
        <v>3.31</v>
      </c>
      <c r="BK158" s="250">
        <f>((AP158/AQ158)-1)*100</f>
        <v>14.28571428571428</v>
      </c>
      <c r="BL158" s="250">
        <f>((AQ158/AR158)-1)*100</f>
        <v>16.66666666666667</v>
      </c>
      <c r="BM158" s="250">
        <f>((AR158/AS158)-1)*100</f>
        <v>9.090909090909083</v>
      </c>
      <c r="BN158" s="250">
        <f>IF(AU158=0,0,IF(AU158&gt;AS158,0,((AS158/AU158)-1)*100))</f>
        <v>37.5</v>
      </c>
      <c r="BO158" s="250">
        <f>IF(AV158=0,0,IF(AV158&gt;AU158,0,((AU158/AV158)-1)*100))</f>
        <v>0</v>
      </c>
      <c r="BP158" s="250">
        <f>IF(AX158=0,0,IF(AX158&gt;AV158,0,((AV158/AX158)-1)*100))</f>
        <v>0</v>
      </c>
      <c r="BQ158" s="251">
        <f>IF(AY158=0,0,IF(AY158&gt;AX158,0,((AX158/AY158)-1)*100))</f>
        <v>0</v>
      </c>
      <c r="BR158" s="252">
        <f>IF(AZ158=0,0,IF(AZ158&gt;AY158,0,((AY158/AZ158)-1)*100))</f>
        <v>0</v>
      </c>
      <c r="BS158" s="252">
        <f>IF(BA158=0,0,IF(BA158&gt;AZ158,0,((AZ158/BA158)-1)*100))</f>
        <v>18.51851851851851</v>
      </c>
      <c r="BT158" s="252">
        <f>IF(BB158=0,0,IF(BB158&gt;BA158,0,((BA158/BB158)-1)*100))</f>
        <v>17.3913043478261</v>
      </c>
      <c r="BU158" s="252">
        <f>IF(BC158=0,0,IF(BC158&gt;BB158,0,((BB158/BC158)-1)*100))</f>
        <v>14.99999999999999</v>
      </c>
      <c r="BV158" s="252">
        <f>IF(BD158=0,0,IF(BD158&gt;BC158,0,((BC158/BD158)-1)*100))</f>
        <v>0</v>
      </c>
      <c r="BW158" s="252">
        <f>IF(BE158=0,0,IF(BE158&gt;BD158,0,((BD158/BE158)-1)*100))</f>
        <v>5.263157894736836</v>
      </c>
      <c r="BX158" s="252">
        <f>IF(BF158=0,0,IF(BF158&gt;BE158,0,((BE158/BF158)-1)*100))</f>
        <v>58.33333333333335</v>
      </c>
      <c r="BY158" s="252">
        <f>IF(BG158=0,0,IF(BG158&gt;BF158,0,((BF158/BG158)-1)*100))</f>
        <v>0</v>
      </c>
      <c r="BZ158" s="252">
        <f>IF(BH158=0,0,IF(BH158&gt;BG158,0,((BG158/BH158)-1)*100))</f>
        <v>0</v>
      </c>
      <c r="CA158" s="253">
        <f>IF(BI158=0,0,IF(BI158&gt;BH158,0,((BH158/BI158)-1)*100))</f>
        <v>0</v>
      </c>
      <c r="CB158" s="250">
        <f>AVERAGE(BK158:CA158)</f>
        <v>11.29703553751205</v>
      </c>
      <c r="CC158" s="250">
        <f>SQRT(AVERAGE((BK158-$CB158)^2,(BL158-$CB158)^2,(BM158-$CB158)^2,(BN158-$CB158)^2,(BO158-$CB158)^2,(BP158-$CB158)^2,(BQ158-$CB158)^2,(BR158-$CB158)^2,(BS158-$CB158)^2,(BT158-$CB158)^2,(BU158-$CB158)^2,(BV158-$CB158)^2,(BW158-$CB158)^2,(BX158-$CB158)^2,(BY158-$CB158)^2,(BZ158-$CB158)^2,(CA158-$CB158)^2))</f>
        <v>15.53370990774084</v>
      </c>
      <c r="CD158" t="s" s="116">
        <v>132</v>
      </c>
      <c r="CE158" s="254">
        <f>IF(AN158="n/a","n/a",IF(U158&lt;0,"n/a",IF(U158="n/a","n/a",I158+AN158-U158)))</f>
        <v>-5.577342867780533</v>
      </c>
      <c r="CF158" s="254">
        <f>IF(AN158="n/a","n/a",I158+AN158)</f>
        <v>16.44188790145023</v>
      </c>
      <c r="CG158" s="250">
        <f>D158/10+(1000-E158)/100+IF(F158="N",2,IF(F158="Y",1,0))+IF(G158="N",2,IF(G158="Y",1,0))+IF(L158&gt;10,5,L158/2)+IF(S158&gt;100,0,IF(S158&lt;0,0,(100-S158)/10))+IF(U158&gt;100,0,IF(U158&lt;0,0,(100-U158)/10))+IF(X158="-",0,IF(X158="N/A",0,IF(X158&gt;5,0,5-X158)))+IF(Y158&gt;5,0,5-Y158)+IF(Z158="N/A",0,IF(Z158&gt;5,0,5-Z158))+IF(AB158&lt;0,0,IF(AB158="-",0,IF(AB158="N/A",0,IF(AB158&gt;10,5,AB158/2))))+IF(AC158="n/a",0,IF(AC158&lt;0,0,IF(AC158&gt;10,5,AC158/2)))+IF(AE158="n/a",0,IF(AE158&lt;0,0,IF(AE158&gt;10,5,AE158/2)))+AF158/10+IF(AG158&gt;100000,3,IF(AG158&gt;10000,2,IF(AG158&gt;1000,1,0)))+IF(AL158&gt;10,5,AL158/2)+IF(AM158="n/a",0,IF(AM158&gt;10,5,AM158/2))+IF(AN158="n/a",0,IF(AN158&gt;10,5,AN158/2))+IF(AO158="n/a",0,IF(AO158&lt;0,0,IF(AO158&gt;10,5,AO158/2)))+IF(CB158&gt;10,5,CB158/2)</f>
        <v>60.82531441667399</v>
      </c>
      <c r="CH158" s="255">
        <f>IF(AB158="n/a",1.03*AP158,IF(AB158&lt;0,1.01*AP158,IF(AB158&gt;10,1.1*AP158,(1+AB158/100)*AP158)))</f>
        <v>0.3456</v>
      </c>
      <c r="CI158" s="256">
        <f>IF($AC158="n/a",1.03*CH158,IF($AC158&lt;0,1.01*CH158,IF($AC158&gt;10,1.1*CH158,(1+$AC158/100)*CH158)))</f>
        <v>0.3801600000000001</v>
      </c>
      <c r="CJ158" s="257">
        <f>IF($AE158="n/a",1.03*CI158,IF($AE158&lt;0,1.01*CI158,IF($AE158&gt;10,1.1*CI158,(1+$AE158/100)*CI158)))</f>
        <v>0.3915648</v>
      </c>
      <c r="CK158" s="257">
        <f>IF($AE158="n/a",1.03*CJ158,IF($AE158&lt;0,1.01*CJ158,IF($AE158&gt;10,1.1*CJ158,(1+$AE158/100)*CJ158)))</f>
        <v>0.4033117440000001</v>
      </c>
      <c r="CL158" s="258">
        <f>IF($AE158="n/a",1.03*CK158,IF($AE158&lt;0,1.01*CK158,IF($AE158&gt;10,1.1*CK158,(1+$AE158/100)*CK158)))</f>
        <v>0.4154110963200001</v>
      </c>
      <c r="CM158" s="256">
        <f>SUM(CH158:CL158)</f>
        <v>1.936047640320</v>
      </c>
      <c r="CN158" s="253">
        <f>(CM158/H158)*100</f>
        <v>8.454356507947599</v>
      </c>
      <c r="CO158" s="259">
        <v>0.84</v>
      </c>
      <c r="CP158" s="260">
        <v>53.2</v>
      </c>
      <c r="CQ158" s="261">
        <v>-2.8</v>
      </c>
      <c r="CR158" s="260">
        <v>8.6</v>
      </c>
      <c r="CS158" s="261">
        <v>10.2</v>
      </c>
    </row>
    <row r="159" ht="11.25" customHeight="1">
      <c r="A159" t="s" s="227">
        <v>1409</v>
      </c>
      <c r="B159" t="s" s="116">
        <v>1410</v>
      </c>
      <c r="C159" t="s" s="227">
        <v>128</v>
      </c>
      <c r="D159" s="218">
        <v>7</v>
      </c>
      <c r="E159" s="85">
        <v>465</v>
      </c>
      <c r="F159" t="s" s="220">
        <v>55</v>
      </c>
      <c r="G159" t="s" s="221">
        <v>55</v>
      </c>
      <c r="H159" s="493">
        <v>54.2</v>
      </c>
      <c r="I159" s="223">
        <f>(R159/H159)*100</f>
        <v>1.845018450184502</v>
      </c>
      <c r="J159" s="224">
        <v>0.22</v>
      </c>
      <c r="K159" s="224">
        <v>0.25</v>
      </c>
      <c r="L159" s="223">
        <f>((K159/J159)-1)*100</f>
        <v>13.63636363636365</v>
      </c>
      <c r="M159" s="226">
        <v>42781</v>
      </c>
      <c r="N159" s="226">
        <v>42783</v>
      </c>
      <c r="O159" s="226">
        <v>42790</v>
      </c>
      <c r="P159" t="s" s="227">
        <v>788</v>
      </c>
      <c r="Q159" s="325"/>
      <c r="R159" s="225">
        <f>K159*4</f>
        <v>1</v>
      </c>
      <c r="S159" s="228">
        <f>IF(OR(W159&lt;0.01,W159="n/a"),"n/a",R159/W159*100)</f>
        <v>32.36245954692557</v>
      </c>
      <c r="T159" s="229">
        <f>IF(OR(W159&lt;0.01,Z159="n/a"),"n/a",(H159/SQRT(22.5*W159*(H159/Z159))-1)*100)</f>
        <v>8.855640742201242</v>
      </c>
      <c r="U159" s="223">
        <f>IF(OR(W159&lt;0.01,W159="n/a"),"n/a",H159/W159)</f>
        <v>17.54045307443366</v>
      </c>
      <c r="V159" s="230">
        <v>12</v>
      </c>
      <c r="W159" s="222">
        <v>3.09</v>
      </c>
      <c r="X159" s="222">
        <v>1.95</v>
      </c>
      <c r="Y159" s="231">
        <v>5.36</v>
      </c>
      <c r="Z159" s="232">
        <v>1.52</v>
      </c>
      <c r="AA159" s="233">
        <v>8.199999999999999</v>
      </c>
      <c r="AB159" s="234">
        <v>13.1</v>
      </c>
      <c r="AC159" s="235">
        <v>20.33</v>
      </c>
      <c r="AD159" s="236">
        <v>17.6</v>
      </c>
      <c r="AE159" s="236">
        <v>9</v>
      </c>
      <c r="AF159" s="237">
        <v>2</v>
      </c>
      <c r="AG159" s="238">
        <v>548</v>
      </c>
      <c r="AH159" s="239">
        <v>2.3</v>
      </c>
      <c r="AI159" s="240">
        <v>0.12</v>
      </c>
      <c r="AJ159" s="241">
        <f>IF(OR(AD159&lt;0,AD159="n/a",AD159=0,AN159="n/a"),"n/a",AN159/AD159)</f>
        <v>4.401184106435522</v>
      </c>
      <c r="AK159" t="s" s="265">
        <f>IF(OR(AN159&lt;0,AN159="n/a",AO159&lt;0,AO159="n/a"),"n/a",AN159/AO159)</f>
        <v>143</v>
      </c>
      <c r="AL159" s="243">
        <f>((AP159/AQ159)^(1/1)-1)*100</f>
        <v>13.5483870967742</v>
      </c>
      <c r="AM159" s="243">
        <f>IF(AS159=0,"n/a",((AP159/AS159)^(1/3)-1)*100)</f>
        <v>30.05914468513868</v>
      </c>
      <c r="AN159" s="243">
        <f>IF(AV159=0,"n/a",((AP159/AV159)^(1/5)-1)*100)</f>
        <v>77.46084027326521</v>
      </c>
      <c r="AO159" s="244">
        <f>IF(BB159=0,"n/a",((AP159/BB159)^(1/10)-1)*100)</f>
        <v>-0.8663392355479416</v>
      </c>
      <c r="AP159" s="241">
        <v>0.88</v>
      </c>
      <c r="AQ159" s="241">
        <v>0.775</v>
      </c>
      <c r="AR159" s="241">
        <v>0.625</v>
      </c>
      <c r="AS159" s="241">
        <v>0.4</v>
      </c>
      <c r="AT159" s="245"/>
      <c r="AU159" s="241">
        <v>0.2</v>
      </c>
      <c r="AV159" s="241">
        <v>0.05</v>
      </c>
      <c r="AW159" s="245"/>
      <c r="AX159" s="583">
        <v>0</v>
      </c>
      <c r="AY159" s="394">
        <v>0.465</v>
      </c>
      <c r="AZ159" s="248">
        <v>1.04</v>
      </c>
      <c r="BA159" s="248">
        <v>1</v>
      </c>
      <c r="BB159" s="248">
        <v>0.96</v>
      </c>
      <c r="BC159" s="317">
        <v>0.88</v>
      </c>
      <c r="BD159" s="248">
        <v>0.8</v>
      </c>
      <c r="BE159" s="248">
        <v>0.6</v>
      </c>
      <c r="BF159" s="248">
        <v>0.52</v>
      </c>
      <c r="BG159" s="248">
        <v>0.48</v>
      </c>
      <c r="BH159" s="248">
        <v>0.44</v>
      </c>
      <c r="BI159" s="249">
        <v>0.4</v>
      </c>
      <c r="BJ159" s="246">
        <f>SUM(AP159:BI159)</f>
        <v>10.515</v>
      </c>
      <c r="BK159" s="250">
        <f>((AP159/AQ159)-1)*100</f>
        <v>13.5483870967742</v>
      </c>
      <c r="BL159" s="250">
        <f>((AQ159/AR159)-1)*100</f>
        <v>24</v>
      </c>
      <c r="BM159" s="250">
        <f>((AR159/AS159)-1)*100</f>
        <v>56.25</v>
      </c>
      <c r="BN159" s="250">
        <f>IF(AU159=0,0,IF(AU159&gt;AS159,0,((AS159/AU159)-1)*100))</f>
        <v>100</v>
      </c>
      <c r="BO159" s="250">
        <f>IF(AV159=0,0,IF(AV159&gt;AU159,0,((AU159/AV159)-1)*100))</f>
        <v>300</v>
      </c>
      <c r="BP159" s="250">
        <f>IF(AX159=0,0,IF(AX159&gt;AV159,0,((AV159/AX159)-1)*100))</f>
        <v>0</v>
      </c>
      <c r="BQ159" s="251">
        <f>IF(AY159=0,0,IF(AY159&gt;AX159,0,((AX159/AY159)-1)*100))</f>
        <v>0</v>
      </c>
      <c r="BR159" s="252">
        <f>IF(AZ159=0,0,IF(AZ159&gt;AY159,0,((AY159/AZ159)-1)*100))</f>
        <v>0</v>
      </c>
      <c r="BS159" s="252">
        <f>IF(BA159=0,0,IF(BA159&gt;AZ159,0,((AZ159/BA159)-1)*100))</f>
        <v>4.000000000000004</v>
      </c>
      <c r="BT159" s="252">
        <f>IF(BB159=0,0,IF(BB159&gt;BA159,0,((BA159/BB159)-1)*100))</f>
        <v>4.166666666666674</v>
      </c>
      <c r="BU159" s="252">
        <f>IF(BC159=0,0,IF(BC159&gt;BB159,0,((BB159/BC159)-1)*100))</f>
        <v>9.090909090909083</v>
      </c>
      <c r="BV159" s="252">
        <f>IF(BD159=0,0,IF(BD159&gt;BC159,0,((BC159/BD159)-1)*100))</f>
        <v>9.999999999999986</v>
      </c>
      <c r="BW159" s="252">
        <f>IF(BE159=0,0,IF(BE159&gt;BD159,0,((BD159/BE159)-1)*100))</f>
        <v>33.33333333333335</v>
      </c>
      <c r="BX159" s="252">
        <f>IF(BF159=0,0,IF(BF159&gt;BE159,0,((BE159/BF159)-1)*100))</f>
        <v>15.38461538461537</v>
      </c>
      <c r="BY159" s="252">
        <f>IF(BG159=0,0,IF(BG159&gt;BF159,0,((BF159/BG159)-1)*100))</f>
        <v>8.333333333333348</v>
      </c>
      <c r="BZ159" s="252">
        <f>IF(BH159=0,0,IF(BH159&gt;BG159,0,((BG159/BH159)-1)*100))</f>
        <v>9.090909090909083</v>
      </c>
      <c r="CA159" s="253">
        <f>IF(BI159=0,0,IF(BI159&gt;BH159,0,((BH159/BI159)-1)*100))</f>
        <v>9.999999999999986</v>
      </c>
      <c r="CB159" s="250">
        <f>AVERAGE(BK159:CA159)</f>
        <v>35.12930317626712</v>
      </c>
      <c r="CC159" s="250">
        <f>SQRT(AVERAGE((BK159-$CB159)^2,(BL159-$CB159)^2,(BM159-$CB159)^2,(BN159-$CB159)^2,(BO159-$CB159)^2,(BP159-$CB159)^2,(BQ159-$CB159)^2,(BR159-$CB159)^2,(BS159-$CB159)^2,(BT159-$CB159)^2,(BU159-$CB159)^2,(BV159-$CB159)^2,(BW159-$CB159)^2,(BX159-$CB159)^2,(BY159-$CB159)^2,(BZ159-$CB159)^2,(CA159-$CB159)^2))</f>
        <v>70.61093008137665</v>
      </c>
      <c r="CD159" t="s" s="116">
        <v>132</v>
      </c>
      <c r="CE159" s="254">
        <f>IF(AN159="n/a","n/a",IF(U159&lt;0,"n/a",IF(U159="n/a","n/a",I159+AN159-U159)))</f>
        <v>61.76540564901605</v>
      </c>
      <c r="CF159" s="254">
        <f>IF(AN159="n/a","n/a",I159+AN159)</f>
        <v>79.3058587234497</v>
      </c>
      <c r="CG159" s="250">
        <f>D159/10+(1000-E159)/100+IF(F159="N",2,IF(F159="Y",1,0))+IF(G159="N",2,IF(G159="Y",1,0))+IF(L159&gt;10,5,L159/2)+IF(S159&gt;100,0,IF(S159&lt;0,0,(100-S159)/10))+IF(U159&gt;100,0,IF(U159&lt;0,0,(100-U159)/10))+IF(X159="-",0,IF(X159="N/A",0,IF(X159&gt;5,0,5-X159)))+IF(Y159&gt;5,0,5-Y159)+IF(Z159="N/A",0,IF(Z159&gt;5,0,5-Z159))+IF(AB159&lt;0,0,IF(AB159="-",0,IF(AB159="N/A",0,IF(AB159&gt;10,5,AB159/2))))+IF(AC159="n/a",0,IF(AC159&lt;0,0,IF(AC159&gt;10,5,AC159/2)))+IF(AE159="n/a",0,IF(AE159&lt;0,0,IF(AE159&gt;10,5,AE159/2)))+AF159/10+IF(AG159&gt;100000,3,IF(AG159&gt;10000,2,IF(AG159&gt;1000,1,0)))+IF(AL159&gt;10,5,AL159/2)+IF(AM159="n/a",0,IF(AM159&gt;10,5,AM159/2))+IF(AN159="n/a",0,IF(AN159&gt;10,5,AN159/2))+IF(AO159="n/a",0,IF(AO159&lt;0,0,IF(AO159&gt;10,5,AO159/2)))+IF(CB159&gt;10,5,CB159/2)</f>
        <v>71.28970873786407</v>
      </c>
      <c r="CH159" s="255">
        <f>IF(AB159="n/a",1.03*AP159,IF(AB159&lt;0,1.01*AP159,IF(AB159&gt;10,1.1*AP159,(1+AB159/100)*AP159)))</f>
        <v>0.9680000000000001</v>
      </c>
      <c r="CI159" s="256">
        <f>IF($AC159="n/a",1.03*CH159,IF($AC159&lt;0,1.01*CH159,IF($AC159&gt;10,1.1*CH159,(1+$AC159/100)*CH159)))</f>
        <v>1.0648</v>
      </c>
      <c r="CJ159" s="257">
        <f>IF($AE159="n/a",1.03*CI159,IF($AE159&lt;0,1.01*CI159,IF($AE159&gt;10,1.1*CI159,(1+$AE159/100)*CI159)))</f>
        <v>1.160632</v>
      </c>
      <c r="CK159" s="257">
        <f>IF($AE159="n/a",1.03*CJ159,IF($AE159&lt;0,1.01*CJ159,IF($AE159&gt;10,1.1*CJ159,(1+$AE159/100)*CJ159)))</f>
        <v>1.26508888</v>
      </c>
      <c r="CL159" s="258">
        <f>IF($AE159="n/a",1.03*CK159,IF($AE159&lt;0,1.01*CK159,IF($AE159&gt;10,1.1*CK159,(1+$AE159/100)*CK159)))</f>
        <v>1.378946879200001</v>
      </c>
      <c r="CM159" s="256">
        <f>SUM(CH159:CL159)</f>
        <v>5.837467759200002</v>
      </c>
      <c r="CN159" s="253">
        <f>(CM159/H159)*100</f>
        <v>10.77023571808118</v>
      </c>
      <c r="CO159" s="259">
        <v>0.93</v>
      </c>
      <c r="CP159" s="260">
        <v>46.9</v>
      </c>
      <c r="CQ159" s="261">
        <v>-4.8</v>
      </c>
      <c r="CR159" s="260">
        <v>5.5</v>
      </c>
      <c r="CS159" s="261">
        <v>5.7</v>
      </c>
    </row>
    <row r="160" ht="11.25" customHeight="1">
      <c r="A160" t="s" s="227">
        <v>1411</v>
      </c>
      <c r="B160" t="s" s="116">
        <v>1412</v>
      </c>
      <c r="C160" t="s" s="227">
        <v>128</v>
      </c>
      <c r="D160" s="218">
        <v>5</v>
      </c>
      <c r="E160" s="85">
        <v>771</v>
      </c>
      <c r="F160" t="s" s="220">
        <v>129</v>
      </c>
      <c r="G160" t="s" s="221">
        <v>129</v>
      </c>
      <c r="H160" s="560">
        <v>8</v>
      </c>
      <c r="I160" s="223">
        <f>(R160/H160)*100</f>
        <v>2.5</v>
      </c>
      <c r="J160" s="224">
        <v>0.04</v>
      </c>
      <c r="K160" s="224">
        <v>0.05</v>
      </c>
      <c r="L160" s="223">
        <f>((K160/J160)-1)*100</f>
        <v>25</v>
      </c>
      <c r="M160" s="226">
        <v>42851</v>
      </c>
      <c r="N160" s="226">
        <v>42855</v>
      </c>
      <c r="O160" s="226">
        <v>42881</v>
      </c>
      <c r="P160" t="s" s="227">
        <v>541</v>
      </c>
      <c r="Q160" s="316"/>
      <c r="R160" s="225">
        <f>K160*4</f>
        <v>0.2</v>
      </c>
      <c r="S160" s="228">
        <f>IF(OR(W160&lt;0.01,W160="n/a"),"n/a",R160/W160*100)</f>
        <v>42.55319148936171</v>
      </c>
      <c r="T160" s="229">
        <f>IF(OR(W160&lt;0.01,Z160="n/a"),"n/a",(H160/SQRT(22.5*W160*(H160/Z160))-1)*100)</f>
        <v>-18.87318394212709</v>
      </c>
      <c r="U160" s="223">
        <f>IF(OR(W160&lt;0.01,W160="n/a"),"n/a",H160/W160)</f>
        <v>17.02127659574468</v>
      </c>
      <c r="V160" s="230">
        <v>12</v>
      </c>
      <c r="W160" s="561">
        <v>0.47</v>
      </c>
      <c r="X160" t="s" s="562">
        <v>143</v>
      </c>
      <c r="Y160" s="563">
        <v>2.59</v>
      </c>
      <c r="Z160" s="564">
        <v>0.87</v>
      </c>
      <c r="AA160" t="s" s="649">
        <v>143</v>
      </c>
      <c r="AB160" t="s" s="650">
        <v>143</v>
      </c>
      <c r="AC160" t="s" s="649">
        <v>143</v>
      </c>
      <c r="AD160" t="s" s="562">
        <v>143</v>
      </c>
      <c r="AE160" t="s" s="562">
        <v>143</v>
      </c>
      <c r="AF160" s="237">
        <v>0</v>
      </c>
      <c r="AG160" s="651">
        <v>30</v>
      </c>
      <c r="AH160" t="s" s="562">
        <v>143</v>
      </c>
      <c r="AI160" t="s" s="562">
        <v>143</v>
      </c>
      <c r="AJ160" t="s" s="265">
        <f>IF(OR(AD160&lt;0,AD160="n/a",AD160=0,AN160="n/a"),"n/a",AN160/AD160)</f>
        <v>143</v>
      </c>
      <c r="AK160" t="s" s="265">
        <f>IF(OR(AN160&lt;0,AN160="n/a",AO160&lt;0,AO160="n/a"),"n/a",AN160/AO160)</f>
        <v>143</v>
      </c>
      <c r="AL160" s="243">
        <f>((AP160/AQ160)^(1/1)-1)*100</f>
        <v>9.999999999999986</v>
      </c>
      <c r="AM160" s="243">
        <f>IF(AS160=0,"n/a",((AP160/AS160)^(1/3)-1)*100)</f>
        <v>76.51741676630314</v>
      </c>
      <c r="AN160" t="s" s="265">
        <f>IF(AV160=0,"n/a",((AP160/AV160)^(1/5)-1)*100)</f>
        <v>143</v>
      </c>
      <c r="AO160" t="s" s="265">
        <f>IF(BB160=0,"n/a",((AP160/BB160)^(1/10)-1)*100)</f>
        <v>143</v>
      </c>
      <c r="AP160" s="241">
        <v>0.11</v>
      </c>
      <c r="AQ160" s="241">
        <v>0.1</v>
      </c>
      <c r="AR160" s="321">
        <v>0.08</v>
      </c>
      <c r="AS160" s="241">
        <v>0.02</v>
      </c>
      <c r="AT160" s="245"/>
      <c r="AU160" s="321">
        <v>0</v>
      </c>
      <c r="AV160" s="321">
        <v>0</v>
      </c>
      <c r="AW160" s="245"/>
      <c r="AX160" s="583">
        <v>0</v>
      </c>
      <c r="AY160" s="394">
        <v>0.15</v>
      </c>
      <c r="AZ160" s="248">
        <v>0.15</v>
      </c>
      <c r="BA160" s="317">
        <v>0</v>
      </c>
      <c r="BB160" s="317">
        <v>0</v>
      </c>
      <c r="BC160" s="317">
        <v>0</v>
      </c>
      <c r="BD160" s="317">
        <v>0</v>
      </c>
      <c r="BE160" s="317">
        <v>0</v>
      </c>
      <c r="BF160" s="317">
        <v>0</v>
      </c>
      <c r="BG160" s="317">
        <v>0</v>
      </c>
      <c r="BH160" s="317">
        <v>0</v>
      </c>
      <c r="BI160" s="401">
        <v>0</v>
      </c>
      <c r="BJ160" s="246">
        <f>SUM(AP160:BI160)</f>
        <v>0.6100000000000001</v>
      </c>
      <c r="BK160" s="250">
        <f>((AP160/AQ160)-1)*100</f>
        <v>9.999999999999986</v>
      </c>
      <c r="BL160" s="250">
        <f>((AQ160/AR160)-1)*100</f>
        <v>25</v>
      </c>
      <c r="BM160" s="250">
        <f>((AR160/AS160)-1)*100</f>
        <v>300</v>
      </c>
      <c r="BN160" s="250">
        <f>IF(AU160=0,0,IF(AU160&gt;AS160,0,((AS160/AU160)-1)*100))</f>
        <v>0</v>
      </c>
      <c r="BO160" s="250">
        <f>IF(AV160=0,0,IF(AV160&gt;AU160,0,((AU160/AV160)-1)*100))</f>
        <v>0</v>
      </c>
      <c r="BP160" s="250">
        <f>IF(AX160=0,0,IF(AX160&gt;AV160,0,((AV160/AX160)-1)*100))</f>
        <v>0</v>
      </c>
      <c r="BQ160" s="251">
        <f>IF(AY160=0,0,IF(AY160&gt;AX160,0,((AX160/AY160)-1)*100))</f>
        <v>0</v>
      </c>
      <c r="BR160" s="252">
        <f>IF(AZ160=0,0,IF(AZ160&gt;AY160,0,((AY160/AZ160)-1)*100))</f>
        <v>0</v>
      </c>
      <c r="BS160" s="252">
        <f>IF(BA160=0,0,IF(BA160&gt;AZ160,0,((AZ160/BA160)-1)*100))</f>
        <v>0</v>
      </c>
      <c r="BT160" s="252">
        <f>IF(BB160=0,0,IF(BB160&gt;BA160,0,((BA160/BB160)-1)*100))</f>
        <v>0</v>
      </c>
      <c r="BU160" s="252">
        <f>IF(BC160=0,0,IF(BC160&gt;BB160,0,((BB160/BC160)-1)*100))</f>
        <v>0</v>
      </c>
      <c r="BV160" s="252">
        <f>IF(BD160=0,0,IF(BD160&gt;BC160,0,((BC160/BD160)-1)*100))</f>
        <v>0</v>
      </c>
      <c r="BW160" s="252">
        <f>IF(BE160=0,0,IF(BE160&gt;BD160,0,((BD160/BE160)-1)*100))</f>
        <v>0</v>
      </c>
      <c r="BX160" s="252">
        <f>IF(BF160=0,0,IF(BF160&gt;BE160,0,((BE160/BF160)-1)*100))</f>
        <v>0</v>
      </c>
      <c r="BY160" s="252">
        <f>IF(BG160=0,0,IF(BG160&gt;BF160,0,((BF160/BG160)-1)*100))</f>
        <v>0</v>
      </c>
      <c r="BZ160" s="252">
        <f>IF(BH160=0,0,IF(BH160&gt;BG160,0,((BG160/BH160)-1)*100))</f>
        <v>0</v>
      </c>
      <c r="CA160" s="253">
        <f>IF(BI160=0,0,IF(BI160&gt;BH160,0,((BH160/BI160)-1)*100))</f>
        <v>0</v>
      </c>
      <c r="CB160" s="250">
        <f>AVERAGE(BK160:CA160)</f>
        <v>19.70588235294118</v>
      </c>
      <c r="CC160" s="250">
        <f>SQRT(AVERAGE((BK160-$CB160)^2,(BL160-$CB160)^2,(BM160-$CB160)^2,(BN160-$CB160)^2,(BO160-$CB160)^2,(BP160-$CB160)^2,(BQ160-$CB160)^2,(BR160-$CB160)^2,(BS160-$CB160)^2,(BT160-$CB160)^2,(BU160-$CB160)^2,(BV160-$CB160)^2,(BW160-$CB160)^2,(BX160-$CB160)^2,(BY160-$CB160)^2,(BZ160-$CB160)^2,(CA160-$CB160)^2))</f>
        <v>70.34516974586383</v>
      </c>
      <c r="CD160" t="s" s="116">
        <v>132</v>
      </c>
      <c r="CE160" t="s" s="402">
        <f>IF(AN160="n/a","n/a",IF(U160&lt;0,"n/a",IF(U160="n/a","n/a",I160+AN160-U160)))</f>
        <v>143</v>
      </c>
      <c r="CF160" t="s" s="402">
        <f>IF(AN160="n/a","n/a",I160+AN160)</f>
        <v>143</v>
      </c>
      <c r="CG160" s="250">
        <f>D160/10+(1000-E160)/100+IF(F160="N",2,IF(F160="Y",1,0))+IF(G160="N",2,IF(G160="Y",1,0))+IF(L160&gt;10,5,L160/2)+IF(S160&gt;100,0,IF(S160&lt;0,0,(100-S160)/10))+IF(U160&gt;100,0,IF(U160&lt;0,0,(100-U160)/10))+IF(X160="-",0,IF(X160="N/A",0,IF(X160&gt;5,0,5-X160)))+IF(Y160&gt;5,0,5-Y160)+IF(Z160="N/A",0,IF(Z160&gt;5,0,5-Z160))+IF(AB160&lt;0,0,IF(AB160="-",0,IF(AB160="N/A",0,IF(AB160&gt;10,5,AB160/2))))+IF(AC160="n/a",0,IF(AC160&lt;0,0,IF(AC160&gt;10,5,AC160/2)))+IF(AE160="n/a",0,IF(AE160&lt;0,0,IF(AE160&gt;10,5,AE160/2)))+AF160/10+IF(AG160&gt;100000,3,IF(AG160&gt;10000,2,IF(AG160&gt;1000,1,0)))+IF(AL160&gt;10,5,AL160/2)+IF(AM160="n/a",0,IF(AM160&gt;10,5,AM160/2))+IF(AN160="n/a",0,IF(AN160&gt;10,5,AN160/2))+IF(AO160="n/a",0,IF(AO160&lt;0,0,IF(AO160&gt;10,5,AO160/2)))+IF(CB160&gt;10,5,CB160/2)</f>
        <v>43.37255319148935</v>
      </c>
      <c r="CH160" s="255">
        <f>IF(AB160="n/a",1.03*AP160,IF(AB160&lt;0,1.01*AP160,IF(AB160&gt;10,1.1*AP160,(1+AB160/100)*AP160)))</f>
        <v>0.1133</v>
      </c>
      <c r="CI160" s="256">
        <f>IF($AC160="n/a",1.03*CH160,IF($AC160&lt;0,1.01*CH160,IF($AC160&gt;10,1.1*CH160,(1+$AC160/100)*CH160)))</f>
        <v>0.116699</v>
      </c>
      <c r="CJ160" s="257">
        <f>IF($AE160="n/a",1.03*CI160,IF($AE160&lt;0,1.01*CI160,IF($AE160&gt;10,1.1*CI160,(1+$AE160/100)*CI160)))</f>
        <v>0.12019997</v>
      </c>
      <c r="CK160" s="257">
        <f>IF($AE160="n/a",1.03*CJ160,IF($AE160&lt;0,1.01*CJ160,IF($AE160&gt;10,1.1*CJ160,(1+$AE160/100)*CJ160)))</f>
        <v>0.1238059691</v>
      </c>
      <c r="CL160" s="258">
        <f>IF($AE160="n/a",1.03*CK160,IF($AE160&lt;0,1.01*CK160,IF($AE160&gt;10,1.1*CK160,(1+$AE160/100)*CK160)))</f>
        <v>0.127520148173</v>
      </c>
      <c r="CM160" s="256">
        <f>SUM(CH160:CL160)</f>
        <v>0.601525087273</v>
      </c>
      <c r="CN160" s="253">
        <f>(CM160/H160)*100</f>
        <v>7.5190635909125</v>
      </c>
      <c r="CO160" t="s" s="562">
        <v>143</v>
      </c>
      <c r="CP160" s="652">
        <v>19.4</v>
      </c>
      <c r="CQ160" s="653">
        <v>-6.4</v>
      </c>
      <c r="CR160" s="652">
        <v>0.2</v>
      </c>
      <c r="CS160" s="653">
        <v>0.4</v>
      </c>
    </row>
    <row r="161" ht="11.25" customHeight="1">
      <c r="A161" t="s" s="146">
        <v>1413</v>
      </c>
      <c r="B161" t="s" s="146">
        <v>1414</v>
      </c>
      <c r="C161" t="s" s="273">
        <v>128</v>
      </c>
      <c r="D161" s="267">
        <v>7</v>
      </c>
      <c r="E161" s="85">
        <v>527</v>
      </c>
      <c r="F161" t="s" s="151">
        <v>129</v>
      </c>
      <c r="G161" t="s" s="152">
        <v>129</v>
      </c>
      <c r="H161" s="496">
        <v>45.65</v>
      </c>
      <c r="I161" s="269">
        <f>(R161/H161)*100</f>
        <v>1.664841182913472</v>
      </c>
      <c r="J161" s="270">
        <v>0.18</v>
      </c>
      <c r="K161" s="270">
        <v>0.19</v>
      </c>
      <c r="L161" s="269">
        <f>((K161/J161)-1)*100</f>
        <v>5.555555555555558</v>
      </c>
      <c r="M161" s="272">
        <v>42900</v>
      </c>
      <c r="N161" s="272">
        <v>42902</v>
      </c>
      <c r="O161" s="272">
        <v>42919</v>
      </c>
      <c r="P161" t="s" s="273">
        <v>201</v>
      </c>
      <c r="Q161" s="354"/>
      <c r="R161" s="271">
        <f>K161*4</f>
        <v>0.76</v>
      </c>
      <c r="S161" s="275">
        <f>IF(OR(W161&lt;0.01,W161="n/a"),"n/a",R161/W161*100)</f>
        <v>45.50898203592815</v>
      </c>
      <c r="T161" s="276">
        <f>IF(OR(W161&lt;0.01,Z161="n/a"),"n/a",(H161/SQRT(22.5*W161*(H161/Z161))-1)*100)</f>
        <v>103.240546873763</v>
      </c>
      <c r="U161" s="269">
        <f>IF(OR(W161&lt;0.01,W161="n/a"),"n/a",H161/W161)</f>
        <v>27.33532934131737</v>
      </c>
      <c r="V161" s="277">
        <v>12</v>
      </c>
      <c r="W161" s="268">
        <v>1.67</v>
      </c>
      <c r="X161" s="268">
        <v>2.74</v>
      </c>
      <c r="Y161" s="278">
        <v>12.62</v>
      </c>
      <c r="Z161" s="279">
        <v>3.4</v>
      </c>
      <c r="AA161" s="280">
        <v>12.2</v>
      </c>
      <c r="AB161" s="281">
        <v>41.4</v>
      </c>
      <c r="AC161" s="282">
        <v>9.69</v>
      </c>
      <c r="AD161" s="283">
        <v>7.8</v>
      </c>
      <c r="AE161" s="283">
        <v>10</v>
      </c>
      <c r="AF161" s="284">
        <v>9</v>
      </c>
      <c r="AG161" s="285">
        <v>3036</v>
      </c>
      <c r="AH161" s="286">
        <v>1</v>
      </c>
      <c r="AI161" s="287">
        <v>0</v>
      </c>
      <c r="AJ161" s="288">
        <f>IF(OR(AD161&lt;0,AD161="n/a",AD161=0,AN161="n/a"),"n/a",AN161/AD161)</f>
        <v>1.002579330699172</v>
      </c>
      <c r="AK161" s="289">
        <f>IF(OR(AN161&lt;0,AN161="n/a",AO161&lt;0,AO161="n/a"),"n/a",AN161/AO161)</f>
        <v>1.346533055894144</v>
      </c>
      <c r="AL161" s="290">
        <f>((AP161/AQ161)^(1/1)-1)*100</f>
        <v>13.33333333333335</v>
      </c>
      <c r="AM161" s="290">
        <f>IF(AS161=0,"n/a",((AP161/AS161)^(1/3)-1)*100)</f>
        <v>10.06424162982089</v>
      </c>
      <c r="AN161" s="290">
        <f>IF(AV161=0,"n/a",((AP161/AV161)^(1/5)-1)*100)</f>
        <v>7.820118779453544</v>
      </c>
      <c r="AO161" s="291">
        <f>IF(BB161=0,"n/a",((AP161/BB161)^(1/10)-1)*100)</f>
        <v>5.807595101525909</v>
      </c>
      <c r="AP161" s="288">
        <v>0.68</v>
      </c>
      <c r="AQ161" s="288">
        <v>0.6</v>
      </c>
      <c r="AR161" s="288">
        <v>0.54</v>
      </c>
      <c r="AS161" s="288">
        <v>0.51</v>
      </c>
      <c r="AT161" s="292"/>
      <c r="AU161" s="288">
        <v>0.49</v>
      </c>
      <c r="AV161" s="288">
        <v>0.46667</v>
      </c>
      <c r="AW161" s="292"/>
      <c r="AX161" s="524">
        <v>0.45333</v>
      </c>
      <c r="AY161" s="294">
        <v>0.45333</v>
      </c>
      <c r="AZ161" s="295">
        <v>0.44</v>
      </c>
      <c r="BA161" s="295">
        <v>0.41333</v>
      </c>
      <c r="BB161" s="295">
        <v>0.38667</v>
      </c>
      <c r="BC161" s="295">
        <v>0.35667</v>
      </c>
      <c r="BD161" s="295">
        <v>0.325</v>
      </c>
      <c r="BE161" s="295">
        <v>0.295</v>
      </c>
      <c r="BF161" s="295">
        <v>0.26</v>
      </c>
      <c r="BG161" s="295">
        <v>0.2256</v>
      </c>
      <c r="BH161" s="295">
        <v>0.2016</v>
      </c>
      <c r="BI161" s="296">
        <v>0.176</v>
      </c>
      <c r="BJ161" s="293">
        <f>SUM(AP161:BI161)</f>
        <v>7.273200000000001</v>
      </c>
      <c r="BK161" s="297">
        <f>((AP161/AQ161)-1)*100</f>
        <v>13.33333333333335</v>
      </c>
      <c r="BL161" s="297">
        <f>((AQ161/AR161)-1)*100</f>
        <v>11.11111111111109</v>
      </c>
      <c r="BM161" s="297">
        <f>((AR161/AS161)-1)*100</f>
        <v>5.882352941176472</v>
      </c>
      <c r="BN161" s="297">
        <f>IF(AU161=0,0,IF(AU161&gt;AS161,0,((AS161/AU161)-1)*100))</f>
        <v>4.081632653061229</v>
      </c>
      <c r="BO161" s="297">
        <f>IF(AV161=0,0,IF(AV161&gt;AU161,0,((AU161/AV161)-1)*100))</f>
        <v>4.999250005357103</v>
      </c>
      <c r="BP161" s="297">
        <f>IF(AX161=0,0,IF(AX161&gt;AV161,0,((AV161/AX161)-1)*100))</f>
        <v>2.942668696093342</v>
      </c>
      <c r="BQ161" s="298">
        <f>IF(AY161=0,0,IF(AY161&gt;AX161,0,((AX161/AY161)-1)*100))</f>
        <v>0</v>
      </c>
      <c r="BR161" s="299">
        <f>IF(AZ161=0,0,IF(AZ161&gt;AY161,0,((AY161/AZ161)-1)*100))</f>
        <v>3.029545454545457</v>
      </c>
      <c r="BS161" s="299">
        <f>IF(BA161=0,0,IF(BA161&gt;AZ161,0,((AZ161/BA161)-1)*100))</f>
        <v>6.452471390898329</v>
      </c>
      <c r="BT161" s="299">
        <f>IF(BB161=0,0,IF(BB161&gt;BA161,0,((BA161/BB161)-1)*100))</f>
        <v>6.894768148550434</v>
      </c>
      <c r="BU161" s="299">
        <f>IF(BC161=0,0,IF(BC161&gt;BB161,0,((BB161/BC161)-1)*100))</f>
        <v>8.411136344520154</v>
      </c>
      <c r="BV161" s="299">
        <f>IF(BD161=0,0,IF(BD161&gt;BC161,0,((BC161/BD161)-1)*100))</f>
        <v>9.744615384615374</v>
      </c>
      <c r="BW161" s="299">
        <f>IF(BE161=0,0,IF(BE161&gt;BD161,0,((BD161/BE161)-1)*100))</f>
        <v>10.16949152542375</v>
      </c>
      <c r="BX161" s="299">
        <f>IF(BF161=0,0,IF(BF161&gt;BE161,0,((BE161/BF161)-1)*100))</f>
        <v>13.46153846153846</v>
      </c>
      <c r="BY161" s="299">
        <f>IF(BG161=0,0,IF(BG161&gt;BF161,0,((BF161/BG161)-1)*100))</f>
        <v>15.24822695035462</v>
      </c>
      <c r="BZ161" s="299">
        <f>IF(BH161=0,0,IF(BH161&gt;BG161,0,((BG161/BH161)-1)*100))</f>
        <v>11.90476190476191</v>
      </c>
      <c r="CA161" s="300">
        <f>IF(BI161=0,0,IF(BI161&gt;BH161,0,((BH161/BI161)-1)*100))</f>
        <v>14.54545454545455</v>
      </c>
      <c r="CB161" s="297">
        <f>AVERAGE(BK161:CA161)</f>
        <v>8.365432873576212</v>
      </c>
      <c r="CC161" s="297">
        <f>SQRT(AVERAGE((BK161-$CB161)^2,(BL161-$CB161)^2,(BM161-$CB161)^2,(BN161-$CB161)^2,(BO161-$CB161)^2,(BP161-$CB161)^2,(BQ161-$CB161)^2,(BR161-$CB161)^2,(BS161-$CB161)^2,(BT161-$CB161)^2,(BU161-$CB161)^2,(BV161-$CB161)^2,(BW161-$CB161)^2,(BX161-$CB161)^2,(BY161-$CB161)^2,(BZ161-$CB161)^2,(CA161-$CB161)^2))</f>
        <v>4.412341887823428</v>
      </c>
      <c r="CD161" t="s" s="146">
        <v>132</v>
      </c>
      <c r="CE161" s="301">
        <f>IF(AN161="n/a","n/a",IF(U161&lt;0,"n/a",IF(U161="n/a","n/a",I161+AN161-U161)))</f>
        <v>-17.85036937895035</v>
      </c>
      <c r="CF161" s="301">
        <f>IF(AN161="n/a","n/a",I161+AN161)</f>
        <v>9.484959962367016</v>
      </c>
      <c r="CG161" s="297">
        <f>D161/10+(1000-E161)/100+IF(F161="N",2,IF(F161="Y",1,0))+IF(G161="N",2,IF(G161="Y",1,0))+IF(L161&gt;10,5,L161/2)+IF(S161&gt;100,0,IF(S161&lt;0,0,(100-S161)/10))+IF(U161&gt;100,0,IF(U161&lt;0,0,(100-U161)/10))+IF(X161="-",0,IF(X161="N/A",0,IF(X161&gt;5,0,5-X161)))+IF(Y161&gt;5,0,5-Y161)+IF(Z161="N/A",0,IF(Z161&gt;5,0,5-Z161))+IF(AB161&lt;0,0,IF(AB161="-",0,IF(AB161="N/A",0,IF(AB161&gt;10,5,AB161/2))))+IF(AC161="n/a",0,IF(AC161&lt;0,0,IF(AC161&gt;10,5,AC161/2)))+IF(AE161="n/a",0,IF(AE161&lt;0,0,IF(AE161&gt;10,5,AE161/2)))+AF161/10+IF(AG161&gt;100000,3,IF(AG161&gt;10000,2,IF(AG161&gt;1000,1,0)))+IF(AL161&gt;10,5,AL161/2)+IF(AM161="n/a",0,IF(AM161&gt;10,5,AM161/2))+IF(AN161="n/a",0,IF(AN161&gt;10,5,AN161/2))+IF(AO161="n/a",0,IF(AO161&lt;0,0,IF(AO161&gt;10,5,AO161/2)))+IF(CB161&gt;10,5,CB161/2)</f>
        <v>62.52492001733106</v>
      </c>
      <c r="CH161" s="302">
        <f>IF(AB161="n/a",1.03*AP161,IF(AB161&lt;0,1.01*AP161,IF(AB161&gt;10,1.1*AP161,(1+AB161/100)*AP161)))</f>
        <v>0.7480000000000001</v>
      </c>
      <c r="CI161" s="303">
        <f>IF($AC161="n/a",1.03*CH161,IF($AC161&lt;0,1.01*CH161,IF($AC161&gt;10,1.1*CH161,(1+$AC161/100)*CH161)))</f>
        <v>0.8204812000000001</v>
      </c>
      <c r="CJ161" s="304">
        <f>IF($AE161="n/a",1.03*CI161,IF($AE161&lt;0,1.01*CI161,IF($AE161&gt;10,1.1*CI161,(1+$AE161/100)*CI161)))</f>
        <v>0.9025293200000002</v>
      </c>
      <c r="CK161" s="304">
        <f>IF($AE161="n/a",1.03*CJ161,IF($AE161&lt;0,1.01*CJ161,IF($AE161&gt;10,1.1*CJ161,(1+$AE161/100)*CJ161)))</f>
        <v>0.9927822520000003</v>
      </c>
      <c r="CL161" s="305">
        <f>IF($AE161="n/a",1.03*CK161,IF($AE161&lt;0,1.01*CK161,IF($AE161&gt;10,1.1*CK161,(1+$AE161/100)*CK161)))</f>
        <v>1.0920604772</v>
      </c>
      <c r="CM161" s="303">
        <f>SUM(CH161:CL161)</f>
        <v>4.555853249200001</v>
      </c>
      <c r="CN161" s="300">
        <f>(CM161/H161)*100</f>
        <v>9.9799633060241</v>
      </c>
      <c r="CO161" s="306">
        <v>1.3</v>
      </c>
      <c r="CP161" s="307">
        <v>30.2</v>
      </c>
      <c r="CQ161" s="308">
        <v>-4.7</v>
      </c>
      <c r="CR161" s="307">
        <v>6.4</v>
      </c>
      <c r="CS161" s="308">
        <v>9.1</v>
      </c>
    </row>
    <row r="162" ht="11.25" customHeight="1">
      <c r="A162" t="s" s="173">
        <v>1415</v>
      </c>
      <c r="B162" t="s" s="110">
        <v>1416</v>
      </c>
      <c r="C162" t="s" s="173">
        <v>128</v>
      </c>
      <c r="D162" s="174">
        <v>6</v>
      </c>
      <c r="E162" s="85">
        <v>632</v>
      </c>
      <c r="F162" t="s" s="118">
        <v>129</v>
      </c>
      <c r="G162" t="s" s="113">
        <v>129</v>
      </c>
      <c r="H162" s="495">
        <v>18.77</v>
      </c>
      <c r="I162" s="177">
        <f>(R162/H162)*100</f>
        <v>1.917954182205647</v>
      </c>
      <c r="J162" s="311">
        <v>0.07000000000000001</v>
      </c>
      <c r="K162" s="311">
        <v>0.09</v>
      </c>
      <c r="L162" s="177">
        <f>((K162/J162)-1)*100</f>
        <v>28.57142857142856</v>
      </c>
      <c r="M162" s="179">
        <v>42802</v>
      </c>
      <c r="N162" s="179">
        <v>42804</v>
      </c>
      <c r="O162" s="179">
        <v>42828</v>
      </c>
      <c r="P162" t="s" s="173">
        <v>201</v>
      </c>
      <c r="Q162" s="397"/>
      <c r="R162" s="180">
        <f>K162*4</f>
        <v>0.36</v>
      </c>
      <c r="S162" s="181">
        <f>IF(OR(W162&lt;0.01,W162="n/a"),"n/a",R162/W162*100)</f>
        <v>32.14285714285714</v>
      </c>
      <c r="T162" s="182">
        <f>IF(OR(W162&lt;0.01,Z162="n/a"),"n/a",(H162/SQRT(22.5*W162*(H162/Z162))-1)*100)</f>
        <v>15.78921736130208</v>
      </c>
      <c r="U162" s="177">
        <f>IF(OR(W162&lt;0.01,W162="n/a"),"n/a",H162/W162)</f>
        <v>16.75892857142857</v>
      </c>
      <c r="V162" s="183">
        <v>12</v>
      </c>
      <c r="W162" s="176">
        <v>1.12</v>
      </c>
      <c r="X162" s="176">
        <v>1.66</v>
      </c>
      <c r="Y162" s="184">
        <v>4.75</v>
      </c>
      <c r="Z162" s="185">
        <v>1.8</v>
      </c>
      <c r="AA162" s="186">
        <v>9.6</v>
      </c>
      <c r="AB162" s="187">
        <v>178.3</v>
      </c>
      <c r="AC162" s="188">
        <v>15.97</v>
      </c>
      <c r="AD162" s="189">
        <v>15</v>
      </c>
      <c r="AE162" s="189">
        <v>10.09</v>
      </c>
      <c r="AF162" s="190">
        <v>16</v>
      </c>
      <c r="AG162" s="191">
        <v>4383</v>
      </c>
      <c r="AH162" s="192">
        <v>1.3</v>
      </c>
      <c r="AI162" s="193">
        <v>0.42</v>
      </c>
      <c r="AJ162" s="194">
        <f>IF(OR(AD162&lt;0,AD162="n/a",AD162=0,AN162="n/a"),"n/a",AN162/AD162)</f>
        <v>3.678970492769066</v>
      </c>
      <c r="AK162" t="s" s="338">
        <f>IF(OR(AN162&lt;0,AN162="n/a",AO162&lt;0,AO162="n/a"),"n/a",AN162/AO162)</f>
        <v>143</v>
      </c>
      <c r="AL162" s="196">
        <f>((AP162/AQ162)^(1/1)-1)*100</f>
        <v>17.3913043478261</v>
      </c>
      <c r="AM162" s="196">
        <f>IF(AS162=0,"n/a",((AP162/AS162)^(1/3)-1)*100)</f>
        <v>19.05507889761495</v>
      </c>
      <c r="AN162" s="196">
        <f>IF(AV162=0,"n/a",((AP162/AV162)^(1/5)-1)*100)</f>
        <v>55.18455739153598</v>
      </c>
      <c r="AO162" s="209">
        <f>IF(BB162=0,"n/a",((AP162/BB162)^(1/10)-1)*100)</f>
        <v>-16.80658927254138</v>
      </c>
      <c r="AP162" s="194">
        <v>0.27</v>
      </c>
      <c r="AQ162" s="194">
        <v>0.23</v>
      </c>
      <c r="AR162" s="198">
        <v>0.2</v>
      </c>
      <c r="AS162" s="194">
        <v>0.16</v>
      </c>
      <c r="AT162" s="199"/>
      <c r="AU162" s="194">
        <v>0.04</v>
      </c>
      <c r="AV162" s="198">
        <v>0.03</v>
      </c>
      <c r="AW162" s="199"/>
      <c r="AX162" s="398">
        <v>0</v>
      </c>
      <c r="AY162" s="370">
        <v>0</v>
      </c>
      <c r="AZ162" s="203">
        <v>0.81184</v>
      </c>
      <c r="BA162" s="202">
        <v>1.7192</v>
      </c>
      <c r="BB162" s="202">
        <v>1.7001</v>
      </c>
      <c r="BC162" s="202">
        <v>1.6428</v>
      </c>
      <c r="BD162" s="202">
        <v>1.5282</v>
      </c>
      <c r="BE162" s="202">
        <v>1.14616</v>
      </c>
      <c r="BF162" s="202">
        <v>0.95512</v>
      </c>
      <c r="BG162" s="203">
        <v>0.84052</v>
      </c>
      <c r="BH162" s="202">
        <v>0.84052</v>
      </c>
      <c r="BI162" s="314">
        <v>0.72588</v>
      </c>
      <c r="BJ162" s="200">
        <f>SUM(AP162:BI162)</f>
        <v>12.84034</v>
      </c>
      <c r="BK162" s="205">
        <f>((AP162/AQ162)-1)*100</f>
        <v>17.3913043478261</v>
      </c>
      <c r="BL162" s="205">
        <f>((AQ162/AR162)-1)*100</f>
        <v>14.99999999999999</v>
      </c>
      <c r="BM162" s="205">
        <f>((AR162/AS162)-1)*100</f>
        <v>25</v>
      </c>
      <c r="BN162" s="205">
        <f>IF(AU162=0,0,IF(AU162&gt;AS162,0,((AS162/AU162)-1)*100))</f>
        <v>300</v>
      </c>
      <c r="BO162" s="205">
        <f>IF(AV162=0,0,IF(AV162&gt;AU162,0,((AU162/AV162)-1)*100))</f>
        <v>33.33333333333335</v>
      </c>
      <c r="BP162" s="205">
        <f>IF(AX162=0,0,IF(AX162&gt;AV162,0,((AV162/AX162)-1)*100))</f>
        <v>0</v>
      </c>
      <c r="BQ162" s="206">
        <f>IF(AY162=0,0,IF(AY162&gt;AX162,0,((AX162/AY162)-1)*100))</f>
        <v>0</v>
      </c>
      <c r="BR162" s="207">
        <f>IF(AZ162=0,0,IF(AZ162&gt;AY162,0,((AY162/AZ162)-1)*100))</f>
        <v>0</v>
      </c>
      <c r="BS162" s="207">
        <f>IF(BA162=0,0,IF(BA162&gt;AZ162,0,((AZ162/BA162)-1)*100))</f>
        <v>0</v>
      </c>
      <c r="BT162" s="207">
        <f>IF(BB162=0,0,IF(BB162&gt;BA162,0,((BA162/BB162)-1)*100))</f>
        <v>1.123463325686713</v>
      </c>
      <c r="BU162" s="207">
        <f>IF(BC162=0,0,IF(BC162&gt;BB162,0,((BB162/BC162)-1)*100))</f>
        <v>3.487947406866332</v>
      </c>
      <c r="BV162" s="207">
        <f>IF(BD162=0,0,IF(BD162&gt;BC162,0,((BC162/BD162)-1)*100))</f>
        <v>7.499018453082051</v>
      </c>
      <c r="BW162" s="207">
        <f>IF(BE162=0,0,IF(BE162&gt;BD162,0,((BD162/BE162)-1)*100))</f>
        <v>33.33217002861728</v>
      </c>
      <c r="BX162" s="207">
        <f>IF(BF162=0,0,IF(BF162&gt;BE162,0,((BE162/BF162)-1)*100))</f>
        <v>20.00167518217608</v>
      </c>
      <c r="BY162" s="207">
        <f>IF(BG162=0,0,IF(BG162&gt;BF162,0,((BF162/BG162)-1)*100))</f>
        <v>13.63441678960642</v>
      </c>
      <c r="BZ162" s="207">
        <f>IF(BH162=0,0,IF(BH162&gt;BG162,0,((BG162/BH162)-1)*100))</f>
        <v>0</v>
      </c>
      <c r="CA162" s="208">
        <f>IF(BI162=0,0,IF(BI162&gt;BH162,0,((BH162/BI162)-1)*100))</f>
        <v>15.79324406237948</v>
      </c>
      <c r="CB162" s="205">
        <f>AVERAGE(BK162:CA162)</f>
        <v>28.56450428997493</v>
      </c>
      <c r="CC162" s="205">
        <f>SQRT(AVERAGE((BK162-$CB162)^2,(BL162-$CB162)^2,(BM162-$CB162)^2,(BN162-$CB162)^2,(BO162-$CB162)^2,(BP162-$CB162)^2,(BQ162-$CB162)^2,(BR162-$CB162)^2,(BS162-$CB162)^2,(BT162-$CB162)^2,(BU162-$CB162)^2,(BV162-$CB162)^2,(BW162-$CB162)^2,(BX162-$CB162)^2,(BY162-$CB162)^2,(BZ162-$CB162)^2,(CA162-$CB162)^2))</f>
        <v>68.77449546940876</v>
      </c>
      <c r="CD162" t="s" s="110">
        <v>132</v>
      </c>
      <c r="CE162" s="209">
        <f>IF(AN162="n/a","n/a",IF(U162&lt;0,"n/a",IF(U162="n/a","n/a",I162+AN162-U162)))</f>
        <v>40.34358300231306</v>
      </c>
      <c r="CF162" s="209">
        <f>IF(AN162="n/a","n/a",I162+AN162)</f>
        <v>57.10251157374163</v>
      </c>
      <c r="CG162" s="205">
        <f>D162/10+(1000-E162)/100+IF(F162="N",2,IF(F162="Y",1,0))+IF(G162="N",2,IF(G162="Y",1,0))+IF(L162&gt;10,5,L162/2)+IF(S162&gt;100,0,IF(S162&lt;0,0,(100-S162)/10))+IF(U162&gt;100,0,IF(U162&lt;0,0,(100-U162)/10))+IF(X162="-",0,IF(X162="N/A",0,IF(X162&gt;5,0,5-X162)))+IF(Y162&gt;5,0,5-Y162)+IF(Z162="N/A",0,IF(Z162&gt;5,0,5-Z162))+IF(AB162&lt;0,0,IF(AB162="-",0,IF(AB162="N/A",0,IF(AB162&gt;10,5,AB162/2))))+IF(AC162="n/a",0,IF(AC162&lt;0,0,IF(AC162&gt;10,5,AC162/2)))+IF(AE162="n/a",0,IF(AE162&lt;0,0,IF(AE162&gt;10,5,AE162/2)))+AF162/10+IF(AG162&gt;100000,3,IF(AG162&gt;10000,2,IF(AG162&gt;1000,1,0)))+IF(AL162&gt;10,5,AL162/2)+IF(AM162="n/a",0,IF(AM162&gt;10,5,AM162/2))+IF(AN162="n/a",0,IF(AN162&gt;10,5,AN162/2))+IF(AO162="n/a",0,IF(AO162&lt;0,0,IF(AO162&gt;10,5,AO162/2)))+IF(CB162&gt;10,5,CB162/2)</f>
        <v>68.77982142857144</v>
      </c>
      <c r="CH162" s="315">
        <f>IF(AB162="n/a",1.03*AP162,IF(AB162&lt;0,1.01*AP162,IF(AB162&gt;10,1.1*AP162,(1+AB162/100)*AP162)))</f>
        <v>0.297</v>
      </c>
      <c r="CI162" s="211">
        <f>IF($AC162="n/a",1.03*CH162,IF($AC162&lt;0,1.01*CH162,IF($AC162&gt;10,1.1*CH162,(1+$AC162/100)*CH162)))</f>
        <v>0.3267</v>
      </c>
      <c r="CJ162" s="212">
        <f>IF($AE162="n/a",1.03*CI162,IF($AE162&lt;0,1.01*CI162,IF($AE162&gt;10,1.1*CI162,(1+$AE162/100)*CI162)))</f>
        <v>0.3593700000000001</v>
      </c>
      <c r="CK162" s="212">
        <f>IF($AE162="n/a",1.03*CJ162,IF($AE162&lt;0,1.01*CJ162,IF($AE162&gt;10,1.1*CJ162,(1+$AE162/100)*CJ162)))</f>
        <v>0.3953070000000001</v>
      </c>
      <c r="CL162" s="210">
        <f>IF($AE162="n/a",1.03*CK162,IF($AE162&lt;0,1.01*CK162,IF($AE162&gt;10,1.1*CK162,(1+$AE162/100)*CK162)))</f>
        <v>0.4348377000000002</v>
      </c>
      <c r="CM162" s="211">
        <f>SUM(CH162:CL162)</f>
        <v>1.813214700000001</v>
      </c>
      <c r="CN162" s="208">
        <f>(CM162/H162)*100</f>
        <v>9.660174214171553</v>
      </c>
      <c r="CO162" s="213">
        <v>1.04</v>
      </c>
      <c r="CP162" s="214">
        <v>25.8</v>
      </c>
      <c r="CQ162" s="215">
        <v>-9.9</v>
      </c>
      <c r="CR162" s="214">
        <v>3.2</v>
      </c>
      <c r="CS162" s="215">
        <v>2.5</v>
      </c>
    </row>
    <row r="163" ht="11.25" customHeight="1">
      <c r="A163" t="s" s="227">
        <v>1417</v>
      </c>
      <c r="B163" t="s" s="116">
        <v>1418</v>
      </c>
      <c r="C163" t="s" s="227">
        <v>655</v>
      </c>
      <c r="D163" s="218">
        <v>5</v>
      </c>
      <c r="E163" s="85">
        <v>760</v>
      </c>
      <c r="F163" t="s" s="220">
        <v>55</v>
      </c>
      <c r="G163" t="s" s="221">
        <v>55</v>
      </c>
      <c r="H163" s="493">
        <v>30.88</v>
      </c>
      <c r="I163" s="223">
        <f>(R163/H163)*100</f>
        <v>2.72020725388601</v>
      </c>
      <c r="J163" s="224">
        <v>0.19</v>
      </c>
      <c r="K163" s="224">
        <v>0.21</v>
      </c>
      <c r="L163" s="223">
        <f>((K163/J163)-1)*100</f>
        <v>10.52631578947367</v>
      </c>
      <c r="M163" s="226">
        <v>42823</v>
      </c>
      <c r="N163" s="226">
        <v>42825</v>
      </c>
      <c r="O163" s="226">
        <v>42842</v>
      </c>
      <c r="P163" t="s" s="227">
        <v>268</v>
      </c>
      <c r="Q163" s="319"/>
      <c r="R163" s="225">
        <f>K163*4</f>
        <v>0.84</v>
      </c>
      <c r="S163" s="228">
        <f>IF(OR(W163&lt;0.01,W163="n/a"),"n/a",R163/W163*100)</f>
        <v>85.71428571428571</v>
      </c>
      <c r="T163" s="229">
        <f>IF(OR(W163&lt;0.01,Z163="n/a"),"n/a",(H163/SQRT(22.5*W163*(H163/Z163))-1)*100)</f>
        <v>97.66803753066525</v>
      </c>
      <c r="U163" s="223">
        <f>IF(OR(W163&lt;0.01,W163="n/a"),"n/a",H163/W163)</f>
        <v>31.51020408163265</v>
      </c>
      <c r="V163" s="230">
        <v>12</v>
      </c>
      <c r="W163" s="222">
        <v>0.98</v>
      </c>
      <c r="X163" s="222">
        <v>3.14</v>
      </c>
      <c r="Y163" s="231">
        <v>9.449999999999999</v>
      </c>
      <c r="Z163" s="232">
        <v>2.79</v>
      </c>
      <c r="AA163" t="s" s="362">
        <v>143</v>
      </c>
      <c r="AB163" s="234">
        <v>57.7</v>
      </c>
      <c r="AC163" s="235">
        <v>-19.39</v>
      </c>
      <c r="AD163" s="236">
        <v>30.1</v>
      </c>
      <c r="AE163" s="236">
        <v>10</v>
      </c>
      <c r="AF163" s="237">
        <v>3</v>
      </c>
      <c r="AG163" s="238">
        <v>3651</v>
      </c>
      <c r="AH163" s="239">
        <v>1.5</v>
      </c>
      <c r="AI163" t="s" s="416">
        <v>143</v>
      </c>
      <c r="AJ163" t="s" s="265">
        <f>IF(OR(AD163&lt;0,AD163="n/a",AD163=0,AN163="n/a"),"n/a",AN163/AD163)</f>
        <v>143</v>
      </c>
      <c r="AK163" t="s" s="265">
        <f>IF(OR(AN163&lt;0,AN163="n/a",AO163&lt;0,AO163="n/a"),"n/a",AN163/AO163)</f>
        <v>143</v>
      </c>
      <c r="AL163" s="243">
        <f>((AP163/AQ163)^(1/1)-1)*100</f>
        <v>44.30641821946168</v>
      </c>
      <c r="AM163" s="654">
        <f>IF(AS163=0,"n/a",((AP163/AS163)^(1/3)-1)*100)</f>
        <v>101.6529675218104</v>
      </c>
      <c r="AN163" t="s" s="265">
        <f>IF(AV163=0,"n/a",((AP163/AV163)^(1/5)-1)*100)</f>
        <v>143</v>
      </c>
      <c r="AO163" s="254">
        <f>IF(BB163=0,"n/a",((AP163/BB163)^(1/10)-1)*100)</f>
        <v>-12.98232512982382</v>
      </c>
      <c r="AP163" s="241">
        <v>0.697</v>
      </c>
      <c r="AQ163" s="241">
        <v>0.483</v>
      </c>
      <c r="AR163" s="241">
        <v>0.391</v>
      </c>
      <c r="AS163" s="241">
        <v>0.08500000000000001</v>
      </c>
      <c r="AT163" s="245"/>
      <c r="AU163" s="321">
        <v>0</v>
      </c>
      <c r="AV163" s="321">
        <v>0</v>
      </c>
      <c r="AW163" s="245"/>
      <c r="AX163" s="583">
        <v>0</v>
      </c>
      <c r="AY163" s="394">
        <v>0.25</v>
      </c>
      <c r="AZ163" s="248">
        <v>2.88</v>
      </c>
      <c r="BA163" s="248">
        <v>2.84</v>
      </c>
      <c r="BB163" s="248">
        <v>2.8</v>
      </c>
      <c r="BC163" s="317">
        <v>2.78</v>
      </c>
      <c r="BD163" s="317">
        <v>2.78</v>
      </c>
      <c r="BE163" s="248">
        <v>2.78</v>
      </c>
      <c r="BF163" s="248">
        <v>2.72</v>
      </c>
      <c r="BG163" s="248">
        <v>2.632</v>
      </c>
      <c r="BH163" s="248">
        <v>2.48</v>
      </c>
      <c r="BI163" s="249">
        <v>2.4</v>
      </c>
      <c r="BJ163" s="246">
        <f>SUM(AP163:BI163)</f>
        <v>28.998</v>
      </c>
      <c r="BK163" s="250">
        <f>((AP163/AQ163)-1)*100</f>
        <v>44.30641821946168</v>
      </c>
      <c r="BL163" s="250">
        <f>((AQ163/AR163)-1)*100</f>
        <v>23.52941176470587</v>
      </c>
      <c r="BM163" s="250">
        <f>((AR163/AS163)-1)*100</f>
        <v>359.9999999999999</v>
      </c>
      <c r="BN163" s="250">
        <f>IF(AU163=0,0,IF(AU163&gt;AS163,0,((AS163/AU163)-1)*100))</f>
        <v>0</v>
      </c>
      <c r="BO163" s="250">
        <f>IF(AV163=0,0,IF(AV163&gt;AU163,0,((AU163/AV163)-1)*100))</f>
        <v>0</v>
      </c>
      <c r="BP163" s="250">
        <f>IF(AX163=0,0,IF(AX163&gt;AV163,0,((AV163/AX163)-1)*100))</f>
        <v>0</v>
      </c>
      <c r="BQ163" s="251">
        <f>IF(AY163=0,0,IF(AY163&gt;AX163,0,((AX163/AY163)-1)*100))</f>
        <v>0</v>
      </c>
      <c r="BR163" s="252">
        <f>IF(AZ163=0,0,IF(AZ163&gt;AY163,0,((AY163/AZ163)-1)*100))</f>
        <v>0</v>
      </c>
      <c r="BS163" s="252">
        <f>IF(BA163=0,0,IF(BA163&gt;AZ163,0,((AZ163/BA163)-1)*100))</f>
        <v>1.40845070422535</v>
      </c>
      <c r="BT163" s="252">
        <f>IF(BB163=0,0,IF(BB163&gt;BA163,0,((BA163/BB163)-1)*100))</f>
        <v>1.428571428571423</v>
      </c>
      <c r="BU163" s="252">
        <f>IF(BC163=0,0,IF(BC163&gt;BB163,0,((BB163/BC163)-1)*100))</f>
        <v>0.7194244604316502</v>
      </c>
      <c r="BV163" s="252">
        <f>IF(BD163=0,0,IF(BD163&gt;BC163,0,((BC163/BD163)-1)*100))</f>
        <v>0</v>
      </c>
      <c r="BW163" s="252">
        <f>IF(BE163=0,0,IF(BE163&gt;BD163,0,((BD163/BE163)-1)*100))</f>
        <v>0</v>
      </c>
      <c r="BX163" s="252">
        <f>IF(BF163=0,0,IF(BF163&gt;BE163,0,((BE163/BF163)-1)*100))</f>
        <v>2.205882352941169</v>
      </c>
      <c r="BY163" s="252">
        <f>IF(BG163=0,0,IF(BG163&gt;BF163,0,((BF163/BG163)-1)*100))</f>
        <v>3.343465045592708</v>
      </c>
      <c r="BZ163" s="252">
        <f>IF(BH163=0,0,IF(BH163&gt;BG163,0,((BG163/BH163)-1)*100))</f>
        <v>6.129032258064515</v>
      </c>
      <c r="CA163" s="253">
        <f>IF(BI163=0,0,IF(BI163&gt;BH163,0,((BH163/BI163)-1)*100))</f>
        <v>3.333333333333344</v>
      </c>
      <c r="CB163" s="250">
        <f>AVERAGE(BK163:CA163)</f>
        <v>26.25905820984281</v>
      </c>
      <c r="CC163" s="250">
        <f>SQRT(AVERAGE((BK163-$CB163)^2,(BL163-$CB163)^2,(BM163-$CB163)^2,(BN163-$CB163)^2,(BO163-$CB163)^2,(BP163-$CB163)^2,(BQ163-$CB163)^2,(BR163-$CB163)^2,(BS163-$CB163)^2,(BT163-$CB163)^2,(BU163-$CB163)^2,(BV163-$CB163)^2,(BW163-$CB163)^2,(BX163-$CB163)^2,(BY163-$CB163)^2,(BZ163-$CB163)^2,(CA163-$CB163)^2))</f>
        <v>84.17901321188045</v>
      </c>
      <c r="CD163" t="s" s="116">
        <v>285</v>
      </c>
      <c r="CE163" t="s" s="402">
        <f>IF(AN163="n/a","n/a",IF(U163&lt;0,"n/a",IF(U163="n/a","n/a",I163+AN163-U163)))</f>
        <v>143</v>
      </c>
      <c r="CF163" t="s" s="402">
        <f>IF(AN163="n/a","n/a",I163+AN163)</f>
        <v>143</v>
      </c>
      <c r="CG163" s="250">
        <f>D163/10+(1000-E163)/100+IF(F163="N",2,IF(F163="Y",1,0))+IF(G163="N",2,IF(G163="Y",1,0))+IF(L163&gt;10,5,L163/2)+IF(S163&gt;100,0,IF(S163&lt;0,0,(100-S163)/10))+IF(U163&gt;100,0,IF(U163&lt;0,0,(100-U163)/10))+IF(X163="-",0,IF(X163="N/A",0,IF(X163&gt;5,0,5-X163)))+IF(Y163&gt;5,0,5-Y163)+IF(Z163="N/A",0,IF(Z163&gt;5,0,5-Z163))+IF(AB163&lt;0,0,IF(AB163="-",0,IF(AB163="N/A",0,IF(AB163&gt;10,5,AB163/2))))+IF(AC163="n/a",0,IF(AC163&lt;0,0,IF(AC163&gt;10,5,AC163/2)))+IF(AE163="n/a",0,IF(AE163&lt;0,0,IF(AE163&gt;10,5,AE163/2)))+AF163/10+IF(AG163&gt;100000,3,IF(AG163&gt;10000,2,IF(AG163&gt;1000,1,0)))+IF(AL163&gt;10,5,AL163/2)+IF(AM163="n/a",0,IF(AM163&gt;10,5,AM163/2))+IF(AN163="n/a",0,IF(AN163&gt;10,5,AN163/2))+IF(AO163="n/a",0,IF(AO163&lt;0,0,IF(AO163&gt;10,5,AO163/2)))+IF(CB163&gt;10,5,CB163/2)</f>
        <v>50.54755102040816</v>
      </c>
      <c r="CH163" s="255">
        <f>IF(AB163="n/a",1.03*AP163,IF(AB163&lt;0,1.01*AP163,IF(AB163&gt;10,1.1*AP163,(1+AB163/100)*AP163)))</f>
        <v>0.7667</v>
      </c>
      <c r="CI163" s="256">
        <f>IF($AC163="n/a",1.03*CH163,IF($AC163&lt;0,1.01*CH163,IF($AC163&gt;10,1.1*CH163,(1+$AC163/100)*CH163)))</f>
        <v>0.774367</v>
      </c>
      <c r="CJ163" s="257">
        <f>IF($AE163="n/a",1.03*CI163,IF($AE163&lt;0,1.01*CI163,IF($AE163&gt;10,1.1*CI163,(1+$AE163/100)*CI163)))</f>
        <v>0.8518037000000001</v>
      </c>
      <c r="CK163" s="257">
        <f>IF($AE163="n/a",1.03*CJ163,IF($AE163&lt;0,1.01*CJ163,IF($AE163&gt;10,1.1*CJ163,(1+$AE163/100)*CJ163)))</f>
        <v>0.9369840700000002</v>
      </c>
      <c r="CL163" s="258">
        <f>IF($AE163="n/a",1.03*CK163,IF($AE163&lt;0,1.01*CK163,IF($AE163&gt;10,1.1*CK163,(1+$AE163/100)*CK163)))</f>
        <v>1.030682477</v>
      </c>
      <c r="CM163" s="256">
        <f>SUM(CH163:CL163)</f>
        <v>4.360537247000001</v>
      </c>
      <c r="CN163" s="253">
        <f>(CM163/H163)*100</f>
        <v>14.12091077396373</v>
      </c>
      <c r="CO163" s="259">
        <v>1.03</v>
      </c>
      <c r="CP163" s="260">
        <v>24.3</v>
      </c>
      <c r="CQ163" s="261">
        <v>-3</v>
      </c>
      <c r="CR163" s="260">
        <v>0.1</v>
      </c>
      <c r="CS163" s="261">
        <v>7.3</v>
      </c>
    </row>
    <row r="164" ht="11.25" customHeight="1">
      <c r="A164" t="s" s="116">
        <v>1419</v>
      </c>
      <c r="B164" t="s" s="116">
        <v>1420</v>
      </c>
      <c r="C164" t="s" s="116">
        <v>128</v>
      </c>
      <c r="D164" s="218">
        <v>8</v>
      </c>
      <c r="E164" s="85">
        <v>360</v>
      </c>
      <c r="F164" t="s" s="220">
        <v>129</v>
      </c>
      <c r="G164" t="s" s="221">
        <v>129</v>
      </c>
      <c r="H164" s="493">
        <v>39.3</v>
      </c>
      <c r="I164" s="223">
        <f>(R164/H164)*100</f>
        <v>2.442748091603054</v>
      </c>
      <c r="J164" s="224">
        <v>0.22</v>
      </c>
      <c r="K164" s="224">
        <v>0.24</v>
      </c>
      <c r="L164" s="223">
        <f>((K164/J164)-1)*100</f>
        <v>9.090909090909083</v>
      </c>
      <c r="M164" s="226">
        <v>42761</v>
      </c>
      <c r="N164" s="226">
        <v>42765</v>
      </c>
      <c r="O164" s="226">
        <v>42776</v>
      </c>
      <c r="P164" t="s" s="227">
        <v>381</v>
      </c>
      <c r="Q164" s="316"/>
      <c r="R164" s="225">
        <f>K164*4</f>
        <v>0.96</v>
      </c>
      <c r="S164" s="228">
        <f>IF(OR(W164&lt;0.01,W164="n/a"),"n/a",R164/W164*100)</f>
        <v>46.15384615384615</v>
      </c>
      <c r="T164" s="229">
        <f>IF(OR(W164&lt;0.01,Z164="n/a"),"n/a",(H164/SQRT(22.5*W164*(H164/Z164))-1)*100)</f>
        <v>5.681548737656872</v>
      </c>
      <c r="U164" s="223">
        <f>IF(OR(W164&lt;0.01,W164="n/a"),"n/a",H164/W164)</f>
        <v>18.89423076923077</v>
      </c>
      <c r="V164" s="230">
        <v>12</v>
      </c>
      <c r="W164" s="222">
        <v>2.08</v>
      </c>
      <c r="X164" s="222">
        <v>2.1</v>
      </c>
      <c r="Y164" s="231">
        <v>7.04</v>
      </c>
      <c r="Z164" s="232">
        <v>1.33</v>
      </c>
      <c r="AA164" s="233">
        <v>8.699999999999999</v>
      </c>
      <c r="AB164" s="234">
        <v>12</v>
      </c>
      <c r="AC164" s="235">
        <v>15.61</v>
      </c>
      <c r="AD164" s="236">
        <v>17.3</v>
      </c>
      <c r="AE164" s="236">
        <v>9</v>
      </c>
      <c r="AF164" s="237">
        <v>6</v>
      </c>
      <c r="AG164" s="238">
        <v>2207</v>
      </c>
      <c r="AH164" s="239">
        <v>0.6</v>
      </c>
      <c r="AI164" s="240">
        <v>0.09</v>
      </c>
      <c r="AJ164" s="241">
        <f>IF(OR(AD164&lt;0,AD164="n/a",AD164=0,AN164="n/a"),"n/a",AN164/AD164)</f>
        <v>0.8297516395911324</v>
      </c>
      <c r="AK164" t="s" s="265">
        <f>IF(OR(AN164&lt;0,AN164="n/a",AO164&lt;0,AO164="n/a"),"n/a",AN164/AO164)</f>
        <v>143</v>
      </c>
      <c r="AL164" s="243">
        <f>((AP164/AQ164)^(1/1)-1)*100</f>
        <v>9.999999999999986</v>
      </c>
      <c r="AM164" s="243">
        <f>IF(AS164=0,"n/a",((AP164/AS164)^(1/3)-1)*100)</f>
        <v>17.67827784420211</v>
      </c>
      <c r="AN164" s="243">
        <f>IF(AV164=0,"n/a",((AP164/AV164)^(1/5)-1)*100)</f>
        <v>14.35470336492659</v>
      </c>
      <c r="AO164" t="s" s="265">
        <f>IF(BB164=0,"n/a",((AP164/BB164)^(1/10)-1)*100)</f>
        <v>143</v>
      </c>
      <c r="AP164" s="241">
        <v>0.88</v>
      </c>
      <c r="AQ164" s="241">
        <v>0.8</v>
      </c>
      <c r="AR164" s="241">
        <v>0.64</v>
      </c>
      <c r="AS164" s="241">
        <v>0.54</v>
      </c>
      <c r="AT164" s="245"/>
      <c r="AU164" s="241">
        <v>0.48</v>
      </c>
      <c r="AV164" s="241">
        <v>0.45</v>
      </c>
      <c r="AW164" s="245"/>
      <c r="AX164" s="246">
        <v>0.3375</v>
      </c>
      <c r="AY164" s="394">
        <v>0</v>
      </c>
      <c r="AZ164" s="317">
        <v>0</v>
      </c>
      <c r="BA164" s="317">
        <v>0</v>
      </c>
      <c r="BB164" s="317">
        <v>0</v>
      </c>
      <c r="BC164" s="317">
        <v>0</v>
      </c>
      <c r="BD164" s="317">
        <v>0</v>
      </c>
      <c r="BE164" s="317">
        <v>0</v>
      </c>
      <c r="BF164" s="317">
        <v>0</v>
      </c>
      <c r="BG164" s="317">
        <v>0</v>
      </c>
      <c r="BH164" s="317">
        <v>0</v>
      </c>
      <c r="BI164" s="401">
        <v>0</v>
      </c>
      <c r="BJ164" s="246">
        <f>SUM(AP164:BI164)</f>
        <v>4.1275</v>
      </c>
      <c r="BK164" s="250">
        <f>((AP164/AQ164)-1)*100</f>
        <v>9.999999999999986</v>
      </c>
      <c r="BL164" s="250">
        <f>((AQ164/AR164)-1)*100</f>
        <v>25</v>
      </c>
      <c r="BM164" s="250">
        <f>((AR164/AS164)-1)*100</f>
        <v>18.51851851851851</v>
      </c>
      <c r="BN164" s="250">
        <f>IF(AU164=0,0,IF(AU164&gt;AS164,0,((AS164/AU164)-1)*100))</f>
        <v>12.50000000000002</v>
      </c>
      <c r="BO164" s="250">
        <f>IF(AV164=0,0,IF(AV164&gt;AU164,0,((AU164/AV164)-1)*100))</f>
        <v>6.666666666666665</v>
      </c>
      <c r="BP164" s="250">
        <f>IF(AX164=0,0,IF(AX164&gt;AV164,0,((AV164/AX164)-1)*100))</f>
        <v>33.33333333333333</v>
      </c>
      <c r="BQ164" s="251">
        <f>IF(AY164=0,0,IF(AY164&gt;AX164,0,((AX164/AY164)-1)*100))</f>
        <v>0</v>
      </c>
      <c r="BR164" s="252">
        <f>IF(AZ164=0,0,IF(AZ164&gt;AY164,0,((AY164/AZ164)-1)*100))</f>
        <v>0</v>
      </c>
      <c r="BS164" s="252">
        <f>IF(BA164=0,0,IF(BA164&gt;AZ164,0,((AZ164/BA164)-1)*100))</f>
        <v>0</v>
      </c>
      <c r="BT164" s="252">
        <f>IF(BB164=0,0,IF(BB164&gt;BA164,0,((BA164/BB164)-1)*100))</f>
        <v>0</v>
      </c>
      <c r="BU164" s="252">
        <f>IF(BC164=0,0,IF(BC164&gt;BB164,0,((BB164/BC164)-1)*100))</f>
        <v>0</v>
      </c>
      <c r="BV164" s="252">
        <f>IF(BD164=0,0,IF(BD164&gt;BC164,0,((BC164/BD164)-1)*100))</f>
        <v>0</v>
      </c>
      <c r="BW164" s="252">
        <f>IF(BE164=0,0,IF(BE164&gt;BD164,0,((BD164/BE164)-1)*100))</f>
        <v>0</v>
      </c>
      <c r="BX164" s="252">
        <f>IF(BF164=0,0,IF(BF164&gt;BE164,0,((BE164/BF164)-1)*100))</f>
        <v>0</v>
      </c>
      <c r="BY164" s="252">
        <f>IF(BG164=0,0,IF(BG164&gt;BF164,0,((BF164/BG164)-1)*100))</f>
        <v>0</v>
      </c>
      <c r="BZ164" s="252">
        <f>IF(BH164=0,0,IF(BH164&gt;BG164,0,((BG164/BH164)-1)*100))</f>
        <v>0</v>
      </c>
      <c r="CA164" s="253">
        <f>IF(BI164=0,0,IF(BI164&gt;BH164,0,((BH164/BI164)-1)*100))</f>
        <v>0</v>
      </c>
      <c r="CB164" s="250">
        <f>AVERAGE(BK164:CA164)</f>
        <v>6.236383442265796</v>
      </c>
      <c r="CC164" s="250">
        <f>SQRT(AVERAGE((BK164-$CB164)^2,(BL164-$CB164)^2,(BM164-$CB164)^2,(BN164-$CB164)^2,(BO164-$CB164)^2,(BP164-$CB164)^2,(BQ164-$CB164)^2,(BR164-$CB164)^2,(BS164-$CB164)^2,(BT164-$CB164)^2,(BU164-$CB164)^2,(BV164-$CB164)^2,(BW164-$CB164)^2,(BX164-$CB164)^2,(BY164-$CB164)^2,(BZ164-$CB164)^2,(CA164-$CB164)^2))</f>
        <v>10.05446623093682</v>
      </c>
      <c r="CD164" t="s" s="116">
        <v>132</v>
      </c>
      <c r="CE164" s="254">
        <f>IF(AN164="n/a","n/a",IF(U164&lt;0,"n/a",IF(U164="n/a","n/a",I164+AN164-U164)))</f>
        <v>-2.096779312701123</v>
      </c>
      <c r="CF164" s="254">
        <f>IF(AN164="n/a","n/a",I164+AN164)</f>
        <v>16.79745145652964</v>
      </c>
      <c r="CG164" s="250">
        <f>D164/10+(1000-E164)/100+IF(F164="N",2,IF(F164="Y",1,0))+IF(G164="N",2,IF(G164="Y",1,0))+IF(L164&gt;10,5,L164/2)+IF(S164&gt;100,0,IF(S164&lt;0,0,(100-S164)/10))+IF(U164&gt;100,0,IF(U164&lt;0,0,(100-U164)/10))+IF(X164="-",0,IF(X164="N/A",0,IF(X164&gt;5,0,5-X164)))+IF(Y164&gt;5,0,5-Y164)+IF(Z164="N/A",0,IF(Z164&gt;5,0,5-Z164))+IF(AB164&lt;0,0,IF(AB164="-",0,IF(AB164="N/A",0,IF(AB164&gt;10,5,AB164/2))))+IF(AC164="n/a",0,IF(AC164&lt;0,0,IF(AC164&gt;10,5,AC164/2)))+IF(AE164="n/a",0,IF(AE164&lt;0,0,IF(AE164&gt;10,5,AE164/2)))+AF164/10+IF(AG164&gt;100000,3,IF(AG164&gt;10000,2,IF(AG164&gt;1000,1,0)))+IF(AL164&gt;10,5,AL164/2)+IF(AM164="n/a",0,IF(AM164&gt;10,5,AM164/2))+IF(AN164="n/a",0,IF(AN164&gt;10,5,AN164/2))+IF(AO164="n/a",0,IF(AO164&lt;0,0,IF(AO164&gt;10,5,AO164/2)))+IF(CB164&gt;10,5,CB164/2)</f>
        <v>66.02883857427975</v>
      </c>
      <c r="CH164" s="255">
        <f>IF(AB164="n/a",1.03*AP164,IF(AB164&lt;0,1.01*AP164,IF(AB164&gt;10,1.1*AP164,(1+AB164/100)*AP164)))</f>
        <v>0.9680000000000001</v>
      </c>
      <c r="CI164" s="256">
        <f>IF($AC164="n/a",1.03*CH164,IF($AC164&lt;0,1.01*CH164,IF($AC164&gt;10,1.1*CH164,(1+$AC164/100)*CH164)))</f>
        <v>1.0648</v>
      </c>
      <c r="CJ164" s="257">
        <f>IF($AE164="n/a",1.03*CI164,IF($AE164&lt;0,1.01*CI164,IF($AE164&gt;10,1.1*CI164,(1+$AE164/100)*CI164)))</f>
        <v>1.160632</v>
      </c>
      <c r="CK164" s="257">
        <f>IF($AE164="n/a",1.03*CJ164,IF($AE164&lt;0,1.01*CJ164,IF($AE164&gt;10,1.1*CJ164,(1+$AE164/100)*CJ164)))</f>
        <v>1.26508888</v>
      </c>
      <c r="CL164" s="258">
        <f>IF($AE164="n/a",1.03*CK164,IF($AE164&lt;0,1.01*CK164,IF($AE164&gt;10,1.1*CK164,(1+$AE164/100)*CK164)))</f>
        <v>1.378946879200001</v>
      </c>
      <c r="CM164" s="256">
        <f>SUM(CH164:CL164)</f>
        <v>5.837467759200002</v>
      </c>
      <c r="CN164" s="253">
        <f>(CM164/H164)*100</f>
        <v>14.853607529771</v>
      </c>
      <c r="CO164" s="259">
        <v>1.19</v>
      </c>
      <c r="CP164" s="260">
        <v>28</v>
      </c>
      <c r="CQ164" s="261">
        <v>-13.3</v>
      </c>
      <c r="CR164" s="260">
        <v>6.6</v>
      </c>
      <c r="CS164" s="261">
        <v>2.7</v>
      </c>
    </row>
    <row r="165" ht="11.25" customHeight="1">
      <c r="A165" t="s" s="227">
        <v>1421</v>
      </c>
      <c r="B165" t="s" s="116">
        <v>1422</v>
      </c>
      <c r="C165" t="s" s="227">
        <v>128</v>
      </c>
      <c r="D165" s="218">
        <v>6</v>
      </c>
      <c r="E165" s="85">
        <v>657</v>
      </c>
      <c r="F165" t="s" s="220">
        <v>129</v>
      </c>
      <c r="G165" t="s" s="221">
        <v>129</v>
      </c>
      <c r="H165" s="493">
        <v>43</v>
      </c>
      <c r="I165" s="223">
        <f>(R165/H165)*100</f>
        <v>1.674418604651163</v>
      </c>
      <c r="J165" s="224">
        <v>0.15</v>
      </c>
      <c r="K165" s="224">
        <v>0.18</v>
      </c>
      <c r="L165" s="223">
        <f>((K165/J165)-1)*100</f>
        <v>20</v>
      </c>
      <c r="M165" s="226">
        <v>42886</v>
      </c>
      <c r="N165" s="226">
        <v>42888</v>
      </c>
      <c r="O165" s="226">
        <v>42902</v>
      </c>
      <c r="P165" t="s" s="227">
        <v>720</v>
      </c>
      <c r="Q165" s="319"/>
      <c r="R165" s="225">
        <f>K165*4</f>
        <v>0.72</v>
      </c>
      <c r="S165" s="228">
        <f>IF(OR(W165&lt;0.01,W165="n/a"),"n/a",R165/W165*100)</f>
        <v>33.02752293577981</v>
      </c>
      <c r="T165" s="229">
        <f>IF(OR(W165&lt;0.01,Z165="n/a"),"n/a",(H165/SQRT(22.5*W165*(H165/Z165))-1)*100)</f>
        <v>23.86076165302753</v>
      </c>
      <c r="U165" s="223">
        <f>IF(OR(W165&lt;0.01,W165="n/a"),"n/a",H165/W165)</f>
        <v>19.72477064220183</v>
      </c>
      <c r="V165" s="230">
        <v>12</v>
      </c>
      <c r="W165" s="222">
        <v>2.18</v>
      </c>
      <c r="X165" s="222">
        <v>2.82</v>
      </c>
      <c r="Y165" s="231">
        <v>7.29</v>
      </c>
      <c r="Z165" s="232">
        <v>1.75</v>
      </c>
      <c r="AA165" s="233">
        <v>9.199999999999999</v>
      </c>
      <c r="AB165" s="234">
        <v>15.1</v>
      </c>
      <c r="AC165" s="235">
        <v>17.94</v>
      </c>
      <c r="AD165" s="236">
        <v>42.4</v>
      </c>
      <c r="AE165" s="236">
        <v>7</v>
      </c>
      <c r="AF165" s="237">
        <v>5</v>
      </c>
      <c r="AG165" s="238">
        <v>2111</v>
      </c>
      <c r="AH165" s="239">
        <v>1.1</v>
      </c>
      <c r="AI165" s="240">
        <v>0.12</v>
      </c>
      <c r="AJ165" s="241">
        <f>IF(OR(AD165&lt;0,AD165="n/a",AD165=0,AN165="n/a"),"n/a",AN165/AD165)</f>
        <v>1.6106903730408</v>
      </c>
      <c r="AK165" t="s" s="265">
        <f>IF(OR(AN165&lt;0,AN165="n/a",AO165&lt;0,AO165="n/a"),"n/a",AN165/AO165)</f>
        <v>143</v>
      </c>
      <c r="AL165" s="243">
        <f>((AP165/AQ165)^(1/1)-1)*100</f>
        <v>31.70731707317074</v>
      </c>
      <c r="AM165" s="243">
        <f>IF(AS165=0,"n/a",((AP165/AS165)^(1/3)-1)*100)</f>
        <v>44.22495703074085</v>
      </c>
      <c r="AN165" s="243">
        <f>IF(AV165=0,"n/a",((AP165/AV165)^(1/5)-1)*100)</f>
        <v>68.29327181692992</v>
      </c>
      <c r="AO165" s="244">
        <f>IF(BB165=0,"n/a",((AP165/BB165)^(1/10)-1)*100)</f>
        <v>-5.188592628990396</v>
      </c>
      <c r="AP165" s="241">
        <v>0.54</v>
      </c>
      <c r="AQ165" s="241">
        <v>0.41</v>
      </c>
      <c r="AR165" s="241">
        <v>0.29</v>
      </c>
      <c r="AS165" s="241">
        <v>0.18</v>
      </c>
      <c r="AT165" s="245"/>
      <c r="AU165" s="241">
        <v>0.1</v>
      </c>
      <c r="AV165" s="321">
        <v>0.04</v>
      </c>
      <c r="AW165" s="245"/>
      <c r="AX165" s="583">
        <v>0.04</v>
      </c>
      <c r="AY165" s="394">
        <v>0.47</v>
      </c>
      <c r="AZ165" s="317">
        <v>0.92</v>
      </c>
      <c r="BA165" s="317">
        <v>0.92</v>
      </c>
      <c r="BB165" s="317">
        <v>0.92</v>
      </c>
      <c r="BC165" s="317">
        <v>0.92</v>
      </c>
      <c r="BD165" s="248">
        <v>0.92</v>
      </c>
      <c r="BE165" s="248">
        <v>0.8981</v>
      </c>
      <c r="BF165" s="248">
        <v>0.85534</v>
      </c>
      <c r="BG165" s="248">
        <v>0.8146</v>
      </c>
      <c r="BH165" s="248">
        <v>0.7774399999999999</v>
      </c>
      <c r="BI165" s="249">
        <v>0.7256199999999999</v>
      </c>
      <c r="BJ165" s="246">
        <f>SUM(AP165:BI165)</f>
        <v>10.7411</v>
      </c>
      <c r="BK165" s="250">
        <f>((AP165/AQ165)-1)*100</f>
        <v>31.70731707317074</v>
      </c>
      <c r="BL165" s="250">
        <f>((AQ165/AR165)-1)*100</f>
        <v>41.37931034482758</v>
      </c>
      <c r="BM165" s="250">
        <f>((AR165/AS165)-1)*100</f>
        <v>61.11111111111111</v>
      </c>
      <c r="BN165" s="250">
        <f>IF(AU165=0,0,IF(AU165&gt;AS165,0,((AS165/AU165)-1)*100))</f>
        <v>79.99999999999999</v>
      </c>
      <c r="BO165" s="250">
        <f>IF(AV165=0,0,IF(AV165&gt;AU165,0,((AU165/AV165)-1)*100))</f>
        <v>150</v>
      </c>
      <c r="BP165" s="250">
        <f>IF(AX165=0,0,IF(AX165&gt;AV165,0,((AV165/AX165)-1)*100))</f>
        <v>0</v>
      </c>
      <c r="BQ165" s="251">
        <f>IF(AY165=0,0,IF(AY165&gt;AX165,0,((AX165/AY165)-1)*100))</f>
        <v>0</v>
      </c>
      <c r="BR165" s="252">
        <f>IF(AZ165=0,0,IF(AZ165&gt;AY165,0,((AY165/AZ165)-1)*100))</f>
        <v>0</v>
      </c>
      <c r="BS165" s="252">
        <f>IF(BA165=0,0,IF(BA165&gt;AZ165,0,((AZ165/BA165)-1)*100))</f>
        <v>0</v>
      </c>
      <c r="BT165" s="252">
        <f>IF(BB165=0,0,IF(BB165&gt;BA165,0,((BA165/BB165)-1)*100))</f>
        <v>0</v>
      </c>
      <c r="BU165" s="252">
        <f>IF(BC165=0,0,IF(BC165&gt;BB165,0,((BB165/BC165)-1)*100))</f>
        <v>0</v>
      </c>
      <c r="BV165" s="252">
        <f>IF(BD165=0,0,IF(BD165&gt;BC165,0,((BC165/BD165)-1)*100))</f>
        <v>0</v>
      </c>
      <c r="BW165" s="252">
        <f>IF(BE165=0,0,IF(BE165&gt;BD165,0,((BD165/BE165)-1)*100))</f>
        <v>2.438481238169476</v>
      </c>
      <c r="BX165" s="252">
        <f>IF(BF165=0,0,IF(BF165&gt;BE165,0,((BE165/BF165)-1)*100))</f>
        <v>4.999181611990555</v>
      </c>
      <c r="BY165" s="252">
        <f>IF(BG165=0,0,IF(BG165&gt;BF165,0,((BF165/BG165)-1)*100))</f>
        <v>5.00122759636632</v>
      </c>
      <c r="BZ165" s="252">
        <f>IF(BH165=0,0,IF(BH165&gt;BG165,0,((BG165/BH165)-1)*100))</f>
        <v>4.779790080263435</v>
      </c>
      <c r="CA165" s="253">
        <f>IF(BI165=0,0,IF(BI165&gt;BH165,0,((BH165/BI165)-1)*100))</f>
        <v>7.141479011052621</v>
      </c>
      <c r="CB165" s="250">
        <f>AVERAGE(BK165:CA165)</f>
        <v>22.85634694511481</v>
      </c>
      <c r="CC165" s="250">
        <f>SQRT(AVERAGE((BK165-$CB165)^2,(BL165-$CB165)^2,(BM165-$CB165)^2,(BN165-$CB165)^2,(BO165-$CB165)^2,(BP165-$CB165)^2,(BQ165-$CB165)^2,(BR165-$CB165)^2,(BS165-$CB165)^2,(BT165-$CB165)^2,(BU165-$CB165)^2,(BV165-$CB165)^2,(BW165-$CB165)^2,(BX165-$CB165)^2,(BY165-$CB165)^2,(BZ165-$CB165)^2,(CA165-$CB165)^2))</f>
        <v>39.55707154451937</v>
      </c>
      <c r="CD165" t="s" s="116">
        <v>132</v>
      </c>
      <c r="CE165" s="254">
        <f>IF(AN165="n/a","n/a",IF(U165&lt;0,"n/a",IF(U165="n/a","n/a",I165+AN165-U165)))</f>
        <v>50.24291977937925</v>
      </c>
      <c r="CF165" s="254">
        <f>IF(AN165="n/a","n/a",I165+AN165)</f>
        <v>69.96769042158108</v>
      </c>
      <c r="CG165" s="250">
        <f>D165/10+(1000-E165)/100+IF(F165="N",2,IF(F165="Y",1,0))+IF(G165="N",2,IF(G165="Y",1,0))+IF(L165&gt;10,5,L165/2)+IF(S165&gt;100,0,IF(S165&lt;0,0,(100-S165)/10))+IF(U165&gt;100,0,IF(U165&lt;0,0,(100-U165)/10))+IF(X165="-",0,IF(X165="N/A",0,IF(X165&gt;5,0,5-X165)))+IF(Y165&gt;5,0,5-Y165)+IF(Z165="N/A",0,IF(Z165&gt;5,0,5-Z165))+IF(AB165&lt;0,0,IF(AB165="-",0,IF(AB165="N/A",0,IF(AB165&gt;10,5,AB165/2))))+IF(AC165="n/a",0,IF(AC165&lt;0,0,IF(AC165&gt;10,5,AC165/2)))+IF(AE165="n/a",0,IF(AE165&lt;0,0,IF(AE165&gt;10,5,AE165/2)))+AF165/10+IF(AG165&gt;100000,3,IF(AG165&gt;10000,2,IF(AG165&gt;1000,1,0)))+IF(AL165&gt;10,5,AL165/2)+IF(AM165="n/a",0,IF(AM165&gt;10,5,AM165/2))+IF(AN165="n/a",0,IF(AN165&gt;10,5,AN165/2))+IF(AO165="n/a",0,IF(AO165&lt;0,0,IF(AO165&gt;10,5,AO165/2)))+IF(CB165&gt;10,5,CB165/2)</f>
        <v>64.18477064220184</v>
      </c>
      <c r="CH165" s="255">
        <f>IF(AB165="n/a",1.03*AP165,IF(AB165&lt;0,1.01*AP165,IF(AB165&gt;10,1.1*AP165,(1+AB165/100)*AP165)))</f>
        <v>0.5940000000000001</v>
      </c>
      <c r="CI165" s="256">
        <f>IF($AC165="n/a",1.03*CH165,IF($AC165&lt;0,1.01*CH165,IF($AC165&gt;10,1.1*CH165,(1+$AC165/100)*CH165)))</f>
        <v>0.6534000000000001</v>
      </c>
      <c r="CJ165" s="257">
        <f>IF($AE165="n/a",1.03*CI165,IF($AE165&lt;0,1.01*CI165,IF($AE165&gt;10,1.1*CI165,(1+$AE165/100)*CI165)))</f>
        <v>0.6991380000000001</v>
      </c>
      <c r="CK165" s="257">
        <f>IF($AE165="n/a",1.03*CJ165,IF($AE165&lt;0,1.01*CJ165,IF($AE165&gt;10,1.1*CJ165,(1+$AE165/100)*CJ165)))</f>
        <v>0.7480776600000002</v>
      </c>
      <c r="CL165" s="258">
        <f>IF($AE165="n/a",1.03*CK165,IF($AE165&lt;0,1.01*CK165,IF($AE165&gt;10,1.1*CK165,(1+$AE165/100)*CK165)))</f>
        <v>0.8004430962000003</v>
      </c>
      <c r="CM165" s="256">
        <f>SUM(CH165:CL165)</f>
        <v>3.495058756200001</v>
      </c>
      <c r="CN165" s="253">
        <f>(CM165/H165)*100</f>
        <v>8.128043619069771</v>
      </c>
      <c r="CO165" s="259">
        <v>0.9399999999999999</v>
      </c>
      <c r="CP165" s="260">
        <v>62</v>
      </c>
      <c r="CQ165" s="261">
        <v>-3.1</v>
      </c>
      <c r="CR165" s="260">
        <v>4.2</v>
      </c>
      <c r="CS165" s="261">
        <v>6.9</v>
      </c>
    </row>
    <row r="166" ht="11.25" customHeight="1">
      <c r="A166" t="s" s="273">
        <v>1423</v>
      </c>
      <c r="B166" t="s" s="146">
        <v>1424</v>
      </c>
      <c r="C166" t="s" s="273">
        <v>128</v>
      </c>
      <c r="D166" s="267">
        <v>7</v>
      </c>
      <c r="E166" s="85">
        <v>583</v>
      </c>
      <c r="F166" t="s" s="151">
        <v>129</v>
      </c>
      <c r="G166" t="s" s="152">
        <v>129</v>
      </c>
      <c r="H166" s="496">
        <v>38.6</v>
      </c>
      <c r="I166" s="269">
        <f>(R166/H166)*100</f>
        <v>1.761658031088083</v>
      </c>
      <c r="J166" s="270">
        <v>0.32</v>
      </c>
      <c r="K166" s="270">
        <v>0.34</v>
      </c>
      <c r="L166" s="269">
        <f>((K166/J166)-1)*100</f>
        <v>6.25</v>
      </c>
      <c r="M166" s="272">
        <v>43069</v>
      </c>
      <c r="N166" s="272">
        <v>43070</v>
      </c>
      <c r="O166" s="272">
        <v>43077</v>
      </c>
      <c r="P166" t="s" s="273">
        <v>305</v>
      </c>
      <c r="Q166" t="s" s="273">
        <v>280</v>
      </c>
      <c r="R166" s="271">
        <f>K166*2</f>
        <v>0.68</v>
      </c>
      <c r="S166" s="275">
        <f>IF(OR(W166&lt;0.01,W166="n/a"),"n/a",R166/W166*100)</f>
        <v>30.76923076923077</v>
      </c>
      <c r="T166" s="276">
        <f>IF(OR(W166&lt;0.01,Z166="n/a"),"n/a",(H166/SQRT(22.5*W166*(H166/Z166))-1)*100)</f>
        <v>11.44645222899363</v>
      </c>
      <c r="U166" s="269">
        <f>IF(OR(W166&lt;0.01,W166="n/a"),"n/a",H166/W166)</f>
        <v>17.46606334841629</v>
      </c>
      <c r="V166" s="277">
        <v>12</v>
      </c>
      <c r="W166" s="268">
        <v>2.21</v>
      </c>
      <c r="X166" s="268">
        <v>1.94</v>
      </c>
      <c r="Y166" s="278">
        <v>5.34</v>
      </c>
      <c r="Z166" s="279">
        <v>1.6</v>
      </c>
      <c r="AA166" s="280">
        <v>7.9</v>
      </c>
      <c r="AB166" s="281">
        <v>9.1</v>
      </c>
      <c r="AC166" s="282">
        <v>8.19</v>
      </c>
      <c r="AD166" s="283">
        <v>8.9</v>
      </c>
      <c r="AE166" s="283">
        <v>9</v>
      </c>
      <c r="AF166" s="284">
        <v>1</v>
      </c>
      <c r="AG166" s="285">
        <v>488</v>
      </c>
      <c r="AH166" s="286">
        <v>4.1</v>
      </c>
      <c r="AI166" s="287">
        <v>0.12</v>
      </c>
      <c r="AJ166" s="288">
        <f>IF(OR(AD166&lt;0,AD166="n/a",AD166=0,AN166="n/a"),"n/a",AN166/AD166)</f>
        <v>1.029292916733579</v>
      </c>
      <c r="AK166" s="289">
        <f>IF(OR(AN166&lt;0,AN166="n/a",AO166&lt;0,AO166="n/a"),"n/a",AN166/AO166)</f>
        <v>1.530415152495258</v>
      </c>
      <c r="AL166" s="290">
        <f>((AP166/AQ166)^(1/1)-1)*100</f>
        <v>5.084745762711873</v>
      </c>
      <c r="AM166" s="290">
        <f>IF(AS166=0,"n/a",((AP166/AS166)^(1/3)-1)*100)</f>
        <v>10.46158890861191</v>
      </c>
      <c r="AN166" s="290">
        <f>IF(AV166=0,"n/a",((AP166/AV166)^(1/5)-1)*100)</f>
        <v>9.160706958928856</v>
      </c>
      <c r="AO166" s="291">
        <f>IF(BB166=0,"n/a",((AP166/BB166)^(1/10)-1)*100)</f>
        <v>5.985765982513191</v>
      </c>
      <c r="AP166" s="288">
        <v>0.62</v>
      </c>
      <c r="AQ166" s="288">
        <v>0.59</v>
      </c>
      <c r="AR166" s="288">
        <v>0.54</v>
      </c>
      <c r="AS166" s="288">
        <v>0.46</v>
      </c>
      <c r="AT166" s="292"/>
      <c r="AU166" s="510">
        <v>0.42</v>
      </c>
      <c r="AV166" s="288">
        <v>0.4</v>
      </c>
      <c r="AW166" s="292"/>
      <c r="AX166" s="524">
        <v>0.38</v>
      </c>
      <c r="AY166" s="403">
        <v>0.38</v>
      </c>
      <c r="AZ166" s="295">
        <v>0.38</v>
      </c>
      <c r="BA166" s="295">
        <v>0.37667</v>
      </c>
      <c r="BB166" s="295">
        <v>0.34667</v>
      </c>
      <c r="BC166" s="295">
        <v>0.33333</v>
      </c>
      <c r="BD166" s="295">
        <v>0.30222</v>
      </c>
      <c r="BE166" s="295">
        <v>0.28889</v>
      </c>
      <c r="BF166" s="295">
        <v>0.22222</v>
      </c>
      <c r="BG166" s="295">
        <v>0.08593000000000001</v>
      </c>
      <c r="BH166" s="426">
        <v>0</v>
      </c>
      <c r="BI166" s="494">
        <v>0</v>
      </c>
      <c r="BJ166" s="293">
        <f>SUM(AP166:BI166)</f>
        <v>6.12593</v>
      </c>
      <c r="BK166" s="297">
        <f>((AP166/AQ166)-1)*100</f>
        <v>5.084745762711873</v>
      </c>
      <c r="BL166" s="297">
        <f>((AQ166/AR166)-1)*100</f>
        <v>9.259259259259256</v>
      </c>
      <c r="BM166" s="297">
        <f>((AR166/AS166)-1)*100</f>
        <v>17.3913043478261</v>
      </c>
      <c r="BN166" s="297">
        <f>IF(AU166=0,0,IF(AU166&gt;AS166,0,((AS166/AU166)-1)*100))</f>
        <v>9.523809523809534</v>
      </c>
      <c r="BO166" s="297">
        <f>IF(AV166=0,0,IF(AV166&gt;AU166,0,((AU166/AV166)-1)*100))</f>
        <v>4.999999999999982</v>
      </c>
      <c r="BP166" s="297">
        <f>IF(AX166=0,0,IF(AX166&gt;AV166,0,((AV166/AX166)-1)*100))</f>
        <v>5.263157894736836</v>
      </c>
      <c r="BQ166" s="298">
        <f>IF(AY166=0,0,IF(AY166&gt;AX166,0,((AX166/AY166)-1)*100))</f>
        <v>0</v>
      </c>
      <c r="BR166" s="299">
        <f>IF(AZ166=0,0,IF(AZ166&gt;AY166,0,((AY166/AZ166)-1)*100))</f>
        <v>0</v>
      </c>
      <c r="BS166" s="299">
        <f>IF(BA166=0,0,IF(BA166&gt;AZ166,0,((AZ166/BA166)-1)*100))</f>
        <v>0.8840629728940508</v>
      </c>
      <c r="BT166" s="299">
        <f>IF(BB166=0,0,IF(BB166&gt;BA166,0,((BA166/BB166)-1)*100))</f>
        <v>8.653762944587085</v>
      </c>
      <c r="BU166" s="299">
        <f>IF(BC166=0,0,IF(BC166&gt;BB166,0,((BB166/BC166)-1)*100))</f>
        <v>4.002040020400188</v>
      </c>
      <c r="BV166" s="299">
        <f>IF(BD166=0,0,IF(BD166&gt;BC166,0,((BC166/BD166)-1)*100))</f>
        <v>10.29382568989479</v>
      </c>
      <c r="BW166" s="299">
        <f>IF(BE166=0,0,IF(BE166&gt;BD166,0,((BD166/BE166)-1)*100))</f>
        <v>4.614213022257618</v>
      </c>
      <c r="BX166" s="299">
        <f>IF(BF166=0,0,IF(BF166&gt;BE166,0,((BE166/BF166)-1)*100))</f>
        <v>30.00180001800017</v>
      </c>
      <c r="BY166" s="299">
        <f>IF(BG166=0,0,IF(BG166&gt;BF166,0,((BF166/BG166)-1)*100))</f>
        <v>158.6058419643896</v>
      </c>
      <c r="BZ166" s="299">
        <f>IF(BH166=0,0,IF(BH166&gt;BG166,0,((BG166/BH166)-1)*100))</f>
        <v>0</v>
      </c>
      <c r="CA166" s="300">
        <f>IF(BI166=0,0,IF(BI166&gt;BH166,0,((BH166/BI166)-1)*100))</f>
        <v>0</v>
      </c>
      <c r="CB166" s="297">
        <f>AVERAGE(BK166:CA166)</f>
        <v>15.79869549533924</v>
      </c>
      <c r="CC166" s="297">
        <f>SQRT(AVERAGE((BK166-$CB166)^2,(BL166-$CB166)^2,(BM166-$CB166)^2,(BN166-$CB166)^2,(BO166-$CB166)^2,(BP166-$CB166)^2,(BQ166-$CB166)^2,(BR166-$CB166)^2,(BS166-$CB166)^2,(BT166-$CB166)^2,(BU166-$CB166)^2,(BV166-$CB166)^2,(BW166-$CB166)^2,(BX166-$CB166)^2,(BY166-$CB166)^2,(BZ166-$CB166)^2,(CA166-$CB166)^2))</f>
        <v>36.45233062970379</v>
      </c>
      <c r="CD166" t="s" s="146">
        <v>132</v>
      </c>
      <c r="CE166" s="301">
        <f>IF(AN166="n/a","n/a",IF(U166&lt;0,"n/a",IF(U166="n/a","n/a",I166+AN166-U166)))</f>
        <v>-6.543698358399352</v>
      </c>
      <c r="CF166" s="301">
        <f>IF(AN166="n/a","n/a",I166+AN166)</f>
        <v>10.92236499001694</v>
      </c>
      <c r="CG166" s="297">
        <f>D166/10+(1000-E166)/100+IF(F166="N",2,IF(F166="Y",1,0))+IF(G166="N",2,IF(G166="Y",1,0))+IF(L166&gt;10,5,L166/2)+IF(S166&gt;100,0,IF(S166&lt;0,0,(100-S166)/10))+IF(U166&gt;100,0,IF(U166&lt;0,0,(100-U166)/10))+IF(X166="-",0,IF(X166="N/A",0,IF(X166&gt;5,0,5-X166)))+IF(Y166&gt;5,0,5-Y166)+IF(Z166="N/A",0,IF(Z166&gt;5,0,5-Z166))+IF(AB166&lt;0,0,IF(AB166="-",0,IF(AB166="N/A",0,IF(AB166&gt;10,5,AB166/2))))+IF(AC166="n/a",0,IF(AC166&lt;0,0,IF(AC166&gt;10,5,AC166/2)))+IF(AE166="n/a",0,IF(AE166&lt;0,0,IF(AE166&gt;10,5,AE166/2)))+AF166/10+IF(AG166&gt;100000,3,IF(AG166&gt;10000,2,IF(AG166&gt;1000,1,0)))+IF(AL166&gt;10,5,AL166/2)+IF(AM166="n/a",0,IF(AM166&gt;10,5,AM166/2))+IF(AN166="n/a",0,IF(AN166&gt;10,5,AN166/2))+IF(AO166="n/a",0,IF(AO166&lt;0,0,IF(AO166&gt;10,5,AO166/2)))+IF(CB166&gt;10,5,CB166/2)</f>
        <v>62.99207994031225</v>
      </c>
      <c r="CH166" s="302">
        <f>IF(AB166="n/a",1.03*AP166,IF(AB166&lt;0,1.01*AP166,IF(AB166&gt;10,1.1*AP166,(1+AB166/100)*AP166)))</f>
        <v>0.67642</v>
      </c>
      <c r="CI166" s="303">
        <f>IF($AC166="n/a",1.03*CH166,IF($AC166&lt;0,1.01*CH166,IF($AC166&gt;10,1.1*CH166,(1+$AC166/100)*CH166)))</f>
        <v>0.731818798</v>
      </c>
      <c r="CJ166" s="304">
        <f>IF($AE166="n/a",1.03*CI166,IF($AE166&lt;0,1.01*CI166,IF($AE166&gt;10,1.1*CI166,(1+$AE166/100)*CI166)))</f>
        <v>0.7976824898200001</v>
      </c>
      <c r="CK166" s="304">
        <f>IF($AE166="n/a",1.03*CJ166,IF($AE166&lt;0,1.01*CJ166,IF($AE166&gt;10,1.1*CJ166,(1+$AE166/100)*CJ166)))</f>
        <v>0.8694739139038002</v>
      </c>
      <c r="CL166" s="305">
        <f>IF($AE166="n/a",1.03*CK166,IF($AE166&lt;0,1.01*CK166,IF($AE166&gt;10,1.1*CK166,(1+$AE166/100)*CK166)))</f>
        <v>0.9477265661551423</v>
      </c>
      <c r="CM166" s="303">
        <f>SUM(CH166:CL166)</f>
        <v>4.023121767878943</v>
      </c>
      <c r="CN166" s="300">
        <f>(CM166/H166)*100</f>
        <v>10.42259525357239</v>
      </c>
      <c r="CO166" s="306">
        <v>0.02</v>
      </c>
      <c r="CP166" s="307">
        <v>49.4</v>
      </c>
      <c r="CQ166" s="308">
        <v>-8.199999999999999</v>
      </c>
      <c r="CR166" s="307">
        <v>3.7</v>
      </c>
      <c r="CS166" s="308">
        <v>11.5</v>
      </c>
    </row>
    <row r="167" ht="11.25" customHeight="1">
      <c r="A167" t="s" s="110">
        <v>1425</v>
      </c>
      <c r="B167" t="s" s="110">
        <v>1426</v>
      </c>
      <c r="C167" t="s" s="173">
        <v>128</v>
      </c>
      <c r="D167" s="174">
        <v>5</v>
      </c>
      <c r="E167" s="85">
        <v>779</v>
      </c>
      <c r="F167" t="s" s="118">
        <v>129</v>
      </c>
      <c r="G167" t="s" s="113">
        <v>129</v>
      </c>
      <c r="H167" s="495">
        <v>23.09</v>
      </c>
      <c r="I167" s="177">
        <f>(R167/H167)*100</f>
        <v>1.73235166738848</v>
      </c>
      <c r="J167" s="311">
        <v>0.09</v>
      </c>
      <c r="K167" s="311">
        <v>0.1</v>
      </c>
      <c r="L167" s="177">
        <f>((K167/J167)-1)*100</f>
        <v>11.11111111111112</v>
      </c>
      <c r="M167" s="179">
        <v>42914</v>
      </c>
      <c r="N167" s="179">
        <v>42916</v>
      </c>
      <c r="O167" s="179">
        <v>42927</v>
      </c>
      <c r="P167" t="s" s="173">
        <v>783</v>
      </c>
      <c r="Q167" s="397"/>
      <c r="R167" s="180">
        <f>K167*4</f>
        <v>0.4</v>
      </c>
      <c r="S167" s="181">
        <f>IF(OR(W167&lt;0.01,W167="n/a"),"n/a",R167/W167*100)</f>
        <v>33.61344537815126</v>
      </c>
      <c r="T167" s="182">
        <f>IF(OR(W167&lt;0.01,Z167="n/a"),"n/a",(H167/SQRT(22.5*W167*(H167/Z167))-1)*100)</f>
        <v>5.06358396706128</v>
      </c>
      <c r="U167" s="177">
        <f>IF(OR(W167&lt;0.01,W167="n/a"),"n/a",H167/W167)</f>
        <v>19.40336134453782</v>
      </c>
      <c r="V167" s="183">
        <v>12</v>
      </c>
      <c r="W167" s="176">
        <v>1.19</v>
      </c>
      <c r="X167" s="176">
        <v>2.76</v>
      </c>
      <c r="Y167" s="184">
        <v>4.93</v>
      </c>
      <c r="Z167" s="185">
        <v>1.28</v>
      </c>
      <c r="AA167" s="186">
        <v>6.2</v>
      </c>
      <c r="AB167" s="187">
        <v>8.6</v>
      </c>
      <c r="AC167" s="188">
        <v>20.72</v>
      </c>
      <c r="AD167" s="189">
        <v>26.9</v>
      </c>
      <c r="AE167" s="189">
        <v>7</v>
      </c>
      <c r="AF167" s="190">
        <v>10</v>
      </c>
      <c r="AG167" s="191">
        <v>2349</v>
      </c>
      <c r="AH167" s="192">
        <v>0.2</v>
      </c>
      <c r="AI167" s="193">
        <v>0.11</v>
      </c>
      <c r="AJ167" s="194">
        <f>IF(OR(AD167&lt;0,AD167="n/a",AD167=0,AN167="n/a"),"n/a",AN167/AD167)</f>
        <v>2.051470535001338</v>
      </c>
      <c r="AK167" t="s" s="338">
        <f>IF(OR(AN167&lt;0,AN167="n/a",AO167&lt;0,AO167="n/a"),"n/a",AN167/AO167)</f>
        <v>143</v>
      </c>
      <c r="AL167" s="196">
        <f>((AP167/AQ167)^(1/1)-1)*100</f>
        <v>2.857142857142869</v>
      </c>
      <c r="AM167" s="196">
        <f>IF(AS167=0,"n/a",((AP167/AS167)^(1/3)-1)*100)</f>
        <v>53.26188647871062</v>
      </c>
      <c r="AN167" s="196">
        <f>IF(AV167=0,"n/a",((AP167/AV167)^(1/5)-1)*100)</f>
        <v>55.18455739153598</v>
      </c>
      <c r="AO167" s="209">
        <f>IF(BB167=0,"n/a",((AP167/BB167)^(1/10)-1)*100)</f>
        <v>-10.56840393781521</v>
      </c>
      <c r="AP167" s="198">
        <v>0.36</v>
      </c>
      <c r="AQ167" s="194">
        <v>0.35</v>
      </c>
      <c r="AR167" s="194">
        <v>0.3</v>
      </c>
      <c r="AS167" s="194">
        <v>0.1</v>
      </c>
      <c r="AT167" s="199"/>
      <c r="AU167" s="198">
        <v>0.04</v>
      </c>
      <c r="AV167" s="198">
        <v>0.04</v>
      </c>
      <c r="AW167" s="199"/>
      <c r="AX167" s="398">
        <v>0.04</v>
      </c>
      <c r="AY167" s="370">
        <v>0.225</v>
      </c>
      <c r="AZ167" s="202">
        <v>1.24</v>
      </c>
      <c r="BA167" s="202">
        <v>1.18</v>
      </c>
      <c r="BB167" s="202">
        <v>1.1</v>
      </c>
      <c r="BC167" s="202">
        <v>0.98</v>
      </c>
      <c r="BD167" s="202">
        <v>0.88</v>
      </c>
      <c r="BE167" s="202">
        <v>0.76</v>
      </c>
      <c r="BF167" s="202">
        <v>0.68</v>
      </c>
      <c r="BG167" s="202">
        <v>0.64</v>
      </c>
      <c r="BH167" s="202">
        <v>0.576</v>
      </c>
      <c r="BI167" s="314">
        <v>0.512</v>
      </c>
      <c r="BJ167" s="200">
        <f>SUM(AP167:BI167)</f>
        <v>10.003</v>
      </c>
      <c r="BK167" s="205">
        <f>((AP167/AQ167)-1)*100</f>
        <v>2.857142857142869</v>
      </c>
      <c r="BL167" s="205">
        <f>((AQ167/AR167)-1)*100</f>
        <v>16.66666666666667</v>
      </c>
      <c r="BM167" s="205">
        <f>((AR167/AS167)-1)*100</f>
        <v>199.9999999999999</v>
      </c>
      <c r="BN167" s="205">
        <f>IF(AU167=0,0,IF(AU167&gt;AS167,0,((AS167/AU167)-1)*100))</f>
        <v>150</v>
      </c>
      <c r="BO167" s="205">
        <f>IF(AV167=0,0,IF(AV167&gt;AU167,0,((AU167/AV167)-1)*100))</f>
        <v>0</v>
      </c>
      <c r="BP167" s="205">
        <f>IF(AX167=0,0,IF(AX167&gt;AV167,0,((AV167/AX167)-1)*100))</f>
        <v>0</v>
      </c>
      <c r="BQ167" s="206">
        <f>IF(AY167=0,0,IF(AY167&gt;AX167,0,((AX167/AY167)-1)*100))</f>
        <v>0</v>
      </c>
      <c r="BR167" s="207">
        <f>IF(AZ167=0,0,IF(AZ167&gt;AY167,0,((AY167/AZ167)-1)*100))</f>
        <v>0</v>
      </c>
      <c r="BS167" s="207">
        <f>IF(BA167=0,0,IF(BA167&gt;AZ167,0,((AZ167/BA167)-1)*100))</f>
        <v>5.084745762711873</v>
      </c>
      <c r="BT167" s="207">
        <f>IF(BB167=0,0,IF(BB167&gt;BA167,0,((BA167/BB167)-1)*100))</f>
        <v>7.272727272727253</v>
      </c>
      <c r="BU167" s="207">
        <f>IF(BC167=0,0,IF(BC167&gt;BB167,0,((BB167/BC167)-1)*100))</f>
        <v>12.24489795918369</v>
      </c>
      <c r="BV167" s="207">
        <f>IF(BD167=0,0,IF(BD167&gt;BC167,0,((BC167/BD167)-1)*100))</f>
        <v>11.36363636363635</v>
      </c>
      <c r="BW167" s="207">
        <f>IF(BE167=0,0,IF(BE167&gt;BD167,0,((BD167/BE167)-1)*100))</f>
        <v>15.78947368421053</v>
      </c>
      <c r="BX167" s="207">
        <f>IF(BF167=0,0,IF(BF167&gt;BE167,0,((BE167/BF167)-1)*100))</f>
        <v>11.76470588235294</v>
      </c>
      <c r="BY167" s="207">
        <f>IF(BG167=0,0,IF(BG167&gt;BF167,0,((BF167/BG167)-1)*100))</f>
        <v>6.25</v>
      </c>
      <c r="BZ167" s="207">
        <f>IF(BH167=0,0,IF(BH167&gt;BG167,0,((BG167/BH167)-1)*100))</f>
        <v>11.11111111111112</v>
      </c>
      <c r="CA167" s="208">
        <f>IF(BI167=0,0,IF(BI167&gt;BH167,0,((BH167/BI167)-1)*100))</f>
        <v>12.5</v>
      </c>
      <c r="CB167" s="205">
        <f>AVERAGE(BK167:CA167)</f>
        <v>27.22971220939666</v>
      </c>
      <c r="CC167" s="205">
        <f>SQRT(AVERAGE((BK167-$CB167)^2,(BL167-$CB167)^2,(BM167-$CB167)^2,(BN167-$CB167)^2,(BO167-$CB167)^2,(BP167-$CB167)^2,(BQ167-$CB167)^2,(BR167-$CB167)^2,(BS167-$CB167)^2,(BT167-$CB167)^2,(BU167-$CB167)^2,(BV167-$CB167)^2,(BW167-$CB167)^2,(BX167-$CB167)^2,(BY167-$CB167)^2,(BZ167-$CB167)^2,(CA167-$CB167)^2))</f>
        <v>54.90391083076229</v>
      </c>
      <c r="CD167" t="s" s="110">
        <v>132</v>
      </c>
      <c r="CE167" s="209">
        <f>IF(AN167="n/a","n/a",IF(U167&lt;0,"n/a",IF(U167="n/a","n/a",I167+AN167-U167)))</f>
        <v>37.51354771438665</v>
      </c>
      <c r="CF167" s="209">
        <f>IF(AN167="n/a","n/a",I167+AN167)</f>
        <v>56.91690905892446</v>
      </c>
      <c r="CG167" s="205">
        <f>D167/10+(1000-E167)/100+IF(F167="N",2,IF(F167="Y",1,0))+IF(G167="N",2,IF(G167="Y",1,0))+IF(L167&gt;10,5,L167/2)+IF(S167&gt;100,0,IF(S167&lt;0,0,(100-S167)/10))+IF(U167&gt;100,0,IF(U167&lt;0,0,(100-U167)/10))+IF(X167="-",0,IF(X167="N/A",0,IF(X167&gt;5,0,5-X167)))+IF(Y167&gt;5,0,5-Y167)+IF(Z167="N/A",0,IF(Z167&gt;5,0,5-Z167))+IF(AB167&lt;0,0,IF(AB167="-",0,IF(AB167="N/A",0,IF(AB167&gt;10,5,AB167/2))))+IF(AC167="n/a",0,IF(AC167&lt;0,0,IF(AC167&gt;10,5,AC167/2)))+IF(AE167="n/a",0,IF(AE167&lt;0,0,IF(AE167&gt;10,5,AE167/2)))+AF167/10+IF(AG167&gt;100000,3,IF(AG167&gt;10000,2,IF(AG167&gt;1000,1,0)))+IF(AL167&gt;10,5,AL167/2)+IF(AM167="n/a",0,IF(AM167&gt;10,5,AM167/2))+IF(AN167="n/a",0,IF(AN167&gt;10,5,AN167/2))+IF(AO167="n/a",0,IF(AO167&lt;0,0,IF(AO167&gt;10,5,AO167/2)))+IF(CB167&gt;10,5,CB167/2)</f>
        <v>59.66689075630253</v>
      </c>
      <c r="CH167" s="315">
        <f>IF(AB167="n/a",1.03*AP167,IF(AB167&lt;0,1.01*AP167,IF(AB167&gt;10,1.1*AP167,(1+AB167/100)*AP167)))</f>
        <v>0.39096</v>
      </c>
      <c r="CI167" s="211">
        <f>IF($AC167="n/a",1.03*CH167,IF($AC167&lt;0,1.01*CH167,IF($AC167&gt;10,1.1*CH167,(1+$AC167/100)*CH167)))</f>
        <v>0.430056</v>
      </c>
      <c r="CJ167" s="212">
        <f>IF($AE167="n/a",1.03*CI167,IF($AE167&lt;0,1.01*CI167,IF($AE167&gt;10,1.1*CI167,(1+$AE167/100)*CI167)))</f>
        <v>0.4601599200000001</v>
      </c>
      <c r="CK167" s="212">
        <f>IF($AE167="n/a",1.03*CJ167,IF($AE167&lt;0,1.01*CJ167,IF($AE167&gt;10,1.1*CJ167,(1+$AE167/100)*CJ167)))</f>
        <v>0.4923711144000001</v>
      </c>
      <c r="CL167" s="210">
        <f>IF($AE167="n/a",1.03*CK167,IF($AE167&lt;0,1.01*CK167,IF($AE167&gt;10,1.1*CK167,(1+$AE167/100)*CK167)))</f>
        <v>0.5268370924080001</v>
      </c>
      <c r="CM167" s="211">
        <f>SUM(CH167:CL167)</f>
        <v>2.300384126808</v>
      </c>
      <c r="CN167" s="208">
        <f>(CM167/H167)*100</f>
        <v>9.96268569427458</v>
      </c>
      <c r="CO167" s="213">
        <v>1.16</v>
      </c>
      <c r="CP167" s="214">
        <v>23.2</v>
      </c>
      <c r="CQ167" s="215">
        <v>-10.6</v>
      </c>
      <c r="CR167" s="214">
        <v>2.9</v>
      </c>
      <c r="CS167" s="215">
        <v>0</v>
      </c>
    </row>
    <row r="168" ht="11.25" customHeight="1">
      <c r="A168" t="s" s="227">
        <v>1427</v>
      </c>
      <c r="B168" t="s" s="116">
        <v>1428</v>
      </c>
      <c r="C168" t="s" s="227">
        <v>128</v>
      </c>
      <c r="D168" s="218">
        <v>6</v>
      </c>
      <c r="E168" s="85">
        <v>643</v>
      </c>
      <c r="F168" t="s" s="220">
        <v>129</v>
      </c>
      <c r="G168" t="s" s="221">
        <v>129</v>
      </c>
      <c r="H168" s="493">
        <v>97.40000000000001</v>
      </c>
      <c r="I168" s="223">
        <f>(R168/H168)*100</f>
        <v>0.6981519507186859</v>
      </c>
      <c r="J168" s="224">
        <v>0.16</v>
      </c>
      <c r="K168" s="224">
        <v>0.17</v>
      </c>
      <c r="L168" s="223">
        <f>((K168/J168)-1)*100</f>
        <v>6.25</v>
      </c>
      <c r="M168" s="226">
        <v>42850</v>
      </c>
      <c r="N168" s="226">
        <v>42852</v>
      </c>
      <c r="O168" s="226">
        <v>42866</v>
      </c>
      <c r="P168" t="s" s="227">
        <v>557</v>
      </c>
      <c r="Q168" s="316"/>
      <c r="R168" s="225">
        <f>K168*4</f>
        <v>0.68</v>
      </c>
      <c r="S168" s="228">
        <f>IF(OR(W168&lt;0.01,W168="n/a"),"n/a",R168/W168*100)</f>
        <v>16.0377358490566</v>
      </c>
      <c r="T168" s="229">
        <f>IF(OR(W168&lt;0.01,Z168="n/a"),"n/a",(H168/SQRT(22.5*W168*(H168/Z168))-1)*100)</f>
        <v>57.83386961714791</v>
      </c>
      <c r="U168" s="223">
        <f>IF(OR(W168&lt;0.01,W168="n/a"),"n/a",H168/W168)</f>
        <v>22.97169811320755</v>
      </c>
      <c r="V168" s="230">
        <v>12</v>
      </c>
      <c r="W168" s="222">
        <v>4.24</v>
      </c>
      <c r="X168" s="222">
        <v>1.82</v>
      </c>
      <c r="Y168" s="231">
        <v>6.6</v>
      </c>
      <c r="Z168" s="232">
        <v>2.44</v>
      </c>
      <c r="AA168" s="233">
        <v>10.6</v>
      </c>
      <c r="AB168" s="234">
        <v>23.3</v>
      </c>
      <c r="AC168" s="235">
        <v>14.64</v>
      </c>
      <c r="AD168" s="236">
        <v>8</v>
      </c>
      <c r="AE168" s="236">
        <v>12.59</v>
      </c>
      <c r="AF168" s="237">
        <v>20</v>
      </c>
      <c r="AG168" s="238">
        <v>15359</v>
      </c>
      <c r="AH168" s="239">
        <v>0.4</v>
      </c>
      <c r="AI168" s="240">
        <v>0.27</v>
      </c>
      <c r="AJ168" t="s" s="265">
        <f>IF(OR(AD168&lt;0,AD168="n/a",AD168=0,AN168="n/a"),"n/a",AN168/AD168)</f>
        <v>143</v>
      </c>
      <c r="AK168" t="s" s="265">
        <f>IF(OR(AN168&lt;0,AN168="n/a",AO168&lt;0,AO168="n/a"),"n/a",AN168/AO168)</f>
        <v>143</v>
      </c>
      <c r="AL168" s="243">
        <f>((AP168/AQ168)^(1/1)-1)*100</f>
        <v>6.779661016949157</v>
      </c>
      <c r="AM168" s="243">
        <f>IF(AS168=0,"n/a",((AP168/AS168)^(1/3)-1)*100)</f>
        <v>11.0523038244577</v>
      </c>
      <c r="AN168" t="s" s="265">
        <f>IF(AV168=0,"n/a",((AP168/AV168)^(1/5)-1)*100)</f>
        <v>143</v>
      </c>
      <c r="AO168" t="s" s="265">
        <f>IF(BB168=0,"n/a",((AP168/BB168)^(1/10)-1)*100)</f>
        <v>143</v>
      </c>
      <c r="AP168" s="241">
        <v>0.63</v>
      </c>
      <c r="AQ168" s="241">
        <v>0.59</v>
      </c>
      <c r="AR168" s="241">
        <v>0.54</v>
      </c>
      <c r="AS168" s="241">
        <v>0.46</v>
      </c>
      <c r="AT168" s="245"/>
      <c r="AU168" s="241">
        <v>0.2</v>
      </c>
      <c r="AV168" s="321">
        <v>0</v>
      </c>
      <c r="AW168" s="245"/>
      <c r="AX168" s="583">
        <v>0</v>
      </c>
      <c r="AY168" s="394">
        <v>0</v>
      </c>
      <c r="AZ168" s="317">
        <v>0</v>
      </c>
      <c r="BA168" s="317">
        <v>0</v>
      </c>
      <c r="BB168" s="317">
        <v>0</v>
      </c>
      <c r="BC168" s="317">
        <v>0</v>
      </c>
      <c r="BD168" s="317">
        <v>0</v>
      </c>
      <c r="BE168" s="317">
        <v>0</v>
      </c>
      <c r="BF168" s="317">
        <v>0</v>
      </c>
      <c r="BG168" s="317">
        <v>0</v>
      </c>
      <c r="BH168" s="317">
        <v>0</v>
      </c>
      <c r="BI168" s="401">
        <v>0</v>
      </c>
      <c r="BJ168" s="246">
        <f>SUM(AP168:BI168)</f>
        <v>2.42</v>
      </c>
      <c r="BK168" s="250">
        <f>((AP168/AQ168)-1)*100</f>
        <v>6.779661016949157</v>
      </c>
      <c r="BL168" s="250">
        <f>((AQ168/AR168)-1)*100</f>
        <v>9.259259259259256</v>
      </c>
      <c r="BM168" s="250">
        <f>((AR168/AS168)-1)*100</f>
        <v>17.3913043478261</v>
      </c>
      <c r="BN168" s="250">
        <f>IF(AU168=0,0,IF(AU168&gt;AS168,0,((AS168/AU168)-1)*100))</f>
        <v>130</v>
      </c>
      <c r="BO168" s="250">
        <f>IF(AV168=0,0,IF(AV168&gt;AU168,0,((AU168/AV168)-1)*100))</f>
        <v>0</v>
      </c>
      <c r="BP168" s="250">
        <f>IF(AX168=0,0,IF(AX168&gt;AV168,0,((AV168/AX168)-1)*100))</f>
        <v>0</v>
      </c>
      <c r="BQ168" s="251">
        <f>IF(AY168=0,0,IF(AY168&gt;AX168,0,((AX168/AY168)-1)*100))</f>
        <v>0</v>
      </c>
      <c r="BR168" s="252">
        <f>IF(AZ168=0,0,IF(AZ168&gt;AY168,0,((AY168/AZ168)-1)*100))</f>
        <v>0</v>
      </c>
      <c r="BS168" s="252">
        <f>IF(BA168=0,0,IF(BA168&gt;AZ168,0,((AZ168/BA168)-1)*100))</f>
        <v>0</v>
      </c>
      <c r="BT168" s="252">
        <f>IF(BB168=0,0,IF(BB168&gt;BA168,0,((BA168/BB168)-1)*100))</f>
        <v>0</v>
      </c>
      <c r="BU168" s="252">
        <f>IF(BC168=0,0,IF(BC168&gt;BB168,0,((BB168/BC168)-1)*100))</f>
        <v>0</v>
      </c>
      <c r="BV168" s="252">
        <f>IF(BD168=0,0,IF(BD168&gt;BC168,0,((BC168/BD168)-1)*100))</f>
        <v>0</v>
      </c>
      <c r="BW168" s="252">
        <f>IF(BE168=0,0,IF(BE168&gt;BD168,0,((BD168/BE168)-1)*100))</f>
        <v>0</v>
      </c>
      <c r="BX168" s="252">
        <f>IF(BF168=0,0,IF(BF168&gt;BE168,0,((BE168/BF168)-1)*100))</f>
        <v>0</v>
      </c>
      <c r="BY168" s="252">
        <f>IF(BG168=0,0,IF(BG168&gt;BF168,0,((BF168/BG168)-1)*100))</f>
        <v>0</v>
      </c>
      <c r="BZ168" s="252">
        <f>IF(BH168=0,0,IF(BH168&gt;BG168,0,((BG168/BH168)-1)*100))</f>
        <v>0</v>
      </c>
      <c r="CA168" s="253">
        <f>IF(BI168=0,0,IF(BI168&gt;BH168,0,((BH168/BI168)-1)*100))</f>
        <v>0</v>
      </c>
      <c r="CB168" s="250">
        <f>AVERAGE(BK168:CA168)</f>
        <v>9.613542624943205</v>
      </c>
      <c r="CC168" s="250">
        <f>SQRT(AVERAGE((BK168-$CB168)^2,(BL168-$CB168)^2,(BM168-$CB168)^2,(BN168-$CB168)^2,(BO168-$CB168)^2,(BP168-$CB168)^2,(BQ168-$CB168)^2,(BR168-$CB168)^2,(BS168-$CB168)^2,(BT168-$CB168)^2,(BU168-$CB168)^2,(BV168-$CB168)^2,(BW168-$CB168)^2,(BX168-$CB168)^2,(BY168-$CB168)^2,(BZ168-$CB168)^2,(CA168-$CB168)^2))</f>
        <v>30.45054980844926</v>
      </c>
      <c r="CD168" t="s" s="116">
        <v>132</v>
      </c>
      <c r="CE168" t="s" s="402">
        <f>IF(AN168="n/a","n/a",IF(U168&lt;0,"n/a",IF(U168="n/a","n/a",I168+AN168-U168)))</f>
        <v>143</v>
      </c>
      <c r="CF168" t="s" s="402">
        <f>IF(AN168="n/a","n/a",I168+AN168)</f>
        <v>143</v>
      </c>
      <c r="CG168" s="250">
        <f>D168/10+(1000-E168)/100+IF(F168="N",2,IF(F168="Y",1,0))+IF(G168="N",2,IF(G168="Y",1,0))+IF(L168&gt;10,5,L168/2)+IF(S168&gt;100,0,IF(S168&lt;0,0,(100-S168)/10))+IF(U168&gt;100,0,IF(U168&lt;0,0,(100-U168)/10))+IF(X168="-",0,IF(X168="N/A",0,IF(X168&gt;5,0,5-X168)))+IF(Y168&gt;5,0,5-Y168)+IF(Z168="N/A",0,IF(Z168&gt;5,0,5-Z168))+IF(AB168&lt;0,0,IF(AB168="-",0,IF(AB168="N/A",0,IF(AB168&gt;10,5,AB168/2))))+IF(AC168="n/a",0,IF(AC168&lt;0,0,IF(AC168&gt;10,5,AC168/2)))+IF(AE168="n/a",0,IF(AE168&lt;0,0,IF(AE168&gt;10,5,AE168/2)))+AF168/10+IF(AG168&gt;100000,3,IF(AG168&gt;10000,2,IF(AG168&gt;1000,1,0)))+IF(AL168&gt;10,5,AL168/2)+IF(AM168="n/a",0,IF(AM168&gt;10,5,AM168/2))+IF(AN168="n/a",0,IF(AN168&gt;10,5,AN168/2))+IF(AO168="n/a",0,IF(AO168&lt;0,0,IF(AO168&gt;10,5,AO168/2)))+IF(CB168&gt;10,5,CB168/2)</f>
        <v>61.33065842471977</v>
      </c>
      <c r="CH168" s="255">
        <f>IF(AB168="n/a",1.03*AP168,IF(AB168&lt;0,1.01*AP168,IF(AB168&gt;10,1.1*AP168,(1+AB168/100)*AP168)))</f>
        <v>0.6930000000000001</v>
      </c>
      <c r="CI168" s="256">
        <f>IF($AC168="n/a",1.03*CH168,IF($AC168&lt;0,1.01*CH168,IF($AC168&gt;10,1.1*CH168,(1+$AC168/100)*CH168)))</f>
        <v>0.7623000000000001</v>
      </c>
      <c r="CJ168" s="257">
        <f>IF($AE168="n/a",1.03*CI168,IF($AE168&lt;0,1.01*CI168,IF($AE168&gt;10,1.1*CI168,(1+$AE168/100)*CI168)))</f>
        <v>0.8385300000000002</v>
      </c>
      <c r="CK168" s="257">
        <f>IF($AE168="n/a",1.03*CJ168,IF($AE168&lt;0,1.01*CJ168,IF($AE168&gt;10,1.1*CJ168,(1+$AE168/100)*CJ168)))</f>
        <v>0.9223830000000003</v>
      </c>
      <c r="CL168" s="258">
        <f>IF($AE168="n/a",1.03*CK168,IF($AE168&lt;0,1.01*CK168,IF($AE168&gt;10,1.1*CK168,(1+$AE168/100)*CK168)))</f>
        <v>1.0146213</v>
      </c>
      <c r="CM168" s="256">
        <f>SUM(CH168:CL168)</f>
        <v>4.230834300000001</v>
      </c>
      <c r="CN168" s="253">
        <f>(CM168/H168)*100</f>
        <v>4.343772381930186</v>
      </c>
      <c r="CO168" s="259">
        <v>1.01</v>
      </c>
      <c r="CP168" s="260">
        <v>34.5</v>
      </c>
      <c r="CQ168" s="261">
        <v>-7.7</v>
      </c>
      <c r="CR168" s="260">
        <v>-1.7</v>
      </c>
      <c r="CS168" s="261">
        <v>0.8</v>
      </c>
    </row>
    <row r="169" ht="11.25" customHeight="1">
      <c r="A169" t="s" s="227">
        <v>1429</v>
      </c>
      <c r="B169" t="s" s="116">
        <v>1430</v>
      </c>
      <c r="C169" t="s" s="227">
        <v>1181</v>
      </c>
      <c r="D169" s="218">
        <v>7</v>
      </c>
      <c r="E169" s="85">
        <v>560</v>
      </c>
      <c r="F169" t="s" s="220">
        <v>129</v>
      </c>
      <c r="G169" t="s" s="221">
        <v>129</v>
      </c>
      <c r="H169" s="493">
        <v>50.27</v>
      </c>
      <c r="I169" s="223">
        <f>(R169/H169)*100</f>
        <v>1.75054704595186</v>
      </c>
      <c r="J169" s="224">
        <v>0.2</v>
      </c>
      <c r="K169" s="224">
        <v>0.22</v>
      </c>
      <c r="L169" s="223">
        <f>((K169/J169)-1)*100</f>
        <v>9.999999999999986</v>
      </c>
      <c r="M169" s="226">
        <v>42999</v>
      </c>
      <c r="N169" s="226">
        <v>43000</v>
      </c>
      <c r="O169" s="226">
        <v>43014</v>
      </c>
      <c r="P169" t="s" s="227">
        <v>710</v>
      </c>
      <c r="Q169" s="316"/>
      <c r="R169" s="225">
        <f>K169*4</f>
        <v>0.88</v>
      </c>
      <c r="S169" s="228">
        <f>IF(OR(W169&lt;0.01,W169="n/a"),"n/a",R169/W169*100)</f>
        <v>27.67295597484277</v>
      </c>
      <c r="T169" s="229">
        <f>IF(OR(W169&lt;0.01,Z169="n/a"),"n/a",(H169/SQRT(22.5*W169*(H169/Z169))-1)*100)</f>
        <v>8.319802412527633</v>
      </c>
      <c r="U169" s="223">
        <f>IF(OR(W169&lt;0.01,W169="n/a"),"n/a",H169/W169)</f>
        <v>15.80817610062893</v>
      </c>
      <c r="V169" s="230">
        <v>6</v>
      </c>
      <c r="W169" s="222">
        <v>3.18</v>
      </c>
      <c r="X169" t="s" s="399">
        <v>143</v>
      </c>
      <c r="Y169" s="231">
        <v>0.83</v>
      </c>
      <c r="Z169" s="232">
        <v>1.67</v>
      </c>
      <c r="AA169" s="233">
        <v>11.1</v>
      </c>
      <c r="AB169" s="234">
        <v>-3.4</v>
      </c>
      <c r="AC169" t="s" s="422">
        <v>143</v>
      </c>
      <c r="AD169" s="236">
        <v>10.1</v>
      </c>
      <c r="AE169" t="s" s="416">
        <v>143</v>
      </c>
      <c r="AF169" s="237">
        <v>1</v>
      </c>
      <c r="AG169" s="238">
        <v>396</v>
      </c>
      <c r="AH169" s="626">
        <v>4.7</v>
      </c>
      <c r="AI169" s="240">
        <v>0</v>
      </c>
      <c r="AJ169" s="241">
        <f>IF(OR(AD169&lt;0,AD169="n/a",AD169=0,AN169="n/a"),"n/a",AN169/AD169)</f>
        <v>1.771091041445533</v>
      </c>
      <c r="AK169" s="242">
        <f>IF(OR(AN169&lt;0,AN169="n/a",AO169&lt;0,AO169="n/a"),"n/a",AN169/AO169)</f>
        <v>4.981078979287041</v>
      </c>
      <c r="AL169" s="243">
        <f>((AP169/AQ169)^(1/1)-1)*100</f>
        <v>2.77777777777779</v>
      </c>
      <c r="AM169" s="243">
        <f>IF(AS169=0,"n/a",((AP169/AS169)^(1/3)-1)*100)</f>
        <v>7.240827497169455</v>
      </c>
      <c r="AN169" s="243">
        <f>IF(AV169=0,"n/a",((AP169/AV169)^(1/5)-1)*100)</f>
        <v>17.88801951859988</v>
      </c>
      <c r="AO169" s="244">
        <f>IF(BB169=0,"n/a",((AP169/BB169)^(1/10)-1)*100)</f>
        <v>3.591193713848773</v>
      </c>
      <c r="AP169" s="241">
        <v>0.74</v>
      </c>
      <c r="AQ169" s="321">
        <v>0.72</v>
      </c>
      <c r="AR169" s="241">
        <v>0.63</v>
      </c>
      <c r="AS169" s="321">
        <v>0.6</v>
      </c>
      <c r="AT169" s="245"/>
      <c r="AU169" s="241">
        <v>0.5</v>
      </c>
      <c r="AV169" s="241">
        <v>0.325</v>
      </c>
      <c r="AW169" s="245"/>
      <c r="AX169" s="583">
        <v>0.225</v>
      </c>
      <c r="AY169" s="394">
        <v>0.28</v>
      </c>
      <c r="AZ169" s="317">
        <v>0.52</v>
      </c>
      <c r="BA169" s="317">
        <v>0.52</v>
      </c>
      <c r="BB169" s="317">
        <v>0.52</v>
      </c>
      <c r="BC169" s="317">
        <v>0.52</v>
      </c>
      <c r="BD169" s="317">
        <v>0.52</v>
      </c>
      <c r="BE169" s="317">
        <v>0.52</v>
      </c>
      <c r="BF169" s="317">
        <v>0.52</v>
      </c>
      <c r="BG169" s="317">
        <v>0.52</v>
      </c>
      <c r="BH169" s="317">
        <v>0.52</v>
      </c>
      <c r="BI169" s="249">
        <v>0.5</v>
      </c>
      <c r="BJ169" s="246">
        <f>SUM(AP169:BI169)</f>
        <v>9.199999999999998</v>
      </c>
      <c r="BK169" s="250">
        <f>((AP169/AQ169)-1)*100</f>
        <v>2.77777777777779</v>
      </c>
      <c r="BL169" s="250">
        <f>((AQ169/AR169)-1)*100</f>
        <v>14.28571428571428</v>
      </c>
      <c r="BM169" s="250">
        <f>((AR169/AS169)-1)*100</f>
        <v>5.000000000000004</v>
      </c>
      <c r="BN169" s="250">
        <f>IF(AU169=0,0,IF(AU169&gt;AS169,0,((AS169/AU169)-1)*100))</f>
        <v>20</v>
      </c>
      <c r="BO169" s="250">
        <f>IF(AV169=0,0,IF(AV169&gt;AU169,0,((AU169/AV169)-1)*100))</f>
        <v>53.84615384615383</v>
      </c>
      <c r="BP169" s="250">
        <f>IF(AX169=0,0,IF(AX169&gt;AV169,0,((AV169/AX169)-1)*100))</f>
        <v>44.44444444444444</v>
      </c>
      <c r="BQ169" s="251">
        <f>IF(AY169=0,0,IF(AY169&gt;AX169,0,((AX169/AY169)-1)*100))</f>
        <v>0</v>
      </c>
      <c r="BR169" s="252">
        <f>IF(AZ169=0,0,IF(AZ169&gt;AY169,0,((AY169/AZ169)-1)*100))</f>
        <v>0</v>
      </c>
      <c r="BS169" s="252">
        <f>IF(BA169=0,0,IF(BA169&gt;AZ169,0,((AZ169/BA169)-1)*100))</f>
        <v>0</v>
      </c>
      <c r="BT169" s="252">
        <f>IF(BB169=0,0,IF(BB169&gt;BA169,0,((BA169/BB169)-1)*100))</f>
        <v>0</v>
      </c>
      <c r="BU169" s="252">
        <f>IF(BC169=0,0,IF(BC169&gt;BB169,0,((BB169/BC169)-1)*100))</f>
        <v>0</v>
      </c>
      <c r="BV169" s="252">
        <f>IF(BD169=0,0,IF(BD169&gt;BC169,0,((BC169/BD169)-1)*100))</f>
        <v>0</v>
      </c>
      <c r="BW169" s="252">
        <f>IF(BE169=0,0,IF(BE169&gt;BD169,0,((BD169/BE169)-1)*100))</f>
        <v>0</v>
      </c>
      <c r="BX169" s="252">
        <f>IF(BF169=0,0,IF(BF169&gt;BE169,0,((BE169/BF169)-1)*100))</f>
        <v>0</v>
      </c>
      <c r="BY169" s="252">
        <f>IF(BG169=0,0,IF(BG169&gt;BF169,0,((BF169/BG169)-1)*100))</f>
        <v>0</v>
      </c>
      <c r="BZ169" s="252">
        <f>IF(BH169=0,0,IF(BH169&gt;BG169,0,((BG169/BH169)-1)*100))</f>
        <v>0</v>
      </c>
      <c r="CA169" s="253">
        <f>IF(BI169=0,0,IF(BI169&gt;BH169,0,((BH169/BI169)-1)*100))</f>
        <v>4.000000000000004</v>
      </c>
      <c r="CB169" s="250">
        <f>AVERAGE(BK169:CA169)</f>
        <v>8.491417079652374</v>
      </c>
      <c r="CC169" s="250">
        <f>SQRT(AVERAGE((BK169-$CB169)^2,(BL169-$CB169)^2,(BM169-$CB169)^2,(BN169-$CB169)^2,(BO169-$CB169)^2,(BP169-$CB169)^2,(BQ169-$CB169)^2,(BR169-$CB169)^2,(BS169-$CB169)^2,(BT169-$CB169)^2,(BU169-$CB169)^2,(BV169-$CB169)^2,(BW169-$CB169)^2,(BX169-$CB169)^2,(BY169-$CB169)^2,(BZ169-$CB169)^2,(CA169-$CB169)^2))</f>
        <v>15.90734905944669</v>
      </c>
      <c r="CD169" t="s" s="116">
        <v>302</v>
      </c>
      <c r="CE169" s="254">
        <f>IF(AN169="n/a","n/a",IF(U169&lt;0,"n/a",IF(U169="n/a","n/a",I169+AN169-U169)))</f>
        <v>3.830390463922811</v>
      </c>
      <c r="CF169" s="254">
        <f>IF(AN169="n/a","n/a",I169+AN169)</f>
        <v>19.63856656455174</v>
      </c>
      <c r="CG169" s="250">
        <f>D169/10+(1000-E169)/100+IF(F169="N",2,IF(F169="Y",1,0))+IF(G169="N",2,IF(G169="Y",1,0))+IF(L169&gt;10,5,L169/2)+IF(S169&gt;100,0,IF(S169&lt;0,0,(100-S169)/10))+IF(U169&gt;100,0,IF(U169&lt;0,0,(100-U169)/10))+IF(X169="-",0,IF(X169="N/A",0,IF(X169&gt;5,0,5-X169)))+IF(Y169&gt;5,0,5-Y169)+IF(Z169="N/A",0,IF(Z169&gt;5,0,5-Z169))+IF(AB169&lt;0,0,IF(AB169="-",0,IF(AB169="N/A",0,IF(AB169&gt;10,5,AB169/2))))+IF(AC169="n/a",0,IF(AC169&lt;0,0,IF(AC169&gt;10,5,AC169/2)))+IF(AE169="n/a",0,IF(AE169&lt;0,0,IF(AE169&gt;10,5,AE169/2)))+AF169/10+IF(AG169&gt;100000,3,IF(AG169&gt;10000,2,IF(AG169&gt;1000,1,0)))+IF(AL169&gt;10,5,AL169/2)+IF(AM169="n/a",0,IF(AM169&gt;10,5,AM169/2))+IF(AN169="n/a",0,IF(AN169&gt;10,5,AN169/2))+IF(AO169="n/a",0,IF(AO169&lt;0,0,IF(AO169&gt;10,5,AO169/2)))+IF(CB169&gt;10,5,CB169/2)</f>
        <v>49.40249482667701</v>
      </c>
      <c r="CH169" s="255">
        <f>IF(AB169="n/a",1.03*AP169,IF(AB169&lt;0,1.01*AP169,IF(AB169&gt;10,1.1*AP169,(1+AB169/100)*AP169)))</f>
        <v>0.7474</v>
      </c>
      <c r="CI169" s="256">
        <f>IF($AC169="n/a",1.03*CH169,IF($AC169&lt;0,1.01*CH169,IF($AC169&gt;10,1.1*CH169,(1+$AC169/100)*CH169)))</f>
        <v>0.769822</v>
      </c>
      <c r="CJ169" s="257">
        <f>IF($AE169="n/a",1.03*CI169,IF($AE169&lt;0,1.01*CI169,IF($AE169&gt;10,1.1*CI169,(1+$AE169/100)*CI169)))</f>
        <v>0.7929166600000001</v>
      </c>
      <c r="CK169" s="257">
        <f>IF($AE169="n/a",1.03*CJ169,IF($AE169&lt;0,1.01*CJ169,IF($AE169&gt;10,1.1*CJ169,(1+$AE169/100)*CJ169)))</f>
        <v>0.8167041598000001</v>
      </c>
      <c r="CL169" s="258">
        <f>IF($AE169="n/a",1.03*CK169,IF($AE169&lt;0,1.01*CK169,IF($AE169&gt;10,1.1*CK169,(1+$AE169/100)*CK169)))</f>
        <v>0.8412052845940001</v>
      </c>
      <c r="CM169" s="256">
        <f>SUM(CH169:CL169)</f>
        <v>3.968048104394</v>
      </c>
      <c r="CN169" s="253">
        <f>(CM169/H169)*100</f>
        <v>7.893471462888401</v>
      </c>
      <c r="CO169" s="259">
        <v>2.06</v>
      </c>
      <c r="CP169" s="260">
        <v>25.4</v>
      </c>
      <c r="CQ169" s="261">
        <v>-20.2</v>
      </c>
      <c r="CR169" s="260">
        <v>4.9</v>
      </c>
      <c r="CS169" s="261">
        <v>-2</v>
      </c>
    </row>
    <row r="170" ht="11.25" customHeight="1">
      <c r="A170" t="s" s="116">
        <v>1431</v>
      </c>
      <c r="B170" t="s" s="116">
        <v>1432</v>
      </c>
      <c r="C170" t="s" s="227">
        <v>1433</v>
      </c>
      <c r="D170" s="218">
        <v>7</v>
      </c>
      <c r="E170" s="85">
        <v>473</v>
      </c>
      <c r="F170" t="s" s="220">
        <v>129</v>
      </c>
      <c r="G170" t="s" s="221">
        <v>129</v>
      </c>
      <c r="H170" s="493">
        <v>46.82</v>
      </c>
      <c r="I170" s="223">
        <f>(R170/H170)*100</f>
        <v>1.281503630926954</v>
      </c>
      <c r="J170" s="224">
        <v>0.12</v>
      </c>
      <c r="K170" s="224">
        <v>0.15</v>
      </c>
      <c r="L170" s="223">
        <f>((K170/J170)-1)*100</f>
        <v>25</v>
      </c>
      <c r="M170" s="226">
        <v>42788</v>
      </c>
      <c r="N170" s="226">
        <v>42790</v>
      </c>
      <c r="O170" s="226">
        <v>42804</v>
      </c>
      <c r="P170" t="s" s="227">
        <v>363</v>
      </c>
      <c r="Q170" s="316"/>
      <c r="R170" s="225">
        <f>K170*4</f>
        <v>0.6</v>
      </c>
      <c r="S170" s="228">
        <f>IF(OR(W170&lt;0.01,W170="n/a"),"n/a",R170/W170*100)</f>
        <v>37.97468354430379</v>
      </c>
      <c r="T170" s="229">
        <f>IF(OR(W170&lt;0.01,Z170="n/a"),"n/a",(H170/SQRT(22.5*W170*(H170/Z170))-1)*100)</f>
        <v>117.7444792132469</v>
      </c>
      <c r="U170" s="223">
        <f>IF(OR(W170&lt;0.01,W170="n/a"),"n/a",H170/W170)</f>
        <v>29.63291139240506</v>
      </c>
      <c r="V170" s="230">
        <v>12</v>
      </c>
      <c r="W170" s="222">
        <v>1.58</v>
      </c>
      <c r="X170" s="222">
        <v>1.86</v>
      </c>
      <c r="Y170" s="231">
        <v>3.65</v>
      </c>
      <c r="Z170" s="232">
        <v>3.6</v>
      </c>
      <c r="AA170" s="233">
        <v>12.2</v>
      </c>
      <c r="AB170" s="234">
        <v>-29.9</v>
      </c>
      <c r="AC170" s="235">
        <v>12.37</v>
      </c>
      <c r="AD170" s="236">
        <v>-2.8</v>
      </c>
      <c r="AE170" s="236">
        <v>15.95</v>
      </c>
      <c r="AF170" s="237">
        <v>8</v>
      </c>
      <c r="AG170" s="238">
        <v>6499</v>
      </c>
      <c r="AH170" s="239">
        <v>1</v>
      </c>
      <c r="AI170" s="240">
        <v>0.28</v>
      </c>
      <c r="AJ170" t="s" s="265">
        <f>IF(OR(AD170&lt;0,AD170="n/a",AD170=0,AN170="n/a"),"n/a",AN170/AD170)</f>
        <v>143</v>
      </c>
      <c r="AK170" t="s" s="265">
        <f>IF(OR(AN170&lt;0,AN170="n/a",AO170&lt;0,AO170="n/a"),"n/a",AN170/AO170)</f>
        <v>143</v>
      </c>
      <c r="AL170" s="243">
        <f>((AP170/AQ170)^(1/1)-1)*100</f>
        <v>9.090909090909083</v>
      </c>
      <c r="AM170" s="243">
        <f>IF(AS170=0,"n/a",((AP170/AS170)^(1/3)-1)*100)</f>
        <v>10.06424162982089</v>
      </c>
      <c r="AN170" s="243">
        <f>IF(AV170=0,"n/a",((AP170/AV170)^(1/5)-1)*100)</f>
        <v>14.86983549970351</v>
      </c>
      <c r="AO170" t="s" s="265">
        <f>IF(BB170=0,"n/a",((AP170/BB170)^(1/10)-1)*100)</f>
        <v>143</v>
      </c>
      <c r="AP170" s="241">
        <v>0.48</v>
      </c>
      <c r="AQ170" s="241">
        <v>0.44</v>
      </c>
      <c r="AR170" s="241">
        <v>0.4</v>
      </c>
      <c r="AS170" s="241">
        <v>0.36</v>
      </c>
      <c r="AT170" s="245"/>
      <c r="AU170" s="241">
        <v>0.28</v>
      </c>
      <c r="AV170" s="241">
        <v>0.24</v>
      </c>
      <c r="AW170" s="245"/>
      <c r="AX170" s="583">
        <v>0</v>
      </c>
      <c r="AY170" s="394">
        <v>0</v>
      </c>
      <c r="AZ170" s="317">
        <v>0</v>
      </c>
      <c r="BA170" s="317">
        <v>0</v>
      </c>
      <c r="BB170" s="317">
        <v>0</v>
      </c>
      <c r="BC170" s="317">
        <v>0</v>
      </c>
      <c r="BD170" s="317">
        <v>0</v>
      </c>
      <c r="BE170" s="317">
        <v>0</v>
      </c>
      <c r="BF170" s="317">
        <v>0</v>
      </c>
      <c r="BG170" s="317">
        <v>0</v>
      </c>
      <c r="BH170" s="317">
        <v>0</v>
      </c>
      <c r="BI170" s="401">
        <v>0</v>
      </c>
      <c r="BJ170" s="246">
        <f>SUM(AP170:BI170)</f>
        <v>2.2</v>
      </c>
      <c r="BK170" s="250">
        <f>((AP170/AQ170)-1)*100</f>
        <v>9.090909090909083</v>
      </c>
      <c r="BL170" s="250">
        <f>((AQ170/AR170)-1)*100</f>
        <v>9.999999999999986</v>
      </c>
      <c r="BM170" s="250">
        <f>((AR170/AS170)-1)*100</f>
        <v>11.11111111111112</v>
      </c>
      <c r="BN170" s="250">
        <f>IF(AU170=0,0,IF(AU170&gt;AS170,0,((AS170/AU170)-1)*100))</f>
        <v>28.57142857142856</v>
      </c>
      <c r="BO170" s="250">
        <f>IF(AV170=0,0,IF(AV170&gt;AU170,0,((AU170/AV170)-1)*100))</f>
        <v>16.66666666666667</v>
      </c>
      <c r="BP170" s="250">
        <f>IF(AX170=0,0,IF(AX170&gt;AV170,0,((AV170/AX170)-1)*100))</f>
        <v>0</v>
      </c>
      <c r="BQ170" s="251">
        <f>IF(AY170=0,0,IF(AY170&gt;AX170,0,((AX170/AY170)-1)*100))</f>
        <v>0</v>
      </c>
      <c r="BR170" s="252">
        <f>IF(AZ170=0,0,IF(AZ170&gt;AY170,0,((AY170/AZ170)-1)*100))</f>
        <v>0</v>
      </c>
      <c r="BS170" s="252">
        <f>IF(BA170=0,0,IF(BA170&gt;AZ170,0,((AZ170/BA170)-1)*100))</f>
        <v>0</v>
      </c>
      <c r="BT170" s="252">
        <f>IF(BB170=0,0,IF(BB170&gt;BA170,0,((BA170/BB170)-1)*100))</f>
        <v>0</v>
      </c>
      <c r="BU170" s="252">
        <f>IF(BC170=0,0,IF(BC170&gt;BB170,0,((BB170/BC170)-1)*100))</f>
        <v>0</v>
      </c>
      <c r="BV170" s="252">
        <f>IF(BD170=0,0,IF(BD170&gt;BC170,0,((BC170/BD170)-1)*100))</f>
        <v>0</v>
      </c>
      <c r="BW170" s="252">
        <f>IF(BE170=0,0,IF(BE170&gt;BD170,0,((BD170/BE170)-1)*100))</f>
        <v>0</v>
      </c>
      <c r="BX170" s="252">
        <f>IF(BF170=0,0,IF(BF170&gt;BE170,0,((BE170/BF170)-1)*100))</f>
        <v>0</v>
      </c>
      <c r="BY170" s="252">
        <f>IF(BG170=0,0,IF(BG170&gt;BF170,0,((BF170/BG170)-1)*100))</f>
        <v>0</v>
      </c>
      <c r="BZ170" s="252">
        <f>IF(BH170=0,0,IF(BH170&gt;BG170,0,((BG170/BH170)-1)*100))</f>
        <v>0</v>
      </c>
      <c r="CA170" s="253">
        <f>IF(BI170=0,0,IF(BI170&gt;BH170,0,((BH170/BI170)-1)*100))</f>
        <v>0</v>
      </c>
      <c r="CB170" s="250">
        <f>AVERAGE(BK170:CA170)</f>
        <v>4.437653849418554</v>
      </c>
      <c r="CC170" s="250">
        <f>SQRT(AVERAGE((BK170-$CB170)^2,(BL170-$CB170)^2,(BM170-$CB170)^2,(BN170-$CB170)^2,(BO170-$CB170)^2,(BP170-$CB170)^2,(BQ170-$CB170)^2,(BR170-$CB170)^2,(BS170-$CB170)^2,(BT170-$CB170)^2,(BU170-$CB170)^2,(BV170-$CB170)^2,(BW170-$CB170)^2,(BX170-$CB170)^2,(BY170-$CB170)^2,(BZ170-$CB170)^2,(CA170-$CB170)^2))</f>
        <v>7.916582031070062</v>
      </c>
      <c r="CD170" t="s" s="116">
        <v>137</v>
      </c>
      <c r="CE170" s="254">
        <f>IF(AN170="n/a","n/a",IF(U170&lt;0,"n/a",IF(U170="n/a","n/a",I170+AN170-U170)))</f>
        <v>-13.4815722617746</v>
      </c>
      <c r="CF170" s="254">
        <f>IF(AN170="n/a","n/a",I170+AN170)</f>
        <v>16.15133913063046</v>
      </c>
      <c r="CG170" s="250">
        <f>D170/10+(1000-E170)/100+IF(F170="N",2,IF(F170="Y",1,0))+IF(G170="N",2,IF(G170="Y",1,0))+IF(L170&gt;10,5,L170/2)+IF(S170&gt;100,0,IF(S170&lt;0,0,(100-S170)/10))+IF(U170&gt;100,0,IF(U170&lt;0,0,(100-U170)/10))+IF(X170="-",0,IF(X170="N/A",0,IF(X170&gt;5,0,5-X170)))+IF(Y170&gt;5,0,5-Y170)+IF(Z170="N/A",0,IF(Z170&gt;5,0,5-Z170))+IF(AB170&lt;0,0,IF(AB170="-",0,IF(AB170="N/A",0,IF(AB170&gt;10,5,AB170/2))))+IF(AC170="n/a",0,IF(AC170&lt;0,0,IF(AC170&gt;10,5,AC170/2)))+IF(AE170="n/a",0,IF(AE170&lt;0,0,IF(AE170&gt;10,5,AE170/2)))+AF170/10+IF(AG170&gt;100000,3,IF(AG170&gt;10000,2,IF(AG170&gt;1000,1,0)))+IF(AL170&gt;10,5,AL170/2)+IF(AM170="n/a",0,IF(AM170&gt;10,5,AM170/2))+IF(AN170="n/a",0,IF(AN170&gt;10,5,AN170/2))+IF(AO170="n/a",0,IF(AO170&lt;0,0,IF(AO170&gt;10,5,AO170/2)))+IF(CB170&gt;10,5,CB170/2)</f>
        <v>58.66352197649292</v>
      </c>
      <c r="CH170" s="255">
        <f>IF(AB170="n/a",1.03*AP170,IF(AB170&lt;0,1.01*AP170,IF(AB170&gt;10,1.1*AP170,(1+AB170/100)*AP170)))</f>
        <v>0.4848</v>
      </c>
      <c r="CI170" s="256">
        <f>IF($AC170="n/a",1.03*CH170,IF($AC170&lt;0,1.01*CH170,IF($AC170&gt;10,1.1*CH170,(1+$AC170/100)*CH170)))</f>
        <v>0.5332800000000001</v>
      </c>
      <c r="CJ170" s="257">
        <f>IF($AE170="n/a",1.03*CI170,IF($AE170&lt;0,1.01*CI170,IF($AE170&gt;10,1.1*CI170,(1+$AE170/100)*CI170)))</f>
        <v>0.5866080000000001</v>
      </c>
      <c r="CK170" s="257">
        <f>IF($AE170="n/a",1.03*CJ170,IF($AE170&lt;0,1.01*CJ170,IF($AE170&gt;10,1.1*CJ170,(1+$AE170/100)*CJ170)))</f>
        <v>0.6452688000000002</v>
      </c>
      <c r="CL170" s="258">
        <f>IF($AE170="n/a",1.03*CK170,IF($AE170&lt;0,1.01*CK170,IF($AE170&gt;10,1.1*CK170,(1+$AE170/100)*CK170)))</f>
        <v>0.7097956800000003</v>
      </c>
      <c r="CM170" s="256">
        <f>SUM(CH170:CL170)</f>
        <v>2.959752480000001</v>
      </c>
      <c r="CN170" s="253">
        <f>(CM170/H170)*100</f>
        <v>6.321555916275097</v>
      </c>
      <c r="CO170" s="259">
        <v>0.6</v>
      </c>
      <c r="CP170" s="260">
        <v>47.2</v>
      </c>
      <c r="CQ170" s="261">
        <v>-2.6</v>
      </c>
      <c r="CR170" s="260">
        <v>15.4</v>
      </c>
      <c r="CS170" s="261">
        <v>24.8</v>
      </c>
    </row>
    <row r="171" ht="11.25" customHeight="1">
      <c r="A171" t="s" s="146">
        <v>1434</v>
      </c>
      <c r="B171" t="s" s="146">
        <v>1435</v>
      </c>
      <c r="C171" t="s" s="273">
        <v>128</v>
      </c>
      <c r="D171" s="267">
        <v>7</v>
      </c>
      <c r="E171" s="85">
        <v>576</v>
      </c>
      <c r="F171" t="s" s="151">
        <v>129</v>
      </c>
      <c r="G171" t="s" s="152">
        <v>129</v>
      </c>
      <c r="H171" s="655">
        <v>34.55</v>
      </c>
      <c r="I171" s="269">
        <f>(R171/H171)*100</f>
        <v>1.50506512301013</v>
      </c>
      <c r="J171" s="270">
        <v>0.12</v>
      </c>
      <c r="K171" s="270">
        <v>0.13</v>
      </c>
      <c r="L171" s="269">
        <f>((K171/J171)-1)*100</f>
        <v>8.333333333333348</v>
      </c>
      <c r="M171" s="272">
        <v>43038</v>
      </c>
      <c r="N171" s="272">
        <v>43039</v>
      </c>
      <c r="O171" s="272">
        <v>43054</v>
      </c>
      <c r="P171" t="s" s="273">
        <v>130</v>
      </c>
      <c r="Q171" t="s" s="273">
        <v>131</v>
      </c>
      <c r="R171" s="271">
        <f>K171*4</f>
        <v>0.52</v>
      </c>
      <c r="S171" s="275">
        <f>IF(OR(W171&lt;0.01,W171="n/a"),"n/a",R171/W171*100)</f>
        <v>32.91139240506329</v>
      </c>
      <c r="T171" s="276">
        <f>IF(OR(W171&lt;0.01,Z171="n/a"),"n/a",(H171/SQRT(22.5*W171*(H171/Z171))-1)*100)</f>
        <v>44.21522437778451</v>
      </c>
      <c r="U171" s="269">
        <f>IF(OR(W171&lt;0.01,W171="n/a"),"n/a",H171/W171)</f>
        <v>21.86708860759493</v>
      </c>
      <c r="V171" s="277">
        <v>12</v>
      </c>
      <c r="W171" s="517">
        <v>1.58</v>
      </c>
      <c r="X171" t="s" s="518">
        <v>143</v>
      </c>
      <c r="Y171" s="519">
        <v>5.26</v>
      </c>
      <c r="Z171" s="520">
        <v>2.14</v>
      </c>
      <c r="AA171" t="s" s="521">
        <v>143</v>
      </c>
      <c r="AB171" t="s" s="522">
        <v>143</v>
      </c>
      <c r="AC171" t="s" s="521">
        <v>143</v>
      </c>
      <c r="AD171" t="s" s="518">
        <v>143</v>
      </c>
      <c r="AE171" t="s" s="518">
        <v>143</v>
      </c>
      <c r="AF171" s="284">
        <v>0</v>
      </c>
      <c r="AG171" s="556">
        <v>254</v>
      </c>
      <c r="AH171" t="s" s="518">
        <v>143</v>
      </c>
      <c r="AI171" t="s" s="518">
        <v>143</v>
      </c>
      <c r="AJ171" t="s" s="368">
        <f>IF(OR(AD171&lt;0,AD171="n/a",AD171=0,AN171="n/a"),"n/a",AN171/AD171)</f>
        <v>143</v>
      </c>
      <c r="AK171" s="289">
        <f>IF(OR(AN171&lt;0,AN171="n/a",AO171&lt;0,AO171="n/a"),"n/a",AN171/AO171)</f>
        <v>5.902060841720045</v>
      </c>
      <c r="AL171" s="290">
        <f>((AP171/AQ171)^(1/1)-1)*100</f>
        <v>9.613584905660378</v>
      </c>
      <c r="AM171" s="290">
        <f>IF(AS171=0,"n/a",((AP171/AS171)^(1/3)-1)*100)</f>
        <v>23.16101351415236</v>
      </c>
      <c r="AN171" s="290">
        <f>IF(AV171=0,"n/a",((AP171/AV171)^(1/5)-1)*100)</f>
        <v>27.50869274790524</v>
      </c>
      <c r="AO171" s="291">
        <f>IF(BB171=0,"n/a",((AP171/BB171)^(1/10)-1)*100)</f>
        <v>4.660862279401434</v>
      </c>
      <c r="AP171" s="288">
        <v>0.3873013333333333</v>
      </c>
      <c r="AQ171" s="288">
        <v>0.3533333333333333</v>
      </c>
      <c r="AR171" s="288">
        <v>0.253968253968254</v>
      </c>
      <c r="AS171" s="288">
        <v>0.2073142857142857</v>
      </c>
      <c r="AT171" s="292"/>
      <c r="AU171" s="288">
        <v>0.1371174603174603</v>
      </c>
      <c r="AV171" s="288">
        <v>0.1149079365079365</v>
      </c>
      <c r="AW171" s="292"/>
      <c r="AX171" s="524">
        <v>0.09950476190476189</v>
      </c>
      <c r="AY171" s="403">
        <v>0.1895111111111111</v>
      </c>
      <c r="AZ171" s="295">
        <v>0.2707301587301587</v>
      </c>
      <c r="BA171" s="295">
        <v>0.2578285714285714</v>
      </c>
      <c r="BB171" s="295">
        <v>0.2455873015873016</v>
      </c>
      <c r="BC171" s="295">
        <v>0.2338793650793651</v>
      </c>
      <c r="BD171" s="295">
        <v>0.1315174603174603</v>
      </c>
      <c r="BE171" s="426">
        <v>0</v>
      </c>
      <c r="BF171" s="426">
        <v>0</v>
      </c>
      <c r="BG171" s="426">
        <v>0</v>
      </c>
      <c r="BH171" s="426">
        <v>0</v>
      </c>
      <c r="BI171" s="494">
        <v>0</v>
      </c>
      <c r="BJ171" s="293">
        <f>SUM(AP171:BI171)</f>
        <v>2.882501333333333</v>
      </c>
      <c r="BK171" s="297">
        <f>((AP171/AQ171)-1)*100</f>
        <v>9.613584905660378</v>
      </c>
      <c r="BL171" s="297">
        <f>((AQ171/AR171)-1)*100</f>
        <v>39.12500000000001</v>
      </c>
      <c r="BM171" s="297">
        <f>((AR171/AS171)-1)*100</f>
        <v>22.50398137939482</v>
      </c>
      <c r="BN171" s="297">
        <f>IF(AU171=0,0,IF(AU171&gt;AS171,0,((AS171/AU171)-1)*100))</f>
        <v>51.19466567882937</v>
      </c>
      <c r="BO171" s="297">
        <f>IF(AV171=0,0,IF(AV171&gt;AU171,0,((AU171/AV171)-1)*100))</f>
        <v>19.32810255276829</v>
      </c>
      <c r="BP171" s="297">
        <f>IF(AX171=0,0,IF(AX171&gt;AV171,0,((AV171/AX171)-1)*100))</f>
        <v>15.47983665135275</v>
      </c>
      <c r="BQ171" s="298">
        <f>IF(AY171=0,0,IF(AY171&gt;AX171,0,((AX171/AY171)-1)*100))</f>
        <v>0</v>
      </c>
      <c r="BR171" s="299">
        <f>IF(AZ171=0,0,IF(AZ171&gt;AY171,0,((AY171/AZ171)-1)*100))</f>
        <v>0</v>
      </c>
      <c r="BS171" s="299">
        <f>IF(BA171=0,0,IF(BA171&gt;AZ171,0,((AZ171/BA171)-1)*100))</f>
        <v>5.00394011032308</v>
      </c>
      <c r="BT171" s="299">
        <f>IF(BB171=0,0,IF(BB171&gt;BA171,0,((BA171/BB171)-1)*100))</f>
        <v>4.984488107549123</v>
      </c>
      <c r="BU171" s="299">
        <f>IF(BC171=0,0,IF(BC171&gt;BB171,0,((BB171/BC171)-1)*100))</f>
        <v>5.005972418286442</v>
      </c>
      <c r="BV171" s="299">
        <f>IF(BD171=0,0,IF(BD171&gt;BC171,0,((BC171/BD171)-1)*100))</f>
        <v>77.83141836439127</v>
      </c>
      <c r="BW171" s="299">
        <f>IF(BE171=0,0,IF(BE171&gt;BD171,0,((BD171/BE171)-1)*100))</f>
        <v>0</v>
      </c>
      <c r="BX171" s="299">
        <f>IF(BF171=0,0,IF(BF171&gt;BE171,0,((BE171/BF171)-1)*100))</f>
        <v>0</v>
      </c>
      <c r="BY171" s="299">
        <f>IF(BG171=0,0,IF(BG171&gt;BF171,0,((BF171/BG171)-1)*100))</f>
        <v>0</v>
      </c>
      <c r="BZ171" s="299">
        <f>IF(BH171=0,0,IF(BH171&gt;BG171,0,((BG171/BH171)-1)*100))</f>
        <v>0</v>
      </c>
      <c r="CA171" s="300">
        <f>IF(BI171=0,0,IF(BI171&gt;BH171,0,((BH171/BI171)-1)*100))</f>
        <v>0</v>
      </c>
      <c r="CB171" s="297">
        <f>AVERAGE(BK171:CA171)</f>
        <v>14.71005824520915</v>
      </c>
      <c r="CC171" s="297">
        <f>SQRT(AVERAGE((BK171-$CB171)^2,(BL171-$CB171)^2,(BM171-$CB171)^2,(BN171-$CB171)^2,(BO171-$CB171)^2,(BP171-$CB171)^2,(BQ171-$CB171)^2,(BR171-$CB171)^2,(BS171-$CB171)^2,(BT171-$CB171)^2,(BU171-$CB171)^2,(BV171-$CB171)^2,(BW171-$CB171)^2,(BX171-$CB171)^2,(BY171-$CB171)^2,(BZ171-$CB171)^2,(CA171-$CB171)^2))</f>
        <v>21.44462863590713</v>
      </c>
      <c r="CD171" t="s" s="146">
        <v>132</v>
      </c>
      <c r="CE171" s="301">
        <f>IF(AN171="n/a","n/a",IF(U171&lt;0,"n/a",IF(U171="n/a","n/a",I171+AN171-U171)))</f>
        <v>7.146669263320437</v>
      </c>
      <c r="CF171" s="301">
        <f>IF(AN171="n/a","n/a",I171+AN171)</f>
        <v>29.01375787091537</v>
      </c>
      <c r="CG171" s="297">
        <f>D171/10+(1000-E171)/100+IF(F171="N",2,IF(F171="Y",1,0))+IF(G171="N",2,IF(G171="Y",1,0))+IF(L171&gt;10,5,L171/2)+IF(S171&gt;100,0,IF(S171&lt;0,0,(100-S171)/10))+IF(U171&gt;100,0,IF(U171&lt;0,0,(100-U171)/10))+IF(X171="-",0,IF(X171="N/A",0,IF(X171&gt;5,0,5-X171)))+IF(Y171&gt;5,0,5-Y171)+IF(Z171="N/A",0,IF(Z171&gt;5,0,5-Z171))+IF(AB171&lt;0,0,IF(AB171="-",0,IF(AB171="N/A",0,IF(AB171&gt;10,5,AB171/2))))+IF(AC171="n/a",0,IF(AC171&lt;0,0,IF(AC171&gt;10,5,AC171/2)))+IF(AE171="n/a",0,IF(AE171&lt;0,0,IF(AE171&gt;10,5,AE171/2)))+AF171/10+IF(AG171&gt;100000,3,IF(AG171&gt;10000,2,IF(AG171&gt;1000,1,0)))+IF(AL171&gt;10,5,AL171/2)+IF(AM171="n/a",0,IF(AM171&gt;10,5,AM171/2))+IF(AN171="n/a",0,IF(AN171&gt;10,5,AN171/2))+IF(AO171="n/a",0,IF(AO171&lt;0,0,IF(AO171&gt;10,5,AO171/2)))+IF(CB171&gt;10,5,CB171/2)</f>
        <v>48.62604215793176</v>
      </c>
      <c r="CH171" s="302">
        <f>IF(AB171="n/a",1.03*AP171,IF(AB171&lt;0,1.01*AP171,IF(AB171&gt;10,1.1*AP171,(1+AB171/100)*AP171)))</f>
        <v>0.3989203733333334</v>
      </c>
      <c r="CI171" s="303">
        <f>IF($AC171="n/a",1.03*CH171,IF($AC171&lt;0,1.01*CH171,IF($AC171&gt;10,1.1*CH171,(1+$AC171/100)*CH171)))</f>
        <v>0.4108879845333334</v>
      </c>
      <c r="CJ171" s="304">
        <f>IF($AE171="n/a",1.03*CI171,IF($AE171&lt;0,1.01*CI171,IF($AE171&gt;10,1.1*CI171,(1+$AE171/100)*CI171)))</f>
        <v>0.4232146240693334</v>
      </c>
      <c r="CK171" s="304">
        <f>IF($AE171="n/a",1.03*CJ171,IF($AE171&lt;0,1.01*CJ171,IF($AE171&gt;10,1.1*CJ171,(1+$AE171/100)*CJ171)))</f>
        <v>0.4359110627914134</v>
      </c>
      <c r="CL171" s="305">
        <f>IF($AE171="n/a",1.03*CK171,IF($AE171&lt;0,1.01*CK171,IF($AE171&gt;10,1.1*CK171,(1+$AE171/100)*CK171)))</f>
        <v>0.4489883946751558</v>
      </c>
      <c r="CM171" s="303">
        <f>SUM(CH171:CL171)</f>
        <v>2.11792243940257</v>
      </c>
      <c r="CN171" s="300">
        <f>(CM171/H171)*100</f>
        <v>6.130021532279508</v>
      </c>
      <c r="CO171" t="s" s="518">
        <v>143</v>
      </c>
      <c r="CP171" s="525">
        <v>72.2</v>
      </c>
      <c r="CQ171" s="526">
        <v>-6.2</v>
      </c>
      <c r="CR171" s="525">
        <v>1.2</v>
      </c>
      <c r="CS171" s="526">
        <v>16.2</v>
      </c>
    </row>
    <row r="172" ht="11.25" customHeight="1">
      <c r="A172" t="s" s="110">
        <v>1436</v>
      </c>
      <c r="B172" t="s" s="110">
        <v>1437</v>
      </c>
      <c r="C172" t="s" s="173">
        <v>713</v>
      </c>
      <c r="D172" s="174">
        <v>7</v>
      </c>
      <c r="E172" s="85">
        <v>502</v>
      </c>
      <c r="F172" t="s" s="118">
        <v>129</v>
      </c>
      <c r="G172" t="s" s="113">
        <v>129</v>
      </c>
      <c r="H172" s="495">
        <v>30.08</v>
      </c>
      <c r="I172" s="177">
        <f>(R172/H172)*100</f>
        <v>4.122340425531915</v>
      </c>
      <c r="J172" s="311">
        <v>0.275</v>
      </c>
      <c r="K172" s="311">
        <v>0.31</v>
      </c>
      <c r="L172" s="177">
        <f>((K172/J172)-1)*100</f>
        <v>12.72727272727272</v>
      </c>
      <c r="M172" s="179">
        <v>42836</v>
      </c>
      <c r="N172" s="179">
        <v>42838</v>
      </c>
      <c r="O172" s="179">
        <v>42853</v>
      </c>
      <c r="P172" t="s" s="173">
        <v>344</v>
      </c>
      <c r="Q172" s="656"/>
      <c r="R172" s="180">
        <f>K172*4</f>
        <v>1.24</v>
      </c>
      <c r="S172" s="181">
        <f>IF(OR(W172&lt;0.01,W172="n/a"),"n/a",R172/W172*100)</f>
        <v>28.63741339491917</v>
      </c>
      <c r="T172" s="182">
        <f>IF(OR(W172&lt;0.01,Z172="n/a"),"n/a",(H172/SQRT(22.5*W172*(H172/Z172))-1)*100)</f>
        <v>-35.20027498260507</v>
      </c>
      <c r="U172" s="177">
        <f>IF(OR(W172&lt;0.01,W172="n/a"),"n/a",H172/W172)</f>
        <v>6.946882217090069</v>
      </c>
      <c r="V172" s="183">
        <v>1</v>
      </c>
      <c r="W172" s="176">
        <v>4.33</v>
      </c>
      <c r="X172" s="176">
        <v>6.51</v>
      </c>
      <c r="Y172" s="184">
        <v>0.51</v>
      </c>
      <c r="Z172" s="185">
        <v>1.36</v>
      </c>
      <c r="AA172" s="186">
        <v>20.9</v>
      </c>
      <c r="AB172" s="187">
        <v>27.9</v>
      </c>
      <c r="AC172" s="188">
        <v>0.2</v>
      </c>
      <c r="AD172" s="189">
        <v>22.2</v>
      </c>
      <c r="AE172" s="189">
        <v>1.07</v>
      </c>
      <c r="AF172" s="190">
        <v>21</v>
      </c>
      <c r="AG172" s="191">
        <v>3910</v>
      </c>
      <c r="AH172" s="192">
        <v>0.3</v>
      </c>
      <c r="AI172" s="193">
        <v>0.04</v>
      </c>
      <c r="AJ172" s="194">
        <f>IF(OR(AD172&lt;0,AD172="n/a",AD172=0,AN172="n/a"),"n/a",AN172/AD172)</f>
        <v>0.4845330776949993</v>
      </c>
      <c r="AK172" s="195">
        <f>IF(OR(AN172&lt;0,AN172="n/a",AO172&lt;0,AO172="n/a"),"n/a",AN172/AO172)</f>
        <v>0.930461471013271</v>
      </c>
      <c r="AL172" s="196">
        <f>((AP172/AQ172)^(1/1)-1)*100</f>
        <v>10.82474226804124</v>
      </c>
      <c r="AM172" s="196">
        <f>IF(AS172=0,"n/a",((AP172/AS172)^(1/3)-1)*100)</f>
        <v>11.28533919399204</v>
      </c>
      <c r="AN172" s="196">
        <f>IF(AV172=0,"n/a",((AP172/AV172)^(1/5)-1)*100)</f>
        <v>10.75663432482898</v>
      </c>
      <c r="AO172" s="197">
        <f>IF(BB172=0,"n/a",((AP172/BB172)^(1/10)-1)*100)</f>
        <v>11.56053706674713</v>
      </c>
      <c r="AP172" s="194">
        <v>1.075</v>
      </c>
      <c r="AQ172" s="194">
        <v>0.97</v>
      </c>
      <c r="AR172" s="194">
        <v>0.86</v>
      </c>
      <c r="AS172" s="194">
        <v>0.78</v>
      </c>
      <c r="AT172" s="199"/>
      <c r="AU172" s="194">
        <v>0.705</v>
      </c>
      <c r="AV172" s="194">
        <v>0.645</v>
      </c>
      <c r="AW172" s="199"/>
      <c r="AX172" s="398">
        <v>0.6</v>
      </c>
      <c r="AY172" s="370">
        <v>0.6</v>
      </c>
      <c r="AZ172" s="202">
        <v>0.575</v>
      </c>
      <c r="BA172" s="202">
        <v>0.5</v>
      </c>
      <c r="BB172" s="202">
        <v>0.36</v>
      </c>
      <c r="BC172" s="202">
        <v>0.3</v>
      </c>
      <c r="BD172" s="202">
        <v>0.24</v>
      </c>
      <c r="BE172" s="202">
        <v>0.12</v>
      </c>
      <c r="BF172" s="203">
        <v>0</v>
      </c>
      <c r="BG172" s="203">
        <v>0</v>
      </c>
      <c r="BH172" s="203">
        <v>0</v>
      </c>
      <c r="BI172" s="204">
        <v>0</v>
      </c>
      <c r="BJ172" s="200">
        <f>SUM(AP172:BI172)</f>
        <v>8.329999999999998</v>
      </c>
      <c r="BK172" s="205">
        <f>((AP172/AQ172)-1)*100</f>
        <v>10.82474226804124</v>
      </c>
      <c r="BL172" s="205">
        <f>((AQ172/AR172)-1)*100</f>
        <v>12.79069767441861</v>
      </c>
      <c r="BM172" s="205">
        <f>((AR172/AS172)-1)*100</f>
        <v>10.25641025641024</v>
      </c>
      <c r="BN172" s="205">
        <f>IF(AU172=0,0,IF(AU172&gt;AS172,0,((AS172/AU172)-1)*100))</f>
        <v>10.63829787234043</v>
      </c>
      <c r="BO172" s="205">
        <f>IF(AV172=0,0,IF(AV172&gt;AU172,0,((AU172/AV172)-1)*100))</f>
        <v>9.302325581395344</v>
      </c>
      <c r="BP172" s="205">
        <f>IF(AX172=0,0,IF(AX172&gt;AV172,0,((AV172/AX172)-1)*100))</f>
        <v>7.500000000000018</v>
      </c>
      <c r="BQ172" s="206">
        <f>IF(AY172=0,0,IF(AY172&gt;AX172,0,((AX172/AY172)-1)*100))</f>
        <v>0</v>
      </c>
      <c r="BR172" s="207">
        <f>IF(AZ172=0,0,IF(AZ172&gt;AY172,0,((AY172/AZ172)-1)*100))</f>
        <v>4.347826086956519</v>
      </c>
      <c r="BS172" s="207">
        <f>IF(BA172=0,0,IF(BA172&gt;AZ172,0,((AZ172/BA172)-1)*100))</f>
        <v>14.99999999999999</v>
      </c>
      <c r="BT172" s="207">
        <f>IF(BB172=0,0,IF(BB172&gt;BA172,0,((BA172/BB172)-1)*100))</f>
        <v>38.88888888888889</v>
      </c>
      <c r="BU172" s="207">
        <f>IF(BC172=0,0,IF(BC172&gt;BB172,0,((BB172/BC172)-1)*100))</f>
        <v>20</v>
      </c>
      <c r="BV172" s="207">
        <f>IF(BD172=0,0,IF(BD172&gt;BC172,0,((BC172/BD172)-1)*100))</f>
        <v>25</v>
      </c>
      <c r="BW172" s="207">
        <f>IF(BE172=0,0,IF(BE172&gt;BD172,0,((BD172/BE172)-1)*100))</f>
        <v>100</v>
      </c>
      <c r="BX172" s="207">
        <f>IF(BF172=0,0,IF(BF172&gt;BE172,0,((BE172/BF172)-1)*100))</f>
        <v>0</v>
      </c>
      <c r="BY172" s="207">
        <f>IF(BG172=0,0,IF(BG172&gt;BF172,0,((BF172/BG172)-1)*100))</f>
        <v>0</v>
      </c>
      <c r="BZ172" s="207">
        <f>IF(BH172=0,0,IF(BH172&gt;BG172,0,((BG172/BH172)-1)*100))</f>
        <v>0</v>
      </c>
      <c r="CA172" s="208">
        <f>IF(BI172=0,0,IF(BI172&gt;BH172,0,((BH172/BI172)-1)*100))</f>
        <v>0</v>
      </c>
      <c r="CB172" s="205">
        <f>AVERAGE(BK172:CA172)</f>
        <v>15.56171697814419</v>
      </c>
      <c r="CC172" s="205">
        <f>SQRT(AVERAGE((BK172-$CB172)^2,(BL172-$CB172)^2,(BM172-$CB172)^2,(BN172-$CB172)^2,(BO172-$CB172)^2,(BP172-$CB172)^2,(BQ172-$CB172)^2,(BR172-$CB172)^2,(BS172-$CB172)^2,(BT172-$CB172)^2,(BU172-$CB172)^2,(BV172-$CB172)^2,(BW172-$CB172)^2,(BX172-$CB172)^2,(BY172-$CB172)^2,(BZ172-$CB172)^2,(CA172-$CB172)^2))</f>
        <v>23.39725632082398</v>
      </c>
      <c r="CD172" t="s" s="110">
        <v>302</v>
      </c>
      <c r="CE172" s="209">
        <f>IF(AN172="n/a","n/a",IF(U172&lt;0,"n/a",IF(U172="n/a","n/a",I172+AN172-U172)))</f>
        <v>7.932092533270829</v>
      </c>
      <c r="CF172" s="209">
        <f>IF(AN172="n/a","n/a",I172+AN172)</f>
        <v>14.8789747503609</v>
      </c>
      <c r="CG172" s="205">
        <f>D172/10+(1000-E172)/100+IF(F172="N",2,IF(F172="Y",1,0))+IF(G172="N",2,IF(G172="Y",1,0))+IF(L172&gt;10,5,L172/2)+IF(S172&gt;100,0,IF(S172&lt;0,0,(100-S172)/10))+IF(U172&gt;100,0,IF(U172&lt;0,0,(100-U172)/10))+IF(X172="-",0,IF(X172="N/A",0,IF(X172&gt;5,0,5-X172)))+IF(Y172&gt;5,0,5-Y172)+IF(Z172="N/A",0,IF(Z172&gt;5,0,5-Z172))+IF(AB172&lt;0,0,IF(AB172="-",0,IF(AB172="N/A",0,IF(AB172&gt;10,5,AB172/2))))+IF(AC172="n/a",0,IF(AC172&lt;0,0,IF(AC172&gt;10,5,AC172/2)))+IF(AE172="n/a",0,IF(AE172&lt;0,0,IF(AE172&gt;10,5,AE172/2)))+AF172/10+IF(AG172&gt;100000,3,IF(AG172&gt;10000,2,IF(AG172&gt;1000,1,0)))+IF(AL172&gt;10,5,AL172/2)+IF(AM172="n/a",0,IF(AM172&gt;10,5,AM172/2))+IF(AN172="n/a",0,IF(AN172&gt;10,5,AN172/2))+IF(AO172="n/a",0,IF(AO172&lt;0,0,IF(AO172&gt;10,5,AO172/2)))+IF(CB172&gt;10,5,CB172/2)</f>
        <v>68.98657043879908</v>
      </c>
      <c r="CH172" s="315">
        <f>IF(AB172="n/a",1.03*AP172,IF(AB172&lt;0,1.01*AP172,IF(AB172&gt;10,1.1*AP172,(1+AB172/100)*AP172)))</f>
        <v>1.1825</v>
      </c>
      <c r="CI172" s="211">
        <f>IF($AC172="n/a",1.03*CH172,IF($AC172&lt;0,1.01*CH172,IF($AC172&gt;10,1.1*CH172,(1+$AC172/100)*CH172)))</f>
        <v>1.184865</v>
      </c>
      <c r="CJ172" s="212">
        <f>IF($AE172="n/a",1.03*CI172,IF($AE172&lt;0,1.01*CI172,IF($AE172&gt;10,1.1*CI172,(1+$AE172/100)*CI172)))</f>
        <v>1.1975430555</v>
      </c>
      <c r="CK172" s="212">
        <f>IF($AE172="n/a",1.03*CJ172,IF($AE172&lt;0,1.01*CJ172,IF($AE172&gt;10,1.1*CJ172,(1+$AE172/100)*CJ172)))</f>
        <v>1.21035676619385</v>
      </c>
      <c r="CL172" s="210">
        <f>IF($AE172="n/a",1.03*CK172,IF($AE172&lt;0,1.01*CK172,IF($AE172&gt;10,1.1*CK172,(1+$AE172/100)*CK172)))</f>
        <v>1.223307583592124</v>
      </c>
      <c r="CM172" s="211">
        <f>SUM(CH172:CL172)</f>
        <v>5.998572405285974</v>
      </c>
      <c r="CN172" s="208">
        <f>(CM172/H172)*100</f>
        <v>19.94206251757305</v>
      </c>
      <c r="CO172" s="213">
        <v>0.68</v>
      </c>
      <c r="CP172" s="214">
        <v>0.6</v>
      </c>
      <c r="CQ172" s="215">
        <v>-62.1</v>
      </c>
      <c r="CR172" s="214">
        <v>-11.6</v>
      </c>
      <c r="CS172" s="215">
        <v>-46.5</v>
      </c>
    </row>
    <row r="173" ht="11.25" customHeight="1">
      <c r="A173" t="s" s="227">
        <v>1438</v>
      </c>
      <c r="B173" t="s" s="116">
        <v>1439</v>
      </c>
      <c r="C173" t="s" s="227">
        <v>1191</v>
      </c>
      <c r="D173" s="218">
        <v>6</v>
      </c>
      <c r="E173" s="85">
        <v>623</v>
      </c>
      <c r="F173" t="s" s="220">
        <v>129</v>
      </c>
      <c r="G173" t="s" s="221">
        <v>129</v>
      </c>
      <c r="H173" s="493">
        <v>43.7</v>
      </c>
      <c r="I173" s="223">
        <f>(R173/H173)*100</f>
        <v>1.739130434782609</v>
      </c>
      <c r="J173" s="224">
        <v>0.18</v>
      </c>
      <c r="K173" s="224">
        <v>0.19</v>
      </c>
      <c r="L173" s="223">
        <f>((K173/J173)-1)*100</f>
        <v>5.555555555555558</v>
      </c>
      <c r="M173" s="226">
        <v>42793</v>
      </c>
      <c r="N173" s="226">
        <v>42795</v>
      </c>
      <c r="O173" s="226">
        <v>42809</v>
      </c>
      <c r="P173" t="s" s="227">
        <v>182</v>
      </c>
      <c r="Q173" s="319"/>
      <c r="R173" s="225">
        <f>K173*4</f>
        <v>0.76</v>
      </c>
      <c r="S173" s="228">
        <f>IF(OR(W173&lt;0.01,W173="n/a"),"n/a",R173/W173*100)</f>
        <v>73.78640776699029</v>
      </c>
      <c r="T173" s="229">
        <f>IF(OR(W173&lt;0.01,Z173="n/a"),"n/a",(H173/SQRT(22.5*W173*(H173/Z173))-1)*100)</f>
        <v>238.5966341982731</v>
      </c>
      <c r="U173" s="223">
        <f>IF(OR(W173&lt;0.01,W173="n/a"),"n/a",H173/W173)</f>
        <v>42.42718446601942</v>
      </c>
      <c r="V173" s="230">
        <v>12</v>
      </c>
      <c r="W173" s="222">
        <v>1.03</v>
      </c>
      <c r="X173" s="222">
        <v>3.54</v>
      </c>
      <c r="Y173" s="231">
        <v>2.3</v>
      </c>
      <c r="Z173" s="232">
        <v>6.08</v>
      </c>
      <c r="AA173" s="233">
        <v>14</v>
      </c>
      <c r="AB173" s="234">
        <v>46.1</v>
      </c>
      <c r="AC173" s="235">
        <v>12.63</v>
      </c>
      <c r="AD173" s="236">
        <v>0.4</v>
      </c>
      <c r="AE173" s="236">
        <v>12</v>
      </c>
      <c r="AF173" s="237">
        <v>2</v>
      </c>
      <c r="AG173" s="238">
        <v>760</v>
      </c>
      <c r="AH173" s="239">
        <v>1.1</v>
      </c>
      <c r="AI173" s="240">
        <v>0</v>
      </c>
      <c r="AJ173" t="s" s="265">
        <f>IF(OR(AD173&lt;0,AD173="n/a",AD173=0,AN173="n/a"),"n/a",AN173/AD173)</f>
        <v>143</v>
      </c>
      <c r="AK173" t="s" s="265">
        <f>IF(OR(AN173&lt;0,AN173="n/a",AO173&lt;0,AO173="n/a"),"n/a",AN173/AO173)</f>
        <v>143</v>
      </c>
      <c r="AL173" s="243">
        <f>((AP173/AQ173)^(1/1)-1)*100</f>
        <v>5.88235294117645</v>
      </c>
      <c r="AM173" s="243">
        <f>IF(AS173=0,"n/a",((AP173/AS173)^(1/3)-1)*100)</f>
        <v>6.265856918261115</v>
      </c>
      <c r="AN173" t="s" s="265">
        <f>IF(AV173=0,"n/a",((AP173/AV173)^(1/5)-1)*100)</f>
        <v>143</v>
      </c>
      <c r="AO173" t="s" s="265">
        <f>IF(BB173=0,"n/a",((AP173/BB173)^(1/10)-1)*100)</f>
        <v>143</v>
      </c>
      <c r="AP173" s="241">
        <v>0.72</v>
      </c>
      <c r="AQ173" s="241">
        <v>0.68</v>
      </c>
      <c r="AR173" s="241">
        <v>0.64</v>
      </c>
      <c r="AS173" s="241">
        <v>0.6</v>
      </c>
      <c r="AT173" s="245"/>
      <c r="AU173" s="241">
        <v>0.5600000000000001</v>
      </c>
      <c r="AV173" s="321">
        <v>0</v>
      </c>
      <c r="AW173" s="245"/>
      <c r="AX173" s="583">
        <v>0</v>
      </c>
      <c r="AY173" s="394">
        <v>0</v>
      </c>
      <c r="AZ173" s="317">
        <v>0</v>
      </c>
      <c r="BA173" s="317">
        <v>0</v>
      </c>
      <c r="BB173" s="317">
        <v>0</v>
      </c>
      <c r="BC173" s="317">
        <v>0</v>
      </c>
      <c r="BD173" s="317">
        <v>0</v>
      </c>
      <c r="BE173" s="317">
        <v>0</v>
      </c>
      <c r="BF173" s="317">
        <v>0</v>
      </c>
      <c r="BG173" s="317">
        <v>0</v>
      </c>
      <c r="BH173" s="317">
        <v>0</v>
      </c>
      <c r="BI173" s="401">
        <v>0</v>
      </c>
      <c r="BJ173" s="246">
        <f>SUM(AP173:BI173)</f>
        <v>3.2</v>
      </c>
      <c r="BK173" s="250">
        <f>((AP173/AQ173)-1)*100</f>
        <v>5.88235294117645</v>
      </c>
      <c r="BL173" s="250">
        <f>((AQ173/AR173)-1)*100</f>
        <v>6.25</v>
      </c>
      <c r="BM173" s="250">
        <f>((AR173/AS173)-1)*100</f>
        <v>6.666666666666665</v>
      </c>
      <c r="BN173" s="250">
        <f>IF(AU173=0,0,IF(AU173&gt;AS173,0,((AS173/AU173)-1)*100))</f>
        <v>7.14285714285714</v>
      </c>
      <c r="BO173" s="250">
        <f>IF(AV173=0,0,IF(AV173&gt;AU173,0,((AU173/AV173)-1)*100))</f>
        <v>0</v>
      </c>
      <c r="BP173" s="250">
        <f>IF(AX173=0,0,IF(AX173&gt;AV173,0,((AV173/AX173)-1)*100))</f>
        <v>0</v>
      </c>
      <c r="BQ173" s="251">
        <f>IF(AY173=0,0,IF(AY173&gt;AX173,0,((AX173/AY173)-1)*100))</f>
        <v>0</v>
      </c>
      <c r="BR173" s="252">
        <f>IF(AZ173=0,0,IF(AZ173&gt;AY173,0,((AY173/AZ173)-1)*100))</f>
        <v>0</v>
      </c>
      <c r="BS173" s="252">
        <f>IF(BA173=0,0,IF(BA173&gt;AZ173,0,((AZ173/BA173)-1)*100))</f>
        <v>0</v>
      </c>
      <c r="BT173" s="252">
        <f>IF(BB173=0,0,IF(BB173&gt;BA173,0,((BA173/BB173)-1)*100))</f>
        <v>0</v>
      </c>
      <c r="BU173" s="252">
        <f>IF(BC173=0,0,IF(BC173&gt;BB173,0,((BB173/BC173)-1)*100))</f>
        <v>0</v>
      </c>
      <c r="BV173" s="252">
        <f>IF(BD173=0,0,IF(BD173&gt;BC173,0,((BC173/BD173)-1)*100))</f>
        <v>0</v>
      </c>
      <c r="BW173" s="252">
        <f>IF(BE173=0,0,IF(BE173&gt;BD173,0,((BD173/BE173)-1)*100))</f>
        <v>0</v>
      </c>
      <c r="BX173" s="252">
        <f>IF(BF173=0,0,IF(BF173&gt;BE173,0,((BE173/BF173)-1)*100))</f>
        <v>0</v>
      </c>
      <c r="BY173" s="252">
        <f>IF(BG173=0,0,IF(BG173&gt;BF173,0,((BF173/BG173)-1)*100))</f>
        <v>0</v>
      </c>
      <c r="BZ173" s="252">
        <f>IF(BH173=0,0,IF(BH173&gt;BG173,0,((BG173/BH173)-1)*100))</f>
        <v>0</v>
      </c>
      <c r="CA173" s="253">
        <f>IF(BI173=0,0,IF(BI173&gt;BH173,0,((BH173/BI173)-1)*100))</f>
        <v>0</v>
      </c>
      <c r="CB173" s="250">
        <f>AVERAGE(BK173:CA173)</f>
        <v>1.525992750041191</v>
      </c>
      <c r="CC173" s="250">
        <f>SQRT(AVERAGE((BK173-$CB173)^2,(BL173-$CB173)^2,(BM173-$CB173)^2,(BN173-$CB173)^2,(BO173-$CB173)^2,(BP173-$CB173)^2,(BQ173-$CB173)^2,(BR173-$CB173)^2,(BS173-$CB173)^2,(BT173-$CB173)^2,(BU173-$CB173)^2,(BV173-$CB173)^2,(BW173-$CB173)^2,(BX173-$CB173)^2,(BY173-$CB173)^2,(BZ173-$CB173)^2,(CA173-$CB173)^2))</f>
        <v>2.760459391523407</v>
      </c>
      <c r="CD173" t="s" s="116">
        <v>137</v>
      </c>
      <c r="CE173" t="s" s="402">
        <f>IF(AN173="n/a","n/a",IF(U173&lt;0,"n/a",IF(U173="n/a","n/a",I173+AN173-U173)))</f>
        <v>143</v>
      </c>
      <c r="CF173" t="s" s="402">
        <f>IF(AN173="n/a","n/a",I173+AN173)</f>
        <v>143</v>
      </c>
      <c r="CG173" s="250">
        <f>D173/10+(1000-E173)/100+IF(F173="N",2,IF(F173="Y",1,0))+IF(G173="N",2,IF(G173="Y",1,0))+IF(L173&gt;10,5,L173/2)+IF(S173&gt;100,0,IF(S173&lt;0,0,(100-S173)/10))+IF(U173&gt;100,0,IF(U173&lt;0,0,(100-U173)/10))+IF(X173="-",0,IF(X173="N/A",0,IF(X173&gt;5,0,5-X173)))+IF(Y173&gt;5,0,5-Y173)+IF(Z173="N/A",0,IF(Z173&gt;5,0,5-Z173))+IF(AB173&lt;0,0,IF(AB173="-",0,IF(AB173="N/A",0,IF(AB173&gt;10,5,AB173/2))))+IF(AC173="n/a",0,IF(AC173&lt;0,0,IF(AC173&gt;10,5,AC173/2)))+IF(AE173="n/a",0,IF(AE173&lt;0,0,IF(AE173&gt;10,5,AE173/2)))+AF173/10+IF(AG173&gt;100000,3,IF(AG173&gt;10000,2,IF(AG173&gt;1000,1,0)))+IF(AL173&gt;10,5,AL173/2)+IF(AM173="n/a",0,IF(AM173&gt;10,5,AM173/2))+IF(AN173="n/a",0,IF(AN173&gt;10,5,AN173/2))+IF(AO173="n/a",0,IF(AO173&lt;0,0,IF(AO173&gt;10,5,AO173/2)))+IF(CB173&gt;10,5,CB173/2)</f>
        <v>41.72351985921619</v>
      </c>
      <c r="CH173" s="255">
        <f>IF(AB173="n/a",1.03*AP173,IF(AB173&lt;0,1.01*AP173,IF(AB173&gt;10,1.1*AP173,(1+AB173/100)*AP173)))</f>
        <v>0.792</v>
      </c>
      <c r="CI173" s="256">
        <f>IF($AC173="n/a",1.03*CH173,IF($AC173&lt;0,1.01*CH173,IF($AC173&gt;10,1.1*CH173,(1+$AC173/100)*CH173)))</f>
        <v>0.8712000000000001</v>
      </c>
      <c r="CJ173" s="257">
        <f>IF($AE173="n/a",1.03*CI173,IF($AE173&lt;0,1.01*CI173,IF($AE173&gt;10,1.1*CI173,(1+$AE173/100)*CI173)))</f>
        <v>0.9583200000000002</v>
      </c>
      <c r="CK173" s="257">
        <f>IF($AE173="n/a",1.03*CJ173,IF($AE173&lt;0,1.01*CJ173,IF($AE173&gt;10,1.1*CJ173,(1+$AE173/100)*CJ173)))</f>
        <v>1.054152</v>
      </c>
      <c r="CL173" s="258">
        <f>IF($AE173="n/a",1.03*CK173,IF($AE173&lt;0,1.01*CK173,IF($AE173&gt;10,1.1*CK173,(1+$AE173/100)*CK173)))</f>
        <v>1.1595672</v>
      </c>
      <c r="CM173" s="256">
        <f>SUM(CH173:CL173)</f>
        <v>4.835239200000001</v>
      </c>
      <c r="CN173" s="253">
        <f>(CM173/H173)*100</f>
        <v>11.06462059496568</v>
      </c>
      <c r="CO173" s="259">
        <v>0.47</v>
      </c>
      <c r="CP173" s="260">
        <v>25</v>
      </c>
      <c r="CQ173" s="261">
        <v>-3.4</v>
      </c>
      <c r="CR173" s="260">
        <v>4.4</v>
      </c>
      <c r="CS173" s="261">
        <v>9.199999999999999</v>
      </c>
    </row>
    <row r="174" ht="11.25" customHeight="1">
      <c r="A174" t="s" s="227">
        <v>1440</v>
      </c>
      <c r="B174" t="s" s="116">
        <v>1441</v>
      </c>
      <c r="C174" t="s" s="227">
        <v>1442</v>
      </c>
      <c r="D174" s="218">
        <v>5</v>
      </c>
      <c r="E174" s="85">
        <v>735</v>
      </c>
      <c r="F174" t="s" s="220">
        <v>129</v>
      </c>
      <c r="G174" t="s" s="221">
        <v>129</v>
      </c>
      <c r="H174" s="493">
        <v>66.06</v>
      </c>
      <c r="I174" s="223">
        <f>(R174/H174)*100</f>
        <v>1.08991825613079</v>
      </c>
      <c r="J174" s="224">
        <v>0.16</v>
      </c>
      <c r="K174" s="224">
        <v>0.18</v>
      </c>
      <c r="L174" s="223">
        <f>((K174/J174)-1)*100</f>
        <v>12.5</v>
      </c>
      <c r="M174" s="226">
        <v>42788</v>
      </c>
      <c r="N174" s="226">
        <v>42790</v>
      </c>
      <c r="O174" s="226">
        <v>42809</v>
      </c>
      <c r="P174" t="s" s="227">
        <v>182</v>
      </c>
      <c r="Q174" s="325"/>
      <c r="R174" s="225">
        <f>K174*4</f>
        <v>0.72</v>
      </c>
      <c r="S174" s="228">
        <f>IF(OR(W174&lt;0.01,W174="n/a"),"n/a",R174/W174*100)</f>
        <v>24.91349480968858</v>
      </c>
      <c r="T174" s="229">
        <f>IF(OR(W174&lt;0.01,Z174="n/a"),"n/a",(H174/SQRT(22.5*W174*(H174/Z174))-1)*100)</f>
        <v>100.828043644773</v>
      </c>
      <c r="U174" s="223">
        <f>IF(OR(W174&lt;0.01,W174="n/a"),"n/a",H174/W174)</f>
        <v>22.85813148788927</v>
      </c>
      <c r="V174" s="230">
        <v>12</v>
      </c>
      <c r="W174" s="222">
        <v>2.89</v>
      </c>
      <c r="X174" s="222">
        <v>2.46</v>
      </c>
      <c r="Y174" s="231">
        <v>2</v>
      </c>
      <c r="Z174" s="232">
        <v>3.97</v>
      </c>
      <c r="AA174" s="233">
        <v>17.7</v>
      </c>
      <c r="AB174" s="234">
        <v>39.2</v>
      </c>
      <c r="AC174" s="235">
        <v>11.65</v>
      </c>
      <c r="AD174" s="236">
        <v>68</v>
      </c>
      <c r="AE174" s="236">
        <v>9.300000000000001</v>
      </c>
      <c r="AF174" s="237">
        <v>18</v>
      </c>
      <c r="AG174" s="238">
        <v>10405</v>
      </c>
      <c r="AH174" s="239">
        <v>0.5</v>
      </c>
      <c r="AI174" s="240">
        <v>0</v>
      </c>
      <c r="AJ174" t="s" s="265">
        <f>IF(OR(AD174&lt;0,AD174="n/a",AD174=0,AN174="n/a"),"n/a",AN174/AD174)</f>
        <v>143</v>
      </c>
      <c r="AK174" t="s" s="265">
        <f>IF(OR(AN174&lt;0,AN174="n/a",AO174&lt;0,AO174="n/a"),"n/a",AN174/AO174)</f>
        <v>143</v>
      </c>
      <c r="AL174" s="243">
        <f>((AP174/AQ174)^(1/1)-1)*100</f>
        <v>14.28571428571428</v>
      </c>
      <c r="AM174" s="243">
        <f>IF(AS174=0,"n/a",((AP174/AS174)^(1/3)-1)*100)</f>
        <v>28.73191794741729</v>
      </c>
      <c r="AN174" t="s" s="265">
        <f>IF(AV174=0,"n/a",((AP174/AV174)^(1/5)-1)*100)</f>
        <v>143</v>
      </c>
      <c r="AO174" t="s" s="265">
        <f>IF(BB174=0,"n/a",((AP174/BB174)^(1/10)-1)*100)</f>
        <v>143</v>
      </c>
      <c r="AP174" s="241">
        <v>0.64</v>
      </c>
      <c r="AQ174" s="241">
        <v>0.5600000000000001</v>
      </c>
      <c r="AR174" s="241">
        <v>0.48</v>
      </c>
      <c r="AS174" s="241">
        <v>0.3</v>
      </c>
      <c r="AT174" s="245"/>
      <c r="AU174" s="321">
        <v>0</v>
      </c>
      <c r="AV174" s="321">
        <v>0</v>
      </c>
      <c r="AW174" s="245"/>
      <c r="AX174" s="583">
        <v>0</v>
      </c>
      <c r="AY174" s="394">
        <v>0</v>
      </c>
      <c r="AZ174" s="317">
        <v>0</v>
      </c>
      <c r="BA174" s="317">
        <v>0</v>
      </c>
      <c r="BB174" s="317">
        <v>0</v>
      </c>
      <c r="BC174" s="317">
        <v>0</v>
      </c>
      <c r="BD174" s="317">
        <v>0</v>
      </c>
      <c r="BE174" s="317">
        <v>0</v>
      </c>
      <c r="BF174" s="317">
        <v>0</v>
      </c>
      <c r="BG174" s="317">
        <v>0</v>
      </c>
      <c r="BH174" s="317">
        <v>0</v>
      </c>
      <c r="BI174" s="401">
        <v>0</v>
      </c>
      <c r="BJ174" s="246">
        <f>SUM(AP174:BI174)</f>
        <v>1.98</v>
      </c>
      <c r="BK174" s="250">
        <f>((AP174/AQ174)-1)*100</f>
        <v>14.28571428571428</v>
      </c>
      <c r="BL174" s="250">
        <f>((AQ174/AR174)-1)*100</f>
        <v>16.66666666666667</v>
      </c>
      <c r="BM174" s="250">
        <f>((AR174/AS174)-1)*100</f>
        <v>60.00000000000001</v>
      </c>
      <c r="BN174" s="250">
        <f>IF(AU174=0,0,IF(AU174&gt;AS174,0,((AS174/AU174)-1)*100))</f>
        <v>0</v>
      </c>
      <c r="BO174" s="250">
        <f>IF(AV174=0,0,IF(AV174&gt;AU174,0,((AU174/AV174)-1)*100))</f>
        <v>0</v>
      </c>
      <c r="BP174" s="250">
        <f>IF(AX174=0,0,IF(AX174&gt;AV174,0,((AV174/AX174)-1)*100))</f>
        <v>0</v>
      </c>
      <c r="BQ174" s="251">
        <f>IF(AY174=0,0,IF(AY174&gt;AX174,0,((AX174/AY174)-1)*100))</f>
        <v>0</v>
      </c>
      <c r="BR174" s="252">
        <f>IF(AZ174=0,0,IF(AZ174&gt;AY174,0,((AY174/AZ174)-1)*100))</f>
        <v>0</v>
      </c>
      <c r="BS174" s="252">
        <f>IF(BA174=0,0,IF(BA174&gt;AZ174,0,((AZ174/BA174)-1)*100))</f>
        <v>0</v>
      </c>
      <c r="BT174" s="252">
        <f>IF(BB174=0,0,IF(BB174&gt;BA174,0,((BA174/BB174)-1)*100))</f>
        <v>0</v>
      </c>
      <c r="BU174" s="252">
        <f>IF(BC174=0,0,IF(BC174&gt;BB174,0,((BB174/BC174)-1)*100))</f>
        <v>0</v>
      </c>
      <c r="BV174" s="252">
        <f>IF(BD174=0,0,IF(BD174&gt;BC174,0,((BC174/BD174)-1)*100))</f>
        <v>0</v>
      </c>
      <c r="BW174" s="252">
        <f>IF(BE174=0,0,IF(BE174&gt;BD174,0,((BD174/BE174)-1)*100))</f>
        <v>0</v>
      </c>
      <c r="BX174" s="252">
        <f>IF(BF174=0,0,IF(BF174&gt;BE174,0,((BE174/BF174)-1)*100))</f>
        <v>0</v>
      </c>
      <c r="BY174" s="252">
        <f>IF(BG174=0,0,IF(BG174&gt;BF174,0,((BF174/BG174)-1)*100))</f>
        <v>0</v>
      </c>
      <c r="BZ174" s="252">
        <f>IF(BH174=0,0,IF(BH174&gt;BG174,0,((BG174/BH174)-1)*100))</f>
        <v>0</v>
      </c>
      <c r="CA174" s="253">
        <f>IF(BI174=0,0,IF(BI174&gt;BH174,0,((BH174/BI174)-1)*100))</f>
        <v>0</v>
      </c>
      <c r="CB174" s="250">
        <f>AVERAGE(BK174:CA174)</f>
        <v>5.350140056022409</v>
      </c>
      <c r="CC174" s="250">
        <f>SQRT(AVERAGE((BK174-$CB174)^2,(BL174-$CB174)^2,(BM174-$CB174)^2,(BN174-$CB174)^2,(BO174-$CB174)^2,(BP174-$CB174)^2,(BQ174-$CB174)^2,(BR174-$CB174)^2,(BS174-$CB174)^2,(BT174-$CB174)^2,(BU174-$CB174)^2,(BV174-$CB174)^2,(BW174-$CB174)^2,(BX174-$CB174)^2,(BY174-$CB174)^2,(BZ174-$CB174)^2,(CA174-$CB174)^2))</f>
        <v>14.54253686483591</v>
      </c>
      <c r="CD174" t="s" s="116">
        <v>137</v>
      </c>
      <c r="CE174" t="s" s="402">
        <f>IF(AN174="n/a","n/a",IF(U174&lt;0,"n/a",IF(U174="n/a","n/a",I174+AN174-U174)))</f>
        <v>143</v>
      </c>
      <c r="CF174" t="s" s="402">
        <f>IF(AN174="n/a","n/a",I174+AN174)</f>
        <v>143</v>
      </c>
      <c r="CG174" s="250">
        <f>D174/10+(1000-E174)/100+IF(F174="N",2,IF(F174="Y",1,0))+IF(G174="N",2,IF(G174="Y",1,0))+IF(L174&gt;10,5,L174/2)+IF(S174&gt;100,0,IF(S174&lt;0,0,(100-S174)/10))+IF(U174&gt;100,0,IF(U174&lt;0,0,(100-U174)/10))+IF(X174="-",0,IF(X174="N/A",0,IF(X174&gt;5,0,5-X174)))+IF(Y174&gt;5,0,5-Y174)+IF(Z174="N/A",0,IF(Z174&gt;5,0,5-Z174))+IF(AB174&lt;0,0,IF(AB174="-",0,IF(AB174="N/A",0,IF(AB174&gt;10,5,AB174/2))))+IF(AC174="n/a",0,IF(AC174&lt;0,0,IF(AC174&gt;10,5,AC174/2)))+IF(AE174="n/a",0,IF(AE174&lt;0,0,IF(AE174&gt;10,5,AE174/2)))+AF174/10+IF(AG174&gt;100000,3,IF(AG174&gt;10000,2,IF(AG174&gt;1000,1,0)))+IF(AL174&gt;10,5,AL174/2)+IF(AM174="n/a",0,IF(AM174&gt;10,5,AM174/2))+IF(AN174="n/a",0,IF(AN174&gt;10,5,AN174/2))+IF(AO174="n/a",0,IF(AO174&lt;0,0,IF(AO174&gt;10,5,AO174/2)))+IF(CB174&gt;10,5,CB174/2)</f>
        <v>61.06790739825342</v>
      </c>
      <c r="CH174" s="255">
        <f>IF(AB174="n/a",1.03*AP174,IF(AB174&lt;0,1.01*AP174,IF(AB174&gt;10,1.1*AP174,(1+AB174/100)*AP174)))</f>
        <v>0.7040000000000001</v>
      </c>
      <c r="CI174" s="256">
        <f>IF($AC174="n/a",1.03*CH174,IF($AC174&lt;0,1.01*CH174,IF($AC174&gt;10,1.1*CH174,(1+$AC174/100)*CH174)))</f>
        <v>0.7744000000000001</v>
      </c>
      <c r="CJ174" s="257">
        <f>IF($AE174="n/a",1.03*CI174,IF($AE174&lt;0,1.01*CI174,IF($AE174&gt;10,1.1*CI174,(1+$AE174/100)*CI174)))</f>
        <v>0.8464192</v>
      </c>
      <c r="CK174" s="257">
        <f>IF($AE174="n/a",1.03*CJ174,IF($AE174&lt;0,1.01*CJ174,IF($AE174&gt;10,1.1*CJ174,(1+$AE174/100)*CJ174)))</f>
        <v>0.9251361856</v>
      </c>
      <c r="CL174" s="258">
        <f>IF($AE174="n/a",1.03*CK174,IF($AE174&lt;0,1.01*CK174,IF($AE174&gt;10,1.1*CK174,(1+$AE174/100)*CK174)))</f>
        <v>1.0111738508608</v>
      </c>
      <c r="CM174" s="256">
        <f>SUM(CH174:CL174)</f>
        <v>4.2611292364608</v>
      </c>
      <c r="CN174" s="253">
        <f>(CM174/H174)*100</f>
        <v>6.450392425765666</v>
      </c>
      <c r="CO174" s="259">
        <v>1.41</v>
      </c>
      <c r="CP174" s="260">
        <v>25.7</v>
      </c>
      <c r="CQ174" s="261">
        <v>-4</v>
      </c>
      <c r="CR174" s="260">
        <v>1.5</v>
      </c>
      <c r="CS174" s="261">
        <v>5.4</v>
      </c>
    </row>
    <row r="175" ht="11.25" customHeight="1">
      <c r="A175" t="s" s="227">
        <v>1443</v>
      </c>
      <c r="B175" t="s" s="116">
        <v>1444</v>
      </c>
      <c r="C175" t="s" s="227">
        <v>638</v>
      </c>
      <c r="D175" s="218">
        <v>9</v>
      </c>
      <c r="E175" s="85">
        <v>342</v>
      </c>
      <c r="F175" t="s" s="220">
        <v>129</v>
      </c>
      <c r="G175" t="s" s="221">
        <v>129</v>
      </c>
      <c r="H175" s="493">
        <v>79.44</v>
      </c>
      <c r="I175" s="223">
        <f>(R175/H175)*100</f>
        <v>1.158106747230614</v>
      </c>
      <c r="J175" s="224">
        <v>0.22</v>
      </c>
      <c r="K175" s="224">
        <v>0.23</v>
      </c>
      <c r="L175" s="223">
        <f>((K175/J175)-1)*100</f>
        <v>4.545454545454541</v>
      </c>
      <c r="M175" s="226">
        <v>42899</v>
      </c>
      <c r="N175" s="226">
        <v>42901</v>
      </c>
      <c r="O175" s="226">
        <v>42915</v>
      </c>
      <c r="P175" t="s" s="227">
        <v>546</v>
      </c>
      <c r="Q175" t="s" s="116">
        <v>1445</v>
      </c>
      <c r="R175" s="225">
        <f>K175*4</f>
        <v>0.92</v>
      </c>
      <c r="S175" s="228">
        <f>IF(OR(W175&lt;0.01,W175="n/a"),"n/a",R175/W175*100)</f>
        <v>116.4556962025316</v>
      </c>
      <c r="T175" s="229">
        <f>IF(OR(W175&lt;0.01,Z175="n/a"),"n/a",(H175/SQRT(22.5*W175*(H175/Z175))-1)*100)</f>
        <v>279.3523239074837</v>
      </c>
      <c r="U175" s="223">
        <f>IF(OR(W175&lt;0.01,W175="n/a"),"n/a",H175/W175)</f>
        <v>100.5569620253165</v>
      </c>
      <c r="V175" s="230">
        <v>12</v>
      </c>
      <c r="W175" s="222">
        <v>0.79</v>
      </c>
      <c r="X175" s="222">
        <v>15.18</v>
      </c>
      <c r="Y175" t="s" s="320">
        <v>143</v>
      </c>
      <c r="Z175" s="232">
        <v>3.22</v>
      </c>
      <c r="AA175" t="s" s="362">
        <v>143</v>
      </c>
      <c r="AB175" s="234">
        <v>8.5</v>
      </c>
      <c r="AC175" s="235">
        <v>4.9</v>
      </c>
      <c r="AD175" s="236">
        <v>-5</v>
      </c>
      <c r="AE175" s="236">
        <v>6.6</v>
      </c>
      <c r="AF175" s="237">
        <v>9</v>
      </c>
      <c r="AG175" t="s" s="416">
        <v>143</v>
      </c>
      <c r="AH175" s="239">
        <v>2.2</v>
      </c>
      <c r="AI175" t="s" s="416">
        <v>143</v>
      </c>
      <c r="AJ175" t="s" s="265">
        <f>IF(OR(AD175&lt;0,AD175="n/a",AD175=0),"n/a",AN175/AD175)</f>
        <v>143</v>
      </c>
      <c r="AK175" t="s" s="265">
        <f>IF(OR(AO175&lt;0,AO175="n/a"),"n/a",AN175/AO175)</f>
        <v>143</v>
      </c>
      <c r="AL175" s="243">
        <f>((AP175/AQ175)^(1/1)-1)*100</f>
        <v>4.81927710843375</v>
      </c>
      <c r="AM175" s="243">
        <f>IF(AS175=0,"n/a",((AP175/AS175)^(1/3)-1)*100)</f>
        <v>6.511275473321798</v>
      </c>
      <c r="AN175" s="243">
        <f>IF(AV175=0,"n/a",((AP175/AV175)^(1/5)-1)*100)</f>
        <v>17.33153609559923</v>
      </c>
      <c r="AO175" t="s" s="265">
        <f>IF(BB175=0,"n/a",((AP175/BB175)^(1/10)-1)*100)</f>
        <v>143</v>
      </c>
      <c r="AP175" s="241">
        <v>0.87</v>
      </c>
      <c r="AQ175" s="241">
        <v>0.83</v>
      </c>
      <c r="AR175" s="241">
        <v>0.78</v>
      </c>
      <c r="AS175" s="241">
        <v>0.72</v>
      </c>
      <c r="AT175" s="245"/>
      <c r="AU175" s="241">
        <v>0.54</v>
      </c>
      <c r="AV175" s="241">
        <v>0.391242</v>
      </c>
      <c r="AW175" s="245"/>
      <c r="AX175" s="246">
        <v>0.2939</v>
      </c>
      <c r="AY175" s="247">
        <v>0.2518</v>
      </c>
      <c r="AZ175" s="317">
        <v>0</v>
      </c>
      <c r="BA175" s="317">
        <v>0</v>
      </c>
      <c r="BB175" s="317">
        <v>0</v>
      </c>
      <c r="BC175" s="317">
        <v>0</v>
      </c>
      <c r="BD175" s="317">
        <v>0</v>
      </c>
      <c r="BE175" s="317">
        <v>0</v>
      </c>
      <c r="BF175" s="317">
        <v>0</v>
      </c>
      <c r="BG175" s="317">
        <v>0</v>
      </c>
      <c r="BH175" s="317">
        <v>0</v>
      </c>
      <c r="BI175" s="401">
        <v>0</v>
      </c>
      <c r="BJ175" s="246">
        <f>SUM(AP175:BI175)</f>
        <v>4.676942</v>
      </c>
      <c r="BK175" s="250">
        <f>((AP175/AQ175)-1)*100</f>
        <v>4.81927710843375</v>
      </c>
      <c r="BL175" s="250">
        <f>((AQ175/AR175)-1)*100</f>
        <v>6.41025641025641</v>
      </c>
      <c r="BM175" s="250">
        <f>((AR175/AS175)-1)*100</f>
        <v>8.333333333333348</v>
      </c>
      <c r="BN175" s="250">
        <f>IF(AU175=0,0,IF(AU175&gt;AS175,0,((AS175/AU175)-1)*100))</f>
        <v>33.33333333333333</v>
      </c>
      <c r="BO175" s="250">
        <f>IF(AV175=0,0,IF(AV175&gt;AU175,0,((AU175/AV175)-1)*100))</f>
        <v>38.02199150397965</v>
      </c>
      <c r="BP175" s="250">
        <f>IF(AX175=0,0,IF(AX175&gt;AV175,0,((AV175/AX175)-1)*100))</f>
        <v>33.12078938414427</v>
      </c>
      <c r="BQ175" s="251">
        <f>IF(AY175=0,0,IF(AY175&gt;AX175,0,((AX175/AY175)-1)*100))</f>
        <v>16.71961874503573</v>
      </c>
      <c r="BR175" s="252">
        <f>IF(AZ175=0,0,IF(AZ175&gt;AY175,0,((AY175/AZ175)-1)*100))</f>
        <v>0</v>
      </c>
      <c r="BS175" s="252">
        <f>IF(BA175=0,0,IF(BA175&gt;AZ175,0,((AZ175/BA175)-1)*100))</f>
        <v>0</v>
      </c>
      <c r="BT175" s="252">
        <f>IF(BB175=0,0,IF(BB175&gt;BA175,0,((BA175/BB175)-1)*100))</f>
        <v>0</v>
      </c>
      <c r="BU175" s="252">
        <f>IF(BC175=0,0,IF(BC175&gt;BB175,0,((BB175/BC175)-1)*100))</f>
        <v>0</v>
      </c>
      <c r="BV175" s="252">
        <f>IF(BD175=0,0,IF(BD175&gt;BC175,0,((BC175/BD175)-1)*100))</f>
        <v>0</v>
      </c>
      <c r="BW175" s="252">
        <f>IF(BE175=0,0,IF(BE175&gt;BD175,0,((BD175/BE175)-1)*100))</f>
        <v>0</v>
      </c>
      <c r="BX175" s="252">
        <f>IF(BF175=0,0,IF(BF175&gt;BE175,0,((BE175/BF175)-1)*100))</f>
        <v>0</v>
      </c>
      <c r="BY175" s="252">
        <f>IF(BG175=0,0,IF(BG175&gt;BF175,0,((BF175/BG175)-1)*100))</f>
        <v>0</v>
      </c>
      <c r="BZ175" s="252">
        <f>IF(BH175=0,0,IF(BH175&gt;BG175,0,((BG175/BH175)-1)*100))</f>
        <v>0</v>
      </c>
      <c r="CA175" s="253">
        <f>IF(BI175=0,0,IF(BI175&gt;BH175,0,((BH175/BI175)-1)*100))</f>
        <v>0</v>
      </c>
      <c r="CB175" s="250">
        <f>AVERAGE(BK175:CA175)</f>
        <v>8.279917636383324</v>
      </c>
      <c r="CC175" s="250">
        <f>SQRT(AVERAGE((BK175-$CB175)^2,(BL175-$CB175)^2,(BM175-$CB175)^2,(BN175-$CB175)^2,(BO175-$CB175)^2,(BP175-$CB175)^2,(BQ175-$CB175)^2,(BR175-$CB175)^2,(BS175-$CB175)^2,(BT175-$CB175)^2,(BU175-$CB175)^2,(BV175-$CB175)^2,(BW175-$CB175)^2,(BX175-$CB175)^2,(BY175-$CB175)^2,(BZ175-$CB175)^2,(CA175-$CB175)^2))</f>
        <v>13.06456126967733</v>
      </c>
      <c r="CD175" t="s" s="116">
        <v>152</v>
      </c>
      <c r="CE175" s="254">
        <f>IF(AN175="n/a","n/a",IF(U175&lt;0,"n/a",IF(U175="n/a","n/a",I175+AN175-U175)))</f>
        <v>-82.0673191824866</v>
      </c>
      <c r="CF175" s="254">
        <f>IF(AN175="n/a","n/a",I175+AN175)</f>
        <v>18.48964284282985</v>
      </c>
      <c r="CG175" s="250">
        <f>D175/10+(1000-E175)/100+IF(F175="N",2,IF(F175="Y",1,0))+IF(G175="N",2,IF(G175="Y",1,0))+IF(L175&gt;10,5,L175/2)+IF(S175&gt;100,0,IF(S175&lt;0,0,(100-S175)/10))+IF(U175&gt;100,0,IF(U175&lt;0,0,(100-U175)/10))+IF(X175="-",0,IF(X175="N/A",0,IF(X175&gt;5,0,5-X175)))+IF(Y175&gt;5,0,5-Y175)+IF(Z175="N/A",0,IF(Z175&gt;5,0,5-Z175))+IF(AB175&lt;0,0,IF(AB175="-",0,IF(AB175="N/A",0,IF(AB175&gt;10,5,AB175/2))))+IF(AC175="n/a",0,IF(AC175&lt;0,0,IF(AC175&gt;10,5,AC175/2)))+IF(AE175="n/a",0,IF(AE175&lt;0,0,IF(AE175&gt;10,5,AE175/2)))+AF175/10+IF(AG175&gt;100000,3,IF(AG175&gt;10000,2,IF(AG175&gt;1000,1,0)))+IF(AL175&gt;10,5,AL175/2)+IF(AM175="n/a",0,IF(AM175&gt;10,5,AM175/2))+IF(AN175="n/a",0,IF(AN175&gt;10,5,AN175/2))+IF(AO175="n/a",0,IF(AO175&lt;0,0,IF(AO175&gt;10,5,AO175/2)))+IF(CB175&gt;10,5,CB175/2)</f>
        <v>40.23796238179671</v>
      </c>
      <c r="CH175" s="255">
        <f>IF(AB175="n/a",1.03*AP175,IF(AB175&lt;0,1.01*AP175,IF(AB175&gt;10,1.1*AP175,(1+AB175/100)*AP175)))</f>
        <v>0.94395</v>
      </c>
      <c r="CI175" s="256">
        <f>IF($AC175="n/a",1.03*CH175,IF($AC175&lt;0,1.01*CH175,IF($AC175&gt;10,1.1*CH175,(1+$AC175/100)*CH175)))</f>
        <v>0.9902035499999999</v>
      </c>
      <c r="CJ175" s="257">
        <f>IF($AE175="n/a",1.03*CI175,IF($AE175&lt;0,1.01*CI175,IF($AE175&gt;10,1.1*CI175,(1+$AE175/100)*CI175)))</f>
        <v>1.0555569843</v>
      </c>
      <c r="CK175" s="257">
        <f>IF($AE175="n/a",1.03*CJ175,IF($AE175&lt;0,1.01*CJ175,IF($AE175&gt;10,1.1*CJ175,(1+$AE175/100)*CJ175)))</f>
        <v>1.1252237452638</v>
      </c>
      <c r="CL175" s="258">
        <f>IF($AE175="n/a",1.03*CK175,IF($AE175&lt;0,1.01*CK175,IF($AE175&gt;10,1.1*CK175,(1+$AE175/100)*CK175)))</f>
        <v>1.199488512451211</v>
      </c>
      <c r="CM175" s="256">
        <f>SUM(CH175:CL175)</f>
        <v>5.31442279201501</v>
      </c>
      <c r="CN175" s="253">
        <f>(CM175/H175)*100</f>
        <v>6.689857492466025</v>
      </c>
      <c r="CO175" t="s" s="416">
        <v>143</v>
      </c>
      <c r="CP175" s="260">
        <v>49</v>
      </c>
      <c r="CQ175" s="261">
        <v>-6.6</v>
      </c>
      <c r="CR175" s="260">
        <v>-0.9</v>
      </c>
      <c r="CS175" s="261">
        <v>10.3</v>
      </c>
    </row>
    <row r="176" ht="11.25" customHeight="1">
      <c r="A176" t="s" s="273">
        <v>1446</v>
      </c>
      <c r="B176" t="s" s="146">
        <v>1447</v>
      </c>
      <c r="C176" t="s" s="273">
        <v>128</v>
      </c>
      <c r="D176" s="267">
        <v>5</v>
      </c>
      <c r="E176" s="85">
        <v>770</v>
      </c>
      <c r="F176" t="s" s="151">
        <v>129</v>
      </c>
      <c r="G176" t="s" s="152">
        <v>129</v>
      </c>
      <c r="H176" s="496">
        <v>54.28</v>
      </c>
      <c r="I176" s="269">
        <f>(R176/H176)*100</f>
        <v>0.8106116433308769</v>
      </c>
      <c r="J176" s="270">
        <v>0.1</v>
      </c>
      <c r="K176" s="270">
        <v>0.11</v>
      </c>
      <c r="L176" s="269">
        <f>((K176/J176)-1)*100</f>
        <v>9.999999999999986</v>
      </c>
      <c r="M176" s="272">
        <v>42864</v>
      </c>
      <c r="N176" s="272">
        <v>42866</v>
      </c>
      <c r="O176" s="272">
        <v>42880</v>
      </c>
      <c r="P176" t="s" s="273">
        <v>1182</v>
      </c>
      <c r="Q176" s="441"/>
      <c r="R176" s="271">
        <f>K176*4</f>
        <v>0.44</v>
      </c>
      <c r="S176" s="275">
        <f>IF(OR(W176&lt;0.01,W176="n/a"),"n/a",R176/W176*100)</f>
        <v>10.2803738317757</v>
      </c>
      <c r="T176" s="276">
        <f>IF(OR(W176&lt;0.01,Z176="n/a"),"n/a",(H176/SQRT(22.5*W176*(H176/Z176))-1)*100)</f>
        <v>-0.1165788565757886</v>
      </c>
      <c r="U176" s="269">
        <f>IF(OR(W176&lt;0.01,W176="n/a"),"n/a",H176/W176)</f>
        <v>12.6822429906542</v>
      </c>
      <c r="V176" s="277">
        <v>12</v>
      </c>
      <c r="W176" s="268">
        <v>4.28</v>
      </c>
      <c r="X176" t="s" s="367">
        <v>143</v>
      </c>
      <c r="Y176" s="278">
        <v>4.7</v>
      </c>
      <c r="Z176" s="279">
        <v>1.77</v>
      </c>
      <c r="AA176" s="280">
        <v>13.7</v>
      </c>
      <c r="AB176" s="281">
        <v>20</v>
      </c>
      <c r="AC176" s="282">
        <v>2.21</v>
      </c>
      <c r="AD176" s="283">
        <v>49.1</v>
      </c>
      <c r="AE176" t="s" s="569">
        <v>143</v>
      </c>
      <c r="AF176" s="284">
        <v>1</v>
      </c>
      <c r="AG176" s="285">
        <v>194</v>
      </c>
      <c r="AH176" s="286">
        <v>4.8</v>
      </c>
      <c r="AI176" s="287">
        <v>0.11</v>
      </c>
      <c r="AJ176" t="s" s="368">
        <f>IF(OR(AD176&lt;0,AD176="n/a",AD176=0,AN176="n/a"),"n/a",AN176/AD176)</f>
        <v>143</v>
      </c>
      <c r="AK176" t="s" s="502">
        <f>IF(OR(AN176&lt;0,AN176="n/a",AO176&lt;0,AO176="n/a"),"n/a",AN176/AO176)</f>
        <v>143</v>
      </c>
      <c r="AL176" s="290">
        <f>((AP176/AQ176)^(1/1)-1)*100</f>
        <v>37.03703703703702</v>
      </c>
      <c r="AM176" s="290">
        <f>IF(AS176=0,"n/a",((AP176/AS176)^(1/3)-1)*100)</f>
        <v>35.11497597182871</v>
      </c>
      <c r="AN176" t="s" s="368">
        <f>IF(AV176=0,"n/a",((AP176/AV176)^(1/5)-1)*100)</f>
        <v>143</v>
      </c>
      <c r="AO176" t="s" s="368">
        <f>IF(BB176=0,"n/a",((AP176/BB176)^(1/10)-1)*100)</f>
        <v>143</v>
      </c>
      <c r="AP176" s="288">
        <v>0.37</v>
      </c>
      <c r="AQ176" s="288">
        <v>0.27</v>
      </c>
      <c r="AR176" s="288">
        <v>0.23</v>
      </c>
      <c r="AS176" s="288">
        <v>0.15</v>
      </c>
      <c r="AT176" s="292"/>
      <c r="AU176" s="510">
        <v>0</v>
      </c>
      <c r="AV176" s="510">
        <v>0</v>
      </c>
      <c r="AW176" s="292"/>
      <c r="AX176" s="524">
        <v>0</v>
      </c>
      <c r="AY176" s="403">
        <v>0</v>
      </c>
      <c r="AZ176" s="426">
        <v>0</v>
      </c>
      <c r="BA176" s="426">
        <v>0</v>
      </c>
      <c r="BB176" s="426">
        <v>0</v>
      </c>
      <c r="BC176" s="426">
        <v>0</v>
      </c>
      <c r="BD176" s="426">
        <v>0</v>
      </c>
      <c r="BE176" s="426">
        <v>0</v>
      </c>
      <c r="BF176" s="426">
        <v>0</v>
      </c>
      <c r="BG176" s="426">
        <v>0</v>
      </c>
      <c r="BH176" s="426">
        <v>0</v>
      </c>
      <c r="BI176" s="494">
        <v>0</v>
      </c>
      <c r="BJ176" s="293">
        <f>SUM(AP176:BI176)</f>
        <v>1.02</v>
      </c>
      <c r="BK176" s="297">
        <f>((AP176/AQ176)-1)*100</f>
        <v>37.03703703703702</v>
      </c>
      <c r="BL176" s="297">
        <f>((AQ176/AR176)-1)*100</f>
        <v>17.3913043478261</v>
      </c>
      <c r="BM176" s="297">
        <f>((AR176/AS176)-1)*100</f>
        <v>53.33333333333334</v>
      </c>
      <c r="BN176" s="297">
        <f>IF(AU176=0,0,IF(AU176&gt;AS176,0,((AS176/AU176)-1)*100))</f>
        <v>0</v>
      </c>
      <c r="BO176" s="297">
        <f>IF(AV176=0,0,IF(AV176&gt;AU176,0,((AU176/AV176)-1)*100))</f>
        <v>0</v>
      </c>
      <c r="BP176" s="297">
        <f>IF(AX176=0,0,IF(AX176&gt;AV176,0,((AV176/AX176)-1)*100))</f>
        <v>0</v>
      </c>
      <c r="BQ176" s="298">
        <f>IF(AY176=0,0,IF(AY176&gt;AX176,0,((AX176/AY176)-1)*100))</f>
        <v>0</v>
      </c>
      <c r="BR176" s="299">
        <f>IF(AZ176=0,0,IF(AZ176&gt;AY176,0,((AY176/AZ176)-1)*100))</f>
        <v>0</v>
      </c>
      <c r="BS176" s="299">
        <f>IF(BA176=0,0,IF(BA176&gt;AZ176,0,((AZ176/BA176)-1)*100))</f>
        <v>0</v>
      </c>
      <c r="BT176" s="299">
        <f>IF(BB176=0,0,IF(BB176&gt;BA176,0,((BA176/BB176)-1)*100))</f>
        <v>0</v>
      </c>
      <c r="BU176" s="299">
        <f>IF(BC176=0,0,IF(BC176&gt;BB176,0,((BB176/BC176)-1)*100))</f>
        <v>0</v>
      </c>
      <c r="BV176" s="299">
        <f>IF(BD176=0,0,IF(BD176&gt;BC176,0,((BC176/BD176)-1)*100))</f>
        <v>0</v>
      </c>
      <c r="BW176" s="299">
        <f>IF(BE176=0,0,IF(BE176&gt;BD176,0,((BD176/BE176)-1)*100))</f>
        <v>0</v>
      </c>
      <c r="BX176" s="299">
        <f>IF(BF176=0,0,IF(BF176&gt;BE176,0,((BE176/BF176)-1)*100))</f>
        <v>0</v>
      </c>
      <c r="BY176" s="299">
        <f>IF(BG176=0,0,IF(BG176&gt;BF176,0,((BF176/BG176)-1)*100))</f>
        <v>0</v>
      </c>
      <c r="BZ176" s="299">
        <f>IF(BH176=0,0,IF(BH176&gt;BG176,0,((BG176/BH176)-1)*100))</f>
        <v>0</v>
      </c>
      <c r="CA176" s="300">
        <f>IF(BI176=0,0,IF(BI176&gt;BH176,0,((BH176/BI176)-1)*100))</f>
        <v>0</v>
      </c>
      <c r="CB176" s="297">
        <f>AVERAGE(BK176:CA176)</f>
        <v>6.338922042246851</v>
      </c>
      <c r="CC176" s="297">
        <f>SQRT(AVERAGE((BK176-$CB176)^2,(BL176-$CB176)^2,(BM176-$CB176)^2,(BN176-$CB176)^2,(BO176-$CB176)^2,(BP176-$CB176)^2,(BQ176-$CB176)^2,(BR176-$CB176)^2,(BS176-$CB176)^2,(BT176-$CB176)^2,(BU176-$CB176)^2,(BV176-$CB176)^2,(BW176-$CB176)^2,(BX176-$CB176)^2,(BY176-$CB176)^2,(BZ176-$CB176)^2,(CA176-$CB176)^2))</f>
        <v>15.02067431842917</v>
      </c>
      <c r="CD176" t="s" s="146">
        <v>132</v>
      </c>
      <c r="CE176" t="s" s="502">
        <f>IF(AN176="n/a","n/a",IF(U176&lt;0,"n/a",IF(U176="n/a","n/a",I176+AN176-U176)))</f>
        <v>143</v>
      </c>
      <c r="CF176" t="s" s="502">
        <f>IF(AN176="n/a","n/a",I176+AN176)</f>
        <v>143</v>
      </c>
      <c r="CG176" s="297">
        <f>D176/10+(1000-E176)/100+IF(F176="N",2,IF(F176="Y",1,0))+IF(G176="N",2,IF(G176="Y",1,0))+IF(L176&gt;10,5,L176/2)+IF(S176&gt;100,0,IF(S176&lt;0,0,(100-S176)/10))+IF(U176&gt;100,0,IF(U176&lt;0,0,(100-U176)/10))+IF(X176="-",0,IF(X176="N/A",0,IF(X176&gt;5,0,5-X176)))+IF(Y176&gt;5,0,5-Y176)+IF(Z176="N/A",0,IF(Z176&gt;5,0,5-Z176))+IF(AB176&lt;0,0,IF(AB176="-",0,IF(AB176="N/A",0,IF(AB176&gt;10,5,AB176/2))))+IF(AC176="n/a",0,IF(AC176&lt;0,0,IF(AC176&gt;10,5,AC176/2)))+IF(AE176="n/a",0,IF(AE176&lt;0,0,IF(AE176&gt;10,5,AE176/2)))+AF176/10+IF(AG176&gt;100000,3,IF(AG176&gt;10000,2,IF(AG176&gt;1000,1,0)))+IF(AL176&gt;10,5,AL176/2)+IF(AM176="n/a",0,IF(AM176&gt;10,5,AM176/2))+IF(AN176="n/a",0,IF(AN176&gt;10,5,AN176/2))+IF(AO176="n/a",0,IF(AO176&lt;0,0,IF(AO176&gt;10,5,AO176/2)))+IF(CB176&gt;10,5,CB176/2)</f>
        <v>48.40819933888042</v>
      </c>
      <c r="CH176" s="302">
        <f>IF(AB176="n/a",1.03*AP176,IF(AB176&lt;0,1.01*AP176,IF(AB176&gt;10,1.1*AP176,(1+AB176/100)*AP176)))</f>
        <v>0.407</v>
      </c>
      <c r="CI176" s="303">
        <f>IF($AC176="n/a",1.03*CH176,IF($AC176&lt;0,1.01*CH176,IF($AC176&gt;10,1.1*CH176,(1+$AC176/100)*CH176)))</f>
        <v>0.4159947000000001</v>
      </c>
      <c r="CJ176" s="304">
        <f>IF($AE176="n/a",1.03*CI176,IF($AE176&lt;0,1.01*CI176,IF($AE176&gt;10,1.1*CI176,(1+$AE176/100)*CI176)))</f>
        <v>0.428474541</v>
      </c>
      <c r="CK176" s="304">
        <f>IF($AE176="n/a",1.03*CJ176,IF($AE176&lt;0,1.01*CJ176,IF($AE176&gt;10,1.1*CJ176,(1+$AE176/100)*CJ176)))</f>
        <v>0.4413287772300001</v>
      </c>
      <c r="CL176" s="305">
        <f>IF($AE176="n/a",1.03*CK176,IF($AE176&lt;0,1.01*CK176,IF($AE176&gt;10,1.1*CK176,(1+$AE176/100)*CK176)))</f>
        <v>0.4545686405469001</v>
      </c>
      <c r="CM176" s="303">
        <f>SUM(CH176:CL176)</f>
        <v>2.1473666587769</v>
      </c>
      <c r="CN176" s="300">
        <f>(CM176/H176)*100</f>
        <v>3.956091854784268</v>
      </c>
      <c r="CO176" s="306">
        <v>0.46</v>
      </c>
      <c r="CP176" s="307">
        <v>85.2</v>
      </c>
      <c r="CQ176" s="308">
        <v>-1.3</v>
      </c>
      <c r="CR176" s="307">
        <v>6.2</v>
      </c>
      <c r="CS176" s="308">
        <v>24.8</v>
      </c>
    </row>
    <row r="177" ht="11.25" customHeight="1">
      <c r="A177" t="s" s="173">
        <v>1448</v>
      </c>
      <c r="B177" t="s" s="110">
        <v>1449</v>
      </c>
      <c r="C177" t="s" s="173">
        <v>1450</v>
      </c>
      <c r="D177" s="174">
        <v>6</v>
      </c>
      <c r="E177" s="85">
        <v>627</v>
      </c>
      <c r="F177" t="s" s="118">
        <v>129</v>
      </c>
      <c r="G177" t="s" s="113">
        <v>129</v>
      </c>
      <c r="H177" s="495">
        <v>18.69</v>
      </c>
      <c r="I177" s="177">
        <f>(R177/H177)*100</f>
        <v>8.132691278758694</v>
      </c>
      <c r="J177" s="311">
        <v>0.37</v>
      </c>
      <c r="K177" s="311">
        <v>0.38</v>
      </c>
      <c r="L177" s="177">
        <f>((K177/J177)-1)*100</f>
        <v>2.702702702702697</v>
      </c>
      <c r="M177" s="179">
        <v>42804</v>
      </c>
      <c r="N177" s="179">
        <v>42808</v>
      </c>
      <c r="O177" s="179">
        <v>42822</v>
      </c>
      <c r="P177" t="s" s="173">
        <v>354</v>
      </c>
      <c r="Q177" s="84"/>
      <c r="R177" s="180">
        <f>K177*4</f>
        <v>1.52</v>
      </c>
      <c r="S177" s="181">
        <f>IF(OR(W177&lt;0.01,W177="n/a"),"n/a",R177/W177*100)</f>
        <v>45.78313253012048</v>
      </c>
      <c r="T177" s="182">
        <f>IF(OR(W177&lt;0.01,Z177="n/a"),"n/a",(H177/SQRT(22.5*W177*(H177/Z177))-1)*100)</f>
        <v>-54.70489445485991</v>
      </c>
      <c r="U177" s="177">
        <f>IF(OR(W177&lt;0.01,W177="n/a"),"n/a",H177/W177)</f>
        <v>5.629518072289157</v>
      </c>
      <c r="V177" s="183">
        <v>1</v>
      </c>
      <c r="W177" s="176">
        <v>3.32</v>
      </c>
      <c r="X177" s="176">
        <v>0.47</v>
      </c>
      <c r="Y177" s="184">
        <v>0.22</v>
      </c>
      <c r="Z177" s="185">
        <v>0.82</v>
      </c>
      <c r="AA177" s="186">
        <v>15.2</v>
      </c>
      <c r="AB177" s="187">
        <v>-9.9</v>
      </c>
      <c r="AC177" s="188">
        <v>0.76</v>
      </c>
      <c r="AD177" s="189">
        <v>7.1</v>
      </c>
      <c r="AE177" s="189">
        <v>12</v>
      </c>
      <c r="AF177" s="190">
        <v>15</v>
      </c>
      <c r="AG177" s="191">
        <v>1910</v>
      </c>
      <c r="AH177" s="192">
        <v>0.3</v>
      </c>
      <c r="AI177" s="193">
        <v>0</v>
      </c>
      <c r="AJ177" t="s" s="338">
        <f>IF(OR(AD177&lt;0,AD177="n/a",AD177=0,AN177="n/a"),"n/a",AN177/AD177)</f>
        <v>143</v>
      </c>
      <c r="AK177" t="s" s="338">
        <f>IF(OR(AN177&lt;0,AN177="n/a",AO177&lt;0,AO177="n/a"),"n/a",AN177/AO177)</f>
        <v>143</v>
      </c>
      <c r="AL177" s="196">
        <f>((AP177/AQ177)^(1/1)-1)*100</f>
        <v>2.77777777777779</v>
      </c>
      <c r="AM177" s="196">
        <f>IF(AS177=0,"n/a",((AP177/AS177)^(1/3)-1)*100)</f>
        <v>10.39676401760372</v>
      </c>
      <c r="AN177" t="s" s="338">
        <f>IF(AV177=0,"n/a",((AP177/AV177)^(1/5)-1)*100)</f>
        <v>143</v>
      </c>
      <c r="AO177" t="s" s="338">
        <f>IF(BB177=0,"n/a",((AP177/BB177)^(1/10)-1)*100)</f>
        <v>143</v>
      </c>
      <c r="AP177" s="194">
        <v>1.48</v>
      </c>
      <c r="AQ177" s="194">
        <v>1.44</v>
      </c>
      <c r="AR177" s="194">
        <v>1.32</v>
      </c>
      <c r="AS177" s="194">
        <v>1.1</v>
      </c>
      <c r="AT177" s="199"/>
      <c r="AU177" s="194">
        <v>0.8</v>
      </c>
      <c r="AV177" s="198">
        <v>0</v>
      </c>
      <c r="AW177" s="199"/>
      <c r="AX177" s="398">
        <v>0</v>
      </c>
      <c r="AY177" s="370">
        <v>0</v>
      </c>
      <c r="AZ177" s="203">
        <v>0</v>
      </c>
      <c r="BA177" s="203">
        <v>0</v>
      </c>
      <c r="BB177" s="203">
        <v>0</v>
      </c>
      <c r="BC177" s="203">
        <v>0</v>
      </c>
      <c r="BD177" s="203">
        <v>0</v>
      </c>
      <c r="BE177" s="203">
        <v>0</v>
      </c>
      <c r="BF177" s="203">
        <v>0</v>
      </c>
      <c r="BG177" s="203">
        <v>0</v>
      </c>
      <c r="BH177" s="203">
        <v>0</v>
      </c>
      <c r="BI177" s="204">
        <v>0</v>
      </c>
      <c r="BJ177" s="200">
        <f>SUM(AP177:BI177)</f>
        <v>6.14</v>
      </c>
      <c r="BK177" s="205">
        <f>((AP177/AQ177)-1)*100</f>
        <v>2.77777777777779</v>
      </c>
      <c r="BL177" s="205">
        <f>((AQ177/AR177)-1)*100</f>
        <v>9.090909090909083</v>
      </c>
      <c r="BM177" s="205">
        <f>((AR177/AS177)-1)*100</f>
        <v>20</v>
      </c>
      <c r="BN177" s="205">
        <f>IF(AU177=0,0,IF(AU177&gt;AS177,0,((AS177/AU177)-1)*100))</f>
        <v>37.5</v>
      </c>
      <c r="BO177" s="205">
        <f>IF(AV177=0,0,IF(AV177&gt;AU177,0,((AU177/AV177)-1)*100))</f>
        <v>0</v>
      </c>
      <c r="BP177" s="205">
        <f>IF(AX177=0,0,IF(AX177&gt;AV177,0,((AV177/AX177)-1)*100))</f>
        <v>0</v>
      </c>
      <c r="BQ177" s="206">
        <f>IF(AY177=0,0,IF(AY177&gt;AX177,0,((AX177/AY177)-1)*100))</f>
        <v>0</v>
      </c>
      <c r="BR177" s="207">
        <f>IF(AZ177=0,0,IF(AZ177&gt;AY177,0,((AY177/AZ177)-1)*100))</f>
        <v>0</v>
      </c>
      <c r="BS177" s="207">
        <f>IF(BA177=0,0,IF(BA177&gt;AZ177,0,((AZ177/BA177)-1)*100))</f>
        <v>0</v>
      </c>
      <c r="BT177" s="207">
        <f>IF(BB177=0,0,IF(BB177&gt;BA177,0,((BA177/BB177)-1)*100))</f>
        <v>0</v>
      </c>
      <c r="BU177" s="207">
        <f>IF(BC177=0,0,IF(BC177&gt;BB177,0,((BB177/BC177)-1)*100))</f>
        <v>0</v>
      </c>
      <c r="BV177" s="207">
        <f>IF(BD177=0,0,IF(BD177&gt;BC177,0,((BC177/BD177)-1)*100))</f>
        <v>0</v>
      </c>
      <c r="BW177" s="207">
        <f>IF(BE177=0,0,IF(BE177&gt;BD177,0,((BD177/BE177)-1)*100))</f>
        <v>0</v>
      </c>
      <c r="BX177" s="207">
        <f>IF(BF177=0,0,IF(BF177&gt;BE177,0,((BE177/BF177)-1)*100))</f>
        <v>0</v>
      </c>
      <c r="BY177" s="207">
        <f>IF(BG177=0,0,IF(BG177&gt;BF177,0,((BF177/BG177)-1)*100))</f>
        <v>0</v>
      </c>
      <c r="BZ177" s="207">
        <f>IF(BH177=0,0,IF(BH177&gt;BG177,0,((BG177/BH177)-1)*100))</f>
        <v>0</v>
      </c>
      <c r="CA177" s="208">
        <f>IF(BI177=0,0,IF(BI177&gt;BH177,0,((BH177/BI177)-1)*100))</f>
        <v>0</v>
      </c>
      <c r="CB177" s="205">
        <f>AVERAGE(BK177:CA177)</f>
        <v>4.080510992275698</v>
      </c>
      <c r="CC177" s="205">
        <f>SQRT(AVERAGE((BK177-$CB177)^2,(BL177-$CB177)^2,(BM177-$CB177)^2,(BN177-$CB177)^2,(BO177-$CB177)^2,(BP177-$CB177)^2,(BQ177-$CB177)^2,(BR177-$CB177)^2,(BS177-$CB177)^2,(BT177-$CB177)^2,(BU177-$CB177)^2,(BV177-$CB177)^2,(BW177-$CB177)^2,(BX177-$CB177)^2,(BY177-$CB177)^2,(BZ177-$CB177)^2,(CA177-$CB177)^2))</f>
        <v>9.742420849636915</v>
      </c>
      <c r="CD177" t="s" s="110">
        <v>302</v>
      </c>
      <c r="CE177" t="s" s="552">
        <f>IF(AN177="n/a","n/a",IF(U177&lt;0,"n/a",IF(U177="n/a","n/a",I177+AN177-U177)))</f>
        <v>143</v>
      </c>
      <c r="CF177" t="s" s="552">
        <f>IF(AN177="n/a","n/a",I177+AN177)</f>
        <v>143</v>
      </c>
      <c r="CG177" s="205">
        <f>D177/10+(1000-E177)/100+IF(F177="N",2,IF(F177="Y",1,0))+IF(G177="N",2,IF(G177="Y",1,0))+IF(L177&gt;10,5,L177/2)+IF(S177&gt;100,0,IF(S177&lt;0,0,(100-S177)/10))+IF(U177&gt;100,0,IF(U177&lt;0,0,(100-U177)/10))+IF(X177="-",0,IF(X177="N/A",0,IF(X177&gt;5,0,5-X177)))+IF(Y177&gt;5,0,5-Y177)+IF(Z177="N/A",0,IF(Z177&gt;5,0,5-Z177))+IF(AB177&lt;0,0,IF(AB177="-",0,IF(AB177="N/A",0,IF(AB177&gt;10,5,AB177/2))))+IF(AC177="n/a",0,IF(AC177&lt;0,0,IF(AC177&gt;10,5,AC177/2)))+IF(AE177="n/a",0,IF(AE177&lt;0,0,IF(AE177&gt;10,5,AE177/2)))+AF177/10+IF(AG177&gt;100000,3,IF(AG177&gt;10000,2,IF(AG177&gt;1000,1,0)))+IF(AL177&gt;10,5,AL177/2)+IF(AM177="n/a",0,IF(AM177&gt;10,5,AM177/2))+IF(AN177="n/a",0,IF(AN177&gt;10,5,AN177/2))+IF(AO177="n/a",0,IF(AO177&lt;0,0,IF(AO177&gt;10,5,AO177/2)))+IF(CB177&gt;10,5,CB177/2)</f>
        <v>50.33923067613713</v>
      </c>
      <c r="CH177" s="315">
        <f>IF(AB177="n/a",1.03*AP177,IF(AB177&lt;0,1.01*AP177,IF(AB177&gt;10,1.1*AP177,(1+AB177/100)*AP177)))</f>
        <v>1.4948</v>
      </c>
      <c r="CI177" s="211">
        <f>IF($AC177="n/a",1.03*CH177,IF($AC177&lt;0,1.01*CH177,IF($AC177&gt;10,1.1*CH177,(1+$AC177/100)*CH177)))</f>
        <v>1.50616048</v>
      </c>
      <c r="CJ177" s="212">
        <f>IF($AE177="n/a",1.03*CI177,IF($AE177&lt;0,1.01*CI177,IF($AE177&gt;10,1.1*CI177,(1+$AE177/100)*CI177)))</f>
        <v>1.656776528</v>
      </c>
      <c r="CK177" s="212">
        <f>IF($AE177="n/a",1.03*CJ177,IF($AE177&lt;0,1.01*CJ177,IF($AE177&gt;10,1.1*CJ177,(1+$AE177/100)*CJ177)))</f>
        <v>1.8224541808</v>
      </c>
      <c r="CL177" s="210">
        <f>IF($AE177="n/a",1.03*CK177,IF($AE177&lt;0,1.01*CK177,IF($AE177&gt;10,1.1*CK177,(1+$AE177/100)*CK177)))</f>
        <v>2.004699598880</v>
      </c>
      <c r="CM177" s="211">
        <f>SUM(CH177:CL177)</f>
        <v>8.484890787680001</v>
      </c>
      <c r="CN177" s="208">
        <f>(CM177/H177)*100</f>
        <v>45.39802454617443</v>
      </c>
      <c r="CO177" s="213">
        <v>1.27</v>
      </c>
      <c r="CP177" s="214">
        <v>1.2</v>
      </c>
      <c r="CQ177" s="215">
        <v>-30.4</v>
      </c>
      <c r="CR177" s="214">
        <v>-6.2</v>
      </c>
      <c r="CS177" s="215">
        <v>-15.7</v>
      </c>
    </row>
    <row r="178" ht="11.25" customHeight="1">
      <c r="A178" t="s" s="227">
        <v>1451</v>
      </c>
      <c r="B178" t="s" s="116">
        <v>1452</v>
      </c>
      <c r="C178" t="s" s="227">
        <v>1453</v>
      </c>
      <c r="D178" s="218">
        <v>7</v>
      </c>
      <c r="E178" s="85">
        <v>485</v>
      </c>
      <c r="F178" t="s" s="220">
        <v>55</v>
      </c>
      <c r="G178" t="s" s="221">
        <v>55</v>
      </c>
      <c r="H178" s="493">
        <v>59.41</v>
      </c>
      <c r="I178" s="223">
        <f>(R178/H178)*100</f>
        <v>2.82780676653762</v>
      </c>
      <c r="J178" s="224">
        <v>0.4</v>
      </c>
      <c r="K178" s="224">
        <v>0.42</v>
      </c>
      <c r="L178" s="223">
        <f>((K178/J178)-1)*100</f>
        <v>4.999999999999982</v>
      </c>
      <c r="M178" s="226">
        <v>42802</v>
      </c>
      <c r="N178" s="226">
        <v>42804</v>
      </c>
      <c r="O178" s="226">
        <v>42825</v>
      </c>
      <c r="P178" t="s" s="227">
        <v>434</v>
      </c>
      <c r="Q178" s="316"/>
      <c r="R178" s="225">
        <f>K178*4</f>
        <v>1.68</v>
      </c>
      <c r="S178" s="228">
        <f>IF(OR(W178&lt;0.01,W178="n/a"),"n/a",R178/W178*100)</f>
        <v>34.85477178423236</v>
      </c>
      <c r="T178" s="229">
        <f>IF(OR(W178&lt;0.01,Z178="n/a"),"n/a",(H178/SQRT(22.5*W178*(H178/Z178))-1)*100)</f>
        <v>-6.086519516603461</v>
      </c>
      <c r="U178" s="223">
        <f>IF(OR(W178&lt;0.01,W178="n/a"),"n/a",H178/W178)</f>
        <v>12.32572614107884</v>
      </c>
      <c r="V178" s="230">
        <v>12</v>
      </c>
      <c r="W178" s="222">
        <v>4.82</v>
      </c>
      <c r="X178" s="222">
        <v>0.82</v>
      </c>
      <c r="Y178" s="231">
        <v>1.64</v>
      </c>
      <c r="Z178" s="232">
        <v>1.61</v>
      </c>
      <c r="AA178" s="233">
        <v>22.7</v>
      </c>
      <c r="AB178" s="234">
        <v>34</v>
      </c>
      <c r="AC178" s="534">
        <v>-11.72</v>
      </c>
      <c r="AD178" s="535">
        <v>21.8</v>
      </c>
      <c r="AE178" s="535">
        <v>15</v>
      </c>
      <c r="AF178" s="237">
        <v>7</v>
      </c>
      <c r="AG178" s="657">
        <v>2274</v>
      </c>
      <c r="AH178" s="537">
        <v>0.7</v>
      </c>
      <c r="AI178" s="222">
        <v>2.97</v>
      </c>
      <c r="AJ178" s="241">
        <f>IF(OR(AD178&lt;0,AD178="n/a",AD178=0,AN178="n/a"),"n/a",AN178/AD178)</f>
        <v>0.3047252760019813</v>
      </c>
      <c r="AK178" s="242">
        <f>IF(OR(AN178&lt;0,AN178="n/a",AO178&lt;0,AO178="n/a"),"n/a",AN178/AO178)</f>
        <v>0.9980935437581381</v>
      </c>
      <c r="AL178" s="243">
        <f>((AP178/AQ178)^(1/1)-1)*100</f>
        <v>5.263157894736836</v>
      </c>
      <c r="AM178" s="243">
        <f>IF(AS178=0,"n/a",((AP178/AS178)^(1/3)-1)*100)</f>
        <v>8.867796417792828</v>
      </c>
      <c r="AN178" s="243">
        <f>IF(AV178=0,"n/a",((AP178/AV178)^(1/5)-1)*100)</f>
        <v>6.643011016843192</v>
      </c>
      <c r="AO178" s="244">
        <f>IF(BB178=0,"n/a",((AP178/BB178)^(1/10)-1)*100)</f>
        <v>6.655699817303851</v>
      </c>
      <c r="AP178" s="241">
        <v>1.6</v>
      </c>
      <c r="AQ178" s="241">
        <v>1.52</v>
      </c>
      <c r="AR178" s="241">
        <v>1.32</v>
      </c>
      <c r="AS178" s="241">
        <v>1.24</v>
      </c>
      <c r="AT178" s="245"/>
      <c r="AU178" s="241">
        <v>1.2</v>
      </c>
      <c r="AV178" s="241">
        <v>1.16</v>
      </c>
      <c r="AW178" s="245"/>
      <c r="AX178" s="583">
        <v>1.12</v>
      </c>
      <c r="AY178" s="247">
        <v>1.12</v>
      </c>
      <c r="AZ178" s="248">
        <v>1.08</v>
      </c>
      <c r="BA178" s="248">
        <v>0.96</v>
      </c>
      <c r="BB178" s="248">
        <v>0.84</v>
      </c>
      <c r="BC178" s="317">
        <v>0.8</v>
      </c>
      <c r="BD178" s="317">
        <v>0.8</v>
      </c>
      <c r="BE178" s="317">
        <v>1.28</v>
      </c>
      <c r="BF178" s="248">
        <v>1.28</v>
      </c>
      <c r="BG178" s="248">
        <v>1.24</v>
      </c>
      <c r="BH178" s="248">
        <v>1.2</v>
      </c>
      <c r="BI178" s="249">
        <v>1.1</v>
      </c>
      <c r="BJ178" s="246">
        <f>SUM(AP178:BI178)</f>
        <v>20.86</v>
      </c>
      <c r="BK178" s="250">
        <f>((AP178/AQ178)-1)*100</f>
        <v>5.263157894736836</v>
      </c>
      <c r="BL178" s="250">
        <f>((AQ178/AR178)-1)*100</f>
        <v>15.15151515151514</v>
      </c>
      <c r="BM178" s="250">
        <f>((AR178/AS178)-1)*100</f>
        <v>6.451612903225823</v>
      </c>
      <c r="BN178" s="250">
        <f>IF(AU178=0,0,IF(AU178&gt;AS178,0,((AS178/AU178)-1)*100))</f>
        <v>3.333333333333344</v>
      </c>
      <c r="BO178" s="250">
        <f>IF(AV178=0,0,IF(AV178&gt;AU178,0,((AU178/AV178)-1)*100))</f>
        <v>3.448275862068972</v>
      </c>
      <c r="BP178" s="250">
        <f>IF(AX178=0,0,IF(AX178&gt;AV178,0,((AV178/AX178)-1)*100))</f>
        <v>3.571428571428559</v>
      </c>
      <c r="BQ178" s="639">
        <f>IF(AY178=0,0,IF(AY178&gt;AX178,0,((AX178/AY178)-1)*100))</f>
        <v>0</v>
      </c>
      <c r="BR178" s="252">
        <f>IF(AZ178=0,0,IF(AZ178&gt;AY178,0,((AY178/AZ178)-1)*100))</f>
        <v>3.703703703703698</v>
      </c>
      <c r="BS178" s="252">
        <f>IF(BA178=0,0,IF(BA178&gt;AZ178,0,((AZ178/BA178)-1)*100))</f>
        <v>12.50000000000002</v>
      </c>
      <c r="BT178" s="252">
        <f>IF(BB178=0,0,IF(BB178&gt;BA178,0,((BA178/BB178)-1)*100))</f>
        <v>14.28571428571428</v>
      </c>
      <c r="BU178" s="252">
        <f>IF(BC178=0,0,IF(BC178&gt;BB178,0,((BB178/BC178)-1)*100))</f>
        <v>4.999999999999982</v>
      </c>
      <c r="BV178" s="252">
        <f>IF(BD178=0,0,IF(BD178&gt;BC178,0,((BC178/BD178)-1)*100))</f>
        <v>0</v>
      </c>
      <c r="BW178" s="252">
        <f>IF(BE178=0,0,IF(BE178&gt;BD178,0,((BD178/BE178)-1)*100))</f>
        <v>0</v>
      </c>
      <c r="BX178" s="252">
        <f>IF(BF178=0,0,IF(BF178&gt;BE178,0,((BE178/BF178)-1)*100))</f>
        <v>0</v>
      </c>
      <c r="BY178" s="252">
        <f>IF(BG178=0,0,IF(BG178&gt;BF178,0,((BF178/BG178)-1)*100))</f>
        <v>3.2258064516129</v>
      </c>
      <c r="BZ178" s="252">
        <f>IF(BH178=0,0,IF(BH178&gt;BG178,0,((BG178/BH178)-1)*100))</f>
        <v>3.333333333333344</v>
      </c>
      <c r="CA178" s="253">
        <f>IF(BI178=0,0,IF(BI178&gt;BH178,0,((BH178/BI178)-1)*100))</f>
        <v>9.090909090909083</v>
      </c>
      <c r="CB178" s="250">
        <f>AVERAGE(BK178:CA178)</f>
        <v>5.197575916563645</v>
      </c>
      <c r="CC178" s="250">
        <f>SQRT(AVERAGE((BK178-$CB178)^2,(BL178-$CB178)^2,(BM178-$CB178)^2,(BN178-$CB178)^2,(BO178-$CB178)^2,(BP178-$CB178)^2,(BQ178-$CB178)^2,(BR178-$CB178)^2,(BS178-$CB178)^2,(BT178-$CB178)^2,(BU178-$CB178)^2,(BV178-$CB178)^2,(BW178-$CB178)^2,(BX178-$CB178)^2,(BY178-$CB178)^2,(BZ178-$CB178)^2,(CA178-$CB178)^2))</f>
        <v>4.719225194041976</v>
      </c>
      <c r="CD178" t="s" s="116">
        <v>137</v>
      </c>
      <c r="CE178" s="254">
        <f>IF(AN178="n/a","n/a",IF(U178&lt;0,"n/a",IF(U178="n/a","n/a",I178+AN178-U178)))</f>
        <v>-2.854908357698024</v>
      </c>
      <c r="CF178" s="254">
        <f>IF(AN178="n/a","n/a",I178+AN178)</f>
        <v>9.470817783380813</v>
      </c>
      <c r="CG178" s="250">
        <f>D178/10+(1000-E178)/100+IF(F178="N",2,IF(F178="Y",1,0))+IF(G178="N",2,IF(G178="Y",1,0))+IF(L178&gt;10,5,L178/2)+IF(S178&gt;100,0,IF(S178&lt;0,0,(100-S178)/10))+IF(U178&gt;100,0,IF(U178&lt;0,0,(100-U178)/10))+IF(X178="-",0,IF(X178="N/A",0,IF(X178&gt;5,0,5-X178)))+IF(Y178&gt;5,0,5-Y178)+IF(Z178="N/A",0,IF(Z178&gt;5,0,5-Z178))+IF(AB178&lt;0,0,IF(AB178="-",0,IF(AB178="N/A",0,IF(AB178&gt;10,5,AB178/2))))+IF(AC178="n/a",0,IF(AC178&lt;0,0,IF(AC178&gt;10,5,AC178/2)))+IF(AE178="n/a",0,IF(AE178&lt;0,0,IF(AE178&gt;10,5,AE178/2)))+AF178/10+IF(AG178&gt;100000,3,IF(AG178&gt;10000,2,IF(AG178&gt;1000,1,0)))+IF(AL178&gt;10,5,AL178/2)+IF(AM178="n/a",0,IF(AM178&gt;10,5,AM178/2))+IF(AN178="n/a",0,IF(AN178&gt;10,5,AN178/2))+IF(AO178="n/a",0,IF(AO178&lt;0,0,IF(AO178&gt;10,5,AO178/2)))+IF(CB178&gt;10,5,CB178/2)</f>
        <v>66.57557073908906</v>
      </c>
      <c r="CH178" s="255">
        <f>IF(AB178="n/a",1.03*AP178,IF(AB178&lt;0,1.01*AP178,IF(AB178&gt;10,1.1*AP178,(1+AB178/100)*AP178)))</f>
        <v>1.76</v>
      </c>
      <c r="CI178" s="256">
        <f>IF($AC178="n/a",1.03*CH178,IF($AC178&lt;0,1.01*CH178,IF($AC178&gt;10,1.1*CH178,(1+$AC178/100)*CH178)))</f>
        <v>1.7776</v>
      </c>
      <c r="CJ178" s="257">
        <f>IF($AE178="n/a",1.03*CI178,IF($AE178&lt;0,1.01*CI178,IF($AE178&gt;10,1.1*CI178,(1+$AE178/100)*CI178)))</f>
        <v>1.95536</v>
      </c>
      <c r="CK178" s="257">
        <f>IF($AE178="n/a",1.03*CJ178,IF($AE178&lt;0,1.01*CJ178,IF($AE178&gt;10,1.1*CJ178,(1+$AE178/100)*CJ178)))</f>
        <v>2.150896000000001</v>
      </c>
      <c r="CL178" s="258">
        <f>IF($AE178="n/a",1.03*CK178,IF($AE178&lt;0,1.01*CK178,IF($AE178&gt;10,1.1*CK178,(1+$AE178/100)*CK178)))</f>
        <v>2.365985600000001</v>
      </c>
      <c r="CM178" s="256">
        <f>SUM(CH178:CL178)</f>
        <v>10.0098416</v>
      </c>
      <c r="CN178" s="253">
        <f>(CM178/H178)*100</f>
        <v>16.84874869550581</v>
      </c>
      <c r="CO178" s="259">
        <v>1.21</v>
      </c>
      <c r="CP178" s="260">
        <v>40.8</v>
      </c>
      <c r="CQ178" s="261">
        <v>-10.4</v>
      </c>
      <c r="CR178" s="260">
        <v>-2.8</v>
      </c>
      <c r="CS178" s="261">
        <v>-2.2</v>
      </c>
    </row>
    <row r="179" ht="11.25" customHeight="1">
      <c r="A179" t="s" s="116">
        <v>1454</v>
      </c>
      <c r="B179" t="s" s="116">
        <v>1455</v>
      </c>
      <c r="C179" t="s" s="116">
        <v>372</v>
      </c>
      <c r="D179" s="218">
        <v>8</v>
      </c>
      <c r="E179" s="85">
        <v>351</v>
      </c>
      <c r="F179" t="s" s="220">
        <v>129</v>
      </c>
      <c r="G179" t="s" s="221">
        <v>129</v>
      </c>
      <c r="H179" s="493">
        <v>19.46</v>
      </c>
      <c r="I179" s="223">
        <f>(R179/H179)*100</f>
        <v>4.522096608427543</v>
      </c>
      <c r="J179" s="224">
        <v>0.2</v>
      </c>
      <c r="K179" s="224">
        <v>0.22</v>
      </c>
      <c r="L179" s="223">
        <f>((K179/J179)-1)*100</f>
        <v>9.999999999999986</v>
      </c>
      <c r="M179" s="323">
        <v>42717</v>
      </c>
      <c r="N179" s="323">
        <v>42719</v>
      </c>
      <c r="O179" s="323">
        <v>42741</v>
      </c>
      <c r="P179" t="s" s="227">
        <v>710</v>
      </c>
      <c r="Q179" s="325"/>
      <c r="R179" s="225">
        <f>K179*4</f>
        <v>0.88</v>
      </c>
      <c r="S179" s="228">
        <f>IF(OR(W179&lt;0.01,W179="n/a"),"n/a",R179/W179*100)</f>
        <v>74.57627118644068</v>
      </c>
      <c r="T179" s="229">
        <f>IF(OR(W179&lt;0.01,Z179="n/a"),"n/a",(H179/SQRT(22.5*W179*(H179/Z179))-1)*100)</f>
        <v>24.06486366203861</v>
      </c>
      <c r="U179" s="223">
        <f>IF(OR(W179&lt;0.01,W179="n/a"),"n/a",H179/W179)</f>
        <v>16.49152542372882</v>
      </c>
      <c r="V179" s="230">
        <v>12</v>
      </c>
      <c r="W179" s="222">
        <v>1.18</v>
      </c>
      <c r="X179" s="222">
        <v>2.89</v>
      </c>
      <c r="Y179" s="231">
        <v>7.69</v>
      </c>
      <c r="Z179" s="232">
        <v>2.1</v>
      </c>
      <c r="AA179" s="233">
        <v>13.5</v>
      </c>
      <c r="AB179" s="234">
        <v>-6.5</v>
      </c>
      <c r="AC179" s="235">
        <v>4.5</v>
      </c>
      <c r="AD179" s="236">
        <v>52.7</v>
      </c>
      <c r="AE179" s="236">
        <v>5.7</v>
      </c>
      <c r="AF179" s="237">
        <v>16</v>
      </c>
      <c r="AG179" s="238">
        <v>17594</v>
      </c>
      <c r="AH179" s="239">
        <v>3.9</v>
      </c>
      <c r="AI179" s="240">
        <v>1.55</v>
      </c>
      <c r="AJ179" s="241">
        <f>IF(OR(AD179&lt;0,AD179="n/a",AD179=0,AN179="n/a"),"n/a",AN179/AD179)</f>
        <v>0.3697628884581375</v>
      </c>
      <c r="AK179" t="s" s="265">
        <f>IF(OR(AN179&lt;0,AN179="n/a",AO179&lt;0,AO179="n/a"),"n/a",AN179/AO179)</f>
        <v>143</v>
      </c>
      <c r="AL179" s="243">
        <f>((AP179/AQ179)^(1/1)-1)*100</f>
        <v>15.94202898550727</v>
      </c>
      <c r="AM179" s="243">
        <f>IF(AS179=0,"n/a",((AP179/AS179)^(1/3)-1)*100)</f>
        <v>23.95961884821869</v>
      </c>
      <c r="AN179" s="243">
        <f>IF(AV179=0,"n/a",((AP179/AV179)^(1/5)-1)*100)</f>
        <v>19.48650422174385</v>
      </c>
      <c r="AO179" s="244">
        <f>IF(BB179=0,"n/a",((AP179/BB179)^(1/10)-1)*100)</f>
        <v>-4.708051662437152</v>
      </c>
      <c r="AP179" s="241">
        <v>0.8</v>
      </c>
      <c r="AQ179" s="241">
        <v>0.6899999999999999</v>
      </c>
      <c r="AR179" s="241">
        <v>0.6</v>
      </c>
      <c r="AS179" s="241">
        <v>0.42</v>
      </c>
      <c r="AT179" s="245"/>
      <c r="AU179" s="241">
        <v>0.40718</v>
      </c>
      <c r="AV179" s="241">
        <v>0.32847</v>
      </c>
      <c r="AW179" s="245"/>
      <c r="AX179" s="246">
        <v>0.14654</v>
      </c>
      <c r="AY179" s="394">
        <v>0</v>
      </c>
      <c r="AZ179" s="317">
        <v>1.15692</v>
      </c>
      <c r="BA179" s="248">
        <v>1.42688</v>
      </c>
      <c r="BB179" s="248">
        <v>1.29577</v>
      </c>
      <c r="BC179" s="248">
        <v>1.14921</v>
      </c>
      <c r="BD179" s="248">
        <v>0.9718300000000001</v>
      </c>
      <c r="BE179" s="248">
        <v>0.78672</v>
      </c>
      <c r="BF179" s="248">
        <v>0.6864400000000001</v>
      </c>
      <c r="BG179" s="248">
        <v>0.57589</v>
      </c>
      <c r="BH179" s="248">
        <v>0.5244799999999999</v>
      </c>
      <c r="BI179" s="249">
        <v>0.49877</v>
      </c>
      <c r="BJ179" s="246">
        <f>SUM(AP179:BI179)</f>
        <v>12.4651</v>
      </c>
      <c r="BK179" s="250">
        <f>((AP179/AQ179)-1)*100</f>
        <v>15.94202898550727</v>
      </c>
      <c r="BL179" s="250">
        <f>((AQ179/AR179)-1)*100</f>
        <v>14.99999999999999</v>
      </c>
      <c r="BM179" s="250">
        <f>((AR179/AS179)-1)*100</f>
        <v>42.85714285714286</v>
      </c>
      <c r="BN179" s="250">
        <f>IF(AU179=0,0,IF(AU179&gt;AS179,0,((AS179/AU179)-1)*100))</f>
        <v>3.148484699641441</v>
      </c>
      <c r="BO179" s="250">
        <f>IF(AV179=0,0,IF(AV179&gt;AU179,0,((AU179/AV179)-1)*100))</f>
        <v>23.96261454622948</v>
      </c>
      <c r="BP179" s="250">
        <f>IF(AX179=0,0,IF(AX179&gt;AV179,0,((AV179/AX179)-1)*100))</f>
        <v>124.150402620445</v>
      </c>
      <c r="BQ179" s="251">
        <f>IF(AY179=0,0,IF(AY179&gt;AX179,0,((AX179/AY179)-1)*100))</f>
        <v>0</v>
      </c>
      <c r="BR179" s="252">
        <f>IF(AZ179=0,0,IF(AZ179&gt;AY179,0,((AY179/AZ179)-1)*100))</f>
        <v>0</v>
      </c>
      <c r="BS179" s="252">
        <f>IF(BA179=0,0,IF(BA179&gt;AZ179,0,((AZ179/BA179)-1)*100))</f>
        <v>0</v>
      </c>
      <c r="BT179" s="252">
        <f>IF(BB179=0,0,IF(BB179&gt;BA179,0,((BA179/BB179)-1)*100))</f>
        <v>10.11830803306142</v>
      </c>
      <c r="BU179" s="252">
        <f>IF(BC179=0,0,IF(BC179&gt;BB179,0,((BB179/BC179)-1)*100))</f>
        <v>12.7531086572515</v>
      </c>
      <c r="BV179" s="252">
        <f>IF(BD179=0,0,IF(BD179&gt;BC179,0,((BC179/BD179)-1)*100))</f>
        <v>18.25216344422378</v>
      </c>
      <c r="BW179" s="252">
        <f>IF(BE179=0,0,IF(BE179&gt;BD179,0,((BD179/BE179)-1)*100))</f>
        <v>23.52933699410211</v>
      </c>
      <c r="BX179" s="252">
        <f>IF(BF179=0,0,IF(BF179&gt;BE179,0,((BE179/BF179)-1)*100))</f>
        <v>14.60870578637607</v>
      </c>
      <c r="BY179" s="252">
        <f>IF(BG179=0,0,IF(BG179&gt;BF179,0,((BF179/BG179)-1)*100))</f>
        <v>19.19637430759347</v>
      </c>
      <c r="BZ179" s="252">
        <f>IF(BH179=0,0,IF(BH179&gt;BG179,0,((BG179/BH179)-1)*100))</f>
        <v>9.80208968883467</v>
      </c>
      <c r="CA179" s="253">
        <f>IF(BI179=0,0,IF(BI179&gt;BH179,0,((BH179/BI179)-1)*100))</f>
        <v>5.15468051406458</v>
      </c>
      <c r="CB179" s="250">
        <f>AVERAGE(BK179:CA179)</f>
        <v>19.91032006673374</v>
      </c>
      <c r="CC179" s="250">
        <f>SQRT(AVERAGE((BK179-$CB179)^2,(BL179-$CB179)^2,(BM179-$CB179)^2,(BN179-$CB179)^2,(BO179-$CB179)^2,(BP179-$CB179)^2,(BQ179-$CB179)^2,(BR179-$CB179)^2,(BS179-$CB179)^2,(BT179-$CB179)^2,(BU179-$CB179)^2,(BV179-$CB179)^2,(BW179-$CB179)^2,(BX179-$CB179)^2,(BY179-$CB179)^2,(BZ179-$CB179)^2,(CA179-$CB179)^2))</f>
        <v>28.1074940911014</v>
      </c>
      <c r="CD179" t="s" s="116">
        <v>285</v>
      </c>
      <c r="CE179" s="254">
        <f>IF(AN179="n/a","n/a",IF(U179&lt;0,"n/a",IF(U179="n/a","n/a",I179+AN179-U179)))</f>
        <v>7.517075406442576</v>
      </c>
      <c r="CF179" s="254">
        <f>IF(AN179="n/a","n/a",I179+AN179)</f>
        <v>24.00860083017139</v>
      </c>
      <c r="CG179" s="250">
        <f>D179/10+(1000-E179)/100+IF(F179="N",2,IF(F179="Y",1,0))+IF(G179="N",2,IF(G179="Y",1,0))+IF(L179&gt;10,5,L179/2)+IF(S179&gt;100,0,IF(S179&lt;0,0,(100-S179)/10))+IF(U179&gt;100,0,IF(U179&lt;0,0,(100-U179)/10))+IF(X179="-",0,IF(X179="N/A",0,IF(X179&gt;5,0,5-X179)))+IF(Y179&gt;5,0,5-Y179)+IF(Z179="N/A",0,IF(Z179&gt;5,0,5-Z179))+IF(AB179&lt;0,0,IF(AB179="-",0,IF(AB179="N/A",0,IF(AB179&gt;10,5,AB179/2))))+IF(AC179="n/a",0,IF(AC179&lt;0,0,IF(AC179&gt;10,5,AC179/2)))+IF(AE179="n/a",0,IF(AE179&lt;0,0,IF(AE179&gt;10,5,AE179/2)))+AF179/10+IF(AG179&gt;100000,3,IF(AG179&gt;10000,2,IF(AG179&gt;1000,1,0)))+IF(AL179&gt;10,5,AL179/2)+IF(AM179="n/a",0,IF(AM179&gt;10,5,AM179/2))+IF(AN179="n/a",0,IF(AN179&gt;10,5,AN179/2))+IF(AO179="n/a",0,IF(AO179&lt;0,0,IF(AO179&gt;10,5,AO179/2)))+IF(CB179&gt;10,5,CB179/2)</f>
        <v>56.89322033898304</v>
      </c>
      <c r="CH179" s="255">
        <f>IF(AB179="n/a",1.03*AP179,IF(AB179&lt;0,1.01*AP179,IF(AB179&gt;10,1.1*AP179,(1+AB179/100)*AP179)))</f>
        <v>0.8080000000000001</v>
      </c>
      <c r="CI179" s="256">
        <f>IF($AC179="n/a",1.03*CH179,IF($AC179&lt;0,1.01*CH179,IF($AC179&gt;10,1.1*CH179,(1+$AC179/100)*CH179)))</f>
        <v>0.84436</v>
      </c>
      <c r="CJ179" s="257">
        <f>IF($AE179="n/a",1.03*CI179,IF($AE179&lt;0,1.01*CI179,IF($AE179&gt;10,1.1*CI179,(1+$AE179/100)*CI179)))</f>
        <v>0.8924885199999999</v>
      </c>
      <c r="CK179" s="257">
        <f>IF($AE179="n/a",1.03*CJ179,IF($AE179&lt;0,1.01*CJ179,IF($AE179&gt;10,1.1*CJ179,(1+$AE179/100)*CJ179)))</f>
        <v>0.9433603656399998</v>
      </c>
      <c r="CL179" s="258">
        <f>IF($AE179="n/a",1.03*CK179,IF($AE179&lt;0,1.01*CK179,IF($AE179&gt;10,1.1*CK179,(1+$AE179/100)*CK179)))</f>
        <v>0.9971319064814798</v>
      </c>
      <c r="CM179" s="256">
        <f>SUM(CH179:CL179)</f>
        <v>4.485340792121479</v>
      </c>
      <c r="CN179" s="253">
        <f>(CM179/H179)*100</f>
        <v>23.04902770874347</v>
      </c>
      <c r="CO179" s="259">
        <v>0.8</v>
      </c>
      <c r="CP179" s="260">
        <v>-1.7</v>
      </c>
      <c r="CQ179" s="261">
        <v>-27.5</v>
      </c>
      <c r="CR179" s="260">
        <v>-7.6</v>
      </c>
      <c r="CS179" s="261">
        <v>-14.7</v>
      </c>
    </row>
    <row r="180" ht="11.25" customHeight="1">
      <c r="A180" t="s" s="116">
        <v>1456</v>
      </c>
      <c r="B180" t="s" s="116">
        <v>1457</v>
      </c>
      <c r="C180" t="s" s="116">
        <v>301</v>
      </c>
      <c r="D180" s="218">
        <v>7</v>
      </c>
      <c r="E180" s="85">
        <v>531</v>
      </c>
      <c r="F180" t="s" s="220">
        <v>129</v>
      </c>
      <c r="G180" t="s" s="221">
        <v>129</v>
      </c>
      <c r="H180" s="493">
        <v>19.41</v>
      </c>
      <c r="I180" s="223">
        <f>(R180/H180)*100</f>
        <v>2.060793405461102</v>
      </c>
      <c r="J180" s="224">
        <v>0.09</v>
      </c>
      <c r="K180" s="224">
        <v>0.1</v>
      </c>
      <c r="L180" s="223">
        <f>((K180/J180)-1)*100</f>
        <v>11.11111111111112</v>
      </c>
      <c r="M180" s="226">
        <v>42919</v>
      </c>
      <c r="N180" s="226">
        <v>42922</v>
      </c>
      <c r="O180" s="226">
        <v>42935</v>
      </c>
      <c r="P180" t="s" s="227">
        <v>521</v>
      </c>
      <c r="Q180" s="617"/>
      <c r="R180" s="225">
        <f>K180*4</f>
        <v>0.4</v>
      </c>
      <c r="S180" s="228">
        <f>IF(OR(W180&lt;0.01,W180="n/a"),"n/a",R180/W180*100)</f>
        <v>31.74603174603175</v>
      </c>
      <c r="T180" s="229">
        <f>IF(OR(W180&lt;0.01,Z180="n/a"),"n/a",(H180/SQRT(22.5*W180*(H180/Z180))-1)*100)</f>
        <v>37.96173075689921</v>
      </c>
      <c r="U180" s="223">
        <f>IF(OR(W180&lt;0.01,W180="n/a"),"n/a",H180/W180)</f>
        <v>15.40476190476191</v>
      </c>
      <c r="V180" s="230">
        <v>12</v>
      </c>
      <c r="W180" s="222">
        <v>1.26</v>
      </c>
      <c r="X180" s="222">
        <v>1.19</v>
      </c>
      <c r="Y180" s="231">
        <v>3.19</v>
      </c>
      <c r="Z180" s="232">
        <v>2.78</v>
      </c>
      <c r="AA180" s="233">
        <v>18.8</v>
      </c>
      <c r="AB180" s="234">
        <v>11.1</v>
      </c>
      <c r="AC180" s="235">
        <v>8.1</v>
      </c>
      <c r="AD180" s="236">
        <v>15.9</v>
      </c>
      <c r="AE180" s="236">
        <v>13</v>
      </c>
      <c r="AF180" s="237">
        <v>10</v>
      </c>
      <c r="AG180" s="238">
        <v>5607</v>
      </c>
      <c r="AH180" s="239">
        <v>2</v>
      </c>
      <c r="AI180" s="240">
        <v>0</v>
      </c>
      <c r="AJ180" s="241">
        <f>IF(OR(AD180&lt;0,AD180="n/a",AD180=0,AN180="n/a"),"n/a",AN180/AD180)</f>
        <v>0.5215668607040014</v>
      </c>
      <c r="AK180" s="242">
        <f>IF(OR(AN180&lt;0,AN180="n/a",AO180&lt;0,AO180="n/a"),"n/a",AN180/AO180)</f>
        <v>1.232500441083535</v>
      </c>
      <c r="AL180" s="243">
        <f>((AP180/AQ180)^(1/1)-1)*100</f>
        <v>6.060606060606055</v>
      </c>
      <c r="AM180" s="243">
        <f>IF(AS180=0,"n/a",((AP180/AS180)^(1/3)-1)*100)</f>
        <v>8.370676266182709</v>
      </c>
      <c r="AN180" s="243">
        <f>IF(AV180=0,"n/a",((AP180/AV180)^(1/5)-1)*100)</f>
        <v>8.292913085193621</v>
      </c>
      <c r="AO180" s="244">
        <f>IF(BB180=0,"n/a",((AP180/BB180)^(1/10)-1)*100)</f>
        <v>6.728527478580881</v>
      </c>
      <c r="AP180" s="241">
        <v>0.35</v>
      </c>
      <c r="AQ180" s="241">
        <v>0.33</v>
      </c>
      <c r="AR180" s="241">
        <v>0.3</v>
      </c>
      <c r="AS180" s="241">
        <v>0.275</v>
      </c>
      <c r="AT180" s="245"/>
      <c r="AU180" s="241">
        <v>0.255</v>
      </c>
      <c r="AV180" s="241">
        <v>0.235</v>
      </c>
      <c r="AW180" s="245"/>
      <c r="AX180" s="583">
        <v>0.22</v>
      </c>
      <c r="AY180" s="247">
        <v>0.22</v>
      </c>
      <c r="AZ180" s="248">
        <v>0.2125</v>
      </c>
      <c r="BA180" s="248">
        <v>0.195</v>
      </c>
      <c r="BB180" s="248">
        <v>0.1825</v>
      </c>
      <c r="BC180" s="248">
        <v>0.1725</v>
      </c>
      <c r="BD180" s="248">
        <v>0.155</v>
      </c>
      <c r="BE180" s="248">
        <v>0.0375</v>
      </c>
      <c r="BF180" s="317">
        <v>0</v>
      </c>
      <c r="BG180" s="317">
        <v>0</v>
      </c>
      <c r="BH180" s="317">
        <v>0</v>
      </c>
      <c r="BI180" s="401">
        <v>0</v>
      </c>
      <c r="BJ180" s="246">
        <f>SUM(AP180:BI180)</f>
        <v>3.139999999999999</v>
      </c>
      <c r="BK180" s="250">
        <f>((AP180/AQ180)-1)*100</f>
        <v>6.060606060606055</v>
      </c>
      <c r="BL180" s="250">
        <f>((AQ180/AR180)-1)*100</f>
        <v>10.00000000000001</v>
      </c>
      <c r="BM180" s="250">
        <f>((AR180/AS180)-1)*100</f>
        <v>9.090909090909083</v>
      </c>
      <c r="BN180" s="250">
        <f>IF(AU180=0,0,IF(AU180&gt;AS180,0,((AS180/AU180)-1)*100))</f>
        <v>7.843137254901977</v>
      </c>
      <c r="BO180" s="250">
        <f>IF(AV180=0,0,IF(AV180&gt;AU180,0,((AU180/AV180)-1)*100))</f>
        <v>8.510638297872353</v>
      </c>
      <c r="BP180" s="250">
        <f>IF(AX180=0,0,IF(AX180&gt;AV180,0,((AV180/AX180)-1)*100))</f>
        <v>6.818181818181812</v>
      </c>
      <c r="BQ180" s="251">
        <f>IF(AY180=0,0,IF(AY180&gt;AX180,0,((AX180/AY180)-1)*100))</f>
        <v>0</v>
      </c>
      <c r="BR180" s="252">
        <f>IF(AZ180=0,0,IF(AZ180&gt;AY180,0,((AY180/AZ180)-1)*100))</f>
        <v>3.529411764705892</v>
      </c>
      <c r="BS180" s="252">
        <f>IF(BA180=0,0,IF(BA180&gt;AZ180,0,((AZ180/BA180)-1)*100))</f>
        <v>8.974358974358964</v>
      </c>
      <c r="BT180" s="252">
        <f>IF(BB180=0,0,IF(BB180&gt;BA180,0,((BA180/BB180)-1)*100))</f>
        <v>6.849315068493156</v>
      </c>
      <c r="BU180" s="252">
        <f>IF(BC180=0,0,IF(BC180&gt;BB180,0,((BB180/BC180)-1)*100))</f>
        <v>5.797101449275366</v>
      </c>
      <c r="BV180" s="252">
        <f>IF(BD180=0,0,IF(BD180&gt;BC180,0,((BC180/BD180)-1)*100))</f>
        <v>11.29032258064515</v>
      </c>
      <c r="BW180" s="252">
        <f>IF(BE180=0,0,IF(BE180&gt;BD180,0,((BD180/BE180)-1)*100))</f>
        <v>313.3333333333334</v>
      </c>
      <c r="BX180" s="252">
        <f>IF(BF180=0,0,IF(BF180&gt;BE180,0,((BE180/BF180)-1)*100))</f>
        <v>0</v>
      </c>
      <c r="BY180" s="252">
        <f>IF(BG180=0,0,IF(BG180&gt;BF180,0,((BF180/BG180)-1)*100))</f>
        <v>0</v>
      </c>
      <c r="BZ180" s="252">
        <f>IF(BH180=0,0,IF(BH180&gt;BG180,0,((BG180/BH180)-1)*100))</f>
        <v>0</v>
      </c>
      <c r="CA180" s="253">
        <f>IF(BI180=0,0,IF(BI180&gt;BH180,0,((BH180/BI180)-1)*100))</f>
        <v>0</v>
      </c>
      <c r="CB180" s="250">
        <f>AVERAGE(BK180:CA180)</f>
        <v>23.41748915842842</v>
      </c>
      <c r="CC180" s="250">
        <f>SQRT(AVERAGE((BK180-$CB180)^2,(BL180-$CB180)^2,(BM180-$CB180)^2,(BN180-$CB180)^2,(BO180-$CB180)^2,(BP180-$CB180)^2,(BQ180-$CB180)^2,(BR180-$CB180)^2,(BS180-$CB180)^2,(BT180-$CB180)^2,(BU180-$CB180)^2,(BV180-$CB180)^2,(BW180-$CB180)^2,(BX180-$CB180)^2,(BY180-$CB180)^2,(BZ180-$CB180)^2,(CA180-$CB180)^2))</f>
        <v>72.58104350614491</v>
      </c>
      <c r="CD180" t="s" s="116">
        <v>302</v>
      </c>
      <c r="CE180" s="254">
        <f>IF(AN180="n/a","n/a",IF(U180&lt;0,"n/a",IF(U180="n/a","n/a",I180+AN180-U180)))</f>
        <v>-5.051055414107182</v>
      </c>
      <c r="CF180" s="254">
        <f>IF(AN180="n/a","n/a",I180+AN180)</f>
        <v>10.35370649065472</v>
      </c>
      <c r="CG180" s="250">
        <f>D180/10+(1000-E180)/100+IF(F180="N",2,IF(F180="Y",1,0))+IF(G180="N",2,IF(G180="Y",1,0))+IF(L180&gt;10,5,L180/2)+IF(S180&gt;100,0,IF(S180&lt;0,0,(100-S180)/10))+IF(U180&gt;100,0,IF(U180&lt;0,0,(100-U180)/10))+IF(X180="-",0,IF(X180="N/A",0,IF(X180&gt;5,0,5-X180)))+IF(Y180&gt;5,0,5-Y180)+IF(Z180="N/A",0,IF(Z180&gt;5,0,5-Z180))+IF(AB180&lt;0,0,IF(AB180="-",0,IF(AB180="N/A",0,IF(AB180&gt;10,5,AB180/2))))+IF(AC180="n/a",0,IF(AC180&lt;0,0,IF(AC180&gt;10,5,AC180/2)))+IF(AE180="n/a",0,IF(AE180&lt;0,0,IF(AE180&gt;10,5,AE180/2)))+AF180/10+IF(AG180&gt;100000,3,IF(AG180&gt;10000,2,IF(AG180&gt;1000,1,0)))+IF(AL180&gt;10,5,AL180/2)+IF(AM180="n/a",0,IF(AM180&gt;10,5,AM180/2))+IF(AN180="n/a",0,IF(AN180&gt;10,5,AN180/2))+IF(AO180="n/a",0,IF(AO180&lt;0,0,IF(AO180&gt;10,5,AO180/2)))+IF(CB180&gt;10,5,CB180/2)</f>
        <v>69.29128208020227</v>
      </c>
      <c r="CH180" s="255">
        <f>IF(AB180="n/a",1.03*AP180,IF(AB180&lt;0,1.01*AP180,IF(AB180&gt;10,1.1*AP180,(1+AB180/100)*AP180)))</f>
        <v>0.385</v>
      </c>
      <c r="CI180" s="256">
        <f>IF($AC180="n/a",1.03*CH180,IF($AC180&lt;0,1.01*CH180,IF($AC180&gt;10,1.1*CH180,(1+$AC180/100)*CH180)))</f>
        <v>0.416185</v>
      </c>
      <c r="CJ180" s="257">
        <f>IF($AE180="n/a",1.03*CI180,IF($AE180&lt;0,1.01*CI180,IF($AE180&gt;10,1.1*CI180,(1+$AE180/100)*CI180)))</f>
        <v>0.4578035</v>
      </c>
      <c r="CK180" s="257">
        <f>IF($AE180="n/a",1.03*CJ180,IF($AE180&lt;0,1.01*CJ180,IF($AE180&gt;10,1.1*CJ180,(1+$AE180/100)*CJ180)))</f>
        <v>0.5035838500000001</v>
      </c>
      <c r="CL180" s="258">
        <f>IF($AE180="n/a",1.03*CK180,IF($AE180&lt;0,1.01*CK180,IF($AE180&gt;10,1.1*CK180,(1+$AE180/100)*CK180)))</f>
        <v>0.5539422350000001</v>
      </c>
      <c r="CM180" s="256">
        <f>SUM(CH180:CL180)</f>
        <v>2.316514585</v>
      </c>
      <c r="CN180" s="253">
        <f>(CM180/H180)*100</f>
        <v>11.93464495105616</v>
      </c>
      <c r="CO180" s="259">
        <v>1.2</v>
      </c>
      <c r="CP180" s="260">
        <v>20.9</v>
      </c>
      <c r="CQ180" s="261">
        <v>-12.3</v>
      </c>
      <c r="CR180" s="260">
        <v>1.3</v>
      </c>
      <c r="CS180" s="261">
        <v>-0.7</v>
      </c>
    </row>
    <row r="181" ht="11.25" customHeight="1">
      <c r="A181" t="s" s="273">
        <v>1458</v>
      </c>
      <c r="B181" t="s" s="146">
        <v>1459</v>
      </c>
      <c r="C181" t="s" s="273">
        <v>1460</v>
      </c>
      <c r="D181" s="267">
        <v>6</v>
      </c>
      <c r="E181" s="85">
        <v>647</v>
      </c>
      <c r="F181" t="s" s="151">
        <v>129</v>
      </c>
      <c r="G181" t="s" s="152">
        <v>129</v>
      </c>
      <c r="H181" s="496">
        <v>25.95</v>
      </c>
      <c r="I181" s="269">
        <f>(R181/H181)*100</f>
        <v>7.244701348747591</v>
      </c>
      <c r="J181" s="270">
        <v>0.4666666666666666</v>
      </c>
      <c r="K181" s="270">
        <v>0.47</v>
      </c>
      <c r="L181" s="269">
        <f>((K181/J181)-1)*100</f>
        <v>0.7142857142857117</v>
      </c>
      <c r="M181" s="272">
        <v>42860</v>
      </c>
      <c r="N181" s="272">
        <v>42864</v>
      </c>
      <c r="O181" s="272">
        <v>42874</v>
      </c>
      <c r="P181" t="s" s="273">
        <v>515</v>
      </c>
      <c r="Q181" t="s" s="273">
        <v>131</v>
      </c>
      <c r="R181" s="271">
        <f>K181*4</f>
        <v>1.88</v>
      </c>
      <c r="S181" s="275">
        <f>IF(OR(W181&lt;0.01,W181="n/a"),"n/a",R181/W181*100)</f>
        <v>130.5555555555556</v>
      </c>
      <c r="T181" s="276">
        <f>IF(OR(W181&lt;0.01,Z181="n/a"),"n/a",(H181/SQRT(22.5*W181*(H181/Z181))-1)*100)</f>
        <v>37.77497757011046</v>
      </c>
      <c r="U181" s="269">
        <f>IF(OR(W181&lt;0.01,W181="n/a"),"n/a",H181/W181)</f>
        <v>18.02083333333333</v>
      </c>
      <c r="V181" s="277">
        <v>12</v>
      </c>
      <c r="W181" s="268">
        <v>1.44</v>
      </c>
      <c r="X181" s="268">
        <v>1.2</v>
      </c>
      <c r="Y181" s="278">
        <v>1.42</v>
      </c>
      <c r="Z181" s="279">
        <v>2.37</v>
      </c>
      <c r="AA181" s="280">
        <v>14.3</v>
      </c>
      <c r="AB181" s="281">
        <v>6.2</v>
      </c>
      <c r="AC181" s="282">
        <v>20</v>
      </c>
      <c r="AD181" s="283">
        <v>12.5</v>
      </c>
      <c r="AE181" s="283">
        <v>15</v>
      </c>
      <c r="AF181" s="284">
        <v>3</v>
      </c>
      <c r="AG181" s="285">
        <v>3184</v>
      </c>
      <c r="AH181" s="286">
        <v>0.3</v>
      </c>
      <c r="AI181" s="287">
        <v>2.07</v>
      </c>
      <c r="AJ181" t="s" s="368">
        <f>IF(OR(AD181&lt;0,AD181="n/a",AD181=0,AN181="n/a"),"n/a",AN181/AD181)</f>
        <v>143</v>
      </c>
      <c r="AK181" t="s" s="502">
        <f>IF(OR(AN181&lt;0,AN181="n/a",AO181&lt;0,AO181="n/a"),"n/a",AN181/AO181)</f>
        <v>143</v>
      </c>
      <c r="AL181" s="290">
        <f>((AP181/AQ181)^(1/1)-1)*100</f>
        <v>3.585657370517947</v>
      </c>
      <c r="AM181" s="290">
        <f>IF(AS181=0,"n/a",((AP181/AS181)^(1/3)-1)*100)</f>
        <v>8.244663738267356</v>
      </c>
      <c r="AN181" t="s" s="368">
        <f>IF(AV181=0,"n/a",((AP181/AV181)^(1/5)-1)*100)</f>
        <v>143</v>
      </c>
      <c r="AO181" t="s" s="368">
        <f>IF(BB181=0,"n/a",((AP181/BB181)^(1/10)-1)*100)</f>
        <v>143</v>
      </c>
      <c r="AP181" s="510">
        <v>1.733333333333333</v>
      </c>
      <c r="AQ181" s="288">
        <v>1.673333333333333</v>
      </c>
      <c r="AR181" s="288">
        <v>1.553333333333333</v>
      </c>
      <c r="AS181" s="288">
        <v>1.366666666666666</v>
      </c>
      <c r="AT181" s="292"/>
      <c r="AU181" s="288">
        <v>0.2666666666666667</v>
      </c>
      <c r="AV181" s="510">
        <v>0</v>
      </c>
      <c r="AW181" s="292"/>
      <c r="AX181" s="524">
        <v>0</v>
      </c>
      <c r="AY181" s="403">
        <v>0</v>
      </c>
      <c r="AZ181" s="426">
        <v>0</v>
      </c>
      <c r="BA181" s="426">
        <v>0</v>
      </c>
      <c r="BB181" s="426">
        <v>0</v>
      </c>
      <c r="BC181" s="426">
        <v>0</v>
      </c>
      <c r="BD181" s="426">
        <v>0</v>
      </c>
      <c r="BE181" s="426">
        <v>0</v>
      </c>
      <c r="BF181" s="426">
        <v>0</v>
      </c>
      <c r="BG181" s="426">
        <v>0</v>
      </c>
      <c r="BH181" s="426">
        <v>0</v>
      </c>
      <c r="BI181" s="494">
        <v>0</v>
      </c>
      <c r="BJ181" s="293">
        <f>SUM(AP181:BI181)</f>
        <v>6.593333333333333</v>
      </c>
      <c r="BK181" s="297">
        <f>((AP181/AQ181)-1)*100</f>
        <v>3.585657370517947</v>
      </c>
      <c r="BL181" s="297">
        <f>((AQ181/AR181)-1)*100</f>
        <v>7.725321888411996</v>
      </c>
      <c r="BM181" s="297">
        <f>((AR181/AS181)-1)*100</f>
        <v>13.65853658536589</v>
      </c>
      <c r="BN181" s="297">
        <f>IF(AU181=0,0,IF(AU181&gt;AS181,0,((AS181/AU181)-1)*100))</f>
        <v>412.4999999999999</v>
      </c>
      <c r="BO181" s="297">
        <f>IF(AV181=0,0,IF(AV181&gt;AU181,0,((AU181/AV181)-1)*100))</f>
        <v>0</v>
      </c>
      <c r="BP181" s="297">
        <f>IF(AX181=0,0,IF(AX181&gt;AV181,0,((AV181/AX181)-1)*100))</f>
        <v>0</v>
      </c>
      <c r="BQ181" s="298">
        <f>IF(AY181=0,0,IF(AY181&gt;AX181,0,((AX181/AY181)-1)*100))</f>
        <v>0</v>
      </c>
      <c r="BR181" s="299">
        <f>IF(AZ181=0,0,IF(AZ181&gt;AY181,0,((AY181/AZ181)-1)*100))</f>
        <v>0</v>
      </c>
      <c r="BS181" s="299">
        <f>IF(BA181=0,0,IF(BA181&gt;AZ181,0,((AZ181/BA181)-1)*100))</f>
        <v>0</v>
      </c>
      <c r="BT181" s="299">
        <f>IF(BB181=0,0,IF(BB181&gt;BA181,0,((BA181/BB181)-1)*100))</f>
        <v>0</v>
      </c>
      <c r="BU181" s="299">
        <f>IF(BC181=0,0,IF(BC181&gt;BB181,0,((BB181/BC181)-1)*100))</f>
        <v>0</v>
      </c>
      <c r="BV181" s="299">
        <f>IF(BD181=0,0,IF(BD181&gt;BC181,0,((BC181/BD181)-1)*100))</f>
        <v>0</v>
      </c>
      <c r="BW181" s="299">
        <f>IF(BE181=0,0,IF(BE181&gt;BD181,0,((BD181/BE181)-1)*100))</f>
        <v>0</v>
      </c>
      <c r="BX181" s="299">
        <f>IF(BF181=0,0,IF(BF181&gt;BE181,0,((BE181/BF181)-1)*100))</f>
        <v>0</v>
      </c>
      <c r="BY181" s="299">
        <f>IF(BG181=0,0,IF(BG181&gt;BF181,0,((BF181/BG181)-1)*100))</f>
        <v>0</v>
      </c>
      <c r="BZ181" s="299">
        <f>IF(BH181=0,0,IF(BH181&gt;BG181,0,((BG181/BH181)-1)*100))</f>
        <v>0</v>
      </c>
      <c r="CA181" s="300">
        <f>IF(BI181=0,0,IF(BI181&gt;BH181,0,((BH181/BI181)-1)*100))</f>
        <v>0</v>
      </c>
      <c r="CB181" s="297">
        <f>AVERAGE(BK181:CA181)</f>
        <v>25.73350093201739</v>
      </c>
      <c r="CC181" s="297">
        <f>SQRT(AVERAGE((BK181-$CB181)^2,(BL181-$CB181)^2,(BM181-$CB181)^2,(BN181-$CB181)^2,(BO181-$CB181)^2,(BP181-$CB181)^2,(BQ181-$CB181)^2,(BR181-$CB181)^2,(BS181-$CB181)^2,(BT181-$CB181)^2,(BU181-$CB181)^2,(BV181-$CB181)^2,(BW181-$CB181)^2,(BX181-$CB181)^2,(BY181-$CB181)^2,(BZ181-$CB181)^2,(CA181-$CB181)^2))</f>
        <v>96.75855972622952</v>
      </c>
      <c r="CD181" t="s" s="146">
        <v>285</v>
      </c>
      <c r="CE181" t="s" s="502">
        <f>IF(AN181="n/a","n/a",IF(U181&lt;0,"n/a",IF(U181="n/a","n/a",I181+AN181-U181)))</f>
        <v>143</v>
      </c>
      <c r="CF181" t="s" s="502">
        <f>IF(AN181="n/a","n/a",I181+AN181)</f>
        <v>143</v>
      </c>
      <c r="CG181" s="297">
        <f>D181/10+(1000-E181)/100+IF(F181="N",2,IF(F181="Y",1,0))+IF(G181="N",2,IF(G181="Y",1,0))+IF(L181&gt;10,5,L181/2)+IF(S181&gt;100,0,IF(S181&lt;0,0,(100-S181)/10))+IF(U181&gt;100,0,IF(U181&lt;0,0,(100-U181)/10))+IF(X181="-",0,IF(X181="N/A",0,IF(X181&gt;5,0,5-X181)))+IF(Y181&gt;5,0,5-Y181)+IF(Z181="N/A",0,IF(Z181&gt;5,0,5-Z181))+IF(AB181&lt;0,0,IF(AB181="-",0,IF(AB181="N/A",0,IF(AB181&gt;10,5,AB181/2))))+IF(AC181="n/a",0,IF(AC181&lt;0,0,IF(AC181&gt;10,5,AC181/2)))+IF(AE181="n/a",0,IF(AE181&lt;0,0,IF(AE181&gt;10,5,AE181/2)))+AF181/10+IF(AG181&gt;100000,3,IF(AG181&gt;10000,2,IF(AG181&gt;1000,1,0)))+IF(AL181&gt;10,5,AL181/2)+IF(AM181="n/a",0,IF(AM181&gt;10,5,AM181/2))+IF(AN181="n/a",0,IF(AN181&gt;10,5,AN181/2))+IF(AO181="n/a",0,IF(AO181&lt;0,0,IF(AO181&gt;10,5,AO181/2)))+IF(CB181&gt;10,5,CB181/2)</f>
        <v>48.01022007820218</v>
      </c>
      <c r="CH181" s="302">
        <f>IF(AB181="n/a",1.03*AP181,IF(AB181&lt;0,1.01*AP181,IF(AB181&gt;10,1.1*AP181,(1+AB181/100)*AP181)))</f>
        <v>1.8408</v>
      </c>
      <c r="CI181" s="303">
        <f>IF($AC181="n/a",1.03*CH181,IF($AC181&lt;0,1.01*CH181,IF($AC181&gt;10,1.1*CH181,(1+$AC181/100)*CH181)))</f>
        <v>2.02488</v>
      </c>
      <c r="CJ181" s="304">
        <f>IF($AE181="n/a",1.03*CI181,IF($AE181&lt;0,1.01*CI181,IF($AE181&gt;10,1.1*CI181,(1+$AE181/100)*CI181)))</f>
        <v>2.227368000000001</v>
      </c>
      <c r="CK181" s="304">
        <f>IF($AE181="n/a",1.03*CJ181,IF($AE181&lt;0,1.01*CJ181,IF($AE181&gt;10,1.1*CJ181,(1+$AE181/100)*CJ181)))</f>
        <v>2.450104800000001</v>
      </c>
      <c r="CL181" s="305">
        <f>IF($AE181="n/a",1.03*CK181,IF($AE181&lt;0,1.01*CK181,IF($AE181&gt;10,1.1*CK181,(1+$AE181/100)*CK181)))</f>
        <v>2.695115280000001</v>
      </c>
      <c r="CM181" s="303">
        <f>SUM(CH181:CL181)</f>
        <v>11.23826808</v>
      </c>
      <c r="CN181" s="300">
        <f>(CM181/H181)*100</f>
        <v>43.30739144508672</v>
      </c>
      <c r="CO181" s="306">
        <v>1.54</v>
      </c>
      <c r="CP181" s="307">
        <v>69.09999999999999</v>
      </c>
      <c r="CQ181" s="308">
        <v>-24.4</v>
      </c>
      <c r="CR181" s="307">
        <v>-1.2</v>
      </c>
      <c r="CS181" s="308">
        <v>-10.9</v>
      </c>
    </row>
    <row r="182" ht="11.25" customHeight="1">
      <c r="A182" t="s" s="173">
        <v>1461</v>
      </c>
      <c r="B182" t="s" s="110">
        <v>1462</v>
      </c>
      <c r="C182" t="s" s="173">
        <v>128</v>
      </c>
      <c r="D182" s="174">
        <v>5</v>
      </c>
      <c r="E182" s="85">
        <v>768</v>
      </c>
      <c r="F182" t="s" s="118">
        <v>129</v>
      </c>
      <c r="G182" t="s" s="113">
        <v>129</v>
      </c>
      <c r="H182" s="495">
        <v>35.98</v>
      </c>
      <c r="I182" s="177">
        <f>(R182/H182)*100</f>
        <v>1.445247359644247</v>
      </c>
      <c r="J182" s="311">
        <v>0.1266666666666667</v>
      </c>
      <c r="K182" s="311">
        <v>0.13</v>
      </c>
      <c r="L182" s="177">
        <f>((K182/J182)-1)*100</f>
        <v>2.631578947368407</v>
      </c>
      <c r="M182" s="179">
        <v>42863</v>
      </c>
      <c r="N182" s="179">
        <v>42865</v>
      </c>
      <c r="O182" s="179">
        <v>42875</v>
      </c>
      <c r="P182" t="s" s="173">
        <v>1463</v>
      </c>
      <c r="Q182" t="s" s="173">
        <v>131</v>
      </c>
      <c r="R182" s="180">
        <f>K182*4</f>
        <v>0.52</v>
      </c>
      <c r="S182" s="181">
        <f>IF(OR(W182&lt;0.01,W182="n/a"),"n/a",R182/W182*100)</f>
        <v>30.05780346820809</v>
      </c>
      <c r="T182" s="182">
        <f>IF(OR(W182&lt;0.01,Z182="n/a"),"n/a",(H182/SQRT(22.5*W182*(H182/Z182))-1)*100)</f>
        <v>46.4401824608871</v>
      </c>
      <c r="U182" s="177">
        <f>IF(OR(W182&lt;0.01,W182="n/a"),"n/a",H182/W182)</f>
        <v>20.79768786127168</v>
      </c>
      <c r="V182" s="183">
        <v>12</v>
      </c>
      <c r="W182" s="176">
        <v>1.73</v>
      </c>
      <c r="X182" s="176">
        <v>2.31</v>
      </c>
      <c r="Y182" s="184">
        <v>7.52</v>
      </c>
      <c r="Z182" s="185">
        <v>2.32</v>
      </c>
      <c r="AA182" s="186">
        <v>11.6</v>
      </c>
      <c r="AB182" s="187">
        <v>4</v>
      </c>
      <c r="AC182" s="188">
        <v>12.95</v>
      </c>
      <c r="AD182" s="189">
        <v>7.9</v>
      </c>
      <c r="AE182" s="189">
        <v>9</v>
      </c>
      <c r="AF182" s="190">
        <v>6</v>
      </c>
      <c r="AG182" s="191">
        <v>815</v>
      </c>
      <c r="AH182" s="192">
        <v>2.2</v>
      </c>
      <c r="AI182" s="193">
        <v>0</v>
      </c>
      <c r="AJ182" s="194">
        <f>IF(OR(AD182&lt;0,AD182="n/a",AD182=0,AN182="n/a"),"n/a",AN182/AD182)</f>
        <v>0.652499959459246</v>
      </c>
      <c r="AK182" s="195">
        <f>IF(OR(AN182&lt;0,AN182="n/a",AO182&lt;0,AO182="n/a"),"n/a",AN182/AO182)</f>
        <v>2.025449899701238</v>
      </c>
      <c r="AL182" s="196">
        <f>((AP182/AQ182)^(1/1)-1)*100</f>
        <v>5.88235294117645</v>
      </c>
      <c r="AM182" s="196">
        <f>IF(AS182=0,"n/a",((AP182/AS182)^(1/3)-1)*100)</f>
        <v>6.265856918261115</v>
      </c>
      <c r="AN182" s="196">
        <f>IF(AV182=0,"n/a",((AP182/AV182)^(1/5)-1)*100)</f>
        <v>5.154749679728043</v>
      </c>
      <c r="AO182" s="197">
        <f>IF(BB182=0,"n/a",((AP182/BB182)^(1/10)-1)*100)</f>
        <v>2.544989970123868</v>
      </c>
      <c r="AP182" s="194">
        <v>0.48</v>
      </c>
      <c r="AQ182" s="194">
        <v>0.4533333333333334</v>
      </c>
      <c r="AR182" s="194">
        <v>0.4266666666666667</v>
      </c>
      <c r="AS182" s="194">
        <v>0.4</v>
      </c>
      <c r="AT182" s="199"/>
      <c r="AU182" s="198">
        <v>0.3733333333333334</v>
      </c>
      <c r="AV182" s="198">
        <v>0.3733333333333334</v>
      </c>
      <c r="AW182" s="199"/>
      <c r="AX182" s="398">
        <v>0.3733333333333334</v>
      </c>
      <c r="AY182" s="370">
        <v>0.3733333333333334</v>
      </c>
      <c r="AZ182" s="203">
        <v>0.3733333333333334</v>
      </c>
      <c r="BA182" s="203">
        <v>0.3733333333333334</v>
      </c>
      <c r="BB182" s="203">
        <v>0.3733333333333334</v>
      </c>
      <c r="BC182" s="203">
        <v>0.3733333333333334</v>
      </c>
      <c r="BD182" s="203">
        <v>0.3733333333333334</v>
      </c>
      <c r="BE182" s="203">
        <v>0.3733333333333334</v>
      </c>
      <c r="BF182" s="203">
        <v>0.3733333333333334</v>
      </c>
      <c r="BG182" s="202">
        <v>0.3733333333333334</v>
      </c>
      <c r="BH182" s="202">
        <v>0.3666666666666667</v>
      </c>
      <c r="BI182" s="314">
        <v>0.34</v>
      </c>
      <c r="BJ182" s="200">
        <f>SUM(AP182:BI182)</f>
        <v>6.946666666666665</v>
      </c>
      <c r="BK182" s="205">
        <f>((AP182/AQ182)-1)*100</f>
        <v>5.88235294117645</v>
      </c>
      <c r="BL182" s="205">
        <f>((AQ182/AR182)-1)*100</f>
        <v>6.25</v>
      </c>
      <c r="BM182" s="205">
        <f>((AR182/AS182)-1)*100</f>
        <v>6.666666666666665</v>
      </c>
      <c r="BN182" s="205">
        <f>IF(AU182=0,0,IF(AU182&gt;AS182,0,((AS182/AU182)-1)*100))</f>
        <v>7.14285714285714</v>
      </c>
      <c r="BO182" s="205">
        <f>IF(AV182=0,0,IF(AV182&gt;AU182,0,((AU182/AV182)-1)*100))</f>
        <v>0</v>
      </c>
      <c r="BP182" s="205">
        <f>IF(AX182=0,0,IF(AX182&gt;AV182,0,((AV182/AX182)-1)*100))</f>
        <v>0</v>
      </c>
      <c r="BQ182" s="206">
        <f>IF(AY182=0,0,IF(AY182&gt;AX182,0,((AX182/AY182)-1)*100))</f>
        <v>0</v>
      </c>
      <c r="BR182" s="207">
        <f>IF(AZ182=0,0,IF(AZ182&gt;AY182,0,((AY182/AZ182)-1)*100))</f>
        <v>0</v>
      </c>
      <c r="BS182" s="207">
        <f>IF(BA182=0,0,IF(BA182&gt;AZ182,0,((AZ182/BA182)-1)*100))</f>
        <v>0</v>
      </c>
      <c r="BT182" s="207">
        <f>IF(BB182=0,0,IF(BB182&gt;BA182,0,((BA182/BB182)-1)*100))</f>
        <v>0</v>
      </c>
      <c r="BU182" s="207">
        <f>IF(BC182=0,0,IF(BC182&gt;BB182,0,((BB182/BC182)-1)*100))</f>
        <v>0</v>
      </c>
      <c r="BV182" s="207">
        <f>IF(BD182=0,0,IF(BD182&gt;BC182,0,((BC182/BD182)-1)*100))</f>
        <v>0</v>
      </c>
      <c r="BW182" s="207">
        <f>IF(BE182=0,0,IF(BE182&gt;BD182,0,((BD182/BE182)-1)*100))</f>
        <v>0</v>
      </c>
      <c r="BX182" s="207">
        <f>IF(BF182=0,0,IF(BF182&gt;BE182,0,((BE182/BF182)-1)*100))</f>
        <v>0</v>
      </c>
      <c r="BY182" s="207">
        <f>IF(BG182=0,0,IF(BG182&gt;BF182,0,((BF182/BG182)-1)*100))</f>
        <v>0</v>
      </c>
      <c r="BZ182" s="207">
        <f>IF(BH182=0,0,IF(BH182&gt;BG182,0,((BG182/BH182)-1)*100))</f>
        <v>1.818181818181808</v>
      </c>
      <c r="CA182" s="208">
        <f>IF(BI182=0,0,IF(BI182&gt;BH182,0,((BH182/BI182)-1)*100))</f>
        <v>7.843137254901955</v>
      </c>
      <c r="CB182" s="205">
        <f>AVERAGE(BK182:CA182)</f>
        <v>2.094305636693177</v>
      </c>
      <c r="CC182" s="205">
        <f>SQRT(AVERAGE((BK182-$CB182)^2,(BL182-$CB182)^2,(BM182-$CB182)^2,(BN182-$CB182)^2,(BO182-$CB182)^2,(BP182-$CB182)^2,(BQ182-$CB182)^2,(BR182-$CB182)^2,(BS182-$CB182)^2,(BT182-$CB182)^2,(BU182-$CB182)^2,(BV182-$CB182)^2,(BW182-$CB182)^2,(BX182-$CB182)^2,(BY182-$CB182)^2,(BZ182-$CB182)^2,(CA182-$CB182)^2))</f>
        <v>3.061968245862868</v>
      </c>
      <c r="CD182" t="s" s="110">
        <v>132</v>
      </c>
      <c r="CE182" s="209">
        <f>IF(AN182="n/a","n/a",IF(U182&lt;0,"n/a",IF(U182="n/a","n/a",I182+AN182-U182)))</f>
        <v>-14.19769082189939</v>
      </c>
      <c r="CF182" s="209">
        <f>IF(AN182="n/a","n/a",I182+AN182)</f>
        <v>6.59999703937229</v>
      </c>
      <c r="CG182" s="205">
        <f>D182/10+(1000-E182)/100+IF(F182="N",2,IF(F182="Y",1,0))+IF(G182="N",2,IF(G182="Y",1,0))+IF(L182&gt;10,5,L182/2)+IF(S182&gt;100,0,IF(S182&lt;0,0,(100-S182)/10))+IF(U182&gt;100,0,IF(U182&lt;0,0,(100-U182)/10))+IF(X182="-",0,IF(X182="N/A",0,IF(X182&gt;5,0,5-X182)))+IF(Y182&gt;5,0,5-Y182)+IF(Z182="N/A",0,IF(Z182&gt;5,0,5-Z182))+IF(AB182&lt;0,0,IF(AB182="-",0,IF(AB182="N/A",0,IF(AB182&gt;10,5,AB182/2))))+IF(AC182="n/a",0,IF(AC182&lt;0,0,IF(AC182&gt;10,5,AC182/2)))+IF(AE182="n/a",0,IF(AE182&lt;0,0,IF(AE182&gt;10,5,AE182/2)))+AF182/10+IF(AG182&gt;100000,3,IF(AG182&gt;10000,2,IF(AG182&gt;1000,1,0)))+IF(AL182&gt;10,5,AL182/2)+IF(AM182="n/a",0,IF(AM182&gt;10,5,AM182/2))+IF(AN182="n/a",0,IF(AN182&gt;10,5,AN182/2))+IF(AO182="n/a",0,IF(AO182&lt;0,0,IF(AO182&gt;10,5,AO182/2)))+IF(CB182&gt;10,5,CB182/2)</f>
        <v>47.49136791372755</v>
      </c>
      <c r="CH182" s="315">
        <f>IF(AB182="n/a",1.03*AP182,IF(AB182&lt;0,1.01*AP182,IF(AB182&gt;10,1.1*AP182,(1+AB182/100)*AP182)))</f>
        <v>0.4992</v>
      </c>
      <c r="CI182" s="211">
        <f>IF($AC182="n/a",1.03*CH182,IF($AC182&lt;0,1.01*CH182,IF($AC182&gt;10,1.1*CH182,(1+$AC182/100)*CH182)))</f>
        <v>0.5491200000000001</v>
      </c>
      <c r="CJ182" s="212">
        <f>IF($AE182="n/a",1.03*CI182,IF($AE182&lt;0,1.01*CI182,IF($AE182&gt;10,1.1*CI182,(1+$AE182/100)*CI182)))</f>
        <v>0.5985408000000001</v>
      </c>
      <c r="CK182" s="212">
        <f>IF($AE182="n/a",1.03*CJ182,IF($AE182&lt;0,1.01*CJ182,IF($AE182&gt;10,1.1*CJ182,(1+$AE182/100)*CJ182)))</f>
        <v>0.6524094720000001</v>
      </c>
      <c r="CL182" s="210">
        <f>IF($AE182="n/a",1.03*CK182,IF($AE182&lt;0,1.01*CK182,IF($AE182&gt;10,1.1*CK182,(1+$AE182/100)*CK182)))</f>
        <v>0.7111263244800001</v>
      </c>
      <c r="CM182" s="211">
        <f>SUM(CH182:CL182)</f>
        <v>3.010396596480001</v>
      </c>
      <c r="CN182" s="208">
        <f>(CM182/H182)*100</f>
        <v>8.366861024124516</v>
      </c>
      <c r="CO182" s="213">
        <v>1.14</v>
      </c>
      <c r="CP182" s="214">
        <v>40.2</v>
      </c>
      <c r="CQ182" s="215">
        <v>-7.8</v>
      </c>
      <c r="CR182" s="214">
        <v>1.3</v>
      </c>
      <c r="CS182" s="215">
        <v>8.300000000000001</v>
      </c>
    </row>
    <row r="183" ht="11.25" customHeight="1">
      <c r="A183" t="s" s="227">
        <v>1464</v>
      </c>
      <c r="B183" t="s" s="116">
        <v>1465</v>
      </c>
      <c r="C183" t="s" s="116">
        <v>372</v>
      </c>
      <c r="D183" s="218">
        <v>6</v>
      </c>
      <c r="E183" s="85">
        <v>699</v>
      </c>
      <c r="F183" t="s" s="220">
        <v>55</v>
      </c>
      <c r="G183" t="s" s="221">
        <v>141</v>
      </c>
      <c r="H183" s="493">
        <v>28.41</v>
      </c>
      <c r="I183" s="223">
        <f>(R183/H183)*100</f>
        <v>4.505455825413587</v>
      </c>
      <c r="J183" s="224">
        <v>0.28</v>
      </c>
      <c r="K183" s="224">
        <v>0.32</v>
      </c>
      <c r="L183" s="223">
        <f>((K183/J183)-1)*100</f>
        <v>14.28571428571428</v>
      </c>
      <c r="M183" s="226">
        <v>43089</v>
      </c>
      <c r="N183" s="226">
        <v>43090</v>
      </c>
      <c r="O183" s="226">
        <v>43104</v>
      </c>
      <c r="P183" t="s" s="227">
        <v>325</v>
      </c>
      <c r="Q183" t="s" s="582">
        <v>1055</v>
      </c>
      <c r="R183" s="225">
        <f>K183*4</f>
        <v>1.28</v>
      </c>
      <c r="S183" s="228">
        <f>IF(OR(W183&lt;0.01,W183="n/a"),"n/a",R183/W183*100)</f>
        <v>102.4</v>
      </c>
      <c r="T183" s="229">
        <f>IF(OR(W183&lt;0.01,Z183="n/a"),"n/a",(H183/SQRT(22.5*W183*(H183/Z183))-1)*100)</f>
        <v>55.70228000899664</v>
      </c>
      <c r="U183" s="223">
        <f>IF(OR(W183&lt;0.01,W183="n/a"),"n/a",H183/W183)</f>
        <v>22.728</v>
      </c>
      <c r="V183" s="230">
        <v>12</v>
      </c>
      <c r="W183" s="222">
        <v>1.25</v>
      </c>
      <c r="X183" t="s" s="399">
        <v>143</v>
      </c>
      <c r="Y183" s="231">
        <v>9.59</v>
      </c>
      <c r="Z183" s="232">
        <v>2.4</v>
      </c>
      <c r="AA183" s="233">
        <v>6.1</v>
      </c>
      <c r="AB183" s="234">
        <v>3</v>
      </c>
      <c r="AC183" s="235">
        <v>-1.54</v>
      </c>
      <c r="AD183" s="236">
        <v>36.4</v>
      </c>
      <c r="AE183" t="s" s="416">
        <v>143</v>
      </c>
      <c r="AF183" s="237">
        <v>1</v>
      </c>
      <c r="AG183" s="238">
        <v>1111</v>
      </c>
      <c r="AH183" s="239">
        <v>19</v>
      </c>
      <c r="AI183" s="240">
        <v>0.7</v>
      </c>
      <c r="AJ183" s="241">
        <f>IF(OR(AD183&lt;0,AD183="n/a",AD183=0,AN183="n/a"),"n/a",AN183/AD183)</f>
        <v>-0.2736994331738811</v>
      </c>
      <c r="AK183" t="s" s="265">
        <f>IF(OR(AN183&lt;0,AN183="n/a",AO183&lt;0,AO183="n/a"),"n/a",AN183/AO183)</f>
        <v>143</v>
      </c>
      <c r="AL183" s="243">
        <f>((AP183/AQ183)^(1/1)-1)*100</f>
        <v>11.11111111111112</v>
      </c>
      <c r="AM183" s="243">
        <f>IF(AS183=0,"n/a",((AP183/AS183)^(1/3)-1)*100)</f>
        <v>11.31507873020037</v>
      </c>
      <c r="AN183" s="243">
        <f>IF(AV183=0,"n/a",((AP183/AV183)^(1/5)-1)*100)</f>
        <v>-9.96265936752927</v>
      </c>
      <c r="AO183" s="244">
        <f>IF(BB183=0,"n/a",((AP183/BB183)^(1/10)-1)*100)</f>
        <v>-5.760680263609197</v>
      </c>
      <c r="AP183" s="241">
        <v>1</v>
      </c>
      <c r="AQ183" s="241">
        <v>0.9</v>
      </c>
      <c r="AR183" s="241">
        <v>0.8</v>
      </c>
      <c r="AS183" s="241">
        <v>0.725</v>
      </c>
      <c r="AT183" s="245"/>
      <c r="AU183" s="321">
        <v>0.5</v>
      </c>
      <c r="AV183" s="321">
        <v>1.69</v>
      </c>
      <c r="AW183" s="245"/>
      <c r="AX183" s="246">
        <v>1.905</v>
      </c>
      <c r="AY183" s="247">
        <v>1.885</v>
      </c>
      <c r="AZ183" s="248">
        <v>1.865</v>
      </c>
      <c r="BA183" s="248">
        <v>1.84</v>
      </c>
      <c r="BB183" s="248">
        <v>1.81</v>
      </c>
      <c r="BC183" s="248">
        <v>1.74</v>
      </c>
      <c r="BD183" s="248">
        <v>1.7</v>
      </c>
      <c r="BE183" s="248">
        <v>1.6625</v>
      </c>
      <c r="BF183" s="317">
        <v>1.65</v>
      </c>
      <c r="BG183" s="248">
        <v>0.8625</v>
      </c>
      <c r="BH183" s="248">
        <v>0.55</v>
      </c>
      <c r="BI183" s="401">
        <v>0.4</v>
      </c>
      <c r="BJ183" s="246">
        <f>SUM(AP183:BI183)</f>
        <v>23.485</v>
      </c>
      <c r="BK183" s="250">
        <f>((AP183/AQ183)-1)*100</f>
        <v>11.11111111111112</v>
      </c>
      <c r="BL183" s="250">
        <f>((AQ183/AR183)-1)*100</f>
        <v>12.5</v>
      </c>
      <c r="BM183" s="250">
        <f>((AR183/AS183)-1)*100</f>
        <v>10.3448275862069</v>
      </c>
      <c r="BN183" s="250">
        <f>IF(AU183=0,0,IF(AU183&gt;AS183,0,((AS183/AU183)-1)*100))</f>
        <v>44.99999999999999</v>
      </c>
      <c r="BO183" s="250">
        <f>IF(AV183=0,0,IF(AV183&gt;AU183,0,((AU183/AV183)-1)*100))</f>
        <v>0</v>
      </c>
      <c r="BP183" s="250">
        <f>IF(AX183=0,0,IF(AX183&gt;AV183,0,((AV183/AX183)-1)*100))</f>
        <v>0</v>
      </c>
      <c r="BQ183" s="251">
        <f>IF(AY183=0,0,IF(AY183&gt;AX183,0,((AX183/AY183)-1)*100))</f>
        <v>1.061007957559679</v>
      </c>
      <c r="BR183" s="252">
        <f>IF(AZ183=0,0,IF(AZ183&gt;AY183,0,((AY183/AZ183)-1)*100))</f>
        <v>1.072386058981234</v>
      </c>
      <c r="BS183" s="252">
        <f>IF(BA183=0,0,IF(BA183&gt;AZ183,0,((AZ183/BA183)-1)*100))</f>
        <v>1.358695652173902</v>
      </c>
      <c r="BT183" s="252">
        <f>IF(BB183=0,0,IF(BB183&gt;BA183,0,((BA183/BB183)-1)*100))</f>
        <v>1.657458563535918</v>
      </c>
      <c r="BU183" s="252">
        <f>IF(BC183=0,0,IF(BC183&gt;BB183,0,((BB183/BC183)-1)*100))</f>
        <v>4.022988505747138</v>
      </c>
      <c r="BV183" s="252">
        <f>IF(BD183=0,0,IF(BD183&gt;BC183,0,((BC183/BD183)-1)*100))</f>
        <v>2.35294117647058</v>
      </c>
      <c r="BW183" s="252">
        <f>IF(BE183=0,0,IF(BE183&gt;BD183,0,((BD183/BE183)-1)*100))</f>
        <v>2.255639097744355</v>
      </c>
      <c r="BX183" s="252">
        <f>IF(BF183=0,0,IF(BF183&gt;BE183,0,((BE183/BF183)-1)*100))</f>
        <v>0.7575757575757791</v>
      </c>
      <c r="BY183" s="252">
        <f>IF(BG183=0,0,IF(BG183&gt;BF183,0,((BF183/BG183)-1)*100))</f>
        <v>91.30434782608694</v>
      </c>
      <c r="BZ183" s="252">
        <f>IF(BH183=0,0,IF(BH183&gt;BG183,0,((BG183/BH183)-1)*100))</f>
        <v>56.81818181818181</v>
      </c>
      <c r="CA183" s="253">
        <f>IF(BI183=0,0,IF(BI183&gt;BH183,0,((BH183/BI183)-1)*100))</f>
        <v>37.5</v>
      </c>
      <c r="CB183" s="250">
        <f>AVERAGE(BK183:CA183)</f>
        <v>16.41865653596326</v>
      </c>
      <c r="CC183" s="250">
        <f>SQRT(AVERAGE((BK183-$CB183)^2,(BL183-$CB183)^2,(BM183-$CB183)^2,(BN183-$CB183)^2,(BO183-$CB183)^2,(BP183-$CB183)^2,(BQ183-$CB183)^2,(BR183-$CB183)^2,(BS183-$CB183)^2,(BT183-$CB183)^2,(BU183-$CB183)^2,(BV183-$CB183)^2,(BW183-$CB183)^2,(BX183-$CB183)^2,(BY183-$CB183)^2,(BZ183-$CB183)^2,(CA183-$CB183)^2))</f>
        <v>25.2450166700138</v>
      </c>
      <c r="CD183" t="s" s="116">
        <v>285</v>
      </c>
      <c r="CE183" s="254">
        <f>IF(AN183="n/a","n/a",IF(U183&lt;0,"n/a",IF(U183="n/a","n/a",I183+AN183-U183)))</f>
        <v>-28.18520354211568</v>
      </c>
      <c r="CF183" s="254">
        <f>IF(AN183="n/a","n/a",I183+AN183)</f>
        <v>-5.457203542115683</v>
      </c>
      <c r="CG183" s="250">
        <f>D183/10+(1000-E183)/100+IF(F183="N",2,IF(F183="Y",1,0))+IF(G183="N",2,IF(G183="Y",1,0))+IF(L183&gt;10,5,L183/2)+IF(S183&gt;100,0,IF(S183&lt;0,0,(100-S183)/10))+IF(U183&gt;100,0,IF(U183&lt;0,0,(100-U183)/10))+IF(X183="-",0,IF(X183="N/A",0,IF(X183&gt;5,0,5-X183)))+IF(Y183&gt;5,0,5-Y183)+IF(Z183="N/A",0,IF(Z183&gt;5,0,5-Z183))+IF(AB183&lt;0,0,IF(AB183="-",0,IF(AB183="N/A",0,IF(AB183&gt;10,5,AB183/2))))+IF(AC183="n/a",0,IF(AC183&lt;0,0,IF(AC183&gt;10,5,AC183/2)))+IF(AE183="n/a",0,IF(AE183&lt;0,0,IF(AE183&gt;10,5,AE183/2)))+AF183/10+IF(AG183&gt;100000,3,IF(AG183&gt;10000,2,IF(AG183&gt;1000,1,0)))+IF(AL183&gt;10,5,AL183/2)+IF(AM183="n/a",0,IF(AM183&gt;10,5,AM183/2))+IF(AN183="n/a",0,IF(AN183&gt;10,5,AN183/2))+IF(AO183="n/a",0,IF(AO183&lt;0,0,IF(AO183&gt;10,5,AO183/2)))+IF(CB183&gt;10,5,CB183/2)</f>
        <v>34.55587031623536</v>
      </c>
      <c r="CH183" s="255">
        <f>IF(AB183="n/a",1.03*AP183,IF(AB183&lt;0,1.01*AP183,IF(AB183&gt;10,1.1*AP183,(1+AB183/100)*AP183)))</f>
        <v>1.03</v>
      </c>
      <c r="CI183" s="256">
        <f>IF($AC183="n/a",1.03*CH183,IF($AC183&lt;0,1.01*CH183,IF($AC183&gt;10,1.1*CH183,(1+$AC183/100)*CH183)))</f>
        <v>1.0403</v>
      </c>
      <c r="CJ183" s="257">
        <f>IF($AE183="n/a",1.03*CI183,IF($AE183&lt;0,1.01*CI183,IF($AE183&gt;10,1.1*CI183,(1+$AE183/100)*CI183)))</f>
        <v>1.071509</v>
      </c>
      <c r="CK183" s="257">
        <f>IF($AE183="n/a",1.03*CJ183,IF($AE183&lt;0,1.01*CJ183,IF($AE183&gt;10,1.1*CJ183,(1+$AE183/100)*CJ183)))</f>
        <v>1.10365427</v>
      </c>
      <c r="CL183" s="258">
        <f>IF($AE183="n/a",1.03*CK183,IF($AE183&lt;0,1.01*CK183,IF($AE183&gt;10,1.1*CK183,(1+$AE183/100)*CK183)))</f>
        <v>1.1367638981</v>
      </c>
      <c r="CM183" s="256">
        <f>SUM(CH183:CL183)</f>
        <v>5.3822271681</v>
      </c>
      <c r="CN183" s="253">
        <f>(CM183/H183)*100</f>
        <v>18.9448333970433</v>
      </c>
      <c r="CO183" s="259">
        <v>0.6</v>
      </c>
      <c r="CP183" s="260">
        <v>30.9</v>
      </c>
      <c r="CQ183" s="261">
        <v>-5</v>
      </c>
      <c r="CR183" s="260">
        <v>-0.3</v>
      </c>
      <c r="CS183" s="261">
        <v>8.1</v>
      </c>
    </row>
    <row r="184" ht="11.25" customHeight="1">
      <c r="A184" t="s" s="116">
        <v>1466</v>
      </c>
      <c r="B184" t="s" s="116">
        <v>1467</v>
      </c>
      <c r="C184" t="s" s="227">
        <v>461</v>
      </c>
      <c r="D184" s="218">
        <v>7</v>
      </c>
      <c r="E184" s="85">
        <v>493</v>
      </c>
      <c r="F184" t="s" s="220">
        <v>129</v>
      </c>
      <c r="G184" t="s" s="221">
        <v>129</v>
      </c>
      <c r="H184" s="493">
        <v>30.6</v>
      </c>
      <c r="I184" s="223">
        <f>(R184/H184)*100</f>
        <v>1.222222222222222</v>
      </c>
      <c r="J184" s="224">
        <v>0.078</v>
      </c>
      <c r="K184" s="224">
        <v>0.0935</v>
      </c>
      <c r="L184" s="223">
        <f>((K184/J184)-1)*100</f>
        <v>19.87179487179487</v>
      </c>
      <c r="M184" s="226">
        <v>42801</v>
      </c>
      <c r="N184" s="226">
        <v>42803</v>
      </c>
      <c r="O184" s="226">
        <v>42828</v>
      </c>
      <c r="P184" t="s" s="227">
        <v>201</v>
      </c>
      <c r="Q184" s="316"/>
      <c r="R184" s="225">
        <f>K184*4</f>
        <v>0.374</v>
      </c>
      <c r="S184" s="228">
        <f>IF(OR(W184&lt;0.01,W184="n/a"),"n/a",R184/W184*100)</f>
        <v>22.66666666666667</v>
      </c>
      <c r="T184" s="229">
        <f>IF(OR(W184&lt;0.01,Z184="n/a"),"n/a",(H184/SQRT(22.5*W184*(H184/Z184))-1)*100)</f>
        <v>64.67415024094025</v>
      </c>
      <c r="U184" s="223">
        <f>IF(OR(W184&lt;0.01,W184="n/a"),"n/a",H184/W184)</f>
        <v>18.54545454545455</v>
      </c>
      <c r="V184" s="230">
        <v>9</v>
      </c>
      <c r="W184" s="222">
        <v>1.65</v>
      </c>
      <c r="X184" s="222">
        <v>1.23</v>
      </c>
      <c r="Y184" s="231">
        <v>2.55</v>
      </c>
      <c r="Z184" s="232">
        <v>3.29</v>
      </c>
      <c r="AA184" s="233">
        <v>18.1</v>
      </c>
      <c r="AB184" s="234">
        <v>17.7</v>
      </c>
      <c r="AC184" s="235">
        <v>11.16</v>
      </c>
      <c r="AD184" s="236">
        <v>8.9</v>
      </c>
      <c r="AE184" s="236">
        <v>15</v>
      </c>
      <c r="AF184" s="237">
        <v>19</v>
      </c>
      <c r="AG184" s="238">
        <v>6850</v>
      </c>
      <c r="AH184" s="239">
        <v>8.4</v>
      </c>
      <c r="AI184" s="240">
        <v>0.34</v>
      </c>
      <c r="AJ184" s="241">
        <f>IF(OR(AD184&lt;0,AD184="n/a",AD184=0,AN184="n/a"),"n/a",AN184/AD184)</f>
        <v>2.426027501413627</v>
      </c>
      <c r="AK184" t="s" s="265">
        <f>IF(OR(AN184&lt;0,AN184="n/a",AO184&lt;0,AO184="n/a"),"n/a",AN184/AO184)</f>
        <v>143</v>
      </c>
      <c r="AL184" s="243">
        <f>((AP184/AQ184)^(1/1)-1)*100</f>
        <v>14.99999999999999</v>
      </c>
      <c r="AM184" s="243">
        <f>IF(AS184=0,"n/a",((AP184/AS184)^(1/3)-1)*100)</f>
        <v>18.43122671473632</v>
      </c>
      <c r="AN184" s="243">
        <f>IF(AV184=0,"n/a",((AP184/AV184)^(1/5)-1)*100)</f>
        <v>21.59164476258129</v>
      </c>
      <c r="AO184" t="s" s="265">
        <f>IF(BB184=0,"n/a",((AP184/BB184)^(1/10)-1)*100)</f>
        <v>143</v>
      </c>
      <c r="AP184" s="241">
        <v>0.299</v>
      </c>
      <c r="AQ184" s="241">
        <v>0.26</v>
      </c>
      <c r="AR184" s="241">
        <v>0.215</v>
      </c>
      <c r="AS184" s="241">
        <v>0.18</v>
      </c>
      <c r="AT184" s="245"/>
      <c r="AU184" s="241">
        <v>0.15</v>
      </c>
      <c r="AV184" s="241">
        <v>0.1125</v>
      </c>
      <c r="AW184" s="245"/>
      <c r="AX184" s="583">
        <v>0</v>
      </c>
      <c r="AY184" s="394">
        <v>0</v>
      </c>
      <c r="AZ184" s="317">
        <v>0</v>
      </c>
      <c r="BA184" s="317">
        <v>0</v>
      </c>
      <c r="BB184" s="317">
        <v>0</v>
      </c>
      <c r="BC184" s="317">
        <v>0</v>
      </c>
      <c r="BD184" s="317">
        <v>0</v>
      </c>
      <c r="BE184" s="317">
        <v>0</v>
      </c>
      <c r="BF184" s="317">
        <v>0</v>
      </c>
      <c r="BG184" s="317">
        <v>0</v>
      </c>
      <c r="BH184" s="317">
        <v>0</v>
      </c>
      <c r="BI184" s="401">
        <v>0</v>
      </c>
      <c r="BJ184" s="246">
        <f>SUM(AP184:BI184)</f>
        <v>1.2165</v>
      </c>
      <c r="BK184" s="250">
        <f>((AP184/AQ184)-1)*100</f>
        <v>14.99999999999999</v>
      </c>
      <c r="BL184" s="250">
        <f>((AQ184/AR184)-1)*100</f>
        <v>20.93023255813955</v>
      </c>
      <c r="BM184" s="250">
        <f>((AR184/AS184)-1)*100</f>
        <v>19.44444444444444</v>
      </c>
      <c r="BN184" s="250">
        <f>IF(AU184=0,0,IF(AU184&gt;AS184,0,((AS184/AU184)-1)*100))</f>
        <v>20</v>
      </c>
      <c r="BO184" s="250">
        <f>IF(AV184=0,0,IF(AV184&gt;AU184,0,((AU184/AV184)-1)*100))</f>
        <v>33.33333333333333</v>
      </c>
      <c r="BP184" s="250">
        <f>IF(AX184=0,0,IF(AX184&gt;AV184,0,((AV184/AX184)-1)*100))</f>
        <v>0</v>
      </c>
      <c r="BQ184" s="251">
        <f>IF(AY184=0,0,IF(AY184&gt;AX184,0,((AX184/AY184)-1)*100))</f>
        <v>0</v>
      </c>
      <c r="BR184" s="252">
        <f>IF(AZ184=0,0,IF(AZ184&gt;AY184,0,((AY184/AZ184)-1)*100))</f>
        <v>0</v>
      </c>
      <c r="BS184" s="252">
        <f>IF(BA184=0,0,IF(BA184&gt;AZ184,0,((AZ184/BA184)-1)*100))</f>
        <v>0</v>
      </c>
      <c r="BT184" s="252">
        <f>IF(BB184=0,0,IF(BB184&gt;BA184,0,((BA184/BB184)-1)*100))</f>
        <v>0</v>
      </c>
      <c r="BU184" s="252">
        <f>IF(BC184=0,0,IF(BC184&gt;BB184,0,((BB184/BC184)-1)*100))</f>
        <v>0</v>
      </c>
      <c r="BV184" s="252">
        <f>IF(BD184=0,0,IF(BD184&gt;BC184,0,((BC184/BD184)-1)*100))</f>
        <v>0</v>
      </c>
      <c r="BW184" s="252">
        <f>IF(BE184=0,0,IF(BE184&gt;BD184,0,((BD184/BE184)-1)*100))</f>
        <v>0</v>
      </c>
      <c r="BX184" s="252">
        <f>IF(BF184=0,0,IF(BF184&gt;BE184,0,((BE184/BF184)-1)*100))</f>
        <v>0</v>
      </c>
      <c r="BY184" s="252">
        <f>IF(BG184=0,0,IF(BG184&gt;BF184,0,((BF184/BG184)-1)*100))</f>
        <v>0</v>
      </c>
      <c r="BZ184" s="252">
        <f>IF(BH184=0,0,IF(BH184&gt;BG184,0,((BG184/BH184)-1)*100))</f>
        <v>0</v>
      </c>
      <c r="CA184" s="253">
        <f>IF(BI184=0,0,IF(BI184&gt;BH184,0,((BH184/BI184)-1)*100))</f>
        <v>0</v>
      </c>
      <c r="CB184" s="250">
        <f>AVERAGE(BK184:CA184)</f>
        <v>6.394588843289253</v>
      </c>
      <c r="CC184" s="250">
        <f>SQRT(AVERAGE((BK184-$CB184)^2,(BL184-$CB184)^2,(BM184-$CB184)^2,(BN184-$CB184)^2,(BO184-$CB184)^2,(BP184-$CB184)^2,(BQ184-$CB184)^2,(BR184-$CB184)^2,(BS184-$CB184)^2,(BT184-$CB184)^2,(BU184-$CB184)^2,(BV184-$CB184)^2,(BW184-$CB184)^2,(BX184-$CB184)^2,(BY184-$CB184)^2,(BZ184-$CB184)^2,(CA184-$CB184)^2))</f>
        <v>10.45193237335389</v>
      </c>
      <c r="CD184" t="s" s="116">
        <v>302</v>
      </c>
      <c r="CE184" s="254">
        <f>IF(AN184="n/a","n/a",IF(U184&lt;0,"n/a",IF(U184="n/a","n/a",I184+AN184-U184)))</f>
        <v>4.26841243934896</v>
      </c>
      <c r="CF184" s="254">
        <f>IF(AN184="n/a","n/a",I184+AN184)</f>
        <v>22.81386698480351</v>
      </c>
      <c r="CG184" s="250">
        <f>D184/10+(1000-E184)/100+IF(F184="N",2,IF(F184="Y",1,0))+IF(G184="N",2,IF(G184="Y",1,0))+IF(L184&gt;10,5,L184/2)+IF(S184&gt;100,0,IF(S184&lt;0,0,(100-S184)/10))+IF(U184&gt;100,0,IF(U184&lt;0,0,(100-U184)/10))+IF(X184="-",0,IF(X184="N/A",0,IF(X184&gt;5,0,5-X184)))+IF(Y184&gt;5,0,5-Y184)+IF(Z184="N/A",0,IF(Z184&gt;5,0,5-Z184))+IF(AB184&lt;0,0,IF(AB184="-",0,IF(AB184="N/A",0,IF(AB184&gt;10,5,AB184/2))))+IF(AC184="n/a",0,IF(AC184&lt;0,0,IF(AC184&gt;10,5,AC184/2)))+IF(AE184="n/a",0,IF(AE184&lt;0,0,IF(AE184&gt;10,5,AE184/2)))+AF184/10+IF(AG184&gt;100000,3,IF(AG184&gt;10000,2,IF(AG184&gt;1000,1,0)))+IF(AL184&gt;10,5,AL184/2)+IF(AM184="n/a",0,IF(AM184&gt;10,5,AM184/2))+IF(AN184="n/a",0,IF(AN184&gt;10,5,AN184/2))+IF(AO184="n/a",0,IF(AO184&lt;0,0,IF(AO184&gt;10,5,AO184/2)))+IF(CB184&gt;10,5,CB184/2)</f>
        <v>70.6760823004325</v>
      </c>
      <c r="CH184" s="255">
        <f>IF(AB184="n/a",1.03*AP184,IF(AB184&lt;0,1.01*AP184,IF(AB184&gt;10,1.1*AP184,(1+AB184/100)*AP184)))</f>
        <v>0.3289</v>
      </c>
      <c r="CI184" s="256">
        <f>IF($AC184="n/a",1.03*CH184,IF($AC184&lt;0,1.01*CH184,IF($AC184&gt;10,1.1*CH184,(1+$AC184/100)*CH184)))</f>
        <v>0.3617900000000001</v>
      </c>
      <c r="CJ184" s="257">
        <f>IF($AE184="n/a",1.03*CI184,IF($AE184&lt;0,1.01*CI184,IF($AE184&gt;10,1.1*CI184,(1+$AE184/100)*CI184)))</f>
        <v>0.3979690000000001</v>
      </c>
      <c r="CK184" s="257">
        <f>IF($AE184="n/a",1.03*CJ184,IF($AE184&lt;0,1.01*CJ184,IF($AE184&gt;10,1.1*CJ184,(1+$AE184/100)*CJ184)))</f>
        <v>0.4377659000000001</v>
      </c>
      <c r="CL184" s="258">
        <f>IF($AE184="n/a",1.03*CK184,IF($AE184&lt;0,1.01*CK184,IF($AE184&gt;10,1.1*CK184,(1+$AE184/100)*CK184)))</f>
        <v>0.4815424900000002</v>
      </c>
      <c r="CM184" s="256">
        <f>SUM(CH184:CL184)</f>
        <v>2.00796739</v>
      </c>
      <c r="CN184" s="253">
        <f>(CM184/H184)*100</f>
        <v>6.561984934640523</v>
      </c>
      <c r="CO184" s="259">
        <v>0.74</v>
      </c>
      <c r="CP184" s="260">
        <v>29.9</v>
      </c>
      <c r="CQ184" s="261">
        <v>-4.8</v>
      </c>
      <c r="CR184" s="260">
        <v>-1.5</v>
      </c>
      <c r="CS184" s="261">
        <v>6.5</v>
      </c>
    </row>
    <row r="185" ht="11.25" customHeight="1">
      <c r="A185" t="s" s="227">
        <v>1468</v>
      </c>
      <c r="B185" t="s" s="116">
        <v>1469</v>
      </c>
      <c r="C185" t="s" s="227">
        <v>128</v>
      </c>
      <c r="D185" s="218">
        <v>6</v>
      </c>
      <c r="E185" s="85">
        <v>639</v>
      </c>
      <c r="F185" t="s" s="220">
        <v>141</v>
      </c>
      <c r="G185" t="s" s="221">
        <v>141</v>
      </c>
      <c r="H185" s="493">
        <v>37.96</v>
      </c>
      <c r="I185" s="223">
        <f>(R185/H185)*100</f>
        <v>2.212855637513172</v>
      </c>
      <c r="J185" s="224">
        <v>0.2</v>
      </c>
      <c r="K185" s="224">
        <v>0.21</v>
      </c>
      <c r="L185" s="223">
        <f>((K185/J185)-1)*100</f>
        <v>4.999999999999982</v>
      </c>
      <c r="M185" s="226">
        <v>42832</v>
      </c>
      <c r="N185" s="226">
        <v>42836</v>
      </c>
      <c r="O185" s="226">
        <v>42845</v>
      </c>
      <c r="P185" t="s" s="227">
        <v>274</v>
      </c>
      <c r="Q185" s="395"/>
      <c r="R185" s="225">
        <f>K185*4</f>
        <v>0.84</v>
      </c>
      <c r="S185" s="228">
        <f>IF(OR(W185&lt;0.01,W185="n/a"),"n/a",R185/W185*100)</f>
        <v>49.12280701754386</v>
      </c>
      <c r="T185" s="229">
        <f>IF(OR(W185&lt;0.01,Z185="n/a"),"n/a",(H185/SQRT(22.5*W185*(H185/Z185))-1)*100)</f>
        <v>54.83777588852554</v>
      </c>
      <c r="U185" s="223">
        <f>IF(OR(W185&lt;0.01,W185="n/a"),"n/a",H185/W185)</f>
        <v>22.19883040935673</v>
      </c>
      <c r="V185" s="230">
        <v>12</v>
      </c>
      <c r="W185" s="222">
        <v>1.71</v>
      </c>
      <c r="X185" s="222">
        <v>2.21</v>
      </c>
      <c r="Y185" s="231">
        <v>8.039999999999999</v>
      </c>
      <c r="Z185" s="232">
        <v>2.43</v>
      </c>
      <c r="AA185" s="233">
        <v>10.7</v>
      </c>
      <c r="AB185" s="234">
        <v>3.3</v>
      </c>
      <c r="AC185" s="235">
        <v>15.14</v>
      </c>
      <c r="AD185" s="236">
        <v>45.5</v>
      </c>
      <c r="AE185" s="236">
        <v>10</v>
      </c>
      <c r="AF185" s="237">
        <v>8</v>
      </c>
      <c r="AG185" s="238">
        <v>2944</v>
      </c>
      <c r="AH185" s="239">
        <v>0.1</v>
      </c>
      <c r="AI185" s="240">
        <v>0.11</v>
      </c>
      <c r="AJ185" s="241">
        <f>IF(OR(AD185&lt;0,AD185="n/a",AD185=0,AN185="n/a"),"n/a",AN185/AD185)</f>
        <v>0.1917325643524002</v>
      </c>
      <c r="AK185" s="242">
        <f>IF(OR(AN185&lt;0,AN185="n/a",AO185&lt;0,AO185="n/a"),"n/a",AN185/AO185)</f>
        <v>1.409888667255596</v>
      </c>
      <c r="AL185" s="243">
        <f>((AP185/AQ185)^(1/1)-1)*100</f>
        <v>5.333333333333345</v>
      </c>
      <c r="AM185" s="243">
        <f>IF(AS185=0,"n/a",((AP185/AS185)^(1/3)-1)*100)</f>
        <v>9.603716404192131</v>
      </c>
      <c r="AN185" s="243">
        <f>IF(AV185=0,"n/a",((AP185/AV185)^(1/5)-1)*100)</f>
        <v>8.723831678034211</v>
      </c>
      <c r="AO185" s="244">
        <f>IF(BB185=0,"n/a",((AP185/BB185)^(1/10)-1)*100)</f>
        <v>6.187603234669226</v>
      </c>
      <c r="AP185" s="241">
        <v>0.79</v>
      </c>
      <c r="AQ185" s="241">
        <v>0.75</v>
      </c>
      <c r="AR185" s="241">
        <v>0.68</v>
      </c>
      <c r="AS185" s="241">
        <v>0.6</v>
      </c>
      <c r="AT185" s="245"/>
      <c r="AU185" s="241">
        <v>0.53</v>
      </c>
      <c r="AV185" s="321">
        <v>0.52</v>
      </c>
      <c r="AW185" s="245"/>
      <c r="AX185" s="583">
        <v>0.52</v>
      </c>
      <c r="AY185" s="394">
        <v>0.52</v>
      </c>
      <c r="AZ185" s="248">
        <v>0.52</v>
      </c>
      <c r="BA185" s="248">
        <v>0.49</v>
      </c>
      <c r="BB185" s="248">
        <v>0.4334</v>
      </c>
      <c r="BC185" s="248">
        <v>0.3867</v>
      </c>
      <c r="BD185" s="248">
        <v>0.3563</v>
      </c>
      <c r="BE185" s="248">
        <v>0.306</v>
      </c>
      <c r="BF185" s="248">
        <v>0.2483</v>
      </c>
      <c r="BG185" s="248">
        <v>0.2328</v>
      </c>
      <c r="BH185" s="248">
        <v>0.2222</v>
      </c>
      <c r="BI185" s="249">
        <v>0.1956</v>
      </c>
      <c r="BJ185" s="246">
        <f>SUM(AP185:BI185)</f>
        <v>8.301300000000001</v>
      </c>
      <c r="BK185" s="250">
        <f>((AP185/AQ185)-1)*100</f>
        <v>5.333333333333345</v>
      </c>
      <c r="BL185" s="250">
        <f>((AQ185/AR185)-1)*100</f>
        <v>10.29411764705881</v>
      </c>
      <c r="BM185" s="250">
        <f>((AR185/AS185)-1)*100</f>
        <v>13.33333333333335</v>
      </c>
      <c r="BN185" s="250">
        <f>IF(AU185=0,0,IF(AU185&gt;AS185,0,((AS185/AU185)-1)*100))</f>
        <v>13.20754716981132</v>
      </c>
      <c r="BO185" s="250">
        <f>IF(AV185=0,0,IF(AV185&gt;AU185,0,((AU185/AV185)-1)*100))</f>
        <v>1.923076923076916</v>
      </c>
      <c r="BP185" s="250">
        <f>IF(AX185=0,0,IF(AX185&gt;AV185,0,((AV185/AX185)-1)*100))</f>
        <v>0</v>
      </c>
      <c r="BQ185" s="251">
        <f>IF(AY185=0,0,IF(AY185&gt;AX185,0,((AX185/AY185)-1)*100))</f>
        <v>0</v>
      </c>
      <c r="BR185" s="252">
        <f>IF(AZ185=0,0,IF(AZ185&gt;AY185,0,((AY185/AZ185)-1)*100))</f>
        <v>0</v>
      </c>
      <c r="BS185" s="252">
        <f>IF(BA185=0,0,IF(BA185&gt;AZ185,0,((AZ185/BA185)-1)*100))</f>
        <v>6.122448979591844</v>
      </c>
      <c r="BT185" s="252">
        <f>IF(BB185=0,0,IF(BB185&gt;BA185,0,((BA185/BB185)-1)*100))</f>
        <v>13.05952930318412</v>
      </c>
      <c r="BU185" s="252">
        <f>IF(BC185=0,0,IF(BC185&gt;BB185,0,((BB185/BC185)-1)*100))</f>
        <v>12.0765451254202</v>
      </c>
      <c r="BV185" s="252">
        <f>IF(BD185=0,0,IF(BD185&gt;BC185,0,((BC185/BD185)-1)*100))</f>
        <v>8.532135840583788</v>
      </c>
      <c r="BW185" s="252">
        <f>IF(BE185=0,0,IF(BE185&gt;BD185,0,((BD185/BE185)-1)*100))</f>
        <v>16.43790849673204</v>
      </c>
      <c r="BX185" s="252">
        <f>IF(BF185=0,0,IF(BF185&gt;BE185,0,((BE185/BF185)-1)*100))</f>
        <v>23.23801852597665</v>
      </c>
      <c r="BY185" s="252">
        <f>IF(BG185=0,0,IF(BG185&gt;BF185,0,((BF185/BG185)-1)*100))</f>
        <v>6.658075601374569</v>
      </c>
      <c r="BZ185" s="252">
        <f>IF(BH185=0,0,IF(BH185&gt;BG185,0,((BG185/BH185)-1)*100))</f>
        <v>4.770477047704769</v>
      </c>
      <c r="CA185" s="253">
        <f>IF(BI185=0,0,IF(BI185&gt;BH185,0,((BH185/BI185)-1)*100))</f>
        <v>13.59918200408998</v>
      </c>
      <c r="CB185" s="250">
        <f>AVERAGE(BK185:CA185)</f>
        <v>8.740337019486571</v>
      </c>
      <c r="CC185" s="250">
        <f>SQRT(AVERAGE((BK185-$CB185)^2,(BL185-$CB185)^2,(BM185-$CB185)^2,(BN185-$CB185)^2,(BO185-$CB185)^2,(BP185-$CB185)^2,(BQ185-$CB185)^2,(BR185-$CB185)^2,(BS185-$CB185)^2,(BT185-$CB185)^2,(BU185-$CB185)^2,(BV185-$CB185)^2,(BW185-$CB185)^2,(BX185-$CB185)^2,(BY185-$CB185)^2,(BZ185-$CB185)^2,(CA185-$CB185)^2))</f>
        <v>6.327115977242865</v>
      </c>
      <c r="CD185" t="s" s="116">
        <v>132</v>
      </c>
      <c r="CE185" s="254">
        <f>IF(AN185="n/a","n/a",IF(U185&lt;0,"n/a",IF(U185="n/a","n/a",I185+AN185-U185)))</f>
        <v>-11.26214309380934</v>
      </c>
      <c r="CF185" s="254">
        <f>IF(AN185="n/a","n/a",I185+AN185)</f>
        <v>10.93668731554738</v>
      </c>
      <c r="CG185" s="250">
        <f>D185/10+(1000-E185)/100+IF(F185="N",2,IF(F185="Y",1,0))+IF(G185="N",2,IF(G185="Y",1,0))+IF(L185&gt;10,5,L185/2)+IF(S185&gt;100,0,IF(S185&lt;0,0,(100-S185)/10))+IF(U185&gt;100,0,IF(U185&lt;0,0,(100-U185)/10))+IF(X185="-",0,IF(X185="N/A",0,IF(X185&gt;5,0,5-X185)))+IF(Y185&gt;5,0,5-Y185)+IF(Z185="N/A",0,IF(Z185&gt;5,0,5-Z185))+IF(AB185&lt;0,0,IF(AB185="-",0,IF(AB185="N/A",0,IF(AB185&gt;10,5,AB185/2))))+IF(AC185="n/a",0,IF(AC185&lt;0,0,IF(AC185&gt;10,5,AC185/2)))+IF(AE185="n/a",0,IF(AE185&lt;0,0,IF(AE185&gt;10,5,AE185/2)))+AF185/10+IF(AG185&gt;100000,3,IF(AG185&gt;10000,2,IF(AG185&gt;1000,1,0)))+IF(AL185&gt;10,5,AL185/2)+IF(AM185="n/a",0,IF(AM185&gt;10,5,AM185/2))+IF(AN185="n/a",0,IF(AN185&gt;10,5,AN185/2))+IF(AO185="n/a",0,IF(AO185&lt;0,0,IF(AO185&gt;10,5,AO185/2)))+IF(CB185&gt;10,5,CB185/2)</f>
        <v>59.68224709216767</v>
      </c>
      <c r="CH185" s="255">
        <f>IF(AB185="n/a",1.03*AP185,IF(AB185&lt;0,1.01*AP185,IF(AB185&gt;10,1.1*AP185,(1+AB185/100)*AP185)))</f>
        <v>0.81607</v>
      </c>
      <c r="CI185" s="256">
        <f>IF($AC185="n/a",1.03*CH185,IF($AC185&lt;0,1.01*CH185,IF($AC185&gt;10,1.1*CH185,(1+$AC185/100)*CH185)))</f>
        <v>0.8976770000000001</v>
      </c>
      <c r="CJ185" s="257">
        <f>IF($AE185="n/a",1.03*CI185,IF($AE185&lt;0,1.01*CI185,IF($AE185&gt;10,1.1*CI185,(1+$AE185/100)*CI185)))</f>
        <v>0.9874447000000002</v>
      </c>
      <c r="CK185" s="257">
        <f>IF($AE185="n/a",1.03*CJ185,IF($AE185&lt;0,1.01*CJ185,IF($AE185&gt;10,1.1*CJ185,(1+$AE185/100)*CJ185)))</f>
        <v>1.08618917</v>
      </c>
      <c r="CL185" s="258">
        <f>IF($AE185="n/a",1.03*CK185,IF($AE185&lt;0,1.01*CK185,IF($AE185&gt;10,1.1*CK185,(1+$AE185/100)*CK185)))</f>
        <v>1.194808087</v>
      </c>
      <c r="CM185" s="256">
        <f>SUM(CH185:CL185)</f>
        <v>4.982188957000001</v>
      </c>
      <c r="CN185" s="253">
        <f>(CM185/H185)*100</f>
        <v>13.12483919125395</v>
      </c>
      <c r="CO185" s="259">
        <v>1.43</v>
      </c>
      <c r="CP185" s="260">
        <v>41.4</v>
      </c>
      <c r="CQ185" s="261">
        <v>-0.6</v>
      </c>
      <c r="CR185" s="260">
        <v>7.7</v>
      </c>
      <c r="CS185" s="261">
        <v>9.4</v>
      </c>
    </row>
    <row r="186" ht="11.25" customHeight="1">
      <c r="A186" t="s" s="146">
        <v>1470</v>
      </c>
      <c r="B186" t="s" s="146">
        <v>1471</v>
      </c>
      <c r="C186" t="s" s="273">
        <v>1472</v>
      </c>
      <c r="D186" s="267">
        <v>6</v>
      </c>
      <c r="E186" s="85">
        <v>689</v>
      </c>
      <c r="F186" t="s" s="151">
        <v>129</v>
      </c>
      <c r="G186" t="s" s="152">
        <v>129</v>
      </c>
      <c r="H186" s="496">
        <v>10.09</v>
      </c>
      <c r="I186" s="269">
        <f>(R186/H186)*100</f>
        <v>7.730426164519326</v>
      </c>
      <c r="J186" s="270">
        <v>0.064</v>
      </c>
      <c r="K186" s="270">
        <v>0.065</v>
      </c>
      <c r="L186" s="269">
        <f>((K186/J186)-1)*100</f>
        <v>1.5625</v>
      </c>
      <c r="M186" s="272">
        <v>43027</v>
      </c>
      <c r="N186" s="272">
        <v>43028</v>
      </c>
      <c r="O186" s="272">
        <v>43039</v>
      </c>
      <c r="P186" t="s" s="273">
        <v>1250</v>
      </c>
      <c r="Q186" t="s" s="658">
        <v>1473</v>
      </c>
      <c r="R186" s="271">
        <f>K186*12</f>
        <v>0.78</v>
      </c>
      <c r="S186" s="275">
        <f>IF(OR(W186&lt;0.01,W186="n/a"),"n/a",R186/W186*100)</f>
        <v>83.87096774193549</v>
      </c>
      <c r="T186" s="276">
        <f>IF(OR(W186&lt;0.01,Z186="n/a"),"n/a",(H186/SQRT(22.5*W186*(H186/Z186))-1)*100)</f>
        <v>-30.90757320183192</v>
      </c>
      <c r="U186" s="269">
        <f>IF(OR(W186&lt;0.01,W186="n/a"),"n/a",H186/W186)</f>
        <v>10.8494623655914</v>
      </c>
      <c r="V186" s="277">
        <v>3</v>
      </c>
      <c r="W186" s="268">
        <v>0.93</v>
      </c>
      <c r="X186" s="268">
        <v>1.55</v>
      </c>
      <c r="Y186" s="278">
        <v>6.63</v>
      </c>
      <c r="Z186" s="279">
        <v>0.99</v>
      </c>
      <c r="AA186" s="280">
        <v>9.4</v>
      </c>
      <c r="AB186" s="281">
        <v>80.09999999999999</v>
      </c>
      <c r="AC186" s="282">
        <v>5.11</v>
      </c>
      <c r="AD186" s="283">
        <v>8.300000000000001</v>
      </c>
      <c r="AE186" s="283">
        <v>7</v>
      </c>
      <c r="AF186" s="284">
        <v>4</v>
      </c>
      <c r="AG186" s="285">
        <v>326</v>
      </c>
      <c r="AH186" s="286">
        <v>2</v>
      </c>
      <c r="AI186" s="287">
        <v>0.54</v>
      </c>
      <c r="AJ186" s="288">
        <f>IF(OR(AD186&lt;0,AD186="n/a",AD186=0,AN186="n/a"),"n/a",AN186/AD186)</f>
        <v>0.7478464826899153</v>
      </c>
      <c r="AK186" t="s" s="368">
        <f>IF(OR(AN186&lt;0,AN186="n/a",AO186&lt;0,AO186="n/a"),"n/a",AN186/AO186)</f>
        <v>143</v>
      </c>
      <c r="AL186" s="290">
        <f>((AP186/AQ186)^(1/1)-1)*100</f>
        <v>0.3344481605351168</v>
      </c>
      <c r="AM186" s="290">
        <f>IF(AS186=0,"n/a",((AP186/AS186)^(1/3)-1)*100)</f>
        <v>5.983983294832651</v>
      </c>
      <c r="AN186" s="290">
        <f>IF(AV186=0,"n/a",((AP186/AV186)^(1/5)-1)*100)</f>
        <v>6.207125806326297</v>
      </c>
      <c r="AO186" s="291">
        <f>IF(BB186=0,"n/a",((AP186/BB186)^(1/10)-1)*100)</f>
        <v>-1.126889347781979</v>
      </c>
      <c r="AP186" s="510">
        <v>0.75</v>
      </c>
      <c r="AQ186" s="288">
        <v>0.7475000000000001</v>
      </c>
      <c r="AR186" s="288">
        <v>0.72</v>
      </c>
      <c r="AS186" s="288">
        <v>0.63</v>
      </c>
      <c r="AT186" s="292"/>
      <c r="AU186" s="288">
        <v>0.6</v>
      </c>
      <c r="AV186" s="288">
        <v>0.555</v>
      </c>
      <c r="AW186" s="292"/>
      <c r="AX186" s="524">
        <v>0.48</v>
      </c>
      <c r="AY186" s="403">
        <v>0.6</v>
      </c>
      <c r="AZ186" s="295">
        <v>0.96</v>
      </c>
      <c r="BA186" s="295">
        <v>0.915</v>
      </c>
      <c r="BB186" s="295">
        <v>0.84</v>
      </c>
      <c r="BC186" s="295">
        <v>0.18</v>
      </c>
      <c r="BD186" s="426">
        <v>0</v>
      </c>
      <c r="BE186" s="426">
        <v>0</v>
      </c>
      <c r="BF186" s="426">
        <v>0</v>
      </c>
      <c r="BG186" s="426">
        <v>0</v>
      </c>
      <c r="BH186" s="426">
        <v>0</v>
      </c>
      <c r="BI186" s="494">
        <v>0</v>
      </c>
      <c r="BJ186" s="293">
        <f>SUM(AP186:BI186)</f>
        <v>7.977499999999999</v>
      </c>
      <c r="BK186" s="297">
        <f>((AP186/AQ186)-1)*100</f>
        <v>0.3344481605351168</v>
      </c>
      <c r="BL186" s="297">
        <f>((AQ186/AR186)-1)*100</f>
        <v>3.819444444444464</v>
      </c>
      <c r="BM186" s="297">
        <f>((AR186/AS186)-1)*100</f>
        <v>14.28571428571428</v>
      </c>
      <c r="BN186" s="297">
        <f>IF(AU186=0,0,IF(AU186&gt;AS186,0,((AS186/AU186)-1)*100))</f>
        <v>5.000000000000004</v>
      </c>
      <c r="BO186" s="297">
        <f>IF(AV186=0,0,IF(AV186&gt;AU186,0,((AU186/AV186)-1)*100))</f>
        <v>8.108108108108091</v>
      </c>
      <c r="BP186" s="297">
        <f>IF(AX186=0,0,IF(AX186&gt;AV186,0,((AV186/AX186)-1)*100))</f>
        <v>15.62500000000002</v>
      </c>
      <c r="BQ186" s="298">
        <f>IF(AY186=0,0,IF(AY186&gt;AX186,0,((AX186/AY186)-1)*100))</f>
        <v>0</v>
      </c>
      <c r="BR186" s="299">
        <f>IF(AZ186=0,0,IF(AZ186&gt;AY186,0,((AY186/AZ186)-1)*100))</f>
        <v>0</v>
      </c>
      <c r="BS186" s="299">
        <f>IF(BA186=0,0,IF(BA186&gt;AZ186,0,((AZ186/BA186)-1)*100))</f>
        <v>4.918032786885229</v>
      </c>
      <c r="BT186" s="299">
        <f>IF(BB186=0,0,IF(BB186&gt;BA186,0,((BA186/BB186)-1)*100))</f>
        <v>8.928571428571441</v>
      </c>
      <c r="BU186" s="299">
        <f>IF(BC186=0,0,IF(BC186&gt;BB186,0,((BB186/BC186)-1)*100))</f>
        <v>366.6666666666667</v>
      </c>
      <c r="BV186" s="299">
        <f>IF(BD186=0,0,IF(BD186&gt;BC186,0,((BC186/BD186)-1)*100))</f>
        <v>0</v>
      </c>
      <c r="BW186" s="299">
        <f>IF(BE186=0,0,IF(BE186&gt;BD186,0,((BD186/BE186)-1)*100))</f>
        <v>0</v>
      </c>
      <c r="BX186" s="299">
        <f>IF(BF186=0,0,IF(BF186&gt;BE186,0,((BE186/BF186)-1)*100))</f>
        <v>0</v>
      </c>
      <c r="BY186" s="299">
        <f>IF(BG186=0,0,IF(BG186&gt;BF186,0,((BF186/BG186)-1)*100))</f>
        <v>0</v>
      </c>
      <c r="BZ186" s="299">
        <f>IF(BH186=0,0,IF(BH186&gt;BG186,0,((BG186/BH186)-1)*100))</f>
        <v>0</v>
      </c>
      <c r="CA186" s="300">
        <f>IF(BI186=0,0,IF(BI186&gt;BH186,0,((BH186/BI186)-1)*100))</f>
        <v>0</v>
      </c>
      <c r="CB186" s="297">
        <f>AVERAGE(BK186:CA186)</f>
        <v>25.15799916946619</v>
      </c>
      <c r="CC186" s="297">
        <f>SQRT(AVERAGE((BK186-$CB186)^2,(BL186-$CB186)^2,(BM186-$CB186)^2,(BN186-$CB186)^2,(BO186-$CB186)^2,(BP186-$CB186)^2,(BQ186-$CB186)^2,(BR186-$CB186)^2,(BS186-$CB186)^2,(BT186-$CB186)^2,(BU186-$CB186)^2,(BV186-$CB186)^2,(BW186-$CB186)^2,(BX186-$CB186)^2,(BY186-$CB186)^2,(BZ186-$CB186)^2,(CA186-$CB186)^2))</f>
        <v>85.52340267514325</v>
      </c>
      <c r="CD186" t="s" s="146">
        <v>132</v>
      </c>
      <c r="CE186" s="301">
        <f>IF(AN186="n/a","n/a",IF(U186&lt;0,"n/a",IF(U186="n/a","n/a",I186+AN186-U186)))</f>
        <v>3.088089605254224</v>
      </c>
      <c r="CF186" s="301">
        <f>IF(AN186="n/a","n/a",I186+AN186)</f>
        <v>13.93755197084562</v>
      </c>
      <c r="CG186" s="297">
        <f>D186/10+(1000-E186)/100+IF(F186="N",2,IF(F186="Y",1,0))+IF(G186="N",2,IF(G186="Y",1,0))+IF(L186&gt;10,5,L186/2)+IF(S186&gt;100,0,IF(S186&lt;0,0,(100-S186)/10))+IF(U186&gt;100,0,IF(U186&lt;0,0,(100-U186)/10))+IF(X186="-",0,IF(X186="N/A",0,IF(X186&gt;5,0,5-X186)))+IF(Y186&gt;5,0,5-Y186)+IF(Z186="N/A",0,IF(Z186&gt;5,0,5-Z186))+IF(AB186&lt;0,0,IF(AB186="-",0,IF(AB186="N/A",0,IF(AB186&gt;10,5,AB186/2))))+IF(AC186="n/a",0,IF(AC186&lt;0,0,IF(AC186&gt;10,5,AC186/2)))+IF(AE186="n/a",0,IF(AE186&lt;0,0,IF(AE186&gt;10,5,AE186/2)))+AF186/10+IF(AG186&gt;100000,3,IF(AG186&gt;10000,2,IF(AG186&gt;1000,1,0)))+IF(AL186&gt;10,5,AL186/2)+IF(AM186="n/a",0,IF(AM186&gt;10,5,AM186/2))+IF(AN186="n/a",0,IF(AN186&gt;10,5,AN186/2))+IF(AO186="n/a",0,IF(AO186&lt;0,0,IF(AO186&gt;10,5,AO186/2)))+IF(CB186&gt;10,5,CB186/2)</f>
        <v>45.19698562009435</v>
      </c>
      <c r="CH186" s="302">
        <f>IF(AB186="n/a",1.03*AP186,IF(AB186&lt;0,1.01*AP186,IF(AB186&gt;10,1.1*AP186,(1+AB186/100)*AP186)))</f>
        <v>0.8250000000000001</v>
      </c>
      <c r="CI186" s="303">
        <f>IF($AC186="n/a",1.03*CH186,IF($AC186&lt;0,1.01*CH186,IF($AC186&gt;10,1.1*CH186,(1+$AC186/100)*CH186)))</f>
        <v>0.8671575</v>
      </c>
      <c r="CJ186" s="304">
        <f>IF($AE186="n/a",1.03*CI186,IF($AE186&lt;0,1.01*CI186,IF($AE186&gt;10,1.1*CI186,(1+$AE186/100)*CI186)))</f>
        <v>0.9278585250000001</v>
      </c>
      <c r="CK186" s="304">
        <f>IF($AE186="n/a",1.03*CJ186,IF($AE186&lt;0,1.01*CJ186,IF($AE186&gt;10,1.1*CJ186,(1+$AE186/100)*CJ186)))</f>
        <v>0.9928086217500002</v>
      </c>
      <c r="CL186" s="305">
        <f>IF($AE186="n/a",1.03*CK186,IF($AE186&lt;0,1.01*CK186,IF($AE186&gt;10,1.1*CK186,(1+$AE186/100)*CK186)))</f>
        <v>1.0623052252725</v>
      </c>
      <c r="CM186" s="303">
        <f>SUM(CH186:CL186)</f>
        <v>4.675129872022501</v>
      </c>
      <c r="CN186" s="300">
        <f>(CM186/H186)*100</f>
        <v>46.33429010924183</v>
      </c>
      <c r="CO186" s="306">
        <v>0.73</v>
      </c>
      <c r="CP186" s="307">
        <v>41.8</v>
      </c>
      <c r="CQ186" s="308">
        <v>-4.5</v>
      </c>
      <c r="CR186" s="307">
        <v>6</v>
      </c>
      <c r="CS186" s="308">
        <v>8.800000000000001</v>
      </c>
    </row>
    <row r="187" ht="11.25" customHeight="1">
      <c r="A187" t="s" s="173">
        <v>1474</v>
      </c>
      <c r="B187" t="s" s="110">
        <v>1475</v>
      </c>
      <c r="C187" t="s" s="173">
        <v>265</v>
      </c>
      <c r="D187" s="174">
        <v>7</v>
      </c>
      <c r="E187" s="85">
        <v>523</v>
      </c>
      <c r="F187" t="s" s="118">
        <v>129</v>
      </c>
      <c r="G187" t="s" s="113">
        <v>129</v>
      </c>
      <c r="H187" s="495">
        <v>242.48</v>
      </c>
      <c r="I187" s="177">
        <f>(R187/H187)*100</f>
        <v>1.237215440448697</v>
      </c>
      <c r="J187" s="311">
        <v>0.65</v>
      </c>
      <c r="K187" s="311">
        <v>0.75</v>
      </c>
      <c r="L187" s="177">
        <f>((K187/J187)-1)*100</f>
        <v>15.38461538461537</v>
      </c>
      <c r="M187" s="179">
        <v>42885</v>
      </c>
      <c r="N187" s="179">
        <v>42887</v>
      </c>
      <c r="O187" s="179">
        <v>42915</v>
      </c>
      <c r="P187" t="s" s="173">
        <v>546</v>
      </c>
      <c r="Q187" s="397"/>
      <c r="R187" s="180">
        <f>K187*4</f>
        <v>3</v>
      </c>
      <c r="S187" s="181">
        <f>IF(OR(W187&lt;0.01,W187="n/a"),"n/a",R187/W187*100)</f>
        <v>15.58441558441558</v>
      </c>
      <c r="T187" s="182">
        <f>IF(OR(W187&lt;0.01,Z187="n/a"),"n/a",(H187/SQRT(22.5*W187*(H187/Z187))-1)*100)</f>
        <v>-14.68939696673696</v>
      </c>
      <c r="U187" s="177">
        <f>IF(OR(W187&lt;0.01,W187="n/a"),"n/a",H187/W187)</f>
        <v>12.59636363636364</v>
      </c>
      <c r="V187" s="183">
        <v>12</v>
      </c>
      <c r="W187" s="176">
        <v>19.25</v>
      </c>
      <c r="X187" s="176">
        <v>1.05</v>
      </c>
      <c r="Y187" s="184">
        <v>2.23</v>
      </c>
      <c r="Z187" s="185">
        <v>1.3</v>
      </c>
      <c r="AA187" s="186">
        <v>10.6</v>
      </c>
      <c r="AB187" s="187">
        <v>34.2</v>
      </c>
      <c r="AC187" s="188">
        <v>6.68</v>
      </c>
      <c r="AD187" s="189">
        <v>29.3</v>
      </c>
      <c r="AE187" s="189">
        <v>12.03</v>
      </c>
      <c r="AF187" s="190">
        <v>25</v>
      </c>
      <c r="AG187" s="191">
        <v>93813</v>
      </c>
      <c r="AH187" s="192">
        <v>0.4</v>
      </c>
      <c r="AI187" s="193">
        <v>7.37</v>
      </c>
      <c r="AJ187" s="194">
        <f>IF(OR(AD187&lt;0,AD187="n/a",AD187=0,AN187="n/a"),"n/a",AN187/AD187)</f>
        <v>0.4498237734846477</v>
      </c>
      <c r="AK187" s="195">
        <f>IF(OR(AN187&lt;0,AN187="n/a",AO187&lt;0,AO187="n/a"),"n/a",AN187/AO187)</f>
        <v>1.836310538374212</v>
      </c>
      <c r="AL187" s="196">
        <f>((AP187/AQ187)^(1/1)-1)*100</f>
        <v>1.960784313725505</v>
      </c>
      <c r="AM187" s="196">
        <f>IF(AS187=0,"n/a",((AP187/AS187)^(1/3)-1)*100)</f>
        <v>8.244663738267356</v>
      </c>
      <c r="AN187" s="196">
        <f>IF(AV187=0,"n/a",((AP187/AV187)^(1/5)-1)*100)</f>
        <v>13.17983656310018</v>
      </c>
      <c r="AO187" s="197">
        <f>IF(BB187=0,"n/a",((AP187/BB187)^(1/10)-1)*100)</f>
        <v>7.177346253629313</v>
      </c>
      <c r="AP187" s="198">
        <v>2.6</v>
      </c>
      <c r="AQ187" s="194">
        <v>2.55</v>
      </c>
      <c r="AR187" s="194">
        <v>2.25</v>
      </c>
      <c r="AS187" s="194">
        <v>2.05</v>
      </c>
      <c r="AT187" s="199"/>
      <c r="AU187" s="194">
        <v>1.77</v>
      </c>
      <c r="AV187" s="198">
        <v>1.4</v>
      </c>
      <c r="AW187" s="199"/>
      <c r="AX187" s="398">
        <v>1.4</v>
      </c>
      <c r="AY187" s="370">
        <v>1.4</v>
      </c>
      <c r="AZ187" s="203">
        <v>1.4</v>
      </c>
      <c r="BA187" s="202">
        <v>1.4</v>
      </c>
      <c r="BB187" s="202">
        <v>1.3</v>
      </c>
      <c r="BC187" s="203">
        <v>1</v>
      </c>
      <c r="BD187" s="202">
        <v>1</v>
      </c>
      <c r="BE187" s="202">
        <v>0.74</v>
      </c>
      <c r="BF187" s="203">
        <v>0.48</v>
      </c>
      <c r="BG187" s="203">
        <v>0.48</v>
      </c>
      <c r="BH187" s="202">
        <v>0.48</v>
      </c>
      <c r="BI187" s="314">
        <v>0.24</v>
      </c>
      <c r="BJ187" s="200">
        <f>SUM(AP187:BI187)</f>
        <v>23.94</v>
      </c>
      <c r="BK187" s="205">
        <f>((AP187/AQ187)-1)*100</f>
        <v>1.960784313725505</v>
      </c>
      <c r="BL187" s="205">
        <f>((AQ187/AR187)-1)*100</f>
        <v>13.33333333333333</v>
      </c>
      <c r="BM187" s="205">
        <f>((AR187/AS187)-1)*100</f>
        <v>9.756097560975618</v>
      </c>
      <c r="BN187" s="205">
        <f>IF(AU187=0,0,IF(AU187&gt;AS187,0,((AS187/AU187)-1)*100))</f>
        <v>15.81920903954801</v>
      </c>
      <c r="BO187" s="205">
        <f>IF(AV187=0,0,IF(AV187&gt;AU187,0,((AU187/AV187)-1)*100))</f>
        <v>26.42857142857144</v>
      </c>
      <c r="BP187" s="205">
        <f>IF(AX187=0,0,IF(AX187&gt;AV187,0,((AV187/AX187)-1)*100))</f>
        <v>0</v>
      </c>
      <c r="BQ187" s="206">
        <f>IF(AY187=0,0,IF(AY187&gt;AX187,0,((AX187/AY187)-1)*100))</f>
        <v>0</v>
      </c>
      <c r="BR187" s="207">
        <f>IF(AZ187=0,0,IF(AZ187&gt;AY187,0,((AY187/AZ187)-1)*100))</f>
        <v>0</v>
      </c>
      <c r="BS187" s="207">
        <f>IF(BA187=0,0,IF(BA187&gt;AZ187,0,((AZ187/BA187)-1)*100))</f>
        <v>0</v>
      </c>
      <c r="BT187" s="207">
        <f>IF(BB187=0,0,IF(BB187&gt;BA187,0,((BA187/BB187)-1)*100))</f>
        <v>7.692307692307687</v>
      </c>
      <c r="BU187" s="207">
        <f>IF(BC187=0,0,IF(BC187&gt;BB187,0,((BB187/BC187)-1)*100))</f>
        <v>30</v>
      </c>
      <c r="BV187" s="207">
        <f>IF(BD187=0,0,IF(BD187&gt;BC187,0,((BC187/BD187)-1)*100))</f>
        <v>0</v>
      </c>
      <c r="BW187" s="207">
        <f>IF(BE187=0,0,IF(BE187&gt;BD187,0,((BD187/BE187)-1)*100))</f>
        <v>35.13513513513513</v>
      </c>
      <c r="BX187" s="207">
        <f>IF(BF187=0,0,IF(BF187&gt;BE187,0,((BE187/BF187)-1)*100))</f>
        <v>54.16666666666667</v>
      </c>
      <c r="BY187" s="207">
        <f>IF(BG187=0,0,IF(BG187&gt;BF187,0,((BF187/BG187)-1)*100))</f>
        <v>0</v>
      </c>
      <c r="BZ187" s="207">
        <f>IF(BH187=0,0,IF(BH187&gt;BG187,0,((BG187/BH187)-1)*100))</f>
        <v>0</v>
      </c>
      <c r="CA187" s="208">
        <f>IF(BI187=0,0,IF(BI187&gt;BH187,0,((BH187/BI187)-1)*100))</f>
        <v>100</v>
      </c>
      <c r="CB187" s="205">
        <f>AVERAGE(BK187:CA187)</f>
        <v>17.31130030413314</v>
      </c>
      <c r="CC187" s="205">
        <f>SQRT(AVERAGE((BK187-$CB187)^2,(BL187-$CB187)^2,(BM187-$CB187)^2,(BN187-$CB187)^2,(BO187-$CB187)^2,(BP187-$CB187)^2,(BQ187-$CB187)^2,(BR187-$CB187)^2,(BS187-$CB187)^2,(BT187-$CB187)^2,(BU187-$CB187)^2,(BV187-$CB187)^2,(BW187-$CB187)^2,(BX187-$CB187)^2,(BY187-$CB187)^2,(BZ187-$CB187)^2,(CA187-$CB187)^2))</f>
        <v>25.7346398979951</v>
      </c>
      <c r="CD187" t="s" s="110">
        <v>132</v>
      </c>
      <c r="CE187" s="209">
        <f>IF(AN187="n/a","n/a",IF(U187&lt;0,"n/a",IF(U187="n/a","n/a",I187+AN187-U187)))</f>
        <v>1.820688367185239</v>
      </c>
      <c r="CF187" s="209">
        <f>IF(AN187="n/a","n/a",I187+AN187)</f>
        <v>14.41705200354887</v>
      </c>
      <c r="CG187" s="205">
        <f>D187/10+(1000-E187)/100+IF(F187="N",2,IF(F187="Y",1,0))+IF(G187="N",2,IF(G187="Y",1,0))+IF(L187&gt;10,5,L187/2)+IF(S187&gt;100,0,IF(S187&lt;0,0,(100-S187)/10))+IF(U187&gt;100,0,IF(U187&lt;0,0,(100-U187)/10))+IF(X187="-",0,IF(X187="N/A",0,IF(X187&gt;5,0,5-X187)))+IF(Y187&gt;5,0,5-Y187)+IF(Z187="N/A",0,IF(Z187&gt;5,0,5-Z187))+IF(AB187&lt;0,0,IF(AB187="-",0,IF(AB187="N/A",0,IF(AB187&gt;10,5,AB187/2))))+IF(AC187="n/a",0,IF(AC187&lt;0,0,IF(AC187&gt;10,5,AC187/2)))+IF(AE187="n/a",0,IF(AE187&lt;0,0,IF(AE187&gt;10,5,AE187/2)))+AF187/10+IF(AG187&gt;100000,3,IF(AG187&gt;10000,2,IF(AG187&gt;1000,1,0)))+IF(AL187&gt;10,5,AL187/2)+IF(AM187="n/a",0,IF(AM187&gt;10,5,AM187/2))+IF(AN187="n/a",0,IF(AN187&gt;10,5,AN187/2))+IF(AO187="n/a",0,IF(AO187&lt;0,0,IF(AO187&gt;10,5,AO187/2)))+IF(CB187&gt;10,5,CB187/2)</f>
        <v>74.60331923073318</v>
      </c>
      <c r="CH187" s="315">
        <f>IF(AB187="n/a",1.03*AP187,IF(AB187&lt;0,1.01*AP187,IF(AB187&gt;10,1.1*AP187,(1+AB187/100)*AP187)))</f>
        <v>2.86</v>
      </c>
      <c r="CI187" s="211">
        <f>IF($AC187="n/a",1.03*CH187,IF($AC187&lt;0,1.01*CH187,IF($AC187&gt;10,1.1*CH187,(1+$AC187/100)*CH187)))</f>
        <v>3.051048</v>
      </c>
      <c r="CJ187" s="212">
        <f>IF($AE187="n/a",1.03*CI187,IF($AE187&lt;0,1.01*CI187,IF($AE187&gt;10,1.1*CI187,(1+$AE187/100)*CI187)))</f>
        <v>3.356152800000001</v>
      </c>
      <c r="CK187" s="212">
        <f>IF($AE187="n/a",1.03*CJ187,IF($AE187&lt;0,1.01*CJ187,IF($AE187&gt;10,1.1*CJ187,(1+$AE187/100)*CJ187)))</f>
        <v>3.691768080000001</v>
      </c>
      <c r="CL187" s="210">
        <f>IF($AE187="n/a",1.03*CK187,IF($AE187&lt;0,1.01*CK187,IF($AE187&gt;10,1.1*CK187,(1+$AE187/100)*CK187)))</f>
        <v>4.060944888000002</v>
      </c>
      <c r="CM187" s="211">
        <f>SUM(CH187:CL187)</f>
        <v>17.019913768</v>
      </c>
      <c r="CN187" s="208">
        <f>(CM187/H187)*100</f>
        <v>7.019100036291655</v>
      </c>
      <c r="CO187" s="213">
        <v>1.48</v>
      </c>
      <c r="CP187" s="214">
        <v>38.8</v>
      </c>
      <c r="CQ187" s="215">
        <v>-5</v>
      </c>
      <c r="CR187" s="214">
        <v>4.4</v>
      </c>
      <c r="CS187" s="215">
        <v>5.3</v>
      </c>
    </row>
    <row r="188" ht="11.25" customHeight="1">
      <c r="A188" t="s" s="227">
        <v>1476</v>
      </c>
      <c r="B188" t="s" s="116">
        <v>1477</v>
      </c>
      <c r="C188" t="s" s="116">
        <v>1478</v>
      </c>
      <c r="D188" s="218">
        <v>5</v>
      </c>
      <c r="E188" s="85">
        <v>808</v>
      </c>
      <c r="F188" t="s" s="220">
        <v>141</v>
      </c>
      <c r="G188" t="s" s="221">
        <v>141</v>
      </c>
      <c r="H188" s="493">
        <v>30.59</v>
      </c>
      <c r="I188" s="223">
        <f>(R188/H188)*100</f>
        <v>1.830663615560641</v>
      </c>
      <c r="J188" s="224">
        <v>0.1</v>
      </c>
      <c r="K188" s="224">
        <v>0.14</v>
      </c>
      <c r="L188" s="223">
        <f>((K188/J188)-1)*100</f>
        <v>40.00000000000001</v>
      </c>
      <c r="M188" s="226">
        <v>43039</v>
      </c>
      <c r="N188" s="226">
        <v>43040</v>
      </c>
      <c r="O188" s="226">
        <v>43070</v>
      </c>
      <c r="P188" t="s" s="227">
        <v>147</v>
      </c>
      <c r="Q188" s="325"/>
      <c r="R188" s="225">
        <f>K188*4</f>
        <v>0.5600000000000001</v>
      </c>
      <c r="S188" s="228">
        <f>IF(OR(W188&lt;0.01,W188="n/a"),"n/a",R188/W188*100)</f>
        <v>12.28070175438597</v>
      </c>
      <c r="T188" s="229">
        <f>IF(OR(W188&lt;0.01,Z188="n/a"),"n/a",(H188/SQRT(22.5*W188*(H188/Z188))-1)*100)</f>
        <v>-31.58270740575943</v>
      </c>
      <c r="U188" s="223">
        <f>IF(OR(W188&lt;0.01,W188="n/a"),"n/a",H188/W188)</f>
        <v>6.708333333333334</v>
      </c>
      <c r="V188" s="230">
        <v>12</v>
      </c>
      <c r="W188" s="222">
        <v>4.56</v>
      </c>
      <c r="X188" s="222">
        <v>1.03</v>
      </c>
      <c r="Y188" s="231">
        <v>0.54</v>
      </c>
      <c r="Z188" s="232">
        <v>1.57</v>
      </c>
      <c r="AA188" s="233">
        <v>21.1</v>
      </c>
      <c r="AB188" s="234">
        <v>322.6</v>
      </c>
      <c r="AC188" s="235">
        <v>38.98</v>
      </c>
      <c r="AD188" s="236">
        <v>32</v>
      </c>
      <c r="AE188" s="236">
        <v>6.49</v>
      </c>
      <c r="AF188" s="237">
        <v>11</v>
      </c>
      <c r="AG188" s="238">
        <v>8058</v>
      </c>
      <c r="AH188" s="239">
        <v>0.1</v>
      </c>
      <c r="AI188" s="240">
        <v>1.31</v>
      </c>
      <c r="AJ188" t="s" s="265">
        <f>IF(OR(AD188&lt;0,AD188="n/a",AD188=0,AN188="n/a"),"n/a",AN188/AD188)</f>
        <v>143</v>
      </c>
      <c r="AK188" t="s" s="265">
        <f>IF(OR(AN188&lt;0,AN188="n/a",AO188&lt;0,AO188="n/a"),"n/a",AN188/AO188)</f>
        <v>143</v>
      </c>
      <c r="AL188" s="243">
        <f>((AP188/AQ188)^(1/1)-1)*100</f>
        <v>24</v>
      </c>
      <c r="AM188" s="243">
        <f>IF(AS188=0,"n/a",((AP188/AS188)^(1/3)-1)*100)</f>
        <v>83.70905500142275</v>
      </c>
      <c r="AN188" t="s" s="265">
        <f>IF(AV188=0,"n/a",((AP188/AV188)^(1/5)-1)*100)</f>
        <v>143</v>
      </c>
      <c r="AO188" t="s" s="265">
        <f>IF(BB188=0,"n/a",((AP188/BB188)^(1/10)-1)*100)</f>
        <v>143</v>
      </c>
      <c r="AP188" s="241">
        <v>0.31</v>
      </c>
      <c r="AQ188" s="241">
        <v>0.25</v>
      </c>
      <c r="AR188" s="241">
        <v>0.22</v>
      </c>
      <c r="AS188" s="241">
        <v>0.05</v>
      </c>
      <c r="AT188" s="245"/>
      <c r="AU188" s="321">
        <v>0</v>
      </c>
      <c r="AV188" s="321">
        <v>0</v>
      </c>
      <c r="AW188" s="245"/>
      <c r="AX188" s="583">
        <v>0</v>
      </c>
      <c r="AY188" s="394">
        <v>0</v>
      </c>
      <c r="AZ188" s="317">
        <v>0</v>
      </c>
      <c r="BA188" s="317">
        <v>0</v>
      </c>
      <c r="BB188" s="317">
        <v>0</v>
      </c>
      <c r="BC188" s="317">
        <v>0</v>
      </c>
      <c r="BD188" s="317">
        <v>0</v>
      </c>
      <c r="BE188" s="317">
        <v>0</v>
      </c>
      <c r="BF188" s="317">
        <v>0.48</v>
      </c>
      <c r="BG188" s="317">
        <v>1.02</v>
      </c>
      <c r="BH188" s="317">
        <v>1.2</v>
      </c>
      <c r="BI188" s="401">
        <v>1.2</v>
      </c>
      <c r="BJ188" s="246">
        <f>SUM(AP188:BI188)</f>
        <v>4.73</v>
      </c>
      <c r="BK188" s="250">
        <f>((AP188/AQ188)-1)*100</f>
        <v>24</v>
      </c>
      <c r="BL188" s="250">
        <f>((AQ188/AR188)-1)*100</f>
        <v>13.63636363636365</v>
      </c>
      <c r="BM188" s="250">
        <f>((AR188/AS188)-1)*100</f>
        <v>339.9999999999999</v>
      </c>
      <c r="BN188" s="250">
        <f>IF(AU188=0,0,IF(AU188&gt;AS188,0,((AS188/AU188)-1)*100))</f>
        <v>0</v>
      </c>
      <c r="BO188" s="250">
        <f>IF(AV188=0,0,IF(AV188&gt;AU188,0,((AU188/AV188)-1)*100))</f>
        <v>0</v>
      </c>
      <c r="BP188" s="250">
        <f>IF(AX188=0,0,IF(AX188&gt;AV188,0,((AV188/AX188)-1)*100))</f>
        <v>0</v>
      </c>
      <c r="BQ188" s="251">
        <f>IF(AY188=0,0,IF(AY188&gt;AX188,0,((AX188/AY188)-1)*100))</f>
        <v>0</v>
      </c>
      <c r="BR188" s="252">
        <f>IF(AZ188=0,0,IF(AZ188&gt;AY188,0,((AY188/AZ188)-1)*100))</f>
        <v>0</v>
      </c>
      <c r="BS188" s="252">
        <f>IF(BA188=0,0,IF(BA188&gt;AZ188,0,((AZ188/BA188)-1)*100))</f>
        <v>0</v>
      </c>
      <c r="BT188" s="252">
        <f>IF(BB188=0,0,IF(BB188&gt;BA188,0,((BA188/BB188)-1)*100))</f>
        <v>0</v>
      </c>
      <c r="BU188" s="252">
        <f>IF(BC188=0,0,IF(BC188&gt;BB188,0,((BB188/BC188)-1)*100))</f>
        <v>0</v>
      </c>
      <c r="BV188" s="252">
        <f>IF(BD188=0,0,IF(BD188&gt;BC188,0,((BC188/BD188)-1)*100))</f>
        <v>0</v>
      </c>
      <c r="BW188" s="252">
        <f>IF(BE188=0,0,IF(BE188&gt;BD188,0,((BD188/BE188)-1)*100))</f>
        <v>0</v>
      </c>
      <c r="BX188" s="252">
        <f>IF(BF188=0,0,IF(BF188&gt;BE188,0,((BE188/BF188)-1)*100))</f>
        <v>0</v>
      </c>
      <c r="BY188" s="252">
        <f>IF(BG188=0,0,IF(BG188&gt;BF188,0,((BF188/BG188)-1)*100))</f>
        <v>0</v>
      </c>
      <c r="BZ188" s="252">
        <f>IF(BH188=0,0,IF(BH188&gt;BG188,0,((BG188/BH188)-1)*100))</f>
        <v>0</v>
      </c>
      <c r="CA188" s="253">
        <f>IF(BI188=0,0,IF(BI188&gt;BH188,0,((BH188/BI188)-1)*100))</f>
        <v>0</v>
      </c>
      <c r="CB188" s="250">
        <f>AVERAGE(BK188:CA188)</f>
        <v>22.21390374331551</v>
      </c>
      <c r="CC188" s="250">
        <f>SQRT(AVERAGE((BK188-$CB188)^2,(BL188-$CB188)^2,(BM188-$CB188)^2,(BN188-$CB188)^2,(BO188-$CB188)^2,(BP188-$CB188)^2,(BQ188-$CB188)^2,(BR188-$CB188)^2,(BS188-$CB188)^2,(BT188-$CB188)^2,(BU188-$CB188)^2,(BV188-$CB188)^2,(BW188-$CB188)^2,(BX188-$CB188)^2,(BY188-$CB188)^2,(BZ188-$CB188)^2,(CA188-$CB188)^2))</f>
        <v>79.6954395999247</v>
      </c>
      <c r="CD188" t="s" s="116">
        <v>302</v>
      </c>
      <c r="CE188" t="s" s="402">
        <f>IF(AN188="n/a","n/a",IF(U188&lt;0,"n/a",IF(U188="n/a","n/a",I188+AN188-U188)))</f>
        <v>143</v>
      </c>
      <c r="CF188" t="s" s="402">
        <f>IF(AN188="n/a","n/a",I188+AN188)</f>
        <v>143</v>
      </c>
      <c r="CG188" s="250">
        <f>D188/10+(1000-E188)/100+IF(F188="N",2,IF(F188="Y",1,0))+IF(G188="N",2,IF(G188="Y",1,0))+IF(L188&gt;10,5,L188/2)+IF(S188&gt;100,0,IF(S188&lt;0,0,(100-S188)/10))+IF(U188&gt;100,0,IF(U188&lt;0,0,(100-U188)/10))+IF(X188="-",0,IF(X188="N/A",0,IF(X188&gt;5,0,5-X188)))+IF(Y188&gt;5,0,5-Y188)+IF(Z188="N/A",0,IF(Z188&gt;5,0,5-Z188))+IF(AB188&lt;0,0,IF(AB188="-",0,IF(AB188="N/A",0,IF(AB188&gt;10,5,AB188/2))))+IF(AC188="n/a",0,IF(AC188&lt;0,0,IF(AC188&gt;10,5,AC188/2)))+IF(AE188="n/a",0,IF(AE188&lt;0,0,IF(AE188&gt;10,5,AE188/2)))+AF188/10+IF(AG188&gt;100000,3,IF(AG188&gt;10000,2,IF(AG188&gt;1000,1,0)))+IF(AL188&gt;10,5,AL188/2)+IF(AM188="n/a",0,IF(AM188&gt;10,5,AM188/2))+IF(AN188="n/a",0,IF(AN188&gt;10,5,AN188/2))+IF(AO188="n/a",0,IF(AO188&lt;0,0,IF(AO188&gt;10,5,AO188/2)))+IF(CB188&gt;10,5,CB188/2)</f>
        <v>69.72609649122808</v>
      </c>
      <c r="CH188" s="255">
        <f>IF(AB188="n/a",1.03*AP188,IF(AB188&lt;0,1.01*AP188,IF(AB188&gt;10,1.1*AP188,(1+AB188/100)*AP188)))</f>
        <v>0.341</v>
      </c>
      <c r="CI188" s="256">
        <f>IF($AC188="n/a",1.03*CH188,IF($AC188&lt;0,1.01*CH188,IF($AC188&gt;10,1.1*CH188,(1+$AC188/100)*CH188)))</f>
        <v>0.3751</v>
      </c>
      <c r="CJ188" s="257">
        <f>IF($AE188="n/a",1.03*CI188,IF($AE188&lt;0,1.01*CI188,IF($AE188&gt;10,1.1*CI188,(1+$AE188/100)*CI188)))</f>
        <v>0.39944399</v>
      </c>
      <c r="CK188" s="257">
        <f>IF($AE188="n/a",1.03*CJ188,IF($AE188&lt;0,1.01*CJ188,IF($AE188&gt;10,1.1*CJ188,(1+$AE188/100)*CJ188)))</f>
        <v>0.425367904951</v>
      </c>
      <c r="CL188" s="258">
        <f>IF($AE188="n/a",1.03*CK188,IF($AE188&lt;0,1.01*CK188,IF($AE188&gt;10,1.1*CK188,(1+$AE188/100)*CK188)))</f>
        <v>0.4529742819823199</v>
      </c>
      <c r="CM188" s="256">
        <f>SUM(CH188:CL188)</f>
        <v>1.99388617693332</v>
      </c>
      <c r="CN188" s="253">
        <f>(CM188/H188)*100</f>
        <v>6.518097995859169</v>
      </c>
      <c r="CO188" s="259">
        <v>1.52</v>
      </c>
      <c r="CP188" s="260">
        <v>11.2</v>
      </c>
      <c r="CQ188" s="261">
        <v>-17.8</v>
      </c>
      <c r="CR188" s="260">
        <v>-4.8</v>
      </c>
      <c r="CS188" s="261">
        <v>-9.199999999999999</v>
      </c>
    </row>
    <row r="189" ht="11.25" customHeight="1">
      <c r="A189" t="s" s="116">
        <v>1479</v>
      </c>
      <c r="B189" t="s" s="116">
        <v>1480</v>
      </c>
      <c r="C189" t="s" s="227">
        <v>128</v>
      </c>
      <c r="D189" s="443">
        <v>5</v>
      </c>
      <c r="E189" s="85">
        <v>704</v>
      </c>
      <c r="F189" t="s" s="220">
        <v>129</v>
      </c>
      <c r="G189" t="s" s="221">
        <v>129</v>
      </c>
      <c r="H189" s="560">
        <v>13.75</v>
      </c>
      <c r="I189" s="223">
        <f>(R189/H189)*100</f>
        <v>2.909090909090909</v>
      </c>
      <c r="J189" s="224">
        <v>0.08</v>
      </c>
      <c r="K189" s="224">
        <v>0.1</v>
      </c>
      <c r="L189" s="223">
        <f>((K189/J189)-1)*100</f>
        <v>25</v>
      </c>
      <c r="M189" s="327">
        <v>42424</v>
      </c>
      <c r="N189" s="327">
        <v>42426</v>
      </c>
      <c r="O189" s="327">
        <v>42440</v>
      </c>
      <c r="P189" t="s" s="227">
        <v>1481</v>
      </c>
      <c r="Q189" s="316"/>
      <c r="R189" s="225">
        <f>K189*4</f>
        <v>0.4</v>
      </c>
      <c r="S189" s="228">
        <f>IF(OR(W189&lt;0.01,W189="n/a"),"n/a",R189/W189*100)</f>
        <v>200</v>
      </c>
      <c r="T189" s="229">
        <f>IF(OR(W189&lt;0.01,Z189="n/a"),"n/a",(H189/SQRT(22.5*W189*(H189/Z189))-1)*100)</f>
        <v>93.07453943432775</v>
      </c>
      <c r="U189" s="223">
        <f>IF(OR(W189&lt;0.01,W189="n/a"),"n/a",H189/W189)</f>
        <v>68.75</v>
      </c>
      <c r="V189" s="230">
        <v>12</v>
      </c>
      <c r="W189" s="561">
        <v>0.2</v>
      </c>
      <c r="X189" t="s" s="562">
        <v>143</v>
      </c>
      <c r="Y189" s="563">
        <v>2.46</v>
      </c>
      <c r="Z189" s="564">
        <v>1.22</v>
      </c>
      <c r="AA189" t="s" s="649">
        <v>143</v>
      </c>
      <c r="AB189" t="s" s="650">
        <v>143</v>
      </c>
      <c r="AC189" t="s" s="649">
        <v>143</v>
      </c>
      <c r="AD189" t="s" s="562">
        <v>143</v>
      </c>
      <c r="AE189" t="s" s="562">
        <v>143</v>
      </c>
      <c r="AF189" s="237">
        <v>0</v>
      </c>
      <c r="AG189" s="651">
        <v>62</v>
      </c>
      <c r="AH189" t="s" s="562">
        <v>143</v>
      </c>
      <c r="AI189" t="s" s="562">
        <v>143</v>
      </c>
      <c r="AJ189" t="s" s="265">
        <f>IF(OR(AD189&lt;0,AD189="n/a",AD189=0,AN189="n/a"),"n/a",AN189/AD189)</f>
        <v>143</v>
      </c>
      <c r="AK189" t="s" s="265">
        <f>IF(OR(AN189&lt;0,AN189="n/a",AO189&lt;0,AO189="n/a"),"n/a",AN189/AO189)</f>
        <v>143</v>
      </c>
      <c r="AL189" s="243">
        <f>((AP189/AQ189)^(1/1)-1)*100</f>
        <v>53.84615384615385</v>
      </c>
      <c r="AM189" s="243">
        <f>IF(AS189=0,"n/a",((AP189/AS189)^(1/3)-1)*100)</f>
        <v>58.74010519681994</v>
      </c>
      <c r="AN189" t="s" s="265">
        <f>IF(AV189=0,"n/a",((AP189/AV189)^(1/5)-1)*100)</f>
        <v>143</v>
      </c>
      <c r="AO189" s="244">
        <f>IF(BB189=0,"n/a",((AP189/BB189)^(1/10)-1)*100)</f>
        <v>18.03801629770374</v>
      </c>
      <c r="AP189" s="241">
        <v>0.4</v>
      </c>
      <c r="AQ189" s="241">
        <v>0.26</v>
      </c>
      <c r="AR189" s="241">
        <v>0.125</v>
      </c>
      <c r="AS189" s="321">
        <v>0.1</v>
      </c>
      <c r="AT189" s="245"/>
      <c r="AU189" s="241">
        <v>0.075</v>
      </c>
      <c r="AV189" s="321">
        <v>0</v>
      </c>
      <c r="AW189" s="245"/>
      <c r="AX189" s="583">
        <v>0</v>
      </c>
      <c r="AY189" s="394">
        <v>0.08</v>
      </c>
      <c r="AZ189" s="317">
        <v>0.08</v>
      </c>
      <c r="BA189" s="248">
        <v>0.08</v>
      </c>
      <c r="BB189" s="248">
        <v>0.07618</v>
      </c>
      <c r="BC189" s="248">
        <v>0.07107000000000001</v>
      </c>
      <c r="BD189" s="248">
        <v>0.06462</v>
      </c>
      <c r="BE189" s="317">
        <v>0</v>
      </c>
      <c r="BF189" s="317">
        <v>0</v>
      </c>
      <c r="BG189" s="317">
        <v>0</v>
      </c>
      <c r="BH189" s="317">
        <v>0</v>
      </c>
      <c r="BI189" s="401">
        <v>0</v>
      </c>
      <c r="BJ189" s="246">
        <f>SUM(AP189:BI189)</f>
        <v>1.41187</v>
      </c>
      <c r="BK189" s="250">
        <f>((AP189/AQ189)-1)*100</f>
        <v>53.84615384615385</v>
      </c>
      <c r="BL189" s="250">
        <f>((AQ189/AR189)-1)*100</f>
        <v>108</v>
      </c>
      <c r="BM189" s="250">
        <f>((AR189/AS189)-1)*100</f>
        <v>25</v>
      </c>
      <c r="BN189" s="250">
        <f>IF(AU189=0,0,IF(AU189&gt;AS189,0,((AS189/AU189)-1)*100))</f>
        <v>33.33333333333335</v>
      </c>
      <c r="BO189" s="250">
        <f>IF(AV189=0,0,IF(AV189&gt;AU189,0,((AU189/AV189)-1)*100))</f>
        <v>0</v>
      </c>
      <c r="BP189" s="250">
        <f>IF(AX189=0,0,IF(AX189&gt;AV189,0,((AV189/AX189)-1)*100))</f>
        <v>0</v>
      </c>
      <c r="BQ189" s="251">
        <f>IF(AY189=0,0,IF(AY189&gt;AX189,0,((AX189/AY189)-1)*100))</f>
        <v>0</v>
      </c>
      <c r="BR189" s="252">
        <f>IF(AZ189=0,0,IF(AZ189&gt;AY189,0,((AY189/AZ189)-1)*100))</f>
        <v>0</v>
      </c>
      <c r="BS189" s="252">
        <f>IF(BA189=0,0,IF(BA189&gt;AZ189,0,((AZ189/BA189)-1)*100))</f>
        <v>0</v>
      </c>
      <c r="BT189" s="252">
        <f>IF(BB189=0,0,IF(BB189&gt;BA189,0,((BA189/BB189)-1)*100))</f>
        <v>5.014439485429256</v>
      </c>
      <c r="BU189" s="252">
        <f>IF(BC189=0,0,IF(BC189&gt;BB189,0,((BB189/BC189)-1)*100))</f>
        <v>7.190094273251701</v>
      </c>
      <c r="BV189" s="252">
        <f>IF(BD189=0,0,IF(BD189&gt;BC189,0,((BC189/BD189)-1)*100))</f>
        <v>9.981429897864459</v>
      </c>
      <c r="BW189" s="252">
        <f>IF(BE189=0,0,IF(BE189&gt;BD189,0,((BD189/BE189)-1)*100))</f>
        <v>0</v>
      </c>
      <c r="BX189" s="252">
        <f>IF(BF189=0,0,IF(BF189&gt;BE189,0,((BE189/BF189)-1)*100))</f>
        <v>0</v>
      </c>
      <c r="BY189" s="252">
        <f>IF(BG189=0,0,IF(BG189&gt;BF189,0,((BF189/BG189)-1)*100))</f>
        <v>0</v>
      </c>
      <c r="BZ189" s="252">
        <f>IF(BH189=0,0,IF(BH189&gt;BG189,0,((BG189/BH189)-1)*100))</f>
        <v>0</v>
      </c>
      <c r="CA189" s="253">
        <f>IF(BI189=0,0,IF(BI189&gt;BH189,0,((BH189/BI189)-1)*100))</f>
        <v>0</v>
      </c>
      <c r="CB189" s="250">
        <f>AVERAGE(BK189:CA189)</f>
        <v>14.25679122564898</v>
      </c>
      <c r="CC189" s="250">
        <f>SQRT(AVERAGE((BK189-$CB189)^2,(BL189-$CB189)^2,(BM189-$CB189)^2,(BN189-$CB189)^2,(BO189-$CB189)^2,(BP189-$CB189)^2,(BQ189-$CB189)^2,(BR189-$CB189)^2,(BS189-$CB189)^2,(BT189-$CB189)^2,(BU189-$CB189)^2,(BV189-$CB189)^2,(BW189-$CB189)^2,(BX189-$CB189)^2,(BY189-$CB189)^2,(BZ189-$CB189)^2,(CA189-$CB189)^2))</f>
        <v>27.67525627074336</v>
      </c>
      <c r="CD189" t="s" s="116">
        <v>132</v>
      </c>
      <c r="CE189" t="s" s="402">
        <f>IF(AN189="n/a","n/a",IF(U189&lt;0,"n/a",IF(U189="n/a","n/a",I189+AN189-U189)))</f>
        <v>143</v>
      </c>
      <c r="CF189" t="s" s="402">
        <f>IF(AN189="n/a","n/a",I189+AN189)</f>
        <v>143</v>
      </c>
      <c r="CG189" s="250">
        <f>D189/10+(1000-E189)/100+IF(F189="N",2,IF(F189="Y",1,0))+IF(G189="N",2,IF(G189="Y",1,0))+IF(L189&gt;10,5,L189/2)+IF(S189&gt;100,0,IF(S189&lt;0,0,(100-S189)/10))+IF(U189&gt;100,0,IF(U189&lt;0,0,(100-U189)/10))+IF(X189="-",0,IF(X189="N/A",0,IF(X189&gt;5,0,5-X189)))+IF(Y189&gt;5,0,5-Y189)+IF(Z189="N/A",0,IF(Z189&gt;5,0,5-Z189))+IF(AB189&lt;0,0,IF(AB189="-",0,IF(AB189="N/A",0,IF(AB189&gt;10,5,AB189/2))))+IF(AC189="n/a",0,IF(AC189&lt;0,0,IF(AC189&gt;10,5,AC189/2)))+IF(AE189="n/a",0,IF(AE189&lt;0,0,IF(AE189&gt;10,5,AE189/2)))+AF189/10+IF(AG189&gt;100000,3,IF(AG189&gt;10000,2,IF(AG189&gt;1000,1,0)))+IF(AL189&gt;10,5,AL189/2)+IF(AM189="n/a",0,IF(AM189&gt;10,5,AM189/2))+IF(AN189="n/a",0,IF(AN189&gt;10,5,AN189/2))+IF(AO189="n/a",0,IF(AO189&lt;0,0,IF(AO189&gt;10,5,AO189/2)))+IF(CB189&gt;10,5,CB189/2)</f>
        <v>37.905</v>
      </c>
      <c r="CH189" s="255">
        <f>IF(AB189="n/a",1.03*AP189,IF(AB189&lt;0,1.01*AP189,IF(AB189&gt;10,1.1*AP189,(1+AB189/100)*AP189)))</f>
        <v>0.412</v>
      </c>
      <c r="CI189" s="256">
        <f>IF($AC189="n/a",1.03*CH189,IF($AC189&lt;0,1.01*CH189,IF($AC189&gt;10,1.1*CH189,(1+$AC189/100)*CH189)))</f>
        <v>0.4243600000000001</v>
      </c>
      <c r="CJ189" s="257">
        <f>IF($AE189="n/a",1.03*CI189,IF($AE189&lt;0,1.01*CI189,IF($AE189&gt;10,1.1*CI189,(1+$AE189/100)*CI189)))</f>
        <v>0.4370908000000001</v>
      </c>
      <c r="CK189" s="257">
        <f>IF($AE189="n/a",1.03*CJ189,IF($AE189&lt;0,1.01*CJ189,IF($AE189&gt;10,1.1*CJ189,(1+$AE189/100)*CJ189)))</f>
        <v>0.4502035240000001</v>
      </c>
      <c r="CL189" s="258">
        <f>IF($AE189="n/a",1.03*CK189,IF($AE189&lt;0,1.01*CK189,IF($AE189&gt;10,1.1*CK189,(1+$AE189/100)*CK189)))</f>
        <v>0.4637096297200001</v>
      </c>
      <c r="CM189" s="256">
        <f>SUM(CH189:CL189)</f>
        <v>2.187363953720</v>
      </c>
      <c r="CN189" s="253">
        <f>(CM189/H189)*100</f>
        <v>15.9081014816</v>
      </c>
      <c r="CO189" t="s" s="562">
        <v>143</v>
      </c>
      <c r="CP189" s="659">
        <v>5.4</v>
      </c>
      <c r="CQ189" s="660">
        <v>-8.300000000000001</v>
      </c>
      <c r="CR189" s="652">
        <v>-1.3</v>
      </c>
      <c r="CS189" s="653">
        <v>-3.3</v>
      </c>
    </row>
    <row r="190" ht="11.25" customHeight="1">
      <c r="A190" t="s" s="227">
        <v>1482</v>
      </c>
      <c r="B190" t="s" s="116">
        <v>1483</v>
      </c>
      <c r="C190" t="s" s="227">
        <v>194</v>
      </c>
      <c r="D190" s="218">
        <v>7</v>
      </c>
      <c r="E190" s="85">
        <v>446</v>
      </c>
      <c r="F190" t="s" s="220">
        <v>55</v>
      </c>
      <c r="G190" t="s" s="221">
        <v>55</v>
      </c>
      <c r="H190" s="493">
        <v>32.83</v>
      </c>
      <c r="I190" s="223">
        <f>(R190/H190)*100</f>
        <v>3.350593968930857</v>
      </c>
      <c r="J190" s="224">
        <v>0.2625</v>
      </c>
      <c r="K190" s="224">
        <v>0.275</v>
      </c>
      <c r="L190" s="223">
        <f>((K190/J190)-1)*100</f>
        <v>4.761904761904767</v>
      </c>
      <c r="M190" s="327">
        <v>42699</v>
      </c>
      <c r="N190" s="327">
        <v>42703</v>
      </c>
      <c r="O190" s="327">
        <v>42724</v>
      </c>
      <c r="P190" t="s" s="227">
        <v>401</v>
      </c>
      <c r="Q190" t="s" s="574">
        <v>1484</v>
      </c>
      <c r="R190" s="225">
        <f>K190*4</f>
        <v>1.1</v>
      </c>
      <c r="S190" s="228">
        <f>IF(OR(W190&lt;0.01,W190="n/a"),"n/a",R190/W190*100)</f>
        <v>106.7961165048544</v>
      </c>
      <c r="T190" s="229">
        <f>IF(OR(W190&lt;0.01,Z190="n/a"),"n/a",(H190/SQRT(22.5*W190*(H190/Z190))-1)*100)</f>
        <v>39.31114237743876</v>
      </c>
      <c r="U190" s="223">
        <f>IF(OR(W190&lt;0.01,W190="n/a"),"n/a",H190/W190)</f>
        <v>31.87378640776699</v>
      </c>
      <c r="V190" s="230">
        <v>12</v>
      </c>
      <c r="W190" s="222">
        <v>1.03</v>
      </c>
      <c r="X190" s="222">
        <v>5.33</v>
      </c>
      <c r="Y190" s="231">
        <v>2.63</v>
      </c>
      <c r="Z190" s="232">
        <v>1.37</v>
      </c>
      <c r="AA190" s="233">
        <v>3.5</v>
      </c>
      <c r="AB190" s="234">
        <v>17.9</v>
      </c>
      <c r="AC190" s="235">
        <v>-1.38</v>
      </c>
      <c r="AD190" s="236">
        <v>5.3</v>
      </c>
      <c r="AE190" s="236">
        <v>6</v>
      </c>
      <c r="AF190" s="237">
        <v>12</v>
      </c>
      <c r="AG190" s="238">
        <v>7075</v>
      </c>
      <c r="AH190" s="239">
        <v>0.2</v>
      </c>
      <c r="AI190" s="240">
        <v>1.67</v>
      </c>
      <c r="AJ190" s="241">
        <f>IF(OR(AD190&lt;0,AD190="n/a",AD190=0,AN190="n/a"),"n/a",AN190/AD190)</f>
        <v>1.023811550369749</v>
      </c>
      <c r="AK190" t="s" s="265">
        <f>IF(OR(AN190&lt;0,AN190="n/a",AO190&lt;0,AO190="n/a"),"n/a",AN190/AO190)</f>
        <v>143</v>
      </c>
      <c r="AL190" s="243">
        <f>((AP190/AQ190)^(1/1)-1)*100</f>
        <v>9.022556390977421</v>
      </c>
      <c r="AM190" s="243">
        <f>IF(AS190=0,"n/a",((AP190/AS190)^(1/3)-1)*100)</f>
        <v>7.210712895808968</v>
      </c>
      <c r="AN190" s="243">
        <f>IF(AV190=0,"n/a",((AP190/AV190)^(1/5)-1)*100)</f>
        <v>5.42620121695967</v>
      </c>
      <c r="AO190" s="244">
        <f>IF(BB190=0,"n/a",((AP190/BB190)^(1/10)-1)*100)</f>
        <v>-4.141171361989915</v>
      </c>
      <c r="AP190" s="241">
        <v>1.0875</v>
      </c>
      <c r="AQ190" s="241">
        <v>0.9975000000000001</v>
      </c>
      <c r="AR190" s="241">
        <v>0.9350000000000001</v>
      </c>
      <c r="AS190" s="241">
        <v>0.8825</v>
      </c>
      <c r="AT190" s="245"/>
      <c r="AU190" s="241">
        <v>0.855</v>
      </c>
      <c r="AV190" s="241">
        <v>0.835</v>
      </c>
      <c r="AW190" s="245"/>
      <c r="AX190" s="583">
        <v>0.83</v>
      </c>
      <c r="AY190" s="394">
        <v>0.83</v>
      </c>
      <c r="AZ190" s="317">
        <v>1.66</v>
      </c>
      <c r="BA190" s="317">
        <v>1.66</v>
      </c>
      <c r="BB190" s="317">
        <v>1.66</v>
      </c>
      <c r="BC190" s="317">
        <v>1.66</v>
      </c>
      <c r="BD190" s="317">
        <v>1.66</v>
      </c>
      <c r="BE190" s="317">
        <v>1.66</v>
      </c>
      <c r="BF190" s="317">
        <v>1.66</v>
      </c>
      <c r="BG190" s="317">
        <v>1.66</v>
      </c>
      <c r="BH190" s="317">
        <v>1.66</v>
      </c>
      <c r="BI190" s="249">
        <v>1.66</v>
      </c>
      <c r="BJ190" s="246">
        <f>SUM(AP190:BI190)</f>
        <v>23.8525</v>
      </c>
      <c r="BK190" s="250">
        <f>((AP190/AQ190)-1)*100</f>
        <v>9.022556390977421</v>
      </c>
      <c r="BL190" s="250">
        <f>((AQ190/AR190)-1)*100</f>
        <v>6.68449197860963</v>
      </c>
      <c r="BM190" s="250">
        <f>((AR190/AS190)-1)*100</f>
        <v>5.949008498583575</v>
      </c>
      <c r="BN190" s="250">
        <f>IF(AU190=0,0,IF(AU190&gt;AS190,0,((AS190/AU190)-1)*100))</f>
        <v>3.216374269005851</v>
      </c>
      <c r="BO190" s="250">
        <f>IF(AV190=0,0,IF(AV190&gt;AU190,0,((AU190/AV190)-1)*100))</f>
        <v>2.39520958083832</v>
      </c>
      <c r="BP190" s="250">
        <f>IF(AX190=0,0,IF(AX190&gt;AV190,0,((AV190/AX190)-1)*100))</f>
        <v>0.6024096385542244</v>
      </c>
      <c r="BQ190" s="251">
        <f>IF(AY190=0,0,IF(AY190&gt;AX190,0,((AX190/AY190)-1)*100))</f>
        <v>0</v>
      </c>
      <c r="BR190" s="252">
        <f>IF(AZ190=0,0,IF(AZ190&gt;AY190,0,((AY190/AZ190)-1)*100))</f>
        <v>0</v>
      </c>
      <c r="BS190" s="252">
        <f>IF(BA190=0,0,IF(BA190&gt;AZ190,0,((AZ190/BA190)-1)*100))</f>
        <v>0</v>
      </c>
      <c r="BT190" s="252">
        <f>IF(BB190=0,0,IF(BB190&gt;BA190,0,((BA190/BB190)-1)*100))</f>
        <v>0</v>
      </c>
      <c r="BU190" s="252">
        <f>IF(BC190=0,0,IF(BC190&gt;BB190,0,((BB190/BC190)-1)*100))</f>
        <v>0</v>
      </c>
      <c r="BV190" s="252">
        <f>IF(BD190=0,0,IF(BD190&gt;BC190,0,((BC190/BD190)-1)*100))</f>
        <v>0</v>
      </c>
      <c r="BW190" s="252">
        <f>IF(BE190=0,0,IF(BE190&gt;BD190,0,((BD190/BE190)-1)*100))</f>
        <v>0</v>
      </c>
      <c r="BX190" s="252">
        <f>IF(BF190=0,0,IF(BF190&gt;BE190,0,((BE190/BF190)-1)*100))</f>
        <v>0</v>
      </c>
      <c r="BY190" s="252">
        <f>IF(BG190=0,0,IF(BG190&gt;BF190,0,((BF190/BG190)-1)*100))</f>
        <v>0</v>
      </c>
      <c r="BZ190" s="252">
        <f>IF(BH190=0,0,IF(BH190&gt;BG190,0,((BG190/BH190)-1)*100))</f>
        <v>0</v>
      </c>
      <c r="CA190" s="253">
        <f>IF(BI190=0,0,IF(BI190&gt;BH190,0,((BH190/BI190)-1)*100))</f>
        <v>0</v>
      </c>
      <c r="CB190" s="250">
        <f>AVERAGE(BK190:CA190)</f>
        <v>1.639414726857001</v>
      </c>
      <c r="CC190" s="250">
        <f>SQRT(AVERAGE((BK190-$CB190)^2,(BL190-$CB190)^2,(BM190-$CB190)^2,(BN190-$CB190)^2,(BO190-$CB190)^2,(BP190-$CB190)^2,(BQ190-$CB190)^2,(BR190-$CB190)^2,(BS190-$CB190)^2,(BT190-$CB190)^2,(BU190-$CB190)^2,(BV190-$CB190)^2,(BW190-$CB190)^2,(BX190-$CB190)^2,(BY190-$CB190)^2,(BZ190-$CB190)^2,(CA190-$CB190)^2))</f>
        <v>2.788991781893316</v>
      </c>
      <c r="CD190" t="s" s="116">
        <v>161</v>
      </c>
      <c r="CE190" s="254">
        <f>IF(AN190="n/a","n/a",IF(U190&lt;0,"n/a",IF(U190="n/a","n/a",I190+AN190-U190)))</f>
        <v>-23.09699122187646</v>
      </c>
      <c r="CF190" s="254">
        <f>IF(AN190="n/a","n/a",I190+AN190)</f>
        <v>8.776795185890526</v>
      </c>
      <c r="CG190" s="250">
        <f>D190/10+(1000-E190)/100+IF(F190="N",2,IF(F190="Y",1,0))+IF(G190="N",2,IF(G190="Y",1,0))+IF(L190&gt;10,5,L190/2)+IF(S190&gt;100,0,IF(S190&lt;0,0,(100-S190)/10))+IF(U190&gt;100,0,IF(U190&lt;0,0,(100-U190)/10))+IF(X190="-",0,IF(X190="N/A",0,IF(X190&gt;5,0,5-X190)))+IF(Y190&gt;5,0,5-Y190)+IF(Z190="N/A",0,IF(Z190&gt;5,0,5-Z190))+IF(AB190&lt;0,0,IF(AB190="-",0,IF(AB190="N/A",0,IF(AB190&gt;10,5,AB190/2))))+IF(AC190="n/a",0,IF(AC190&lt;0,0,IF(AC190&gt;10,5,AC190/2)))+IF(AE190="n/a",0,IF(AE190&lt;0,0,IF(AE190&gt;10,5,AE190/2)))+AF190/10+IF(AG190&gt;100000,3,IF(AG190&gt;10000,2,IF(AG190&gt;1000,1,0)))+IF(AL190&gt;10,5,AL190/2)+IF(AM190="n/a",0,IF(AM190&gt;10,5,AM190/2))+IF(AN190="n/a",0,IF(AN190&gt;10,5,AN190/2))+IF(AO190="n/a",0,IF(AO190&lt;0,0,IF(AO190&gt;10,5,AO190/2)))+IF(CB190&gt;10,5,CB190/2)</f>
        <v>47.28301635547722</v>
      </c>
      <c r="CH190" s="255">
        <f>IF(AB190="n/a",1.03*AP190,IF(AB190&lt;0,1.01*AP190,IF(AB190&gt;10,1.1*AP190,(1+AB190/100)*AP190)))</f>
        <v>1.19625</v>
      </c>
      <c r="CI190" s="256">
        <f>IF($AC190="n/a",1.03*CH190,IF($AC190&lt;0,1.01*CH190,IF($AC190&gt;10,1.1*CH190,(1+$AC190/100)*CH190)))</f>
        <v>1.2082125</v>
      </c>
      <c r="CJ190" s="257">
        <f>IF($AE190="n/a",1.03*CI190,IF($AE190&lt;0,1.01*CI190,IF($AE190&gt;10,1.1*CI190,(1+$AE190/100)*CI190)))</f>
        <v>1.28070525</v>
      </c>
      <c r="CK190" s="257">
        <f>IF($AE190="n/a",1.03*CJ190,IF($AE190&lt;0,1.01*CJ190,IF($AE190&gt;10,1.1*CJ190,(1+$AE190/100)*CJ190)))</f>
        <v>1.357547565</v>
      </c>
      <c r="CL190" s="258">
        <f>IF($AE190="n/a",1.03*CK190,IF($AE190&lt;0,1.01*CK190,IF($AE190&gt;10,1.1*CK190,(1+$AE190/100)*CK190)))</f>
        <v>1.439000418900001</v>
      </c>
      <c r="CM190" s="256">
        <f>SUM(CH190:CL190)</f>
        <v>6.481715733900002</v>
      </c>
      <c r="CN190" s="253">
        <f>(CM190/H190)*100</f>
        <v>19.74327058757235</v>
      </c>
      <c r="CO190" s="259">
        <v>0.46</v>
      </c>
      <c r="CP190" s="260">
        <v>27</v>
      </c>
      <c r="CQ190" s="261">
        <v>-0.4</v>
      </c>
      <c r="CR190" s="260">
        <v>5.4</v>
      </c>
      <c r="CS190" s="261">
        <v>10.9</v>
      </c>
    </row>
    <row r="191" ht="11.25" customHeight="1">
      <c r="A191" t="s" s="273">
        <v>1485</v>
      </c>
      <c r="B191" t="s" s="146">
        <v>1486</v>
      </c>
      <c r="C191" t="s" s="273">
        <v>707</v>
      </c>
      <c r="D191" s="267">
        <v>6</v>
      </c>
      <c r="E191" s="85">
        <v>602</v>
      </c>
      <c r="F191" t="s" s="151">
        <v>129</v>
      </c>
      <c r="G191" t="s" s="152">
        <v>129</v>
      </c>
      <c r="H191" s="268">
        <v>22.55</v>
      </c>
      <c r="I191" s="269">
        <f>(R191/H191)*100</f>
        <v>1.06430155210643</v>
      </c>
      <c r="J191" s="270">
        <v>0.05</v>
      </c>
      <c r="K191" s="270">
        <v>0.06</v>
      </c>
      <c r="L191" s="271">
        <f>((K191/J191)-1)*100</f>
        <v>20</v>
      </c>
      <c r="M191" s="380">
        <v>42707</v>
      </c>
      <c r="N191" s="380">
        <v>42709</v>
      </c>
      <c r="O191" s="380">
        <v>42726</v>
      </c>
      <c r="P191" t="s" s="273">
        <v>737</v>
      </c>
      <c r="Q191" s="274"/>
      <c r="R191" s="271">
        <f>K191*4</f>
        <v>0.24</v>
      </c>
      <c r="S191" s="275">
        <f>IF(OR(W191&lt;0.01,W191="n/a"),"n/a",R191/W191*100)</f>
        <v>30</v>
      </c>
      <c r="T191" s="276">
        <f>IF(OR(W191&lt;0.01,Z191="n/a"),"n/a",(H191/SQRT(22.5*W191*(H191/Z191))-1)*100)</f>
        <v>73.03580233260656</v>
      </c>
      <c r="U191" s="269">
        <f>IF(OR(W191&lt;0.01,W191="n/a"),"n/a",H191/W191)</f>
        <v>28.1875</v>
      </c>
      <c r="V191" s="277">
        <v>9</v>
      </c>
      <c r="W191" s="268">
        <v>0.8</v>
      </c>
      <c r="X191" s="268">
        <v>2.55</v>
      </c>
      <c r="Y191" s="278">
        <v>0.55</v>
      </c>
      <c r="Z191" s="279">
        <v>2.39</v>
      </c>
      <c r="AA191" s="280">
        <v>8.800000000000001</v>
      </c>
      <c r="AB191" s="418">
        <v>-6.9</v>
      </c>
      <c r="AC191" s="282">
        <v>17.65</v>
      </c>
      <c r="AD191" s="283">
        <v>49.2</v>
      </c>
      <c r="AE191" s="283">
        <v>11</v>
      </c>
      <c r="AF191" s="284">
        <v>1</v>
      </c>
      <c r="AG191" s="285">
        <v>1070</v>
      </c>
      <c r="AH191" s="286">
        <v>25.7</v>
      </c>
      <c r="AI191" s="287">
        <v>2.53</v>
      </c>
      <c r="AJ191" s="288">
        <f>IF(OR(AD191&lt;0,AD191="n/a",AD191=0,AN191="n/a"),"n/a",AN191/AD191)</f>
        <v>1.220394988700145</v>
      </c>
      <c r="AK191" t="s" s="368">
        <f>IF(OR(AN191&lt;0,AN191="n/a",AO191&lt;0,AO191="n/a"),"n/a",AN191/AO191)</f>
        <v>143</v>
      </c>
      <c r="AL191" s="290">
        <f>((AP191/AQ191)^(1/1)-1)*100</f>
        <v>23.52941176470587</v>
      </c>
      <c r="AM191" s="290">
        <f>IF(AS191=0,"n/a",((AP191/AS191)^(1/3)-1)*100)</f>
        <v>25.99210498948732</v>
      </c>
      <c r="AN191" s="290">
        <f>IF(AV191=0,"n/a",((AP191/AV191)^(1/5)-1)*100)</f>
        <v>60.04343344404715</v>
      </c>
      <c r="AO191" t="s" s="368">
        <f>IF(BB191=0,"n/a",((AP191/BB191)^(1/10)-1)*100)</f>
        <v>143</v>
      </c>
      <c r="AP191" s="288">
        <v>0.21</v>
      </c>
      <c r="AQ191" s="288">
        <v>0.17</v>
      </c>
      <c r="AR191" s="288">
        <v>0.13</v>
      </c>
      <c r="AS191" s="288">
        <v>0.105</v>
      </c>
      <c r="AT191" s="292"/>
      <c r="AU191" s="288">
        <v>0.08500000000000001</v>
      </c>
      <c r="AV191" s="288">
        <v>0.02</v>
      </c>
      <c r="AW191" s="292"/>
      <c r="AX191" s="524">
        <v>0</v>
      </c>
      <c r="AY191" s="403">
        <v>0</v>
      </c>
      <c r="AZ191" s="426">
        <v>0</v>
      </c>
      <c r="BA191" s="426">
        <v>0</v>
      </c>
      <c r="BB191" s="426">
        <v>0</v>
      </c>
      <c r="BC191" s="426">
        <v>0</v>
      </c>
      <c r="BD191" s="426">
        <v>0</v>
      </c>
      <c r="BE191" s="426">
        <v>0</v>
      </c>
      <c r="BF191" s="426">
        <v>0</v>
      </c>
      <c r="BG191" s="426">
        <v>0</v>
      </c>
      <c r="BH191" s="426">
        <v>0</v>
      </c>
      <c r="BI191" s="494">
        <v>0</v>
      </c>
      <c r="BJ191" s="293">
        <f>SUM(AP191:BI191)</f>
        <v>0.72</v>
      </c>
      <c r="BK191" s="297">
        <f>((AP191/AQ191)-1)*100</f>
        <v>23.52941176470587</v>
      </c>
      <c r="BL191" s="297">
        <f>((AQ191/AR191)-1)*100</f>
        <v>30.76923076923077</v>
      </c>
      <c r="BM191" s="297">
        <f>((AR191/AS191)-1)*100</f>
        <v>23.80952380952381</v>
      </c>
      <c r="BN191" s="297">
        <f>IF(AU191=0,0,IF(AU191&gt;AS191,0,((AS191/AU191)-1)*100))</f>
        <v>23.52941176470587</v>
      </c>
      <c r="BO191" s="297">
        <f>IF(AV191=0,0,IF(AV191&gt;AU191,0,((AU191/AV191)-1)*100))</f>
        <v>325</v>
      </c>
      <c r="BP191" s="297">
        <f>IF(AX191=0,0,IF(AX191&gt;AV191,0,((AV191/AX191)-1)*100))</f>
        <v>0</v>
      </c>
      <c r="BQ191" s="298">
        <f>IF(AY191=0,0,IF(AY191&gt;AX191,0,((AX191/AY191)-1)*100))</f>
        <v>0</v>
      </c>
      <c r="BR191" s="299">
        <f>IF(AZ191=0,0,IF(AZ191&gt;AY191,0,((AY191/AZ191)-1)*100))</f>
        <v>0</v>
      </c>
      <c r="BS191" s="299">
        <f>IF(BA191=0,0,IF(BA191&gt;AZ191,0,((AZ191/BA191)-1)*100))</f>
        <v>0</v>
      </c>
      <c r="BT191" s="299">
        <f>IF(BB191=0,0,IF(BB191&gt;BA191,0,((BA191/BB191)-1)*100))</f>
        <v>0</v>
      </c>
      <c r="BU191" s="299">
        <f>IF(BC191=0,0,IF(BC191&gt;BB191,0,((BB191/BC191)-1)*100))</f>
        <v>0</v>
      </c>
      <c r="BV191" s="299">
        <f>IF(BD191=0,0,IF(BD191&gt;BC191,0,((BC191/BD191)-1)*100))</f>
        <v>0</v>
      </c>
      <c r="BW191" s="299">
        <f>IF(BE191=0,0,IF(BE191&gt;BD191,0,((BD191/BE191)-1)*100))</f>
        <v>0</v>
      </c>
      <c r="BX191" s="299">
        <f>IF(BF191=0,0,IF(BF191&gt;BE191,0,((BE191/BF191)-1)*100))</f>
        <v>0</v>
      </c>
      <c r="BY191" s="299">
        <f>IF(BG191=0,0,IF(BG191&gt;BF191,0,((BF191/BG191)-1)*100))</f>
        <v>0</v>
      </c>
      <c r="BZ191" s="299">
        <f>IF(BH191=0,0,IF(BH191&gt;BG191,0,((BG191/BH191)-1)*100))</f>
        <v>0</v>
      </c>
      <c r="CA191" s="300">
        <f>IF(BI191=0,0,IF(BI191&gt;BH191,0,((BH191/BI191)-1)*100))</f>
        <v>0</v>
      </c>
      <c r="CB191" s="297">
        <f>AVERAGE(BK191:CA191)</f>
        <v>25.09632812400978</v>
      </c>
      <c r="CC191" s="297">
        <f>SQRT(AVERAGE((BK191-$CB191)^2,(BL191-$CB191)^2,(BM191-$CB191)^2,(BN191-$CB191)^2,(BO191-$CB191)^2,(BP191-$CB191)^2,(BQ191-$CB191)^2,(BR191-$CB191)^2,(BS191-$CB191)^2,(BT191-$CB191)^2,(BU191-$CB191)^2,(BV191-$CB191)^2,(BW191-$CB191)^2,(BX191-$CB191)^2,(BY191-$CB191)^2,(BZ191-$CB191)^2,(CA191-$CB191)^2))</f>
        <v>75.74681852061597</v>
      </c>
      <c r="CD191" t="s" s="146">
        <v>302</v>
      </c>
      <c r="CE191" s="301">
        <f>IF(AN191="n/a","n/a",IF(U191&lt;0,"n/a",IF(U191="n/a","n/a",I191+AN191-U191)))</f>
        <v>32.92023499615357</v>
      </c>
      <c r="CF191" s="301">
        <f>IF(AN191="n/a","n/a",I191+AN191)</f>
        <v>61.10773499615357</v>
      </c>
      <c r="CG191" s="297">
        <f>D191/10+(1000-E191)/100+IF(F191="N",2,IF(F191="Y",1,0))+IF(G191="N",2,IF(G191="Y",1,0))+IF(L191&gt;10,5,L191/2)+IF(S191&gt;100,0,IF(S191&lt;0,0,(100-S191)/10))+IF(U191&gt;100,0,IF(U191&lt;0,0,(100-U191)/10))+IF(X191="-",0,IF(X191="N/A",0,IF(X191&gt;5,0,5-X191)))+IF(Y191&gt;5,0,5-Y191)+IF(Z191="N/A",0,IF(Z191&gt;5,0,5-Z191))+IF(AB191&lt;0,0,IF(AB191="-",0,IF(AB191="N/A",0,IF(AB191&gt;10,5,AB191/2))))+IF(AC191="n/a",0,IF(AC191&lt;0,0,IF(AC191&gt;10,5,AC191/2)))+IF(AE191="n/a",0,IF(AE191&lt;0,0,IF(AE191&gt;10,5,AE191/2)))+AF191/10+IF(AG191&gt;100000,3,IF(AG191&gt;10000,2,IF(AG191&gt;1000,1,0)))+IF(AL191&gt;10,5,AL191/2)+IF(AM191="n/a",0,IF(AM191&gt;10,5,AM191/2))+IF(AN191="n/a",0,IF(AN191&gt;10,5,AN191/2))+IF(AO191="n/a",0,IF(AO191&lt;0,0,IF(AO191&gt;10,5,AO191/2)))+IF(CB191&gt;10,5,CB191/2)</f>
        <v>64.37125</v>
      </c>
      <c r="CH191" s="302">
        <f>IF(AB191="n/a",1.03*AP191,IF(AB191&lt;0,1.01*AP191,IF(AB191&gt;10,1.1*AP191,(1+AB191/100)*AP191)))</f>
        <v>0.2121</v>
      </c>
      <c r="CI191" s="303">
        <f>IF($AC191="n/a",1.03*CH191,IF($AC191&lt;0,1.01*CH191,IF($AC191&gt;10,1.1*CH191,(1+$AC191/100)*CH191)))</f>
        <v>0.23331</v>
      </c>
      <c r="CJ191" s="304">
        <f>IF($AE191="n/a",1.03*CI191,IF($AE191&lt;0,1.01*CI191,IF($AE191&gt;10,1.1*CI191,(1+$AE191/100)*CI191)))</f>
        <v>0.256641</v>
      </c>
      <c r="CK191" s="304">
        <f>IF($AE191="n/a",1.03*CJ191,IF($AE191&lt;0,1.01*CJ191,IF($AE191&gt;10,1.1*CJ191,(1+$AE191/100)*CJ191)))</f>
        <v>0.2823051</v>
      </c>
      <c r="CL191" s="305">
        <f>IF($AE191="n/a",1.03*CK191,IF($AE191&lt;0,1.01*CK191,IF($AE191&gt;10,1.1*CK191,(1+$AE191/100)*CK191)))</f>
        <v>0.3105356100000001</v>
      </c>
      <c r="CM191" s="303">
        <f>SUM(CH191:CL191)</f>
        <v>1.29489171</v>
      </c>
      <c r="CN191" s="300">
        <f>(CM191/H191)*100</f>
        <v>5.742313569844789</v>
      </c>
      <c r="CO191" s="306">
        <v>1.42</v>
      </c>
      <c r="CP191" s="307">
        <v>37.1</v>
      </c>
      <c r="CQ191" s="308">
        <v>-16.9</v>
      </c>
      <c r="CR191" s="309">
        <v>8</v>
      </c>
      <c r="CS191" s="310">
        <v>0.3</v>
      </c>
    </row>
    <row r="192" ht="11.25" customHeight="1">
      <c r="A192" t="s" s="110">
        <v>1487</v>
      </c>
      <c r="B192" t="s" s="110">
        <v>1488</v>
      </c>
      <c r="C192" t="s" s="173">
        <v>1489</v>
      </c>
      <c r="D192" s="174">
        <v>8</v>
      </c>
      <c r="E192" s="85">
        <v>367</v>
      </c>
      <c r="F192" t="s" s="118">
        <v>129</v>
      </c>
      <c r="G192" t="s" s="113">
        <v>129</v>
      </c>
      <c r="H192" s="495">
        <v>78.56999999999999</v>
      </c>
      <c r="I192" s="177">
        <f>(R192/H192)*100</f>
        <v>1.221840397098129</v>
      </c>
      <c r="J192" s="311">
        <v>0.23</v>
      </c>
      <c r="K192" s="311">
        <v>0.24</v>
      </c>
      <c r="L192" s="177">
        <f>((K192/J192)-1)*100</f>
        <v>4.347826086956519</v>
      </c>
      <c r="M192" s="179">
        <v>42793</v>
      </c>
      <c r="N192" s="179">
        <v>42795</v>
      </c>
      <c r="O192" s="179">
        <v>42809</v>
      </c>
      <c r="P192" t="s" s="173">
        <v>182</v>
      </c>
      <c r="Q192" s="375"/>
      <c r="R192" s="180">
        <f>K192*4</f>
        <v>0.96</v>
      </c>
      <c r="S192" s="181">
        <f>IF(OR(W192&lt;0.01,W192="n/a"),"n/a",R192/W192*100)</f>
        <v>15.38461538461538</v>
      </c>
      <c r="T192" s="182">
        <f>IF(OR(W192&lt;0.01,Z192="n/a"),"n/a",(H192/SQRT(22.5*W192*(H192/Z192))-1)*100)</f>
        <v>-3.617349151336458</v>
      </c>
      <c r="U192" s="177">
        <f>IF(OR(W192&lt;0.01,W192="n/a"),"n/a",H192/W192)</f>
        <v>12.59134615384615</v>
      </c>
      <c r="V192" s="183">
        <v>12</v>
      </c>
      <c r="W192" s="176">
        <v>6.24</v>
      </c>
      <c r="X192" t="s" s="369">
        <v>143</v>
      </c>
      <c r="Y192" s="184">
        <v>0.15</v>
      </c>
      <c r="Z192" s="185">
        <v>1.66</v>
      </c>
      <c r="AA192" s="186">
        <v>15</v>
      </c>
      <c r="AB192" s="187">
        <v>70.8</v>
      </c>
      <c r="AC192" s="188">
        <v>3.62</v>
      </c>
      <c r="AD192" s="189">
        <v>14</v>
      </c>
      <c r="AE192" s="189">
        <v>-3</v>
      </c>
      <c r="AF192" s="190">
        <v>12</v>
      </c>
      <c r="AG192" s="191">
        <v>1644</v>
      </c>
      <c r="AH192" s="621">
        <v>0.2</v>
      </c>
      <c r="AI192" s="193">
        <v>2.97</v>
      </c>
      <c r="AJ192" s="194">
        <f>IF(OR(AD192&lt;0,AD192="n/a",AD192=0,AN192="n/a"),"n/a",AN192/AD192)</f>
        <v>0.9748241269985795</v>
      </c>
      <c r="AK192" s="195">
        <f>IF(OR(AN192&lt;0,AN192="n/a",AO192&lt;0,AO192="n/a"),"n/a",AN192/AO192)</f>
        <v>2.642727073478584</v>
      </c>
      <c r="AL192" s="196">
        <f>((AP192/AQ192)^(1/1)-1)*100</f>
        <v>9.63855421686748</v>
      </c>
      <c r="AM192" s="196">
        <f>IF(AS192=0,"n/a",((AP192/AS192)^(1/3)-1)*100)</f>
        <v>11.86889420813968</v>
      </c>
      <c r="AN192" s="196">
        <f>IF(AV192=0,"n/a",((AP192/AV192)^(1/5)-1)*100)</f>
        <v>13.64753777798011</v>
      </c>
      <c r="AO192" s="197">
        <f>IF(BB192=0,"n/a",((AP192/BB192)^(1/10)-1)*100)</f>
        <v>5.164187371046247</v>
      </c>
      <c r="AP192" s="194">
        <v>0.91</v>
      </c>
      <c r="AQ192" s="194">
        <v>0.83</v>
      </c>
      <c r="AR192" s="194">
        <v>0.7</v>
      </c>
      <c r="AS192" s="194">
        <v>0.65</v>
      </c>
      <c r="AT192" s="199"/>
      <c r="AU192" s="194">
        <v>0.59</v>
      </c>
      <c r="AV192" s="194">
        <v>0.48</v>
      </c>
      <c r="AW192" s="199"/>
      <c r="AX192" s="200">
        <v>0.1</v>
      </c>
      <c r="AY192" s="370">
        <v>0</v>
      </c>
      <c r="AZ192" s="203">
        <v>0.47</v>
      </c>
      <c r="BA192" s="202">
        <v>0.5600000000000001</v>
      </c>
      <c r="BB192" s="202">
        <v>0.55</v>
      </c>
      <c r="BC192" s="203">
        <v>0</v>
      </c>
      <c r="BD192" s="203">
        <v>0</v>
      </c>
      <c r="BE192" s="203">
        <v>0</v>
      </c>
      <c r="BF192" s="203">
        <v>0</v>
      </c>
      <c r="BG192" s="203">
        <v>0</v>
      </c>
      <c r="BH192" s="203">
        <v>0</v>
      </c>
      <c r="BI192" s="204">
        <v>0</v>
      </c>
      <c r="BJ192" s="200">
        <f>SUM(AP192:BI192)</f>
        <v>5.839999999999999</v>
      </c>
      <c r="BK192" s="205">
        <f>((AP192/AQ192)-1)*100</f>
        <v>9.63855421686748</v>
      </c>
      <c r="BL192" s="205">
        <f>((AQ192/AR192)-1)*100</f>
        <v>18.57142857142857</v>
      </c>
      <c r="BM192" s="205">
        <f>((AR192/AS192)-1)*100</f>
        <v>7.692307692307687</v>
      </c>
      <c r="BN192" s="205">
        <f>IF(AU192=0,0,IF(AU192&gt;AS192,0,((AS192/AU192)-1)*100))</f>
        <v>10.16949152542375</v>
      </c>
      <c r="BO192" s="205">
        <f>IF(AV192=0,0,IF(AV192&gt;AU192,0,((AU192/AV192)-1)*100))</f>
        <v>22.91666666666667</v>
      </c>
      <c r="BP192" s="205">
        <f>IF(AX192=0,0,IF(AX192&gt;AV192,0,((AV192/AX192)-1)*100))</f>
        <v>380</v>
      </c>
      <c r="BQ192" s="206">
        <f>IF(AY192=0,0,IF(AY192&gt;AX192,0,((AX192/AY192)-1)*100))</f>
        <v>0</v>
      </c>
      <c r="BR192" s="207">
        <f>IF(AZ192=0,0,IF(AZ192&gt;AY192,0,((AY192/AZ192)-1)*100))</f>
        <v>0</v>
      </c>
      <c r="BS192" s="207">
        <f>IF(BA192=0,0,IF(BA192&gt;AZ192,0,((AZ192/BA192)-1)*100))</f>
        <v>0</v>
      </c>
      <c r="BT192" s="207">
        <f>IF(BB192=0,0,IF(BB192&gt;BA192,0,((BA192/BB192)-1)*100))</f>
        <v>1.81818181818183</v>
      </c>
      <c r="BU192" s="207">
        <f>IF(BC192=0,0,IF(BC192&gt;BB192,0,((BB192/BC192)-1)*100))</f>
        <v>0</v>
      </c>
      <c r="BV192" s="207">
        <f>IF(BD192=0,0,IF(BD192&gt;BC192,0,((BC192/BD192)-1)*100))</f>
        <v>0</v>
      </c>
      <c r="BW192" s="207">
        <f>IF(BE192=0,0,IF(BE192&gt;BD192,0,((BD192/BE192)-1)*100))</f>
        <v>0</v>
      </c>
      <c r="BX192" s="207">
        <f>IF(BF192=0,0,IF(BF192&gt;BE192,0,((BE192/BF192)-1)*100))</f>
        <v>0</v>
      </c>
      <c r="BY192" s="207">
        <f>IF(BG192=0,0,IF(BG192&gt;BF192,0,((BF192/BG192)-1)*100))</f>
        <v>0</v>
      </c>
      <c r="BZ192" s="207">
        <f>IF(BH192=0,0,IF(BH192&gt;BG192,0,((BG192/BH192)-1)*100))</f>
        <v>0</v>
      </c>
      <c r="CA192" s="208">
        <f>IF(BI192=0,0,IF(BI192&gt;BH192,0,((BH192/BI192)-1)*100))</f>
        <v>0</v>
      </c>
      <c r="CB192" s="205">
        <f>AVERAGE(BK192:CA192)</f>
        <v>26.51803708769859</v>
      </c>
      <c r="CC192" s="205">
        <f>SQRT(AVERAGE((BK192-$CB192)^2,(BL192-$CB192)^2,(BM192-$CB192)^2,(BN192-$CB192)^2,(BO192-$CB192)^2,(BP192-$CB192)^2,(BQ192-$CB192)^2,(BR192-$CB192)^2,(BS192-$CB192)^2,(BT192-$CB192)^2,(BU192-$CB192)^2,(BV192-$CB192)^2,(BW192-$CB192)^2,(BX192-$CB192)^2,(BY192-$CB192)^2,(BZ192-$CB192)^2,(CA192-$CB192)^2))</f>
        <v>88.64149947353751</v>
      </c>
      <c r="CD192" t="s" s="110">
        <v>137</v>
      </c>
      <c r="CE192" s="209">
        <f>IF(AN192="n/a","n/a",IF(U192&lt;0,"n/a",IF(U192="n/a","n/a",I192+AN192-U192)))</f>
        <v>2.278032021232089</v>
      </c>
      <c r="CF192" s="209">
        <f>IF(AN192="n/a","n/a",I192+AN192)</f>
        <v>14.86937817507824</v>
      </c>
      <c r="CG192" s="205">
        <f>D192/10+(1000-E192)/100+IF(F192="N",2,IF(F192="Y",1,0))+IF(G192="N",2,IF(G192="Y",1,0))+IF(L192&gt;10,5,L192/2)+IF(S192&gt;100,0,IF(S192&lt;0,0,(100-S192)/10))+IF(U192&gt;100,0,IF(U192&lt;0,0,(100-U192)/10))+IF(X192="-",0,IF(X192="N/A",0,IF(X192&gt;5,0,5-X192)))+IF(Y192&gt;5,0,5-Y192)+IF(Z192="N/A",0,IF(Z192&gt;5,0,5-Z192))+IF(AB192&lt;0,0,IF(AB192="-",0,IF(AB192="N/A",0,IF(AB192&gt;10,5,AB192/2))))+IF(AC192="n/a",0,IF(AC192&lt;0,0,IF(AC192&gt;10,5,AC192/2)))+IF(AE192="n/a",0,IF(AE192&lt;0,0,IF(AE192&gt;10,5,AE192/2)))+AF192/10+IF(AG192&gt;100000,3,IF(AG192&gt;10000,2,IF(AG192&gt;1000,1,0)))+IF(AL192&gt;10,5,AL192/2)+IF(AM192="n/a",0,IF(AM192&gt;10,5,AM192/2))+IF(AN192="n/a",0,IF(AN192&gt;10,5,AN192/2))+IF(AO192="n/a",0,IF(AO192&lt;0,0,IF(AO192&gt;10,5,AO192/2)))+IF(CB192&gt;10,5,CB192/2)</f>
        <v>66.10768768358898</v>
      </c>
      <c r="CH192" s="315">
        <f>IF(AB192="n/a",1.03*AP192,IF(AB192&lt;0,1.01*AP192,IF(AB192&gt;10,1.1*AP192,(1+AB192/100)*AP192)))</f>
        <v>1.001</v>
      </c>
      <c r="CI192" s="211">
        <f>IF($AC192="n/a",1.03*CH192,IF($AC192&lt;0,1.01*CH192,IF($AC192&gt;10,1.1*CH192,(1+$AC192/100)*CH192)))</f>
        <v>1.0372362</v>
      </c>
      <c r="CJ192" s="212">
        <f>IF($AE192="n/a",1.03*CI192,IF($AE192&lt;0,1.01*CI192,IF($AE192&gt;10,1.1*CI192,(1+$AE192/100)*CI192)))</f>
        <v>1.047608562</v>
      </c>
      <c r="CK192" s="212">
        <f>IF($AE192="n/a",1.03*CJ192,IF($AE192&lt;0,1.01*CJ192,IF($AE192&gt;10,1.1*CJ192,(1+$AE192/100)*CJ192)))</f>
        <v>1.058084647620</v>
      </c>
      <c r="CL192" s="210">
        <f>IF($AE192="n/a",1.03*CK192,IF($AE192&lt;0,1.01*CK192,IF($AE192&gt;10,1.1*CK192,(1+$AE192/100)*CK192)))</f>
        <v>1.0686654940962</v>
      </c>
      <c r="CM192" s="211">
        <f>SUM(CH192:CL192)</f>
        <v>5.2125949037162</v>
      </c>
      <c r="CN192" s="208">
        <f>(CM192/H192)*100</f>
        <v>6.634332319862798</v>
      </c>
      <c r="CO192" s="213">
        <v>1.68</v>
      </c>
      <c r="CP192" s="214">
        <v>52.2</v>
      </c>
      <c r="CQ192" s="215">
        <v>-5.5</v>
      </c>
      <c r="CR192" s="214">
        <v>17.2</v>
      </c>
      <c r="CS192" s="215">
        <v>15.9</v>
      </c>
    </row>
    <row r="193" ht="11.25" customHeight="1">
      <c r="A193" t="s" s="227">
        <v>1490</v>
      </c>
      <c r="B193" t="s" s="116">
        <v>1491</v>
      </c>
      <c r="C193" t="s" s="227">
        <v>128</v>
      </c>
      <c r="D193" s="218">
        <v>5</v>
      </c>
      <c r="E193" s="85">
        <v>728</v>
      </c>
      <c r="F193" t="s" s="220">
        <v>129</v>
      </c>
      <c r="G193" t="s" s="221">
        <v>129</v>
      </c>
      <c r="H193" s="493">
        <v>28.45</v>
      </c>
      <c r="I193" s="223">
        <f>(R193/H193)*100</f>
        <v>1.757469244288225</v>
      </c>
      <c r="J193" s="224">
        <v>0.115</v>
      </c>
      <c r="K193" s="224">
        <v>0.125</v>
      </c>
      <c r="L193" s="223">
        <f>((K193/J193)-1)*100</f>
        <v>8.695652173913038</v>
      </c>
      <c r="M193" s="226">
        <v>42782</v>
      </c>
      <c r="N193" s="226">
        <v>42787</v>
      </c>
      <c r="O193" s="226">
        <v>42794</v>
      </c>
      <c r="P193" t="s" s="227">
        <v>629</v>
      </c>
      <c r="Q193" s="316"/>
      <c r="R193" s="225">
        <f>K193*4</f>
        <v>0.5</v>
      </c>
      <c r="S193" s="228">
        <f>IF(OR(W193&lt;0.01,W193="n/a"),"n/a",R193/W193*100)</f>
        <v>37.31343283582089</v>
      </c>
      <c r="T193" s="229">
        <f>IF(OR(W193&lt;0.01,Z193="n/a"),"n/a",(H193/SQRT(22.5*W193*(H193/Z193))-1)*100)</f>
        <v>42.76585569469613</v>
      </c>
      <c r="U193" s="223">
        <f>IF(OR(W193&lt;0.01,W193="n/a"),"n/a",H193/W193)</f>
        <v>21.23134328358209</v>
      </c>
      <c r="V193" s="230">
        <v>12</v>
      </c>
      <c r="W193" s="222">
        <v>1.34</v>
      </c>
      <c r="X193" s="222">
        <v>2.12</v>
      </c>
      <c r="Y193" s="231">
        <v>6.24</v>
      </c>
      <c r="Z193" s="232">
        <v>2.16</v>
      </c>
      <c r="AA193" s="233">
        <v>9.800000000000001</v>
      </c>
      <c r="AB193" s="234">
        <v>-0.6</v>
      </c>
      <c r="AC193" s="235">
        <v>12.58</v>
      </c>
      <c r="AD193" s="236">
        <v>24.7</v>
      </c>
      <c r="AE193" s="236">
        <v>10</v>
      </c>
      <c r="AF193" s="237">
        <v>3</v>
      </c>
      <c r="AG193" s="238">
        <v>809</v>
      </c>
      <c r="AH193" s="239">
        <v>1.6</v>
      </c>
      <c r="AI193" s="240">
        <v>0.18</v>
      </c>
      <c r="AJ193" t="s" s="265">
        <f>IF(OR(AD193&lt;0,AD193="n/a",AD193=0,AN193="n/a"),"n/a",AN193/AD193)</f>
        <v>143</v>
      </c>
      <c r="AK193" t="s" s="265">
        <f>IF(OR(AN193&lt;0,AN193="n/a",AO193&lt;0,AO193="n/a"),"n/a",AN193/AO193)</f>
        <v>143</v>
      </c>
      <c r="AL193" s="243">
        <f>((AP193/AQ193)^(1/1)-1)*100</f>
        <v>14.99999999999999</v>
      </c>
      <c r="AM193" s="243">
        <f>IF(AS193=0,"n/a",((AP193/AS193)^(1/3)-1)*100)</f>
        <v>83.04822535181057</v>
      </c>
      <c r="AN193" t="s" s="265">
        <f>IF(AV193=0,"n/a",((AP193/AV193)^(1/5)-1)*100)</f>
        <v>143</v>
      </c>
      <c r="AO193" t="s" s="265">
        <f>IF(BB193=0,"n/a",((AP193/BB193)^(1/10)-1)*100)</f>
        <v>143</v>
      </c>
      <c r="AP193" s="241">
        <v>0.46</v>
      </c>
      <c r="AQ193" s="241">
        <v>0.4</v>
      </c>
      <c r="AR193" s="241">
        <v>0.2</v>
      </c>
      <c r="AS193" s="241">
        <v>0.075</v>
      </c>
      <c r="AT193" s="245"/>
      <c r="AU193" s="321">
        <v>0</v>
      </c>
      <c r="AV193" s="321">
        <v>0</v>
      </c>
      <c r="AW193" s="245"/>
      <c r="AX193" s="583">
        <v>0</v>
      </c>
      <c r="AY193" s="394">
        <v>0</v>
      </c>
      <c r="AZ193" s="317">
        <v>0</v>
      </c>
      <c r="BA193" s="317">
        <v>0</v>
      </c>
      <c r="BB193" s="317">
        <v>0</v>
      </c>
      <c r="BC193" s="317">
        <v>0</v>
      </c>
      <c r="BD193" s="317">
        <v>0</v>
      </c>
      <c r="BE193" s="317">
        <v>0</v>
      </c>
      <c r="BF193" s="317">
        <v>0</v>
      </c>
      <c r="BG193" s="317">
        <v>0</v>
      </c>
      <c r="BH193" s="317">
        <v>0</v>
      </c>
      <c r="BI193" s="401">
        <v>0</v>
      </c>
      <c r="BJ193" s="246">
        <f>SUM(AP193:BI193)</f>
        <v>1.135</v>
      </c>
      <c r="BK193" s="250">
        <f>((AP193/AQ193)-1)*100</f>
        <v>14.99999999999999</v>
      </c>
      <c r="BL193" s="250">
        <f>((AQ193/AR193)-1)*100</f>
        <v>100</v>
      </c>
      <c r="BM193" s="250">
        <f>((AR193/AS193)-1)*100</f>
        <v>166.6666666666667</v>
      </c>
      <c r="BN193" s="250">
        <f>IF(AU193=0,0,IF(AU193&gt;AS193,0,((AS193/AU193)-1)*100))</f>
        <v>0</v>
      </c>
      <c r="BO193" s="250">
        <f>IF(AV193=0,0,IF(AV193&gt;AU193,0,((AU193/AV193)-1)*100))</f>
        <v>0</v>
      </c>
      <c r="BP193" s="250">
        <f>IF(AX193=0,0,IF(AX193&gt;AV193,0,((AV193/AX193)-1)*100))</f>
        <v>0</v>
      </c>
      <c r="BQ193" s="251">
        <f>IF(AY193=0,0,IF(AY193&gt;AX193,0,((AX193/AY193)-1)*100))</f>
        <v>0</v>
      </c>
      <c r="BR193" s="252">
        <f>IF(AZ193=0,0,IF(AZ193&gt;AY193,0,((AY193/AZ193)-1)*100))</f>
        <v>0</v>
      </c>
      <c r="BS193" s="252">
        <f>IF(BA193=0,0,IF(BA193&gt;AZ193,0,((AZ193/BA193)-1)*100))</f>
        <v>0</v>
      </c>
      <c r="BT193" s="252">
        <f>IF(BB193=0,0,IF(BB193&gt;BA193,0,((BA193/BB193)-1)*100))</f>
        <v>0</v>
      </c>
      <c r="BU193" s="252">
        <f>IF(BC193=0,0,IF(BC193&gt;BB193,0,((BB193/BC193)-1)*100))</f>
        <v>0</v>
      </c>
      <c r="BV193" s="252">
        <f>IF(BD193=0,0,IF(BD193&gt;BC193,0,((BC193/BD193)-1)*100))</f>
        <v>0</v>
      </c>
      <c r="BW193" s="252">
        <f>IF(BE193=0,0,IF(BE193&gt;BD193,0,((BD193/BE193)-1)*100))</f>
        <v>0</v>
      </c>
      <c r="BX193" s="252">
        <f>IF(BF193=0,0,IF(BF193&gt;BE193,0,((BE193/BF193)-1)*100))</f>
        <v>0</v>
      </c>
      <c r="BY193" s="252">
        <f>IF(BG193=0,0,IF(BG193&gt;BF193,0,((BF193/BG193)-1)*100))</f>
        <v>0</v>
      </c>
      <c r="BZ193" s="252">
        <f>IF(BH193=0,0,IF(BH193&gt;BG193,0,((BG193/BH193)-1)*100))</f>
        <v>0</v>
      </c>
      <c r="CA193" s="253">
        <f>IF(BI193=0,0,IF(BI193&gt;BH193,0,((BH193/BI193)-1)*100))</f>
        <v>0</v>
      </c>
      <c r="CB193" s="250">
        <f>AVERAGE(BK193:CA193)</f>
        <v>16.56862745098039</v>
      </c>
      <c r="CC193" s="250">
        <f>SQRT(AVERAGE((BK193-$CB193)^2,(BL193-$CB193)^2,(BM193-$CB193)^2,(BN193-$CB193)^2,(BO193-$CB193)^2,(BP193-$CB193)^2,(BQ193-$CB193)^2,(BR193-$CB193)^2,(BS193-$CB193)^2,(BT193-$CB193)^2,(BU193-$CB193)^2,(BV193-$CB193)^2,(BW193-$CB193)^2,(BX193-$CB193)^2,(BY193-$CB193)^2,(BZ193-$CB193)^2,(CA193-$CB193)^2))</f>
        <v>44.28248074273267</v>
      </c>
      <c r="CD193" t="s" s="116">
        <v>132</v>
      </c>
      <c r="CE193" t="s" s="402">
        <f>IF(AN193="n/a","n/a",IF(U193&lt;0,"n/a",IF(U193="n/a","n/a",I193+AN193-U193)))</f>
        <v>143</v>
      </c>
      <c r="CF193" t="s" s="402">
        <f>IF(AN193="n/a","n/a",I193+AN193)</f>
        <v>143</v>
      </c>
      <c r="CG193" s="250">
        <f>D193/10+(1000-E193)/100+IF(F193="N",2,IF(F193="Y",1,0))+IF(G193="N",2,IF(G193="Y",1,0))+IF(L193&gt;10,5,L193/2)+IF(S193&gt;100,0,IF(S193&lt;0,0,(100-S193)/10))+IF(U193&gt;100,0,IF(U193&lt;0,0,(100-U193)/10))+IF(X193="-",0,IF(X193="N/A",0,IF(X193&gt;5,0,5-X193)))+IF(Y193&gt;5,0,5-Y193)+IF(Z193="N/A",0,IF(Z193&gt;5,0,5-Z193))+IF(AB193&lt;0,0,IF(AB193="-",0,IF(AB193="N/A",0,IF(AB193&gt;10,5,AB193/2))))+IF(AC193="n/a",0,IF(AC193&lt;0,0,IF(AC193&gt;10,5,AC193/2)))+IF(AE193="n/a",0,IF(AE193&lt;0,0,IF(AE193&gt;10,5,AE193/2)))+AF193/10+IF(AG193&gt;100000,3,IF(AG193&gt;10000,2,IF(AG193&gt;1000,1,0)))+IF(AL193&gt;10,5,AL193/2)+IF(AM193="n/a",0,IF(AM193&gt;10,5,AM193/2))+IF(AN193="n/a",0,IF(AN193&gt;10,5,AN193/2))+IF(AO193="n/a",0,IF(AO193&lt;0,0,IF(AO193&gt;10,5,AO193/2)))+IF(CB193&gt;10,5,CB193/2)</f>
        <v>52.73334847501621</v>
      </c>
      <c r="CH193" s="255">
        <f>IF(AB193="n/a",1.03*AP193,IF(AB193&lt;0,1.01*AP193,IF(AB193&gt;10,1.1*AP193,(1+AB193/100)*AP193)))</f>
        <v>0.4646</v>
      </c>
      <c r="CI193" s="256">
        <f>IF($AC193="n/a",1.03*CH193,IF($AC193&lt;0,1.01*CH193,IF($AC193&gt;10,1.1*CH193,(1+$AC193/100)*CH193)))</f>
        <v>0.5110600000000001</v>
      </c>
      <c r="CJ193" s="257">
        <f>IF($AE193="n/a",1.03*CI193,IF($AE193&lt;0,1.01*CI193,IF($AE193&gt;10,1.1*CI193,(1+$AE193/100)*CI193)))</f>
        <v>0.5621660000000002</v>
      </c>
      <c r="CK193" s="257">
        <f>IF($AE193="n/a",1.03*CJ193,IF($AE193&lt;0,1.01*CJ193,IF($AE193&gt;10,1.1*CJ193,(1+$AE193/100)*CJ193)))</f>
        <v>0.6183826000000002</v>
      </c>
      <c r="CL193" s="258">
        <f>IF($AE193="n/a",1.03*CK193,IF($AE193&lt;0,1.01*CK193,IF($AE193&gt;10,1.1*CK193,(1+$AE193/100)*CK193)))</f>
        <v>0.6802208600000003</v>
      </c>
      <c r="CM193" s="256">
        <f>SUM(CH193:CL193)</f>
        <v>2.836429460000001</v>
      </c>
      <c r="CN193" s="253">
        <f>(CM193/H193)*100</f>
        <v>9.969875079086119</v>
      </c>
      <c r="CO193" s="259">
        <v>0.93</v>
      </c>
      <c r="CP193" s="260">
        <v>57.2</v>
      </c>
      <c r="CQ193" s="261">
        <v>-6.1</v>
      </c>
      <c r="CR193" s="260">
        <v>4.7</v>
      </c>
      <c r="CS193" s="261">
        <v>10.6</v>
      </c>
    </row>
    <row r="194" ht="11.25" customHeight="1">
      <c r="A194" t="s" s="227">
        <v>1492</v>
      </c>
      <c r="B194" t="s" s="116">
        <v>1493</v>
      </c>
      <c r="C194" t="s" s="227">
        <v>461</v>
      </c>
      <c r="D194" s="218">
        <v>5</v>
      </c>
      <c r="E194" s="85">
        <v>730</v>
      </c>
      <c r="F194" t="s" s="220">
        <v>141</v>
      </c>
      <c r="G194" t="s" s="221">
        <v>141</v>
      </c>
      <c r="H194" s="493">
        <v>22.5</v>
      </c>
      <c r="I194" s="223">
        <f>(R194/H194)*100</f>
        <v>2.666666666666667</v>
      </c>
      <c r="J194" s="224">
        <v>0.11</v>
      </c>
      <c r="K194" s="224">
        <v>0.15</v>
      </c>
      <c r="L194" s="223">
        <f>((K194/J194)-1)*100</f>
        <v>36.36363636363635</v>
      </c>
      <c r="M194" s="226">
        <v>42776</v>
      </c>
      <c r="N194" s="226">
        <v>42780</v>
      </c>
      <c r="O194" s="226">
        <v>42801</v>
      </c>
      <c r="P194" t="s" s="227">
        <v>526</v>
      </c>
      <c r="Q194" s="316"/>
      <c r="R194" s="225">
        <f>K194*4</f>
        <v>0.6</v>
      </c>
      <c r="S194" s="228">
        <f>IF(OR(W194&lt;0.01,W194="n/a"),"n/a",R194/W194*100)</f>
        <v>39.47368421052632</v>
      </c>
      <c r="T194" s="229">
        <f>IF(OR(W194&lt;0.01,Z194="n/a"),"n/a",(H194/SQRT(22.5*W194*(H194/Z194))-1)*100)</f>
        <v>124.0476922912901</v>
      </c>
      <c r="U194" s="223">
        <f>IF(OR(W194&lt;0.01,W194="n/a"),"n/a",H194/W194)</f>
        <v>14.80263157894737</v>
      </c>
      <c r="V194" s="230">
        <v>12</v>
      </c>
      <c r="W194" s="222">
        <v>1.52</v>
      </c>
      <c r="X194" s="222">
        <v>1.47</v>
      </c>
      <c r="Y194" s="231">
        <v>1.31</v>
      </c>
      <c r="Z194" s="232">
        <v>7.63</v>
      </c>
      <c r="AA194" s="233">
        <v>51.6</v>
      </c>
      <c r="AB194" s="234">
        <v>31.4</v>
      </c>
      <c r="AC194" s="235">
        <v>8.42</v>
      </c>
      <c r="AD194" s="236">
        <v>18</v>
      </c>
      <c r="AE194" s="236">
        <v>10.07</v>
      </c>
      <c r="AF194" s="237">
        <v>16</v>
      </c>
      <c r="AG194" s="238">
        <v>8310</v>
      </c>
      <c r="AH194" s="239">
        <v>0.5</v>
      </c>
      <c r="AI194" s="240">
        <v>3.92</v>
      </c>
      <c r="AJ194" t="s" s="265">
        <f>IF(OR(AD194&lt;0,AD194="n/a",AD194=0,AN194="n/a"),"n/a",AN194/AD194)</f>
        <v>143</v>
      </c>
      <c r="AK194" t="s" s="265">
        <f>IF(OR(AN194&lt;0,AN194="n/a",AO194&lt;0,AO194="n/a"),"n/a",AN194/AO194)</f>
        <v>143</v>
      </c>
      <c r="AL194" s="243">
        <f>((AP194/AQ194)^(1/1)-1)*100</f>
        <v>9.999999999999986</v>
      </c>
      <c r="AM194" s="243">
        <f>IF(AS194=0,"n/a",((AP194/AS194)^(1/3)-1)*100)</f>
        <v>43.14861126792942</v>
      </c>
      <c r="AN194" t="s" s="265">
        <f>IF(AV194=0,"n/a",((AP194/AV194)^(1/5)-1)*100)</f>
        <v>143</v>
      </c>
      <c r="AO194" t="s" s="265">
        <f>IF(BB194=0,"n/a",((AP194/BB194)^(1/10)-1)*100)</f>
        <v>143</v>
      </c>
      <c r="AP194" s="241">
        <v>0.44</v>
      </c>
      <c r="AQ194" s="241">
        <v>0.4</v>
      </c>
      <c r="AR194" s="241">
        <v>0.3</v>
      </c>
      <c r="AS194" s="241">
        <v>0.15</v>
      </c>
      <c r="AT194" s="245"/>
      <c r="AU194" s="321">
        <v>0</v>
      </c>
      <c r="AV194" s="321">
        <v>0</v>
      </c>
      <c r="AW194" s="245"/>
      <c r="AX194" s="583">
        <v>0</v>
      </c>
      <c r="AY194" s="394">
        <v>0</v>
      </c>
      <c r="AZ194" s="317">
        <v>0</v>
      </c>
      <c r="BA194" s="317">
        <v>0</v>
      </c>
      <c r="BB194" s="317">
        <v>0</v>
      </c>
      <c r="BC194" s="317">
        <v>0</v>
      </c>
      <c r="BD194" s="317">
        <v>0</v>
      </c>
      <c r="BE194" s="317">
        <v>0</v>
      </c>
      <c r="BF194" s="317">
        <v>0</v>
      </c>
      <c r="BG194" s="317">
        <v>0</v>
      </c>
      <c r="BH194" s="317">
        <v>0</v>
      </c>
      <c r="BI194" s="401">
        <v>0</v>
      </c>
      <c r="BJ194" s="246">
        <f>SUM(AP194:BI194)</f>
        <v>1.29</v>
      </c>
      <c r="BK194" s="250">
        <f>((AP194/AQ194)-1)*100</f>
        <v>9.999999999999986</v>
      </c>
      <c r="BL194" s="250">
        <f>((AQ194/AR194)-1)*100</f>
        <v>33.33333333333335</v>
      </c>
      <c r="BM194" s="250">
        <f>((AR194/AS194)-1)*100</f>
        <v>100</v>
      </c>
      <c r="BN194" s="250">
        <f>IF(AU194=0,0,IF(AU194&gt;AS194,0,((AS194/AU194)-1)*100))</f>
        <v>0</v>
      </c>
      <c r="BO194" s="250">
        <f>IF(AV194=0,0,IF(AV194&gt;AU194,0,((AU194/AV194)-1)*100))</f>
        <v>0</v>
      </c>
      <c r="BP194" s="250">
        <f>IF(AX194=0,0,IF(AX194&gt;AV194,0,((AV194/AX194)-1)*100))</f>
        <v>0</v>
      </c>
      <c r="BQ194" s="251">
        <f>IF(AY194=0,0,IF(AY194&gt;AX194,0,((AX194/AY194)-1)*100))</f>
        <v>0</v>
      </c>
      <c r="BR194" s="252">
        <f>IF(AZ194=0,0,IF(AZ194&gt;AY194,0,((AY194/AZ194)-1)*100))</f>
        <v>0</v>
      </c>
      <c r="BS194" s="252">
        <f>IF(BA194=0,0,IF(BA194&gt;AZ194,0,((AZ194/BA194)-1)*100))</f>
        <v>0</v>
      </c>
      <c r="BT194" s="252">
        <f>IF(BB194=0,0,IF(BB194&gt;BA194,0,((BA194/BB194)-1)*100))</f>
        <v>0</v>
      </c>
      <c r="BU194" s="252">
        <f>IF(BC194=0,0,IF(BC194&gt;BB194,0,((BB194/BC194)-1)*100))</f>
        <v>0</v>
      </c>
      <c r="BV194" s="252">
        <f>IF(BD194=0,0,IF(BD194&gt;BC194,0,((BC194/BD194)-1)*100))</f>
        <v>0</v>
      </c>
      <c r="BW194" s="252">
        <f>IF(BE194=0,0,IF(BE194&gt;BD194,0,((BD194/BE194)-1)*100))</f>
        <v>0</v>
      </c>
      <c r="BX194" s="252">
        <f>IF(BF194=0,0,IF(BF194&gt;BE194,0,((BE194/BF194)-1)*100))</f>
        <v>0</v>
      </c>
      <c r="BY194" s="252">
        <f>IF(BG194=0,0,IF(BG194&gt;BF194,0,((BF194/BG194)-1)*100))</f>
        <v>0</v>
      </c>
      <c r="BZ194" s="252">
        <f>IF(BH194=0,0,IF(BH194&gt;BG194,0,((BG194/BH194)-1)*100))</f>
        <v>0</v>
      </c>
      <c r="CA194" s="253">
        <f>IF(BI194=0,0,IF(BI194&gt;BH194,0,((BH194/BI194)-1)*100))</f>
        <v>0</v>
      </c>
      <c r="CB194" s="250">
        <f>AVERAGE(BK194:CA194)</f>
        <v>8.431372549019608</v>
      </c>
      <c r="CC194" s="250">
        <f>SQRT(AVERAGE((BK194-$CB194)^2,(BL194-$CB194)^2,(BM194-$CB194)^2,(BN194-$CB194)^2,(BO194-$CB194)^2,(BP194-$CB194)^2,(BQ194-$CB194)^2,(BR194-$CB194)^2,(BS194-$CB194)^2,(BT194-$CB194)^2,(BU194-$CB194)^2,(BV194-$CB194)^2,(BW194-$CB194)^2,(BX194-$CB194)^2,(BY194-$CB194)^2,(BZ194-$CB194)^2,(CA194-$CB194)^2))</f>
        <v>24.25673269677194</v>
      </c>
      <c r="CD194" t="s" s="116">
        <v>302</v>
      </c>
      <c r="CE194" t="s" s="640">
        <f>IF(AN194="n/a","n/a",IF(U194&lt;0,"n/a",IF(U194="n/a","n/a",I194+AN194-U194)))</f>
        <v>143</v>
      </c>
      <c r="CF194" t="s" s="402">
        <f>IF(AN194="n/a","n/a",I194+AN194)</f>
        <v>143</v>
      </c>
      <c r="CG194" s="250">
        <f>D194/10+(1000-E194)/100+IF(F194="N",2,IF(F194="Y",1,0))+IF(G194="N",2,IF(G194="Y",1,0))+IF(L194&gt;10,5,L194/2)+IF(S194&gt;100,0,IF(S194&lt;0,0,(100-S194)/10))+IF(U194&gt;100,0,IF(U194&lt;0,0,(100-U194)/10))+IF(X194="-",0,IF(X194="N/A",0,IF(X194&gt;5,0,5-X194)))+IF(Y194&gt;5,0,5-Y194)+IF(Z194="N/A",0,IF(Z194&gt;5,0,5-Z194))+IF(AB194&lt;0,0,IF(AB194="-",0,IF(AB194="N/A",0,IF(AB194&gt;10,5,AB194/2))))+IF(AC194="n/a",0,IF(AC194&lt;0,0,IF(AC194&gt;10,5,AC194/2)))+IF(AE194="n/a",0,IF(AE194&lt;0,0,IF(AE194&gt;10,5,AE194/2)))+AF194/10+IF(AG194&gt;100000,3,IF(AG194&gt;10000,2,IF(AG194&gt;1000,1,0)))+IF(AL194&gt;10,5,AL194/2)+IF(AM194="n/a",0,IF(AM194&gt;10,5,AM194/2))+IF(AN194="n/a",0,IF(AN194&gt;10,5,AN194/2))+IF(AO194="n/a",0,IF(AO194&lt;0,0,IF(AO194&gt;10,5,AO194/2)))+IF(CB194&gt;10,5,CB194/2)</f>
        <v>63.01805469556243</v>
      </c>
      <c r="CH194" s="255">
        <f>IF(AB194="n/a",1.03*AP194,IF(AB194&lt;0,1.01*AP194,IF(AB194&gt;10,1.1*AP194,(1+AB194/100)*AP194)))</f>
        <v>0.484</v>
      </c>
      <c r="CI194" s="256">
        <f>IF($AC194="n/a",1.03*CH194,IF($AC194&lt;0,1.01*CH194,IF($AC194&gt;10,1.1*CH194,(1+$AC194/100)*CH194)))</f>
        <v>0.5247528</v>
      </c>
      <c r="CJ194" s="257">
        <f>IF($AE194="n/a",1.03*CI194,IF($AE194&lt;0,1.01*CI194,IF($AE194&gt;10,1.1*CI194,(1+$AE194/100)*CI194)))</f>
        <v>0.57722808</v>
      </c>
      <c r="CK194" s="257">
        <f>IF($AE194="n/a",1.03*CJ194,IF($AE194&lt;0,1.01*CJ194,IF($AE194&gt;10,1.1*CJ194,(1+$AE194/100)*CJ194)))</f>
        <v>0.6349508880000001</v>
      </c>
      <c r="CL194" s="258">
        <f>IF($AE194="n/a",1.03*CK194,IF($AE194&lt;0,1.01*CK194,IF($AE194&gt;10,1.1*CK194,(1+$AE194/100)*CK194)))</f>
        <v>0.6984459768000002</v>
      </c>
      <c r="CM194" s="256">
        <f>SUM(CH194:CL194)</f>
        <v>2.9193777448</v>
      </c>
      <c r="CN194" s="253">
        <f>(CM194/H194)*100</f>
        <v>12.97501219911111</v>
      </c>
      <c r="CO194" s="259">
        <v>0.75</v>
      </c>
      <c r="CP194" s="260">
        <v>19</v>
      </c>
      <c r="CQ194" s="261">
        <v>-13.6</v>
      </c>
      <c r="CR194" s="260">
        <v>-6.7</v>
      </c>
      <c r="CS194" s="261">
        <v>0.5</v>
      </c>
    </row>
    <row r="195" ht="11.25" customHeight="1">
      <c r="A195" t="s" s="227">
        <v>1494</v>
      </c>
      <c r="B195" t="s" s="116">
        <v>1495</v>
      </c>
      <c r="C195" t="s" s="227">
        <v>128</v>
      </c>
      <c r="D195" s="218">
        <v>5</v>
      </c>
      <c r="E195" s="85">
        <v>784</v>
      </c>
      <c r="F195" t="s" s="220">
        <v>129</v>
      </c>
      <c r="G195" t="s" s="221">
        <v>129</v>
      </c>
      <c r="H195" s="493">
        <v>30.75</v>
      </c>
      <c r="I195" s="223">
        <f>(R195/H195)*100</f>
        <v>2.731707317073171</v>
      </c>
      <c r="J195" s="224">
        <v>0.19</v>
      </c>
      <c r="K195" s="224">
        <v>0.21</v>
      </c>
      <c r="L195" s="223">
        <f>((K195/J195)-1)*100</f>
        <v>10.52631578947367</v>
      </c>
      <c r="M195" s="226">
        <v>42942</v>
      </c>
      <c r="N195" s="226">
        <v>42944</v>
      </c>
      <c r="O195" s="226">
        <v>42963</v>
      </c>
      <c r="P195" t="s" s="227">
        <v>1158</v>
      </c>
      <c r="Q195" s="316"/>
      <c r="R195" s="225">
        <f>K195*4</f>
        <v>0.84</v>
      </c>
      <c r="S195" s="228">
        <f>IF(OR(W195&lt;0.01,W195="n/a"),"n/a",R195/W195*100)</f>
        <v>48.83720930232558</v>
      </c>
      <c r="T195" s="229">
        <f>IF(OR(W195&lt;0.01,Z195="n/a"),"n/a",(H195/SQRT(22.5*W195*(H195/Z195))-1)*100)</f>
        <v>18.59154054304248</v>
      </c>
      <c r="U195" s="223">
        <f>IF(OR(W195&lt;0.01,W195="n/a"),"n/a",H195/W195)</f>
        <v>17.87790697674419</v>
      </c>
      <c r="V195" s="230">
        <v>12</v>
      </c>
      <c r="W195" s="222">
        <v>1.72</v>
      </c>
      <c r="X195" s="222">
        <v>2.23</v>
      </c>
      <c r="Y195" s="231">
        <v>4.84</v>
      </c>
      <c r="Z195" s="232">
        <v>1.77</v>
      </c>
      <c r="AA195" t="s" s="362">
        <v>143</v>
      </c>
      <c r="AB195" s="234">
        <v>4.4</v>
      </c>
      <c r="AC195" s="235">
        <v>9.5</v>
      </c>
      <c r="AD195" s="236">
        <v>5</v>
      </c>
      <c r="AE195" s="236">
        <v>8</v>
      </c>
      <c r="AF195" s="237">
        <v>1</v>
      </c>
      <c r="AG195" s="238">
        <v>995</v>
      </c>
      <c r="AH195" s="239">
        <v>1.4</v>
      </c>
      <c r="AI195" s="240">
        <v>0.21</v>
      </c>
      <c r="AJ195" t="s" s="265">
        <f>IF(OR(AD195&lt;0,AD195="n/a",AD195=0,AN195="n/a"),"n/a",AN195/AD195)</f>
        <v>143</v>
      </c>
      <c r="AK195" t="s" s="265">
        <f>IF(OR(AN195&lt;0,AN195="n/a",AO195&lt;0,AO195="n/a"),"n/a",AN195/AO195)</f>
        <v>143</v>
      </c>
      <c r="AL195" s="243">
        <f>((AP195/AQ195)^(1/1)-1)*100</f>
        <v>52.49999999999999</v>
      </c>
      <c r="AM195" s="654">
        <f>IF(AS195=0,"n/a",((AP195/AS195)^(1/3)-1)*100)</f>
        <v>105.7835231373589</v>
      </c>
      <c r="AN195" t="s" s="265">
        <f>IF(AV195=0,"n/a",((AP195/AV195)^(1/5)-1)*100)</f>
        <v>143</v>
      </c>
      <c r="AO195" s="254">
        <f>IF(BB195=0,"n/a",((AP195/BB195)^(1/10)-1)*100)</f>
        <v>-9.192653503867732</v>
      </c>
      <c r="AP195" s="241">
        <v>0.61</v>
      </c>
      <c r="AQ195" s="241">
        <v>0.4</v>
      </c>
      <c r="AR195" s="321">
        <v>0.21</v>
      </c>
      <c r="AS195" s="241">
        <v>0.07000000000000001</v>
      </c>
      <c r="AT195" s="245"/>
      <c r="AU195" s="321">
        <v>0</v>
      </c>
      <c r="AV195" s="321">
        <v>0</v>
      </c>
      <c r="AW195" s="245"/>
      <c r="AX195" s="583">
        <v>0</v>
      </c>
      <c r="AY195" s="394">
        <v>0.72</v>
      </c>
      <c r="AZ195" s="248">
        <v>1.92</v>
      </c>
      <c r="BA195" s="317">
        <v>1.6</v>
      </c>
      <c r="BB195" s="317">
        <v>1.6</v>
      </c>
      <c r="BC195" s="248">
        <v>1.6</v>
      </c>
      <c r="BD195" s="317">
        <v>0</v>
      </c>
      <c r="BE195" s="317">
        <v>0</v>
      </c>
      <c r="BF195" s="317">
        <v>0</v>
      </c>
      <c r="BG195" s="317">
        <v>0</v>
      </c>
      <c r="BH195" s="317">
        <v>0</v>
      </c>
      <c r="BI195" s="401">
        <v>0</v>
      </c>
      <c r="BJ195" s="246">
        <f>SUM(AP195:BI195)</f>
        <v>8.729999999999999</v>
      </c>
      <c r="BK195" s="250">
        <f>((AP195/AQ195)-1)*100</f>
        <v>52.49999999999999</v>
      </c>
      <c r="BL195" s="250">
        <f>((AQ195/AR195)-1)*100</f>
        <v>90.47619047619048</v>
      </c>
      <c r="BM195" s="250">
        <f>((AR195/AS195)-1)*100</f>
        <v>199.9999999999999</v>
      </c>
      <c r="BN195" s="250">
        <f>IF(AU195=0,0,IF(AU195&gt;AS195,0,((AS195/AU195)-1)*100))</f>
        <v>0</v>
      </c>
      <c r="BO195" s="250">
        <f>IF(AV195=0,0,IF(AV195&gt;AU195,0,((AU195/AV195)-1)*100))</f>
        <v>0</v>
      </c>
      <c r="BP195" s="250">
        <f>IF(AX195=0,0,IF(AX195&gt;AV195,0,((AV195/AX195)-1)*100))</f>
        <v>0</v>
      </c>
      <c r="BQ195" s="251">
        <f>IF(AY195=0,0,IF(AY195&gt;AX195,0,((AX195/AY195)-1)*100))</f>
        <v>0</v>
      </c>
      <c r="BR195" s="252">
        <f>IF(AZ195=0,0,IF(AZ195&gt;AY195,0,((AY195/AZ195)-1)*100))</f>
        <v>0</v>
      </c>
      <c r="BS195" s="252">
        <f>IF(BA195=0,0,IF(BA195&gt;AZ195,0,((AZ195/BA195)-1)*100))</f>
        <v>20</v>
      </c>
      <c r="BT195" s="252">
        <f>IF(BB195=0,0,IF(BB195&gt;BA195,0,((BA195/BB195)-1)*100))</f>
        <v>0</v>
      </c>
      <c r="BU195" s="252">
        <f>IF(BC195=0,0,IF(BC195&gt;BB195,0,((BB195/BC195)-1)*100))</f>
        <v>0</v>
      </c>
      <c r="BV195" s="252">
        <f>IF(BD195=0,0,IF(BD195&gt;BC195,0,((BC195/BD195)-1)*100))</f>
        <v>0</v>
      </c>
      <c r="BW195" s="252">
        <f>IF(BE195=0,0,IF(BE195&gt;BD195,0,((BD195/BE195)-1)*100))</f>
        <v>0</v>
      </c>
      <c r="BX195" s="252">
        <f>IF(BF195=0,0,IF(BF195&gt;BE195,0,((BE195/BF195)-1)*100))</f>
        <v>0</v>
      </c>
      <c r="BY195" s="252">
        <f>IF(BG195=0,0,IF(BG195&gt;BF195,0,((BF195/BG195)-1)*100))</f>
        <v>0</v>
      </c>
      <c r="BZ195" s="252">
        <f>IF(BH195=0,0,IF(BH195&gt;BG195,0,((BG195/BH195)-1)*100))</f>
        <v>0</v>
      </c>
      <c r="CA195" s="253">
        <f>IF(BI195=0,0,IF(BI195&gt;BH195,0,((BH195/BI195)-1)*100))</f>
        <v>0</v>
      </c>
      <c r="CB195" s="250">
        <f>AVERAGE(BK195:CA195)</f>
        <v>21.3515406162465</v>
      </c>
      <c r="CC195" s="250">
        <f>SQRT(AVERAGE((BK195-$CB195)^2,(BL195-$CB195)^2,(BM195-$CB195)^2,(BN195-$CB195)^2,(BO195-$CB195)^2,(BP195-$CB195)^2,(BQ195-$CB195)^2,(BR195-$CB195)^2,(BS195-$CB195)^2,(BT195-$CB195)^2,(BU195-$CB195)^2,(BV195-$CB195)^2,(BW195-$CB195)^2,(BX195-$CB195)^2,(BY195-$CB195)^2,(BZ195-$CB195)^2,(CA195-$CB195)^2))</f>
        <v>50.63833131334466</v>
      </c>
      <c r="CD195" t="s" s="116">
        <v>132</v>
      </c>
      <c r="CE195" t="s" s="402">
        <f>IF(AN195="n/a","n/a",IF(U195&lt;0,"n/a",IF(U195="n/a","n/a",I195+AN195-U195)))</f>
        <v>143</v>
      </c>
      <c r="CF195" t="s" s="402">
        <f>IF(AN195="n/a","n/a",I195+AN195)</f>
        <v>143</v>
      </c>
      <c r="CG195" s="250">
        <f>D195/10+(1000-E195)/100+IF(F195="N",2,IF(F195="Y",1,0))+IF(G195="N",2,IF(G195="Y",1,0))+IF(L195&gt;10,5,L195/2)+IF(S195&gt;100,0,IF(S195&lt;0,0,(100-S195)/10))+IF(U195&gt;100,0,IF(U195&lt;0,0,(100-U195)/10))+IF(X195="-",0,IF(X195="N/A",0,IF(X195&gt;5,0,5-X195)))+IF(Y195&gt;5,0,5-Y195)+IF(Z195="N/A",0,IF(Z195&gt;5,0,5-Z195))+IF(AB195&lt;0,0,IF(AB195="-",0,IF(AB195="N/A",0,IF(AB195&gt;10,5,AB195/2))))+IF(AC195="n/a",0,IF(AC195&lt;0,0,IF(AC195&gt;10,5,AC195/2)))+IF(AE195="n/a",0,IF(AE195&lt;0,0,IF(AE195&gt;10,5,AE195/2)))+AF195/10+IF(AG195&gt;100000,3,IF(AG195&gt;10000,2,IF(AG195&gt;1000,1,0)))+IF(AL195&gt;10,5,AL195/2)+IF(AM195="n/a",0,IF(AM195&gt;10,5,AM195/2))+IF(AN195="n/a",0,IF(AN195&gt;10,5,AN195/2))+IF(AO195="n/a",0,IF(AO195&lt;0,0,IF(AO195&gt;10,5,AO195/2)))+IF(CB195&gt;10,5,CB195/2)</f>
        <v>53.19848837209302</v>
      </c>
      <c r="CH195" s="255">
        <f>IF(AB195="n/a",1.03*AP195,IF(AB195&lt;0,1.01*AP195,IF(AB195&gt;10,1.1*AP195,(1+AB195/100)*AP195)))</f>
        <v>0.63684</v>
      </c>
      <c r="CI195" s="256">
        <f>IF($AC195="n/a",1.03*CH195,IF($AC195&lt;0,1.01*CH195,IF($AC195&gt;10,1.1*CH195,(1+$AC195/100)*CH195)))</f>
        <v>0.6973398</v>
      </c>
      <c r="CJ195" s="257">
        <f>IF($AE195="n/a",1.03*CI195,IF($AE195&lt;0,1.01*CI195,IF($AE195&gt;10,1.1*CI195,(1+$AE195/100)*CI195)))</f>
        <v>0.753126984</v>
      </c>
      <c r="CK195" s="257">
        <f>IF($AE195="n/a",1.03*CJ195,IF($AE195&lt;0,1.01*CJ195,IF($AE195&gt;10,1.1*CJ195,(1+$AE195/100)*CJ195)))</f>
        <v>0.8133771427200001</v>
      </c>
      <c r="CL195" s="258">
        <f>IF($AE195="n/a",1.03*CK195,IF($AE195&lt;0,1.01*CK195,IF($AE195&gt;10,1.1*CK195,(1+$AE195/100)*CK195)))</f>
        <v>0.8784473141376001</v>
      </c>
      <c r="CM195" s="256">
        <f>SUM(CH195:CL195)</f>
        <v>3.7791312408576</v>
      </c>
      <c r="CN195" s="253">
        <f>(CM195/H195)*100</f>
        <v>12.28985769384586</v>
      </c>
      <c r="CO195" s="259">
        <v>0.79</v>
      </c>
      <c r="CP195" s="260">
        <v>28.1</v>
      </c>
      <c r="CQ195" s="261">
        <v>-14.2</v>
      </c>
      <c r="CR195" s="260">
        <v>5.6</v>
      </c>
      <c r="CS195" s="261">
        <v>3.5</v>
      </c>
    </row>
    <row r="196" ht="11.25" customHeight="1">
      <c r="A196" t="s" s="273">
        <v>1496</v>
      </c>
      <c r="B196" t="s" s="146">
        <v>1497</v>
      </c>
      <c r="C196" t="s" s="273">
        <v>1131</v>
      </c>
      <c r="D196" s="267">
        <v>5</v>
      </c>
      <c r="E196" s="85">
        <v>715</v>
      </c>
      <c r="F196" t="s" s="151">
        <v>129</v>
      </c>
      <c r="G196" t="s" s="152">
        <v>129</v>
      </c>
      <c r="H196" s="496">
        <v>24.06</v>
      </c>
      <c r="I196" s="269">
        <f>(R196/H196)*100</f>
        <v>5.486284289276808</v>
      </c>
      <c r="J196" s="270">
        <v>0.3</v>
      </c>
      <c r="K196" s="270">
        <v>0.33</v>
      </c>
      <c r="L196" s="269">
        <f>((K196/J196)-1)*100</f>
        <v>10.00000000000001</v>
      </c>
      <c r="M196" s="380">
        <v>42731</v>
      </c>
      <c r="N196" s="380">
        <v>42733</v>
      </c>
      <c r="O196" s="380">
        <v>42747</v>
      </c>
      <c r="P196" t="s" s="273">
        <v>569</v>
      </c>
      <c r="Q196" s="508"/>
      <c r="R196" s="271">
        <f>K196*4</f>
        <v>1.32</v>
      </c>
      <c r="S196" s="528">
        <f>IF(OR(W196&lt;0.01,W196="n/a"),"n/a",R196/W196*100)</f>
        <v>249.0566037735849</v>
      </c>
      <c r="T196" s="276">
        <f>IF(OR(W196&lt;0.01,Z196="n/a"),"n/a",(H196/SQRT(22.5*W196*(H196/Z196))-1)*100)</f>
        <v>93.19882547138324</v>
      </c>
      <c r="U196" s="620">
        <f>IF(OR(W196&lt;0.01,W196="n/a"),"n/a",H196/W196)</f>
        <v>45.39622641509433</v>
      </c>
      <c r="V196" s="277">
        <v>12</v>
      </c>
      <c r="W196" s="268">
        <v>0.53</v>
      </c>
      <c r="X196" s="515">
        <v>5.02</v>
      </c>
      <c r="Y196" s="278">
        <v>13.89</v>
      </c>
      <c r="Z196" s="279">
        <v>1.85</v>
      </c>
      <c r="AA196" s="280">
        <v>4.3</v>
      </c>
      <c r="AB196" s="281">
        <v>49.2</v>
      </c>
      <c r="AC196" s="282">
        <v>11.2</v>
      </c>
      <c r="AD196" s="283">
        <v>27.04</v>
      </c>
      <c r="AE196" s="283">
        <v>9</v>
      </c>
      <c r="AF196" s="284">
        <v>9</v>
      </c>
      <c r="AG196" s="285">
        <v>1263</v>
      </c>
      <c r="AH196" s="286">
        <v>2.6</v>
      </c>
      <c r="AI196" s="287">
        <v>1.99</v>
      </c>
      <c r="AJ196" t="s" s="368">
        <f>IF(OR(AD196&lt;0,AD196="n/a",AD196=0,AN196="n/a"),"n/a",AN196/AD196)</f>
        <v>143</v>
      </c>
      <c r="AK196" t="s" s="368">
        <f>IF(OR(AN196&lt;0,AN196="n/a",AO196&lt;0,AO196="n/a"),"n/a",AN196/AO196)</f>
        <v>143</v>
      </c>
      <c r="AL196" s="290">
        <f>((AP196/AQ196)^(1/1)-1)*100</f>
        <v>15.38461538461537</v>
      </c>
      <c r="AM196" s="290">
        <f>IF(AS196=0,"n/a",((AP196/AS196)^(1/3)-1)*100)</f>
        <v>81.71205928321395</v>
      </c>
      <c r="AN196" t="s" s="368">
        <f>IF(AV196=0,"n/a",((AP196/AV196)^(1/5)-1)*100)</f>
        <v>143</v>
      </c>
      <c r="AO196" t="s" s="368">
        <f>IF(BB196=0,"n/a",((AP196/BB196)^(1/10)-1)*100)</f>
        <v>143</v>
      </c>
      <c r="AP196" s="288">
        <v>1.2</v>
      </c>
      <c r="AQ196" s="288">
        <v>1.04</v>
      </c>
      <c r="AR196" s="288">
        <v>0.88</v>
      </c>
      <c r="AS196" s="288">
        <v>0.2</v>
      </c>
      <c r="AT196" s="292"/>
      <c r="AU196" s="510">
        <v>0</v>
      </c>
      <c r="AV196" s="510">
        <v>0</v>
      </c>
      <c r="AW196" s="292"/>
      <c r="AX196" s="524">
        <v>0</v>
      </c>
      <c r="AY196" s="403">
        <v>0</v>
      </c>
      <c r="AZ196" s="426">
        <v>0</v>
      </c>
      <c r="BA196" s="426">
        <v>0</v>
      </c>
      <c r="BB196" s="426">
        <v>0</v>
      </c>
      <c r="BC196" s="426">
        <v>0</v>
      </c>
      <c r="BD196" s="426">
        <v>0</v>
      </c>
      <c r="BE196" s="426">
        <v>0</v>
      </c>
      <c r="BF196" s="426">
        <v>0</v>
      </c>
      <c r="BG196" s="426">
        <v>0</v>
      </c>
      <c r="BH196" s="426">
        <v>0</v>
      </c>
      <c r="BI196" s="494">
        <v>0</v>
      </c>
      <c r="BJ196" s="293">
        <f>SUM(AP196:BI196)</f>
        <v>3.32</v>
      </c>
      <c r="BK196" s="297">
        <f>((AP196/AQ196)-1)*100</f>
        <v>15.38461538461537</v>
      </c>
      <c r="BL196" s="297">
        <f>((AQ196/AR196)-1)*100</f>
        <v>18.18181818181819</v>
      </c>
      <c r="BM196" s="297">
        <f>((AR196/AS196)-1)*100</f>
        <v>339.9999999999999</v>
      </c>
      <c r="BN196" s="297">
        <f>IF(AU196=0,0,IF(AU196&gt;AS196,0,((AS196/AU196)-1)*100))</f>
        <v>0</v>
      </c>
      <c r="BO196" s="297">
        <f>IF(AV196=0,0,IF(AV196&gt;AU196,0,((AU196/AV196)-1)*100))</f>
        <v>0</v>
      </c>
      <c r="BP196" s="297">
        <f>IF(AX196=0,0,IF(AX196&gt;AV196,0,((AV196/AX196)-1)*100))</f>
        <v>0</v>
      </c>
      <c r="BQ196" s="298">
        <f>IF(AY196=0,0,IF(AY196&gt;AX196,0,((AX196/AY196)-1)*100))</f>
        <v>0</v>
      </c>
      <c r="BR196" s="299">
        <f>IF(AZ196=0,0,IF(AZ196&gt;AY196,0,((AY196/AZ196)-1)*100))</f>
        <v>0</v>
      </c>
      <c r="BS196" s="299">
        <f>IF(BA196=0,0,IF(BA196&gt;AZ196,0,((AZ196/BA196)-1)*100))</f>
        <v>0</v>
      </c>
      <c r="BT196" s="299">
        <f>IF(BB196=0,0,IF(BB196&gt;BA196,0,((BA196/BB196)-1)*100))</f>
        <v>0</v>
      </c>
      <c r="BU196" s="299">
        <f>IF(BC196=0,0,IF(BC196&gt;BB196,0,((BB196/BC196)-1)*100))</f>
        <v>0</v>
      </c>
      <c r="BV196" s="299">
        <f>IF(BD196=0,0,IF(BD196&gt;BC196,0,((BC196/BD196)-1)*100))</f>
        <v>0</v>
      </c>
      <c r="BW196" s="299">
        <f>IF(BE196=0,0,IF(BE196&gt;BD196,0,((BD196/BE196)-1)*100))</f>
        <v>0</v>
      </c>
      <c r="BX196" s="299">
        <f>IF(BF196=0,0,IF(BF196&gt;BE196,0,((BE196/BF196)-1)*100))</f>
        <v>0</v>
      </c>
      <c r="BY196" s="299">
        <f>IF(BG196=0,0,IF(BG196&gt;BF196,0,((BF196/BG196)-1)*100))</f>
        <v>0</v>
      </c>
      <c r="BZ196" s="299">
        <f>IF(BH196=0,0,IF(BH196&gt;BG196,0,((BG196/BH196)-1)*100))</f>
        <v>0</v>
      </c>
      <c r="CA196" s="300">
        <f>IF(BI196=0,0,IF(BI196&gt;BH196,0,((BH196/BI196)-1)*100))</f>
        <v>0</v>
      </c>
      <c r="CB196" s="297">
        <f>AVERAGE(BK196:CA196)</f>
        <v>21.97449609214314</v>
      </c>
      <c r="CC196" s="297">
        <f>SQRT(AVERAGE((BK196-$CB196)^2,(BL196-$CB196)^2,(BM196-$CB196)^2,(BN196-$CB196)^2,(BO196-$CB196)^2,(BP196-$CB196)^2,(BQ196-$CB196)^2,(BR196-$CB196)^2,(BS196-$CB196)^2,(BT196-$CB196)^2,(BU196-$CB196)^2,(BV196-$CB196)^2,(BW196-$CB196)^2,(BX196-$CB196)^2,(BY196-$CB196)^2,(BZ196-$CB196)^2,(CA196-$CB196)^2))</f>
        <v>79.6899620102689</v>
      </c>
      <c r="CD196" t="s" s="146">
        <v>285</v>
      </c>
      <c r="CE196" t="s" s="633">
        <f>IF(AN196="n/a","n/a",IF(U196&lt;0,"n/a",IF(U196="n/a","n/a",I196+AN196-U196)))</f>
        <v>143</v>
      </c>
      <c r="CF196" t="s" s="502">
        <f>IF(AN196="n/a","n/a",I196+AN196)</f>
        <v>143</v>
      </c>
      <c r="CG196" s="297">
        <f>D196/10+(1000-E196)/100+IF(F196="N",2,IF(F196="Y",1,0))+IF(G196="N",2,IF(G196="Y",1,0))+IF(L196&gt;10,5,L196/2)+IF(S196&gt;100,0,IF(S196&lt;0,0,(100-S196)/10))+IF(U196&gt;100,0,IF(U196&lt;0,0,(100-U196)/10))+IF(X196="-",0,IF(X196="N/A",0,IF(X196&gt;5,0,5-X196)))+IF(Y196&gt;5,0,5-Y196)+IF(Z196="N/A",0,IF(Z196&gt;5,0,5-Z196))+IF(AB196&lt;0,0,IF(AB196="-",0,IF(AB196="N/A",0,IF(AB196&gt;10,5,AB196/2))))+IF(AC196="n/a",0,IF(AC196&lt;0,0,IF(AC196&gt;10,5,AC196/2)))+IF(AE196="n/a",0,IF(AE196&lt;0,0,IF(AE196&gt;10,5,AE196/2)))+AF196/10+IF(AG196&gt;100000,3,IF(AG196&gt;10000,2,IF(AG196&gt;1000,1,0)))+IF(AL196&gt;10,5,AL196/2)+IF(AM196="n/a",0,IF(AM196&gt;10,5,AM196/2))+IF(AN196="n/a",0,IF(AN196&gt;10,5,AN196/2))+IF(AO196="n/a",0,IF(AO196&lt;0,0,IF(AO196&gt;10,5,AO196/2)))+IF(CB196&gt;10,5,CB196/2)</f>
        <v>48.36037735849057</v>
      </c>
      <c r="CH196" s="302">
        <f>IF(AB196="n/a",1.03*AP196,IF(AB196&lt;0,1.01*AP196,IF(AB196&gt;10,1.1*AP196,(1+AB196/100)*AP196)))</f>
        <v>1.32</v>
      </c>
      <c r="CI196" s="303">
        <f>IF($AC196="n/a",1.03*CH196,IF($AC196&lt;0,1.01*CH196,IF($AC196&gt;10,1.1*CH196,(1+$AC196/100)*CH196)))</f>
        <v>1.452</v>
      </c>
      <c r="CJ196" s="304">
        <f>IF($AE196="n/a",1.03*CI196,IF($AE196&lt;0,1.01*CI196,IF($AE196&gt;10,1.1*CI196,(1+$AE196/100)*CI196)))</f>
        <v>1.58268</v>
      </c>
      <c r="CK196" s="304">
        <f>IF($AE196="n/a",1.03*CJ196,IF($AE196&lt;0,1.01*CJ196,IF($AE196&gt;10,1.1*CJ196,(1+$AE196/100)*CJ196)))</f>
        <v>1.7251212</v>
      </c>
      <c r="CL196" s="305">
        <f>IF($AE196="n/a",1.03*CK196,IF($AE196&lt;0,1.01*CK196,IF($AE196&gt;10,1.1*CK196,(1+$AE196/100)*CK196)))</f>
        <v>1.880382108000001</v>
      </c>
      <c r="CM196" s="303">
        <f>SUM(CH196:CL196)</f>
        <v>7.960183308000001</v>
      </c>
      <c r="CN196" s="300">
        <f>(CM196/H196)*100</f>
        <v>33.08471865336659</v>
      </c>
      <c r="CO196" s="306">
        <v>0.98</v>
      </c>
      <c r="CP196" s="307">
        <v>33.5</v>
      </c>
      <c r="CQ196" s="308">
        <v>-4.8</v>
      </c>
      <c r="CR196" s="307">
        <v>0.3</v>
      </c>
      <c r="CS196" s="308">
        <v>9.5</v>
      </c>
    </row>
    <row r="197" ht="11.25" customHeight="1">
      <c r="A197" t="s" s="110">
        <v>1498</v>
      </c>
      <c r="B197" t="s" s="110">
        <v>1499</v>
      </c>
      <c r="C197" t="s" s="110">
        <v>740</v>
      </c>
      <c r="D197" s="174">
        <v>7</v>
      </c>
      <c r="E197" s="85">
        <v>470</v>
      </c>
      <c r="F197" t="s" s="118">
        <v>141</v>
      </c>
      <c r="G197" t="s" s="113">
        <v>141</v>
      </c>
      <c r="H197" s="176">
        <v>47.34</v>
      </c>
      <c r="I197" s="177">
        <f>(R197/H197)*100</f>
        <v>3.084072665821715</v>
      </c>
      <c r="J197" s="178">
        <v>0.35</v>
      </c>
      <c r="K197" s="178">
        <v>0.365</v>
      </c>
      <c r="L197" s="177">
        <f>((K197/J197)-1)*100</f>
        <v>4.285714285714293</v>
      </c>
      <c r="M197" s="179">
        <v>42779</v>
      </c>
      <c r="N197" s="179">
        <v>42781</v>
      </c>
      <c r="O197" s="179">
        <v>42797</v>
      </c>
      <c r="P197" t="s" s="173">
        <v>386</v>
      </c>
      <c r="Q197" s="397"/>
      <c r="R197" s="180">
        <f>K197*4</f>
        <v>1.46</v>
      </c>
      <c r="S197" s="181">
        <f>IF(OR(W197&lt;0.01,W197="n/a"),"n/a",R197/W197*100)</f>
        <v>45.625</v>
      </c>
      <c r="T197" s="182">
        <f>IF(OR(W197&lt;0.01,Z197="n/a"),"n/a",(H197/SQRT(22.5*W197*(H197/Z197))-1)*100)</f>
        <v>62.98159405282549</v>
      </c>
      <c r="U197" s="177">
        <f>IF(OR(W197&lt;0.01,W197="n/a"),"n/a",H197/W197)</f>
        <v>14.79375</v>
      </c>
      <c r="V197" s="183">
        <v>12</v>
      </c>
      <c r="W197" s="176">
        <v>3.2</v>
      </c>
      <c r="X197" s="176">
        <v>1.85</v>
      </c>
      <c r="Y197" s="184">
        <v>1.49</v>
      </c>
      <c r="Z197" s="185">
        <v>4.04</v>
      </c>
      <c r="AA197" s="186">
        <v>31.6</v>
      </c>
      <c r="AB197" s="187">
        <v>3.8</v>
      </c>
      <c r="AC197" s="188">
        <v>9.35</v>
      </c>
      <c r="AD197" s="189">
        <v>10.4</v>
      </c>
      <c r="AE197" s="189">
        <v>8</v>
      </c>
      <c r="AF197" s="190">
        <v>20</v>
      </c>
      <c r="AG197" s="191">
        <v>8238</v>
      </c>
      <c r="AH197" s="192">
        <v>0.4</v>
      </c>
      <c r="AI197" s="193">
        <v>3.51</v>
      </c>
      <c r="AJ197" s="194">
        <f>IF(OR(AD197&lt;0,AD197="n/a",AD197=0),"n/a",AN197/AD197)</f>
        <v>2.320470705573091</v>
      </c>
      <c r="AK197" s="195">
        <f>IF(OR(AO197&lt;0,AO197="n/a"),"n/a",AN197/AO197)</f>
        <v>4.290741514762094</v>
      </c>
      <c r="AL197" s="196">
        <f>((AP197/AQ197)^(1/1)-1)*100</f>
        <v>12.9032258064516</v>
      </c>
      <c r="AM197" s="196">
        <f>IF(AS197=0,"n/a",((AP197/AS197)^(1/3)-1)*100)</f>
        <v>18.56311014966876</v>
      </c>
      <c r="AN197" s="196">
        <f>IF(AV197=0,"n/a",((AP197/AV197)^(1/5)-1)*100)</f>
        <v>24.13289533796015</v>
      </c>
      <c r="AO197" s="197">
        <f>IF(BB197=0,"n/a",((AP197/BB197)^(1/10)-1)*100)</f>
        <v>5.624411364546678</v>
      </c>
      <c r="AP197" s="194">
        <v>1.4</v>
      </c>
      <c r="AQ197" s="194">
        <v>1.24</v>
      </c>
      <c r="AR197" s="194">
        <v>1.1</v>
      </c>
      <c r="AS197" s="194">
        <v>0.84</v>
      </c>
      <c r="AT197" s="199"/>
      <c r="AU197" s="194">
        <v>0.62</v>
      </c>
      <c r="AV197" s="194">
        <v>0.475</v>
      </c>
      <c r="AW197" s="199"/>
      <c r="AX197" s="398">
        <v>0.4</v>
      </c>
      <c r="AY197" s="201">
        <v>0.4</v>
      </c>
      <c r="AZ197" s="202">
        <v>1.29</v>
      </c>
      <c r="BA197" s="202">
        <v>1.06</v>
      </c>
      <c r="BB197" s="202">
        <v>0.8100000000000001</v>
      </c>
      <c r="BC197" s="202">
        <v>0.625</v>
      </c>
      <c r="BD197" s="202">
        <v>0.405</v>
      </c>
      <c r="BE197" s="202">
        <v>0.195</v>
      </c>
      <c r="BF197" s="202">
        <v>0.135</v>
      </c>
      <c r="BG197" s="202">
        <v>0.115</v>
      </c>
      <c r="BH197" s="202">
        <v>0.1</v>
      </c>
      <c r="BI197" s="314">
        <v>0.09</v>
      </c>
      <c r="BJ197" s="200">
        <f>SUM(AP197:BI197)</f>
        <v>11.3</v>
      </c>
      <c r="BK197" s="205">
        <f>((AP197/AQ197)-1)*100</f>
        <v>12.9032258064516</v>
      </c>
      <c r="BL197" s="205">
        <f>((AQ197/AR197)-1)*100</f>
        <v>12.72727272727272</v>
      </c>
      <c r="BM197" s="205">
        <f>((AR197/AS197)-1)*100</f>
        <v>30.95238095238098</v>
      </c>
      <c r="BN197" s="205">
        <f>IF(AU197=0,0,IF(AU197&gt;AS197,0,((AS197/AU197)-1)*100))</f>
        <v>35.48387096774193</v>
      </c>
      <c r="BO197" s="205">
        <f>IF(AV197=0,0,IF(AV197&gt;AU197,0,((AU197/AV197)-1)*100))</f>
        <v>30.52631578947369</v>
      </c>
      <c r="BP197" s="205">
        <f>IF(AX197=0,0,IF(AX197&gt;AV197,0,((AV197/AX197)-1)*100))</f>
        <v>18.74999999999998</v>
      </c>
      <c r="BQ197" s="206">
        <f>IF(AY197=0,0,IF(AY197&gt;AX197,0,((AX197/AY197)-1)*100))</f>
        <v>0</v>
      </c>
      <c r="BR197" s="207">
        <f>IF(AZ197=0,0,IF(AZ197&gt;AY197,0,((AY197/AZ197)-1)*100))</f>
        <v>0</v>
      </c>
      <c r="BS197" s="207">
        <f>IF(BA197=0,0,IF(BA197&gt;AZ197,0,((AZ197/BA197)-1)*100))</f>
        <v>21.69811320754718</v>
      </c>
      <c r="BT197" s="207">
        <f>IF(BB197=0,0,IF(BB197&gt;BA197,0,((BA197/BB197)-1)*100))</f>
        <v>30.8641975308642</v>
      </c>
      <c r="BU197" s="207">
        <f>IF(BC197=0,0,IF(BC197&gt;BB197,0,((BB197/BC197)-1)*100))</f>
        <v>29.6</v>
      </c>
      <c r="BV197" s="207">
        <f>IF(BD197=0,0,IF(BD197&gt;BC197,0,((BC197/BD197)-1)*100))</f>
        <v>54.32098765432099</v>
      </c>
      <c r="BW197" s="207">
        <f>IF(BE197=0,0,IF(BE197&gt;BD197,0,((BD197/BE197)-1)*100))</f>
        <v>107.6923076923077</v>
      </c>
      <c r="BX197" s="207">
        <f>IF(BF197=0,0,IF(BF197&gt;BE197,0,((BE197/BF197)-1)*100))</f>
        <v>44.44444444444444</v>
      </c>
      <c r="BY197" s="207">
        <f>IF(BG197=0,0,IF(BG197&gt;BF197,0,((BF197/BG197)-1)*100))</f>
        <v>17.3913043478261</v>
      </c>
      <c r="BZ197" s="207">
        <f>IF(BH197=0,0,IF(BH197&gt;BG197,0,((BG197/BH197)-1)*100))</f>
        <v>14.99999999999999</v>
      </c>
      <c r="CA197" s="208">
        <f>IF(BI197=0,0,IF(BI197&gt;BH197,0,((BH197/BI197)-1)*100))</f>
        <v>11.11111111111112</v>
      </c>
      <c r="CB197" s="205">
        <f>AVERAGE(BK197:CA197)</f>
        <v>27.85091366069074</v>
      </c>
      <c r="CC197" s="205">
        <f>SQRT(AVERAGE((BK197-$CB197)^2,(BL197-$CB197)^2,(BM197-$CB197)^2,(BN197-$CB197)^2,(BO197-$CB197)^2,(BP197-$CB197)^2,(BQ197-$CB197)^2,(BR197-$CB197)^2,(BS197-$CB197)^2,(BT197-$CB197)^2,(BU197-$CB197)^2,(BV197-$CB197)^2,(BW197-$CB197)^2,(BX197-$CB197)^2,(BY197-$CB197)^2,(BZ197-$CB197)^2,(CA197-$CB197)^2))</f>
        <v>24.39478612301207</v>
      </c>
      <c r="CD197" t="s" s="110">
        <v>302</v>
      </c>
      <c r="CE197" s="209">
        <f>IF(AN197="n/a","n/a",IF(U197&lt;0,"n/a",IF(U197="n/a","n/a",I197+AN197-U197)))</f>
        <v>12.42321800378186</v>
      </c>
      <c r="CF197" s="209">
        <f>IF(AN197="n/a","n/a",I197+AN197)</f>
        <v>27.21696800378186</v>
      </c>
      <c r="CG197" s="205">
        <f>D197/10+(1000-E197)/100+IF(F197="N",2,IF(F197="Y",1,0))+IF(G197="N",2,IF(G197="Y",1,0))+IF(L197&gt;10,5,L197/2)+IF(S197&gt;100,0,IF(S197&lt;0,0,(100-S197)/10))+IF(U197&gt;100,0,IF(U197&lt;0,0,(100-U197)/10))+IF(X197="-",0,IF(X197="N/A",0,IF(X197&gt;5,0,5-X197)))+IF(Y197&gt;5,0,5-Y197)+IF(Z197="N/A",0,IF(Z197&gt;5,0,5-Z197))+IF(AB197&lt;0,0,IF(AB197="-",0,IF(AB197="N/A",0,IF(AB197&gt;10,5,AB197/2))))+IF(AC197="n/a",0,IF(AC197&lt;0,0,IF(AC197&gt;10,5,AC197/2)))+IF(AE197="n/a",0,IF(AE197&lt;0,0,IF(AE197&gt;10,5,AE197/2)))+AF197/10+IF(AG197&gt;100000,3,IF(AG197&gt;10000,2,IF(AG197&gt;1000,1,0)))+IF(AL197&gt;10,5,AL197/2)+IF(AM197="n/a",0,IF(AM197&gt;10,5,AM197/2))+IF(AN197="n/a",0,IF(AN197&gt;10,5,AN197/2))+IF(AO197="n/a",0,IF(AO197&lt;0,0,IF(AO197&gt;10,5,AO197/2)))+IF(CB197&gt;10,5,CB197/2)</f>
        <v>68.10818782513047</v>
      </c>
      <c r="CH197" s="315">
        <f>IF(AB197="n/a",1.03*AP197,IF(AB197&lt;0,1.01*AP197,IF(AB197&gt;10,1.1*AP197,(1+AB197/100)*AP197)))</f>
        <v>1.4532</v>
      </c>
      <c r="CI197" s="211">
        <f>IF($AC197="n/a",1.03*CH197,IF($AC197&lt;0,1.01*CH197,IF($AC197&gt;10,1.1*CH197,(1+$AC197/100)*CH197)))</f>
        <v>1.5890742</v>
      </c>
      <c r="CJ197" s="212">
        <f>IF($AE197="n/a",1.03*CI197,IF($AE197&lt;0,1.01*CI197,IF($AE197&gt;10,1.1*CI197,(1+$AE197/100)*CI197)))</f>
        <v>1.716200136</v>
      </c>
      <c r="CK197" s="212">
        <f>IF($AE197="n/a",1.03*CJ197,IF($AE197&lt;0,1.01*CJ197,IF($AE197&gt;10,1.1*CJ197,(1+$AE197/100)*CJ197)))</f>
        <v>1.853496146880</v>
      </c>
      <c r="CL197" s="210">
        <f>IF($AE197="n/a",1.03*CK197,IF($AE197&lt;0,1.01*CK197,IF($AE197&gt;10,1.1*CK197,(1+$AE197/100)*CK197)))</f>
        <v>2.001775838630401</v>
      </c>
      <c r="CM197" s="211">
        <f>SUM(CH197:CL197)</f>
        <v>8.613746321510401</v>
      </c>
      <c r="CN197" s="208">
        <f>(CM197/H197)*100</f>
        <v>18.19549286335108</v>
      </c>
      <c r="CO197" s="213">
        <v>0.95</v>
      </c>
      <c r="CP197" s="214">
        <v>4.6</v>
      </c>
      <c r="CQ197" s="215">
        <v>-25.3</v>
      </c>
      <c r="CR197" s="214">
        <v>-0.9</v>
      </c>
      <c r="CS197" s="215">
        <v>-11.4</v>
      </c>
    </row>
    <row r="198" ht="11.25" customHeight="1">
      <c r="A198" t="s" s="227">
        <v>1500</v>
      </c>
      <c r="B198" t="s" s="116">
        <v>1501</v>
      </c>
      <c r="C198" t="s" s="227">
        <v>146</v>
      </c>
      <c r="D198" s="218">
        <v>8</v>
      </c>
      <c r="E198" s="85">
        <v>421</v>
      </c>
      <c r="F198" t="s" s="220">
        <v>55</v>
      </c>
      <c r="G198" t="s" s="221">
        <v>55</v>
      </c>
      <c r="H198" s="493">
        <v>55.05</v>
      </c>
      <c r="I198" s="223">
        <f>(R198/H198)*100</f>
        <v>1.81653042688465</v>
      </c>
      <c r="J198" s="224">
        <v>0.23</v>
      </c>
      <c r="K198" s="224">
        <v>0.25</v>
      </c>
      <c r="L198" s="223">
        <f>((K198/J198)-1)*100</f>
        <v>8.695652173913038</v>
      </c>
      <c r="M198" s="226">
        <v>43069</v>
      </c>
      <c r="N198" s="226">
        <v>43070</v>
      </c>
      <c r="O198" s="226">
        <v>43102</v>
      </c>
      <c r="P198" t="s" s="227">
        <v>447</v>
      </c>
      <c r="Q198" t="s" s="582">
        <v>1502</v>
      </c>
      <c r="R198" s="225">
        <f>K198*4</f>
        <v>1</v>
      </c>
      <c r="S198" s="228">
        <f>IF(OR(W198&lt;0.01,W198="n/a"),"n/a",R198/W198*100)</f>
        <v>76.33587786259541</v>
      </c>
      <c r="T198" s="229">
        <f>IF(OR(W198&lt;0.01,Z198="n/a"),"n/a",(H198/SQRT(22.5*W198*(H198/Z198))-1)*100)</f>
        <v>46.55501185995743</v>
      </c>
      <c r="U198" s="223">
        <f>IF(OR(W198&lt;0.01,W198="n/a"),"n/a",H198/W198)</f>
        <v>42.02290076335878</v>
      </c>
      <c r="V198" s="230">
        <v>12</v>
      </c>
      <c r="W198" s="222">
        <v>1.31</v>
      </c>
      <c r="X198" s="222">
        <v>3.75</v>
      </c>
      <c r="Y198" s="231">
        <v>1.08</v>
      </c>
      <c r="Z198" s="232">
        <v>1.15</v>
      </c>
      <c r="AA198" s="233">
        <v>2.9</v>
      </c>
      <c r="AB198" s="234">
        <v>-42.3</v>
      </c>
      <c r="AC198" s="235">
        <v>24.97</v>
      </c>
      <c r="AD198" s="236">
        <v>15.4</v>
      </c>
      <c r="AE198" s="236">
        <v>11.2</v>
      </c>
      <c r="AF198" s="237">
        <v>17</v>
      </c>
      <c r="AG198" s="238">
        <v>20186</v>
      </c>
      <c r="AH198" s="239">
        <v>0.1</v>
      </c>
      <c r="AI198" s="240">
        <v>0.3</v>
      </c>
      <c r="AJ198" s="241">
        <f>IF(OR(AD198&lt;0,AD198="n/a",AD198=0,AN198="n/a"),"n/a",AN198/AD198)</f>
        <v>1.242583754331763</v>
      </c>
      <c r="AK198" t="s" s="265">
        <f>IF(OR(AN198&lt;0,AN198="n/a",AO198&lt;0,AO198="n/a"),"n/a",AN198/AO198)</f>
        <v>143</v>
      </c>
      <c r="AL198" s="243">
        <f>((AP198/AQ198)^(1/1)-1)*100</f>
        <v>11.99999999999999</v>
      </c>
      <c r="AM198" s="243">
        <f>IF(AS198=0,"n/a",((AP198/AS198)^(1/3)-1)*100)</f>
        <v>23.12765002985555</v>
      </c>
      <c r="AN198" s="243">
        <f>IF(AV198=0,"n/a",((AP198/AV198)^(1/5)-1)*100)</f>
        <v>19.13578981670916</v>
      </c>
      <c r="AO198" s="244">
        <f>IF(BB198=0,"n/a",((AP198/BB198)^(1/10)-1)*100)</f>
        <v>-5.633292471326056</v>
      </c>
      <c r="AP198" s="241">
        <v>0.84</v>
      </c>
      <c r="AQ198" s="241">
        <v>0.75</v>
      </c>
      <c r="AR198" s="241">
        <v>0.63</v>
      </c>
      <c r="AS198" s="241">
        <v>0.45</v>
      </c>
      <c r="AT198" s="245"/>
      <c r="AU198" s="321">
        <v>0.4</v>
      </c>
      <c r="AV198" s="241">
        <v>0.35</v>
      </c>
      <c r="AW198" s="245"/>
      <c r="AX198" s="583">
        <v>0.2</v>
      </c>
      <c r="AY198" s="394">
        <v>0.47</v>
      </c>
      <c r="AZ198" s="248">
        <v>2.12</v>
      </c>
      <c r="BA198" s="248">
        <v>2</v>
      </c>
      <c r="BB198" s="248">
        <v>1.5</v>
      </c>
      <c r="BC198" s="248">
        <v>1.16</v>
      </c>
      <c r="BD198" s="248">
        <v>1.12</v>
      </c>
      <c r="BE198" s="248">
        <v>1.08</v>
      </c>
      <c r="BF198" s="248">
        <v>1.04</v>
      </c>
      <c r="BG198" s="248">
        <v>1</v>
      </c>
      <c r="BH198" s="248">
        <v>0.96</v>
      </c>
      <c r="BI198" s="249">
        <v>0.9</v>
      </c>
      <c r="BJ198" s="246">
        <f>SUM(AP198:BI198)</f>
        <v>16.97</v>
      </c>
      <c r="BK198" s="250">
        <f>((AP198/AQ198)-1)*100</f>
        <v>11.99999999999999</v>
      </c>
      <c r="BL198" s="250">
        <f>((AQ198/AR198)-1)*100</f>
        <v>19.04761904761905</v>
      </c>
      <c r="BM198" s="250">
        <f>((AR198/AS198)-1)*100</f>
        <v>39.99999999999999</v>
      </c>
      <c r="BN198" s="250">
        <f>IF(AU198=0,0,IF(AU198&gt;AS198,0,((AS198/AU198)-1)*100))</f>
        <v>12.5</v>
      </c>
      <c r="BO198" s="250">
        <f>IF(AV198=0,0,IF(AV198&gt;AU198,0,((AU198/AV198)-1)*100))</f>
        <v>14.2857142857143</v>
      </c>
      <c r="BP198" s="250">
        <f>IF(AX198=0,0,IF(AX198&gt;AV198,0,((AV198/AX198)-1)*100))</f>
        <v>74.99999999999997</v>
      </c>
      <c r="BQ198" s="251">
        <f>IF(AY198=0,0,IF(AY198&gt;AX198,0,((AX198/AY198)-1)*100))</f>
        <v>0</v>
      </c>
      <c r="BR198" s="252">
        <f>IF(AZ198=0,0,IF(AZ198&gt;AY198,0,((AY198/AZ198)-1)*100))</f>
        <v>0</v>
      </c>
      <c r="BS198" s="252">
        <f>IF(BA198=0,0,IF(BA198&gt;AZ198,0,((AZ198/BA198)-1)*100))</f>
        <v>6.000000000000005</v>
      </c>
      <c r="BT198" s="252">
        <f>IF(BB198=0,0,IF(BB198&gt;BA198,0,((BA198/BB198)-1)*100))</f>
        <v>33.33333333333333</v>
      </c>
      <c r="BU198" s="252">
        <f>IF(BC198=0,0,IF(BC198&gt;BB198,0,((BB198/BC198)-1)*100))</f>
        <v>29.31034482758621</v>
      </c>
      <c r="BV198" s="252">
        <f>IF(BD198=0,0,IF(BD198&gt;BC198,0,((BC198/BD198)-1)*100))</f>
        <v>3.571428571428559</v>
      </c>
      <c r="BW198" s="252">
        <f>IF(BE198=0,0,IF(BE198&gt;BD198,0,((BD198/BE198)-1)*100))</f>
        <v>3.703703703703698</v>
      </c>
      <c r="BX198" s="252">
        <f>IF(BF198=0,0,IF(BF198&gt;BE198,0,((BE198/BF198)-1)*100))</f>
        <v>3.846153846153855</v>
      </c>
      <c r="BY198" s="252">
        <f>IF(BG198=0,0,IF(BG198&gt;BF198,0,((BF198/BG198)-1)*100))</f>
        <v>4.000000000000004</v>
      </c>
      <c r="BZ198" s="252">
        <f>IF(BH198=0,0,IF(BH198&gt;BG198,0,((BG198/BH198)-1)*100))</f>
        <v>4.166666666666674</v>
      </c>
      <c r="CA198" s="253">
        <f>IF(BI198=0,0,IF(BI198&gt;BH198,0,((BH198/BI198)-1)*100))</f>
        <v>6.666666666666665</v>
      </c>
      <c r="CB198" s="250">
        <f>AVERAGE(BK198:CA198)</f>
        <v>15.7312724087572</v>
      </c>
      <c r="CC198" s="250">
        <f>SQRT(AVERAGE((BK198-$CB198)^2,(BL198-$CB198)^2,(BM198-$CB198)^2,(BN198-$CB198)^2,(BO198-$CB198)^2,(BP198-$CB198)^2,(BQ198-$CB198)^2,(BR198-$CB198)^2,(BS198-$CB198)^2,(BT198-$CB198)^2,(BU198-$CB198)^2,(BV198-$CB198)^2,(BW198-$CB198)^2,(BX198-$CB198)^2,(BY198-$CB198)^2,(BZ198-$CB198)^2,(CA198-$CB198)^2))</f>
        <v>18.80297534342707</v>
      </c>
      <c r="CD198" t="s" s="116">
        <v>132</v>
      </c>
      <c r="CE198" s="254">
        <f>IF(AN198="n/a","n/a",IF(U198&lt;0,"n/a",IF(U198="n/a","n/a",I198+AN198-U198)))</f>
        <v>-21.07058051976497</v>
      </c>
      <c r="CF198" s="254">
        <f>IF(AN198="n/a","n/a",I198+AN198)</f>
        <v>20.95232024359381</v>
      </c>
      <c r="CG198" s="250">
        <f>D198/10+(1000-E198)/100+IF(F198="N",2,IF(F198="Y",1,0))+IF(G198="N",2,IF(G198="Y",1,0))+IF(L198&gt;10,5,L198/2)+IF(S198&gt;100,0,IF(S198&lt;0,0,(100-S198)/10))+IF(U198&gt;100,0,IF(U198&lt;0,0,(100-U198)/10))+IF(X198="-",0,IF(X198="N/A",0,IF(X198&gt;5,0,5-X198)))+IF(Y198&gt;5,0,5-Y198)+IF(Z198="N/A",0,IF(Z198&gt;5,0,5-Z198))+IF(AB198&lt;0,0,IF(AB198="-",0,IF(AB198="N/A",0,IF(AB198&gt;10,5,AB198/2))))+IF(AC198="n/a",0,IF(AC198&lt;0,0,IF(AC198&gt;10,5,AC198/2)))+IF(AE198="n/a",0,IF(AE198&lt;0,0,IF(AE198&gt;10,5,AE198/2)))+AF198/10+IF(AG198&gt;100000,3,IF(AG198&gt;10000,2,IF(AG198&gt;1000,1,0)))+IF(AL198&gt;10,5,AL198/2)+IF(AM198="n/a",0,IF(AM198&gt;10,5,AM198/2))+IF(AN198="n/a",0,IF(AN198&gt;10,5,AN198/2))+IF(AO198="n/a",0,IF(AO198&lt;0,0,IF(AO198&gt;10,5,AO198/2)))+IF(CB198&gt;10,5,CB198/2)</f>
        <v>65.82194822436111</v>
      </c>
      <c r="CH198" s="255">
        <f>IF(AB198="n/a",1.03*AP198,IF(AB198&lt;0,1.01*AP198,IF(AB198&gt;10,1.1*AP198,(1+AB198/100)*AP198)))</f>
        <v>0.8483999999999999</v>
      </c>
      <c r="CI198" s="256">
        <f>IF($AC198="n/a",1.03*CH198,IF($AC198&lt;0,1.01*CH198,IF($AC198&gt;10,1.1*CH198,(1+$AC198/100)*CH198)))</f>
        <v>0.93324</v>
      </c>
      <c r="CJ198" s="257">
        <f>IF($AE198="n/a",1.03*CI198,IF($AE198&lt;0,1.01*CI198,IF($AE198&gt;10,1.1*CI198,(1+$AE198/100)*CI198)))</f>
        <v>1.026564</v>
      </c>
      <c r="CK198" s="257">
        <f>IF($AE198="n/a",1.03*CJ198,IF($AE198&lt;0,1.01*CJ198,IF($AE198&gt;10,1.1*CJ198,(1+$AE198/100)*CJ198)))</f>
        <v>1.1292204</v>
      </c>
      <c r="CL198" s="258">
        <f>IF($AE198="n/a",1.03*CK198,IF($AE198&lt;0,1.01*CK198,IF($AE198&gt;10,1.1*CK198,(1+$AE198/100)*CK198)))</f>
        <v>1.24214244</v>
      </c>
      <c r="CM198" s="256">
        <f>SUM(CH198:CL198)</f>
        <v>5.179566840000001</v>
      </c>
      <c r="CN198" s="253">
        <f>(CM198/H198)*100</f>
        <v>9.408840762942781</v>
      </c>
      <c r="CO198" s="259">
        <v>0.99</v>
      </c>
      <c r="CP198" s="260">
        <v>27.5</v>
      </c>
      <c r="CQ198" s="261">
        <v>-3.7</v>
      </c>
      <c r="CR198" s="260">
        <v>0.5</v>
      </c>
      <c r="CS198" s="261">
        <v>7.1</v>
      </c>
    </row>
    <row r="199" ht="11.25" customHeight="1">
      <c r="A199" t="s" s="227">
        <v>1503</v>
      </c>
      <c r="B199" t="s" s="116">
        <v>1504</v>
      </c>
      <c r="C199" t="s" s="227">
        <v>1450</v>
      </c>
      <c r="D199" s="218">
        <v>6</v>
      </c>
      <c r="E199" s="85">
        <v>675</v>
      </c>
      <c r="F199" t="s" s="220">
        <v>129</v>
      </c>
      <c r="G199" t="s" s="221">
        <v>129</v>
      </c>
      <c r="H199" s="493">
        <v>23.85</v>
      </c>
      <c r="I199" s="223">
        <f>(R199/H199)*100</f>
        <v>2.515723270440251</v>
      </c>
      <c r="J199" s="224">
        <v>0.12</v>
      </c>
      <c r="K199" s="224">
        <v>0.15</v>
      </c>
      <c r="L199" s="223">
        <f>((K199/J199)-1)*100</f>
        <v>25</v>
      </c>
      <c r="M199" s="226">
        <v>42968</v>
      </c>
      <c r="N199" s="226">
        <v>42970</v>
      </c>
      <c r="O199" s="226">
        <v>42986</v>
      </c>
      <c r="P199" t="s" s="227">
        <v>305</v>
      </c>
      <c r="Q199" s="85"/>
      <c r="R199" s="225">
        <f>K199*4</f>
        <v>0.6</v>
      </c>
      <c r="S199" s="228">
        <f>IF(OR(W199&lt;0.01,W199="n/a"),"n/a",R199/W199*100)</f>
        <v>44.77611940298507</v>
      </c>
      <c r="T199" s="229">
        <f>IF(OR(W199&lt;0.01,Z199="n/a"),"n/a",(H199/SQRT(22.5*W199*(H199/Z199))-1)*100)</f>
        <v>17.32083832157702</v>
      </c>
      <c r="U199" s="223">
        <f>IF(OR(W199&lt;0.01,W199="n/a"),"n/a",H199/W199)</f>
        <v>17.79850746268657</v>
      </c>
      <c r="V199" s="230">
        <v>12</v>
      </c>
      <c r="W199" s="222">
        <v>1.34</v>
      </c>
      <c r="X199" s="222">
        <v>1.35</v>
      </c>
      <c r="Y199" s="231">
        <v>0.62</v>
      </c>
      <c r="Z199" s="232">
        <v>1.74</v>
      </c>
      <c r="AA199" s="233">
        <v>10.6</v>
      </c>
      <c r="AB199" s="234">
        <v>6.3</v>
      </c>
      <c r="AC199" s="235">
        <v>8.609999999999999</v>
      </c>
      <c r="AD199" s="236">
        <v>14.3</v>
      </c>
      <c r="AE199" s="236">
        <v>13.1</v>
      </c>
      <c r="AF199" s="237">
        <v>3</v>
      </c>
      <c r="AG199" s="238">
        <v>512</v>
      </c>
      <c r="AH199" s="239">
        <v>2.6</v>
      </c>
      <c r="AI199" s="240">
        <v>0.19</v>
      </c>
      <c r="AJ199" t="s" s="265">
        <f>IF(OR(AD199&lt;0,AD199="n/a",AD199=0,AN199="n/a"),"n/a",AN199/AD199)</f>
        <v>143</v>
      </c>
      <c r="AK199" t="s" s="265">
        <f>IF(OR(AN199&lt;0,AN199="n/a",AO199&lt;0,AO199="n/a"),"n/a",AN199/AO199)</f>
        <v>143</v>
      </c>
      <c r="AL199" s="243">
        <f>((AP199/AQ199)^(1/1)-1)*100</f>
        <v>22.22222222222223</v>
      </c>
      <c r="AM199" s="243">
        <f>IF(AS199=0,"n/a",((AP199/AS199)^(1/3)-1)*100)</f>
        <v>22.39034103416604</v>
      </c>
      <c r="AN199" t="s" s="265">
        <f>IF(AV199=0,"n/a",((AP199/AV199)^(1/5)-1)*100)</f>
        <v>143</v>
      </c>
      <c r="AO199" s="244">
        <f>IF(BB199=0,"n/a",((AP199/BB199)^(1/10)-1)*100)</f>
        <v>5.004736932152842</v>
      </c>
      <c r="AP199" s="241">
        <v>0.44</v>
      </c>
      <c r="AQ199" s="241">
        <v>0.36</v>
      </c>
      <c r="AR199" s="321">
        <v>0.32</v>
      </c>
      <c r="AS199" s="241">
        <v>0.24</v>
      </c>
      <c r="AT199" s="245"/>
      <c r="AU199" s="241">
        <v>0.16</v>
      </c>
      <c r="AV199" s="321">
        <v>0</v>
      </c>
      <c r="AW199" s="245"/>
      <c r="AX199" s="583">
        <v>0</v>
      </c>
      <c r="AY199" s="394">
        <v>0</v>
      </c>
      <c r="AZ199" s="317">
        <v>0.2025</v>
      </c>
      <c r="BA199" s="317">
        <v>0.27</v>
      </c>
      <c r="BB199" s="248">
        <v>0.27</v>
      </c>
      <c r="BC199" s="248">
        <v>0.255</v>
      </c>
      <c r="BD199" s="248">
        <v>0.25</v>
      </c>
      <c r="BE199" s="248">
        <v>0.235</v>
      </c>
      <c r="BF199" s="248">
        <v>0.22</v>
      </c>
      <c r="BG199" s="248">
        <v>0.21</v>
      </c>
      <c r="BH199" s="248">
        <v>0.2025</v>
      </c>
      <c r="BI199" s="249">
        <v>0.19</v>
      </c>
      <c r="BJ199" s="246">
        <f>SUM(AP199:BI199)</f>
        <v>3.825</v>
      </c>
      <c r="BK199" s="250">
        <f>((AP199/AQ199)-1)*100</f>
        <v>22.22222222222223</v>
      </c>
      <c r="BL199" s="250">
        <f>((AQ199/AR199)-1)*100</f>
        <v>12.5</v>
      </c>
      <c r="BM199" s="250">
        <f>((AR199/AS199)-1)*100</f>
        <v>33.33333333333335</v>
      </c>
      <c r="BN199" s="250">
        <f>IF(AU199=0,0,IF(AU199&gt;AS199,0,((AS199/AU199)-1)*100))</f>
        <v>50</v>
      </c>
      <c r="BO199" s="250">
        <f>IF(AV199=0,0,IF(AV199&gt;AU199,0,((AU199/AV199)-1)*100))</f>
        <v>0</v>
      </c>
      <c r="BP199" s="250">
        <f>IF(AX199=0,0,IF(AX199&gt;AV199,0,((AV199/AX199)-1)*100))</f>
        <v>0</v>
      </c>
      <c r="BQ199" s="251">
        <f>IF(AY199=0,0,IF(AY199&gt;AX199,0,((AX199/AY199)-1)*100))</f>
        <v>0</v>
      </c>
      <c r="BR199" s="252">
        <f>IF(AZ199=0,0,IF(AZ199&gt;AY199,0,((AY199/AZ199)-1)*100))</f>
        <v>0</v>
      </c>
      <c r="BS199" s="252">
        <f>IF(BA199=0,0,IF(BA199&gt;AZ199,0,((AZ199/BA199)-1)*100))</f>
        <v>0</v>
      </c>
      <c r="BT199" s="252">
        <f>IF(BB199=0,0,IF(BB199&gt;BA199,0,((BA199/BB199)-1)*100))</f>
        <v>0</v>
      </c>
      <c r="BU199" s="252">
        <f>IF(BC199=0,0,IF(BC199&gt;BB199,0,((BB199/BC199)-1)*100))</f>
        <v>5.882352941176472</v>
      </c>
      <c r="BV199" s="252">
        <f>IF(BD199=0,0,IF(BD199&gt;BC199,0,((BC199/BD199)-1)*100))</f>
        <v>2.000000000000002</v>
      </c>
      <c r="BW199" s="252">
        <f>IF(BE199=0,0,IF(BE199&gt;BD199,0,((BD199/BE199)-1)*100))</f>
        <v>6.382978723404253</v>
      </c>
      <c r="BX199" s="252">
        <f>IF(BF199=0,0,IF(BF199&gt;BE199,0,((BE199/BF199)-1)*100))</f>
        <v>6.818181818181812</v>
      </c>
      <c r="BY199" s="252">
        <f>IF(BG199=0,0,IF(BG199&gt;BF199,0,((BF199/BG199)-1)*100))</f>
        <v>4.761904761904767</v>
      </c>
      <c r="BZ199" s="252">
        <f>IF(BH199=0,0,IF(BH199&gt;BG199,0,((BG199/BH199)-1)*100))</f>
        <v>3.703703703703698</v>
      </c>
      <c r="CA199" s="253">
        <f>IF(BI199=0,0,IF(BI199&gt;BH199,0,((BH199/BI199)-1)*100))</f>
        <v>6.578947368421062</v>
      </c>
      <c r="CB199" s="250">
        <f>AVERAGE(BK199:CA199)</f>
        <v>9.069624992491038</v>
      </c>
      <c r="CC199" s="250">
        <f>SQRT(AVERAGE((BK199-$CB199)^2,(BL199-$CB199)^2,(BM199-$CB199)^2,(BN199-$CB199)^2,(BO199-$CB199)^2,(BP199-$CB199)^2,(BQ199-$CB199)^2,(BR199-$CB199)^2,(BS199-$CB199)^2,(BT199-$CB199)^2,(BU199-$CB199)^2,(BV199-$CB199)^2,(BW199-$CB199)^2,(BX199-$CB199)^2,(BY199-$CB199)^2,(BZ199-$CB199)^2,(CA199-$CB199)^2))</f>
        <v>13.4346094262419</v>
      </c>
      <c r="CD199" t="s" s="116">
        <v>302</v>
      </c>
      <c r="CE199" t="s" s="402">
        <f>IF(AN199="n/a","n/a",IF(U199&lt;0,"n/a",IF(U199="n/a","n/a",I199+AN199-U199)))</f>
        <v>143</v>
      </c>
      <c r="CF199" t="s" s="402">
        <f>IF(AN199="n/a","n/a",I199+AN199)</f>
        <v>143</v>
      </c>
      <c r="CG199" s="250">
        <f>D199/10+(1000-E199)/100+IF(F199="N",2,IF(F199="Y",1,0))+IF(G199="N",2,IF(G199="Y",1,0))+IF(L199&gt;10,5,L199/2)+IF(S199&gt;100,0,IF(S199&lt;0,0,(100-S199)/10))+IF(U199&gt;100,0,IF(U199&lt;0,0,(100-U199)/10))+IF(X199="-",0,IF(X199="N/A",0,IF(X199&gt;5,0,5-X199)))+IF(Y199&gt;5,0,5-Y199)+IF(Z199="N/A",0,IF(Z199&gt;5,0,5-Z199))+IF(AB199&lt;0,0,IF(AB199="-",0,IF(AB199="N/A",0,IF(AB199&gt;10,5,AB199/2))))+IF(AC199="n/a",0,IF(AC199&lt;0,0,IF(AC199&gt;10,5,AC199/2)))+IF(AE199="n/a",0,IF(AE199&lt;0,0,IF(AE199&gt;10,5,AE199/2)))+AF199/10+IF(AG199&gt;100000,3,IF(AG199&gt;10000,2,IF(AG199&gt;1000,1,0)))+IF(AL199&gt;10,5,AL199/2)+IF(AM199="n/a",0,IF(AM199&gt;10,5,AM199/2))+IF(AN199="n/a",0,IF(AN199&gt;10,5,AN199/2))+IF(AO199="n/a",0,IF(AO199&lt;0,0,IF(AO199&gt;10,5,AO199/2)))+IF(CB199&gt;10,5,CB199/2)</f>
        <v>63.67471827575477</v>
      </c>
      <c r="CH199" s="255">
        <f>IF(AB199="n/a",1.03*AP199,IF(AB199&lt;0,1.01*AP199,IF(AB199&gt;10,1.1*AP199,(1+AB199/100)*AP199)))</f>
        <v>0.46772</v>
      </c>
      <c r="CI199" s="256">
        <f>IF($AC199="n/a",1.03*CH199,IF($AC199&lt;0,1.01*CH199,IF($AC199&gt;10,1.1*CH199,(1+$AC199/100)*CH199)))</f>
        <v>0.507990692</v>
      </c>
      <c r="CJ199" s="257">
        <f>IF($AE199="n/a",1.03*CI199,IF($AE199&lt;0,1.01*CI199,IF($AE199&gt;10,1.1*CI199,(1+$AE199/100)*CI199)))</f>
        <v>0.5587897612000001</v>
      </c>
      <c r="CK199" s="257">
        <f>IF($AE199="n/a",1.03*CJ199,IF($AE199&lt;0,1.01*CJ199,IF($AE199&gt;10,1.1*CJ199,(1+$AE199/100)*CJ199)))</f>
        <v>0.6146687373200002</v>
      </c>
      <c r="CL199" s="258">
        <f>IF($AE199="n/a",1.03*CK199,IF($AE199&lt;0,1.01*CK199,IF($AE199&gt;10,1.1*CK199,(1+$AE199/100)*CK199)))</f>
        <v>0.6761356110520003</v>
      </c>
      <c r="CM199" s="256">
        <f>SUM(CH199:CL199)</f>
        <v>2.825304801572001</v>
      </c>
      <c r="CN199" s="253">
        <f>(CM199/H199)*100</f>
        <v>11.84614172566877</v>
      </c>
      <c r="CO199" s="259">
        <v>1.12</v>
      </c>
      <c r="CP199" s="260">
        <v>44.7</v>
      </c>
      <c r="CQ199" s="261">
        <v>-12.4</v>
      </c>
      <c r="CR199" s="260">
        <v>-2.9</v>
      </c>
      <c r="CS199" s="261">
        <v>0</v>
      </c>
    </row>
    <row r="200" ht="11.25" customHeight="1">
      <c r="A200" t="s" s="227">
        <v>1505</v>
      </c>
      <c r="B200" t="s" s="116">
        <v>1506</v>
      </c>
      <c r="C200" t="s" s="227">
        <v>128</v>
      </c>
      <c r="D200" s="218">
        <v>6</v>
      </c>
      <c r="E200" s="85">
        <v>662</v>
      </c>
      <c r="F200" t="s" s="220">
        <v>55</v>
      </c>
      <c r="G200" t="s" s="221">
        <v>55</v>
      </c>
      <c r="H200" s="493">
        <v>20.17</v>
      </c>
      <c r="I200" s="223">
        <f>(R200/H200)*100</f>
        <v>1.388200297471492</v>
      </c>
      <c r="J200" s="224">
        <v>0.06</v>
      </c>
      <c r="K200" s="224">
        <v>0.07000000000000001</v>
      </c>
      <c r="L200" s="223">
        <f>((K200/J200)-1)*100</f>
        <v>16.66666666666667</v>
      </c>
      <c r="M200" s="226">
        <v>42899</v>
      </c>
      <c r="N200" s="226">
        <v>42901</v>
      </c>
      <c r="O200" s="226">
        <v>42917</v>
      </c>
      <c r="P200" t="s" s="227">
        <v>177</v>
      </c>
      <c r="Q200" t="s" s="227">
        <v>1507</v>
      </c>
      <c r="R200" s="225">
        <f>K200*4</f>
        <v>0.28</v>
      </c>
      <c r="S200" s="228">
        <f>IF(OR(W200&lt;0.01,W200="n/a"),"n/a",R200/W200*100)</f>
        <v>20.74074074074074</v>
      </c>
      <c r="T200" s="229">
        <f>IF(OR(W200&lt;0.01,Z200="n/a"),"n/a",(H200/SQRT(22.5*W200*(H200/Z200))-1)*100)</f>
        <v>-9.258563872656978</v>
      </c>
      <c r="U200" s="223">
        <f>IF(OR(W200&lt;0.01,W200="n/a"),"n/a",H200/W200)</f>
        <v>14.94074074074074</v>
      </c>
      <c r="V200" s="230">
        <v>12</v>
      </c>
      <c r="W200" s="222">
        <v>1.35</v>
      </c>
      <c r="X200" t="s" s="399">
        <v>143</v>
      </c>
      <c r="Y200" s="231">
        <v>2.43</v>
      </c>
      <c r="Z200" s="232">
        <v>1.24</v>
      </c>
      <c r="AA200" s="233">
        <v>8.5</v>
      </c>
      <c r="AB200" s="234">
        <v>-15</v>
      </c>
      <c r="AC200" t="s" s="422">
        <v>143</v>
      </c>
      <c r="AD200" s="236">
        <v>53.1</v>
      </c>
      <c r="AE200" t="s" s="416">
        <v>143</v>
      </c>
      <c r="AF200" s="237">
        <v>1</v>
      </c>
      <c r="AG200" s="238">
        <v>117</v>
      </c>
      <c r="AH200" s="239">
        <v>0.8</v>
      </c>
      <c r="AI200" s="240">
        <v>0.52</v>
      </c>
      <c r="AJ200" s="241">
        <f>IF(OR(AD200&lt;0,AD200="n/a",AD200=0,AN200="n/a"),"n/a",AN200/AD200)</f>
        <v>0.08693626749127907</v>
      </c>
      <c r="AK200" t="s" s="265">
        <f>IF(OR(AN200&lt;0,AN200="n/a",AO200&lt;0,AO200="n/a"),"n/a",AN200/AO200)</f>
        <v>143</v>
      </c>
      <c r="AL200" s="243">
        <f>((AP200/AQ200)^(1/1)-1)*100</f>
        <v>7.123727905731125</v>
      </c>
      <c r="AM200" s="243">
        <f>IF(AS200=0,"n/a",((AP200/AS200)^(1/3)-1)*100)</f>
        <v>5.054251325333792</v>
      </c>
      <c r="AN200" s="243">
        <f>IF(AV200=0,"n/a",((AP200/AV200)^(1/5)-1)*100)</f>
        <v>4.616315803786919</v>
      </c>
      <c r="AO200" s="254">
        <f>IF(BB200=0,"n/a",((AP200/BB200)^(1/10)-1)*100)</f>
        <v>-10.60474563208293</v>
      </c>
      <c r="AP200" s="241">
        <v>0.2</v>
      </c>
      <c r="AQ200" s="241">
        <v>0.1867</v>
      </c>
      <c r="AR200" s="241">
        <v>0.1794</v>
      </c>
      <c r="AS200" s="241">
        <v>0.1725</v>
      </c>
      <c r="AT200" s="245"/>
      <c r="AU200" s="241">
        <v>0.166</v>
      </c>
      <c r="AV200" s="321">
        <v>0.1596</v>
      </c>
      <c r="AW200" s="245"/>
      <c r="AX200" s="583">
        <v>0.2447</v>
      </c>
      <c r="AY200" s="394">
        <v>0.4708</v>
      </c>
      <c r="AZ200" s="317">
        <v>0.6136</v>
      </c>
      <c r="BA200" s="317">
        <v>0.6136</v>
      </c>
      <c r="BB200" s="248">
        <v>0.6136</v>
      </c>
      <c r="BC200" s="317">
        <v>0.526</v>
      </c>
      <c r="BD200" s="248">
        <v>0.526</v>
      </c>
      <c r="BE200" s="248">
        <v>0.4578</v>
      </c>
      <c r="BF200" s="248">
        <v>0.38</v>
      </c>
      <c r="BG200" s="248">
        <v>0.3704</v>
      </c>
      <c r="BH200" s="248">
        <v>0.3654</v>
      </c>
      <c r="BI200" s="249">
        <v>0.341</v>
      </c>
      <c r="BJ200" s="246">
        <f>SUM(AP200:BI200)</f>
        <v>6.5871</v>
      </c>
      <c r="BK200" s="250">
        <f>((AP200/AQ200)-1)*100</f>
        <v>7.123727905731125</v>
      </c>
      <c r="BL200" s="250">
        <f>((AQ200/AR200)-1)*100</f>
        <v>4.069119286510592</v>
      </c>
      <c r="BM200" s="250">
        <f>((AR200/AS200)-1)*100</f>
        <v>4.000000000000004</v>
      </c>
      <c r="BN200" s="250">
        <f>IF(AU200=0,0,IF(AU200&gt;AS200,0,((AS200/AU200)-1)*100))</f>
        <v>3.915662650602414</v>
      </c>
      <c r="BO200" s="250">
        <f>IF(AV200=0,0,IF(AV200&gt;AU200,0,((AU200/AV200)-1)*100))</f>
        <v>4.010025062656641</v>
      </c>
      <c r="BP200" s="250">
        <f>IF(AX200=0,0,IF(AX200&gt;AV200,0,((AV200/AX200)-1)*100))</f>
        <v>0</v>
      </c>
      <c r="BQ200" s="251">
        <f>IF(AY200=0,0,IF(AY200&gt;AX200,0,((AX200/AY200)-1)*100))</f>
        <v>0</v>
      </c>
      <c r="BR200" s="252">
        <f>IF(AZ200=0,0,IF(AZ200&gt;AY200,0,((AY200/AZ200)-1)*100))</f>
        <v>0</v>
      </c>
      <c r="BS200" s="252">
        <f>IF(BA200=0,0,IF(BA200&gt;AZ200,0,((AZ200/BA200)-1)*100))</f>
        <v>0</v>
      </c>
      <c r="BT200" s="252">
        <f>IF(BB200=0,0,IF(BB200&gt;BA200,0,((BA200/BB200)-1)*100))</f>
        <v>0</v>
      </c>
      <c r="BU200" s="252">
        <f>IF(BC200=0,0,IF(BC200&gt;BB200,0,((BB200/BC200)-1)*100))</f>
        <v>16.65399239543726</v>
      </c>
      <c r="BV200" s="252">
        <f>IF(BD200=0,0,IF(BD200&gt;BC200,0,((BC200/BD200)-1)*100))</f>
        <v>0</v>
      </c>
      <c r="BW200" s="252">
        <f>IF(BE200=0,0,IF(BE200&gt;BD200,0,((BD200/BE200)-1)*100))</f>
        <v>14.89733508082134</v>
      </c>
      <c r="BX200" s="252">
        <f>IF(BF200=0,0,IF(BF200&gt;BE200,0,((BE200/BF200)-1)*100))</f>
        <v>20.47368421052631</v>
      </c>
      <c r="BY200" s="252">
        <f>IF(BG200=0,0,IF(BG200&gt;BF200,0,((BF200/BG200)-1)*100))</f>
        <v>2.591792656587466</v>
      </c>
      <c r="BZ200" s="252">
        <f>IF(BH200=0,0,IF(BH200&gt;BG200,0,((BG200/BH200)-1)*100))</f>
        <v>1.368363437328957</v>
      </c>
      <c r="CA200" s="253">
        <f>IF(BI200=0,0,IF(BI200&gt;BH200,0,((BH200/BI200)-1)*100))</f>
        <v>7.155425219941369</v>
      </c>
      <c r="CB200" s="250">
        <f>AVERAGE(BK200:CA200)</f>
        <v>5.074066347420205</v>
      </c>
      <c r="CC200" s="250">
        <f>SQRT(AVERAGE((BK200-$CB200)^2,(BL200-$CB200)^2,(BM200-$CB200)^2,(BN200-$CB200)^2,(BO200-$CB200)^2,(BP200-$CB200)^2,(BQ200-$CB200)^2,(BR200-$CB200)^2,(BS200-$CB200)^2,(BT200-$CB200)^2,(BU200-$CB200)^2,(BV200-$CB200)^2,(BW200-$CB200)^2,(BX200-$CB200)^2,(BY200-$CB200)^2,(BZ200-$CB200)^2,(CA200-$CB200)^2))</f>
        <v>6.208538362099613</v>
      </c>
      <c r="CD200" t="s" s="116">
        <v>132</v>
      </c>
      <c r="CE200" s="254">
        <f>IF(AN200="n/a","n/a",IF(U200&lt;0,"n/a",IF(U200="n/a","n/a",I200+AN200-U200)))</f>
        <v>-8.936224639482329</v>
      </c>
      <c r="CF200" s="254">
        <f>IF(AN200="n/a","n/a",I200+AN200)</f>
        <v>6.004516101258411</v>
      </c>
      <c r="CG200" s="250">
        <f>D200/10+(1000-E200)/100+IF(F200="N",2,IF(F200="Y",1,0))+IF(G200="N",2,IF(G200="Y",1,0))+IF(L200&gt;10,5,L200/2)+IF(S200&gt;100,0,IF(S200&lt;0,0,(100-S200)/10))+IF(U200&gt;100,0,IF(U200&lt;0,0,(100-U200)/10))+IF(X200="-",0,IF(X200="N/A",0,IF(X200&gt;5,0,5-X200)))+IF(Y200&gt;5,0,5-Y200)+IF(Z200="N/A",0,IF(Z200&gt;5,0,5-Z200))+IF(AB200&lt;0,0,IF(AB200="-",0,IF(AB200="N/A",0,IF(AB200&gt;10,5,AB200/2))))+IF(AC200="n/a",0,IF(AC200&lt;0,0,IF(AC200&gt;10,5,AC200/2)))+IF(AE200="n/a",0,IF(AE200&lt;0,0,IF(AE200&gt;10,5,AE200/2)))+AF200/10+IF(AG200&gt;100000,3,IF(AG200&gt;10000,2,IF(AG200&gt;1000,1,0)))+IF(AL200&gt;10,5,AL200/2)+IF(AM200="n/a",0,IF(AM200&gt;10,5,AM200/2))+IF(AN200="n/a",0,IF(AN200&gt;10,5,AN200/2))+IF(AO200="n/a",0,IF(AO200&lt;0,0,IF(AO200&gt;10,5,AO200/2)))+IF(CB200&gt;10,5,CB200/2)</f>
        <v>46.77603254298788</v>
      </c>
      <c r="CH200" s="255">
        <f>IF(AB200="n/a",1.03*AP200,IF(AB200&lt;0,1.01*AP200,IF(AB200&gt;10,1.1*AP200,(1+AB200/100)*AP200)))</f>
        <v>0.202</v>
      </c>
      <c r="CI200" s="256">
        <f>IF($AC200="n/a",1.03*CH200,IF($AC200&lt;0,1.01*CH200,IF($AC200&gt;10,1.1*CH200,(1+$AC200/100)*CH200)))</f>
        <v>0.20806</v>
      </c>
      <c r="CJ200" s="257">
        <f>IF($AE200="n/a",1.03*CI200,IF($AE200&lt;0,1.01*CI200,IF($AE200&gt;10,1.1*CI200,(1+$AE200/100)*CI200)))</f>
        <v>0.2143018</v>
      </c>
      <c r="CK200" s="257">
        <f>IF($AE200="n/a",1.03*CJ200,IF($AE200&lt;0,1.01*CJ200,IF($AE200&gt;10,1.1*CJ200,(1+$AE200/100)*CJ200)))</f>
        <v>0.2207308540000001</v>
      </c>
      <c r="CL200" s="258">
        <f>IF($AE200="n/a",1.03*CK200,IF($AE200&lt;0,1.01*CK200,IF($AE200&gt;10,1.1*CK200,(1+$AE200/100)*CK200)))</f>
        <v>0.2273527796200001</v>
      </c>
      <c r="CM200" s="256">
        <f>SUM(CH200:CL200)</f>
        <v>1.072445433620</v>
      </c>
      <c r="CN200" s="253">
        <f>(CM200/H200)*100</f>
        <v>5.317032392761528</v>
      </c>
      <c r="CO200" s="259">
        <v>0.24</v>
      </c>
      <c r="CP200" s="260">
        <v>51.5</v>
      </c>
      <c r="CQ200" s="261">
        <v>-9.800000000000001</v>
      </c>
      <c r="CR200" s="260">
        <v>-0.9</v>
      </c>
      <c r="CS200" s="261">
        <v>3.8</v>
      </c>
    </row>
    <row r="201" ht="11.25" customHeight="1">
      <c r="A201" t="s" s="146">
        <v>1508</v>
      </c>
      <c r="B201" t="s" s="146">
        <v>1509</v>
      </c>
      <c r="C201" t="s" s="273">
        <v>456</v>
      </c>
      <c r="D201" s="267">
        <v>6</v>
      </c>
      <c r="E201" s="85">
        <v>685</v>
      </c>
      <c r="F201" t="s" s="151">
        <v>129</v>
      </c>
      <c r="G201" t="s" s="152">
        <v>129</v>
      </c>
      <c r="H201" s="496">
        <v>30.05</v>
      </c>
      <c r="I201" s="269">
        <f>(R201/H201)*100</f>
        <v>4.059900166389351</v>
      </c>
      <c r="J201" s="270">
        <v>0.3</v>
      </c>
      <c r="K201" s="270">
        <v>0.305</v>
      </c>
      <c r="L201" s="269">
        <f>((K201/J201)-1)*100</f>
        <v>1.666666666666661</v>
      </c>
      <c r="M201" s="272">
        <v>43006</v>
      </c>
      <c r="N201" s="272">
        <v>43010</v>
      </c>
      <c r="O201" s="272">
        <v>43014</v>
      </c>
      <c r="P201" t="s" s="273">
        <v>710</v>
      </c>
      <c r="Q201" s="661"/>
      <c r="R201" s="271">
        <f>K201*4</f>
        <v>1.22</v>
      </c>
      <c r="S201" s="275">
        <f>IF(OR(W201&lt;0.01,W201="n/a"),"n/a",R201/W201*100)</f>
        <v>508.3333333333333</v>
      </c>
      <c r="T201" s="276">
        <f>IF(OR(W201&lt;0.01,Z201="n/a"),"n/a",(H201/SQRT(22.5*W201*(H201/Z201))-1)*100)</f>
        <v>225.1637763981122</v>
      </c>
      <c r="U201" s="269">
        <f>IF(OR(W201&lt;0.01,W201="n/a"),"n/a",H201/W201)</f>
        <v>125.2083333333333</v>
      </c>
      <c r="V201" s="277">
        <v>12</v>
      </c>
      <c r="W201" s="268">
        <v>0.24</v>
      </c>
      <c r="X201" t="s" s="367">
        <v>143</v>
      </c>
      <c r="Y201" s="278">
        <v>10.81</v>
      </c>
      <c r="Z201" s="279">
        <v>1.9</v>
      </c>
      <c r="AA201" s="280">
        <v>1.6</v>
      </c>
      <c r="AB201" s="281">
        <v>27.2</v>
      </c>
      <c r="AC201" s="282">
        <v>72.73</v>
      </c>
      <c r="AD201" s="283">
        <v>48.3</v>
      </c>
      <c r="AE201" t="s" s="569">
        <v>143</v>
      </c>
      <c r="AF201" s="284">
        <v>6</v>
      </c>
      <c r="AG201" s="285">
        <v>6079</v>
      </c>
      <c r="AH201" s="286">
        <v>0.5</v>
      </c>
      <c r="AI201" s="287">
        <v>0.9</v>
      </c>
      <c r="AJ201" t="s" s="368">
        <f>IF(OR(AD201&lt;0,AD201="n/a",AD201=0,AN201="n/a"),"n/a",AN201/AD201)</f>
        <v>143</v>
      </c>
      <c r="AK201" t="s" s="368">
        <f>IF(OR(AN201&lt;0,AN201="n/a",AO201&lt;0,AO201="n/a"),"n/a",AN201/AO201)</f>
        <v>143</v>
      </c>
      <c r="AL201" s="290">
        <f>((AP201/AQ201)^(1/1)-1)*100</f>
        <v>1.716738197424905</v>
      </c>
      <c r="AM201" s="290">
        <f>IF(AS201=0,"n/a",((AP201/AS201)^(1/3)-1)*100)</f>
        <v>1.004371362893886</v>
      </c>
      <c r="AN201" t="s" s="368">
        <f>IF(AV201=0,"n/a",((AP201/AV201)^(1/5)-1)*100)</f>
        <v>143</v>
      </c>
      <c r="AO201" t="s" s="368">
        <f>IF(BB201=0,"n/a",((AP201/BB201)^(1/10)-1)*100)</f>
        <v>143</v>
      </c>
      <c r="AP201" s="288">
        <v>1.185</v>
      </c>
      <c r="AQ201" s="288">
        <v>1.165</v>
      </c>
      <c r="AR201" s="288">
        <v>1.1525</v>
      </c>
      <c r="AS201" s="288">
        <v>1.15</v>
      </c>
      <c r="AT201" s="292"/>
      <c r="AU201" s="288">
        <f>0.28748+0.0958</f>
        <v>0.38328</v>
      </c>
      <c r="AV201" s="510">
        <v>0</v>
      </c>
      <c r="AW201" s="292"/>
      <c r="AX201" s="524">
        <v>0</v>
      </c>
      <c r="AY201" s="403">
        <v>0</v>
      </c>
      <c r="AZ201" s="426">
        <v>0</v>
      </c>
      <c r="BA201" s="426">
        <v>0</v>
      </c>
      <c r="BB201" s="426">
        <v>0</v>
      </c>
      <c r="BC201" s="426">
        <v>0</v>
      </c>
      <c r="BD201" s="426">
        <v>0</v>
      </c>
      <c r="BE201" s="426">
        <v>0</v>
      </c>
      <c r="BF201" s="426">
        <v>0</v>
      </c>
      <c r="BG201" s="426">
        <v>0</v>
      </c>
      <c r="BH201" s="426">
        <v>0</v>
      </c>
      <c r="BI201" s="494">
        <v>0</v>
      </c>
      <c r="BJ201" s="293">
        <f>SUM(AP201:BI201)</f>
        <v>5.03578</v>
      </c>
      <c r="BK201" s="297">
        <f>((AP201/AQ201)-1)*100</f>
        <v>1.716738197424905</v>
      </c>
      <c r="BL201" s="297">
        <f>((AQ201/AR201)-1)*100</f>
        <v>1.084598698481565</v>
      </c>
      <c r="BM201" s="297">
        <f>((AR201/AS201)-1)*100</f>
        <v>0.2173913043478359</v>
      </c>
      <c r="BN201" s="297">
        <f>IF(AU201=0,0,IF(AU201&gt;AS201,0,((AS201/AU201)-1)*100))</f>
        <v>200.0417449384262</v>
      </c>
      <c r="BO201" s="297">
        <f>IF(AV201=0,0,IF(AV201&gt;AU201,0,((AU201/AV201)-1)*100))</f>
        <v>0</v>
      </c>
      <c r="BP201" s="297">
        <f>IF(AX201=0,0,IF(AX201&gt;AV201,0,((AV201/AX201)-1)*100))</f>
        <v>0</v>
      </c>
      <c r="BQ201" s="615">
        <f>IF(AY201=0,0,IF(AY201&gt;AX201,0,((AX201/AY201)-1)*100))</f>
        <v>0</v>
      </c>
      <c r="BR201" s="299">
        <f>IF(AZ201=0,0,IF(AZ201&gt;AY201,0,((AY201/AZ201)-1)*100))</f>
        <v>0</v>
      </c>
      <c r="BS201" s="299">
        <f>IF(BA201=0,0,IF(BA201&gt;AZ201,0,((AZ201/BA201)-1)*100))</f>
        <v>0</v>
      </c>
      <c r="BT201" s="299">
        <f>IF(BB201=0,0,IF(BB201&gt;BA201,0,((BA201/BB201)-1)*100))</f>
        <v>0</v>
      </c>
      <c r="BU201" s="299">
        <f>IF(BC201=0,0,IF(BC201&gt;BB201,0,((BB201/BC201)-1)*100))</f>
        <v>0</v>
      </c>
      <c r="BV201" s="299">
        <f>IF(BD201=0,0,IF(BD201&gt;BC201,0,((BC201/BD201)-1)*100))</f>
        <v>0</v>
      </c>
      <c r="BW201" s="299">
        <f>IF(BE201=0,0,IF(BE201&gt;BD201,0,((BD201/BE201)-1)*100))</f>
        <v>0</v>
      </c>
      <c r="BX201" s="299">
        <f>IF(BF201=0,0,IF(BF201&gt;BE201,0,((BE201/BF201)-1)*100))</f>
        <v>0</v>
      </c>
      <c r="BY201" s="299">
        <f>IF(BG201=0,0,IF(BG201&gt;BF201,0,((BF201/BG201)-1)*100))</f>
        <v>0</v>
      </c>
      <c r="BZ201" s="299">
        <f>IF(BH201=0,0,IF(BH201&gt;BG201,0,((BG201/BH201)-1)*100))</f>
        <v>0</v>
      </c>
      <c r="CA201" s="300">
        <f>IF(BI201=0,0,IF(BI201&gt;BH201,0,((BH201/BI201)-1)*100))</f>
        <v>0</v>
      </c>
      <c r="CB201" s="297">
        <f>AVERAGE(BK201:CA201)</f>
        <v>11.94473371404003</v>
      </c>
      <c r="CC201" s="297">
        <f>SQRT(AVERAGE((BK201-$CB201)^2,(BL201-$CB201)^2,(BM201-$CB201)^2,(BN201-$CB201)^2,(BO201-$CB201)^2,(BP201-$CB201)^2,(BQ201-$CB201)^2,(BR201-$CB201)^2,(BS201-$CB201)^2,(BT201-$CB201)^2,(BU201-$CB201)^2,(BV201-$CB201)^2,(BW201-$CB201)^2,(BX201-$CB201)^2,(BY201-$CB201)^2,(BZ201-$CB201)^2,(CA201-$CB201)^2))</f>
        <v>47.02650519333332</v>
      </c>
      <c r="CD201" t="s" s="146">
        <v>285</v>
      </c>
      <c r="CE201" t="s" s="502">
        <f>IF(AN201="n/a","n/a",IF(U201&lt;0,"n/a",IF(U201="n/a","n/a",I201+AN201-U201)))</f>
        <v>143</v>
      </c>
      <c r="CF201" t="s" s="502">
        <f>IF(AN201="n/a","n/a",I201+AN201)</f>
        <v>143</v>
      </c>
      <c r="CG201" s="297">
        <f>D201/10+(1000-E201)/100+IF(F201="N",2,IF(F201="Y",1,0))+IF(G201="N",2,IF(G201="Y",1,0))+IF(L201&gt;10,5,L201/2)+IF(S201&gt;100,0,IF(S201&lt;0,0,(100-S201)/10))+IF(U201&gt;100,0,IF(U201&lt;0,0,(100-U201)/10))+IF(X201="-",0,IF(X201="N/A",0,IF(X201&gt;5,0,5-X201)))+IF(Y201&gt;5,0,5-Y201)+IF(Z201="N/A",0,IF(Z201&gt;5,0,5-Z201))+IF(AB201&lt;0,0,IF(AB201="-",0,IF(AB201="N/A",0,IF(AB201&gt;10,5,AB201/2))))+IF(AC201="n/a",0,IF(AC201&lt;0,0,IF(AC201&gt;10,5,AC201/2)))+IF(AE201="n/a",0,IF(AE201&lt;0,0,IF(AE201&gt;10,5,AE201/2)))+AF201/10+IF(AG201&gt;100000,3,IF(AG201&gt;10000,2,IF(AG201&gt;1000,1,0)))+IF(AL201&gt;10,5,AL201/2)+IF(AM201="n/a",0,IF(AM201&gt;10,5,AM201/2))+IF(AN201="n/a",0,IF(AN201&gt;10,5,AN201/2))+IF(AO201="n/a",0,IF(AO201&lt;0,0,IF(AO201&gt;10,5,AO201/2)))+IF(CB201&gt;10,5,CB201/2)</f>
        <v>25.64388811349273</v>
      </c>
      <c r="CH201" s="302">
        <f>IF(AB201="n/a",1.03*AP201,IF(AB201&lt;0,1.01*AP201,IF(AB201&gt;10,1.1*AP201,(1+AB201/100)*AP201)))</f>
        <v>1.3035</v>
      </c>
      <c r="CI201" s="303">
        <f>IF($AC201="n/a",1.03*CH201,IF($AC201&lt;0,1.01*CH201,IF($AC201&gt;10,1.1*CH201,(1+$AC201/100)*CH201)))</f>
        <v>1.43385</v>
      </c>
      <c r="CJ201" s="304">
        <f>IF($AE201="n/a",1.03*CI201,IF($AE201&lt;0,1.01*CI201,IF($AE201&gt;10,1.1*CI201,(1+$AE201/100)*CI201)))</f>
        <v>1.4768655</v>
      </c>
      <c r="CK201" s="304">
        <f>IF($AE201="n/a",1.03*CJ201,IF($AE201&lt;0,1.01*CJ201,IF($AE201&gt;10,1.1*CJ201,(1+$AE201/100)*CJ201)))</f>
        <v>1.521171465</v>
      </c>
      <c r="CL201" s="305">
        <f>IF($AE201="n/a",1.03*CK201,IF($AE201&lt;0,1.01*CK201,IF($AE201&gt;10,1.1*CK201,(1+$AE201/100)*CK201)))</f>
        <v>1.566806608950</v>
      </c>
      <c r="CM201" s="303">
        <f>SUM(CH201:CL201)</f>
        <v>7.302193573950001</v>
      </c>
      <c r="CN201" s="300">
        <f>(CM201/H201)*100</f>
        <v>24.30014500482529</v>
      </c>
      <c r="CO201" s="306">
        <v>0.34</v>
      </c>
      <c r="CP201" s="307">
        <v>14.1</v>
      </c>
      <c r="CQ201" s="308">
        <v>-8.9</v>
      </c>
      <c r="CR201" s="307">
        <v>-0.8</v>
      </c>
      <c r="CS201" s="308">
        <v>-2.1</v>
      </c>
    </row>
    <row r="202" ht="11.25" customHeight="1">
      <c r="A202" t="s" s="173">
        <v>1510</v>
      </c>
      <c r="B202" t="s" s="110">
        <v>1511</v>
      </c>
      <c r="C202" t="s" s="173">
        <v>1113</v>
      </c>
      <c r="D202" s="174">
        <v>5</v>
      </c>
      <c r="E202" s="85">
        <v>795</v>
      </c>
      <c r="F202" t="s" s="118">
        <v>129</v>
      </c>
      <c r="G202" t="s" s="113">
        <v>129</v>
      </c>
      <c r="H202" s="495">
        <v>46.14</v>
      </c>
      <c r="I202" s="177">
        <f>(R202/H202)*100</f>
        <v>2.167316861725184</v>
      </c>
      <c r="J202" s="311">
        <v>0.24</v>
      </c>
      <c r="K202" s="311">
        <v>0.25</v>
      </c>
      <c r="L202" s="177">
        <f>((K202/J202)-1)*100</f>
        <v>4.166666666666674</v>
      </c>
      <c r="M202" s="179">
        <v>43007</v>
      </c>
      <c r="N202" s="179">
        <v>43010</v>
      </c>
      <c r="O202" s="179">
        <v>43024</v>
      </c>
      <c r="P202" t="s" s="173">
        <v>284</v>
      </c>
      <c r="Q202" s="84"/>
      <c r="R202" s="180">
        <f>K202*4</f>
        <v>1</v>
      </c>
      <c r="S202" s="181">
        <f>IF(OR(W202&lt;0.01,W202="n/a"),"n/a",R202/W202*100)</f>
        <v>38.61003861003861</v>
      </c>
      <c r="T202" s="182">
        <f>IF(OR(W202&lt;0.01,Z202="n/a"),"n/a",(H202/SQRT(22.5*W202*(H202/Z202))-1)*100)</f>
        <v>72.99898453068631</v>
      </c>
      <c r="U202" s="177">
        <f>IF(OR(W202&lt;0.01,W202="n/a"),"n/a",H202/W202)</f>
        <v>17.81467181467182</v>
      </c>
      <c r="V202" s="183">
        <v>12</v>
      </c>
      <c r="W202" s="176">
        <v>2.59</v>
      </c>
      <c r="X202" s="176">
        <v>2.04</v>
      </c>
      <c r="Y202" s="184">
        <v>1.16</v>
      </c>
      <c r="Z202" s="185">
        <v>3.78</v>
      </c>
      <c r="AA202" s="186">
        <v>30.6</v>
      </c>
      <c r="AB202" s="187">
        <v>30</v>
      </c>
      <c r="AC202" s="188">
        <v>6.19</v>
      </c>
      <c r="AD202" s="189">
        <v>15.2</v>
      </c>
      <c r="AE202" s="189">
        <v>8.73</v>
      </c>
      <c r="AF202" s="190">
        <v>12</v>
      </c>
      <c r="AG202" s="191">
        <v>4382</v>
      </c>
      <c r="AH202" s="192">
        <v>0.8</v>
      </c>
      <c r="AI202" s="193">
        <v>2.41</v>
      </c>
      <c r="AJ202" t="s" s="338">
        <f>IF(OR(AD202&lt;0,AD202="n/a",AD202=0,AN202="n/a"),"n/a",AN202/AD202)</f>
        <v>143</v>
      </c>
      <c r="AK202" t="s" s="338">
        <f>IF(OR(AN202&lt;0,AN202="n/a",AO202&lt;0,AO202="n/a"),"n/a",AN202/AO202)</f>
        <v>143</v>
      </c>
      <c r="AL202" s="196">
        <f>((AP202/AQ202)^(1/1)-1)*100</f>
        <v>9.411764705882364</v>
      </c>
      <c r="AM202" s="196">
        <f>IF(AS202=0,"n/a",((AP202/AS202)^(1/3)-1)*100)</f>
        <v>72.87683958802533</v>
      </c>
      <c r="AN202" t="s" s="338">
        <f>IF(AV202=0,"n/a",((AP202/AV202)^(1/5)-1)*100)</f>
        <v>143</v>
      </c>
      <c r="AO202" t="s" s="338">
        <f>IF(BB202=0,"n/a",((AP202/BB202)^(1/10)-1)*100)</f>
        <v>143</v>
      </c>
      <c r="AP202" s="194">
        <v>0.93</v>
      </c>
      <c r="AQ202" s="194">
        <v>0.85</v>
      </c>
      <c r="AR202" s="194">
        <v>0.75</v>
      </c>
      <c r="AS202" s="194">
        <v>0.18</v>
      </c>
      <c r="AT202" s="199"/>
      <c r="AU202" s="198">
        <v>0</v>
      </c>
      <c r="AV202" s="198">
        <v>0</v>
      </c>
      <c r="AW202" s="199"/>
      <c r="AX202" s="398">
        <v>0</v>
      </c>
      <c r="AY202" s="370">
        <v>0</v>
      </c>
      <c r="AZ202" s="203">
        <v>0</v>
      </c>
      <c r="BA202" s="203">
        <v>0</v>
      </c>
      <c r="BB202" s="203">
        <v>0</v>
      </c>
      <c r="BC202" s="203">
        <v>0</v>
      </c>
      <c r="BD202" s="203">
        <v>0</v>
      </c>
      <c r="BE202" s="203">
        <v>0</v>
      </c>
      <c r="BF202" s="203">
        <v>0</v>
      </c>
      <c r="BG202" s="203">
        <v>0</v>
      </c>
      <c r="BH202" s="203">
        <v>0</v>
      </c>
      <c r="BI202" s="204">
        <v>0</v>
      </c>
      <c r="BJ202" s="200">
        <f>SUM(AP202:BI202)</f>
        <v>2.71</v>
      </c>
      <c r="BK202" s="205">
        <f>((AP202/AQ202)-1)*100</f>
        <v>9.411764705882364</v>
      </c>
      <c r="BL202" s="205">
        <f>((AQ202/AR202)-1)*100</f>
        <v>13.33333333333333</v>
      </c>
      <c r="BM202" s="205">
        <f>((AR202/AS202)-1)*100</f>
        <v>316.6666666666667</v>
      </c>
      <c r="BN202" s="205">
        <f>IF(AU202=0,0,IF(AU202&gt;AS202,0,((AS202/AU202)-1)*100))</f>
        <v>0</v>
      </c>
      <c r="BO202" s="205">
        <f>IF(AV202=0,0,IF(AV202&gt;AU202,0,((AU202/AV202)-1)*100))</f>
        <v>0</v>
      </c>
      <c r="BP202" s="205">
        <f>IF(AX202=0,0,IF(AX202&gt;AV202,0,((AV202/AX202)-1)*100))</f>
        <v>0</v>
      </c>
      <c r="BQ202" s="613">
        <f>IF(AY202=0,0,IF(AY202&gt;AX202,0,((AX202/AY202)-1)*100))</f>
        <v>0</v>
      </c>
      <c r="BR202" s="207">
        <f>IF(AZ202=0,0,IF(AZ202&gt;AY202,0,((AY202/AZ202)-1)*100))</f>
        <v>0</v>
      </c>
      <c r="BS202" s="207">
        <f>IF(BA202=0,0,IF(BA202&gt;AZ202,0,((AZ202/BA202)-1)*100))</f>
        <v>0</v>
      </c>
      <c r="BT202" s="207">
        <f>IF(BB202=0,0,IF(BB202&gt;BA202,0,((BA202/BB202)-1)*100))</f>
        <v>0</v>
      </c>
      <c r="BU202" s="207">
        <f>IF(BC202=0,0,IF(BC202&gt;BB202,0,((BB202/BC202)-1)*100))</f>
        <v>0</v>
      </c>
      <c r="BV202" s="207">
        <f>IF(BD202=0,0,IF(BD202&gt;BC202,0,((BC202/BD202)-1)*100))</f>
        <v>0</v>
      </c>
      <c r="BW202" s="207">
        <f>IF(BE202=0,0,IF(BE202&gt;BD202,0,((BD202/BE202)-1)*100))</f>
        <v>0</v>
      </c>
      <c r="BX202" s="207">
        <f>IF(BF202=0,0,IF(BF202&gt;BE202,0,((BE202/BF202)-1)*100))</f>
        <v>0</v>
      </c>
      <c r="BY202" s="207">
        <f>IF(BG202=0,0,IF(BG202&gt;BF202,0,((BF202/BG202)-1)*100))</f>
        <v>0</v>
      </c>
      <c r="BZ202" s="207">
        <f>IF(BH202=0,0,IF(BH202&gt;BG202,0,((BG202/BH202)-1)*100))</f>
        <v>0</v>
      </c>
      <c r="CA202" s="208">
        <f>IF(BI202=0,0,IF(BI202&gt;BH202,0,((BH202/BI202)-1)*100))</f>
        <v>0</v>
      </c>
      <c r="CB202" s="205">
        <f>AVERAGE(BK202:CA202)</f>
        <v>19.96539792387543</v>
      </c>
      <c r="CC202" s="205">
        <f>SQRT(AVERAGE((BK202-$CB202)^2,(BL202-$CB202)^2,(BM202-$CB202)^2,(BN202-$CB202)^2,(BO202-$CB202)^2,(BP202-$CB202)^2,(BQ202-$CB202)^2,(BR202-$CB202)^2,(BS202-$CB202)^2,(BT202-$CB202)^2,(BU202-$CB202)^2,(BV202-$CB202)^2,(BW202-$CB202)^2,(BX202-$CB202)^2,(BY202-$CB202)^2,(BZ202-$CB202)^2,(CA202-$CB202)^2))</f>
        <v>74.26805422333213</v>
      </c>
      <c r="CD202" t="s" s="110">
        <v>188</v>
      </c>
      <c r="CE202" t="s" s="552">
        <f>IF(AN202="n/a","n/a",IF(U202&lt;0,"n/a",IF(U202="n/a","n/a",I202+AN202-U202)))</f>
        <v>143</v>
      </c>
      <c r="CF202" t="s" s="552">
        <f>IF(AN202="n/a","n/a",I202+AN202)</f>
        <v>143</v>
      </c>
      <c r="CG202" s="205">
        <f>D202/10+(1000-E202)/100+IF(F202="N",2,IF(F202="Y",1,0))+IF(G202="N",2,IF(G202="Y",1,0))+IF(L202&gt;10,5,L202/2)+IF(S202&gt;100,0,IF(S202&lt;0,0,(100-S202)/10))+IF(U202&gt;100,0,IF(U202&lt;0,0,(100-U202)/10))+IF(X202="-",0,IF(X202="N/A",0,IF(X202&gt;5,0,5-X202)))+IF(Y202&gt;5,0,5-Y202)+IF(Z202="N/A",0,IF(Z202&gt;5,0,5-Z202))+IF(AB202&lt;0,0,IF(AB202="-",0,IF(AB202="N/A",0,IF(AB202&gt;10,5,AB202/2))))+IF(AC202="n/a",0,IF(AC202&lt;0,0,IF(AC202&gt;10,5,AC202/2)))+IF(AE202="n/a",0,IF(AE202&lt;0,0,IF(AE202&gt;10,5,AE202/2)))+AF202/10+IF(AG202&gt;100000,3,IF(AG202&gt;10000,2,IF(AG202&gt;1000,1,0)))+IF(AL202&gt;10,5,AL202/2)+IF(AM202="n/a",0,IF(AM202&gt;10,5,AM202/2))+IF(AN202="n/a",0,IF(AN202&gt;10,5,AN202/2))+IF(AO202="n/a",0,IF(AO202&lt;0,0,IF(AO202&gt;10,5,AO202/2)))+IF(CB202&gt;10,5,CB202/2)</f>
        <v>56.37674464380348</v>
      </c>
      <c r="CH202" s="315">
        <f>IF(AB202="n/a",1.03*AP202,IF(AB202&lt;0,1.01*AP202,IF(AB202&gt;10,1.1*AP202,(1+AB202/100)*AP202)))</f>
        <v>1.023</v>
      </c>
      <c r="CI202" s="211">
        <f>IF($AC202="n/a",1.03*CH202,IF($AC202&lt;0,1.01*CH202,IF($AC202&gt;10,1.1*CH202,(1+$AC202/100)*CH202)))</f>
        <v>1.0863237</v>
      </c>
      <c r="CJ202" s="212">
        <f>IF($AE202="n/a",1.03*CI202,IF($AE202&lt;0,1.01*CI202,IF($AE202&gt;10,1.1*CI202,(1+$AE202/100)*CI202)))</f>
        <v>1.181159759010</v>
      </c>
      <c r="CK202" s="212">
        <f>IF($AE202="n/a",1.03*CJ202,IF($AE202&lt;0,1.01*CJ202,IF($AE202&gt;10,1.1*CJ202,(1+$AE202/100)*CJ202)))</f>
        <v>1.284275005971573</v>
      </c>
      <c r="CL202" s="210">
        <f>IF($AE202="n/a",1.03*CK202,IF($AE202&lt;0,1.01*CK202,IF($AE202&gt;10,1.1*CK202,(1+$AE202/100)*CK202)))</f>
        <v>1.396392213992891</v>
      </c>
      <c r="CM202" s="211">
        <f>SUM(CH202:CL202)</f>
        <v>5.971150678974464</v>
      </c>
      <c r="CN202" s="208">
        <f>(CM202/H202)*100</f>
        <v>12.94137555044314</v>
      </c>
      <c r="CO202" s="213">
        <v>0.54</v>
      </c>
      <c r="CP202" s="214">
        <v>24.8</v>
      </c>
      <c r="CQ202" s="215">
        <v>-7.2</v>
      </c>
      <c r="CR202" s="214">
        <v>2.1</v>
      </c>
      <c r="CS202" s="215">
        <v>4.1</v>
      </c>
    </row>
    <row r="203" ht="11.25" customHeight="1">
      <c r="A203" t="s" s="116">
        <v>1512</v>
      </c>
      <c r="B203" t="s" s="116">
        <v>1513</v>
      </c>
      <c r="C203" t="s" s="227">
        <v>128</v>
      </c>
      <c r="D203" s="218">
        <v>5</v>
      </c>
      <c r="E203" s="85">
        <v>756</v>
      </c>
      <c r="F203" t="s" s="220">
        <v>129</v>
      </c>
      <c r="G203" t="s" s="221">
        <v>129</v>
      </c>
      <c r="H203" s="560">
        <v>82</v>
      </c>
      <c r="I203" s="223">
        <f>(R203/H203)*100</f>
        <v>2.098048780487805</v>
      </c>
      <c r="J203" s="224">
        <v>0.391</v>
      </c>
      <c r="K203" s="224">
        <v>0.4301</v>
      </c>
      <c r="L203" s="223">
        <f>((K203/J203)-1)*100</f>
        <v>9.999999999999986</v>
      </c>
      <c r="M203" s="226">
        <v>42816</v>
      </c>
      <c r="N203" s="226">
        <v>42819</v>
      </c>
      <c r="O203" s="226">
        <v>42835</v>
      </c>
      <c r="P203" t="s" s="227">
        <v>156</v>
      </c>
      <c r="Q203" s="316"/>
      <c r="R203" s="225">
        <f>K203*4</f>
        <v>1.7204</v>
      </c>
      <c r="S203" s="228">
        <f>IF(OR(W203&lt;0.01,W203="n/a"),"n/a",R203/W203*100)</f>
        <v>31.22323049001815</v>
      </c>
      <c r="T203" s="229">
        <f>IF(OR(W203&lt;0.01,Z203="n/a"),"n/a",(H203/SQRT(22.5*W203*(H203/Z203))-1)*100)</f>
        <v>5.413081376781004</v>
      </c>
      <c r="U203" s="223">
        <f>IF(OR(W203&lt;0.01,W203="n/a"),"n/a",H203/W203)</f>
        <v>14.88203266787659</v>
      </c>
      <c r="V203" s="230">
        <v>12</v>
      </c>
      <c r="W203" s="561">
        <v>5.51</v>
      </c>
      <c r="X203" t="s" s="562">
        <v>143</v>
      </c>
      <c r="Y203" s="563">
        <v>3.92</v>
      </c>
      <c r="Z203" s="564">
        <v>1.68</v>
      </c>
      <c r="AA203" t="s" s="349">
        <v>143</v>
      </c>
      <c r="AB203" t="s" s="345">
        <v>143</v>
      </c>
      <c r="AC203" t="s" s="349">
        <v>143</v>
      </c>
      <c r="AD203" t="s" s="348">
        <v>143</v>
      </c>
      <c r="AE203" t="s" s="348">
        <v>143</v>
      </c>
      <c r="AF203" s="237">
        <v>0</v>
      </c>
      <c r="AG203" s="651">
        <v>131</v>
      </c>
      <c r="AH203" t="s" s="348">
        <v>143</v>
      </c>
      <c r="AI203" t="s" s="348">
        <v>143</v>
      </c>
      <c r="AJ203" t="s" s="265">
        <f>IF(OR(AD203&lt;0,AD203="n/a",AD203=0,AN203="n/a"),"n/a",AN203/AD203)</f>
        <v>143</v>
      </c>
      <c r="AK203" s="242">
        <f>IF(OR(AN203&lt;0,AN203="n/a",AO203&lt;0,AO203="n/a"),"n/a",AN203/AO203)</f>
        <v>0.6918467471934574</v>
      </c>
      <c r="AL203" s="243">
        <f>((AP203/AQ203)^(1/1)-1)*100</f>
        <v>4.810109382430894</v>
      </c>
      <c r="AM203" s="243">
        <f>IF(AS203=0,"n/a",((AP203/AS203)^(1/3)-1)*100)</f>
        <v>5.792967302205287</v>
      </c>
      <c r="AN203" s="243">
        <f>IF(AV203=0,"n/a",((AP203/AV203)^(1/5)-1)*100)</f>
        <v>3.694109290047431</v>
      </c>
      <c r="AO203" s="244">
        <f>IF(BB203=0,"n/a",((AP203/BB203)^(1/10)-1)*100)</f>
        <v>5.339490725414175</v>
      </c>
      <c r="AP203" s="241">
        <v>1.5427</v>
      </c>
      <c r="AQ203" s="241">
        <v>1.4719</v>
      </c>
      <c r="AR203" s="241">
        <v>1.4188</v>
      </c>
      <c r="AS203" s="241">
        <v>1.3029</v>
      </c>
      <c r="AT203" s="245"/>
      <c r="AU203" s="321">
        <v>1.2868</v>
      </c>
      <c r="AV203" s="321">
        <v>1.2868</v>
      </c>
      <c r="AW203" s="245"/>
      <c r="AX203" s="241">
        <v>1.2868</v>
      </c>
      <c r="AY203" s="247">
        <v>1.2805</v>
      </c>
      <c r="AZ203" s="248">
        <v>1.2329</v>
      </c>
      <c r="BA203" s="248">
        <v>1.0946</v>
      </c>
      <c r="BB203" s="248">
        <v>0.917</v>
      </c>
      <c r="BC203" s="248">
        <v>0.6929999999999999</v>
      </c>
      <c r="BD203" s="248">
        <v>0.43931</v>
      </c>
      <c r="BE203" s="248">
        <v>0.319</v>
      </c>
      <c r="BF203" s="248">
        <v>0.26693</v>
      </c>
      <c r="BG203" s="248">
        <v>0.23306</v>
      </c>
      <c r="BH203" s="248">
        <v>0.2248</v>
      </c>
      <c r="BI203" s="249">
        <v>0.13686</v>
      </c>
      <c r="BJ203" s="246">
        <f>SUM(AP203:BI203)</f>
        <v>16.43466</v>
      </c>
      <c r="BK203" s="250">
        <f>((AP203/AQ203)-1)*100</f>
        <v>4.810109382430894</v>
      </c>
      <c r="BL203" s="250">
        <f>((AQ203/AR203)-1)*100</f>
        <v>3.742599379757539</v>
      </c>
      <c r="BM203" s="250">
        <f>((AR203/AS203)-1)*100</f>
        <v>8.895540716862381</v>
      </c>
      <c r="BN203" s="250">
        <f>IF(AU203=0,0,IF(AU203&gt;AS203,0,((AS203/AU203)-1)*100))</f>
        <v>1.251165682312716</v>
      </c>
      <c r="BO203" s="250">
        <f>IF(AV203=0,0,IF(AV203&gt;AU203,0,((AU203/AV203)-1)*100))</f>
        <v>0</v>
      </c>
      <c r="BP203" s="250">
        <f>IF(AX203=0,0,IF(AX203&gt;AV203,0,((AV203/AX203)-1)*100))</f>
        <v>0</v>
      </c>
      <c r="BQ203" s="251">
        <f>IF(AY203=0,0,IF(AY203&gt;AX203,0,((AX203/AY203)-1)*100))</f>
        <v>0.4919953143303291</v>
      </c>
      <c r="BR203" s="252">
        <f>IF(AZ203=0,0,IF(AZ203&gt;AY203,0,((AY203/AZ203)-1)*100))</f>
        <v>3.860815962365138</v>
      </c>
      <c r="BS203" s="252">
        <f>IF(BA203=0,0,IF(BA203&gt;AZ203,0,((AZ203/BA203)-1)*100))</f>
        <v>12.63475242097572</v>
      </c>
      <c r="BT203" s="252">
        <f>IF(BB203=0,0,IF(BB203&gt;BA203,0,((BA203/BB203)-1)*100))</f>
        <v>19.36750272628134</v>
      </c>
      <c r="BU203" s="252">
        <f>IF(BC203=0,0,IF(BC203&gt;BB203,0,((BB203/BC203)-1)*100))</f>
        <v>32.32323232323233</v>
      </c>
      <c r="BV203" s="252">
        <f>IF(BD203=0,0,IF(BD203&gt;BC203,0,((BC203/BD203)-1)*100))</f>
        <v>57.74737656779949</v>
      </c>
      <c r="BW203" s="252">
        <f>IF(BE203=0,0,IF(BE203&gt;BD203,0,((BD203/BE203)-1)*100))</f>
        <v>37.71473354231973</v>
      </c>
      <c r="BX203" s="252">
        <f>IF(BF203=0,0,IF(BF203&gt;BE203,0,((BE203/BF203)-1)*100))</f>
        <v>19.50698685048515</v>
      </c>
      <c r="BY203" s="252">
        <f>IF(BG203=0,0,IF(BG203&gt;BF203,0,((BF203/BG203)-1)*100))</f>
        <v>14.53273835063933</v>
      </c>
      <c r="BZ203" s="252">
        <f>IF(BH203=0,0,IF(BH203&gt;BG203,0,((BG203/BH203)-1)*100))</f>
        <v>3.674377224199277</v>
      </c>
      <c r="CA203" s="253">
        <f>IF(BI203=0,0,IF(BI203&gt;BH203,0,((BH203/BI203)-1)*100))</f>
        <v>64.25544351892447</v>
      </c>
      <c r="CB203" s="250">
        <f>AVERAGE(BK203:CA203)</f>
        <v>16.75349235075975</v>
      </c>
      <c r="CC203" s="250">
        <f>SQRT(AVERAGE((BK203-$CB203)^2,(BL203-$CB203)^2,(BM203-$CB203)^2,(BN203-$CB203)^2,(BO203-$CB203)^2,(BP203-$CB203)^2,(BQ203-$CB203)^2,(BR203-$CB203)^2,(BS203-$CB203)^2,(BT203-$CB203)^2,(BU203-$CB203)^2,(BV203-$CB203)^2,(BW203-$CB203)^2,(BX203-$CB203)^2,(BY203-$CB203)^2,(BZ203-$CB203)^2,(CA203-$CB203)^2))</f>
        <v>19.45146571761731</v>
      </c>
      <c r="CD203" t="s" s="116">
        <v>132</v>
      </c>
      <c r="CE203" s="254">
        <f>IF(AN203="n/a","n/a",IF(U203&lt;0,"n/a",IF(U203="n/a","n/a",I203+AN203-U203)))</f>
        <v>-9.089874597341352</v>
      </c>
      <c r="CF203" s="254">
        <f>IF(AN203="n/a","n/a",I203+AN203)</f>
        <v>5.792158070535237</v>
      </c>
      <c r="CG203" s="250">
        <f>D203/10+(1000-E203)/100+IF(F203="N",2,IF(F203="Y",1,0))+IF(G203="N",2,IF(G203="Y",1,0))+IF(L203&gt;10,5,L203/2)+IF(S203&gt;100,0,IF(S203&lt;0,0,(100-S203)/10))+IF(U203&gt;100,0,IF(U203&lt;0,0,(100-U203)/10))+IF(X203="-",0,IF(X203="N/A",0,IF(X203&gt;5,0,5-X203)))+IF(Y203&gt;5,0,5-Y203)+IF(Z203="N/A",0,IF(Z203&gt;5,0,5-Z203))+IF(AB203&lt;0,0,IF(AB203="-",0,IF(AB203="N/A",0,IF(AB203&gt;10,5,AB203/2))))+IF(AC203="n/a",0,IF(AC203&lt;0,0,IF(AC203&gt;10,5,AC203/2)))+IF(AE203="n/a",0,IF(AE203&lt;0,0,IF(AE203&gt;10,5,AE203/2)))+AF203/10+IF(AG203&gt;100000,3,IF(AG203&gt;10000,2,IF(AG203&gt;1000,1,0)))+IF(AL203&gt;10,5,AL203/2)+IF(AM203="n/a",0,IF(AM203&gt;10,5,AM203/2))+IF(AN203="n/a",0,IF(AN203&gt;10,5,AN203/2))+IF(AO203="n/a",0,IF(AO203&lt;0,0,IF(AO203&gt;10,5,AO203/2)))+IF(CB203&gt;10,5,CB203/2)</f>
        <v>42.54781203425942</v>
      </c>
      <c r="CH203" s="255">
        <f>IF(AB203="n/a",1.03*AP203,IF(AB203&lt;0,1.01*AP203,IF(AB203&gt;10,1.1*AP203,(1+AB203/100)*AP203)))</f>
        <v>1.588981</v>
      </c>
      <c r="CI203" s="256">
        <f>IF($AC203="n/a",1.03*CH203,IF($AC203&lt;0,1.01*CH203,IF($AC203&gt;10,1.1*CH203,(1+$AC203/100)*CH203)))</f>
        <v>1.63665043</v>
      </c>
      <c r="CJ203" s="257">
        <f>IF($AE203="n/a",1.03*CI203,IF($AE203&lt;0,1.01*CI203,IF($AE203&gt;10,1.1*CI203,(1+$AE203/100)*CI203)))</f>
        <v>1.6857499429</v>
      </c>
      <c r="CK203" s="257">
        <f>IF($AE203="n/a",1.03*CJ203,IF($AE203&lt;0,1.01*CJ203,IF($AE203&gt;10,1.1*CJ203,(1+$AE203/100)*CJ203)))</f>
        <v>1.736322441187</v>
      </c>
      <c r="CL203" s="258">
        <f>IF($AE203="n/a",1.03*CK203,IF($AE203&lt;0,1.01*CK203,IF($AE203&gt;10,1.1*CK203,(1+$AE203/100)*CK203)))</f>
        <v>1.78841211442261</v>
      </c>
      <c r="CM203" s="256">
        <f>SUM(CH203:CL203)</f>
        <v>8.436115928509611</v>
      </c>
      <c r="CN203" s="253">
        <f>(CM203/H203)*100</f>
        <v>10.28794625428001</v>
      </c>
      <c r="CO203" t="s" s="348">
        <v>143</v>
      </c>
      <c r="CP203" t="s" s="388">
        <v>143</v>
      </c>
      <c r="CQ203" s="352">
        <v>0</v>
      </c>
      <c r="CR203" s="351">
        <v>6.9</v>
      </c>
      <c r="CS203" s="352">
        <v>7.2</v>
      </c>
    </row>
    <row r="204" ht="11.25" customHeight="1">
      <c r="A204" t="s" s="227">
        <v>1514</v>
      </c>
      <c r="B204" t="s" s="116">
        <v>1515</v>
      </c>
      <c r="C204" t="s" s="227">
        <v>128</v>
      </c>
      <c r="D204" s="218">
        <v>5</v>
      </c>
      <c r="E204" s="85">
        <v>725</v>
      </c>
      <c r="F204" t="s" s="220">
        <v>129</v>
      </c>
      <c r="G204" t="s" s="221">
        <v>129</v>
      </c>
      <c r="H204" s="493">
        <v>15.38</v>
      </c>
      <c r="I204" s="223">
        <f>(R204/H204)*100</f>
        <v>2.600780234070221</v>
      </c>
      <c r="J204" s="224">
        <v>0.09</v>
      </c>
      <c r="K204" s="224">
        <v>0.1</v>
      </c>
      <c r="L204" s="223">
        <f>((K204/J204)-1)*100</f>
        <v>11.11111111111112</v>
      </c>
      <c r="M204" s="226">
        <v>42774</v>
      </c>
      <c r="N204" s="226">
        <v>42776</v>
      </c>
      <c r="O204" s="226">
        <v>42790</v>
      </c>
      <c r="P204" t="s" s="227">
        <v>788</v>
      </c>
      <c r="Q204" s="316"/>
      <c r="R204" s="225">
        <f>K204*4</f>
        <v>0.4</v>
      </c>
      <c r="S204" s="228">
        <f>IF(OR(W204&lt;0.01,W204="n/a"),"n/a",R204/W204*100)</f>
        <v>51.94805194805195</v>
      </c>
      <c r="T204" s="229">
        <f>IF(OR(W204&lt;0.01,Z204="n/a"),"n/a",(H204/SQRT(22.5*W204*(H204/Z204))-1)*100)</f>
        <v>39.11366515411716</v>
      </c>
      <c r="U204" s="223">
        <f>IF(OR(W204&lt;0.01,W204="n/a"),"n/a",H204/W204)</f>
        <v>19.97402597402597</v>
      </c>
      <c r="V204" s="230">
        <v>12</v>
      </c>
      <c r="W204" s="222">
        <v>0.77</v>
      </c>
      <c r="X204" s="222">
        <v>1.99</v>
      </c>
      <c r="Y204" s="231">
        <v>5.48</v>
      </c>
      <c r="Z204" s="232">
        <v>2.18</v>
      </c>
      <c r="AA204" s="233">
        <v>9.800000000000001</v>
      </c>
      <c r="AB204" s="234">
        <v>50</v>
      </c>
      <c r="AC204" s="235">
        <v>15.38</v>
      </c>
      <c r="AD204" s="236">
        <v>20.4</v>
      </c>
      <c r="AE204" s="236">
        <v>10</v>
      </c>
      <c r="AF204" s="237">
        <v>5</v>
      </c>
      <c r="AG204" s="238">
        <v>564</v>
      </c>
      <c r="AH204" s="239">
        <v>3.7</v>
      </c>
      <c r="AI204" s="240">
        <v>0.15</v>
      </c>
      <c r="AJ204" t="s" s="265">
        <f>IF(OR(AD204&lt;0,AD204="n/a",AD204=0,AN204="n/a"),"n/a",AN204/AD204)</f>
        <v>143</v>
      </c>
      <c r="AK204" t="s" s="265">
        <f>IF(OR(AN204&lt;0,AN204="n/a",AO204&lt;0,AO204="n/a"),"n/a",AN204/AO204)</f>
        <v>143</v>
      </c>
      <c r="AL204" s="243">
        <f>((AP204/AQ204)^(1/1)-1)*100</f>
        <v>12.5</v>
      </c>
      <c r="AM204" s="243">
        <f>IF(AS204=0,"n/a",((AP204/AS204)^(1/3)-1)*100)</f>
        <v>81.71205928321396</v>
      </c>
      <c r="AN204" t="s" s="265">
        <f>IF(AV204=0,"n/a",((AP204/AV204)^(1/5)-1)*100)</f>
        <v>143</v>
      </c>
      <c r="AO204" s="244">
        <f>IF(BB204=0,"n/a",((AP204/BB204)^(1/10)-1)*100)</f>
        <v>6.05404816140187</v>
      </c>
      <c r="AP204" s="241">
        <v>0.36</v>
      </c>
      <c r="AQ204" s="241">
        <v>0.32</v>
      </c>
      <c r="AR204" s="241">
        <v>0.18</v>
      </c>
      <c r="AS204" s="241">
        <v>0.06</v>
      </c>
      <c r="AT204" s="245"/>
      <c r="AU204" s="321">
        <v>0</v>
      </c>
      <c r="AV204" s="321">
        <v>0</v>
      </c>
      <c r="AW204" s="245"/>
      <c r="AX204" s="583">
        <v>0</v>
      </c>
      <c r="AY204" s="394">
        <v>0.02</v>
      </c>
      <c r="AZ204" s="248">
        <v>0.32</v>
      </c>
      <c r="BA204" s="248">
        <v>0.26</v>
      </c>
      <c r="BB204" s="248">
        <v>0.2</v>
      </c>
      <c r="BC204" s="248">
        <v>0.001</v>
      </c>
      <c r="BD204" s="317">
        <v>0</v>
      </c>
      <c r="BE204" s="317">
        <v>0</v>
      </c>
      <c r="BF204" s="317">
        <v>0</v>
      </c>
      <c r="BG204" s="317">
        <v>0</v>
      </c>
      <c r="BH204" s="317">
        <v>0</v>
      </c>
      <c r="BI204" s="401">
        <v>0</v>
      </c>
      <c r="BJ204" s="246">
        <f>SUM(AP204:BI204)</f>
        <v>1.721</v>
      </c>
      <c r="BK204" s="250">
        <f>((AP204/AQ204)-1)*100</f>
        <v>12.5</v>
      </c>
      <c r="BL204" s="250">
        <f>((AQ204/AR204)-1)*100</f>
        <v>77.77777777777779</v>
      </c>
      <c r="BM204" s="250">
        <f>((AR204/AS204)-1)*100</f>
        <v>200</v>
      </c>
      <c r="BN204" s="250">
        <f>IF(AU204=0,0,IF(AU204&gt;AS204,0,((AS204/AU204)-1)*100))</f>
        <v>0</v>
      </c>
      <c r="BO204" s="250">
        <f>IF(AV204=0,0,IF(AV204&gt;AU204,0,((AU204/AV204)-1)*100))</f>
        <v>0</v>
      </c>
      <c r="BP204" s="250">
        <f>IF(AX204=0,0,IF(AX204&gt;AV204,0,((AV204/AX204)-1)*100))</f>
        <v>0</v>
      </c>
      <c r="BQ204" s="251">
        <f>IF(AY204=0,0,IF(AY204&gt;AX204,0,((AX204/AY204)-1)*100))</f>
        <v>0</v>
      </c>
      <c r="BR204" s="252">
        <f>IF(AZ204=0,0,IF(AZ204&gt;AY204,0,((AY204/AZ204)-1)*100))</f>
        <v>0</v>
      </c>
      <c r="BS204" s="252">
        <f>IF(BA204=0,0,IF(BA204&gt;AZ204,0,((AZ204/BA204)-1)*100))</f>
        <v>23.07692307692308</v>
      </c>
      <c r="BT204" s="252">
        <f>IF(BB204=0,0,IF(BB204&gt;BA204,0,((BA204/BB204)-1)*100))</f>
        <v>30</v>
      </c>
      <c r="BU204" s="662">
        <f>IF(BC204=0,0,IF(BC204&gt;BB204,0,((BB204/BC204)-1)*100))</f>
        <v>19900</v>
      </c>
      <c r="BV204" s="252">
        <f>IF(BD204=0,0,IF(BD204&gt;BC204,0,((BC204/BD204)-1)*100))</f>
        <v>0</v>
      </c>
      <c r="BW204" s="252">
        <f>IF(BE204=0,0,IF(BE204&gt;BD204,0,((BD204/BE204)-1)*100))</f>
        <v>0</v>
      </c>
      <c r="BX204" s="252">
        <f>IF(BF204=0,0,IF(BF204&gt;BE204,0,((BE204/BF204)-1)*100))</f>
        <v>0</v>
      </c>
      <c r="BY204" s="252">
        <f>IF(BG204=0,0,IF(BG204&gt;BF204,0,((BF204/BG204)-1)*100))</f>
        <v>0</v>
      </c>
      <c r="BZ204" s="252">
        <f>IF(BH204=0,0,IF(BH204&gt;BG204,0,((BG204/BH204)-1)*100))</f>
        <v>0</v>
      </c>
      <c r="CA204" s="253">
        <f>IF(BI204=0,0,IF(BI204&gt;BH204,0,((BH204/BI204)-1)*100))</f>
        <v>0</v>
      </c>
      <c r="CB204" s="580">
        <f>AVERAGE(BK204:CA204)</f>
        <v>1190.785570638512</v>
      </c>
      <c r="CC204" s="580">
        <f>SQRT(AVERAGE((BK204-$CB204)^2,(BL204-$CB204)^2,(BM204-$CB204)^2,(BN204-$CB204)^2,(BO204-$CB204)^2,(BP204-$CB204)^2,(BQ204-$CB204)^2,(BR204-$CB204)^2,(BS204-$CB204)^2,(BT204-$CB204)^2,(BU204-$CB204)^2,(BV204-$CB204)^2,(BW204-$CB204)^2,(BX204-$CB204)^2,(BY204-$CB204)^2,(BZ204-$CB204)^2,(CA204-$CB204)^2))</f>
        <v>4677.556825183796</v>
      </c>
      <c r="CD204" t="s" s="116">
        <v>132</v>
      </c>
      <c r="CE204" t="s" s="402">
        <f>IF(AN204="n/a","n/a",IF(U204&lt;0,"n/a",IF(U204="n/a","n/a",I204+AN204-U204)))</f>
        <v>143</v>
      </c>
      <c r="CF204" t="s" s="402">
        <f>IF(AN204="n/a","n/a",I204+AN204)</f>
        <v>143</v>
      </c>
      <c r="CG204" s="250">
        <f>D204/10+(1000-E204)/100+IF(F204="N",2,IF(F204="Y",1,0))+IF(G204="N",2,IF(G204="Y",1,0))+IF(L204&gt;10,5,L204/2)+IF(S204&gt;100,0,IF(S204&lt;0,0,(100-S204)/10))+IF(U204&gt;100,0,IF(U204&lt;0,0,(100-U204)/10))+IF(X204="-",0,IF(X204="N/A",0,IF(X204&gt;5,0,5-X204)))+IF(Y204&gt;5,0,5-Y204)+IF(Z204="N/A",0,IF(Z204&gt;5,0,5-Z204))+IF(AB204&lt;0,0,IF(AB204="-",0,IF(AB204="N/A",0,IF(AB204&gt;10,5,AB204/2))))+IF(AC204="n/a",0,IF(AC204&lt;0,0,IF(AC204&gt;10,5,AC204/2)))+IF(AE204="n/a",0,IF(AE204&lt;0,0,IF(AE204&gt;10,5,AE204/2)))+AF204/10+IF(AG204&gt;100000,3,IF(AG204&gt;10000,2,IF(AG204&gt;1000,1,0)))+IF(AL204&gt;10,5,AL204/2)+IF(AM204="n/a",0,IF(AM204&gt;10,5,AM204/2))+IF(AN204="n/a",0,IF(AN204&gt;10,5,AN204/2))+IF(AO204="n/a",0,IF(AO204&lt;0,0,IF(AO204&gt;10,5,AO204/2)))+IF(CB204&gt;10,5,CB204/2)</f>
        <v>60.41481628849314</v>
      </c>
      <c r="CH204" s="255">
        <f>IF(AB204="n/a",1.03*AP204,IF(AB204&lt;0,1.01*AP204,IF(AB204&gt;10,1.1*AP204,(1+AB204/100)*AP204)))</f>
        <v>0.396</v>
      </c>
      <c r="CI204" s="256">
        <f>IF($AC204="n/a",1.03*CH204,IF($AC204&lt;0,1.01*CH204,IF($AC204&gt;10,1.1*CH204,(1+$AC204/100)*CH204)))</f>
        <v>0.4356</v>
      </c>
      <c r="CJ204" s="257">
        <f>IF($AE204="n/a",1.03*CI204,IF($AE204&lt;0,1.01*CI204,IF($AE204&gt;10,1.1*CI204,(1+$AE204/100)*CI204)))</f>
        <v>0.4791600000000001</v>
      </c>
      <c r="CK204" s="257">
        <f>IF($AE204="n/a",1.03*CJ204,IF($AE204&lt;0,1.01*CJ204,IF($AE204&gt;10,1.1*CJ204,(1+$AE204/100)*CJ204)))</f>
        <v>0.5270760000000001</v>
      </c>
      <c r="CL204" s="258">
        <f>IF($AE204="n/a",1.03*CK204,IF($AE204&lt;0,1.01*CK204,IF($AE204&gt;10,1.1*CK204,(1+$AE204/100)*CK204)))</f>
        <v>0.5797836000000002</v>
      </c>
      <c r="CM204" s="256">
        <f>SUM(CH204:CL204)</f>
        <v>2.417619600000001</v>
      </c>
      <c r="CN204" s="253">
        <f>(CM204/H204)*100</f>
        <v>15.71924317295189</v>
      </c>
      <c r="CO204" s="259">
        <v>0.46</v>
      </c>
      <c r="CP204" s="260">
        <v>50.3</v>
      </c>
      <c r="CQ204" s="261">
        <v>0.5</v>
      </c>
      <c r="CR204" s="260">
        <v>9.6</v>
      </c>
      <c r="CS204" s="261">
        <v>10.4</v>
      </c>
    </row>
    <row r="205" ht="11.25" customHeight="1">
      <c r="A205" t="s" s="116">
        <v>1516</v>
      </c>
      <c r="B205" t="s" s="116">
        <v>1517</v>
      </c>
      <c r="C205" t="s" s="227">
        <v>128</v>
      </c>
      <c r="D205" s="218">
        <v>7</v>
      </c>
      <c r="E205" s="85">
        <v>508</v>
      </c>
      <c r="F205" t="s" s="220">
        <v>129</v>
      </c>
      <c r="G205" t="s" s="221">
        <v>129</v>
      </c>
      <c r="H205" s="493">
        <v>30.5</v>
      </c>
      <c r="I205" s="223">
        <f>(R205/H205)*100</f>
        <v>1.704918032786885</v>
      </c>
      <c r="J205" s="224">
        <v>0.12</v>
      </c>
      <c r="K205" s="224">
        <v>0.13</v>
      </c>
      <c r="L205" s="223">
        <f>((K205/J205)-1)*100</f>
        <v>8.333333333333348</v>
      </c>
      <c r="M205" s="226">
        <v>42863</v>
      </c>
      <c r="N205" s="226">
        <v>42865</v>
      </c>
      <c r="O205" s="226">
        <v>42879</v>
      </c>
      <c r="P205" t="s" s="227">
        <v>788</v>
      </c>
      <c r="Q205" t="s" s="527">
        <v>1518</v>
      </c>
      <c r="R205" s="225">
        <f>K205*4</f>
        <v>0.52</v>
      </c>
      <c r="S205" s="228">
        <f>IF(OR(W205&lt;0.01,W205="n/a"),"n/a",R205/W205*100)</f>
        <v>37.14285714285715</v>
      </c>
      <c r="T205" s="229">
        <f>IF(OR(W205&lt;0.01,Z205="n/a"),"n/a",(H205/SQRT(22.5*W205*(H205/Z205))-1)*100)</f>
        <v>31.6500893723435</v>
      </c>
      <c r="U205" s="223">
        <f>IF(OR(W205&lt;0.01,W205="n/a"),"n/a",H205/W205)</f>
        <v>21.78571428571429</v>
      </c>
      <c r="V205" s="230">
        <v>12</v>
      </c>
      <c r="W205" s="222">
        <v>1.4</v>
      </c>
      <c r="X205" s="222">
        <v>2.17</v>
      </c>
      <c r="Y205" s="231">
        <v>6.34</v>
      </c>
      <c r="Z205" s="232">
        <v>1.79</v>
      </c>
      <c r="AA205" t="s" s="362">
        <v>143</v>
      </c>
      <c r="AB205" s="234">
        <v>4.2</v>
      </c>
      <c r="AC205" s="235">
        <v>12.26</v>
      </c>
      <c r="AD205" s="236">
        <v>25.6</v>
      </c>
      <c r="AE205" s="236">
        <v>10</v>
      </c>
      <c r="AF205" s="237">
        <v>6</v>
      </c>
      <c r="AG205" s="238">
        <v>891</v>
      </c>
      <c r="AH205" s="239">
        <v>2.3</v>
      </c>
      <c r="AI205" s="240">
        <v>0.04</v>
      </c>
      <c r="AJ205" s="241">
        <f>IF(OR(AD205&lt;0,AD205="n/a",AD205=0,AN205="n/a"),"n/a",AN205/AD205)</f>
        <v>1.144907795029736</v>
      </c>
      <c r="AK205" t="s" s="265">
        <f>IF(OR(AN205&lt;0,AN205="n/a",AO205&lt;0,AO205="n/a"),"n/a",AN205/AO205)</f>
        <v>143</v>
      </c>
      <c r="AL205" s="243">
        <f>((AP205/AQ205)^(1/1)-1)*100</f>
        <v>9.302325581395344</v>
      </c>
      <c r="AM205" s="243">
        <f>IF(AS205=0,"n/a",((AP205/AS205)^(1/3)-1)*100)</f>
        <v>13.6708985944086</v>
      </c>
      <c r="AN205" s="243">
        <f>IF(AV205=0,"n/a",((AP205/AV205)^(1/5)-1)*100)</f>
        <v>29.30963955276125</v>
      </c>
      <c r="AO205" s="244">
        <f>IF(BB205=0,"n/a",((AP205/BB205)^(1/10)-1)*100)</f>
        <v>-5.060470161726993</v>
      </c>
      <c r="AP205" s="241">
        <v>0.47</v>
      </c>
      <c r="AQ205" s="241">
        <v>0.43</v>
      </c>
      <c r="AR205" s="241">
        <v>0.34</v>
      </c>
      <c r="AS205" s="321">
        <v>0.32</v>
      </c>
      <c r="AT205" s="245"/>
      <c r="AU205" s="241">
        <v>0.3</v>
      </c>
      <c r="AV205" s="241">
        <v>0.13</v>
      </c>
      <c r="AW205" s="245"/>
      <c r="AX205" s="583">
        <v>0</v>
      </c>
      <c r="AY205" s="394">
        <v>0.1</v>
      </c>
      <c r="AZ205" s="317">
        <v>0.77</v>
      </c>
      <c r="BA205" s="248">
        <v>0.84</v>
      </c>
      <c r="BB205" s="248">
        <v>0.79</v>
      </c>
      <c r="BC205" s="248">
        <v>0.71</v>
      </c>
      <c r="BD205" s="248">
        <v>0.63</v>
      </c>
      <c r="BE205" s="248">
        <v>0.55</v>
      </c>
      <c r="BF205" s="248">
        <v>0.47</v>
      </c>
      <c r="BG205" s="248">
        <v>0.39</v>
      </c>
      <c r="BH205" s="248">
        <v>0.305</v>
      </c>
      <c r="BI205" s="401">
        <v>0.28</v>
      </c>
      <c r="BJ205" s="246">
        <f>SUM(AP205:BI205)</f>
        <v>7.824999999999999</v>
      </c>
      <c r="BK205" s="250">
        <f>((AP205/AQ205)-1)*100</f>
        <v>9.302325581395344</v>
      </c>
      <c r="BL205" s="250">
        <f>((AQ205/AR205)-1)*100</f>
        <v>26.47058823529411</v>
      </c>
      <c r="BM205" s="250">
        <f>((AR205/AS205)-1)*100</f>
        <v>6.25</v>
      </c>
      <c r="BN205" s="250">
        <f>IF(AU205=0,0,IF(AU205&gt;AS205,0,((AS205/AU205)-1)*100))</f>
        <v>6.666666666666665</v>
      </c>
      <c r="BO205" s="250">
        <f>IF(AV205=0,0,IF(AV205&gt;AU205,0,((AU205/AV205)-1)*100))</f>
        <v>130.7692307692307</v>
      </c>
      <c r="BP205" s="250">
        <f>IF(AX205=0,0,IF(AX205&gt;AV205,0,((AV205/AX205)-1)*100))</f>
        <v>0</v>
      </c>
      <c r="BQ205" s="251">
        <f>IF(AY205=0,0,IF(AY205&gt;AX205,0,((AX205/AY205)-1)*100))</f>
        <v>0</v>
      </c>
      <c r="BR205" s="252">
        <f>IF(AZ205=0,0,IF(AZ205&gt;AY205,0,((AY205/AZ205)-1)*100))</f>
        <v>0</v>
      </c>
      <c r="BS205" s="252">
        <f>IF(BA205=0,0,IF(BA205&gt;AZ205,0,((AZ205/BA205)-1)*100))</f>
        <v>0</v>
      </c>
      <c r="BT205" s="252">
        <f>IF(BB205=0,0,IF(BB205&gt;BA205,0,((BA205/BB205)-1)*100))</f>
        <v>6.329113924050622</v>
      </c>
      <c r="BU205" s="252">
        <f>IF(BC205=0,0,IF(BC205&gt;BB205,0,((BB205/BC205)-1)*100))</f>
        <v>11.26760563380282</v>
      </c>
      <c r="BV205" s="252">
        <f>IF(BD205=0,0,IF(BD205&gt;BC205,0,((BC205/BD205)-1)*100))</f>
        <v>12.6984126984127</v>
      </c>
      <c r="BW205" s="252">
        <f>IF(BE205=0,0,IF(BE205&gt;BD205,0,((BD205/BE205)-1)*100))</f>
        <v>14.54545454545453</v>
      </c>
      <c r="BX205" s="252">
        <f>IF(BF205=0,0,IF(BF205&gt;BE205,0,((BE205/BF205)-1)*100))</f>
        <v>17.02127659574471</v>
      </c>
      <c r="BY205" s="252">
        <f>IF(BG205=0,0,IF(BG205&gt;BF205,0,((BF205/BG205)-1)*100))</f>
        <v>20.51282051282051</v>
      </c>
      <c r="BZ205" s="252">
        <f>IF(BH205=0,0,IF(BH205&gt;BG205,0,((BG205/BH205)-1)*100))</f>
        <v>27.8688524590164</v>
      </c>
      <c r="CA205" s="253">
        <f>IF(BI205=0,0,IF(BI205&gt;BH205,0,((BH205/BI205)-1)*100))</f>
        <v>8.92857142857142</v>
      </c>
      <c r="CB205" s="250">
        <f>AVERAGE(BK205:CA205)</f>
        <v>17.56652465002709</v>
      </c>
      <c r="CC205" s="250">
        <f>SQRT(AVERAGE((BK205-$CB205)^2,(BL205-$CB205)^2,(BM205-$CB205)^2,(BN205-$CB205)^2,(BO205-$CB205)^2,(BP205-$CB205)^2,(BQ205-$CB205)^2,(BR205-$CB205)^2,(BS205-$CB205)^2,(BT205-$CB205)^2,(BU205-$CB205)^2,(BV205-$CB205)^2,(BW205-$CB205)^2,(BX205-$CB205)^2,(BY205-$CB205)^2,(BZ205-$CB205)^2,(CA205-$CB205)^2))</f>
        <v>29.53775759406589</v>
      </c>
      <c r="CD205" t="s" s="116">
        <v>132</v>
      </c>
      <c r="CE205" s="254">
        <f>IF(AN205="n/a","n/a",IF(U205&lt;0,"n/a",IF(U205="n/a","n/a",I205+AN205-U205)))</f>
        <v>9.228843299833844</v>
      </c>
      <c r="CF205" s="254">
        <f>IF(AN205="n/a","n/a",I205+AN205)</f>
        <v>31.01455758554813</v>
      </c>
      <c r="CG205" s="250">
        <f>D205/10+(1000-E205)/100+IF(F205="N",2,IF(F205="Y",1,0))+IF(G205="N",2,IF(G205="Y",1,0))+IF(L205&gt;10,5,L205/2)+IF(S205&gt;100,0,IF(S205&lt;0,0,(100-S205)/10))+IF(U205&gt;100,0,IF(U205&lt;0,0,(100-U205)/10))+IF(X205="-",0,IF(X205="N/A",0,IF(X205&gt;5,0,5-X205)))+IF(Y205&gt;5,0,5-Y205)+IF(Z205="N/A",0,IF(Z205&gt;5,0,5-Z205))+IF(AB205&lt;0,0,IF(AB205="-",0,IF(AB205="N/A",0,IF(AB205&gt;10,5,AB205/2))))+IF(AC205="n/a",0,IF(AC205&lt;0,0,IF(AC205&gt;10,5,AC205/2)))+IF(AE205="n/a",0,IF(AE205&lt;0,0,IF(AE205&gt;10,5,AE205/2)))+AF205/10+IF(AG205&gt;100000,3,IF(AG205&gt;10000,2,IF(AG205&gt;1000,1,0)))+IF(AL205&gt;10,5,AL205/2)+IF(AM205="n/a",0,IF(AM205&gt;10,5,AM205/2))+IF(AN205="n/a",0,IF(AN205&gt;10,5,AN205/2))+IF(AO205="n/a",0,IF(AO205&lt;0,0,IF(AO205&gt;10,5,AO205/2)))+IF(CB205&gt;10,5,CB205/2)</f>
        <v>62.2849723145072</v>
      </c>
      <c r="CH205" s="255">
        <f>IF(AB205="n/a",1.03*AP205,IF(AB205&lt;0,1.01*AP205,IF(AB205&gt;10,1.1*AP205,(1+AB205/100)*AP205)))</f>
        <v>0.48974</v>
      </c>
      <c r="CI205" s="256">
        <f>IF($AC205="n/a",1.03*CH205,IF($AC205&lt;0,1.01*CH205,IF($AC205&gt;10,1.1*CH205,(1+$AC205/100)*CH205)))</f>
        <v>0.538714</v>
      </c>
      <c r="CJ205" s="257">
        <f>IF($AE205="n/a",1.03*CI205,IF($AE205&lt;0,1.01*CI205,IF($AE205&gt;10,1.1*CI205,(1+$AE205/100)*CI205)))</f>
        <v>0.5925854</v>
      </c>
      <c r="CK205" s="257">
        <f>IF($AE205="n/a",1.03*CJ205,IF($AE205&lt;0,1.01*CJ205,IF($AE205&gt;10,1.1*CJ205,(1+$AE205/100)*CJ205)))</f>
        <v>0.6518439400000001</v>
      </c>
      <c r="CL205" s="258">
        <f>IF($AE205="n/a",1.03*CK205,IF($AE205&lt;0,1.01*CK205,IF($AE205&gt;10,1.1*CK205,(1+$AE205/100)*CK205)))</f>
        <v>0.7170283340000002</v>
      </c>
      <c r="CM205" s="256">
        <f>SUM(CH205:CL205)</f>
        <v>2.989911674</v>
      </c>
      <c r="CN205" s="253">
        <f>(CM205/H205)*100</f>
        <v>9.802989095081967</v>
      </c>
      <c r="CO205" s="259">
        <v>0.45</v>
      </c>
      <c r="CP205" s="260">
        <v>71.8</v>
      </c>
      <c r="CQ205" s="261">
        <v>-2.4</v>
      </c>
      <c r="CR205" s="260">
        <v>7.5</v>
      </c>
      <c r="CS205" s="261">
        <v>16.8</v>
      </c>
    </row>
    <row r="206" ht="11.25" customHeight="1">
      <c r="A206" t="s" s="273">
        <v>1519</v>
      </c>
      <c r="B206" t="s" s="146">
        <v>1520</v>
      </c>
      <c r="C206" t="s" s="146">
        <v>818</v>
      </c>
      <c r="D206" s="267">
        <v>6</v>
      </c>
      <c r="E206" s="85">
        <v>687</v>
      </c>
      <c r="F206" t="s" s="151">
        <v>129</v>
      </c>
      <c r="G206" t="s" s="152">
        <v>129</v>
      </c>
      <c r="H206" s="268">
        <v>33.6</v>
      </c>
      <c r="I206" s="269">
        <f>(R206/H206)*100</f>
        <v>2.142857142857142</v>
      </c>
      <c r="J206" s="270">
        <v>0.17</v>
      </c>
      <c r="K206" s="270">
        <v>0.18</v>
      </c>
      <c r="L206" s="271">
        <f>((K206/J206)-1)*100</f>
        <v>5.88235294117645</v>
      </c>
      <c r="M206" s="272">
        <v>42978</v>
      </c>
      <c r="N206" s="272">
        <v>42980</v>
      </c>
      <c r="O206" s="272">
        <v>43023</v>
      </c>
      <c r="P206" t="s" s="273">
        <v>603</v>
      </c>
      <c r="Q206" s="274"/>
      <c r="R206" s="271">
        <f>K206*4</f>
        <v>0.72</v>
      </c>
      <c r="S206" s="275">
        <f>IF(OR(W206&lt;0.01,W206="n/a"),"n/a",R206/W206*100)</f>
        <v>36.18090452261307</v>
      </c>
      <c r="T206" s="276">
        <f>IF(OR(W206&lt;0.01,Z206="n/a"),"n/a",(H206/SQRT(22.5*W206*(H206/Z206))-1)*100)</f>
        <v>57.3652410651011</v>
      </c>
      <c r="U206" s="269">
        <f>IF(OR(W206&lt;0.01,W206="n/a"),"n/a",H206/W206)</f>
        <v>16.88442211055277</v>
      </c>
      <c r="V206" s="277">
        <v>5</v>
      </c>
      <c r="W206" s="268">
        <v>1.99</v>
      </c>
      <c r="X206" t="s" s="367">
        <v>143</v>
      </c>
      <c r="Y206" s="278">
        <v>0.89</v>
      </c>
      <c r="Z206" s="279">
        <v>3.3</v>
      </c>
      <c r="AA206" s="280">
        <v>20.6</v>
      </c>
      <c r="AB206" s="281">
        <v>-9.4</v>
      </c>
      <c r="AC206" s="282">
        <v>12.24</v>
      </c>
      <c r="AD206" s="283">
        <v>9.699999999999999</v>
      </c>
      <c r="AE206" t="s" s="569">
        <v>143</v>
      </c>
      <c r="AF206" s="284">
        <v>2</v>
      </c>
      <c r="AG206" s="285">
        <v>2018</v>
      </c>
      <c r="AH206" s="286">
        <v>0.5</v>
      </c>
      <c r="AI206" s="287">
        <v>0.34</v>
      </c>
      <c r="AJ206" s="288">
        <f>IF(OR(AD206&lt;0,AD206="n/a",AD206=0),"n/a",AN206/AD206)</f>
        <v>4.887549713353228</v>
      </c>
      <c r="AK206" s="289">
        <f>AN206/AO206</f>
        <v>6.81065598708625</v>
      </c>
      <c r="AL206" s="290">
        <f>((AP206/AQ206)^(1/1)-1)*100</f>
        <v>7.92951541850222</v>
      </c>
      <c r="AM206" s="290">
        <f>IF(AS206=0,"n/a",((AP206/AS206)^(1/3)-1)*100)</f>
        <v>8.843916663480456</v>
      </c>
      <c r="AN206" s="290">
        <f>IF(AV206=0,"n/a",((AP206/AV206)^(1/5)-1)*100)</f>
        <v>47.40923221952631</v>
      </c>
      <c r="AO206" s="291">
        <f>IF(BB206=0,"n/a",((AP206/BB206)^(1/10)-1)*100)</f>
        <v>6.961037572506878</v>
      </c>
      <c r="AP206" s="288">
        <v>0.6125</v>
      </c>
      <c r="AQ206" s="288">
        <v>0.5675</v>
      </c>
      <c r="AR206" s="288">
        <v>0.545</v>
      </c>
      <c r="AS206" s="288">
        <v>0.475</v>
      </c>
      <c r="AT206" s="292"/>
      <c r="AU206" s="288">
        <v>0.156</v>
      </c>
      <c r="AV206" s="510">
        <v>0.08799999999999999</v>
      </c>
      <c r="AW206" s="292"/>
      <c r="AX206" s="524">
        <v>0.08799999999999999</v>
      </c>
      <c r="AY206" s="403">
        <v>0.22</v>
      </c>
      <c r="AZ206" s="295">
        <v>0.352</v>
      </c>
      <c r="BA206" s="295">
        <v>0.336</v>
      </c>
      <c r="BB206" s="295">
        <v>0.3125</v>
      </c>
      <c r="BC206" s="295">
        <v>0.29</v>
      </c>
      <c r="BD206" s="295">
        <v>0.2175</v>
      </c>
      <c r="BE206" s="426">
        <v>0.1445</v>
      </c>
      <c r="BF206" s="426">
        <v>0.1448</v>
      </c>
      <c r="BG206" s="426">
        <v>0.1448</v>
      </c>
      <c r="BH206" s="426">
        <v>0.1448</v>
      </c>
      <c r="BI206" s="494">
        <v>0.1448</v>
      </c>
      <c r="BJ206" s="293">
        <f>SUM(AP206:BI206)</f>
        <v>4.983700000000001</v>
      </c>
      <c r="BK206" s="297">
        <f>((AP206/AQ206)-1)*100</f>
        <v>7.92951541850222</v>
      </c>
      <c r="BL206" s="297">
        <f>((AQ206/AR206)-1)*100</f>
        <v>4.128440366972463</v>
      </c>
      <c r="BM206" s="297">
        <f>((AR206/AS206)-1)*100</f>
        <v>14.73684210526318</v>
      </c>
      <c r="BN206" s="297">
        <f>IF(AU206=0,0,IF(AU206&gt;AS206,0,((AS206/AU206)-1)*100))</f>
        <v>204.4871794871795</v>
      </c>
      <c r="BO206" s="297">
        <f>IF(AV206=0,0,IF(AV206&gt;AU206,0,((AU206/AV206)-1)*100))</f>
        <v>77.27272727272729</v>
      </c>
      <c r="BP206" s="297">
        <f>((AV206/AX206)-1)*100</f>
        <v>0</v>
      </c>
      <c r="BQ206" s="298">
        <f>((AX206/AY206)-1)*100</f>
        <v>-60.00000000000001</v>
      </c>
      <c r="BR206" s="299">
        <f>((AY206/AZ206)-1)*100</f>
        <v>-37.5</v>
      </c>
      <c r="BS206" s="299">
        <f>((AZ206/BA206)-1)*100</f>
        <v>4.761904761904745</v>
      </c>
      <c r="BT206" s="299">
        <f>((BA206/BB206)-1)*100</f>
        <v>7.520000000000016</v>
      </c>
      <c r="BU206" s="299">
        <f>((BB206/BC206)-1)*100</f>
        <v>7.758620689655182</v>
      </c>
      <c r="BV206" s="299">
        <f>((BC206/BD206)-1)*100</f>
        <v>33.33333333333333</v>
      </c>
      <c r="BW206" s="299">
        <f>((BD206/BE206)-1)*100</f>
        <v>50.51903114186853</v>
      </c>
      <c r="BX206" s="299">
        <f>((BE206/BF206)-1)*100</f>
        <v>-0.2071823204420009</v>
      </c>
      <c r="BY206" s="299">
        <f>((BF206/BG206)-1)*100</f>
        <v>0</v>
      </c>
      <c r="BZ206" s="299">
        <f>((BG206/BH206)-1)*100</f>
        <v>0</v>
      </c>
      <c r="CA206" s="300">
        <f>((BH206/BI206)-1)*100</f>
        <v>0</v>
      </c>
      <c r="CB206" s="297">
        <f>AVERAGE(BK206:CA206)</f>
        <v>18.5141418974685</v>
      </c>
      <c r="CC206" s="297">
        <f>SQRT(AVERAGE((BK206-$CB206)^2,(BL206-$CB206)^2,(BM206-$CB206)^2,(BN206-$CB206)^2,(BO206-$CB206)^2,(BP206-$CB206)^2,(BQ206-$CB206)^2,(BR206-$CB206)^2,(BS206-$CB206)^2,(BT206-$CB206)^2,(BU206-$CB206)^2,(BV206-$CB206)^2,(BW206-$CB206)^2,(BX206-$CB206)^2,(BY206-$CB206)^2,(BZ206-$CB206)^2,(CA206-$CB206)^2))</f>
        <v>54.80716297452312</v>
      </c>
      <c r="CD206" t="s" s="146">
        <v>302</v>
      </c>
      <c r="CE206" s="301">
        <f>IF(AN206="n/a","n/a",IF(U206&lt;0,"n/a",IF(U206="n/a","n/a",I206+AN206-U206)))</f>
        <v>32.66766725183069</v>
      </c>
      <c r="CF206" s="301">
        <f>IF(AN206="n/a","n/a",I206+AN206)</f>
        <v>49.55208936238346</v>
      </c>
      <c r="CG206" s="297">
        <f>D206/10+(1000-E206)/100+IF(F206="N",2,IF(F206="Y",1,0))+IF(G206="N",2,IF(G206="Y",1,0))+IF(L206&gt;10,5,L206/2)+IF(S206&gt;100,0,IF(S206&lt;0,0,(100-S206)/10))+IF(U206&gt;100,0,IF(U206&lt;0,0,(100-U206)/10))+IF(X206="-",0,IF(X206="N/A",0,IF(X206&gt;5,0,5-X206)))+IF(Y206&gt;5,0,5-Y206)+IF(Z206="N/A",0,IF(Z206&gt;5,0,5-Z206))+IF(AB206&lt;0,0,IF(AB206="-",0,IF(AB206="N/A",0,IF(AB206&gt;10,5,AB206/2))))+IF(AC206="n/a",0,IF(AC206&lt;0,0,IF(AC206&gt;10,5,AC206/2)))+IF(AE206="n/a",0,IF(AE206&lt;0,0,IF(AE206&gt;10,5,AE206/2)))+AF206/10+IF(AG206&gt;100000,3,IF(AG206&gt;10000,2,IF(AG206&gt;1000,1,0)))+IF(AL206&gt;10,5,AL206/2)+IF(AM206="n/a",0,IF(AM206&gt;10,5,AM206/2))+IF(AN206="n/a",0,IF(AN206&gt;10,5,AN206/2))+IF(AO206="n/a",0,IF(AO206&lt;0,0,IF(AO206&gt;10,5,AO206/2)))+IF(CB206&gt;10,5,CB206/2)</f>
        <v>55.24187863451642</v>
      </c>
      <c r="CH206" s="302">
        <f>IF(AB206="n/a",1.03*AP206,IF(AB206&lt;0,1.01*AP206,IF(AB206&gt;10,1.1*AP206,(1+AB206/100)*AP206)))</f>
        <v>0.6186250000000001</v>
      </c>
      <c r="CI206" s="303">
        <f>IF($AC206="n/a",1.03*CH206,IF($AC206&lt;0,1.01*CH206,IF($AC206&gt;10,1.1*CH206,(1+$AC206/100)*CH206)))</f>
        <v>0.6804875000000001</v>
      </c>
      <c r="CJ206" s="304">
        <f>IF($AE206="n/a",1.03*CI206,IF($AE206&lt;0,1.01*CI206,IF($AE206&gt;10,1.1*CI206,(1+$AE206/100)*CI206)))</f>
        <v>0.7009021250000002</v>
      </c>
      <c r="CK206" s="304">
        <f>IF($AE206="n/a",1.03*CJ206,IF($AE206&lt;0,1.01*CJ206,IF($AE206&gt;10,1.1*CJ206,(1+$AE206/100)*CJ206)))</f>
        <v>0.7219291887500002</v>
      </c>
      <c r="CL206" s="305">
        <f>IF($AE206="n/a",1.03*CK206,IF($AE206&lt;0,1.01*CK206,IF($AE206&gt;10,1.1*CK206,(1+$AE206/100)*CK206)))</f>
        <v>0.7435870644125002</v>
      </c>
      <c r="CM206" s="303">
        <f>SUM(CH206:CL206)</f>
        <v>3.465530878162501</v>
      </c>
      <c r="CN206" s="300">
        <f>(CM206/H206)*100</f>
        <v>10.31407999453125</v>
      </c>
      <c r="CO206" s="306">
        <v>1.47</v>
      </c>
      <c r="CP206" s="307">
        <v>24.3</v>
      </c>
      <c r="CQ206" s="308">
        <v>-9.199999999999999</v>
      </c>
      <c r="CR206" s="309">
        <v>-3</v>
      </c>
      <c r="CS206" s="310">
        <v>3.3</v>
      </c>
    </row>
    <row r="207" ht="11.25" customHeight="1">
      <c r="A207" t="s" s="110">
        <v>1521</v>
      </c>
      <c r="B207" t="s" s="110">
        <v>1522</v>
      </c>
      <c r="C207" t="s" s="173">
        <v>441</v>
      </c>
      <c r="D207" s="174">
        <v>8</v>
      </c>
      <c r="E207" s="85">
        <v>406</v>
      </c>
      <c r="F207" t="s" s="118">
        <v>141</v>
      </c>
      <c r="G207" t="s" s="113">
        <v>141</v>
      </c>
      <c r="H207" s="495">
        <v>106.18</v>
      </c>
      <c r="I207" s="177">
        <f>(R207/H207)*100</f>
        <v>2.471275193068375</v>
      </c>
      <c r="J207" s="311">
        <v>0.618</v>
      </c>
      <c r="K207" s="311">
        <v>0.656</v>
      </c>
      <c r="L207" s="177">
        <f>((K207/J207)-1)*100</f>
        <v>6.148867313915862</v>
      </c>
      <c r="M207" s="179">
        <v>42970</v>
      </c>
      <c r="N207" s="179">
        <v>42972</v>
      </c>
      <c r="O207" s="179">
        <v>42993</v>
      </c>
      <c r="P207" t="s" s="173">
        <v>182</v>
      </c>
      <c r="Q207" s="430"/>
      <c r="R207" s="180">
        <f>K207*4</f>
        <v>2.624</v>
      </c>
      <c r="S207" s="181">
        <f>IF(OR(W207&lt;0.01,W207="n/a"),"n/a",R207/W207*100)</f>
        <v>85.1948051948052</v>
      </c>
      <c r="T207" s="182">
        <f>IF(OR(W207&lt;0.01,Z207="n/a"),"n/a",(H207/SQRT(22.5*W207*(H207/Z207))-1)*100)</f>
        <v>536.9623075512249</v>
      </c>
      <c r="U207" s="177">
        <f>IF(OR(W207&lt;0.01,W207="n/a"),"n/a",H207/W207)</f>
        <v>34.47402597402598</v>
      </c>
      <c r="V207" s="183">
        <v>12</v>
      </c>
      <c r="W207" s="176">
        <v>3.08</v>
      </c>
      <c r="X207" s="176">
        <v>4.07</v>
      </c>
      <c r="Y207" s="184">
        <v>2.95</v>
      </c>
      <c r="Z207" s="185">
        <v>26.48</v>
      </c>
      <c r="AA207" s="186">
        <v>73.09999999999999</v>
      </c>
      <c r="AB207" s="187">
        <v>43.9</v>
      </c>
      <c r="AC207" s="188">
        <v>8.470000000000001</v>
      </c>
      <c r="AD207" s="189">
        <v>4.1</v>
      </c>
      <c r="AE207" s="189">
        <v>8.49</v>
      </c>
      <c r="AF207" s="190">
        <v>16</v>
      </c>
      <c r="AG207" s="191">
        <v>22296</v>
      </c>
      <c r="AH207" s="621">
        <v>5.9</v>
      </c>
      <c r="AI207" s="193">
        <v>3.47</v>
      </c>
      <c r="AJ207" s="194">
        <f>IF(OR(AD207&lt;0,AD207="n/a",AD207=0,AN207="n/a"),"n/a",AN207/AD207)</f>
        <v>2.85902951505479</v>
      </c>
      <c r="AK207" s="195">
        <f>IF(OR(AN207&lt;0,AN207="n/a",AO207&lt;0,AO207="n/a"),"n/a",AN207/AO207)</f>
        <v>1.326582912530469</v>
      </c>
      <c r="AL207" s="196">
        <f>((AP207/AQ207)^(1/1)-1)*100</f>
        <v>7.423971377459759</v>
      </c>
      <c r="AM207" s="196">
        <f>IF(AS207=0,"n/a",((AP207/AS207)^(1/3)-1)*100)</f>
        <v>9.89167913085025</v>
      </c>
      <c r="AN207" s="196">
        <f>IF(AV207=0,"n/a",((AP207/AV207)^(1/5)-1)*100)</f>
        <v>11.72202101172464</v>
      </c>
      <c r="AO207" s="197">
        <f>IF(BB207=0,"n/a",((AP207/BB207)^(1/10)-1)*100)</f>
        <v>8.836252073656503</v>
      </c>
      <c r="AP207" s="194">
        <v>2.402</v>
      </c>
      <c r="AQ207" s="194">
        <v>2.236</v>
      </c>
      <c r="AR207" s="194">
        <v>2.04</v>
      </c>
      <c r="AS207" s="194">
        <v>1.81</v>
      </c>
      <c r="AT207" s="199"/>
      <c r="AU207" s="194">
        <v>1.56</v>
      </c>
      <c r="AV207" s="194">
        <v>1.38</v>
      </c>
      <c r="AW207" s="199"/>
      <c r="AX207" s="200">
        <v>1.28</v>
      </c>
      <c r="AY207" s="370">
        <v>1.19</v>
      </c>
      <c r="AZ207" s="202">
        <v>1.19</v>
      </c>
      <c r="BA207" s="202">
        <v>1.135</v>
      </c>
      <c r="BB207" s="202">
        <v>1.03</v>
      </c>
      <c r="BC207" s="202">
        <v>0.93</v>
      </c>
      <c r="BD207" s="202">
        <v>0.835</v>
      </c>
      <c r="BE207" s="202">
        <v>0.7226</v>
      </c>
      <c r="BF207" s="202">
        <v>0.6302</v>
      </c>
      <c r="BG207" s="202">
        <v>0.5826</v>
      </c>
      <c r="BH207" s="202">
        <v>0.54</v>
      </c>
      <c r="BI207" s="314">
        <v>0.5</v>
      </c>
      <c r="BJ207" s="200">
        <f>SUM(AP207:BI207)</f>
        <v>21.9934</v>
      </c>
      <c r="BK207" s="205">
        <f>((AP207/AQ207)-1)*100</f>
        <v>7.423971377459759</v>
      </c>
      <c r="BL207" s="205">
        <f>((AQ207/AR207)-1)*100</f>
        <v>9.607843137254889</v>
      </c>
      <c r="BM207" s="205">
        <f>((AR207/AS207)-1)*100</f>
        <v>12.70718232044199</v>
      </c>
      <c r="BN207" s="205">
        <f>IF(AU207=0,0,IF(AU207&gt;AS207,0,((AS207/AU207)-1)*100))</f>
        <v>16.02564102564104</v>
      </c>
      <c r="BO207" s="205">
        <f>IF(AV207=0,0,IF(AV207&gt;AU207,0,((AU207/AV207)-1)*100))</f>
        <v>13.04347826086958</v>
      </c>
      <c r="BP207" s="205">
        <f>IF(AX207=0,0,IF(AX207&gt;AV207,0,((AV207/AX207)-1)*100))</f>
        <v>7.8125</v>
      </c>
      <c r="BQ207" s="206">
        <f>IF(AY207=0,0,IF(AY207&gt;AX207,0,((AX207/AY207)-1)*100))</f>
        <v>7.563025210084051</v>
      </c>
      <c r="BR207" s="207">
        <f>IF(AZ207=0,0,IF(AZ207&gt;AY207,0,((AY207/AZ207)-1)*100))</f>
        <v>0</v>
      </c>
      <c r="BS207" s="207">
        <f>IF(BA207=0,0,IF(BA207&gt;AZ207,0,((AZ207/BA207)-1)*100))</f>
        <v>4.845814977973562</v>
      </c>
      <c r="BT207" s="207">
        <f>IF(BB207=0,0,IF(BB207&gt;BA207,0,((BA207/BB207)-1)*100))</f>
        <v>10.19417475728155</v>
      </c>
      <c r="BU207" s="207">
        <f>IF(BC207=0,0,IF(BC207&gt;BB207,0,((BB207/BC207)-1)*100))</f>
        <v>10.752688172043</v>
      </c>
      <c r="BV207" s="207">
        <f>IF(BD207=0,0,IF(BD207&gt;BC207,0,((BC207/BD207)-1)*100))</f>
        <v>11.37724550898205</v>
      </c>
      <c r="BW207" s="207">
        <f>IF(BE207=0,0,IF(BE207&gt;BD207,0,((BD207/BE207)-1)*100))</f>
        <v>15.55494049266537</v>
      </c>
      <c r="BX207" s="207">
        <f>IF(BF207=0,0,IF(BF207&gt;BE207,0,((BE207/BF207)-1)*100))</f>
        <v>14.6620120596636</v>
      </c>
      <c r="BY207" s="207">
        <f>IF(BG207=0,0,IF(BG207&gt;BF207,0,((BF207/BG207)-1)*100))</f>
        <v>8.170271198077582</v>
      </c>
      <c r="BZ207" s="207">
        <f>IF(BH207=0,0,IF(BH207&gt;BG207,0,((BG207/BH207)-1)*100))</f>
        <v>7.888888888888879</v>
      </c>
      <c r="CA207" s="208">
        <f>IF(BI207=0,0,IF(BI207&gt;BH207,0,((BH207/BI207)-1)*100))</f>
        <v>8.000000000000007</v>
      </c>
      <c r="CB207" s="205">
        <f>AVERAGE(BK207:CA207)</f>
        <v>9.742922199254522</v>
      </c>
      <c r="CC207" s="205">
        <f>SQRT(AVERAGE((BK207-$CB207)^2,(BL207-$CB207)^2,(BM207-$CB207)^2,(BN207-$CB207)^2,(BO207-$CB207)^2,(BP207-$CB207)^2,(BQ207-$CB207)^2,(BR207-$CB207)^2,(BS207-$CB207)^2,(BT207-$CB207)^2,(BU207-$CB207)^2,(BV207-$CB207)^2,(BW207-$CB207)^2,(BX207-$CB207)^2,(BY207-$CB207)^2,(BZ207-$CB207)^2,(CA207-$CB207)^2))</f>
        <v>3.931421202522503</v>
      </c>
      <c r="CD207" t="s" s="110">
        <v>157</v>
      </c>
      <c r="CE207" s="209">
        <f>IF(AN207="n/a","n/a",IF(U207&lt;0,"n/a",IF(U207="n/a","n/a",I207+AN207-U207)))</f>
        <v>-20.28072976923297</v>
      </c>
      <c r="CF207" s="209">
        <f>IF(AN207="n/a","n/a",I207+AN207)</f>
        <v>14.19329620479301</v>
      </c>
      <c r="CG207" s="205">
        <f>D207/10+(1000-E207)/100+IF(F207="N",2,IF(F207="Y",1,0))+IF(G207="N",2,IF(G207="Y",1,0))+IF(L207&gt;10,5,L207/2)+IF(S207&gt;100,0,IF(S207&lt;0,0,(100-S207)/10))+IF(U207&gt;100,0,IF(U207&lt;0,0,(100-U207)/10))+IF(X207="-",0,IF(X207="N/A",0,IF(X207&gt;5,0,5-X207)))+IF(Y207&gt;5,0,5-Y207)+IF(Z207="N/A",0,IF(Z207&gt;5,0,5-Z207))+IF(AB207&lt;0,0,IF(AB207="-",0,IF(AB207="N/A",0,IF(AB207&gt;10,5,AB207/2))))+IF(AC207="n/a",0,IF(AC207&lt;0,0,IF(AC207&gt;10,5,AC207/2)))+IF(AE207="n/a",0,IF(AE207&lt;0,0,IF(AE207&gt;10,5,AE207/2)))+AF207/10+IF(AG207&gt;100000,3,IF(AG207&gt;10000,2,IF(AG207&gt;1000,1,0)))+IF(AL207&gt;10,5,AL207/2)+IF(AM207="n/a",0,IF(AM207&gt;10,5,AM207/2))+IF(AN207="n/a",0,IF(AN207&gt;10,5,AN207/2))+IF(AO207="n/a",0,IF(AO207&lt;0,0,IF(AO207&gt;10,5,AO207/2)))+IF(CB207&gt;10,5,CB207/2)</f>
        <v>62.85496293068534</v>
      </c>
      <c r="CH207" s="315">
        <f>IF(AB207="n/a",1.03*AP207,IF(AB207&lt;0,1.01*AP207,IF(AB207&gt;10,1.1*AP207,(1+AB207/100)*AP207)))</f>
        <v>2.6422</v>
      </c>
      <c r="CI207" s="211">
        <f>IF($AC207="n/a",1.03*CH207,IF($AC207&lt;0,1.01*CH207,IF($AC207&gt;10,1.1*CH207,(1+$AC207/100)*CH207)))</f>
        <v>2.86599434</v>
      </c>
      <c r="CJ207" s="212">
        <f>IF($AE207="n/a",1.03*CI207,IF($AE207&lt;0,1.01*CI207,IF($AE207&gt;10,1.1*CI207,(1+$AE207/100)*CI207)))</f>
        <v>3.109317259466</v>
      </c>
      <c r="CK207" s="212">
        <f>IF($AE207="n/a",1.03*CJ207,IF($AE207&lt;0,1.01*CJ207,IF($AE207&gt;10,1.1*CJ207,(1+$AE207/100)*CJ207)))</f>
        <v>3.373298294794663</v>
      </c>
      <c r="CL207" s="210">
        <f>IF($AE207="n/a",1.03*CK207,IF($AE207&lt;0,1.01*CK207,IF($AE207&gt;10,1.1*CK207,(1+$AE207/100)*CK207)))</f>
        <v>3.65969132002273</v>
      </c>
      <c r="CM207" s="211">
        <f>SUM(CH207:CL207)</f>
        <v>15.65050121428339</v>
      </c>
      <c r="CN207" s="208">
        <f>(CM207/H207)*100</f>
        <v>14.73959428732661</v>
      </c>
      <c r="CO207" s="213">
        <v>0.36</v>
      </c>
      <c r="CP207" s="214">
        <v>11</v>
      </c>
      <c r="CQ207" s="215">
        <v>-8.9</v>
      </c>
      <c r="CR207" s="214">
        <v>-1.5</v>
      </c>
      <c r="CS207" s="215">
        <v>-1.9</v>
      </c>
    </row>
    <row r="208" ht="11.25" customHeight="1">
      <c r="A208" t="s" s="116">
        <v>1523</v>
      </c>
      <c r="B208" t="s" s="116">
        <v>1524</v>
      </c>
      <c r="C208" t="s" s="227">
        <v>185</v>
      </c>
      <c r="D208" s="218">
        <v>7</v>
      </c>
      <c r="E208" s="85">
        <v>490</v>
      </c>
      <c r="F208" t="s" s="220">
        <v>55</v>
      </c>
      <c r="G208" t="s" s="221">
        <v>141</v>
      </c>
      <c r="H208" s="493">
        <v>80.70999999999999</v>
      </c>
      <c r="I208" s="223">
        <f>(R208/H208)*100</f>
        <v>0.8920827654565729</v>
      </c>
      <c r="J208" s="224">
        <v>0.17</v>
      </c>
      <c r="K208" s="224">
        <v>0.18</v>
      </c>
      <c r="L208" s="223">
        <f>((K208/J208)-1)*100</f>
        <v>5.88235294117645</v>
      </c>
      <c r="M208" s="226">
        <v>42816</v>
      </c>
      <c r="N208" s="226">
        <v>42818</v>
      </c>
      <c r="O208" s="226">
        <v>42825</v>
      </c>
      <c r="P208" t="s" s="227">
        <v>434</v>
      </c>
      <c r="Q208" s="85"/>
      <c r="R208" s="225">
        <f>K208*4</f>
        <v>0.72</v>
      </c>
      <c r="S208" s="228">
        <f>IF(OR(W208&lt;0.01,W208="n/a"),"n/a",R208/W208*100)</f>
        <v>41.61849710982659</v>
      </c>
      <c r="T208" s="229">
        <f>IF(OR(W208&lt;0.01,Z208="n/a"),"n/a",(H208/SQRT(22.5*W208*(H208/Z208))-1)*100)</f>
        <v>192.9877978875275</v>
      </c>
      <c r="U208" s="223">
        <f>IF(OR(W208&lt;0.01,W208="n/a"),"n/a",H208/W208)</f>
        <v>46.65317919075144</v>
      </c>
      <c r="V208" s="230">
        <v>9</v>
      </c>
      <c r="W208" s="222">
        <v>1.73</v>
      </c>
      <c r="X208" s="222">
        <v>3.92</v>
      </c>
      <c r="Y208" s="231">
        <v>1.95</v>
      </c>
      <c r="Z208" s="232">
        <v>4.14</v>
      </c>
      <c r="AA208" s="233">
        <v>9.4</v>
      </c>
      <c r="AB208" s="234">
        <v>128.7</v>
      </c>
      <c r="AC208" s="235">
        <v>12.11</v>
      </c>
      <c r="AD208" s="236">
        <v>-2.2</v>
      </c>
      <c r="AE208" s="236">
        <v>11.93</v>
      </c>
      <c r="AF208" s="237">
        <v>8</v>
      </c>
      <c r="AG208" s="238">
        <v>5283</v>
      </c>
      <c r="AH208" s="239">
        <v>0.5</v>
      </c>
      <c r="AI208" s="240">
        <v>1.82</v>
      </c>
      <c r="AJ208" t="s" s="265">
        <f>IF(OR(AD208&lt;0,AD208="n/a",AD208=0,AN208="n/a"),"n/a",AN208/AD208)</f>
        <v>143</v>
      </c>
      <c r="AK208" s="618">
        <f>IF(OR(AN208&lt;0,AN208="n/a",AO208&lt;0,AO208="n/a"),"n/a",AN208/AO208)</f>
        <v>8.035015204128797</v>
      </c>
      <c r="AL208" s="243">
        <f>((AP208/AQ208)^(1/1)-1)*100</f>
        <v>6.25</v>
      </c>
      <c r="AM208" s="243">
        <f>IF(AS208=0,"n/a",((AP208/AS208)^(1/3)-1)*100)</f>
        <v>8.154222941065958</v>
      </c>
      <c r="AN208" s="243">
        <f>IF(AV208=0,"n/a",((AP208/AV208)^(1/5)-1)*100)</f>
        <v>9.096607850144967</v>
      </c>
      <c r="AO208" s="244">
        <f>IF(BB208=0,"n/a",((AP208/BB208)^(1/10)-1)*100)</f>
        <v>1.132120801149283</v>
      </c>
      <c r="AP208" s="241">
        <v>0.68</v>
      </c>
      <c r="AQ208" s="241">
        <v>0.64</v>
      </c>
      <c r="AR208" s="241">
        <v>0.61</v>
      </c>
      <c r="AS208" s="241">
        <v>0.5375</v>
      </c>
      <c r="AT208" s="245"/>
      <c r="AU208" s="241">
        <v>0.5</v>
      </c>
      <c r="AV208" s="241">
        <v>0.44</v>
      </c>
      <c r="AW208" s="245"/>
      <c r="AX208" s="583">
        <v>0.41</v>
      </c>
      <c r="AY208" s="394">
        <v>0.41</v>
      </c>
      <c r="AZ208" s="317">
        <v>0.4607</v>
      </c>
      <c r="BA208" s="248">
        <v>0.6129</v>
      </c>
      <c r="BB208" s="248">
        <v>0.6076</v>
      </c>
      <c r="BC208" s="248">
        <v>0.6035</v>
      </c>
      <c r="BD208" s="248">
        <v>0.586</v>
      </c>
      <c r="BE208" s="248">
        <v>0.5484</v>
      </c>
      <c r="BF208" s="248">
        <v>0.5466</v>
      </c>
      <c r="BG208" s="248">
        <v>0.4516</v>
      </c>
      <c r="BH208" s="248">
        <v>0.4301</v>
      </c>
      <c r="BI208" s="249">
        <v>0.4194</v>
      </c>
      <c r="BJ208" s="246">
        <f>SUM(AP208:BI208)</f>
        <v>9.494299999999999</v>
      </c>
      <c r="BK208" s="250">
        <f>((AP208/AQ208)-1)*100</f>
        <v>6.25</v>
      </c>
      <c r="BL208" s="250">
        <f>((AQ208/AR208)-1)*100</f>
        <v>4.918032786885251</v>
      </c>
      <c r="BM208" s="250">
        <f>((AR208/AS208)-1)*100</f>
        <v>13.48837209302325</v>
      </c>
      <c r="BN208" s="250">
        <f>IF(AU208=0,0,IF(AU208&gt;AS208,0,((AS208/AU208)-1)*100))</f>
        <v>7.499999999999996</v>
      </c>
      <c r="BO208" s="250">
        <f>IF(AV208=0,0,IF(AV208&gt;AU208,0,((AU208/AV208)-1)*100))</f>
        <v>13.63636363636365</v>
      </c>
      <c r="BP208" s="250">
        <f>IF(AX208=0,0,IF(AX208&gt;AV208,0,((AV208/AX208)-1)*100))</f>
        <v>7.317073170731714</v>
      </c>
      <c r="BQ208" s="251">
        <f>IF(AY208=0,0,IF(AY208&gt;AX208,0,((AX208/AY208)-1)*100))</f>
        <v>0</v>
      </c>
      <c r="BR208" s="252">
        <f>IF(AZ208=0,0,IF(AZ208&gt;AY208,0,((AY208/AZ208)-1)*100))</f>
        <v>0</v>
      </c>
      <c r="BS208" s="252">
        <f>IF(BA208=0,0,IF(BA208&gt;AZ208,0,((AZ208/BA208)-1)*100))</f>
        <v>0</v>
      </c>
      <c r="BT208" s="252">
        <f>IF(BB208=0,0,IF(BB208&gt;BA208,0,((BA208/BB208)-1)*100))</f>
        <v>0.8722843976300076</v>
      </c>
      <c r="BU208" s="252">
        <f>IF(BC208=0,0,IF(BC208&gt;BB208,0,((BB208/BC208)-1)*100))</f>
        <v>0.6793703396851702</v>
      </c>
      <c r="BV208" s="252">
        <f>IF(BD208=0,0,IF(BD208&gt;BC208,0,((BC208/BD208)-1)*100))</f>
        <v>2.986348122866911</v>
      </c>
      <c r="BW208" s="252">
        <f>IF(BE208=0,0,IF(BE208&gt;BD208,0,((BD208/BE208)-1)*100))</f>
        <v>6.856309263311444</v>
      </c>
      <c r="BX208" s="252">
        <f>IF(BF208=0,0,IF(BF208&gt;BE208,0,((BE208/BF208)-1)*100))</f>
        <v>0.3293084522502765</v>
      </c>
      <c r="BY208" s="252">
        <f>IF(BG208=0,0,IF(BG208&gt;BF208,0,((BF208/BG208)-1)*100))</f>
        <v>21.03631532329495</v>
      </c>
      <c r="BZ208" s="252">
        <f>IF(BH208=0,0,IF(BH208&gt;BG208,0,((BG208/BH208)-1)*100))</f>
        <v>4.998837479655904</v>
      </c>
      <c r="CA208" s="253">
        <f>IF(BI208=0,0,IF(BI208&gt;BH208,0,((BH208/BI208)-1)*100))</f>
        <v>2.551263710061979</v>
      </c>
      <c r="CB208" s="250">
        <f>AVERAGE(BK208:CA208)</f>
        <v>5.49528698680944</v>
      </c>
      <c r="CC208" s="250">
        <f>SQRT(AVERAGE((BK208-$CB208)^2,(BL208-$CB208)^2,(BM208-$CB208)^2,(BN208-$CB208)^2,(BO208-$CB208)^2,(BP208-$CB208)^2,(BQ208-$CB208)^2,(BR208-$CB208)^2,(BS208-$CB208)^2,(BT208-$CB208)^2,(BU208-$CB208)^2,(BV208-$CB208)^2,(BW208-$CB208)^2,(BX208-$CB208)^2,(BY208-$CB208)^2,(BZ208-$CB208)^2,(CA208-$CB208)^2))</f>
        <v>5.733486066824391</v>
      </c>
      <c r="CD208" t="s" s="116">
        <v>188</v>
      </c>
      <c r="CE208" s="254">
        <f>IF(AN208="n/a","n/a",IF(U208&lt;0,"n/a",IF(U208="n/a","n/a",I208+AN208-U208)))</f>
        <v>-36.6644885751499</v>
      </c>
      <c r="CF208" s="254">
        <f>IF(AN208="n/a","n/a",I208+AN208)</f>
        <v>9.98869061560154</v>
      </c>
      <c r="CG208" s="250">
        <f>D208/10+(1000-E208)/100+IF(F208="N",2,IF(F208="Y",1,0))+IF(G208="N",2,IF(G208="Y",1,0))+IF(L208&gt;10,5,L208/2)+IF(S208&gt;100,0,IF(S208&lt;0,0,(100-S208)/10))+IF(U208&gt;100,0,IF(U208&lt;0,0,(100-U208)/10))+IF(X208="-",0,IF(X208="N/A",0,IF(X208&gt;5,0,5-X208)))+IF(Y208&gt;5,0,5-Y208)+IF(Z208="N/A",0,IF(Z208&gt;5,0,5-Z208))+IF(AB208&lt;0,0,IF(AB208="-",0,IF(AB208="N/A",0,IF(AB208&gt;10,5,AB208/2))))+IF(AC208="n/a",0,IF(AC208&lt;0,0,IF(AC208&gt;10,5,AC208/2)))+IF(AE208="n/a",0,IF(AE208&lt;0,0,IF(AE208&gt;10,5,AE208/2)))+AF208/10+IF(AG208&gt;100000,3,IF(AG208&gt;10000,2,IF(AG208&gt;1000,1,0)))+IF(AL208&gt;10,5,AL208/2)+IF(AM208="n/a",0,IF(AM208&gt;10,5,AM208/2))+IF(AN208="n/a",0,IF(AN208&gt;10,5,AN208/2))+IF(AO208="n/a",0,IF(AO208&lt;0,0,IF(AO208&gt;10,5,AO208/2)))+IF(CB208&gt;10,5,CB208/2)</f>
        <v>59.76812813011524</v>
      </c>
      <c r="CH208" s="255">
        <f>IF(AB208="n/a",1.03*AP208,IF(AB208&lt;0,1.01*AP208,IF(AB208&gt;10,1.1*AP208,(1+AB208/100)*AP208)))</f>
        <v>0.7480000000000001</v>
      </c>
      <c r="CI208" s="256">
        <f>IF($AC208="n/a",1.03*CH208,IF($AC208&lt;0,1.01*CH208,IF($AC208&gt;10,1.1*CH208,(1+$AC208/100)*CH208)))</f>
        <v>0.8228000000000002</v>
      </c>
      <c r="CJ208" s="257">
        <f>IF($AE208="n/a",1.03*CI208,IF($AE208&lt;0,1.01*CI208,IF($AE208&gt;10,1.1*CI208,(1+$AE208/100)*CI208)))</f>
        <v>0.9050800000000003</v>
      </c>
      <c r="CK208" s="257">
        <f>IF($AE208="n/a",1.03*CJ208,IF($AE208&lt;0,1.01*CJ208,IF($AE208&gt;10,1.1*CJ208,(1+$AE208/100)*CJ208)))</f>
        <v>0.9955880000000005</v>
      </c>
      <c r="CL208" s="258">
        <f>IF($AE208="n/a",1.03*CK208,IF($AE208&lt;0,1.01*CK208,IF($AE208&gt;10,1.1*CK208,(1+$AE208/100)*CK208)))</f>
        <v>1.095146800000001</v>
      </c>
      <c r="CM208" s="256">
        <f>SUM(CH208:CL208)</f>
        <v>4.566614800000002</v>
      </c>
      <c r="CN208" s="253">
        <f>(CM208/H208)*100</f>
        <v>5.658053277165162</v>
      </c>
      <c r="CO208" s="259">
        <v>1.2</v>
      </c>
      <c r="CP208" s="260">
        <v>59.8</v>
      </c>
      <c r="CQ208" s="261">
        <v>-4.7</v>
      </c>
      <c r="CR208" s="260">
        <v>5.4</v>
      </c>
      <c r="CS208" s="261">
        <v>10</v>
      </c>
    </row>
    <row r="209" ht="11.25" customHeight="1">
      <c r="A209" t="s" s="116">
        <v>1525</v>
      </c>
      <c r="B209" t="s" s="116">
        <v>1526</v>
      </c>
      <c r="C209" t="s" s="227">
        <v>818</v>
      </c>
      <c r="D209" s="218">
        <v>7</v>
      </c>
      <c r="E209" s="85">
        <v>514</v>
      </c>
      <c r="F209" t="s" s="220">
        <v>129</v>
      </c>
      <c r="G209" t="s" s="221">
        <v>129</v>
      </c>
      <c r="H209" s="222">
        <v>34.22</v>
      </c>
      <c r="I209" s="223">
        <f>(R209/H209)*100</f>
        <v>3.331385154880187</v>
      </c>
      <c r="J209" s="224">
        <v>0.275</v>
      </c>
      <c r="K209" s="224">
        <v>0.285</v>
      </c>
      <c r="L209" s="225">
        <f>((K209/J209)-1)*100</f>
        <v>3.636363636363615</v>
      </c>
      <c r="M209" s="226">
        <v>42872</v>
      </c>
      <c r="N209" s="226">
        <v>42874</v>
      </c>
      <c r="O209" s="226">
        <v>42887</v>
      </c>
      <c r="P209" t="s" s="227">
        <v>147</v>
      </c>
      <c r="Q209" s="395"/>
      <c r="R209" s="225">
        <f>K209*4</f>
        <v>1.14</v>
      </c>
      <c r="S209" s="228">
        <f>IF(OR(W209&lt;0.01,W209="n/a"),"n/a",R209/W209*100)</f>
        <v>76.51006711409394</v>
      </c>
      <c r="T209" s="229">
        <f>IF(OR(W209&lt;0.01,Z209="n/a"),"n/a",(H209/SQRT(22.5*W209*(H209/Z209))-1)*100)</f>
        <v>76.7324599956312</v>
      </c>
      <c r="U209" s="223">
        <f>IF(OR(W209&lt;0.01,W209="n/a"),"n/a",H209/W209)</f>
        <v>22.96644295302013</v>
      </c>
      <c r="V209" s="230">
        <v>12</v>
      </c>
      <c r="W209" s="222">
        <v>1.49</v>
      </c>
      <c r="X209" s="222">
        <v>2.55</v>
      </c>
      <c r="Y209" s="231">
        <v>0.6899999999999999</v>
      </c>
      <c r="Z209" s="232">
        <v>3.06</v>
      </c>
      <c r="AA209" t="s" s="362">
        <v>143</v>
      </c>
      <c r="AB209" s="234">
        <v>-18.9</v>
      </c>
      <c r="AC209" s="235">
        <v>24.48</v>
      </c>
      <c r="AD209" s="236">
        <v>13.3</v>
      </c>
      <c r="AE209" s="236">
        <v>9</v>
      </c>
      <c r="AF209" s="237">
        <v>4</v>
      </c>
      <c r="AG209" s="238">
        <v>1505</v>
      </c>
      <c r="AH209" s="239">
        <v>1.3</v>
      </c>
      <c r="AI209" s="240">
        <v>0.67</v>
      </c>
      <c r="AJ209" s="241">
        <f>IF(OR(AD209&lt;0,AD209="n/a",AD209=0),"n/a",AN209/AD209)</f>
        <v>0.2593490491066701</v>
      </c>
      <c r="AK209" s="242">
        <f>AN209/AO209</f>
        <v>0.8146771726499201</v>
      </c>
      <c r="AL209" s="243">
        <f>((AP209/AQ209)^(1/1)-1)*100</f>
        <v>4.306220095693791</v>
      </c>
      <c r="AM209" s="243">
        <f>IF(AS209=0,"n/a",((AP209/AS209)^(1/3)-1)*100)</f>
        <v>4.324206065175806</v>
      </c>
      <c r="AN209" s="243">
        <f>IF(AV209=0,"n/a",((AP209/AV209)^(1/5)-1)*100)</f>
        <v>3.449342353118712</v>
      </c>
      <c r="AO209" s="244">
        <f>IF(BB209=0,"n/a",((AP209/BB209)^(1/10)-1)*100)</f>
        <v>4.233999023071866</v>
      </c>
      <c r="AP209" s="241">
        <v>1.09</v>
      </c>
      <c r="AQ209" s="241">
        <v>1.045</v>
      </c>
      <c r="AR209" s="241">
        <v>0.99</v>
      </c>
      <c r="AS209" s="321">
        <v>0.96</v>
      </c>
      <c r="AT209" s="245"/>
      <c r="AU209" s="241">
        <v>0.95</v>
      </c>
      <c r="AV209" s="241">
        <v>0.92</v>
      </c>
      <c r="AW209" s="245"/>
      <c r="AX209" s="583">
        <v>0.86</v>
      </c>
      <c r="AY209" s="394">
        <v>0.86</v>
      </c>
      <c r="AZ209" s="248">
        <v>0.86</v>
      </c>
      <c r="BA209" s="248">
        <v>0.78</v>
      </c>
      <c r="BB209" s="248">
        <v>0.72</v>
      </c>
      <c r="BC209" s="248">
        <v>0.62</v>
      </c>
      <c r="BD209" s="248">
        <v>0.5600000000000001</v>
      </c>
      <c r="BE209" s="248">
        <v>0.52</v>
      </c>
      <c r="BF209" s="248">
        <v>0.5</v>
      </c>
      <c r="BG209" s="248">
        <v>0.48</v>
      </c>
      <c r="BH209" s="248">
        <v>0.44</v>
      </c>
      <c r="BI209" s="249">
        <v>0.38</v>
      </c>
      <c r="BJ209" s="246">
        <f>SUM(AP209:BI209)</f>
        <v>13.535</v>
      </c>
      <c r="BK209" s="250">
        <f>((AP209/AQ209)-1)*100</f>
        <v>4.306220095693791</v>
      </c>
      <c r="BL209" s="250">
        <f>((AQ209/AR209)-1)*100</f>
        <v>5.555555555555558</v>
      </c>
      <c r="BM209" s="250">
        <f>((AR209/AS209)-1)*100</f>
        <v>3.125</v>
      </c>
      <c r="BN209" s="250">
        <f>IF(AU209=0,0,IF(AU209&gt;AS209,0,((AS209/AU209)-1)*100))</f>
        <v>1.052631578947372</v>
      </c>
      <c r="BO209" s="250">
        <f>IF(AV209=0,0,IF(AV209&gt;AU209,0,((AU209/AV209)-1)*100))</f>
        <v>3.260869565217384</v>
      </c>
      <c r="BP209" s="250">
        <f>((AV209/AX209)-1)*100</f>
        <v>6.976744186046524</v>
      </c>
      <c r="BQ209" s="251">
        <f>((AX209/AY209)-1)*100</f>
        <v>0</v>
      </c>
      <c r="BR209" s="252">
        <f>((AY209/AZ209)-1)*100</f>
        <v>0</v>
      </c>
      <c r="BS209" s="252">
        <f>((AZ209/BA209)-1)*100</f>
        <v>10.25641025641024</v>
      </c>
      <c r="BT209" s="252">
        <f>((BA209/BB209)-1)*100</f>
        <v>8.333333333333348</v>
      </c>
      <c r="BU209" s="252">
        <f>((BB209/BC209)-1)*100</f>
        <v>16.1290322580645</v>
      </c>
      <c r="BV209" s="252">
        <f>((BC209/BD209)-1)*100</f>
        <v>10.7142857142857</v>
      </c>
      <c r="BW209" s="252">
        <f>((BD209/BE209)-1)*100</f>
        <v>7.692307692307709</v>
      </c>
      <c r="BX209" s="252">
        <f>((BE209/BF209)-1)*100</f>
        <v>4.000000000000004</v>
      </c>
      <c r="BY209" s="252">
        <f>((BF209/BG209)-1)*100</f>
        <v>4.166666666666674</v>
      </c>
      <c r="BZ209" s="252">
        <f>((BG209/BH209)-1)*100</f>
        <v>9.090909090909083</v>
      </c>
      <c r="CA209" s="253">
        <f>((BH209/BI209)-1)*100</f>
        <v>15.78947368421053</v>
      </c>
      <c r="CB209" s="250">
        <f>AVERAGE(BK209:CA209)</f>
        <v>6.497025863391083</v>
      </c>
      <c r="CC209" s="250">
        <f>SQRT(AVERAGE((BK209-$CB209)^2,(BL209-$CB209)^2,(BM209-$CB209)^2,(BN209-$CB209)^2,(BO209-$CB209)^2,(BP209-$CB209)^2,(BQ209-$CB209)^2,(BR209-$CB209)^2,(BS209-$CB209)^2,(BT209-$CB209)^2,(BU209-$CB209)^2,(BV209-$CB209)^2,(BW209-$CB209)^2,(BX209-$CB209)^2,(BY209-$CB209)^2,(BZ209-$CB209)^2,(CA209-$CB209)^2))</f>
        <v>4.703325248410144</v>
      </c>
      <c r="CD209" t="s" s="116">
        <v>302</v>
      </c>
      <c r="CE209" s="254">
        <f>IF(AN209="n/a","n/a",IF(U209&lt;0,"n/a",IF(U209="n/a","n/a",I209+AN209-U209)))</f>
        <v>-16.18571544502124</v>
      </c>
      <c r="CF209" s="254">
        <f>IF(AN209="n/a","n/a",I209+AN209)</f>
        <v>6.780727507998899</v>
      </c>
      <c r="CG209" s="250">
        <f>D209/10+(1000-E209)/100+IF(F209="N",2,IF(F209="Y",1,0))+IF(G209="N",2,IF(G209="Y",1,0))+IF(L209&gt;10,5,L209/2)+IF(S209&gt;100,0,IF(S209&lt;0,0,(100-S209)/10))+IF(U209&gt;100,0,IF(U209&lt;0,0,(100-U209)/10))+IF(X209="-",0,IF(X209="N/A",0,IF(X209&gt;5,0,5-X209)))+IF(Y209&gt;5,0,5-Y209)+IF(Z209="N/A",0,IF(Z209&gt;5,0,5-Z209))+IF(AB209&lt;0,0,IF(AB209="-",0,IF(AB209="N/A",0,IF(AB209&gt;10,5,AB209/2))))+IF(AC209="n/a",0,IF(AC209&lt;0,0,IF(AC209&gt;10,5,AC209/2)))+IF(AE209="n/a",0,IF(AE209&lt;0,0,IF(AE209&gt;10,5,AE209/2)))+AF209/10+IF(AG209&gt;100000,3,IF(AG209&gt;10000,2,IF(AG209&gt;1000,1,0)))+IF(AL209&gt;10,5,AL209/2)+IF(AM209="n/a",0,IF(AM209&gt;10,5,AM209/2))+IF(AN209="n/a",0,IF(AN209&gt;10,5,AN209/2))+IF(AO209="n/a",0,IF(AO209&lt;0,0,IF(AO209&gt;10,5,AO209/2)))+IF(CB209&gt;10,5,CB209/2)</f>
        <v>48.43592751169603</v>
      </c>
      <c r="CH209" s="255">
        <f>IF(AB209="n/a",1.03*AP209,IF(AB209&lt;0,1.01*AP209,IF(AB209&gt;10,1.1*AP209,(1+AB209/100)*AP209)))</f>
        <v>1.1009</v>
      </c>
      <c r="CI209" s="256">
        <f>IF($AC209="n/a",1.03*CH209,IF($AC209&lt;0,1.01*CH209,IF($AC209&gt;10,1.1*CH209,(1+$AC209/100)*CH209)))</f>
        <v>1.21099</v>
      </c>
      <c r="CJ209" s="257">
        <f>IF($AE209="n/a",1.03*CI209,IF($AE209&lt;0,1.01*CI209,IF($AE209&gt;10,1.1*CI209,(1+$AE209/100)*CI209)))</f>
        <v>1.3199791</v>
      </c>
      <c r="CK209" s="257">
        <f>IF($AE209="n/a",1.03*CJ209,IF($AE209&lt;0,1.01*CJ209,IF($AE209&gt;10,1.1*CJ209,(1+$AE209/100)*CJ209)))</f>
        <v>1.438777219</v>
      </c>
      <c r="CL209" s="258">
        <f>IF($AE209="n/a",1.03*CK209,IF($AE209&lt;0,1.01*CK209,IF($AE209&gt;10,1.1*CK209,(1+$AE209/100)*CK209)))</f>
        <v>1.568267168710</v>
      </c>
      <c r="CM209" s="256">
        <f>SUM(CH209:CL209)</f>
        <v>6.638913487710001</v>
      </c>
      <c r="CN209" s="253">
        <f>(CM209/H209)*100</f>
        <v>19.40068231358855</v>
      </c>
      <c r="CO209" s="259">
        <v>1.5</v>
      </c>
      <c r="CP209" s="260">
        <v>9.800000000000001</v>
      </c>
      <c r="CQ209" s="261">
        <v>-39.9</v>
      </c>
      <c r="CR209" s="262">
        <v>-11.8</v>
      </c>
      <c r="CS209" s="263">
        <v>-19.3</v>
      </c>
    </row>
    <row r="210" ht="11.25" customHeight="1">
      <c r="A210" t="s" s="227">
        <v>1527</v>
      </c>
      <c r="B210" t="s" s="116">
        <v>1528</v>
      </c>
      <c r="C210" t="s" s="227">
        <v>220</v>
      </c>
      <c r="D210" s="443">
        <v>6</v>
      </c>
      <c r="E210" s="85">
        <v>585</v>
      </c>
      <c r="F210" t="s" s="220">
        <v>129</v>
      </c>
      <c r="G210" t="s" s="221">
        <v>129</v>
      </c>
      <c r="H210" s="493">
        <v>36.95</v>
      </c>
      <c r="I210" s="223">
        <f>(R210/H210)*100</f>
        <v>3.572395128552097</v>
      </c>
      <c r="J210" s="224">
        <v>0.32</v>
      </c>
      <c r="K210" s="224">
        <v>0.33</v>
      </c>
      <c r="L210" s="223">
        <f>((K210/J210)-1)*100</f>
        <v>3.125</v>
      </c>
      <c r="M210" s="327">
        <v>42158</v>
      </c>
      <c r="N210" s="327">
        <v>42160</v>
      </c>
      <c r="O210" s="327">
        <v>42181</v>
      </c>
      <c r="P210" t="s" s="227">
        <v>1529</v>
      </c>
      <c r="Q210" t="s" s="353">
        <v>1530</v>
      </c>
      <c r="R210" s="225">
        <f>K210*4</f>
        <v>1.32</v>
      </c>
      <c r="S210" s="228">
        <f>IF(OR(W210&lt;0.01,W210="n/a"),"n/a",R210/W210*100)</f>
        <v>167.0886075949367</v>
      </c>
      <c r="T210" s="229">
        <f>IF(OR(W210&lt;0.01,Z210="n/a"),"n/a",(H210/SQRT(22.5*W210*(H210/Z210))-1)*100)</f>
        <v>71.2032374787543</v>
      </c>
      <c r="U210" s="223">
        <f>IF(OR(W210&lt;0.01,W210="n/a"),"n/a",H210/W210)</f>
        <v>46.77215189873418</v>
      </c>
      <c r="V210" s="230">
        <v>12</v>
      </c>
      <c r="W210" s="222">
        <v>0.79</v>
      </c>
      <c r="X210" s="222">
        <v>0.65</v>
      </c>
      <c r="Y210" s="231">
        <v>0.53</v>
      </c>
      <c r="Z210" s="232">
        <v>1.41</v>
      </c>
      <c r="AA210" s="233">
        <v>3</v>
      </c>
      <c r="AB210" s="396">
        <v>-138</v>
      </c>
      <c r="AC210" s="235">
        <v>41.67</v>
      </c>
      <c r="AD210" s="236">
        <v>-17.4</v>
      </c>
      <c r="AE210" s="236">
        <v>72.3</v>
      </c>
      <c r="AF210" s="237">
        <v>18</v>
      </c>
      <c r="AG210" s="238">
        <v>6520</v>
      </c>
      <c r="AH210" s="239">
        <v>0.6</v>
      </c>
      <c r="AI210" s="240">
        <v>0.48</v>
      </c>
      <c r="AJ210" t="s" s="265">
        <f>IF(OR(AD210&lt;0,AD210="n/a",AD210=0,AN210="n/a"),"n/a",AN210/AD210)</f>
        <v>143</v>
      </c>
      <c r="AK210" s="242">
        <f>IF(OR(AN210&lt;0,AN210="n/a",AO210&lt;0,AO210="n/a"),"n/a",AN210/AO210)</f>
        <v>1.309067485638654</v>
      </c>
      <c r="AL210" s="243">
        <f>((AP210/AQ210)^(1/1)-1)*100</f>
        <v>0.7633587786259444</v>
      </c>
      <c r="AM210" s="243">
        <f>IF(AS210=0,"n/a",((AP210/AS210)^(1/3)-1)*100)</f>
        <v>3.228011545636722</v>
      </c>
      <c r="AN210" s="243">
        <f>IF(AV210=0,"n/a",((AP210/AV210)^(1/5)-1)*100)</f>
        <v>32.35431785221557</v>
      </c>
      <c r="AO210" s="244">
        <f>IF(BB210=0,"n/a",((AP210/BB210)^(1/10)-1)*100)</f>
        <v>24.71554614805125</v>
      </c>
      <c r="AP210" s="321">
        <v>1.32</v>
      </c>
      <c r="AQ210" s="241">
        <v>1.31</v>
      </c>
      <c r="AR210" s="241">
        <v>1.26</v>
      </c>
      <c r="AS210" s="241">
        <v>1.2</v>
      </c>
      <c r="AT210" s="245"/>
      <c r="AU210" s="241">
        <v>0.6</v>
      </c>
      <c r="AV210" s="241">
        <v>0.325</v>
      </c>
      <c r="AW210" s="245"/>
      <c r="AX210" s="583">
        <v>0.3</v>
      </c>
      <c r="AY210" s="394">
        <v>0.3</v>
      </c>
      <c r="AZ210" s="248">
        <v>0.3</v>
      </c>
      <c r="BA210" s="248">
        <v>0.23</v>
      </c>
      <c r="BB210" s="248">
        <v>0.145</v>
      </c>
      <c r="BC210" s="248">
        <v>0.095</v>
      </c>
      <c r="BD210" s="248">
        <v>0.0725</v>
      </c>
      <c r="BE210" s="248">
        <v>0.055</v>
      </c>
      <c r="BF210" s="248">
        <v>0.05375</v>
      </c>
      <c r="BG210" s="248">
        <v>0.04875</v>
      </c>
      <c r="BH210" s="248">
        <v>0.04375</v>
      </c>
      <c r="BI210" s="249">
        <v>0.04125</v>
      </c>
      <c r="BJ210" s="246">
        <f>SUM(AP210:BI210)</f>
        <v>7.699999999999998</v>
      </c>
      <c r="BK210" s="250">
        <f>((AP210/AQ210)-1)*100</f>
        <v>0.7633587786259444</v>
      </c>
      <c r="BL210" s="250">
        <f>((AQ210/AR210)-1)*100</f>
        <v>3.968253968253976</v>
      </c>
      <c r="BM210" s="250">
        <f>((AR210/AS210)-1)*100</f>
        <v>5.000000000000004</v>
      </c>
      <c r="BN210" s="250">
        <f>IF(AU210=0,0,IF(AU210&gt;AS210,0,((AS210/AU210)-1)*100))</f>
        <v>100</v>
      </c>
      <c r="BO210" s="250">
        <f>IF(AV210=0,0,IF(AV210&gt;AU210,0,((AU210/AV210)-1)*100))</f>
        <v>84.6153846153846</v>
      </c>
      <c r="BP210" s="250">
        <f>IF(AX210=0,0,IF(AX210&gt;AV210,0,((AV210/AX210)-1)*100))</f>
        <v>8.333333333333348</v>
      </c>
      <c r="BQ210" s="251">
        <f>IF(AY210=0,0,IF(AY210&gt;AX210,0,((AX210/AY210)-1)*100))</f>
        <v>0</v>
      </c>
      <c r="BR210" s="252">
        <f>IF(AZ210=0,0,IF(AZ210&gt;AY210,0,((AY210/AZ210)-1)*100))</f>
        <v>0</v>
      </c>
      <c r="BS210" s="252">
        <f>IF(BA210=0,0,IF(BA210&gt;AZ210,0,((AZ210/BA210)-1)*100))</f>
        <v>30.43478260869563</v>
      </c>
      <c r="BT210" s="252">
        <f>IF(BB210=0,0,IF(BB210&gt;BA210,0,((BA210/BB210)-1)*100))</f>
        <v>58.62068965517244</v>
      </c>
      <c r="BU210" s="252">
        <f>IF(BC210=0,0,IF(BC210&gt;BB210,0,((BB210/BC210)-1)*100))</f>
        <v>52.63157894736841</v>
      </c>
      <c r="BV210" s="252">
        <f>IF(BD210=0,0,IF(BD210&gt;BC210,0,((BC210/BD210)-1)*100))</f>
        <v>31.03448275862071</v>
      </c>
      <c r="BW210" s="252">
        <f>IF(BE210=0,0,IF(BE210&gt;BD210,0,((BD210/BE210)-1)*100))</f>
        <v>31.81818181818181</v>
      </c>
      <c r="BX210" s="252">
        <f>IF(BF210=0,0,IF(BF210&gt;BE210,0,((BE210/BF210)-1)*100))</f>
        <v>2.325581395348841</v>
      </c>
      <c r="BY210" s="252">
        <f>IF(BG210=0,0,IF(BG210&gt;BF210,0,((BF210/BG210)-1)*100))</f>
        <v>10.25641025641024</v>
      </c>
      <c r="BZ210" s="252">
        <f>IF(BH210=0,0,IF(BH210&gt;BG210,0,((BG210/BH210)-1)*100))</f>
        <v>11.42857142857143</v>
      </c>
      <c r="CA210" s="253">
        <f>IF(BI210=0,0,IF(BI210&gt;BH210,0,((BH210/BI210)-1)*100))</f>
        <v>6.060606060606055</v>
      </c>
      <c r="CB210" s="250">
        <f>AVERAGE(BK210:CA210)</f>
        <v>25.72301268379843</v>
      </c>
      <c r="CC210" s="250">
        <f>SQRT(AVERAGE((BK210-$CB210)^2,(BL210-$CB210)^2,(BM210-$CB210)^2,(BN210-$CB210)^2,(BO210-$CB210)^2,(BP210-$CB210)^2,(BQ210-$CB210)^2,(BR210-$CB210)^2,(BS210-$CB210)^2,(BT210-$CB210)^2,(BU210-$CB210)^2,(BV210-$CB210)^2,(BW210-$CB210)^2,(BX210-$CB210)^2,(BY210-$CB210)^2,(BZ210-$CB210)^2,(CA210-$CB210)^2))</f>
        <v>30.10600454472058</v>
      </c>
      <c r="CD210" t="s" s="116">
        <v>222</v>
      </c>
      <c r="CE210" s="254">
        <f>IF(AN210="n/a","n/a",IF(U210&lt;0,"n/a",IF(U210="n/a","n/a",I210+AN210-U210)))</f>
        <v>-10.84543891796652</v>
      </c>
      <c r="CF210" s="254">
        <f>IF(AN210="n/a","n/a",I210+AN210)</f>
        <v>35.92671298076766</v>
      </c>
      <c r="CG210" s="250">
        <f>D210/10+(1000-E210)/100+IF(F210="N",2,IF(F210="Y",1,0))+IF(G210="N",2,IF(G210="Y",1,0))+IF(L210&gt;10,5,L210/2)+IF(S210&gt;100,0,IF(S210&lt;0,0,(100-S210)/10))+IF(U210&gt;100,0,IF(U210&lt;0,0,(100-U210)/10))+IF(X210="-",0,IF(X210="N/A",0,IF(X210&gt;5,0,5-X210)))+IF(Y210&gt;5,0,5-Y210)+IF(Z210="N/A",0,IF(Z210&gt;5,0,5-Z210))+IF(AB210&lt;0,0,IF(AB210="-",0,IF(AB210="N/A",0,IF(AB210&gt;10,5,AB210/2))))+IF(AC210="n/a",0,IF(AC210&lt;0,0,IF(AC210&gt;10,5,AC210/2)))+IF(AE210="n/a",0,IF(AE210&lt;0,0,IF(AE210&gt;10,5,AE210/2)))+AF210/10+IF(AG210&gt;100000,3,IF(AG210&gt;10000,2,IF(AG210&gt;1000,1,0)))+IF(AL210&gt;10,5,AL210/2)+IF(AM210="n/a",0,IF(AM210&gt;10,5,AM210/2))+IF(AN210="n/a",0,IF(AN210&gt;10,5,AN210/2))+IF(AO210="n/a",0,IF(AO210&lt;0,0,IF(AO210&gt;10,5,AO210/2)))+IF(CB210&gt;10,5,CB210/2)</f>
        <v>53.84096997225791</v>
      </c>
      <c r="CH210" s="255">
        <f>IF(AB210="n/a",1.03*AP210,IF(AB210&lt;0,1.01*AP210,IF(AB210&gt;10,1.1*AP210,(1+AB210/100)*AP210)))</f>
        <v>1.3332</v>
      </c>
      <c r="CI210" s="256">
        <f>IF($AC210="n/a",1.03*CH210,IF($AC210&lt;0,1.01*CH210,IF($AC210&gt;10,1.1*CH210,(1+$AC210/100)*CH210)))</f>
        <v>1.46652</v>
      </c>
      <c r="CJ210" s="257">
        <f>IF($AE210="n/a",1.03*CI210,IF($AE210&lt;0,1.01*CI210,IF($AE210&gt;10,1.1*CI210,(1+$AE210/100)*CI210)))</f>
        <v>1.613172</v>
      </c>
      <c r="CK210" s="257">
        <f>IF($AE210="n/a",1.03*CJ210,IF($AE210&lt;0,1.01*CJ210,IF($AE210&gt;10,1.1*CJ210,(1+$AE210/100)*CJ210)))</f>
        <v>1.774489200000001</v>
      </c>
      <c r="CL210" s="258">
        <f>IF($AE210="n/a",1.03*CK210,IF($AE210&lt;0,1.01*CK210,IF($AE210&gt;10,1.1*CK210,(1+$AE210/100)*CK210)))</f>
        <v>1.951938120000001</v>
      </c>
      <c r="CM210" s="256">
        <f>SUM(CH210:CL210)</f>
        <v>8.139319320000002</v>
      </c>
      <c r="CN210" s="253">
        <f>(CM210/H210)*100</f>
        <v>22.02792779431665</v>
      </c>
      <c r="CO210" s="259">
        <v>1.19</v>
      </c>
      <c r="CP210" s="260">
        <v>63.3</v>
      </c>
      <c r="CQ210" s="261">
        <v>-0.8</v>
      </c>
      <c r="CR210" s="260">
        <v>8.9</v>
      </c>
      <c r="CS210" s="261">
        <v>26.1</v>
      </c>
    </row>
    <row r="211" ht="11.25" customHeight="1">
      <c r="A211" t="s" s="146">
        <v>1531</v>
      </c>
      <c r="B211" t="s" s="146">
        <v>1532</v>
      </c>
      <c r="C211" t="s" s="146">
        <v>128</v>
      </c>
      <c r="D211" s="267">
        <v>7</v>
      </c>
      <c r="E211" s="85">
        <v>550</v>
      </c>
      <c r="F211" t="s" s="151">
        <v>129</v>
      </c>
      <c r="G211" t="s" s="152">
        <v>129</v>
      </c>
      <c r="H211" s="496">
        <v>22.48</v>
      </c>
      <c r="I211" s="269">
        <f>(R211/H211)*100</f>
        <v>1.95729537366548</v>
      </c>
      <c r="J211" s="270">
        <v>0.09</v>
      </c>
      <c r="K211" s="270">
        <v>0.11</v>
      </c>
      <c r="L211" s="269">
        <f>((K211/J211)-1)*100</f>
        <v>22.22222222222223</v>
      </c>
      <c r="M211" s="272">
        <v>42961</v>
      </c>
      <c r="N211" s="272">
        <v>42963</v>
      </c>
      <c r="O211" s="272">
        <v>42984</v>
      </c>
      <c r="P211" t="s" s="273">
        <v>959</v>
      </c>
      <c r="Q211" s="441"/>
      <c r="R211" s="271">
        <f>K211*4</f>
        <v>0.44</v>
      </c>
      <c r="S211" s="275">
        <f>IF(OR(W211&lt;0.01,W211="n/a"),"n/a",R211/W211*100)</f>
        <v>39.28571428571428</v>
      </c>
      <c r="T211" s="276">
        <f>IF(OR(W211&lt;0.01,Z211="n/a"),"n/a",(H211/SQRT(22.5*W211*(H211/Z211))-1)*100)</f>
        <v>39.45244396203363</v>
      </c>
      <c r="U211" s="269">
        <f>IF(OR(W211&lt;0.01,W211="n/a"),"n/a",H211/W211)</f>
        <v>20.07142857142857</v>
      </c>
      <c r="V211" s="277">
        <v>12</v>
      </c>
      <c r="W211" s="268">
        <v>1.12</v>
      </c>
      <c r="X211" s="268">
        <v>4</v>
      </c>
      <c r="Y211" s="278">
        <v>8.130000000000001</v>
      </c>
      <c r="Z211" s="279">
        <v>2.18</v>
      </c>
      <c r="AA211" s="280">
        <v>13.2</v>
      </c>
      <c r="AB211" s="281">
        <v>24.9</v>
      </c>
      <c r="AC211" s="282">
        <v>11.45</v>
      </c>
      <c r="AD211" s="283">
        <v>22.2</v>
      </c>
      <c r="AE211" s="283">
        <v>5</v>
      </c>
      <c r="AF211" s="284">
        <v>10</v>
      </c>
      <c r="AG211" s="285">
        <v>3842</v>
      </c>
      <c r="AH211" s="286">
        <v>3.6</v>
      </c>
      <c r="AI211" s="287">
        <v>0.24</v>
      </c>
      <c r="AJ211" s="288">
        <f>IF(OR(AD211&lt;0,AD211="n/a",AD211=0,AN211="n/a"),"n/a",AN211/AD211)</f>
        <v>1.738076408809932</v>
      </c>
      <c r="AK211" s="289">
        <f>IF(OR(AN211&lt;0,AN211="n/a",AO211&lt;0,AO211="n/a"),"n/a",AN211/AO211)</f>
        <v>0.9260702505966871</v>
      </c>
      <c r="AL211" s="290">
        <f>((AP211/AQ211)^(1/1)-1)*100</f>
        <v>24.54545454545454</v>
      </c>
      <c r="AM211" s="290">
        <f>IF(AS211=0,"n/a",((AP211/AS211)^(1/3)-1)*100)</f>
        <v>33.17749993292702</v>
      </c>
      <c r="AN211" s="290">
        <f>IF(AV211=0,"n/a",((AP211/AV211)^(1/5)-1)*100)</f>
        <v>38.5852962755805</v>
      </c>
      <c r="AO211" s="291">
        <f>IF(BB211=0,"n/a",((AP211/BB211)^(1/10)-1)*100)</f>
        <v>41.66562552972537</v>
      </c>
      <c r="AP211" s="288">
        <v>0.3425</v>
      </c>
      <c r="AQ211" s="288">
        <v>0.275</v>
      </c>
      <c r="AR211" s="288">
        <v>0.175</v>
      </c>
      <c r="AS211" s="288">
        <v>0.145</v>
      </c>
      <c r="AT211" s="292"/>
      <c r="AU211" s="288">
        <v>0.1125</v>
      </c>
      <c r="AV211" s="288">
        <v>0.067</v>
      </c>
      <c r="AW211" s="292"/>
      <c r="AX211" s="524">
        <v>0.05454</v>
      </c>
      <c r="AY211" s="294">
        <v>0.05454</v>
      </c>
      <c r="AZ211" s="426">
        <v>0.049365</v>
      </c>
      <c r="BA211" s="295">
        <v>0.055295</v>
      </c>
      <c r="BB211" s="295">
        <v>0.01052</v>
      </c>
      <c r="BC211" s="426">
        <v>0</v>
      </c>
      <c r="BD211" s="426">
        <v>0</v>
      </c>
      <c r="BE211" s="426">
        <v>0</v>
      </c>
      <c r="BF211" s="426">
        <v>0</v>
      </c>
      <c r="BG211" s="426">
        <v>0</v>
      </c>
      <c r="BH211" s="426">
        <v>0</v>
      </c>
      <c r="BI211" s="494">
        <v>0</v>
      </c>
      <c r="BJ211" s="293">
        <f>SUM(AP211:BI211)</f>
        <v>1.34126</v>
      </c>
      <c r="BK211" s="297">
        <f>((AP211/AQ211)-1)*100</f>
        <v>24.54545454545454</v>
      </c>
      <c r="BL211" s="297">
        <f>((AQ211/AR211)-1)*100</f>
        <v>57.14285714285716</v>
      </c>
      <c r="BM211" s="297">
        <f>((AR211/AS211)-1)*100</f>
        <v>20.68965517241379</v>
      </c>
      <c r="BN211" s="297">
        <f>IF(AU211=0,0,IF(AU211&gt;AS211,0,((AS211/AU211)-1)*100))</f>
        <v>28.88888888888888</v>
      </c>
      <c r="BO211" s="297">
        <f>IF(AV211=0,0,IF(AV211&gt;AU211,0,((AU211/AV211)-1)*100))</f>
        <v>67.91044776119402</v>
      </c>
      <c r="BP211" s="297">
        <f>IF(AX211=0,0,IF(AX211&gt;AV211,0,((AV211/AX211)-1)*100))</f>
        <v>22.84561789512285</v>
      </c>
      <c r="BQ211" s="298">
        <f>IF(AY211=0,0,IF(AY211&gt;AX211,0,((AX211/AY211)-1)*100))</f>
        <v>0</v>
      </c>
      <c r="BR211" s="299">
        <f>IF(AZ211=0,0,IF(AZ211&gt;AY211,0,((AY211/AZ211)-1)*100))</f>
        <v>10.48313582497722</v>
      </c>
      <c r="BS211" s="299">
        <f>IF(BA211=0,0,IF(BA211&gt;AZ211,0,((AZ211/BA211)-1)*100))</f>
        <v>0</v>
      </c>
      <c r="BT211" s="299">
        <f>IF(BB211=0,0,IF(BB211&gt;BA211,0,((BA211/BB211)-1)*100))</f>
        <v>425.6178707224335</v>
      </c>
      <c r="BU211" s="299">
        <f>IF(BC211=0,0,IF(BC211&gt;BB211,0,((BB211/BC211)-1)*100))</f>
        <v>0</v>
      </c>
      <c r="BV211" s="299">
        <f>IF(BD211=0,0,IF(BD211&gt;BC211,0,((BC211/BD211)-1)*100))</f>
        <v>0</v>
      </c>
      <c r="BW211" s="299">
        <f>IF(BE211=0,0,IF(BE211&gt;BD211,0,((BD211/BE211)-1)*100))</f>
        <v>0</v>
      </c>
      <c r="BX211" s="299">
        <f>IF(BF211=0,0,IF(BF211&gt;BE211,0,((BE211/BF211)-1)*100))</f>
        <v>0</v>
      </c>
      <c r="BY211" s="299">
        <f>IF(BG211=0,0,IF(BG211&gt;BF211,0,((BF211/BG211)-1)*100))</f>
        <v>0</v>
      </c>
      <c r="BZ211" s="299">
        <f>IF(BH211=0,0,IF(BH211&gt;BG211,0,((BG211/BH211)-1)*100))</f>
        <v>0</v>
      </c>
      <c r="CA211" s="300">
        <f>IF(BI211=0,0,IF(BI211&gt;BH211,0,((BH211/BI211)-1)*100))</f>
        <v>0</v>
      </c>
      <c r="CB211" s="297">
        <f>AVERAGE(BK211:CA211)</f>
        <v>38.71317223254952</v>
      </c>
      <c r="CC211" s="297">
        <f>SQRT(AVERAGE((BK211-$CB211)^2,(BL211-$CB211)^2,(BM211-$CB211)^2,(BN211-$CB211)^2,(BO211-$CB211)^2,(BP211-$CB211)^2,(BQ211-$CB211)^2,(BR211-$CB211)^2,(BS211-$CB211)^2,(BT211-$CB211)^2,(BU211-$CB211)^2,(BV211-$CB211)^2,(BW211-$CB211)^2,(BX211-$CB211)^2,(BY211-$CB211)^2,(BZ211-$CB211)^2,(CA211-$CB211)^2))</f>
        <v>98.83038631550373</v>
      </c>
      <c r="CD211" t="s" s="146">
        <v>132</v>
      </c>
      <c r="CE211" s="301">
        <f>IF(AN211="n/a","n/a",IF(U211&lt;0,"n/a",IF(U211="n/a","n/a",I211+AN211-U211)))</f>
        <v>20.47116307781741</v>
      </c>
      <c r="CF211" s="301">
        <f>IF(AN211="n/a","n/a",I211+AN211)</f>
        <v>40.54259164924598</v>
      </c>
      <c r="CG211" s="297">
        <f>D211/10+(1000-E211)/100+IF(F211="N",2,IF(F211="Y",1,0))+IF(G211="N",2,IF(G211="Y",1,0))+IF(L211&gt;10,5,L211/2)+IF(S211&gt;100,0,IF(S211&lt;0,0,(100-S211)/10))+IF(U211&gt;100,0,IF(U211&lt;0,0,(100-U211)/10))+IF(X211="-",0,IF(X211="N/A",0,IF(X211&gt;5,0,5-X211)))+IF(Y211&gt;5,0,5-Y211)+IF(Z211="N/A",0,IF(Z211&gt;5,0,5-Z211))+IF(AB211&lt;0,0,IF(AB211="-",0,IF(AB211="N/A",0,IF(AB211&gt;10,5,AB211/2))))+IF(AC211="n/a",0,IF(AC211&lt;0,0,IF(AC211&gt;10,5,AC211/2)))+IF(AE211="n/a",0,IF(AE211&lt;0,0,IF(AE211&gt;10,5,AE211/2)))+AF211/10+IF(AG211&gt;100000,3,IF(AG211&gt;10000,2,IF(AG211&gt;1000,1,0)))+IF(AL211&gt;10,5,AL211/2)+IF(AM211="n/a",0,IF(AM211&gt;10,5,AM211/2))+IF(AN211="n/a",0,IF(AN211&gt;10,5,AN211/2))+IF(AO211="n/a",0,IF(AO211&lt;0,0,IF(AO211&gt;10,5,AO211/2)))+IF(CB211&gt;10,5,CB211/2)</f>
        <v>67.58428571428571</v>
      </c>
      <c r="CH211" s="302">
        <f>IF(AB211="n/a",1.03*AP211,IF(AB211&lt;0,1.01*AP211,IF(AB211&gt;10,1.1*AP211,(1+AB211/100)*AP211)))</f>
        <v>0.3767500000000001</v>
      </c>
      <c r="CI211" s="303">
        <f>IF($AC211="n/a",1.03*CH211,IF($AC211&lt;0,1.01*CH211,IF($AC211&gt;10,1.1*CH211,(1+$AC211/100)*CH211)))</f>
        <v>0.4144250000000002</v>
      </c>
      <c r="CJ211" s="304">
        <f>IF($AE211="n/a",1.03*CI211,IF($AE211&lt;0,1.01*CI211,IF($AE211&gt;10,1.1*CI211,(1+$AE211/100)*CI211)))</f>
        <v>0.4351462500000002</v>
      </c>
      <c r="CK211" s="304">
        <f>IF($AE211="n/a",1.03*CJ211,IF($AE211&lt;0,1.01*CJ211,IF($AE211&gt;10,1.1*CJ211,(1+$AE211/100)*CJ211)))</f>
        <v>0.4569035625000002</v>
      </c>
      <c r="CL211" s="305">
        <f>IF($AE211="n/a",1.03*CK211,IF($AE211&lt;0,1.01*CK211,IF($AE211&gt;10,1.1*CK211,(1+$AE211/100)*CK211)))</f>
        <v>0.4797487406250002</v>
      </c>
      <c r="CM211" s="303">
        <f>SUM(CH211:CL211)</f>
        <v>2.162973553125001</v>
      </c>
      <c r="CN211" s="300">
        <f>(CM211/H211)*100</f>
        <v>9.62176847475534</v>
      </c>
      <c r="CO211" s="306">
        <v>1.19</v>
      </c>
      <c r="CP211" s="307">
        <v>7.5</v>
      </c>
      <c r="CQ211" s="308">
        <v>-24.3</v>
      </c>
      <c r="CR211" s="307">
        <v>-5.9</v>
      </c>
      <c r="CS211" s="308">
        <v>-11.1</v>
      </c>
    </row>
    <row r="212" ht="11.25" customHeight="1">
      <c r="A212" t="s" s="110">
        <v>1533</v>
      </c>
      <c r="B212" t="s" s="110">
        <v>1534</v>
      </c>
      <c r="C212" t="s" s="110">
        <v>334</v>
      </c>
      <c r="D212" s="174">
        <v>8</v>
      </c>
      <c r="E212" s="85">
        <v>374</v>
      </c>
      <c r="F212" t="s" s="118">
        <v>141</v>
      </c>
      <c r="G212" t="s" s="113">
        <v>141</v>
      </c>
      <c r="H212" s="495">
        <v>165.78</v>
      </c>
      <c r="I212" s="177">
        <f>(R212/H212)*100</f>
        <v>2.147424297261431</v>
      </c>
      <c r="J212" s="311">
        <v>0.6899999999999999</v>
      </c>
      <c r="K212" s="311">
        <v>0.89</v>
      </c>
      <c r="L212" s="177">
        <f>((K212/J212)-1)*100</f>
        <v>28.98550724637683</v>
      </c>
      <c r="M212" s="179">
        <v>42801</v>
      </c>
      <c r="N212" s="179">
        <v>42803</v>
      </c>
      <c r="O212" s="179">
        <v>42817</v>
      </c>
      <c r="P212" t="s" s="173">
        <v>723</v>
      </c>
      <c r="Q212" s="397"/>
      <c r="R212" s="180">
        <f>K212*4</f>
        <v>3.56</v>
      </c>
      <c r="S212" s="181">
        <f>IF(OR(W212&lt;0.01,W212="n/a"),"n/a",R212/W212*100)</f>
        <v>51.14942528735632</v>
      </c>
      <c r="T212" s="182">
        <f>IF(OR(W212&lt;0.01,Z212="n/a"),"n/a",(H212/SQRT(22.5*W212*(H212/Z212))-1)*100)</f>
        <v>664.8488694529451</v>
      </c>
      <c r="U212" s="177">
        <f>IF(OR(W212&lt;0.01,W212="n/a"),"n/a",H212/W212)</f>
        <v>23.81896551724138</v>
      </c>
      <c r="V212" s="183">
        <v>1</v>
      </c>
      <c r="W212" s="176">
        <v>6.96</v>
      </c>
      <c r="X212" s="176">
        <v>1.89</v>
      </c>
      <c r="Y212" s="184">
        <v>2.01</v>
      </c>
      <c r="Z212" s="185">
        <v>55.26</v>
      </c>
      <c r="AA212" s="432">
        <v>192.3</v>
      </c>
      <c r="AB212" s="187">
        <v>18</v>
      </c>
      <c r="AC212" s="188">
        <v>13.37</v>
      </c>
      <c r="AD212" s="189">
        <v>21.1</v>
      </c>
      <c r="AE212" s="189">
        <v>12.57</v>
      </c>
      <c r="AF212" s="190">
        <v>30</v>
      </c>
      <c r="AG212" s="191">
        <v>195786</v>
      </c>
      <c r="AH212" s="192">
        <v>0.1</v>
      </c>
      <c r="AI212" s="193">
        <v>7.03</v>
      </c>
      <c r="AJ212" s="194">
        <f>IF(OR(AD212&lt;0,AD212="n/a",AD212=0,AN212="n/a"),"n/a",AN212/AD212)</f>
        <v>1.021594767676018</v>
      </c>
      <c r="AK212" s="195">
        <f>IF(OR(AN212&lt;0,AN212="n/a",AO212&lt;0,AO212="n/a"),"n/a",AN212/AO212)</f>
        <v>1.425394555063621</v>
      </c>
      <c r="AL212" s="196">
        <f>((AP212/AQ212)^(1/1)-1)*100</f>
        <v>16.94915254237288</v>
      </c>
      <c r="AM212" s="196">
        <f>IF(AS212=0,"n/a",((AP212/AS212)^(1/3)-1)*100)</f>
        <v>20.94692408966412</v>
      </c>
      <c r="AN212" s="196">
        <f>IF(AV212=0,"n/a",((AP212/AV212)^(1/5)-1)*100)</f>
        <v>21.55564959796399</v>
      </c>
      <c r="AO212" s="197">
        <f>IF(BB212=0,"n/a",((AP212/BB212)^(1/10)-1)*100)</f>
        <v>15.12258449521149</v>
      </c>
      <c r="AP212" s="194">
        <v>2.76</v>
      </c>
      <c r="AQ212" s="194">
        <v>2.36</v>
      </c>
      <c r="AR212" s="194">
        <v>1.88</v>
      </c>
      <c r="AS212" s="194">
        <v>1.56</v>
      </c>
      <c r="AT212" s="199"/>
      <c r="AU212" s="194">
        <v>1.16</v>
      </c>
      <c r="AV212" s="194">
        <v>1.04</v>
      </c>
      <c r="AW212" s="199"/>
      <c r="AX212" s="200">
        <v>0.972</v>
      </c>
      <c r="AY212" s="201">
        <v>0.9219999999999999</v>
      </c>
      <c r="AZ212" s="203">
        <v>0.9</v>
      </c>
      <c r="BA212" s="202">
        <v>0.9</v>
      </c>
      <c r="BB212" s="202">
        <v>0.675</v>
      </c>
      <c r="BC212" s="202">
        <v>0.4</v>
      </c>
      <c r="BD212" s="202">
        <v>0.325</v>
      </c>
      <c r="BE212" s="202">
        <v>0.26</v>
      </c>
      <c r="BF212" s="202">
        <v>0.21</v>
      </c>
      <c r="BG212" s="202">
        <v>0.17</v>
      </c>
      <c r="BH212" s="203">
        <v>0.16</v>
      </c>
      <c r="BI212" s="314">
        <v>0.11334</v>
      </c>
      <c r="BJ212" s="200">
        <f>SUM(AP212:BI212)</f>
        <v>16.76734</v>
      </c>
      <c r="BK212" s="205">
        <f>((AP212/AQ212)-1)*100</f>
        <v>16.94915254237288</v>
      </c>
      <c r="BL212" s="205">
        <f>((AQ212/AR212)-1)*100</f>
        <v>25.53191489361701</v>
      </c>
      <c r="BM212" s="205">
        <f>((AR212/AS212)-1)*100</f>
        <v>20.51282051282051</v>
      </c>
      <c r="BN212" s="205">
        <f>IF(AU212=0,0,IF(AU212&gt;AS212,0,((AS212/AU212)-1)*100))</f>
        <v>34.48275862068968</v>
      </c>
      <c r="BO212" s="205">
        <f>IF(AV212=0,0,IF(AV212&gt;AU212,0,((AU212/AV212)-1)*100))</f>
        <v>11.53846153846152</v>
      </c>
      <c r="BP212" s="205">
        <f>IF(AX212=0,0,IF(AX212&gt;AV212,0,((AV212/AX212)-1)*100))</f>
        <v>6.995884773662553</v>
      </c>
      <c r="BQ212" s="206">
        <f>IF(AY212=0,0,IF(AY212&gt;AX212,0,((AX212/AY212)-1)*100))</f>
        <v>5.422993492407824</v>
      </c>
      <c r="BR212" s="207">
        <f>IF(AZ212=0,0,IF(AZ212&gt;AY212,0,((AY212/AZ212)-1)*100))</f>
        <v>2.444444444444427</v>
      </c>
      <c r="BS212" s="207">
        <f>IF(BA212=0,0,IF(BA212&gt;AZ212,0,((AZ212/BA212)-1)*100))</f>
        <v>0</v>
      </c>
      <c r="BT212" s="207">
        <f>IF(BB212=0,0,IF(BB212&gt;BA212,0,((BA212/BB212)-1)*100))</f>
        <v>33.33333333333333</v>
      </c>
      <c r="BU212" s="207">
        <f>IF(BC212=0,0,IF(BC212&gt;BB212,0,((BB212/BC212)-1)*100))</f>
        <v>68.75</v>
      </c>
      <c r="BV212" s="207">
        <f>IF(BD212=0,0,IF(BD212&gt;BC212,0,((BC212/BD212)-1)*100))</f>
        <v>23.07692307692308</v>
      </c>
      <c r="BW212" s="207">
        <f>IF(BE212=0,0,IF(BE212&gt;BD212,0,((BD212/BE212)-1)*100))</f>
        <v>25</v>
      </c>
      <c r="BX212" s="207">
        <f>IF(BF212=0,0,IF(BF212&gt;BE212,0,((BE212/BF212)-1)*100))</f>
        <v>23.80952380952381</v>
      </c>
      <c r="BY212" s="207">
        <f>IF(BG212=0,0,IF(BG212&gt;BF212,0,((BF212/BG212)-1)*100))</f>
        <v>23.52941176470587</v>
      </c>
      <c r="BZ212" s="207">
        <f>IF(BH212=0,0,IF(BH212&gt;BG212,0,((BG212/BH212)-1)*100))</f>
        <v>6.25</v>
      </c>
      <c r="CA212" s="208">
        <f>IF(BI212=0,0,IF(BI212&gt;BH212,0,((BH212/BI212)-1)*100))</f>
        <v>41.16816657843656</v>
      </c>
      <c r="CB212" s="205">
        <f>AVERAGE(BK212:CA212)</f>
        <v>21.69386996361171</v>
      </c>
      <c r="CC212" s="205">
        <f>SQRT(AVERAGE((BK212-$CB212)^2,(BL212-$CB212)^2,(BM212-$CB212)^2,(BN212-$CB212)^2,(BO212-$CB212)^2,(BP212-$CB212)^2,(BQ212-$CB212)^2,(BR212-$CB212)^2,(BS212-$CB212)^2,(BT212-$CB212)^2,(BU212-$CB212)^2,(BV212-$CB212)^2,(BW212-$CB212)^2,(BX212-$CB212)^2,(BY212-$CB212)^2,(BZ212-$CB212)^2,(CA212-$CB212)^2))</f>
        <v>16.47720124779557</v>
      </c>
      <c r="CD212" t="s" s="110">
        <v>302</v>
      </c>
      <c r="CE212" s="209">
        <f>IF(AN212="n/a","n/a",IF(U212&lt;0,"n/a",IF(U212="n/a","n/a",I212+AN212-U212)))</f>
        <v>-0.1158916220159618</v>
      </c>
      <c r="CF212" s="209">
        <f>IF(AN212="n/a","n/a",I212+AN212)</f>
        <v>23.70307389522542</v>
      </c>
      <c r="CG212" s="205">
        <f>D212/10+(1000-E212)/100+IF(F212="N",2,IF(F212="Y",1,0))+IF(G212="N",2,IF(G212="Y",1,0))+IF(L212&gt;10,5,L212/2)+IF(S212&gt;100,0,IF(S212&lt;0,0,(100-S212)/10))+IF(U212&gt;100,0,IF(U212&lt;0,0,(100-U212)/10))+IF(X212="-",0,IF(X212="N/A",0,IF(X212&gt;5,0,5-X212)))+IF(Y212&gt;5,0,5-Y212)+IF(Z212="N/A",0,IF(Z212&gt;5,0,5-Z212))+IF(AB212&lt;0,0,IF(AB212="-",0,IF(AB212="N/A",0,IF(AB212&gt;10,5,AB212/2))))+IF(AC212="n/a",0,IF(AC212&lt;0,0,IF(AC212&gt;10,5,AC212/2)))+IF(AE212="n/a",0,IF(AE212&lt;0,0,IF(AE212&gt;10,5,AE212/2)))+AF212/10+IF(AG212&gt;100000,3,IF(AG212&gt;10000,2,IF(AG212&gt;1000,1,0)))+IF(AL212&gt;10,5,AL212/2)+IF(AM212="n/a",0,IF(AM212&gt;10,5,AM212/2))+IF(AN212="n/a",0,IF(AN212&gt;10,5,AN212/2))+IF(AO212="n/a",0,IF(AO212&lt;0,0,IF(AO212&gt;10,5,AO212/2)))+IF(CB212&gt;10,5,CB212/2)</f>
        <v>78.66316091954023</v>
      </c>
      <c r="CH212" s="315">
        <f>IF(AB212="n/a",1.03*AP212,IF(AB212&lt;0,1.01*AP212,IF(AB212&gt;10,1.1*AP212,(1+AB212/100)*AP212)))</f>
        <v>3.036</v>
      </c>
      <c r="CI212" s="211">
        <f>IF($AC212="n/a",1.03*CH212,IF($AC212&lt;0,1.01*CH212,IF($AC212&gt;10,1.1*CH212,(1+$AC212/100)*CH212)))</f>
        <v>3.3396</v>
      </c>
      <c r="CJ212" s="212">
        <f>IF($AE212="n/a",1.03*CI212,IF($AE212&lt;0,1.01*CI212,IF($AE212&gt;10,1.1*CI212,(1+$AE212/100)*CI212)))</f>
        <v>3.673560000000001</v>
      </c>
      <c r="CK212" s="212">
        <f>IF($AE212="n/a",1.03*CJ212,IF($AE212&lt;0,1.01*CJ212,IF($AE212&gt;10,1.1*CJ212,(1+$AE212/100)*CJ212)))</f>
        <v>4.040916000000001</v>
      </c>
      <c r="CL212" s="210">
        <f>IF($AE212="n/a",1.03*CK212,IF($AE212&lt;0,1.01*CK212,IF($AE212&gt;10,1.1*CK212,(1+$AE212/100)*CK212)))</f>
        <v>4.445007600000001</v>
      </c>
      <c r="CM212" s="211">
        <f>SUM(CH212:CL212)</f>
        <v>18.5350836</v>
      </c>
      <c r="CN212" s="208">
        <f>(CM212/H212)*100</f>
        <v>11.18053058269997</v>
      </c>
      <c r="CO212" s="213">
        <v>1.09</v>
      </c>
      <c r="CP212" s="214">
        <v>39.1</v>
      </c>
      <c r="CQ212" s="215">
        <v>-1.3</v>
      </c>
      <c r="CR212" s="214">
        <v>3.7</v>
      </c>
      <c r="CS212" s="215">
        <v>9.199999999999999</v>
      </c>
    </row>
    <row r="213" ht="11.25" customHeight="1">
      <c r="A213" t="s" s="227">
        <v>1535</v>
      </c>
      <c r="B213" t="s" s="116">
        <v>1536</v>
      </c>
      <c r="C213" t="s" s="116">
        <v>181</v>
      </c>
      <c r="D213" s="218">
        <v>7</v>
      </c>
      <c r="E213" s="85">
        <v>581</v>
      </c>
      <c r="F213" t="s" s="220">
        <v>55</v>
      </c>
      <c r="G213" t="s" s="221">
        <v>55</v>
      </c>
      <c r="H213" s="493">
        <v>144.16</v>
      </c>
      <c r="I213" s="223">
        <f>(R213/H213)*100</f>
        <v>2.067147613762486</v>
      </c>
      <c r="J213" s="224">
        <v>0.665</v>
      </c>
      <c r="K213" s="224">
        <v>0.745</v>
      </c>
      <c r="L213" s="223">
        <f>((K213/J213)-1)*100</f>
        <v>12.03007518796992</v>
      </c>
      <c r="M213" s="226">
        <v>43055</v>
      </c>
      <c r="N213" s="226">
        <v>43056</v>
      </c>
      <c r="O213" s="226">
        <v>43077</v>
      </c>
      <c r="P213" t="s" s="227">
        <v>305</v>
      </c>
      <c r="Q213" s="617"/>
      <c r="R213" s="225">
        <f>K213*4</f>
        <v>2.98</v>
      </c>
      <c r="S213" s="228">
        <f>IF(OR(W213&lt;0.01,W213="n/a"),"n/a",R213/W213*100)</f>
        <v>45.15151515151516</v>
      </c>
      <c r="T213" s="229">
        <f>IF(OR(W213&lt;0.01,Z213="n/a"),"n/a",(H213/SQRT(22.5*W213*(H213/Z213))-1)*100)</f>
        <v>124.8940790713415</v>
      </c>
      <c r="U213" s="223">
        <f>IF(OR(W213&lt;0.01,W213="n/a"),"n/a",H213/W213)</f>
        <v>21.84242424242424</v>
      </c>
      <c r="V213" s="230">
        <v>12</v>
      </c>
      <c r="W213" s="222">
        <v>6.6</v>
      </c>
      <c r="X213" s="222">
        <v>2.72</v>
      </c>
      <c r="Y213" s="231">
        <v>2.77</v>
      </c>
      <c r="Z213" s="232">
        <v>5.21</v>
      </c>
      <c r="AA213" s="233">
        <v>25.1</v>
      </c>
      <c r="AB213" s="234">
        <v>2.7</v>
      </c>
      <c r="AC213" s="235">
        <v>9.75</v>
      </c>
      <c r="AD213" s="236">
        <v>21.5</v>
      </c>
      <c r="AE213" s="236">
        <v>8.039999999999999</v>
      </c>
      <c r="AF213" s="237">
        <v>22</v>
      </c>
      <c r="AG213" s="238">
        <v>109879</v>
      </c>
      <c r="AH213" s="239">
        <v>0.2</v>
      </c>
      <c r="AI213" s="240">
        <v>0.8</v>
      </c>
      <c r="AJ213" s="241">
        <f>IF(OR(AD213&lt;0,AD213="n/a",AD213=0,AN213="n/a"),"n/a",AN213/AD213)</f>
        <v>0.5734083063795551</v>
      </c>
      <c r="AK213" s="242">
        <f>IF(OR(AN213&lt;0,AN213="n/a",AO213&lt;0,AO213="n/a"),"n/a",AN213/AO213)</f>
        <v>1.18071006238223</v>
      </c>
      <c r="AL213" s="243">
        <f>((AP213/AQ213)^(1/1)-1)*100</f>
        <v>14.08614668218859</v>
      </c>
      <c r="AM213" s="243">
        <f>IF(AS213=0,"n/a",((AP213/AS213)^(1/3)-1)*100)</f>
        <v>13.40153526588945</v>
      </c>
      <c r="AN213" s="243">
        <f>IF(AV213=0,"n/a",((AP213/AV213)^(1/5)-1)*100)</f>
        <v>12.32827858716044</v>
      </c>
      <c r="AO213" s="244">
        <f>IF(BB213=0,"n/a",((AP213/BB213)^(1/10)-1)*100)</f>
        <v>10.44141062225437</v>
      </c>
      <c r="AP213" s="241">
        <v>2.45</v>
      </c>
      <c r="AQ213" s="241">
        <v>2.1475</v>
      </c>
      <c r="AR213" s="241">
        <v>1.8675</v>
      </c>
      <c r="AS213" s="241">
        <v>1.68</v>
      </c>
      <c r="AT213" s="245"/>
      <c r="AU213" s="241">
        <v>1.5275</v>
      </c>
      <c r="AV213" s="241">
        <v>1.37</v>
      </c>
      <c r="AW213" s="245"/>
      <c r="AX213" s="583">
        <v>1.21</v>
      </c>
      <c r="AY213" s="247">
        <v>1.21</v>
      </c>
      <c r="AZ213" s="248">
        <v>1.1</v>
      </c>
      <c r="BA213" s="248">
        <v>1</v>
      </c>
      <c r="BB213" s="248">
        <v>0.9075</v>
      </c>
      <c r="BC213" s="248">
        <v>0.825</v>
      </c>
      <c r="BD213" s="317">
        <v>0.75</v>
      </c>
      <c r="BE213" s="317">
        <v>0.75</v>
      </c>
      <c r="BF213" s="317">
        <v>0.75</v>
      </c>
      <c r="BG213" s="317">
        <v>0.75</v>
      </c>
      <c r="BH213" s="248">
        <v>0.75</v>
      </c>
      <c r="BI213" s="249">
        <v>0.68</v>
      </c>
      <c r="BJ213" s="246">
        <f>SUM(AP213:BI213)</f>
        <v>21.725</v>
      </c>
      <c r="BK213" s="250">
        <f>((AP213/AQ213)-1)*100</f>
        <v>14.08614668218859</v>
      </c>
      <c r="BL213" s="250">
        <f>((AQ213/AR213)-1)*100</f>
        <v>14.99330655957163</v>
      </c>
      <c r="BM213" s="250">
        <f>((AR213/AS213)-1)*100</f>
        <v>11.16071428571428</v>
      </c>
      <c r="BN213" s="250">
        <f>IF(AU213=0,0,IF(AU213&gt;AS213,0,((AS213/AU213)-1)*100))</f>
        <v>9.983633387888702</v>
      </c>
      <c r="BO213" s="250">
        <f>IF(AV213=0,0,IF(AV213&gt;AU213,0,((AU213/AV213)-1)*100))</f>
        <v>11.4963503649635</v>
      </c>
      <c r="BP213" s="250">
        <f>IF(AX213=0,0,IF(AX213&gt;AV213,0,((AV213/AX213)-1)*100))</f>
        <v>13.22314049586779</v>
      </c>
      <c r="BQ213" s="251">
        <f>IF(AY213=0,0,IF(AY213&gt;AX213,0,((AX213/AY213)-1)*100))</f>
        <v>0</v>
      </c>
      <c r="BR213" s="252">
        <f>IF(AZ213=0,0,IF(AZ213&gt;AY213,0,((AY213/AZ213)-1)*100))</f>
        <v>9.999999999999986</v>
      </c>
      <c r="BS213" s="252">
        <f>IF(BA213=0,0,IF(BA213&gt;AZ213,0,((AZ213/BA213)-1)*100))</f>
        <v>10.00000000000001</v>
      </c>
      <c r="BT213" s="252">
        <f>IF(BB213=0,0,IF(BB213&gt;BA213,0,((BA213/BB213)-1)*100))</f>
        <v>10.19283746556474</v>
      </c>
      <c r="BU213" s="252">
        <f>IF(BC213=0,0,IF(BC213&gt;BB213,0,((BB213/BC213)-1)*100))</f>
        <v>10.00000000000001</v>
      </c>
      <c r="BV213" s="252">
        <f>IF(BD213=0,0,IF(BD213&gt;BC213,0,((BC213/BD213)-1)*100))</f>
        <v>9.999999999999986</v>
      </c>
      <c r="BW213" s="252">
        <f>IF(BE213=0,0,IF(BE213&gt;BD213,0,((BD213/BE213)-1)*100))</f>
        <v>0</v>
      </c>
      <c r="BX213" s="252">
        <f>IF(BF213=0,0,IF(BF213&gt;BE213,0,((BE213/BF213)-1)*100))</f>
        <v>0</v>
      </c>
      <c r="BY213" s="252">
        <f>IF(BG213=0,0,IF(BG213&gt;BF213,0,((BF213/BG213)-1)*100))</f>
        <v>0</v>
      </c>
      <c r="BZ213" s="252">
        <f>IF(BH213=0,0,IF(BH213&gt;BG213,0,((BG213/BH213)-1)*100))</f>
        <v>0</v>
      </c>
      <c r="CA213" s="253">
        <f>IF(BI213=0,0,IF(BI213&gt;BH213,0,((BH213/BI213)-1)*100))</f>
        <v>10.29411764705881</v>
      </c>
      <c r="CB213" s="250">
        <f>AVERAGE(BK213:CA213)</f>
        <v>7.966485111106943</v>
      </c>
      <c r="CC213" s="250">
        <f>SQRT(AVERAGE((BK213-$CB213)^2,(BL213-$CB213)^2,(BM213-$CB213)^2,(BN213-$CB213)^2,(BO213-$CB213)^2,(BP213-$CB213)^2,(BQ213-$CB213)^2,(BR213-$CB213)^2,(BS213-$CB213)^2,(BT213-$CB213)^2,(BU213-$CB213)^2,(BV213-$CB213)^2,(BW213-$CB213)^2,(BX213-$CB213)^2,(BY213-$CB213)^2,(BZ213-$CB213)^2,(CA213-$CB213)^2))</f>
        <v>5.343663171390046</v>
      </c>
      <c r="CD213" t="s" s="116">
        <v>137</v>
      </c>
      <c r="CE213" s="254">
        <f>IF(AN213="n/a","n/a",IF(U213&lt;0,"n/a",IF(U213="n/a","n/a",I213+AN213-U213)))</f>
        <v>-7.446998041501322</v>
      </c>
      <c r="CF213" s="254">
        <f>IF(AN213="n/a","n/a",I213+AN213)</f>
        <v>14.39542620092292</v>
      </c>
      <c r="CG213" s="250">
        <f>D213/10+(1000-E213)/100+IF(F213="N",2,IF(F213="Y",1,0))+IF(G213="N",2,IF(G213="Y",1,0))+IF(L213&gt;10,5,L213/2)+IF(S213&gt;100,0,IF(S213&lt;0,0,(100-S213)/10))+IF(U213&gt;100,0,IF(U213&lt;0,0,(100-U213)/10))+IF(X213="-",0,IF(X213="N/A",0,IF(X213&gt;5,0,5-X213)))+IF(Y213&gt;5,0,5-Y213)+IF(Z213="N/A",0,IF(Z213&gt;5,0,5-Z213))+IF(AB213&lt;0,0,IF(AB213="-",0,IF(AB213="N/A",0,IF(AB213&gt;10,5,AB213/2))))+IF(AC213="n/a",0,IF(AC213&lt;0,0,IF(AC213&gt;10,5,AC213/2)))+IF(AE213="n/a",0,IF(AE213&lt;0,0,IF(AE213&gt;10,5,AE213/2)))+AF213/10+IF(AG213&gt;100000,3,IF(AG213&gt;10000,2,IF(AG213&gt;1000,1,0)))+IF(AL213&gt;10,5,AL213/2)+IF(AM213="n/a",0,IF(AM213&gt;10,5,AM213/2))+IF(AN213="n/a",0,IF(AN213&gt;10,5,AN213/2))+IF(AO213="n/a",0,IF(AO213&lt;0,0,IF(AO213&gt;10,5,AO213/2)))+IF(CB213&gt;10,5,CB213/2)</f>
        <v>71.12884861615954</v>
      </c>
      <c r="CH213" s="255">
        <f>IF(AB213="n/a",1.03*AP213,IF(AB213&lt;0,1.01*AP213,IF(AB213&gt;10,1.1*AP213,(1+AB213/100)*AP213)))</f>
        <v>2.51615</v>
      </c>
      <c r="CI213" s="256">
        <f>IF($AC213="n/a",1.03*CH213,IF($AC213&lt;0,1.01*CH213,IF($AC213&gt;10,1.1*CH213,(1+$AC213/100)*CH213)))</f>
        <v>2.761474625</v>
      </c>
      <c r="CJ213" s="257">
        <f>IF($AE213="n/a",1.03*CI213,IF($AE213&lt;0,1.01*CI213,IF($AE213&gt;10,1.1*CI213,(1+$AE213/100)*CI213)))</f>
        <v>2.983497184850</v>
      </c>
      <c r="CK213" s="257">
        <f>IF($AE213="n/a",1.03*CJ213,IF($AE213&lt;0,1.01*CJ213,IF($AE213&gt;10,1.1*CJ213,(1+$AE213/100)*CJ213)))</f>
        <v>3.22337035851194</v>
      </c>
      <c r="CL213" s="258">
        <f>IF($AE213="n/a",1.03*CK213,IF($AE213&lt;0,1.01*CK213,IF($AE213&gt;10,1.1*CK213,(1+$AE213/100)*CK213)))</f>
        <v>3.4825293353363</v>
      </c>
      <c r="CM213" s="256">
        <f>SUM(CH213:CL213)</f>
        <v>14.96702150369824</v>
      </c>
      <c r="CN213" s="253">
        <f>(CM213/H213)*100</f>
        <v>10.38222912298713</v>
      </c>
      <c r="CO213" s="259">
        <v>0.97</v>
      </c>
      <c r="CP213" s="260">
        <v>33.5</v>
      </c>
      <c r="CQ213" s="261">
        <v>-1.9</v>
      </c>
      <c r="CR213" s="260">
        <v>2.5</v>
      </c>
      <c r="CS213" s="261">
        <v>9.1</v>
      </c>
    </row>
    <row r="214" ht="11.25" customHeight="1">
      <c r="A214" t="s" s="116">
        <v>1537</v>
      </c>
      <c r="B214" t="s" s="116">
        <v>1538</v>
      </c>
      <c r="C214" t="s" s="227">
        <v>128</v>
      </c>
      <c r="D214" s="218">
        <v>6</v>
      </c>
      <c r="E214" s="85">
        <v>669</v>
      </c>
      <c r="F214" t="s" s="220">
        <v>129</v>
      </c>
      <c r="G214" t="s" s="221">
        <v>129</v>
      </c>
      <c r="H214" s="493">
        <v>18.45</v>
      </c>
      <c r="I214" s="223">
        <f>(R214/H214)*100</f>
        <v>2.818428184281843</v>
      </c>
      <c r="J214" s="224">
        <v>0.12</v>
      </c>
      <c r="K214" s="224">
        <v>0.13</v>
      </c>
      <c r="L214" s="223">
        <f>((K214/J214)-1)*100</f>
        <v>8.333333333333348</v>
      </c>
      <c r="M214" s="226">
        <v>42943</v>
      </c>
      <c r="N214" s="226">
        <v>42947</v>
      </c>
      <c r="O214" s="226">
        <v>42961</v>
      </c>
      <c r="P214" t="s" s="227">
        <v>677</v>
      </c>
      <c r="Q214" s="316"/>
      <c r="R214" s="225">
        <f>K214*4</f>
        <v>0.52</v>
      </c>
      <c r="S214" s="228">
        <f>IF(OR(W214&lt;0.01,W214="n/a"),"n/a",R214/W214*100)</f>
        <v>43.69747899159665</v>
      </c>
      <c r="T214" s="229">
        <f>IF(OR(W214&lt;0.01,Z214="n/a"),"n/a",(H214/SQRT(22.5*W214*(H214/Z214))-1)*100)</f>
        <v>-4.990049172191857</v>
      </c>
      <c r="U214" s="223">
        <f>IF(OR(W214&lt;0.01,W214="n/a"),"n/a",H214/W214)</f>
        <v>15.50420168067227</v>
      </c>
      <c r="V214" s="230">
        <v>12</v>
      </c>
      <c r="W214" s="222">
        <v>1.19</v>
      </c>
      <c r="X214" s="222">
        <v>1.55</v>
      </c>
      <c r="Y214" s="231">
        <v>4.51</v>
      </c>
      <c r="Z214" s="232">
        <v>1.31</v>
      </c>
      <c r="AA214" s="233">
        <v>6.7</v>
      </c>
      <c r="AB214" s="234">
        <v>-5.3</v>
      </c>
      <c r="AC214" s="235">
        <v>12.03</v>
      </c>
      <c r="AD214" s="236">
        <v>15.5</v>
      </c>
      <c r="AE214" s="236">
        <v>10</v>
      </c>
      <c r="AF214" s="237">
        <v>6</v>
      </c>
      <c r="AG214" s="238">
        <v>2499</v>
      </c>
      <c r="AH214" s="239">
        <v>0.6</v>
      </c>
      <c r="AI214" s="240">
        <v>0.05</v>
      </c>
      <c r="AJ214" t="s" s="265">
        <f>IF(OR(AD214&lt;0,AD214="n/a",AD214=0,AN214="n/a"),"n/a",AN214/AD214)</f>
        <v>143</v>
      </c>
      <c r="AK214" t="s" s="265">
        <f>IF(OR(AN214&lt;0,AN214="n/a",AO214&lt;0,AO214="n/a"),"n/a",AN214/AO214)</f>
        <v>143</v>
      </c>
      <c r="AL214" s="243">
        <f>((AP214/AQ214)^(1/1)-1)*100</f>
        <v>7.14285714285714</v>
      </c>
      <c r="AM214" s="243">
        <f>IF(AS214=0,"n/a",((AP214/AS214)^(1/3)-1)*100)</f>
        <v>21.64403991146799</v>
      </c>
      <c r="AN214" t="s" s="265">
        <f>IF(AV214=0,"n/a",((AP214/AV214)^(1/5)-1)*100)</f>
        <v>143</v>
      </c>
      <c r="AO214" s="244">
        <f>IF(BB214=0,"n/a",((AP214/BB214)^(1/10)-1)*100)</f>
        <v>15.12827110573842</v>
      </c>
      <c r="AP214" s="241">
        <v>0.45</v>
      </c>
      <c r="AQ214" s="241">
        <v>0.42</v>
      </c>
      <c r="AR214" s="241">
        <v>0.35</v>
      </c>
      <c r="AS214" s="241">
        <v>0.25</v>
      </c>
      <c r="AT214" s="245"/>
      <c r="AU214" s="241">
        <v>0.04968</v>
      </c>
      <c r="AV214" s="321">
        <v>0</v>
      </c>
      <c r="AW214" s="245"/>
      <c r="AX214" s="583">
        <v>0</v>
      </c>
      <c r="AY214" s="394">
        <v>0.0275</v>
      </c>
      <c r="AZ214" s="317">
        <v>0.11</v>
      </c>
      <c r="BA214" s="317">
        <v>0.11</v>
      </c>
      <c r="BB214" s="317">
        <v>0.11</v>
      </c>
      <c r="BC214" s="248">
        <v>0.11</v>
      </c>
      <c r="BD214" s="317">
        <v>0.1</v>
      </c>
      <c r="BE214" s="317">
        <v>0.1</v>
      </c>
      <c r="BF214" s="248">
        <v>0.1</v>
      </c>
      <c r="BG214" s="248">
        <v>0.0375</v>
      </c>
      <c r="BH214" s="317">
        <v>0</v>
      </c>
      <c r="BI214" s="401">
        <v>0</v>
      </c>
      <c r="BJ214" s="246">
        <f>SUM(AP214:BI214)</f>
        <v>2.324680000000001</v>
      </c>
      <c r="BK214" s="250">
        <f>((AP214/AQ214)-1)*100</f>
        <v>7.14285714285714</v>
      </c>
      <c r="BL214" s="250">
        <f>((AQ214/AR214)-1)*100</f>
        <v>20</v>
      </c>
      <c r="BM214" s="250">
        <f>((AR214/AS214)-1)*100</f>
        <v>39.99999999999999</v>
      </c>
      <c r="BN214" s="250">
        <f>IF(AU214=0,0,IF(AU214&gt;AS214,0,((AS214/AU214)-1)*100))</f>
        <v>403.2206119162641</v>
      </c>
      <c r="BO214" s="250">
        <f>IF(AV214=0,0,IF(AV214&gt;AU214,0,((AU214/AV214)-1)*100))</f>
        <v>0</v>
      </c>
      <c r="BP214" s="250">
        <f>IF(AX214=0,0,IF(AX214&gt;AV214,0,((AV214/AX214)-1)*100))</f>
        <v>0</v>
      </c>
      <c r="BQ214" s="251">
        <f>IF(AY214=0,0,IF(AY214&gt;AX214,0,((AX214/AY214)-1)*100))</f>
        <v>0</v>
      </c>
      <c r="BR214" s="252">
        <f>IF(AZ214=0,0,IF(AZ214&gt;AY214,0,((AY214/AZ214)-1)*100))</f>
        <v>0</v>
      </c>
      <c r="BS214" s="252">
        <f>IF(BA214=0,0,IF(BA214&gt;AZ214,0,((AZ214/BA214)-1)*100))</f>
        <v>0</v>
      </c>
      <c r="BT214" s="252">
        <f>IF(BB214=0,0,IF(BB214&gt;BA214,0,((BA214/BB214)-1)*100))</f>
        <v>0</v>
      </c>
      <c r="BU214" s="252">
        <f>IF(BC214=0,0,IF(BC214&gt;BB214,0,((BB214/BC214)-1)*100))</f>
        <v>0</v>
      </c>
      <c r="BV214" s="252">
        <f>IF(BD214=0,0,IF(BD214&gt;BC214,0,((BC214/BD214)-1)*100))</f>
        <v>9.999999999999986</v>
      </c>
      <c r="BW214" s="252">
        <f>IF(BE214=0,0,IF(BE214&gt;BD214,0,((BD214/BE214)-1)*100))</f>
        <v>0</v>
      </c>
      <c r="BX214" s="252">
        <f>IF(BF214=0,0,IF(BF214&gt;BE214,0,((BE214/BF214)-1)*100))</f>
        <v>0</v>
      </c>
      <c r="BY214" s="252">
        <f>IF(BG214=0,0,IF(BG214&gt;BF214,0,((BF214/BG214)-1)*100))</f>
        <v>166.6666666666667</v>
      </c>
      <c r="BZ214" s="252">
        <f>IF(BH214=0,0,IF(BH214&gt;BG214,0,((BG214/BH214)-1)*100))</f>
        <v>0</v>
      </c>
      <c r="CA214" s="253">
        <f>IF(BI214=0,0,IF(BI214&gt;BH214,0,((BH214/BI214)-1)*100))</f>
        <v>0</v>
      </c>
      <c r="CB214" s="250">
        <f>AVERAGE(BK214:CA214)</f>
        <v>38.06059621916399</v>
      </c>
      <c r="CC214" s="250">
        <f>SQRT(AVERAGE((BK214-$CB214)^2,(BL214-$CB214)^2,(BM214-$CB214)^2,(BN214-$CB214)^2,(BO214-$CB214)^2,(BP214-$CB214)^2,(BQ214-$CB214)^2,(BR214-$CB214)^2,(BS214-$CB214)^2,(BT214-$CB214)^2,(BU214-$CB214)^2,(BV214-$CB214)^2,(BW214-$CB214)^2,(BX214-$CB214)^2,(BY214-$CB214)^2,(BZ214-$CB214)^2,(CA214-$CB214)^2))</f>
        <v>99.37726906697745</v>
      </c>
      <c r="CD214" t="s" s="116">
        <v>132</v>
      </c>
      <c r="CE214" t="s" s="402">
        <f>IF(AN214="n/a","n/a",IF(U214&lt;0,"n/a",IF(U214="n/a","n/a",I214+AN214-U214)))</f>
        <v>143</v>
      </c>
      <c r="CF214" t="s" s="402">
        <f>IF(AN214="n/a","n/a",I214+AN214)</f>
        <v>143</v>
      </c>
      <c r="CG214" s="250">
        <f>D214/10+(1000-E214)/100+IF(F214="N",2,IF(F214="Y",1,0))+IF(G214="N",2,IF(G214="Y",1,0))+IF(L214&gt;10,5,L214/2)+IF(S214&gt;100,0,IF(S214&lt;0,0,(100-S214)/10))+IF(U214&gt;100,0,IF(U214&lt;0,0,(100-U214)/10))+IF(X214="-",0,IF(X214="N/A",0,IF(X214&gt;5,0,5-X214)))+IF(Y214&gt;5,0,5-Y214)+IF(Z214="N/A",0,IF(Z214&gt;5,0,5-Z214))+IF(AB214&lt;0,0,IF(AB214="-",0,IF(AB214="N/A",0,IF(AB214&gt;10,5,AB214/2))))+IF(AC214="n/a",0,IF(AC214&lt;0,0,IF(AC214&gt;10,5,AC214/2)))+IF(AE214="n/a",0,IF(AE214&lt;0,0,IF(AE214&gt;10,5,AE214/2)))+AF214/10+IF(AG214&gt;100000,3,IF(AG214&gt;10000,2,IF(AG214&gt;1000,1,0)))+IF(AL214&gt;10,5,AL214/2)+IF(AM214="n/a",0,IF(AM214&gt;10,5,AM214/2))+IF(AN214="n/a",0,IF(AN214&gt;10,5,AN214/2))+IF(AO214="n/a",0,IF(AO214&lt;0,0,IF(AO214&gt;10,5,AO214/2)))+IF(CB214&gt;10,5,CB214/2)</f>
        <v>59.95792717086835</v>
      </c>
      <c r="CH214" s="255">
        <f>IF(AB214="n/a",1.03*AP214,IF(AB214&lt;0,1.01*AP214,IF(AB214&gt;10,1.1*AP214,(1+AB214/100)*AP214)))</f>
        <v>0.4545</v>
      </c>
      <c r="CI214" s="256">
        <f>IF($AC214="n/a",1.03*CH214,IF($AC214&lt;0,1.01*CH214,IF($AC214&gt;10,1.1*CH214,(1+$AC214/100)*CH214)))</f>
        <v>0.4999500000000001</v>
      </c>
      <c r="CJ214" s="257">
        <f>IF($AE214="n/a",1.03*CI214,IF($AE214&lt;0,1.01*CI214,IF($AE214&gt;10,1.1*CI214,(1+$AE214/100)*CI214)))</f>
        <v>0.5499450000000001</v>
      </c>
      <c r="CK214" s="257">
        <f>IF($AE214="n/a",1.03*CJ214,IF($AE214&lt;0,1.01*CJ214,IF($AE214&gt;10,1.1*CJ214,(1+$AE214/100)*CJ214)))</f>
        <v>0.6049395000000002</v>
      </c>
      <c r="CL214" s="258">
        <f>IF($AE214="n/a",1.03*CK214,IF($AE214&lt;0,1.01*CK214,IF($AE214&gt;10,1.1*CK214,(1+$AE214/100)*CK214)))</f>
        <v>0.6654334500000002</v>
      </c>
      <c r="CM214" s="256">
        <f>SUM(CH214:CL214)</f>
        <v>2.77476795</v>
      </c>
      <c r="CN214" s="253">
        <f>(CM214/H214)*100</f>
        <v>15.03939268292683</v>
      </c>
      <c r="CO214" s="259">
        <v>1.36</v>
      </c>
      <c r="CP214" s="260">
        <v>22.2</v>
      </c>
      <c r="CQ214" s="261">
        <v>-19.8</v>
      </c>
      <c r="CR214" s="260">
        <v>8.300000000000001</v>
      </c>
      <c r="CS214" s="261">
        <v>-1.1</v>
      </c>
    </row>
    <row r="215" ht="11.25" customHeight="1">
      <c r="A215" t="s" s="116">
        <v>1539</v>
      </c>
      <c r="B215" t="s" s="116">
        <v>1540</v>
      </c>
      <c r="C215" t="s" s="116">
        <v>146</v>
      </c>
      <c r="D215" s="218">
        <v>8</v>
      </c>
      <c r="E215" s="85">
        <v>379</v>
      </c>
      <c r="F215" t="s" s="220">
        <v>141</v>
      </c>
      <c r="G215" t="s" s="221">
        <v>141</v>
      </c>
      <c r="H215" s="493">
        <v>43.8</v>
      </c>
      <c r="I215" s="223">
        <f>(R215/H215)*100</f>
        <v>2.511415525114156</v>
      </c>
      <c r="J215" s="224">
        <v>0.265</v>
      </c>
      <c r="K215" s="224">
        <v>0.275</v>
      </c>
      <c r="L215" s="223">
        <f>((K215/J215)-1)*100</f>
        <v>3.773584905660377</v>
      </c>
      <c r="M215" s="226">
        <v>42810</v>
      </c>
      <c r="N215" s="226">
        <v>42814</v>
      </c>
      <c r="O215" s="226">
        <v>42825</v>
      </c>
      <c r="P215" t="s" s="227">
        <v>434</v>
      </c>
      <c r="Q215" s="316"/>
      <c r="R215" s="225">
        <f>K215*4</f>
        <v>1.1</v>
      </c>
      <c r="S215" s="228">
        <f>IF(OR(W215&lt;0.01,W215="n/a"),"n/a",R215/W215*100)</f>
        <v>71.42857142857143</v>
      </c>
      <c r="T215" s="229">
        <f>IF(OR(W215&lt;0.01,Z215="n/a"),"n/a",(H215/SQRT(22.5*W215*(H215/Z215))-1)*100)</f>
        <v>29.66156412800678</v>
      </c>
      <c r="U215" s="223">
        <f>IF(OR(W215&lt;0.01,W215="n/a"),"n/a",H215/W215)</f>
        <v>28.44155844155844</v>
      </c>
      <c r="V215" s="230">
        <v>12</v>
      </c>
      <c r="W215" s="222">
        <v>1.54</v>
      </c>
      <c r="X215" s="222">
        <v>2.24</v>
      </c>
      <c r="Y215" s="231">
        <v>1.51</v>
      </c>
      <c r="Z215" s="232">
        <v>1.33</v>
      </c>
      <c r="AA215" s="233">
        <v>5.5</v>
      </c>
      <c r="AB215" s="234">
        <v>-8.300000000000001</v>
      </c>
      <c r="AC215" s="235">
        <v>40.44</v>
      </c>
      <c r="AD215" s="236">
        <v>3.5</v>
      </c>
      <c r="AE215" s="236">
        <v>12.7</v>
      </c>
      <c r="AF215" s="237">
        <v>2</v>
      </c>
      <c r="AG215" s="238">
        <v>1762</v>
      </c>
      <c r="AH215" s="239">
        <v>0.6</v>
      </c>
      <c r="AI215" s="240">
        <v>0</v>
      </c>
      <c r="AJ215" s="241">
        <f>IF(OR(AD215&lt;0,AD215="n/a",AD215=0,AN215="n/a"),"n/a",AN215/AD215)</f>
        <v>5.191612912464486</v>
      </c>
      <c r="AK215" s="242">
        <f>IF(OR(AN215&lt;0,AN215="n/a",AO215&lt;0,AO215="n/a"),"n/a",AN215/AO215)</f>
        <v>1.873309713938168</v>
      </c>
      <c r="AL215" s="243">
        <f>((AP215/AQ215)^(1/1)-1)*100</f>
        <v>6.000000000000005</v>
      </c>
      <c r="AM215" s="243">
        <f>IF(AS215=0,"n/a",((AP215/AS215)^(1/3)-1)*100)</f>
        <v>10.76530665638533</v>
      </c>
      <c r="AN215" s="243">
        <f>IF(AV215=0,"n/a",((AP215/AV215)^(1/5)-1)*100)</f>
        <v>18.1706451936257</v>
      </c>
      <c r="AO215" s="244">
        <f>IF(BB215=0,"n/a",((AP215/BB215)^(1/10)-1)*100)</f>
        <v>9.699754962262187</v>
      </c>
      <c r="AP215" s="241">
        <v>1.06</v>
      </c>
      <c r="AQ215" s="241">
        <v>1</v>
      </c>
      <c r="AR215" s="241">
        <v>0.92</v>
      </c>
      <c r="AS215" s="241">
        <v>0.78</v>
      </c>
      <c r="AT215" s="245"/>
      <c r="AU215" s="241">
        <v>0.55</v>
      </c>
      <c r="AV215" s="241">
        <v>0.46</v>
      </c>
      <c r="AW215" s="245"/>
      <c r="AX215" s="246">
        <v>0.35</v>
      </c>
      <c r="AY215" s="394">
        <v>0.2375</v>
      </c>
      <c r="AZ215" s="317">
        <v>0.3675</v>
      </c>
      <c r="BA215" s="317">
        <v>0.42</v>
      </c>
      <c r="BB215" s="317">
        <v>0.42</v>
      </c>
      <c r="BC215" s="317">
        <v>0.42</v>
      </c>
      <c r="BD215" s="317">
        <v>0.42</v>
      </c>
      <c r="BE215" s="317">
        <v>0.42</v>
      </c>
      <c r="BF215" s="317">
        <v>0.42</v>
      </c>
      <c r="BG215" s="317">
        <v>0.42</v>
      </c>
      <c r="BH215" s="248">
        <v>0.42</v>
      </c>
      <c r="BI215" s="401">
        <v>0.3575</v>
      </c>
      <c r="BJ215" s="246">
        <f>SUM(AP215:BI215)</f>
        <v>9.442499999999999</v>
      </c>
      <c r="BK215" s="250">
        <f>((AP215/AQ215)-1)*100</f>
        <v>6.000000000000005</v>
      </c>
      <c r="BL215" s="250">
        <f>((AQ215/AR215)-1)*100</f>
        <v>8.695652173913038</v>
      </c>
      <c r="BM215" s="250">
        <f>((AR215/AS215)-1)*100</f>
        <v>17.94871794871795</v>
      </c>
      <c r="BN215" s="250">
        <f>IF(AU215=0,0,IF(AU215&gt;AS215,0,((AS215/AU215)-1)*100))</f>
        <v>41.81818181818182</v>
      </c>
      <c r="BO215" s="250">
        <f>IF(AV215=0,0,IF(AV215&gt;AU215,0,((AU215/AV215)-1)*100))</f>
        <v>19.56521739130434</v>
      </c>
      <c r="BP215" s="250">
        <f>IF(AX215=0,0,IF(AX215&gt;AV215,0,((AV215/AX215)-1)*100))</f>
        <v>31.42857142857145</v>
      </c>
      <c r="BQ215" s="251">
        <f>IF(AY215=0,0,IF(AY215&gt;AX215,0,((AX215/AY215)-1)*100))</f>
        <v>47.36842105263157</v>
      </c>
      <c r="BR215" s="252">
        <f>IF(AZ215=0,0,IF(AZ215&gt;AY215,0,((AY215/AZ215)-1)*100))</f>
        <v>0</v>
      </c>
      <c r="BS215" s="252">
        <f>IF(BA215=0,0,IF(BA215&gt;AZ215,0,((AZ215/BA215)-1)*100))</f>
        <v>0</v>
      </c>
      <c r="BT215" s="252">
        <f>IF(BB215=0,0,IF(BB215&gt;BA215,0,((BA215/BB215)-1)*100))</f>
        <v>0</v>
      </c>
      <c r="BU215" s="252">
        <f>IF(BC215=0,0,IF(BC215&gt;BB215,0,((BB215/BC215)-1)*100))</f>
        <v>0</v>
      </c>
      <c r="BV215" s="252">
        <f>IF(BD215=0,0,IF(BD215&gt;BC215,0,((BC215/BD215)-1)*100))</f>
        <v>0</v>
      </c>
      <c r="BW215" s="252">
        <f>IF(BE215=0,0,IF(BE215&gt;BD215,0,((BD215/BE215)-1)*100))</f>
        <v>0</v>
      </c>
      <c r="BX215" s="252">
        <f>IF(BF215=0,0,IF(BF215&gt;BE215,0,((BE215/BF215)-1)*100))</f>
        <v>0</v>
      </c>
      <c r="BY215" s="252">
        <f>IF(BG215=0,0,IF(BG215&gt;BF215,0,((BF215/BG215)-1)*100))</f>
        <v>0</v>
      </c>
      <c r="BZ215" s="252">
        <f>IF(BH215=0,0,IF(BH215&gt;BG215,0,((BG215/BH215)-1)*100))</f>
        <v>0</v>
      </c>
      <c r="CA215" s="253">
        <f>IF(BI215=0,0,IF(BI215&gt;BH215,0,((BH215/BI215)-1)*100))</f>
        <v>17.48251748251748</v>
      </c>
      <c r="CB215" s="250">
        <f>AVERAGE(BK215:CA215)</f>
        <v>11.19454584093163</v>
      </c>
      <c r="CC215" s="250">
        <f>SQRT(AVERAGE((BK215-$CB215)^2,(BL215-$CB215)^2,(BM215-$CB215)^2,(BN215-$CB215)^2,(BO215-$CB215)^2,(BP215-$CB215)^2,(BQ215-$CB215)^2,(BR215-$CB215)^2,(BS215-$CB215)^2,(BT215-$CB215)^2,(BU215-$CB215)^2,(BV215-$CB215)^2,(BW215-$CB215)^2,(BX215-$CB215)^2,(BY215-$CB215)^2,(BZ215-$CB215)^2,(CA215-$CB215)^2))</f>
        <v>15.28568375873767</v>
      </c>
      <c r="CD215" t="s" s="116">
        <v>132</v>
      </c>
      <c r="CE215" s="254">
        <f>IF(AN215="n/a","n/a",IF(U215&lt;0,"n/a",IF(U215="n/a","n/a",I215+AN215-U215)))</f>
        <v>-7.75949772281858</v>
      </c>
      <c r="CF215" s="254">
        <f>IF(AN215="n/a","n/a",I215+AN215)</f>
        <v>20.68206071873986</v>
      </c>
      <c r="CG215" s="250">
        <f>D215/10+(1000-E215)/100+IF(F215="N",2,IF(F215="Y",1,0))+IF(G215="N",2,IF(G215="Y",1,0))+IF(L215&gt;10,5,L215/2)+IF(S215&gt;100,0,IF(S215&lt;0,0,(100-S215)/10))+IF(U215&gt;100,0,IF(U215&lt;0,0,(100-U215)/10))+IF(X215="-",0,IF(X215="N/A",0,IF(X215&gt;5,0,5-X215)))+IF(Y215&gt;5,0,5-Y215)+IF(Z215="N/A",0,IF(Z215&gt;5,0,5-Z215))+IF(AB215&lt;0,0,IF(AB215="-",0,IF(AB215="N/A",0,IF(AB215&gt;10,5,AB215/2))))+IF(AC215="n/a",0,IF(AC215&lt;0,0,IF(AC215&gt;10,5,AC215/2)))+IF(AE215="n/a",0,IF(AE215&lt;0,0,IF(AE215&gt;10,5,AE215/2)))+AF215/10+IF(AG215&gt;100000,3,IF(AG215&gt;10000,2,IF(AG215&gt;1000,1,0)))+IF(AL215&gt;10,5,AL215/2)+IF(AM215="n/a",0,IF(AM215&gt;10,5,AM215/2))+IF(AN215="n/a",0,IF(AN215&gt;10,5,AN215/2))+IF(AO215="n/a",0,IF(AO215&lt;0,0,IF(AO215&gt;10,5,AO215/2)))+IF(CB215&gt;10,5,CB215/2)</f>
        <v>64.8796569469483</v>
      </c>
      <c r="CH215" s="255">
        <f>IF(AB215="n/a",1.03*AP215,IF(AB215&lt;0,1.01*AP215,IF(AB215&gt;10,1.1*AP215,(1+AB215/100)*AP215)))</f>
        <v>1.0706</v>
      </c>
      <c r="CI215" s="256">
        <f>IF($AC215="n/a",1.03*CH215,IF($AC215&lt;0,1.01*CH215,IF($AC215&gt;10,1.1*CH215,(1+$AC215/100)*CH215)))</f>
        <v>1.17766</v>
      </c>
      <c r="CJ215" s="257">
        <f>IF($AE215="n/a",1.03*CI215,IF($AE215&lt;0,1.01*CI215,IF($AE215&gt;10,1.1*CI215,(1+$AE215/100)*CI215)))</f>
        <v>1.295426</v>
      </c>
      <c r="CK215" s="257">
        <f>IF($AE215="n/a",1.03*CJ215,IF($AE215&lt;0,1.01*CJ215,IF($AE215&gt;10,1.1*CJ215,(1+$AE215/100)*CJ215)))</f>
        <v>1.4249686</v>
      </c>
      <c r="CL215" s="258">
        <f>IF($AE215="n/a",1.03*CK215,IF($AE215&lt;0,1.01*CK215,IF($AE215&gt;10,1.1*CK215,(1+$AE215/100)*CK215)))</f>
        <v>1.56746546</v>
      </c>
      <c r="CM215" s="256">
        <f>SUM(CH215:CL215)</f>
        <v>6.536120060000001</v>
      </c>
      <c r="CN215" s="253">
        <f>(CM215/H215)*100</f>
        <v>14.92264853881279</v>
      </c>
      <c r="CO215" s="259">
        <v>1.16</v>
      </c>
      <c r="CP215" s="260">
        <v>31.5</v>
      </c>
      <c r="CQ215" s="261">
        <v>-3.6</v>
      </c>
      <c r="CR215" s="260">
        <v>13.6</v>
      </c>
      <c r="CS215" s="261">
        <v>12</v>
      </c>
    </row>
    <row r="216" ht="11.25" customHeight="1">
      <c r="A216" t="s" s="146">
        <v>1541</v>
      </c>
      <c r="B216" t="s" s="146">
        <v>1542</v>
      </c>
      <c r="C216" t="s" s="273">
        <v>128</v>
      </c>
      <c r="D216" s="267">
        <v>7</v>
      </c>
      <c r="E216" s="85">
        <v>532</v>
      </c>
      <c r="F216" t="s" s="151">
        <v>55</v>
      </c>
      <c r="G216" t="s" s="152">
        <v>55</v>
      </c>
      <c r="H216" s="496">
        <v>27.52</v>
      </c>
      <c r="I216" s="269">
        <f>(R216/H216)*100</f>
        <v>1.88953488372093</v>
      </c>
      <c r="J216" s="270">
        <v>0.11</v>
      </c>
      <c r="K216" s="270">
        <v>0.13</v>
      </c>
      <c r="L216" s="269">
        <f>((K216/J216)-1)*100</f>
        <v>18.18181818181819</v>
      </c>
      <c r="M216" s="272">
        <v>42921</v>
      </c>
      <c r="N216" s="272">
        <v>42923</v>
      </c>
      <c r="O216" s="272">
        <v>42937</v>
      </c>
      <c r="P216" t="s" s="273">
        <v>621</v>
      </c>
      <c r="Q216" t="s" s="273">
        <v>131</v>
      </c>
      <c r="R216" s="271">
        <f>K216*4</f>
        <v>0.52</v>
      </c>
      <c r="S216" s="275">
        <f>IF(OR(W216&lt;0.01,W216="n/a"),"n/a",R216/W216*100)</f>
        <v>37.41007194244605</v>
      </c>
      <c r="T216" s="276">
        <f>IF(OR(W216&lt;0.01,Z216="n/a"),"n/a",(H216/SQRT(22.5*W216*(H216/Z216))-1)*100)</f>
        <v>22.66583254851426</v>
      </c>
      <c r="U216" s="269">
        <f>IF(OR(W216&lt;0.01,W216="n/a"),"n/a",H216/W216)</f>
        <v>19.79856115107914</v>
      </c>
      <c r="V216" s="277">
        <v>12</v>
      </c>
      <c r="W216" s="268">
        <v>1.39</v>
      </c>
      <c r="X216" t="s" s="367">
        <v>143</v>
      </c>
      <c r="Y216" s="278">
        <v>5.57</v>
      </c>
      <c r="Z216" s="279">
        <v>1.71</v>
      </c>
      <c r="AA216" s="280">
        <v>7.7</v>
      </c>
      <c r="AB216" s="281">
        <v>-37.2</v>
      </c>
      <c r="AC216" s="282">
        <v>19.3</v>
      </c>
      <c r="AD216" s="283">
        <v>3.4</v>
      </c>
      <c r="AE216" t="s" s="569">
        <v>143</v>
      </c>
      <c r="AF216" s="284">
        <v>4</v>
      </c>
      <c r="AG216" s="285">
        <v>675</v>
      </c>
      <c r="AH216" s="286">
        <v>0.6</v>
      </c>
      <c r="AI216" s="287">
        <v>1.46</v>
      </c>
      <c r="AJ216" s="288">
        <f>IF(OR(AD216&lt;0,AD216="n/a",AD216=0,AN216="n/a"),"n/a",AN216/AD216)</f>
        <v>4.225001924489165</v>
      </c>
      <c r="AK216" s="289">
        <f>IF(OR(AN216&lt;0,AN216="n/a",AO216&lt;0,AO216="n/a"),"n/a",AN216/AO216)</f>
        <v>1.561691747151686</v>
      </c>
      <c r="AL216" s="290">
        <f>((AP216/AQ216)^(1/1)-1)*100</f>
        <v>5.263157894736836</v>
      </c>
      <c r="AM216" s="290">
        <f>IF(AS216=0,"n/a",((AP216/AS216)^(1/3)-1)*100)</f>
        <v>13.53309168926775</v>
      </c>
      <c r="AN216" s="290">
        <f>IF(AV216=0,"n/a",((AP216/AV216)^(1/5)-1)*100)</f>
        <v>14.36500654326316</v>
      </c>
      <c r="AO216" s="291">
        <f>IF(BB216=0,"n/a",((AP216/BB216)^(1/10)-1)*100)</f>
        <v>9.198362333324095</v>
      </c>
      <c r="AP216" s="288">
        <v>0.4</v>
      </c>
      <c r="AQ216" s="288">
        <v>0.38</v>
      </c>
      <c r="AR216" s="288">
        <v>0.32</v>
      </c>
      <c r="AS216" s="288">
        <v>0.2733333333333333</v>
      </c>
      <c r="AT216" s="292"/>
      <c r="AU216" s="288">
        <v>0.2355466666666667</v>
      </c>
      <c r="AV216" s="288">
        <v>0.2044533333333333</v>
      </c>
      <c r="AW216" s="292"/>
      <c r="AX216" s="524">
        <v>0.2014933333333333</v>
      </c>
      <c r="AY216" s="403">
        <v>0.2014933333333333</v>
      </c>
      <c r="AZ216" s="295">
        <v>0.1896266666666667</v>
      </c>
      <c r="BA216" s="295">
        <v>0.17184</v>
      </c>
      <c r="BB216" s="295">
        <v>0.16592</v>
      </c>
      <c r="BC216" s="295">
        <v>0.1540533333333333</v>
      </c>
      <c r="BD216" s="295">
        <v>0.1422133333333333</v>
      </c>
      <c r="BE216" s="295">
        <v>0.1264266666666667</v>
      </c>
      <c r="BF216" s="295">
        <v>0.08888</v>
      </c>
      <c r="BG216" s="426">
        <v>0</v>
      </c>
      <c r="BH216" s="426">
        <v>0</v>
      </c>
      <c r="BI216" s="494">
        <v>0</v>
      </c>
      <c r="BJ216" s="293">
        <f>SUM(AP216:BI216)</f>
        <v>3.25528</v>
      </c>
      <c r="BK216" s="297">
        <f>((AP216/AQ216)-1)*100</f>
        <v>5.263157894736836</v>
      </c>
      <c r="BL216" s="297">
        <f>((AQ216/AR216)-1)*100</f>
        <v>18.75</v>
      </c>
      <c r="BM216" s="297">
        <f>((AR216/AS216)-1)*100</f>
        <v>17.07317073170733</v>
      </c>
      <c r="BN216" s="297">
        <f>IF(AU216=0,0,IF(AU216&gt;AS216,0,((AS216/AU216)-1)*100))</f>
        <v>16.04211479678479</v>
      </c>
      <c r="BO216" s="297">
        <f>IF(AV216=0,0,IF(AV216&gt;AU216,0,((AU216/AV216)-1)*100))</f>
        <v>15.20803443328549</v>
      </c>
      <c r="BP216" s="297">
        <f>IF(AX216=0,0,IF(AX216&gt;AV216,0,((AV216/AX216)-1)*100))</f>
        <v>1.469031233456874</v>
      </c>
      <c r="BQ216" s="298">
        <f>IF(AY216=0,0,IF(AY216&gt;AX216,0,((AX216/AY216)-1)*100))</f>
        <v>0</v>
      </c>
      <c r="BR216" s="299">
        <f>IF(AZ216=0,0,IF(AZ216&gt;AY216,0,((AY216/AZ216)-1)*100))</f>
        <v>6.2579102798481</v>
      </c>
      <c r="BS216" s="299">
        <f>IF(BA216=0,0,IF(BA216&gt;AZ216,0,((AZ216/BA216)-1)*100))</f>
        <v>10.35071384233397</v>
      </c>
      <c r="BT216" s="299">
        <f>IF(BB216=0,0,IF(BB216&gt;BA216,0,((BA216/BB216)-1)*100))</f>
        <v>3.567984570877547</v>
      </c>
      <c r="BU216" s="299">
        <f>IF(BC216=0,0,IF(BC216&gt;BB216,0,((BB216/BC216)-1)*100))</f>
        <v>7.702960013848004</v>
      </c>
      <c r="BV216" s="299">
        <f>IF(BD216=0,0,IF(BD216&gt;BC216,0,((BC216/BD216)-1)*100))</f>
        <v>8.325520345021587</v>
      </c>
      <c r="BW216" s="299">
        <f>IF(BE216=0,0,IF(BE216&gt;BD216,0,((BD216/BE216)-1)*100))</f>
        <v>12.48681712718835</v>
      </c>
      <c r="BX216" s="299">
        <f>IF(BF216=0,0,IF(BF216&gt;BE216,0,((BE216/BF216)-1)*100))</f>
        <v>42.24422442244224</v>
      </c>
      <c r="BY216" s="299">
        <f>IF(BG216=0,0,IF(BG216&gt;BF216,0,((BF216/BG216)-1)*100))</f>
        <v>0</v>
      </c>
      <c r="BZ216" s="299">
        <f>IF(BH216=0,0,IF(BH216&gt;BG216,0,((BG216/BH216)-1)*100))</f>
        <v>0</v>
      </c>
      <c r="CA216" s="300">
        <f>IF(BI216=0,0,IF(BI216&gt;BH216,0,((BH216/BI216)-1)*100))</f>
        <v>0</v>
      </c>
      <c r="CB216" s="297">
        <f>AVERAGE(BK216:CA216)</f>
        <v>9.690684687737125</v>
      </c>
      <c r="CC216" s="297">
        <f>SQRT(AVERAGE((BK216-$CB216)^2,(BL216-$CB216)^2,(BM216-$CB216)^2,(BN216-$CB216)^2,(BO216-$CB216)^2,(BP216-$CB216)^2,(BQ216-$CB216)^2,(BR216-$CB216)^2,(BS216-$CB216)^2,(BT216-$CB216)^2,(BU216-$CB216)^2,(BV216-$CB216)^2,(BW216-$CB216)^2,(BX216-$CB216)^2,(BY216-$CB216)^2,(BZ216-$CB216)^2,(CA216-$CB216)^2))</f>
        <v>10.2706412794115</v>
      </c>
      <c r="CD216" t="s" s="146">
        <v>132</v>
      </c>
      <c r="CE216" s="301">
        <f>IF(AN216="n/a","n/a",IF(U216&lt;0,"n/a",IF(U216="n/a","n/a",I216+AN216-U216)))</f>
        <v>-3.544019724095048</v>
      </c>
      <c r="CF216" s="301">
        <f>IF(AN216="n/a","n/a",I216+AN216)</f>
        <v>16.25454142698409</v>
      </c>
      <c r="CG216" s="297">
        <f>D216/10+(1000-E216)/100+IF(F216="N",2,IF(F216="Y",1,0))+IF(G216="N",2,IF(G216="Y",1,0))+IF(L216&gt;10,5,L216/2)+IF(S216&gt;100,0,IF(S216&lt;0,0,(100-S216)/10))+IF(U216&gt;100,0,IF(U216&lt;0,0,(100-U216)/10))+IF(X216="-",0,IF(X216="N/A",0,IF(X216&gt;5,0,5-X216)))+IF(Y216&gt;5,0,5-Y216)+IF(Z216="N/A",0,IF(Z216&gt;5,0,5-Z216))+IF(AB216&lt;0,0,IF(AB216="-",0,IF(AB216="N/A",0,IF(AB216&gt;10,5,AB216/2))))+IF(AC216="n/a",0,IF(AC216&lt;0,0,IF(AC216&gt;10,5,AC216/2)))+IF(AE216="n/a",0,IF(AE216&lt;0,0,IF(AE216&gt;10,5,AE216/2)))+AF216/10+IF(AG216&gt;100000,3,IF(AG216&gt;10000,2,IF(AG216&gt;1000,1,0)))+IF(AL216&gt;10,5,AL216/2)+IF(AM216="n/a",0,IF(AM216&gt;10,5,AM216/2))+IF(AN216="n/a",0,IF(AN216&gt;10,5,AN216/2))+IF(AO216="n/a",0,IF(AO216&lt;0,0,IF(AO216&gt;10,5,AO216/2)))+IF(CB216&gt;10,5,CB216/2)</f>
        <v>59.42523914854651</v>
      </c>
      <c r="CH216" s="302">
        <f>IF(AB216="n/a",1.03*AP216,IF(AB216&lt;0,1.01*AP216,IF(AB216&gt;10,1.1*AP216,(1+AB216/100)*AP216)))</f>
        <v>0.404</v>
      </c>
      <c r="CI216" s="303">
        <f>IF($AC216="n/a",1.03*CH216,IF($AC216&lt;0,1.01*CH216,IF($AC216&gt;10,1.1*CH216,(1+$AC216/100)*CH216)))</f>
        <v>0.4444000000000001</v>
      </c>
      <c r="CJ216" s="304">
        <f>IF($AE216="n/a",1.03*CI216,IF($AE216&lt;0,1.01*CI216,IF($AE216&gt;10,1.1*CI216,(1+$AE216/100)*CI216)))</f>
        <v>0.4577320000000001</v>
      </c>
      <c r="CK216" s="304">
        <f>IF($AE216="n/a",1.03*CJ216,IF($AE216&lt;0,1.01*CJ216,IF($AE216&gt;10,1.1*CJ216,(1+$AE216/100)*CJ216)))</f>
        <v>0.4714639600000001</v>
      </c>
      <c r="CL216" s="305">
        <f>IF($AE216="n/a",1.03*CK216,IF($AE216&lt;0,1.01*CK216,IF($AE216&gt;10,1.1*CK216,(1+$AE216/100)*CK216)))</f>
        <v>0.4856078788000001</v>
      </c>
      <c r="CM216" s="303">
        <f>SUM(CH216:CL216)</f>
        <v>2.2632038388</v>
      </c>
      <c r="CN216" s="300">
        <f>(CM216/H216)*100</f>
        <v>8.223851158430234</v>
      </c>
      <c r="CO216" s="306">
        <v>1.03</v>
      </c>
      <c r="CP216" s="307">
        <v>52.9</v>
      </c>
      <c r="CQ216" s="308">
        <v>-5.9</v>
      </c>
      <c r="CR216" s="307">
        <v>0.4</v>
      </c>
      <c r="CS216" s="308">
        <v>4.2</v>
      </c>
    </row>
    <row r="217" ht="11.25" customHeight="1">
      <c r="A217" t="s" s="173">
        <v>1543</v>
      </c>
      <c r="B217" t="s" s="110">
        <v>1544</v>
      </c>
      <c r="C217" t="s" s="173">
        <v>1545</v>
      </c>
      <c r="D217" s="174">
        <v>6</v>
      </c>
      <c r="E217" s="85">
        <v>645</v>
      </c>
      <c r="F217" t="s" s="118">
        <v>55</v>
      </c>
      <c r="G217" t="s" s="113">
        <v>55</v>
      </c>
      <c r="H217" s="495">
        <v>28.58</v>
      </c>
      <c r="I217" s="177">
        <f>(R217/H217)*100</f>
        <v>7.2778166550035</v>
      </c>
      <c r="J217" s="311">
        <v>0.51</v>
      </c>
      <c r="K217" s="311">
        <v>0.52</v>
      </c>
      <c r="L217" s="177">
        <f>((K217/J217)-1)*100</f>
        <v>1.960784313725483</v>
      </c>
      <c r="M217" s="179">
        <v>42844</v>
      </c>
      <c r="N217" s="179">
        <v>42846</v>
      </c>
      <c r="O217" s="179">
        <v>42873</v>
      </c>
      <c r="P217" t="s" s="173">
        <v>291</v>
      </c>
      <c r="Q217" s="397"/>
      <c r="R217" s="180">
        <f>K217*4</f>
        <v>2.08</v>
      </c>
      <c r="S217" s="181">
        <f>IF(OR(W217&lt;0.01,W217="n/a"),"n/a",R217/W217*100)</f>
        <v>176.271186440678</v>
      </c>
      <c r="T217" s="182">
        <f>IF(OR(W217&lt;0.01,Z217="n/a"),"n/a",(H217/SQRT(22.5*W217*(H217/Z217))-1)*100)</f>
        <v>34.87833675222676</v>
      </c>
      <c r="U217" s="177">
        <f>IF(OR(W217&lt;0.01,W217="n/a"),"n/a",H217/W217)</f>
        <v>24.22033898305085</v>
      </c>
      <c r="V217" s="183">
        <v>12</v>
      </c>
      <c r="W217" s="176">
        <v>1.18</v>
      </c>
      <c r="X217" s="176">
        <v>4.86</v>
      </c>
      <c r="Y217" s="184">
        <v>2.24</v>
      </c>
      <c r="Z217" s="185">
        <v>1.69</v>
      </c>
      <c r="AA217" s="186">
        <v>6.8</v>
      </c>
      <c r="AB217" s="187">
        <v>34.4</v>
      </c>
      <c r="AC217" s="188">
        <v>14.95</v>
      </c>
      <c r="AD217" s="189">
        <v>-0.1</v>
      </c>
      <c r="AE217" s="189">
        <v>5</v>
      </c>
      <c r="AF217" s="190">
        <v>6</v>
      </c>
      <c r="AG217" s="191">
        <v>4670</v>
      </c>
      <c r="AH217" s="192">
        <v>0.6</v>
      </c>
      <c r="AI217" s="193">
        <v>1.38</v>
      </c>
      <c r="AJ217" t="s" s="338">
        <f>IF(OR(AD217&lt;0,AD217="n/a",AD217=0,AN217="n/a"),"n/a",AN217/AD217)</f>
        <v>143</v>
      </c>
      <c r="AK217" t="s" s="338">
        <f>IF(OR(AN217&lt;0,AN217="n/a",AO217&lt;0,AO217="n/a"),"n/a",AN217/AO217)</f>
        <v>143</v>
      </c>
      <c r="AL217" s="196">
        <f>((AP217/AQ217)^(1/1)-1)*100</f>
        <v>2.010050251256268</v>
      </c>
      <c r="AM217" s="196">
        <f>IF(AS217=0,"n/a",((AP217/AS217)^(1/3)-1)*100)</f>
        <v>2.41056085619491</v>
      </c>
      <c r="AN217" s="196">
        <f>IF(AV217=0,"n/a",((AP217/AV217)^(1/5)-1)*100)</f>
        <v>2.434135507280577</v>
      </c>
      <c r="AO217" s="197">
        <f>IF(BB217=0,"n/a",((AP217/BB217)^(1/10)-1)*100)</f>
        <v>-3.635988506388088</v>
      </c>
      <c r="AP217" s="194">
        <v>2.03</v>
      </c>
      <c r="AQ217" s="194">
        <v>1.99</v>
      </c>
      <c r="AR217" s="194">
        <v>1.95</v>
      </c>
      <c r="AS217" s="194">
        <v>1.89</v>
      </c>
      <c r="AT217" s="199"/>
      <c r="AU217" s="194">
        <v>1.82</v>
      </c>
      <c r="AV217" s="198">
        <v>1.8</v>
      </c>
      <c r="AW217" s="199"/>
      <c r="AX217" s="200">
        <v>1.8</v>
      </c>
      <c r="AY217" s="370">
        <v>0.77</v>
      </c>
      <c r="AZ217" s="202">
        <v>3.08</v>
      </c>
      <c r="BA217" s="202">
        <v>3.03</v>
      </c>
      <c r="BB217" s="202">
        <v>2.94</v>
      </c>
      <c r="BC217" s="202">
        <v>2.89</v>
      </c>
      <c r="BD217" s="203">
        <v>2.88</v>
      </c>
      <c r="BE217" s="203">
        <v>2.88</v>
      </c>
      <c r="BF217" s="202">
        <v>2.86</v>
      </c>
      <c r="BG217" s="202">
        <v>2.82</v>
      </c>
      <c r="BH217" s="202">
        <v>2.77</v>
      </c>
      <c r="BI217" s="314">
        <v>2.73</v>
      </c>
      <c r="BJ217" s="200">
        <f>SUM(AP217:BI217)</f>
        <v>42.93000000000001</v>
      </c>
      <c r="BK217" s="205">
        <f>((AP217/AQ217)-1)*100</f>
        <v>2.010050251256268</v>
      </c>
      <c r="BL217" s="205">
        <f>((AQ217/AR217)-1)*100</f>
        <v>2.051282051282044</v>
      </c>
      <c r="BM217" s="205">
        <f>((AR217/AS217)-1)*100</f>
        <v>3.174603174603186</v>
      </c>
      <c r="BN217" s="205">
        <f>IF(AU217=0,0,IF(AU217&gt;AS217,0,((AS217/AU217)-1)*100))</f>
        <v>3.846153846153832</v>
      </c>
      <c r="BO217" s="205">
        <f>IF(AV217=0,0,IF(AV217&gt;AU217,0,((AU217/AV217)-1)*100))</f>
        <v>1.111111111111107</v>
      </c>
      <c r="BP217" s="205">
        <f>IF(AX217=0,0,IF(AX217&gt;AV217,0,((AV217/AX217)-1)*100))</f>
        <v>0</v>
      </c>
      <c r="BQ217" s="613">
        <f>IF(AY217=0,0,IF(AY217&gt;AX217,0,((AX217/AY217)-1)*100))</f>
        <v>133.7662337662338</v>
      </c>
      <c r="BR217" s="207">
        <f>IF(AZ217=0,0,IF(AZ217&gt;AY217,0,((AY217/AZ217)-1)*100))</f>
        <v>0</v>
      </c>
      <c r="BS217" s="207">
        <f>IF(BA217=0,0,IF(BA217&gt;AZ217,0,((AZ217/BA217)-1)*100))</f>
        <v>1.650165016501659</v>
      </c>
      <c r="BT217" s="207">
        <f>IF(BB217=0,0,IF(BB217&gt;BA217,0,((BA217/BB217)-1)*100))</f>
        <v>3.061224489795911</v>
      </c>
      <c r="BU217" s="207">
        <f>IF(BC217=0,0,IF(BC217&gt;BB217,0,((BB217/BC217)-1)*100))</f>
        <v>1.730103806228378</v>
      </c>
      <c r="BV217" s="207">
        <f>IF(BD217=0,0,IF(BD217&gt;BC217,0,((BC217/BD217)-1)*100))</f>
        <v>0.3472222222222321</v>
      </c>
      <c r="BW217" s="207">
        <f>IF(BE217=0,0,IF(BE217&gt;BD217,0,((BD217/BE217)-1)*100))</f>
        <v>0</v>
      </c>
      <c r="BX217" s="207">
        <f>IF(BF217=0,0,IF(BF217&gt;BE217,0,((BE217/BF217)-1)*100))</f>
        <v>0.6993006993007089</v>
      </c>
      <c r="BY217" s="207">
        <f>IF(BG217=0,0,IF(BG217&gt;BF217,0,((BF217/BG217)-1)*100))</f>
        <v>1.418439716312059</v>
      </c>
      <c r="BZ217" s="207">
        <f>IF(BH217=0,0,IF(BH217&gt;BG217,0,((BG217/BH217)-1)*100))</f>
        <v>1.805054151624552</v>
      </c>
      <c r="CA217" s="208">
        <f>IF(BI217=0,0,IF(BI217&gt;BH217,0,((BH217/BI217)-1)*100))</f>
        <v>1.46520146520146</v>
      </c>
      <c r="CB217" s="205">
        <f>AVERAGE(BK217:CA217)</f>
        <v>9.302126221636893</v>
      </c>
      <c r="CC217" s="205">
        <f>SQRT(AVERAGE((BK217-$CB217)^2,(BL217-$CB217)^2,(BM217-$CB217)^2,(BN217-$CB217)^2,(BO217-$CB217)^2,(BP217-$CB217)^2,(BQ217-$CB217)^2,(BR217-$CB217)^2,(BS217-$CB217)^2,(BT217-$CB217)^2,(BU217-$CB217)^2,(BV217-$CB217)^2,(BW217-$CB217)^2,(BX217-$CB217)^2,(BY217-$CB217)^2,(BZ217-$CB217)^2,(CA217-$CB217)^2))</f>
        <v>31.13525572259234</v>
      </c>
      <c r="CD217" t="s" s="110">
        <v>285</v>
      </c>
      <c r="CE217" s="209">
        <f>IF(AN217="n/a","n/a",IF(U217&lt;0,"n/a",IF(U217="n/a","n/a",I217+AN217-U217)))</f>
        <v>-14.50838682076677</v>
      </c>
      <c r="CF217" s="209">
        <f>IF(AN217="n/a","n/a",I217+AN217)</f>
        <v>9.711952162284078</v>
      </c>
      <c r="CG217" s="205">
        <f>D217/10+(1000-E217)/100+IF(F217="N",2,IF(F217="Y",1,0))+IF(G217="N",2,IF(G217="Y",1,0))+IF(L217&gt;10,5,L217/2)+IF(S217&gt;100,0,IF(S217&lt;0,0,(100-S217)/10))+IF(U217&gt;100,0,IF(U217&lt;0,0,(100-U217)/10))+IF(X217="-",0,IF(X217="N/A",0,IF(X217&gt;5,0,5-X217)))+IF(Y217&gt;5,0,5-Y217)+IF(Z217="N/A",0,IF(Z217&gt;5,0,5-Z217))+IF(AB217&lt;0,0,IF(AB217="-",0,IF(AB217="N/A",0,IF(AB217&gt;10,5,AB217/2))))+IF(AC217="n/a",0,IF(AC217&lt;0,0,IF(AC217&gt;10,5,AC217/2)))+IF(AE217="n/a",0,IF(AE217&lt;0,0,IF(AE217&gt;10,5,AE217/2)))+AF217/10+IF(AG217&gt;100000,3,IF(AG217&gt;10000,2,IF(AG217&gt;1000,1,0)))+IF(AL217&gt;10,5,AL217/2)+IF(AM217="n/a",0,IF(AM217&gt;10,5,AM217/2))+IF(AN217="n/a",0,IF(AN217&gt;10,5,AN217/2))+IF(AO217="n/a",0,IF(AO217&lt;0,0,IF(AO217&gt;10,5,AO217/2)))+IF(CB217&gt;10,5,CB217/2)</f>
        <v>45.09679467674199</v>
      </c>
      <c r="CH217" s="315">
        <f>IF(AB217="n/a",1.03*AP217,IF(AB217&lt;0,1.01*AP217,IF(AB217&gt;10,1.1*AP217,(1+AB217/100)*AP217)))</f>
        <v>2.233</v>
      </c>
      <c r="CI217" s="211">
        <f>IF($AC217="n/a",1.03*CH217,IF($AC217&lt;0,1.01*CH217,IF($AC217&gt;10,1.1*CH217,(1+$AC217/100)*CH217)))</f>
        <v>2.4563</v>
      </c>
      <c r="CJ217" s="212">
        <f>IF($AE217="n/a",1.03*CI217,IF($AE217&lt;0,1.01*CI217,IF($AE217&gt;10,1.1*CI217,(1+$AE217/100)*CI217)))</f>
        <v>2.579115</v>
      </c>
      <c r="CK217" s="212">
        <f>IF($AE217="n/a",1.03*CJ217,IF($AE217&lt;0,1.01*CJ217,IF($AE217&gt;10,1.1*CJ217,(1+$AE217/100)*CJ217)))</f>
        <v>2.708070750000001</v>
      </c>
      <c r="CL217" s="210">
        <f>IF($AE217="n/a",1.03*CK217,IF($AE217&lt;0,1.01*CK217,IF($AE217&gt;10,1.1*CK217,(1+$AE217/100)*CK217)))</f>
        <v>2.843474287500001</v>
      </c>
      <c r="CM217" s="211">
        <f>SUM(CH217:CL217)</f>
        <v>12.8199600375</v>
      </c>
      <c r="CN217" s="208">
        <f>(CM217/H217)*100</f>
        <v>44.85640321028693</v>
      </c>
      <c r="CO217" s="213">
        <v>1.04</v>
      </c>
      <c r="CP217" s="214">
        <v>9.699999999999999</v>
      </c>
      <c r="CQ217" s="215">
        <v>-12.5</v>
      </c>
      <c r="CR217" s="214">
        <v>1.7</v>
      </c>
      <c r="CS217" s="215">
        <v>-4.1</v>
      </c>
    </row>
    <row r="218" ht="11.25" customHeight="1">
      <c r="A218" t="s" s="227">
        <v>1546</v>
      </c>
      <c r="B218" t="s" s="116">
        <v>1547</v>
      </c>
      <c r="C218" t="s" s="227">
        <v>525</v>
      </c>
      <c r="D218" s="218">
        <v>8</v>
      </c>
      <c r="E218" s="85">
        <v>424</v>
      </c>
      <c r="F218" t="s" s="220">
        <v>129</v>
      </c>
      <c r="G218" t="s" s="221">
        <v>129</v>
      </c>
      <c r="H218" s="493">
        <v>21.55</v>
      </c>
      <c r="I218" s="223">
        <f>(R218/H218)*100</f>
        <v>2.586264501160092</v>
      </c>
      <c r="J218" s="224">
        <v>0.1327</v>
      </c>
      <c r="K218" s="224">
        <v>0.139335</v>
      </c>
      <c r="L218" s="223">
        <f>((K218/J218)-1)*100</f>
        <v>4.999999999999982</v>
      </c>
      <c r="M218" s="226">
        <v>43082</v>
      </c>
      <c r="N218" s="226">
        <v>43083</v>
      </c>
      <c r="O218" s="226">
        <v>43104</v>
      </c>
      <c r="P218" t="s" s="227">
        <v>325</v>
      </c>
      <c r="Q218" t="s" s="582">
        <v>1548</v>
      </c>
      <c r="R218" s="225">
        <f>K218*4</f>
        <v>0.5573399999999999</v>
      </c>
      <c r="S218" s="228">
        <f>IF(OR(W218&lt;0.01,W218="n/a"),"n/a",R218/W218*100)</f>
        <v>40.09640287769784</v>
      </c>
      <c r="T218" t="s" s="361">
        <f>IF(OR(W218&lt;0.01,Z218="n/a"),"n/a",(H218/SQRT(22.5*W218*(H218/Z218))-1)*100)</f>
        <v>143</v>
      </c>
      <c r="U218" s="223">
        <f>IF(OR(W218&lt;0.01,W218="n/a"),"n/a",H218/W218)</f>
        <v>15.50359712230216</v>
      </c>
      <c r="V218" s="230">
        <v>10</v>
      </c>
      <c r="W218" s="222">
        <v>1.39</v>
      </c>
      <c r="X218" s="222">
        <v>2.47</v>
      </c>
      <c r="Y218" s="231">
        <v>0.71</v>
      </c>
      <c r="Z218" t="s" s="514">
        <v>143</v>
      </c>
      <c r="AA218" s="233">
        <v>-57.1</v>
      </c>
      <c r="AB218" s="234">
        <v>-24.5</v>
      </c>
      <c r="AC218" s="235">
        <v>7.69</v>
      </c>
      <c r="AD218" s="236">
        <v>-14.4</v>
      </c>
      <c r="AE218" s="236">
        <v>6.29</v>
      </c>
      <c r="AF218" s="237">
        <v>30</v>
      </c>
      <c r="AG218" s="238">
        <v>36028</v>
      </c>
      <c r="AH218" s="239">
        <v>0.1</v>
      </c>
      <c r="AI218" t="s" s="416">
        <v>143</v>
      </c>
      <c r="AJ218" t="s" s="265">
        <f>IF(OR(AD218&lt;0,AD218="n/a",AD218=0,AN218="n/a"),"n/a",AN218/AD218)</f>
        <v>143</v>
      </c>
      <c r="AK218" s="242">
        <f>IF(OR(AN218&lt;0,AN218="n/a",AO218&lt;0,AO218="n/a"),"n/a",AN218/AO218)</f>
        <v>1.684820936051341</v>
      </c>
      <c r="AL218" s="243">
        <f>((AP218/AQ218)^(1/1)-1)*100</f>
        <v>48.22134387351777</v>
      </c>
      <c r="AM218" s="243">
        <f>IF(AS218=0,"n/a",((AP218/AS218)^(1/3)-1)*100)</f>
        <v>23.46771042443914</v>
      </c>
      <c r="AN218" s="243">
        <f>IF(AV218=0,"n/a",((AP218/AV218)^(1/5)-1)*100)</f>
        <v>21.13919486915226</v>
      </c>
      <c r="AO218" s="244">
        <f>IF(BB218=0,"n/a",((AP218/BB218)^(1/10)-1)*100)</f>
        <v>12.54684958906997</v>
      </c>
      <c r="AP218" s="241">
        <v>0.492</v>
      </c>
      <c r="AQ218" s="241">
        <v>0.331936</v>
      </c>
      <c r="AR218" s="241">
        <v>0.2878036</v>
      </c>
      <c r="AS218" s="241">
        <v>0.2613996</v>
      </c>
      <c r="AT218" s="245"/>
      <c r="AU218" s="241">
        <v>0.237636</v>
      </c>
      <c r="AV218" s="241">
        <v>0.1886</v>
      </c>
      <c r="AW218" s="245"/>
      <c r="AX218" s="583">
        <v>0.15088</v>
      </c>
      <c r="AY218" s="394">
        <v>0.15088</v>
      </c>
      <c r="AZ218" s="317">
        <v>0.15088</v>
      </c>
      <c r="BA218" s="317">
        <v>0.15088</v>
      </c>
      <c r="BB218" s="317">
        <v>0.15088</v>
      </c>
      <c r="BC218" s="317">
        <v>0.15088</v>
      </c>
      <c r="BD218" s="317">
        <v>0.15088</v>
      </c>
      <c r="BE218" s="317">
        <v>0.15088</v>
      </c>
      <c r="BF218" s="317">
        <v>0.15088</v>
      </c>
      <c r="BG218" s="317">
        <v>0.15088</v>
      </c>
      <c r="BH218" s="317">
        <v>0.15088</v>
      </c>
      <c r="BI218" s="249">
        <v>0.15088</v>
      </c>
      <c r="BJ218" s="246">
        <f>SUM(AP218:BI218)</f>
        <v>3.609935199999999</v>
      </c>
      <c r="BK218" s="250">
        <f>((AP218/AQ218)-1)*100</f>
        <v>48.22134387351777</v>
      </c>
      <c r="BL218" s="250">
        <f>((AQ218/AR218)-1)*100</f>
        <v>15.33420707732636</v>
      </c>
      <c r="BM218" s="250">
        <f>((AR218/AS218)-1)*100</f>
        <v>10.1010101010101</v>
      </c>
      <c r="BN218" s="250">
        <f>IF(AU218=0,0,IF(AU218&gt;AS218,0,((AS218/AU218)-1)*100))</f>
        <v>9.999999999999986</v>
      </c>
      <c r="BO218" s="250">
        <f>IF(AV218=0,0,IF(AV218&gt;AU218,0,((AU218/AV218)-1)*100))</f>
        <v>26.00000000000002</v>
      </c>
      <c r="BP218" s="250">
        <f>IF(AX218=0,0,IF(AX218&gt;AV218,0,((AV218/AX218)-1)*100))</f>
        <v>24.99999999999998</v>
      </c>
      <c r="BQ218" s="251">
        <f>IF(AY218=0,0,IF(AY218&gt;AX218,0,((AX218/AY218)-1)*100))</f>
        <v>0</v>
      </c>
      <c r="BR218" s="252">
        <f>IF(AZ218=0,0,IF(AZ218&gt;AY218,0,((AY218/AZ218)-1)*100))</f>
        <v>0</v>
      </c>
      <c r="BS218" s="252">
        <f>IF(BA218=0,0,IF(BA218&gt;AZ218,0,((AZ218/BA218)-1)*100))</f>
        <v>0</v>
      </c>
      <c r="BT218" s="252">
        <f>IF(BB218=0,0,IF(BB218&gt;BA218,0,((BA218/BB218)-1)*100))</f>
        <v>0</v>
      </c>
      <c r="BU218" s="252">
        <f>IF(BC218=0,0,IF(BC218&gt;BB218,0,((BB218/BC218)-1)*100))</f>
        <v>0</v>
      </c>
      <c r="BV218" s="252">
        <f>IF(BD218=0,0,IF(BD218&gt;BC218,0,((BC218/BD218)-1)*100))</f>
        <v>0</v>
      </c>
      <c r="BW218" s="252">
        <f>IF(BE218=0,0,IF(BE218&gt;BD218,0,((BD218/BE218)-1)*100))</f>
        <v>0</v>
      </c>
      <c r="BX218" s="252">
        <f>IF(BF218=0,0,IF(BF218&gt;BE218,0,((BE218/BF218)-1)*100))</f>
        <v>0</v>
      </c>
      <c r="BY218" s="252">
        <f>IF(BG218=0,0,IF(BG218&gt;BF218,0,((BF218/BG218)-1)*100))</f>
        <v>0</v>
      </c>
      <c r="BZ218" s="252">
        <f>IF(BH218=0,0,IF(BH218&gt;BG218,0,((BG218/BH218)-1)*100))</f>
        <v>0</v>
      </c>
      <c r="CA218" s="253">
        <f>IF(BI218=0,0,IF(BI218&gt;BH218,0,((BH218/BI218)-1)*100))</f>
        <v>0</v>
      </c>
      <c r="CB218" s="250">
        <f>AVERAGE(BK218:CA218)</f>
        <v>7.920974179520835</v>
      </c>
      <c r="CC218" s="250">
        <f>SQRT(AVERAGE((BK218-$CB218)^2,(BL218-$CB218)^2,(BM218-$CB218)^2,(BN218-$CB218)^2,(BO218-$CB218)^2,(BP218-$CB218)^2,(BQ218-$CB218)^2,(BR218-$CB218)^2,(BS218-$CB218)^2,(BT218-$CB218)^2,(BU218-$CB218)^2,(BV218-$CB218)^2,(BW218-$CB218)^2,(BX218-$CB218)^2,(BY218-$CB218)^2,(BZ218-$CB218)^2,(CA218-$CB218)^2))</f>
        <v>13.27725869457263</v>
      </c>
      <c r="CD218" t="s" s="116">
        <v>178</v>
      </c>
      <c r="CE218" s="254">
        <f>IF(AN218="n/a","n/a",IF(U218&lt;0,"n/a",IF(U218="n/a","n/a",I218+AN218-U218)))</f>
        <v>8.221862248010186</v>
      </c>
      <c r="CF218" s="254">
        <f>IF(AN218="n/a","n/a",I218+AN218)</f>
        <v>23.72545937031235</v>
      </c>
      <c r="CG218" s="250">
        <f>D218/10+(1000-E218)/100+IF(F218="N",2,IF(F218="Y",1,0))+IF(G218="N",2,IF(G218="Y",1,0))+IF(L218&gt;10,5,L218/2)+IF(S218&gt;100,0,IF(S218&lt;0,0,(100-S218)/10))+IF(U218&gt;100,0,IF(U218&lt;0,0,(100-U218)/10))+IF(X218="-",0,IF(X218="N/A",0,IF(X218&gt;5,0,5-X218)))+IF(Y218&gt;5,0,5-Y218)+IF(Z218="N/A",0,IF(Z218&gt;5,0,5-Z218))+IF(AB218&lt;0,0,IF(AB218="-",0,IF(AB218="N/A",0,IF(AB218&gt;10,5,AB218/2))))+IF(AC218="n/a",0,IF(AC218&lt;0,0,IF(AC218&gt;10,5,AC218/2)))+IF(AE218="n/a",0,IF(AE218&lt;0,0,IF(AE218&gt;10,5,AE218/2)))+AF218/10+IF(AG218&gt;100000,3,IF(AG218&gt;10000,2,IF(AG218&gt;1000,1,0)))+IF(AL218&gt;10,5,AL218/2)+IF(AM218="n/a",0,IF(AM218&gt;10,5,AM218/2))+IF(AN218="n/a",0,IF(AN218&gt;10,5,AN218/2))+IF(AO218="n/a",0,IF(AO218&lt;0,0,IF(AO218&gt;10,5,AO218/2)))+IF(CB218&gt;10,5,CB218/2)</f>
        <v>66.27048708976041</v>
      </c>
      <c r="CH218" s="255">
        <f>IF(AB218="n/a",1.03*AP218,IF(AB218&lt;0,1.01*AP218,IF(AB218&gt;10,1.1*AP218,(1+AB218/100)*AP218)))</f>
        <v>0.49692</v>
      </c>
      <c r="CI218" s="256">
        <f>IF($AC218="n/a",1.03*CH218,IF($AC218&lt;0,1.01*CH218,IF($AC218&gt;10,1.1*CH218,(1+$AC218/100)*CH218)))</f>
        <v>0.535133148</v>
      </c>
      <c r="CJ218" s="257">
        <f>IF($AE218="n/a",1.03*CI218,IF($AE218&lt;0,1.01*CI218,IF($AE218&gt;10,1.1*CI218,(1+$AE218/100)*CI218)))</f>
        <v>0.5687930230092</v>
      </c>
      <c r="CK218" s="257">
        <f>IF($AE218="n/a",1.03*CJ218,IF($AE218&lt;0,1.01*CJ218,IF($AE218&gt;10,1.1*CJ218,(1+$AE218/100)*CJ218)))</f>
        <v>0.6045701041564786</v>
      </c>
      <c r="CL218" s="258">
        <f>IF($AE218="n/a",1.03*CK218,IF($AE218&lt;0,1.01*CK218,IF($AE218&gt;10,1.1*CK218,(1+$AE218/100)*CK218)))</f>
        <v>0.6425975637079211</v>
      </c>
      <c r="CM218" s="256">
        <f>SUM(CH218:CL218)</f>
        <v>2.848013838873599</v>
      </c>
      <c r="CN218" s="253">
        <f>(CM218/H218)*100</f>
        <v>13.21584147969187</v>
      </c>
      <c r="CO218" s="259">
        <v>1.85</v>
      </c>
      <c r="CP218" s="260">
        <v>53.6</v>
      </c>
      <c r="CQ218" s="261">
        <v>-3.4</v>
      </c>
      <c r="CR218" s="260">
        <v>7</v>
      </c>
      <c r="CS218" s="261">
        <v>17.5</v>
      </c>
    </row>
    <row r="219" ht="11.25" customHeight="1">
      <c r="A219" t="s" s="116">
        <v>1549</v>
      </c>
      <c r="B219" t="s" s="116">
        <v>1550</v>
      </c>
      <c r="C219" t="s" s="227">
        <v>1113</v>
      </c>
      <c r="D219" s="218">
        <v>7</v>
      </c>
      <c r="E219" s="85">
        <v>501</v>
      </c>
      <c r="F219" t="s" s="220">
        <v>129</v>
      </c>
      <c r="G219" t="s" s="221">
        <v>129</v>
      </c>
      <c r="H219" s="493">
        <v>255.35</v>
      </c>
      <c r="I219" s="223">
        <f>(R219/H219)*100</f>
        <v>0.6265909535931076</v>
      </c>
      <c r="J219" s="224">
        <v>0.29</v>
      </c>
      <c r="K219" s="224">
        <v>0.4</v>
      </c>
      <c r="L219" s="223">
        <f>((K219/J219)-1)*100</f>
        <v>37.93103448275863</v>
      </c>
      <c r="M219" s="226">
        <v>42823</v>
      </c>
      <c r="N219" s="226">
        <v>42825</v>
      </c>
      <c r="O219" s="226">
        <v>42853</v>
      </c>
      <c r="P219" t="s" s="227">
        <v>344</v>
      </c>
      <c r="Q219" s="316"/>
      <c r="R219" s="225">
        <f>K219*4</f>
        <v>1.6</v>
      </c>
      <c r="S219" s="228">
        <f>IF(OR(W219&lt;0.01,W219="n/a"),"n/a",R219/W219*100)</f>
        <v>13.06122448979592</v>
      </c>
      <c r="T219" s="229">
        <f>IF(OR(W219&lt;0.01,Z219="n/a"),"n/a",(H219/SQRT(22.5*W219*(H219/Z219))-1)*100)</f>
        <v>76.69472245460716</v>
      </c>
      <c r="U219" s="223">
        <f>IF(OR(W219&lt;0.01,W219="n/a"),"n/a",H219/W219)</f>
        <v>20.84489795918367</v>
      </c>
      <c r="V219" s="230">
        <v>12</v>
      </c>
      <c r="W219" s="222">
        <v>12.25</v>
      </c>
      <c r="X219" s="222">
        <v>1.57</v>
      </c>
      <c r="Y219" s="231">
        <v>0.6899999999999999</v>
      </c>
      <c r="Z219" s="232">
        <v>3.37</v>
      </c>
      <c r="AA219" s="233">
        <v>16.8</v>
      </c>
      <c r="AB219" s="234">
        <v>-51.8</v>
      </c>
      <c r="AC219" s="235">
        <v>6.24</v>
      </c>
      <c r="AD219" s="236">
        <v>-13.6</v>
      </c>
      <c r="AE219" s="236">
        <v>13.32</v>
      </c>
      <c r="AF219" s="237">
        <v>23</v>
      </c>
      <c r="AG219" s="238">
        <v>36924</v>
      </c>
      <c r="AH219" s="239">
        <v>0.1</v>
      </c>
      <c r="AI219" s="240">
        <v>0.47</v>
      </c>
      <c r="AJ219" t="s" s="265">
        <f>IF(OR(AD219&lt;0,AD219="n/a",AD219=0,AN219="n/a"),"n/a",AN219/AD219)</f>
        <v>143</v>
      </c>
      <c r="AK219" t="s" s="265">
        <f>IF(OR(AN219&lt;0,AN219="n/a",AO219&lt;0,AO219="n/a"),"n/a",AN219/AO219)</f>
        <v>143</v>
      </c>
      <c r="AL219" s="243">
        <f>((AP219/AQ219)^(1/1)-1)*100</f>
        <v>1.754385964912286</v>
      </c>
      <c r="AM219" s="243">
        <f>IF(AS219=0,"n/a",((AP219/AS219)^(1/3)-1)*100)</f>
        <v>3.050643478812942</v>
      </c>
      <c r="AN219" s="243">
        <f>IF(AV219=0,"n/a",((AP219/AV219)^(1/5)-1)*100)</f>
        <v>18.33074450242968</v>
      </c>
      <c r="AO219" t="s" s="265">
        <f>IF(BB219=0,"n/a",((AP219/BB219)^(1/10)-1)*100)</f>
        <v>143</v>
      </c>
      <c r="AP219" s="321">
        <v>1.16</v>
      </c>
      <c r="AQ219" s="241">
        <v>1.14</v>
      </c>
      <c r="AR219" s="241">
        <v>1.1</v>
      </c>
      <c r="AS219" s="241">
        <v>1.06</v>
      </c>
      <c r="AT219" s="245"/>
      <c r="AU219" s="241">
        <v>1.02</v>
      </c>
      <c r="AV219" s="241">
        <v>0.5</v>
      </c>
      <c r="AW219" s="245"/>
      <c r="AX219" s="583">
        <v>0</v>
      </c>
      <c r="AY219" s="394">
        <v>0</v>
      </c>
      <c r="AZ219" s="317">
        <v>0</v>
      </c>
      <c r="BA219" s="317">
        <v>0</v>
      </c>
      <c r="BB219" s="317">
        <v>0</v>
      </c>
      <c r="BC219" s="317">
        <v>0</v>
      </c>
      <c r="BD219" s="317">
        <v>0</v>
      </c>
      <c r="BE219" s="317">
        <v>0</v>
      </c>
      <c r="BF219" s="317">
        <v>0</v>
      </c>
      <c r="BG219" s="317">
        <v>0</v>
      </c>
      <c r="BH219" s="317">
        <v>0</v>
      </c>
      <c r="BI219" s="401">
        <v>0</v>
      </c>
      <c r="BJ219" s="246">
        <f>SUM(AP219:BI219)</f>
        <v>5.98</v>
      </c>
      <c r="BK219" s="250">
        <f>((AP219/AQ219)-1)*100</f>
        <v>1.754385964912286</v>
      </c>
      <c r="BL219" s="250">
        <f>((AQ219/AR219)-1)*100</f>
        <v>3.636363636363615</v>
      </c>
      <c r="BM219" s="250">
        <f>((AR219/AS219)-1)*100</f>
        <v>3.773584905660377</v>
      </c>
      <c r="BN219" s="250">
        <f>IF(AU219=0,0,IF(AU219&gt;AS219,0,((AS219/AU219)-1)*100))</f>
        <v>3.921568627450989</v>
      </c>
      <c r="BO219" s="250">
        <f>IF(AV219=0,0,IF(AV219&gt;AU219,0,((AU219/AV219)-1)*100))</f>
        <v>104</v>
      </c>
      <c r="BP219" s="250">
        <f>IF(AX219=0,0,IF(AX219&gt;AV219,0,((AV219/AX219)-1)*100))</f>
        <v>0</v>
      </c>
      <c r="BQ219" s="639">
        <f>IF(AY219=0,0,IF(AY219&gt;AX219,0,((AX219/AY219)-1)*100))</f>
        <v>0</v>
      </c>
      <c r="BR219" s="252">
        <f>IF(AZ219=0,0,IF(AZ219&gt;AY219,0,((AY219/AZ219)-1)*100))</f>
        <v>0</v>
      </c>
      <c r="BS219" s="252">
        <f>IF(BA219=0,0,IF(BA219&gt;AZ219,0,((AZ219/BA219)-1)*100))</f>
        <v>0</v>
      </c>
      <c r="BT219" s="252">
        <f>IF(BB219=0,0,IF(BB219&gt;BA219,0,((BA219/BB219)-1)*100))</f>
        <v>0</v>
      </c>
      <c r="BU219" s="252">
        <f>IF(BC219=0,0,IF(BC219&gt;BB219,0,((BB219/BC219)-1)*100))</f>
        <v>0</v>
      </c>
      <c r="BV219" s="252">
        <f>IF(BD219=0,0,IF(BD219&gt;BC219,0,((BC219/BD219)-1)*100))</f>
        <v>0</v>
      </c>
      <c r="BW219" s="252">
        <f>IF(BE219=0,0,IF(BE219&gt;BD219,0,((BD219/BE219)-1)*100))</f>
        <v>0</v>
      </c>
      <c r="BX219" s="252">
        <f>IF(BF219=0,0,IF(BF219&gt;BE219,0,((BE219/BF219)-1)*100))</f>
        <v>0</v>
      </c>
      <c r="BY219" s="252">
        <f>IF(BG219=0,0,IF(BG219&gt;BF219,0,((BF219/BG219)-1)*100))</f>
        <v>0</v>
      </c>
      <c r="BZ219" s="252">
        <f>IF(BH219=0,0,IF(BH219&gt;BG219,0,((BG219/BH219)-1)*100))</f>
        <v>0</v>
      </c>
      <c r="CA219" s="253">
        <f>IF(BI219=0,0,IF(BI219&gt;BH219,0,((BH219/BI219)-1)*100))</f>
        <v>0</v>
      </c>
      <c r="CB219" s="250">
        <f>AVERAGE(BK219:CA219)</f>
        <v>6.887406066728663</v>
      </c>
      <c r="CC219" s="250">
        <f>SQRT(AVERAGE((BK219-$CB219)^2,(BL219-$CB219)^2,(BM219-$CB219)^2,(BN219-$CB219)^2,(BO219-$CB219)^2,(BP219-$CB219)^2,(BQ219-$CB219)^2,(BR219-$CB219)^2,(BS219-$CB219)^2,(BT219-$CB219)^2,(BU219-$CB219)^2,(BV219-$CB219)^2,(BW219-$CB219)^2,(BX219-$CB219)^2,(BY219-$CB219)^2,(BZ219-$CB219)^2,(CA219-$CB219)^2))</f>
        <v>24.3207748214586</v>
      </c>
      <c r="CD219" t="s" s="116">
        <v>188</v>
      </c>
      <c r="CE219" s="254">
        <f>IF(AN219="n/a","n/a",IF(U219&lt;0,"n/a",IF(U219="n/a","n/a",I219+AN219-U219)))</f>
        <v>-1.887562503160879</v>
      </c>
      <c r="CF219" s="254">
        <f>IF(AN219="n/a","n/a",I219+AN219)</f>
        <v>18.95733545602279</v>
      </c>
      <c r="CG219" s="250">
        <f>D219/10+(1000-E219)/100+IF(F219="N",2,IF(F219="Y",1,0))+IF(G219="N",2,IF(G219="Y",1,0))+IF(L219&gt;10,5,L219/2)+IF(S219&gt;100,0,IF(S219&lt;0,0,(100-S219)/10))+IF(U219&gt;100,0,IF(U219&lt;0,0,(100-U219)/10))+IF(X219="-",0,IF(X219="N/A",0,IF(X219&gt;5,0,5-X219)))+IF(Y219&gt;5,0,5-Y219)+IF(Z219="N/A",0,IF(Z219&gt;5,0,5-Z219))+IF(AB219&lt;0,0,IF(AB219="-",0,IF(AB219="N/A",0,IF(AB219&gt;10,5,AB219/2))))+IF(AC219="n/a",0,IF(AC219&lt;0,0,IF(AC219&gt;10,5,AC219/2)))+IF(AE219="n/a",0,IF(AE219&lt;0,0,IF(AE219&gt;10,5,AE219/2)))+AF219/10+IF(AG219&gt;100000,3,IF(AG219&gt;10000,2,IF(AG219&gt;1000,1,0)))+IF(AL219&gt;10,5,AL219/2)+IF(AM219="n/a",0,IF(AM219&gt;10,5,AM219/2))+IF(AN219="n/a",0,IF(AN219&gt;10,5,AN219/2))+IF(AO219="n/a",0,IF(AO219&lt;0,0,IF(AO219&gt;10,5,AO219/2)))+IF(CB219&gt;10,5,CB219/2)</f>
        <v>59.93560551032899</v>
      </c>
      <c r="CH219" s="255">
        <f>IF(AB219="n/a",1.03*AP219,IF(AB219&lt;0,1.01*AP219,IF(AB219&gt;10,1.1*AP219,(1+AB219/100)*AP219)))</f>
        <v>1.1716</v>
      </c>
      <c r="CI219" s="256">
        <f>IF($AC219="n/a",1.03*CH219,IF($AC219&lt;0,1.01*CH219,IF($AC219&gt;10,1.1*CH219,(1+$AC219/100)*CH219)))</f>
        <v>1.24470784</v>
      </c>
      <c r="CJ219" s="257">
        <f>IF($AE219="n/a",1.03*CI219,IF($AE219&lt;0,1.01*CI219,IF($AE219&gt;10,1.1*CI219,(1+$AE219/100)*CI219)))</f>
        <v>1.369178624</v>
      </c>
      <c r="CK219" s="257">
        <f>IF($AE219="n/a",1.03*CJ219,IF($AE219&lt;0,1.01*CJ219,IF($AE219&gt;10,1.1*CJ219,(1+$AE219/100)*CJ219)))</f>
        <v>1.5060964864</v>
      </c>
      <c r="CL219" s="258">
        <f>IF($AE219="n/a",1.03*CK219,IF($AE219&lt;0,1.01*CK219,IF($AE219&gt;10,1.1*CK219,(1+$AE219/100)*CK219)))</f>
        <v>1.656706135040</v>
      </c>
      <c r="CM219" s="256">
        <f>SUM(CH219:CL219)</f>
        <v>6.948289085440001</v>
      </c>
      <c r="CN219" s="253">
        <f>(CM219/H219)*100</f>
        <v>2.721084427429019</v>
      </c>
      <c r="CO219" s="259">
        <v>0.89</v>
      </c>
      <c r="CP219" s="260">
        <v>54.7</v>
      </c>
      <c r="CQ219" s="261">
        <v>-3.5</v>
      </c>
      <c r="CR219" s="260">
        <v>3.1</v>
      </c>
      <c r="CS219" s="261">
        <v>11.4</v>
      </c>
    </row>
    <row r="220" ht="11.25" customHeight="1">
      <c r="A220" t="s" s="116">
        <v>1551</v>
      </c>
      <c r="B220" t="s" s="116">
        <v>1552</v>
      </c>
      <c r="C220" t="s" s="227">
        <v>128</v>
      </c>
      <c r="D220" s="218">
        <v>8</v>
      </c>
      <c r="E220" s="85">
        <v>423</v>
      </c>
      <c r="F220" t="s" s="220">
        <v>141</v>
      </c>
      <c r="G220" t="s" s="221">
        <v>141</v>
      </c>
      <c r="H220" s="493">
        <v>13.8</v>
      </c>
      <c r="I220" s="223">
        <f>(R220/H220)*100</f>
        <v>3.188405797101449</v>
      </c>
      <c r="J220" s="224">
        <v>0.08</v>
      </c>
      <c r="K220" s="224">
        <v>0.11</v>
      </c>
      <c r="L220" s="223">
        <f>((K220/J220)-1)*100</f>
        <v>37.5</v>
      </c>
      <c r="M220" s="226">
        <v>43084</v>
      </c>
      <c r="N220" s="226">
        <v>43087</v>
      </c>
      <c r="O220" s="226">
        <v>43102</v>
      </c>
      <c r="P220" t="s" s="227">
        <v>447</v>
      </c>
      <c r="Q220" t="s" s="582">
        <v>1502</v>
      </c>
      <c r="R220" s="225">
        <f>K220*4</f>
        <v>0.44</v>
      </c>
      <c r="S220" s="228">
        <f>IF(OR(W220&lt;0.01,W220="n/a"),"n/a",R220/W220*100)</f>
        <v>53.01204819277109</v>
      </c>
      <c r="T220" s="229">
        <f>IF(OR(W220&lt;0.01,Z220="n/a"),"n/a",(H220/SQRT(22.5*W220*(H220/Z220))-1)*100)</f>
        <v>7.710753528618541</v>
      </c>
      <c r="U220" s="223">
        <f>IF(OR(W220&lt;0.01,W220="n/a"),"n/a",H220/W220)</f>
        <v>16.62650602409639</v>
      </c>
      <c r="V220" s="230">
        <v>12</v>
      </c>
      <c r="W220" s="222">
        <v>0.83</v>
      </c>
      <c r="X220" s="222">
        <v>1.95</v>
      </c>
      <c r="Y220" s="231">
        <v>4.48</v>
      </c>
      <c r="Z220" s="232">
        <v>1.57</v>
      </c>
      <c r="AA220" s="233">
        <v>7.2</v>
      </c>
      <c r="AB220" s="234">
        <v>-13</v>
      </c>
      <c r="AC220" s="235">
        <v>17.73</v>
      </c>
      <c r="AD220" s="236">
        <v>3.6</v>
      </c>
      <c r="AE220" s="236">
        <v>8.550000000000001</v>
      </c>
      <c r="AF220" s="237">
        <v>23</v>
      </c>
      <c r="AG220" s="238">
        <v>15027</v>
      </c>
      <c r="AH220" s="239">
        <v>1</v>
      </c>
      <c r="AI220" s="240">
        <v>0.89</v>
      </c>
      <c r="AJ220" s="241">
        <f>IF(OR(AD220&lt;0,AD220="n/a",AD220=0,AN220="n/a"),"n/a",AN220/AD220)</f>
        <v>8.875219743691506</v>
      </c>
      <c r="AK220" t="s" s="265">
        <f>IF(OR(AN220&lt;0,AN220="n/a",AO220&lt;0,AO220="n/a"),"n/a",AN220/AO220)</f>
        <v>143</v>
      </c>
      <c r="AL220" s="243">
        <f>((AP220/AQ220)^(1/1)-1)*100</f>
        <v>16.66666666666667</v>
      </c>
      <c r="AM220" s="243">
        <f>IF(AS220=0,"n/a",((AP220/AS220)^(1/3)-1)*100)</f>
        <v>15.86755482954834</v>
      </c>
      <c r="AN220" s="243">
        <f>IF(AV220=0,"n/a",((AP220/AV220)^(1/5)-1)*100)</f>
        <v>31.95079107728942</v>
      </c>
      <c r="AO220" s="254">
        <f>IF(BB220=0,"n/a",((AP220/BB220)^(1/10)-1)*100)</f>
        <v>-11.63850161206286</v>
      </c>
      <c r="AP220" s="241">
        <v>0.28</v>
      </c>
      <c r="AQ220" s="241">
        <v>0.24</v>
      </c>
      <c r="AR220" s="321">
        <v>0.2</v>
      </c>
      <c r="AS220" s="241">
        <v>0.18</v>
      </c>
      <c r="AT220" s="245"/>
      <c r="AU220" s="321">
        <v>0.16</v>
      </c>
      <c r="AV220" s="241">
        <v>0.07000000000000001</v>
      </c>
      <c r="AW220" s="245"/>
      <c r="AX220" s="583">
        <v>0.04</v>
      </c>
      <c r="AY220" s="394">
        <v>0.16333</v>
      </c>
      <c r="AZ220" s="317">
        <v>0.79667</v>
      </c>
      <c r="BA220" s="248">
        <v>1.045</v>
      </c>
      <c r="BB220" s="248">
        <v>0.965</v>
      </c>
      <c r="BC220" s="248">
        <v>0.83</v>
      </c>
      <c r="BD220" s="248">
        <v>0.725</v>
      </c>
      <c r="BE220" s="248">
        <v>0.655</v>
      </c>
      <c r="BF220" s="317">
        <v>0.64</v>
      </c>
      <c r="BG220" s="248">
        <v>0.76</v>
      </c>
      <c r="BH220" s="248">
        <v>0.74546</v>
      </c>
      <c r="BI220" s="249">
        <v>0.67769</v>
      </c>
      <c r="BJ220" s="246">
        <f>SUM(AP220:BI220)</f>
        <v>9.17315</v>
      </c>
      <c r="BK220" s="250">
        <f>((AP220/AQ220)-1)*100</f>
        <v>16.66666666666667</v>
      </c>
      <c r="BL220" s="250">
        <f>((AQ220/AR220)-1)*100</f>
        <v>20</v>
      </c>
      <c r="BM220" s="250">
        <f>((AR220/AS220)-1)*100</f>
        <v>11.11111111111112</v>
      </c>
      <c r="BN220" s="250">
        <f>IF(AU220=0,0,IF(AU220&gt;AS220,0,((AS220/AU220)-1)*100))</f>
        <v>12.5</v>
      </c>
      <c r="BO220" s="250">
        <f>IF(AV220=0,0,IF(AV220&gt;AU220,0,((AU220/AV220)-1)*100))</f>
        <v>128.5714285714286</v>
      </c>
      <c r="BP220" s="250">
        <f>IF(AX220=0,0,IF(AX220&gt;AV220,0,((AV220/AX220)-1)*100))</f>
        <v>75.00000000000003</v>
      </c>
      <c r="BQ220" s="251">
        <f>IF(AY220=0,0,IF(AY220&gt;AX220,0,((AX220/AY220)-1)*100))</f>
        <v>0</v>
      </c>
      <c r="BR220" s="252">
        <f>IF(AZ220=0,0,IF(AZ220&gt;AY220,0,((AY220/AZ220)-1)*100))</f>
        <v>0</v>
      </c>
      <c r="BS220" s="252">
        <f>IF(BA220=0,0,IF(BA220&gt;AZ220,0,((AZ220/BA220)-1)*100))</f>
        <v>0</v>
      </c>
      <c r="BT220" s="252">
        <f>IF(BB220=0,0,IF(BB220&gt;BA220,0,((BA220/BB220)-1)*100))</f>
        <v>8.290155440414493</v>
      </c>
      <c r="BU220" s="252">
        <f>IF(BC220=0,0,IF(BC220&gt;BB220,0,((BB220/BC220)-1)*100))</f>
        <v>16.26506024096386</v>
      </c>
      <c r="BV220" s="252">
        <f>IF(BD220=0,0,IF(BD220&gt;BC220,0,((BC220/BD220)-1)*100))</f>
        <v>14.48275862068966</v>
      </c>
      <c r="BW220" s="252">
        <f>IF(BE220=0,0,IF(BE220&gt;BD220,0,((BD220/BE220)-1)*100))</f>
        <v>10.68702290076335</v>
      </c>
      <c r="BX220" s="252">
        <f>IF(BF220=0,0,IF(BF220&gt;BE220,0,((BE220/BF220)-1)*100))</f>
        <v>2.34375</v>
      </c>
      <c r="BY220" s="252">
        <f>IF(BG220=0,0,IF(BG220&gt;BF220,0,((BF220/BG220)-1)*100))</f>
        <v>0</v>
      </c>
      <c r="BZ220" s="252">
        <f>IF(BH220=0,0,IF(BH220&gt;BG220,0,((BG220/BH220)-1)*100))</f>
        <v>1.950473533120478</v>
      </c>
      <c r="CA220" s="253">
        <f>IF(BI220=0,0,IF(BI220&gt;BH220,0,((BH220/BI220)-1)*100))</f>
        <v>10.00014756009384</v>
      </c>
      <c r="CB220" s="250">
        <f>AVERAGE(BK220:CA220)</f>
        <v>19.28638674383836</v>
      </c>
      <c r="CC220" s="250">
        <f>SQRT(AVERAGE((BK220-$CB220)^2,(BL220-$CB220)^2,(BM220-$CB220)^2,(BN220-$CB220)^2,(BO220-$CB220)^2,(BP220-$CB220)^2,(BQ220-$CB220)^2,(BR220-$CB220)^2,(BS220-$CB220)^2,(BT220-$CB220)^2,(BU220-$CB220)^2,(BV220-$CB220)^2,(BW220-$CB220)^2,(BX220-$CB220)^2,(BY220-$CB220)^2,(BZ220-$CB220)^2,(CA220-$CB220)^2))</f>
        <v>32.1359600310054</v>
      </c>
      <c r="CD220" t="s" s="116">
        <v>132</v>
      </c>
      <c r="CE220" s="254">
        <f>IF(AN220="n/a","n/a",IF(U220&lt;0,"n/a",IF(U220="n/a","n/a",I220+AN220-U220)))</f>
        <v>18.51269085029448</v>
      </c>
      <c r="CF220" s="254">
        <f>IF(AN220="n/a","n/a",I220+AN220)</f>
        <v>35.13919687439087</v>
      </c>
      <c r="CG220" s="250">
        <f>D220/10+(1000-E220)/100+IF(F220="N",2,IF(F220="Y",1,0))+IF(G220="N",2,IF(G220="Y",1,0))+IF(L220&gt;10,5,L220/2)+IF(S220&gt;100,0,IF(S220&lt;0,0,(100-S220)/10))+IF(U220&gt;100,0,IF(U220&lt;0,0,(100-U220)/10))+IF(X220="-",0,IF(X220="N/A",0,IF(X220&gt;5,0,5-X220)))+IF(Y220&gt;5,0,5-Y220)+IF(Z220="N/A",0,IF(Z220&gt;5,0,5-Z220))+IF(AB220&lt;0,0,IF(AB220="-",0,IF(AB220="N/A",0,IF(AB220&gt;10,5,AB220/2))))+IF(AC220="n/a",0,IF(AC220&lt;0,0,IF(AC220&gt;10,5,AC220/2)))+IF(AE220="n/a",0,IF(AE220&lt;0,0,IF(AE220&gt;10,5,AE220/2)))+AF220/10+IF(AG220&gt;100000,3,IF(AG220&gt;10000,2,IF(AG220&gt;1000,1,0)))+IF(AL220&gt;10,5,AL220/2)+IF(AM220="n/a",0,IF(AM220&gt;10,5,AM220/2))+IF(AN220="n/a",0,IF(AN220&gt;10,5,AN220/2))+IF(AO220="n/a",0,IF(AO220&lt;0,0,IF(AO220&gt;10,5,AO220/2)))+IF(CB220&gt;10,5,CB220/2)</f>
        <v>67.18114457831325</v>
      </c>
      <c r="CH220" s="255">
        <f>IF(AB220="n/a",1.03*AP220,IF(AB220&lt;0,1.01*AP220,IF(AB220&gt;10,1.1*AP220,(1+AB220/100)*AP220)))</f>
        <v>0.2828000000000001</v>
      </c>
      <c r="CI220" s="256">
        <f>IF($AC220="n/a",1.03*CH220,IF($AC220&lt;0,1.01*CH220,IF($AC220&gt;10,1.1*CH220,(1+$AC220/100)*CH220)))</f>
        <v>0.3110800000000001</v>
      </c>
      <c r="CJ220" s="257">
        <f>IF($AE220="n/a",1.03*CI220,IF($AE220&lt;0,1.01*CI220,IF($AE220&gt;10,1.1*CI220,(1+$AE220/100)*CI220)))</f>
        <v>0.33767734</v>
      </c>
      <c r="CK220" s="257">
        <f>IF($AE220="n/a",1.03*CJ220,IF($AE220&lt;0,1.01*CJ220,IF($AE220&gt;10,1.1*CJ220,(1+$AE220/100)*CJ220)))</f>
        <v>0.366548752570</v>
      </c>
      <c r="CL220" s="258">
        <f>IF($AE220="n/a",1.03*CK220,IF($AE220&lt;0,1.01*CK220,IF($AE220&gt;10,1.1*CK220,(1+$AE220/100)*CK220)))</f>
        <v>0.397888670914735</v>
      </c>
      <c r="CM220" s="256">
        <f>SUM(CH220:CL220)</f>
        <v>1.695994763484735</v>
      </c>
      <c r="CN220" s="253">
        <f>(CM220/H220)*100</f>
        <v>12.28981712670098</v>
      </c>
      <c r="CO220" s="259">
        <v>1.35</v>
      </c>
      <c r="CP220" s="260">
        <v>37</v>
      </c>
      <c r="CQ220" s="261">
        <v>-6.4</v>
      </c>
      <c r="CR220" s="260">
        <v>3.4</v>
      </c>
      <c r="CS220" s="261">
        <v>3.7</v>
      </c>
    </row>
    <row r="221" ht="11.25" customHeight="1">
      <c r="A221" t="s" s="273">
        <v>1553</v>
      </c>
      <c r="B221" t="s" s="146">
        <v>1554</v>
      </c>
      <c r="C221" t="s" s="273">
        <v>297</v>
      </c>
      <c r="D221" s="267">
        <v>5</v>
      </c>
      <c r="E221" s="85">
        <v>711</v>
      </c>
      <c r="F221" t="s" s="151">
        <v>129</v>
      </c>
      <c r="G221" t="s" s="152">
        <v>129</v>
      </c>
      <c r="H221" s="496">
        <v>232.83</v>
      </c>
      <c r="I221" s="269">
        <f>(R221/H221)*100</f>
        <v>1.030795000644247</v>
      </c>
      <c r="J221" s="270">
        <v>0.5</v>
      </c>
      <c r="K221" s="270">
        <v>0.6</v>
      </c>
      <c r="L221" s="269">
        <f>((K221/J221)-1)*100</f>
        <v>20</v>
      </c>
      <c r="M221" s="380">
        <v>42696</v>
      </c>
      <c r="N221" s="380">
        <v>42699</v>
      </c>
      <c r="O221" s="380">
        <v>42713</v>
      </c>
      <c r="P221" t="s" s="273">
        <v>271</v>
      </c>
      <c r="Q221" s="329"/>
      <c r="R221" s="271">
        <f>K221*4</f>
        <v>2.4</v>
      </c>
      <c r="S221" s="275">
        <f>IF(OR(W221&lt;0.01,W221="n/a"),"n/a",R221/W221*100)</f>
        <v>19.559902200489</v>
      </c>
      <c r="T221" s="276">
        <f>IF(OR(W221&lt;0.01,Z221="n/a"),"n/a",(H221/SQRT(22.5*W221*(H221/Z221))-1)*100)</f>
        <v>133.2307377193557</v>
      </c>
      <c r="U221" s="269">
        <f>IF(OR(W221&lt;0.01,W221="n/a"),"n/a",H221/W221)</f>
        <v>18.97555012224939</v>
      </c>
      <c r="V221" s="277">
        <v>12</v>
      </c>
      <c r="W221" s="268">
        <v>12.27</v>
      </c>
      <c r="X221" s="268">
        <v>7.53</v>
      </c>
      <c r="Y221" s="278">
        <v>1.46</v>
      </c>
      <c r="Z221" s="279">
        <v>6.45</v>
      </c>
      <c r="AA221" s="280">
        <v>34.6</v>
      </c>
      <c r="AB221" s="281">
        <v>45.1</v>
      </c>
      <c r="AC221" s="282">
        <v>3.57</v>
      </c>
      <c r="AD221" s="283">
        <v>51.3</v>
      </c>
      <c r="AE221" s="268">
        <v>2.52</v>
      </c>
      <c r="AF221" s="284">
        <v>12</v>
      </c>
      <c r="AG221" s="285">
        <v>10498</v>
      </c>
      <c r="AH221" s="286">
        <v>0.3</v>
      </c>
      <c r="AI221" s="287">
        <v>0.78</v>
      </c>
      <c r="AJ221" t="s" s="368">
        <f>IF(OR(AD221&lt;0,AD221="n/a",AD221=0,AN221="n/a"),"n/a",AN221/AD221)</f>
        <v>143</v>
      </c>
      <c r="AK221" t="s" s="368">
        <f>IF(OR(AN221&lt;0,AN221="n/a",AO221&lt;0,AO221="n/a"),"n/a",AN221/AO221)</f>
        <v>143</v>
      </c>
      <c r="AL221" s="290">
        <f>((AP221/AQ221)^(1/1)-1)*100</f>
        <v>23.52941176470589</v>
      </c>
      <c r="AM221" s="290">
        <f>IF(AS221=0,"n/a",((AP221/AS221)^(1/3)-1)*100)</f>
        <v>61.34286460245437</v>
      </c>
      <c r="AN221" t="s" s="368">
        <f>IF(AV221=0,"n/a",((AP221/AV221)^(1/5)-1)*100)</f>
        <v>143</v>
      </c>
      <c r="AO221" t="s" s="368">
        <f>IF(BB221=0,"n/a",((AP221/BB221)^(1/10)-1)*100)</f>
        <v>143</v>
      </c>
      <c r="AP221" s="288">
        <v>2.1</v>
      </c>
      <c r="AQ221" s="288">
        <v>1.7</v>
      </c>
      <c r="AR221" s="288">
        <v>1</v>
      </c>
      <c r="AS221" s="288">
        <v>0.5</v>
      </c>
      <c r="AT221" s="292"/>
      <c r="AU221" s="288">
        <v>0.1</v>
      </c>
      <c r="AV221" s="510">
        <v>0</v>
      </c>
      <c r="AW221" s="292"/>
      <c r="AX221" s="524">
        <v>0</v>
      </c>
      <c r="AY221" s="403">
        <v>0</v>
      </c>
      <c r="AZ221" s="426">
        <v>0</v>
      </c>
      <c r="BA221" s="426">
        <v>0</v>
      </c>
      <c r="BB221" s="426">
        <v>0</v>
      </c>
      <c r="BC221" s="426">
        <v>0</v>
      </c>
      <c r="BD221" s="426">
        <v>0</v>
      </c>
      <c r="BE221" s="426">
        <v>0</v>
      </c>
      <c r="BF221" s="426">
        <v>0</v>
      </c>
      <c r="BG221" s="426">
        <v>0</v>
      </c>
      <c r="BH221" s="426">
        <v>0</v>
      </c>
      <c r="BI221" s="494">
        <v>0</v>
      </c>
      <c r="BJ221" s="293">
        <f>SUM(AP221:BI221)</f>
        <v>5.399999999999999</v>
      </c>
      <c r="BK221" s="297">
        <f>((AP221/AQ221)-1)*100</f>
        <v>23.52941176470589</v>
      </c>
      <c r="BL221" s="297">
        <f>((AQ221/AR221)-1)*100</f>
        <v>70</v>
      </c>
      <c r="BM221" s="297">
        <f>((AR221/AS221)-1)*100</f>
        <v>100</v>
      </c>
      <c r="BN221" s="297">
        <f>IF(AU221=0,0,IF(AU221&gt;AS221,0,((AS221/AU221)-1)*100))</f>
        <v>400</v>
      </c>
      <c r="BO221" s="297">
        <f>IF(AV221=0,0,IF(AV221&gt;AU221,0,((AU221/AV221)-1)*100))</f>
        <v>0</v>
      </c>
      <c r="BP221" s="297">
        <f>IF(AX221=0,0,IF(AX221&gt;AV221,0,((AV221/AX221)-1)*100))</f>
        <v>0</v>
      </c>
      <c r="BQ221" s="298">
        <f>IF(AY221=0,0,IF(AY221&gt;AX221,0,((AX221/AY221)-1)*100))</f>
        <v>0</v>
      </c>
      <c r="BR221" s="299">
        <f>IF(AZ221=0,0,IF(AZ221&gt;AY221,0,((AY221/AZ221)-1)*100))</f>
        <v>0</v>
      </c>
      <c r="BS221" s="299">
        <f>IF(BA221=0,0,IF(BA221&gt;AZ221,0,((AZ221/BA221)-1)*100))</f>
        <v>0</v>
      </c>
      <c r="BT221" s="299">
        <f>IF(BB221=0,0,IF(BB221&gt;BA221,0,((BA221/BB221)-1)*100))</f>
        <v>0</v>
      </c>
      <c r="BU221" s="299">
        <f>IF(BC221=0,0,IF(BC221&gt;BB221,0,((BB221/BC221)-1)*100))</f>
        <v>0</v>
      </c>
      <c r="BV221" s="299">
        <f>IF(BD221=0,0,IF(BD221&gt;BC221,0,((BC221/BD221)-1)*100))</f>
        <v>0</v>
      </c>
      <c r="BW221" s="299">
        <f>IF(BE221=0,0,IF(BE221&gt;BD221,0,((BD221/BE221)-1)*100))</f>
        <v>0</v>
      </c>
      <c r="BX221" s="299">
        <f>IF(BF221=0,0,IF(BF221&gt;BE221,0,((BE221/BF221)-1)*100))</f>
        <v>0</v>
      </c>
      <c r="BY221" s="299">
        <f>IF(BG221=0,0,IF(BG221&gt;BF221,0,((BF221/BG221)-1)*100))</f>
        <v>0</v>
      </c>
      <c r="BZ221" s="299">
        <f>IF(BH221=0,0,IF(BH221&gt;BG221,0,((BG221/BH221)-1)*100))</f>
        <v>0</v>
      </c>
      <c r="CA221" s="300">
        <f>IF(BI221=0,0,IF(BI221&gt;BH221,0,((BH221/BI221)-1)*100))</f>
        <v>0</v>
      </c>
      <c r="CB221" s="297">
        <f>AVERAGE(BK221:CA221)</f>
        <v>34.91349480968858</v>
      </c>
      <c r="CC221" s="297">
        <f>SQRT(AVERAGE((BK221-$CB221)^2,(BL221-$CB221)^2,(BM221-$CB221)^2,(BN221-$CB221)^2,(BO221-$CB221)^2,(BP221-$CB221)^2,(BQ221-$CB221)^2,(BR221-$CB221)^2,(BS221-$CB221)^2,(BT221-$CB221)^2,(BU221-$CB221)^2,(BV221-$CB221)^2,(BW221-$CB221)^2,(BX221-$CB221)^2,(BY221-$CB221)^2,(BZ221-$CB221)^2,(CA221-$CB221)^2))</f>
        <v>95.40361541458192</v>
      </c>
      <c r="CD221" t="s" s="146">
        <v>137</v>
      </c>
      <c r="CE221" t="s" s="502">
        <f>IF(AN221="n/a","n/a",IF(U221&lt;0,"n/a",IF(U221="n/a","n/a",I221+AN221-U221)))</f>
        <v>143</v>
      </c>
      <c r="CF221" t="s" s="502">
        <f>IF(AN221="n/a","n/a",I221+AN221)</f>
        <v>143</v>
      </c>
      <c r="CG221" s="297">
        <f>D221/10+(1000-E221)/100+IF(F221="N",2,IF(F221="Y",1,0))+IF(G221="N",2,IF(G221="Y",1,0))+IF(L221&gt;10,5,L221/2)+IF(S221&gt;100,0,IF(S221&lt;0,0,(100-S221)/10))+IF(U221&gt;100,0,IF(U221&lt;0,0,(100-U221)/10))+IF(X221="-",0,IF(X221="N/A",0,IF(X221&gt;5,0,5-X221)))+IF(Y221&gt;5,0,5-Y221)+IF(Z221="N/A",0,IF(Z221&gt;5,0,5-Z221))+IF(AB221&lt;0,0,IF(AB221="-",0,IF(AB221="N/A",0,IF(AB221&gt;10,5,AB221/2))))+IF(AC221="n/a",0,IF(AC221&lt;0,0,IF(AC221&gt;10,5,AC221/2)))+IF(AE221="n/a",0,IF(AE221&lt;0,0,IF(AE221&gt;10,5,AE221/2)))+AF221/10+IF(AG221&gt;100000,3,IF(AG221&gt;10000,2,IF(AG221&gt;1000,1,0)))+IF(AL221&gt;10,5,AL221/2)+IF(AM221="n/a",0,IF(AM221&gt;10,5,AM221/2))+IF(AN221="n/a",0,IF(AN221&gt;10,5,AN221/2))+IF(AO221="n/a",0,IF(AO221&lt;0,0,IF(AO221&gt;10,5,AO221/2)))+IF(CB221&gt;10,5,CB221/2)</f>
        <v>54.32145476772616</v>
      </c>
      <c r="CH221" s="302">
        <f>IF(AB221="n/a",1.03*AP221,IF(AB221&lt;0,1.01*AP221,IF(AB221&gt;10,1.1*AP221,(1+AB221/100)*AP221)))</f>
        <v>2.31</v>
      </c>
      <c r="CI221" s="303">
        <f>IF($AC221="n/a",1.03*CH221,IF($AC221&lt;0,1.01*CH221,IF($AC221&gt;10,1.1*CH221,(1+$AC221/100)*CH221)))</f>
        <v>2.392467000000001</v>
      </c>
      <c r="CJ221" s="304">
        <f>IF($AE221="n/a",1.03*CI221,IF($AE221&lt;0,1.01*CI221,IF($AE221&gt;10,1.1*CI221,(1+$AE221/100)*CI221)))</f>
        <v>2.452757168400001</v>
      </c>
      <c r="CK221" s="304">
        <f>IF($AE221="n/a",1.03*CJ221,IF($AE221&lt;0,1.01*CJ221,IF($AE221&gt;10,1.1*CJ221,(1+$AE221/100)*CJ221)))</f>
        <v>2.51456664904368</v>
      </c>
      <c r="CL221" s="305">
        <f>IF($AE221="n/a",1.03*CK221,IF($AE221&lt;0,1.01*CK221,IF($AE221&gt;10,1.1*CK221,(1+$AE221/100)*CK221)))</f>
        <v>2.577933728599581</v>
      </c>
      <c r="CM221" s="303">
        <f>SUM(CH221:CL221)</f>
        <v>12.24772454604326</v>
      </c>
      <c r="CN221" s="300">
        <f>(CM221/H221)*100</f>
        <v>5.26037217972051</v>
      </c>
      <c r="CO221" s="306">
        <v>1.19</v>
      </c>
      <c r="CP221" s="307">
        <v>58.9</v>
      </c>
      <c r="CQ221" s="308">
        <v>-1.7</v>
      </c>
      <c r="CR221" s="307">
        <v>4.7</v>
      </c>
      <c r="CS221" s="308">
        <v>12.9</v>
      </c>
    </row>
    <row r="222" ht="11.25" customHeight="1">
      <c r="A222" t="s" s="173">
        <v>1555</v>
      </c>
      <c r="B222" t="s" s="110">
        <v>1556</v>
      </c>
      <c r="C222" t="s" s="173">
        <v>1433</v>
      </c>
      <c r="D222" s="174">
        <v>5</v>
      </c>
      <c r="E222" s="85">
        <v>757</v>
      </c>
      <c r="F222" t="s" s="118">
        <v>129</v>
      </c>
      <c r="G222" t="s" s="113">
        <v>129</v>
      </c>
      <c r="H222" s="495">
        <v>44.75</v>
      </c>
      <c r="I222" s="177">
        <f>(R222/H222)*100</f>
        <v>0.893854748603352</v>
      </c>
      <c r="J222" s="311">
        <v>0.09</v>
      </c>
      <c r="K222" s="311">
        <v>0.1</v>
      </c>
      <c r="L222" s="177">
        <f>((K222/J222)-1)*100</f>
        <v>11.11111111111112</v>
      </c>
      <c r="M222" s="179">
        <v>42821</v>
      </c>
      <c r="N222" s="179">
        <v>42823</v>
      </c>
      <c r="O222" s="179">
        <v>42835</v>
      </c>
      <c r="P222" t="s" s="173">
        <v>156</v>
      </c>
      <c r="Q222" s="397"/>
      <c r="R222" s="180">
        <f>K222*4</f>
        <v>0.4</v>
      </c>
      <c r="S222" s="181">
        <f>IF(OR(W222&lt;0.01,W222="n/a"),"n/a",R222/W222*100)</f>
        <v>23.52941176470588</v>
      </c>
      <c r="T222" s="182">
        <f>IF(OR(W222&lt;0.01,Z222="n/a"),"n/a",(H222/SQRT(22.5*W222*(H222/Z222))-1)*100)</f>
        <v>32.4727126914941</v>
      </c>
      <c r="U222" s="177">
        <f>IF(OR(W222&lt;0.01,W222="n/a"),"n/a",H222/W222)</f>
        <v>26.32352941176471</v>
      </c>
      <c r="V222" s="183">
        <v>6</v>
      </c>
      <c r="W222" s="176">
        <v>1.7</v>
      </c>
      <c r="X222" t="s" s="369">
        <v>143</v>
      </c>
      <c r="Y222" s="184">
        <v>1.27</v>
      </c>
      <c r="Z222" s="185">
        <v>1.5</v>
      </c>
      <c r="AA222" s="186">
        <v>6</v>
      </c>
      <c r="AB222" s="187">
        <v>-18.5</v>
      </c>
      <c r="AC222" t="s" s="425">
        <v>143</v>
      </c>
      <c r="AD222" s="189">
        <v>3.1</v>
      </c>
      <c r="AE222" t="s" s="392">
        <v>143</v>
      </c>
      <c r="AF222" s="190">
        <v>1</v>
      </c>
      <c r="AG222" s="191">
        <v>298</v>
      </c>
      <c r="AH222" s="192">
        <v>2.2</v>
      </c>
      <c r="AI222" s="193">
        <v>0.01</v>
      </c>
      <c r="AJ222" t="s" s="338">
        <f>IF(OR(AD222&lt;0,AD222="n/a",AD222=0,AN222="n/a"),"n/a",AN222/AD222)</f>
        <v>143</v>
      </c>
      <c r="AK222" t="s" s="338">
        <f>IF(OR(AN222&lt;0,AN222="n/a",AO222&lt;0,AO222="n/a"),"n/a",AN222/AO222)</f>
        <v>143</v>
      </c>
      <c r="AL222" s="196">
        <f>((AP222/AQ222)^(1/1)-1)*100</f>
        <v>12.9032258064516</v>
      </c>
      <c r="AM222" s="196">
        <f>IF(AS222=0,"n/a",((AP222/AS222)^(1/3)-1)*100)</f>
        <v>51.82944859378311</v>
      </c>
      <c r="AN222" t="s" s="338">
        <f>IF(AV222=0,"n/a",((AP222/AV222)^(1/5)-1)*100)</f>
        <v>143</v>
      </c>
      <c r="AO222" t="s" s="338">
        <f>IF(BB222=0,"n/a",((AP222/BB222)^(1/10)-1)*100)</f>
        <v>143</v>
      </c>
      <c r="AP222" s="194">
        <v>0.35</v>
      </c>
      <c r="AQ222" s="194">
        <v>0.31</v>
      </c>
      <c r="AR222" s="194">
        <v>0.26</v>
      </c>
      <c r="AS222" s="194">
        <v>0.1</v>
      </c>
      <c r="AT222" s="199"/>
      <c r="AU222" s="198">
        <v>0</v>
      </c>
      <c r="AV222" s="198">
        <v>0</v>
      </c>
      <c r="AW222" s="199"/>
      <c r="AX222" s="398">
        <v>0</v>
      </c>
      <c r="AY222" s="370">
        <v>0</v>
      </c>
      <c r="AZ222" s="203">
        <v>0</v>
      </c>
      <c r="BA222" s="203">
        <v>0</v>
      </c>
      <c r="BB222" s="203">
        <v>0</v>
      </c>
      <c r="BC222" s="203">
        <v>0</v>
      </c>
      <c r="BD222" s="203">
        <v>0</v>
      </c>
      <c r="BE222" s="203">
        <v>0</v>
      </c>
      <c r="BF222" s="203">
        <v>0</v>
      </c>
      <c r="BG222" s="203">
        <v>0</v>
      </c>
      <c r="BH222" s="203">
        <v>0</v>
      </c>
      <c r="BI222" s="204">
        <v>0</v>
      </c>
      <c r="BJ222" s="200">
        <f>SUM(AP222:BI222)</f>
        <v>1.02</v>
      </c>
      <c r="BK222" s="205">
        <f>((AP222/AQ222)-1)*100</f>
        <v>12.9032258064516</v>
      </c>
      <c r="BL222" s="205">
        <f>((AQ222/AR222)-1)*100</f>
        <v>19.23076923076923</v>
      </c>
      <c r="BM222" s="205">
        <f>((AR222/AS222)-1)*100</f>
        <v>160</v>
      </c>
      <c r="BN222" s="205">
        <f>IF(AU222=0,0,IF(AU222&gt;AS222,0,((AS222/AU222)-1)*100))</f>
        <v>0</v>
      </c>
      <c r="BO222" s="205">
        <f>IF(AV222=0,0,IF(AV222&gt;AU222,0,((AU222/AV222)-1)*100))</f>
        <v>0</v>
      </c>
      <c r="BP222" s="205">
        <f>IF(AX222=0,0,IF(AX222&gt;AV222,0,((AV222/AX222)-1)*100))</f>
        <v>0</v>
      </c>
      <c r="BQ222" s="206">
        <f>IF(AY222=0,0,IF(AY222&gt;AX222,0,((AX222/AY222)-1)*100))</f>
        <v>0</v>
      </c>
      <c r="BR222" s="207">
        <f>IF(AZ222=0,0,IF(AZ222&gt;AY222,0,((AY222/AZ222)-1)*100))</f>
        <v>0</v>
      </c>
      <c r="BS222" s="207">
        <f>IF(BA222=0,0,IF(BA222&gt;AZ222,0,((AZ222/BA222)-1)*100))</f>
        <v>0</v>
      </c>
      <c r="BT222" s="207">
        <f>IF(BB222=0,0,IF(BB222&gt;BA222,0,((BA222/BB222)-1)*100))</f>
        <v>0</v>
      </c>
      <c r="BU222" s="207">
        <f>IF(BC222=0,0,IF(BC222&gt;BB222,0,((BB222/BC222)-1)*100))</f>
        <v>0</v>
      </c>
      <c r="BV222" s="207">
        <f>IF(BD222=0,0,IF(BD222&gt;BC222,0,((BC222/BD222)-1)*100))</f>
        <v>0</v>
      </c>
      <c r="BW222" s="207">
        <f>IF(BE222=0,0,IF(BE222&gt;BD222,0,((BD222/BE222)-1)*100))</f>
        <v>0</v>
      </c>
      <c r="BX222" s="207">
        <f>IF(BF222=0,0,IF(BF222&gt;BE222,0,((BE222/BF222)-1)*100))</f>
        <v>0</v>
      </c>
      <c r="BY222" s="207">
        <f>IF(BG222=0,0,IF(BG222&gt;BF222,0,((BF222/BG222)-1)*100))</f>
        <v>0</v>
      </c>
      <c r="BZ222" s="207">
        <f>IF(BH222=0,0,IF(BH222&gt;BG222,0,((BG222/BH222)-1)*100))</f>
        <v>0</v>
      </c>
      <c r="CA222" s="208">
        <f>IF(BI222=0,0,IF(BI222&gt;BH222,0,((BH222/BI222)-1)*100))</f>
        <v>0</v>
      </c>
      <c r="CB222" s="205">
        <f>AVERAGE(BK222:CA222)</f>
        <v>11.30199970807181</v>
      </c>
      <c r="CC222" s="205">
        <f>SQRT(AVERAGE((BK222-$CB222)^2,(BL222-$CB222)^2,(BM222-$CB222)^2,(BN222-$CB222)^2,(BO222-$CB222)^2,(BP222-$CB222)^2,(BQ222-$CB222)^2,(BR222-$CB222)^2,(BS222-$CB222)^2,(BT222-$CB222)^2,(BU222-$CB222)^2,(BV222-$CB222)^2,(BW222-$CB222)^2,(BX222-$CB222)^2,(BY222-$CB222)^2,(BZ222-$CB222)^2,(CA222-$CB222)^2))</f>
        <v>37.54590708922647</v>
      </c>
      <c r="CD222" t="s" s="110">
        <v>137</v>
      </c>
      <c r="CE222" t="s" s="552">
        <f>IF(AN222="n/a","n/a",IF(U222&lt;0,"n/a",IF(U222="n/a","n/a",I222+AN222-U222)))</f>
        <v>143</v>
      </c>
      <c r="CF222" t="s" s="552">
        <f>IF(AN222="n/a","n/a",I222+AN222)</f>
        <v>143</v>
      </c>
      <c r="CG222" s="205">
        <f>D222/10+(1000-E222)/100+IF(F222="N",2,IF(F222="Y",1,0))+IF(G222="N",2,IF(G222="Y",1,0))+IF(L222&gt;10,5,L222/2)+IF(S222&gt;100,0,IF(S222&lt;0,0,(100-S222)/10))+IF(U222&gt;100,0,IF(U222&lt;0,0,(100-U222)/10))+IF(X222="-",0,IF(X222="N/A",0,IF(X222&gt;5,0,5-X222)))+IF(Y222&gt;5,0,5-Y222)+IF(Z222="N/A",0,IF(Z222&gt;5,0,5-Z222))+IF(AB222&lt;0,0,IF(AB222="-",0,IF(AB222="N/A",0,IF(AB222&gt;10,5,AB222/2))))+IF(AC222="n/a",0,IF(AC222&lt;0,0,IF(AC222&gt;10,5,AC222/2)))+IF(AE222="n/a",0,IF(AE222&lt;0,0,IF(AE222&gt;10,5,AE222/2)))+AF222/10+IF(AG222&gt;100000,3,IF(AG222&gt;10000,2,IF(AG222&gt;1000,1,0)))+IF(AL222&gt;10,5,AL222/2)+IF(AM222="n/a",0,IF(AM222&gt;10,5,AM222/2))+IF(AN222="n/a",0,IF(AN222&gt;10,5,AN222/2))+IF(AO222="n/a",0,IF(AO222&lt;0,0,IF(AO222&gt;10,5,AO222/2)))+IF(CB222&gt;10,5,CB222/2)</f>
        <v>45.27470588235295</v>
      </c>
      <c r="CH222" s="315">
        <f>IF(AB222="n/a",1.03*AP222,IF(AB222&lt;0,1.01*AP222,IF(AB222&gt;10,1.1*AP222,(1+AB222/100)*AP222)))</f>
        <v>0.3535</v>
      </c>
      <c r="CI222" s="211">
        <f>IF($AC222="n/a",1.03*CH222,IF($AC222&lt;0,1.01*CH222,IF($AC222&gt;10,1.1*CH222,(1+$AC222/100)*CH222)))</f>
        <v>0.364105</v>
      </c>
      <c r="CJ222" s="212">
        <f>IF($AE222="n/a",1.03*CI222,IF($AE222&lt;0,1.01*CI222,IF($AE222&gt;10,1.1*CI222,(1+$AE222/100)*CI222)))</f>
        <v>0.37502815</v>
      </c>
      <c r="CK222" s="212">
        <f>IF($AE222="n/a",1.03*CJ222,IF($AE222&lt;0,1.01*CJ222,IF($AE222&gt;10,1.1*CJ222,(1+$AE222/100)*CJ222)))</f>
        <v>0.3862789945</v>
      </c>
      <c r="CL222" s="210">
        <f>IF($AE222="n/a",1.03*CK222,IF($AE222&lt;0,1.01*CK222,IF($AE222&gt;10,1.1*CK222,(1+$AE222/100)*CK222)))</f>
        <v>0.397867364335</v>
      </c>
      <c r="CM222" s="211">
        <f>SUM(CH222:CL222)</f>
        <v>1.876779508835</v>
      </c>
      <c r="CN222" s="208">
        <f>(CM222/H222)*100</f>
        <v>4.193920690134078</v>
      </c>
      <c r="CO222" s="213">
        <v>0.53</v>
      </c>
      <c r="CP222" s="214">
        <v>80.40000000000001</v>
      </c>
      <c r="CQ222" s="215">
        <v>-4.3</v>
      </c>
      <c r="CR222" s="214">
        <v>12</v>
      </c>
      <c r="CS222" s="215">
        <v>35.3</v>
      </c>
    </row>
    <row r="223" ht="11.25" customHeight="1">
      <c r="A223" t="s" s="227">
        <v>1557</v>
      </c>
      <c r="B223" t="s" s="116">
        <v>1558</v>
      </c>
      <c r="C223" t="s" s="227">
        <v>1559</v>
      </c>
      <c r="D223" s="218">
        <v>6</v>
      </c>
      <c r="E223" s="85">
        <v>654</v>
      </c>
      <c r="F223" t="s" s="220">
        <v>129</v>
      </c>
      <c r="G223" t="s" s="221">
        <v>129</v>
      </c>
      <c r="H223" s="493">
        <v>78.48999999999999</v>
      </c>
      <c r="I223" s="223">
        <f>(R223/H223)*100</f>
        <v>1.541597655752325</v>
      </c>
      <c r="J223" s="224">
        <v>0.295</v>
      </c>
      <c r="K223" s="224">
        <v>0.3025</v>
      </c>
      <c r="L223" s="223">
        <f>((K223/J223)-1)*100</f>
        <v>2.542372881355925</v>
      </c>
      <c r="M223" s="226">
        <v>42885</v>
      </c>
      <c r="N223" s="226">
        <v>42887</v>
      </c>
      <c r="O223" s="226">
        <v>42901</v>
      </c>
      <c r="P223" t="s" s="227">
        <v>182</v>
      </c>
      <c r="Q223" s="616"/>
      <c r="R223" s="225">
        <f>K223*4</f>
        <v>1.21</v>
      </c>
      <c r="S223" s="228">
        <f>IF(OR(W223&lt;0.01,W223="n/a"),"n/a",R223/W223*100)</f>
        <v>33.79888268156424</v>
      </c>
      <c r="T223" s="229">
        <f>IF(OR(W223&lt;0.01,Z223="n/a"),"n/a",(H223/SQRT(22.5*W223*(H223/Z223))-1)*100)</f>
        <v>55.13967195730991</v>
      </c>
      <c r="U223" s="223">
        <f>IF(OR(W223&lt;0.01,W223="n/a"),"n/a",H223/W223)</f>
        <v>21.92458100558659</v>
      </c>
      <c r="V223" s="230">
        <v>12</v>
      </c>
      <c r="W223" s="222">
        <v>3.58</v>
      </c>
      <c r="X223" s="222">
        <v>1.46</v>
      </c>
      <c r="Y223" s="231">
        <v>0.48</v>
      </c>
      <c r="Z223" s="232">
        <v>2.47</v>
      </c>
      <c r="AA223" s="233">
        <v>11.9</v>
      </c>
      <c r="AB223" s="234">
        <v>-43</v>
      </c>
      <c r="AC223" s="235">
        <v>55.14</v>
      </c>
      <c r="AD223" s="236">
        <v>-11.9</v>
      </c>
      <c r="AE223" s="236">
        <v>15</v>
      </c>
      <c r="AF223" s="237">
        <v>4</v>
      </c>
      <c r="AG223" s="238">
        <v>1294</v>
      </c>
      <c r="AH223" s="239">
        <v>1.3</v>
      </c>
      <c r="AI223" s="240">
        <v>0.57</v>
      </c>
      <c r="AJ223" t="s" s="265">
        <f>IF(OR(AD223&lt;0,AD223="n/a",AD223=0,AN223="n/a"),"n/a",AN223/AD223)</f>
        <v>143</v>
      </c>
      <c r="AK223" t="s" s="265">
        <f>IF(OR(AN223&lt;0,AN223="n/a",AO223&lt;0,AO223="n/a"),"n/a",AN223/AO223)</f>
        <v>143</v>
      </c>
      <c r="AL223" s="243">
        <f>((AP223/AQ223)^(1/1)-1)*100</f>
        <v>3.539823008849563</v>
      </c>
      <c r="AM223" s="243">
        <f>IF(AS223=0,"n/a",((AP223/AS223)^(1/3)-1)*100)</f>
        <v>5.372824302963108</v>
      </c>
      <c r="AN223" t="s" s="265">
        <f>IF(AV223=0,"n/a",((AP223/AV223)^(1/5)-1)*100)</f>
        <v>143</v>
      </c>
      <c r="AO223" t="s" s="265">
        <f>IF(BB223=0,"n/a",((AP223/BB223)^(1/10)-1)*100)</f>
        <v>143</v>
      </c>
      <c r="AP223" s="241">
        <v>1.17</v>
      </c>
      <c r="AQ223" s="241">
        <v>1.13</v>
      </c>
      <c r="AR223" s="241">
        <v>1.075</v>
      </c>
      <c r="AS223" s="241">
        <v>1</v>
      </c>
      <c r="AT223" s="245"/>
      <c r="AU223" s="241">
        <v>0.25</v>
      </c>
      <c r="AV223" s="321">
        <v>0</v>
      </c>
      <c r="AW223" s="245"/>
      <c r="AX223" s="583">
        <v>0</v>
      </c>
      <c r="AY223" s="394">
        <v>0</v>
      </c>
      <c r="AZ223" s="317">
        <v>0</v>
      </c>
      <c r="BA223" s="317">
        <v>0</v>
      </c>
      <c r="BB223" s="317">
        <v>0</v>
      </c>
      <c r="BC223" s="317">
        <v>0</v>
      </c>
      <c r="BD223" s="317">
        <v>0</v>
      </c>
      <c r="BE223" s="317">
        <v>0</v>
      </c>
      <c r="BF223" s="317">
        <v>0</v>
      </c>
      <c r="BG223" s="317">
        <v>0</v>
      </c>
      <c r="BH223" s="317">
        <v>0</v>
      </c>
      <c r="BI223" s="401">
        <v>0</v>
      </c>
      <c r="BJ223" s="246">
        <f>SUM(AP223:BI223)</f>
        <v>4.625</v>
      </c>
      <c r="BK223" s="250">
        <f>((AP223/AQ223)-1)*100</f>
        <v>3.539823008849563</v>
      </c>
      <c r="BL223" s="250">
        <f>((AQ223/AR223)-1)*100</f>
        <v>5.116279069767438</v>
      </c>
      <c r="BM223" s="250">
        <f>((AR223/AS223)-1)*100</f>
        <v>7.499999999999996</v>
      </c>
      <c r="BN223" s="250">
        <f>IF(AU223=0,0,IF(AU223&gt;AS223,0,((AS223/AU223)-1)*100))</f>
        <v>300</v>
      </c>
      <c r="BO223" s="250">
        <f>IF(AV223=0,0,IF(AV223&gt;AU223,0,((AU223/AV223)-1)*100))</f>
        <v>0</v>
      </c>
      <c r="BP223" s="250">
        <f>IF(AX223=0,0,IF(AX223&gt;AV223,0,((AV223/AX223)-1)*100))</f>
        <v>0</v>
      </c>
      <c r="BQ223" s="251">
        <f>IF(AY223=0,0,IF(AY223&gt;AX223,0,((AX223/AY223)-1)*100))</f>
        <v>0</v>
      </c>
      <c r="BR223" s="252">
        <f>IF(AZ223=0,0,IF(AZ223&gt;AY223,0,((AY223/AZ223)-1)*100))</f>
        <v>0</v>
      </c>
      <c r="BS223" s="252">
        <f>IF(BA223=0,0,IF(BA223&gt;AZ223,0,((AZ223/BA223)-1)*100))</f>
        <v>0</v>
      </c>
      <c r="BT223" s="252">
        <f>IF(BB223=0,0,IF(BB223&gt;BA223,0,((BA223/BB223)-1)*100))</f>
        <v>0</v>
      </c>
      <c r="BU223" s="252">
        <f>IF(BC223=0,0,IF(BC223&gt;BB223,0,((BB223/BC223)-1)*100))</f>
        <v>0</v>
      </c>
      <c r="BV223" s="252">
        <f>IF(BD223=0,0,IF(BD223&gt;BC223,0,((BC223/BD223)-1)*100))</f>
        <v>0</v>
      </c>
      <c r="BW223" s="252">
        <f>IF(BE223=0,0,IF(BE223&gt;BD223,0,((BD223/BE223)-1)*100))</f>
        <v>0</v>
      </c>
      <c r="BX223" s="252">
        <f>IF(BF223=0,0,IF(BF223&gt;BE223,0,((BE223/BF223)-1)*100))</f>
        <v>0</v>
      </c>
      <c r="BY223" s="252">
        <f>IF(BG223=0,0,IF(BG223&gt;BF223,0,((BF223/BG223)-1)*100))</f>
        <v>0</v>
      </c>
      <c r="BZ223" s="252">
        <f>IF(BH223=0,0,IF(BH223&gt;BG223,0,((BG223/BH223)-1)*100))</f>
        <v>0</v>
      </c>
      <c r="CA223" s="253">
        <f>IF(BI223=0,0,IF(BI223&gt;BH223,0,((BH223/BI223)-1)*100))</f>
        <v>0</v>
      </c>
      <c r="CB223" s="250">
        <f>AVERAGE(BK223:CA223)</f>
        <v>18.59741776933041</v>
      </c>
      <c r="CC223" s="250">
        <f>SQRT(AVERAGE((BK223-$CB223)^2,(BL223-$CB223)^2,(BM223-$CB223)^2,(BN223-$CB223)^2,(BO223-$CB223)^2,(BP223-$CB223)^2,(BQ223-$CB223)^2,(BR223-$CB223)^2,(BS223-$CB223)^2,(BT223-$CB223)^2,(BU223-$CB223)^2,(BV223-$CB223)^2,(BW223-$CB223)^2,(BX223-$CB223)^2,(BY223-$CB223)^2,(BZ223-$CB223)^2,(CA223-$CB223)^2))</f>
        <v>70.38351643078944</v>
      </c>
      <c r="CD223" t="s" s="116">
        <v>137</v>
      </c>
      <c r="CE223" t="s" s="402">
        <f>IF(AN223="n/a","n/a",IF(U223&lt;0,"n/a",IF(U223="n/a","n/a",I223+AN223-U223)))</f>
        <v>143</v>
      </c>
      <c r="CF223" t="s" s="402">
        <f>IF(AN223="n/a","n/a",I223+AN223)</f>
        <v>143</v>
      </c>
      <c r="CG223" s="250">
        <f>D223/10+(1000-E223)/100+IF(F223="N",2,IF(F223="Y",1,0))+IF(G223="N",2,IF(G223="Y",1,0))+IF(L223&gt;10,5,L223/2)+IF(S223&gt;100,0,IF(S223&lt;0,0,(100-S223)/10))+IF(U223&gt;100,0,IF(U223&lt;0,0,(100-U223)/10))+IF(X223="-",0,IF(X223="N/A",0,IF(X223&gt;5,0,5-X223)))+IF(Y223&gt;5,0,5-Y223)+IF(Z223="N/A",0,IF(Z223&gt;5,0,5-Z223))+IF(AB223&lt;0,0,IF(AB223="-",0,IF(AB223="N/A",0,IF(AB223&gt;10,5,AB223/2))))+IF(AC223="n/a",0,IF(AC223&lt;0,0,IF(AC223&gt;10,5,AC223/2)))+IF(AE223="n/a",0,IF(AE223&lt;0,0,IF(AE223&gt;10,5,AE223/2)))+AF223/10+IF(AG223&gt;100000,3,IF(AG223&gt;10000,2,IF(AG223&gt;1000,1,0)))+IF(AL223&gt;10,5,AL223/2)+IF(AM223="n/a",0,IF(AM223&gt;10,5,AM223/2))+IF(AN223="n/a",0,IF(AN223&gt;10,5,AN223/2))+IF(AO223="n/a",0,IF(AO223&lt;0,0,IF(AO223&gt;10,5,AO223/2)))+IF(CB223&gt;10,5,CB223/2)</f>
        <v>51.20516372786922</v>
      </c>
      <c r="CH223" s="255">
        <f>IF(AB223="n/a",1.03*AP223,IF(AB223&lt;0,1.01*AP223,IF(AB223&gt;10,1.1*AP223,(1+AB223/100)*AP223)))</f>
        <v>1.1817</v>
      </c>
      <c r="CI223" s="256">
        <f>IF($AC223="n/a",1.03*CH223,IF($AC223&lt;0,1.01*CH223,IF($AC223&gt;10,1.1*CH223,(1+$AC223/100)*CH223)))</f>
        <v>1.29987</v>
      </c>
      <c r="CJ223" s="257">
        <f>IF($AE223="n/a",1.03*CI223,IF($AE223&lt;0,1.01*CI223,IF($AE223&gt;10,1.1*CI223,(1+$AE223/100)*CI223)))</f>
        <v>1.429857</v>
      </c>
      <c r="CK223" s="257">
        <f>IF($AE223="n/a",1.03*CJ223,IF($AE223&lt;0,1.01*CJ223,IF($AE223&gt;10,1.1*CJ223,(1+$AE223/100)*CJ223)))</f>
        <v>1.5728427</v>
      </c>
      <c r="CL223" s="258">
        <f>IF($AE223="n/a",1.03*CK223,IF($AE223&lt;0,1.01*CK223,IF($AE223&gt;10,1.1*CK223,(1+$AE223/100)*CK223)))</f>
        <v>1.73012697</v>
      </c>
      <c r="CM223" s="256">
        <f>SUM(CH223:CL223)</f>
        <v>7.214396670000001</v>
      </c>
      <c r="CN223" s="253">
        <f>(CM223/H223)*100</f>
        <v>9.191485119123458</v>
      </c>
      <c r="CO223" s="259">
        <v>1.05</v>
      </c>
      <c r="CP223" s="260">
        <v>57.5</v>
      </c>
      <c r="CQ223" s="261">
        <v>-5.2</v>
      </c>
      <c r="CR223" s="260">
        <v>5.1</v>
      </c>
      <c r="CS223" s="261">
        <v>15.6</v>
      </c>
    </row>
    <row r="224" ht="11.25" customHeight="1">
      <c r="A224" t="s" s="227">
        <v>1560</v>
      </c>
      <c r="B224" t="s" s="116">
        <v>1561</v>
      </c>
      <c r="C224" t="s" s="227">
        <v>194</v>
      </c>
      <c r="D224" s="218">
        <v>6</v>
      </c>
      <c r="E224" s="85">
        <v>693</v>
      </c>
      <c r="F224" t="s" s="220">
        <v>55</v>
      </c>
      <c r="G224" t="s" s="221">
        <v>55</v>
      </c>
      <c r="H224" s="493">
        <v>92.03</v>
      </c>
      <c r="I224" s="223">
        <f>(R224/H224)*100</f>
        <v>2.564381180049983</v>
      </c>
      <c r="J224" s="224">
        <v>0.55</v>
      </c>
      <c r="K224" s="224">
        <v>0.59</v>
      </c>
      <c r="L224" s="223">
        <f>((K224/J224)-1)*100</f>
        <v>7.272727272727253</v>
      </c>
      <c r="M224" s="226">
        <v>43042</v>
      </c>
      <c r="N224" s="226">
        <v>43045</v>
      </c>
      <c r="O224" s="226">
        <v>43069</v>
      </c>
      <c r="P224" t="s" s="227">
        <v>632</v>
      </c>
      <c r="Q224" s="316"/>
      <c r="R224" s="225">
        <f>K224*4</f>
        <v>2.36</v>
      </c>
      <c r="S224" s="228">
        <f>IF(OR(W224&lt;0.01,W224="n/a"),"n/a",R224/W224*100)</f>
        <v>59.74683544303797</v>
      </c>
      <c r="T224" s="229">
        <f>IF(OR(W224&lt;0.01,Z224="n/a"),"n/a",(H224/SQRT(22.5*W224*(H224/Z224))-1)*100)</f>
        <v>48.16404790441078</v>
      </c>
      <c r="U224" s="223">
        <f>IF(OR(W224&lt;0.01,W224="n/a"),"n/a",H224/W224)</f>
        <v>23.29873417721519</v>
      </c>
      <c r="V224" s="230">
        <v>12</v>
      </c>
      <c r="W224" s="222">
        <v>3.95</v>
      </c>
      <c r="X224" s="222">
        <v>5.82</v>
      </c>
      <c r="Y224" s="231">
        <v>3.56</v>
      </c>
      <c r="Z224" s="232">
        <v>2.12</v>
      </c>
      <c r="AA224" s="233">
        <v>9.199999999999999</v>
      </c>
      <c r="AB224" s="234">
        <v>1.7</v>
      </c>
      <c r="AC224" s="235">
        <v>3.62</v>
      </c>
      <c r="AD224" s="236">
        <v>2.8</v>
      </c>
      <c r="AE224" s="236">
        <v>4</v>
      </c>
      <c r="AF224" s="237">
        <v>3</v>
      </c>
      <c r="AG224" s="238">
        <v>4635</v>
      </c>
      <c r="AH224" s="239">
        <v>0.1</v>
      </c>
      <c r="AI224" s="240">
        <v>0.8</v>
      </c>
      <c r="AJ224" s="241">
        <f>IF(OR(AD224&lt;0,AD224="n/a",AD224=0,AN224="n/a"),"n/a",AN224/AD224)</f>
        <v>4.153157695863362</v>
      </c>
      <c r="AK224" s="242">
        <f>IF(OR(AN224&lt;0,AN224="n/a",AO224&lt;0,AO224="n/a"),"n/a",AN224/AO224)</f>
        <v>2.056545510370553</v>
      </c>
      <c r="AL224" s="243">
        <f>((AP224/AQ224)^(1/1)-1)*100</f>
        <v>8.333333333333348</v>
      </c>
      <c r="AM224" s="243">
        <f>IF(AS224=0,"n/a",((AP224/AS224)^(1/3)-1)*100)</f>
        <v>9.830061684811131</v>
      </c>
      <c r="AN224" s="243">
        <f>IF(AV224=0,"n/a",((AP224/AV224)^(1/5)-1)*100)</f>
        <v>11.62884154841741</v>
      </c>
      <c r="AO224" s="244">
        <f>IF(BB224=0,"n/a",((AP224/BB224)^(1/10)-1)*100)</f>
        <v>5.654551037055389</v>
      </c>
      <c r="AP224" s="241">
        <v>2.08</v>
      </c>
      <c r="AQ224" s="241">
        <v>1.92</v>
      </c>
      <c r="AR224" s="241">
        <v>1.76</v>
      </c>
      <c r="AS224" s="241">
        <v>1.57</v>
      </c>
      <c r="AT224" s="245"/>
      <c r="AU224" s="241">
        <v>1.37</v>
      </c>
      <c r="AV224" s="321">
        <v>1.2</v>
      </c>
      <c r="AW224" s="245"/>
      <c r="AX224" s="321">
        <v>1.2</v>
      </c>
      <c r="AY224" s="394">
        <v>1.2</v>
      </c>
      <c r="AZ224" s="317">
        <v>1.2</v>
      </c>
      <c r="BA224" s="317">
        <v>1.2</v>
      </c>
      <c r="BB224" s="317">
        <v>1.2</v>
      </c>
      <c r="BC224" s="317">
        <v>1.2</v>
      </c>
      <c r="BD224" s="317">
        <v>1.2</v>
      </c>
      <c r="BE224" s="317">
        <v>1.695</v>
      </c>
      <c r="BF224" s="317">
        <v>1.86</v>
      </c>
      <c r="BG224" s="317">
        <v>1.86</v>
      </c>
      <c r="BH224" s="317">
        <v>1.86</v>
      </c>
      <c r="BI224" s="401">
        <v>1.86</v>
      </c>
      <c r="BJ224" s="246">
        <f>SUM(AP224:BI224)</f>
        <v>27.43499999999999</v>
      </c>
      <c r="BK224" s="250">
        <f>((AP224/AQ224)-1)*100</f>
        <v>8.333333333333348</v>
      </c>
      <c r="BL224" s="250">
        <f>((AQ224/AR224)-1)*100</f>
        <v>9.090909090909083</v>
      </c>
      <c r="BM224" s="250">
        <f>((AR224/AS224)-1)*100</f>
        <v>12.10191082802547</v>
      </c>
      <c r="BN224" s="250">
        <f>IF(AU224=0,0,IF(AU224&gt;AS224,0,((AS224/AU224)-1)*100))</f>
        <v>14.59854014598541</v>
      </c>
      <c r="BO224" s="250">
        <f>IF(AV224=0,0,IF(AV224&gt;AU224,0,((AU224/AV224)-1)*100))</f>
        <v>14.16666666666668</v>
      </c>
      <c r="BP224" s="250">
        <f>IF(AX224=0,0,IF(AX224&gt;AV224,0,((AV224/AX224)-1)*100))</f>
        <v>0</v>
      </c>
      <c r="BQ224" s="251">
        <f>IF(AY224=0,0,IF(AY224&gt;AX224,0,((AX224/AY224)-1)*100))</f>
        <v>0</v>
      </c>
      <c r="BR224" s="252">
        <f>IF(AZ224=0,0,IF(AZ224&gt;AY224,0,((AY224/AZ224)-1)*100))</f>
        <v>0</v>
      </c>
      <c r="BS224" s="252">
        <f>IF(BA224=0,0,IF(BA224&gt;AZ224,0,((AZ224/BA224)-1)*100))</f>
        <v>0</v>
      </c>
      <c r="BT224" s="252">
        <f>IF(BB224=0,0,IF(BB224&gt;BA224,0,((BA224/BB224)-1)*100))</f>
        <v>0</v>
      </c>
      <c r="BU224" s="252">
        <f>IF(BC224=0,0,IF(BC224&gt;BB224,0,((BB224/BC224)-1)*100))</f>
        <v>0</v>
      </c>
      <c r="BV224" s="252">
        <f>IF(BD224=0,0,IF(BD224&gt;BC224,0,((BC224/BD224)-1)*100))</f>
        <v>0</v>
      </c>
      <c r="BW224" s="252">
        <f>IF(BE224=0,0,IF(BE224&gt;BD224,0,((BD224/BE224)-1)*100))</f>
        <v>0</v>
      </c>
      <c r="BX224" s="252">
        <f>IF(BF224=0,0,IF(BF224&gt;BE224,0,((BE224/BF224)-1)*100))</f>
        <v>0</v>
      </c>
      <c r="BY224" s="252">
        <f>IF(BG224=0,0,IF(BG224&gt;BF224,0,((BF224/BG224)-1)*100))</f>
        <v>0</v>
      </c>
      <c r="BZ224" s="252">
        <f>IF(BH224=0,0,IF(BH224&gt;BG224,0,((BG224/BH224)-1)*100))</f>
        <v>0</v>
      </c>
      <c r="CA224" s="253">
        <f>IF(BI224=0,0,IF(BI224&gt;BH224,0,((BH224/BI224)-1)*100))</f>
        <v>0</v>
      </c>
      <c r="CB224" s="250">
        <f>AVERAGE(BK224:CA224)</f>
        <v>3.428903533230588</v>
      </c>
      <c r="CC224" s="250">
        <f>SQRT(AVERAGE((BK224-$CB224)^2,(BL224-$CB224)^2,(BM224-$CB224)^2,(BN224-$CB224)^2,(BO224-$CB224)^2,(BP224-$CB224)^2,(BQ224-$CB224)^2,(BR224-$CB224)^2,(BS224-$CB224)^2,(BT224-$CB224)^2,(BU224-$CB224)^2,(BV224-$CB224)^2,(BW224-$CB224)^2,(BX224-$CB224)^2,(BY224-$CB224)^2,(BZ224-$CB224)^2,(CA224-$CB224)^2))</f>
        <v>5.490535635437049</v>
      </c>
      <c r="CD224" t="s" s="116">
        <v>161</v>
      </c>
      <c r="CE224" s="254">
        <f>IF(AN224="n/a","n/a",IF(U224&lt;0,"n/a",IF(U224="n/a","n/a",I224+AN224-U224)))</f>
        <v>-9.105511448747793</v>
      </c>
      <c r="CF224" s="254">
        <f>IF(AN224="n/a","n/a",I224+AN224)</f>
        <v>14.1932227284674</v>
      </c>
      <c r="CG224" s="250">
        <f>D224/10+(1000-E224)/100+IF(F224="N",2,IF(F224="Y",1,0))+IF(G224="N",2,IF(G224="Y",1,0))+IF(L224&gt;10,5,L224/2)+IF(S224&gt;100,0,IF(S224&lt;0,0,(100-S224)/10))+IF(U224&gt;100,0,IF(U224&lt;0,0,(100-U224)/10))+IF(X224="-",0,IF(X224="N/A",0,IF(X224&gt;5,0,5-X224)))+IF(Y224&gt;5,0,5-Y224)+IF(Z224="N/A",0,IF(Z224&gt;5,0,5-Z224))+IF(AB224&lt;0,0,IF(AB224="-",0,IF(AB224="N/A",0,IF(AB224&gt;10,5,AB224/2))))+IF(AC224="n/a",0,IF(AC224&lt;0,0,IF(AC224&gt;10,5,AC224/2)))+IF(AE224="n/a",0,IF(AE224&lt;0,0,IF(AE224&gt;10,5,AE224/2)))+AF224/10+IF(AG224&gt;100000,3,IF(AG224&gt;10000,2,IF(AG224&gt;1000,1,0)))+IF(AL224&gt;10,5,AL224/2)+IF(AM224="n/a",0,IF(AM224&gt;10,5,AM224/2))+IF(AN224="n/a",0,IF(AN224&gt;10,5,AN224/2))+IF(AO224="n/a",0,IF(AO224&lt;0,0,IF(AO224&gt;10,5,AO224/2)))+IF(CB224&gt;10,5,CB224/2)</f>
        <v>51.90523146855353</v>
      </c>
      <c r="CH224" s="255">
        <f>IF(AB224="n/a",1.03*AP224,IF(AB224&lt;0,1.01*AP224,IF(AB224&gt;10,1.1*AP224,(1+AB224/100)*AP224)))</f>
        <v>2.11536</v>
      </c>
      <c r="CI224" s="256">
        <f>IF($AC224="n/a",1.03*CH224,IF($AC224&lt;0,1.01*CH224,IF($AC224&gt;10,1.1*CH224,(1+$AC224/100)*CH224)))</f>
        <v>2.191936032</v>
      </c>
      <c r="CJ224" s="257">
        <f>IF($AE224="n/a",1.03*CI224,IF($AE224&lt;0,1.01*CI224,IF($AE224&gt;10,1.1*CI224,(1+$AE224/100)*CI224)))</f>
        <v>2.279613473280</v>
      </c>
      <c r="CK224" s="257">
        <f>IF($AE224="n/a",1.03*CJ224,IF($AE224&lt;0,1.01*CJ224,IF($AE224&gt;10,1.1*CJ224,(1+$AE224/100)*CJ224)))</f>
        <v>2.3707980122112</v>
      </c>
      <c r="CL224" s="258">
        <f>IF($AE224="n/a",1.03*CK224,IF($AE224&lt;0,1.01*CK224,IF($AE224&gt;10,1.1*CK224,(1+$AE224/100)*CK224)))</f>
        <v>2.465629932699648</v>
      </c>
      <c r="CM224" s="256">
        <f>SUM(CH224:CL224)</f>
        <v>11.42333745019085</v>
      </c>
      <c r="CN224" s="253">
        <f>(CM224/H224)*100</f>
        <v>12.41262354687694</v>
      </c>
      <c r="CO224" s="259">
        <v>0.53</v>
      </c>
      <c r="CP224" s="260">
        <v>26.2</v>
      </c>
      <c r="CQ224" s="261">
        <v>-1.3</v>
      </c>
      <c r="CR224" s="260">
        <v>2.6</v>
      </c>
      <c r="CS224" s="261">
        <v>7.7</v>
      </c>
    </row>
    <row r="225" ht="11.25" customHeight="1">
      <c r="A225" t="s" s="116">
        <v>1562</v>
      </c>
      <c r="B225" t="s" s="116">
        <v>1563</v>
      </c>
      <c r="C225" t="s" s="227">
        <v>259</v>
      </c>
      <c r="D225" s="218">
        <v>8</v>
      </c>
      <c r="E225" s="85">
        <v>389</v>
      </c>
      <c r="F225" t="s" s="220">
        <v>129</v>
      </c>
      <c r="G225" t="s" s="221">
        <v>129</v>
      </c>
      <c r="H225" s="493">
        <v>128.21</v>
      </c>
      <c r="I225" s="223">
        <f>(R225/H225)*100</f>
        <v>1.15435613446689</v>
      </c>
      <c r="J225" s="224">
        <v>0.34</v>
      </c>
      <c r="K225" s="224">
        <v>0.37</v>
      </c>
      <c r="L225" s="223">
        <f>((K225/J225)-1)*100</f>
        <v>8.823529411764696</v>
      </c>
      <c r="M225" s="226">
        <v>42866</v>
      </c>
      <c r="N225" s="226">
        <v>42870</v>
      </c>
      <c r="O225" s="226">
        <v>42886</v>
      </c>
      <c r="P225" t="s" s="227">
        <v>256</v>
      </c>
      <c r="Q225" s="316"/>
      <c r="R225" s="225">
        <f>K225*4</f>
        <v>1.48</v>
      </c>
      <c r="S225" s="228">
        <f>IF(OR(W225&lt;0.01,W225="n/a"),"n/a",R225/W225*100)</f>
        <v>37.94871794871795</v>
      </c>
      <c r="T225" s="229">
        <f>IF(OR(W225&lt;0.01,Z225="n/a"),"n/a",(H225/SQRT(22.5*W225*(H225/Z225))-1)*100)</f>
        <v>181.1486613885433</v>
      </c>
      <c r="U225" s="223">
        <f>IF(OR(W225&lt;0.01,W225="n/a"),"n/a",H225/W225)</f>
        <v>32.87435897435898</v>
      </c>
      <c r="V225" s="230">
        <v>12</v>
      </c>
      <c r="W225" s="222">
        <v>3.9</v>
      </c>
      <c r="X225" s="359">
        <v>2.19</v>
      </c>
      <c r="Y225" s="231">
        <v>4.42</v>
      </c>
      <c r="Z225" s="232">
        <v>5.41</v>
      </c>
      <c r="AA225" s="233">
        <v>17.9</v>
      </c>
      <c r="AB225" s="234">
        <v>-2.6</v>
      </c>
      <c r="AC225" s="235">
        <v>9.52</v>
      </c>
      <c r="AD225" s="236">
        <v>8.800000000000001</v>
      </c>
      <c r="AE225" s="236">
        <v>15</v>
      </c>
      <c r="AF225" s="237">
        <v>16</v>
      </c>
      <c r="AG225" s="238">
        <v>9857</v>
      </c>
      <c r="AH225" s="239">
        <v>0.2</v>
      </c>
      <c r="AI225" s="240">
        <v>0.48</v>
      </c>
      <c r="AJ225" s="241">
        <f>IF(OR(AD225&lt;0,AD225="n/a",AD225=0,AN225="n/a"),"n/a",AN225/AD225)</f>
        <v>1.729072187374667</v>
      </c>
      <c r="AK225" s="242">
        <f>IF(OR(AN225&lt;0,AN225="n/a",AO225&lt;0,AO225="n/a"),"n/a",AN225/AO225)</f>
        <v>1.132881313077685</v>
      </c>
      <c r="AL225" s="243">
        <f>((AP225/AQ225)^(1/1)-1)*100</f>
        <v>8.064516129032274</v>
      </c>
      <c r="AM225" s="243">
        <f>IF(AS225=0,"n/a",((AP225/AS225)^(1/3)-1)*100)</f>
        <v>14.6141568523765</v>
      </c>
      <c r="AN225" s="243">
        <f>IF(AV225=0,"n/a",((AP225/AV225)^(1/5)-1)*100)</f>
        <v>15.21583524889707</v>
      </c>
      <c r="AO225" s="244">
        <f>IF(BB225=0,"n/a",((AP225/BB225)^(1/10)-1)*100)</f>
        <v>13.43109386062729</v>
      </c>
      <c r="AP225" s="241">
        <v>1.34</v>
      </c>
      <c r="AQ225" s="241">
        <v>1.24</v>
      </c>
      <c r="AR225" s="241">
        <v>1.07</v>
      </c>
      <c r="AS225" s="241">
        <v>0.89</v>
      </c>
      <c r="AT225" s="245"/>
      <c r="AU225" s="241">
        <v>0.77</v>
      </c>
      <c r="AV225" s="241">
        <v>0.66</v>
      </c>
      <c r="AW225" s="245"/>
      <c r="AX225" s="246">
        <v>0.57</v>
      </c>
      <c r="AY225" s="394">
        <v>0.48</v>
      </c>
      <c r="AZ225" s="317">
        <v>0.48</v>
      </c>
      <c r="BA225" s="248">
        <v>0.46</v>
      </c>
      <c r="BB225" s="248">
        <v>0.38</v>
      </c>
      <c r="BC225" s="317">
        <v>0.32</v>
      </c>
      <c r="BD225" s="248">
        <v>0.28222</v>
      </c>
      <c r="BE225" s="317">
        <v>0.24888</v>
      </c>
      <c r="BF225" s="317">
        <v>0.24888</v>
      </c>
      <c r="BG225" s="317">
        <v>0.24888</v>
      </c>
      <c r="BH225" s="317">
        <v>0.24888</v>
      </c>
      <c r="BI225" s="249">
        <v>0.24888</v>
      </c>
      <c r="BJ225" s="246">
        <f>SUM(AP225:BI225)</f>
        <v>10.18662</v>
      </c>
      <c r="BK225" s="250">
        <f>((AP225/AQ225)-1)*100</f>
        <v>8.064516129032274</v>
      </c>
      <c r="BL225" s="250">
        <f>((AQ225/AR225)-1)*100</f>
        <v>15.88785046728971</v>
      </c>
      <c r="BM225" s="250">
        <f>((AR225/AS225)-1)*100</f>
        <v>20.2247191011236</v>
      </c>
      <c r="BN225" s="250">
        <f>IF(AU225=0,0,IF(AU225&gt;AS225,0,((AS225/AU225)-1)*100))</f>
        <v>15.58441558441559</v>
      </c>
      <c r="BO225" s="250">
        <f>IF(AV225=0,0,IF(AV225&gt;AU225,0,((AU225/AV225)-1)*100))</f>
        <v>16.66666666666667</v>
      </c>
      <c r="BP225" s="250">
        <f>IF(AX225=0,0,IF(AX225&gt;AV225,0,((AV225/AX225)-1)*100))</f>
        <v>15.78947368421053</v>
      </c>
      <c r="BQ225" s="251">
        <f>IF(AY225=0,0,IF(AY225&gt;AX225,0,((AX225/AY225)-1)*100))</f>
        <v>18.75</v>
      </c>
      <c r="BR225" s="252">
        <f>IF(AZ225=0,0,IF(AZ225&gt;AY225,0,((AY225/AZ225)-1)*100))</f>
        <v>0</v>
      </c>
      <c r="BS225" s="252">
        <f>IF(BA225=0,0,IF(BA225&gt;AZ225,0,((AZ225/BA225)-1)*100))</f>
        <v>4.347826086956519</v>
      </c>
      <c r="BT225" s="252">
        <f>IF(BB225=0,0,IF(BB225&gt;BA225,0,((BA225/BB225)-1)*100))</f>
        <v>21.05263157894737</v>
      </c>
      <c r="BU225" s="252">
        <f>IF(BC225=0,0,IF(BC225&gt;BB225,0,((BB225/BC225)-1)*100))</f>
        <v>18.75</v>
      </c>
      <c r="BV225" s="252">
        <f>IF(BD225=0,0,IF(BD225&gt;BC225,0,((BC225/BD225)-1)*100))</f>
        <v>13.38671958046913</v>
      </c>
      <c r="BW225" s="252">
        <f>IF(BE225=0,0,IF(BE225&gt;BD225,0,((BD225/BE225)-1)*100))</f>
        <v>13.39601414336227</v>
      </c>
      <c r="BX225" s="252">
        <f>IF(BF225=0,0,IF(BF225&gt;BE225,0,((BE225/BF225)-1)*100))</f>
        <v>0</v>
      </c>
      <c r="BY225" s="252">
        <f>IF(BG225=0,0,IF(BG225&gt;BF225,0,((BF225/BG225)-1)*100))</f>
        <v>0</v>
      </c>
      <c r="BZ225" s="252">
        <f>IF(BH225=0,0,IF(BH225&gt;BG225,0,((BG225/BH225)-1)*100))</f>
        <v>0</v>
      </c>
      <c r="CA225" s="253">
        <f>IF(BI225=0,0,IF(BI225&gt;BH225,0,((BH225/BI225)-1)*100))</f>
        <v>0</v>
      </c>
      <c r="CB225" s="250">
        <f>AVERAGE(BK225:CA225)</f>
        <v>10.70004900132198</v>
      </c>
      <c r="CC225" s="250">
        <f>SQRT(AVERAGE((BK225-$CB225)^2,(BL225-$CB225)^2,(BM225-$CB225)^2,(BN225-$CB225)^2,(BO225-$CB225)^2,(BP225-$CB225)^2,(BQ225-$CB225)^2,(BR225-$CB225)^2,(BS225-$CB225)^2,(BT225-$CB225)^2,(BU225-$CB225)^2,(BV225-$CB225)^2,(BW225-$CB225)^2,(BX225-$CB225)^2,(BY225-$CB225)^2,(BZ225-$CB225)^2,(CA225-$CB225)^2))</f>
        <v>7.94840072375087</v>
      </c>
      <c r="CD225" t="s" s="116">
        <v>137</v>
      </c>
      <c r="CE225" s="254">
        <f>IF(AN225="n/a","n/a",IF(U225&lt;0,"n/a",IF(U225="n/a","n/a",I225+AN225-U225)))</f>
        <v>-16.50416759099502</v>
      </c>
      <c r="CF225" s="254">
        <f>IF(AN225="n/a","n/a",I225+AN225)</f>
        <v>16.37019138336396</v>
      </c>
      <c r="CG225" s="250">
        <f>D225/10+(1000-E225)/100+IF(F225="N",2,IF(F225="Y",1,0))+IF(G225="N",2,IF(G225="Y",1,0))+IF(L225&gt;10,5,L225/2)+IF(S225&gt;100,0,IF(S225&lt;0,0,(100-S225)/10))+IF(U225&gt;100,0,IF(U225&lt;0,0,(100-U225)/10))+IF(X225="-",0,IF(X225="N/A",0,IF(X225&gt;5,0,5-X225)))+IF(Y225&gt;5,0,5-Y225)+IF(Z225="N/A",0,IF(Z225&gt;5,0,5-Z225))+IF(AB225&lt;0,0,IF(AB225="-",0,IF(AB225="N/A",0,IF(AB225&gt;10,5,AB225/2))))+IF(AC225="n/a",0,IF(AC225&lt;0,0,IF(AC225&gt;10,5,AC225/2)))+IF(AE225="n/a",0,IF(AE225&lt;0,0,IF(AE225&gt;10,5,AE225/2)))+AF225/10+IF(AG225&gt;100000,3,IF(AG225&gt;10000,2,IF(AG225&gt;1000,1,0)))+IF(AL225&gt;10,5,AL225/2)+IF(AM225="n/a",0,IF(AM225&gt;10,5,AM225/2))+IF(AN225="n/a",0,IF(AN225&gt;10,5,AN225/2))+IF(AO225="n/a",0,IF(AO225&lt;0,0,IF(AO225&gt;10,5,AO225/2)))+IF(CB225&gt;10,5,CB225/2)</f>
        <v>64.02171507809078</v>
      </c>
      <c r="CH225" s="255">
        <f>IF(AB225="n/a",1.03*AP225,IF(AB225&lt;0,1.01*AP225,IF(AB225&gt;10,1.1*AP225,(1+AB225/100)*AP225)))</f>
        <v>1.3534</v>
      </c>
      <c r="CI225" s="256">
        <f>IF($AC225="n/a",1.03*CH225,IF($AC225&lt;0,1.01*CH225,IF($AC225&gt;10,1.1*CH225,(1+$AC225/100)*CH225)))</f>
        <v>1.48224368</v>
      </c>
      <c r="CJ225" s="257">
        <f>IF($AE225="n/a",1.03*CI225,IF($AE225&lt;0,1.01*CI225,IF($AE225&gt;10,1.1*CI225,(1+$AE225/100)*CI225)))</f>
        <v>1.630468048</v>
      </c>
      <c r="CK225" s="257">
        <f>IF($AE225="n/a",1.03*CJ225,IF($AE225&lt;0,1.01*CJ225,IF($AE225&gt;10,1.1*CJ225,(1+$AE225/100)*CJ225)))</f>
        <v>1.7935148528</v>
      </c>
      <c r="CL225" s="258">
        <f>IF($AE225="n/a",1.03*CK225,IF($AE225&lt;0,1.01*CK225,IF($AE225&gt;10,1.1*CK225,(1+$AE225/100)*CK225)))</f>
        <v>1.972866338080001</v>
      </c>
      <c r="CM225" s="256">
        <f>SUM(CH225:CL225)</f>
        <v>8.232492918880002</v>
      </c>
      <c r="CN225" s="253">
        <f>(CM225/H225)*100</f>
        <v>6.421100474908354</v>
      </c>
      <c r="CO225" s="259">
        <v>1.21</v>
      </c>
      <c r="CP225" s="260">
        <v>51.5</v>
      </c>
      <c r="CQ225" s="261">
        <v>-0.9</v>
      </c>
      <c r="CR225" s="260">
        <v>5.4</v>
      </c>
      <c r="CS225" s="261">
        <v>19.4</v>
      </c>
    </row>
    <row r="226" ht="11.25" customHeight="1">
      <c r="A226" t="s" s="273">
        <v>1564</v>
      </c>
      <c r="B226" t="s" s="146">
        <v>1565</v>
      </c>
      <c r="C226" t="s" s="273">
        <v>128</v>
      </c>
      <c r="D226" s="267">
        <v>7</v>
      </c>
      <c r="E226" s="85">
        <v>496</v>
      </c>
      <c r="F226" t="s" s="151">
        <v>55</v>
      </c>
      <c r="G226" t="s" s="152">
        <v>55</v>
      </c>
      <c r="H226" s="496">
        <v>72.09999999999999</v>
      </c>
      <c r="I226" s="269">
        <f>(R226/H226)*100</f>
        <v>1.775312066574203</v>
      </c>
      <c r="J226" s="270">
        <v>0.29</v>
      </c>
      <c r="K226" s="270">
        <v>0.32</v>
      </c>
      <c r="L226" s="269">
        <f>((K226/J226)-1)*100</f>
        <v>10.34482758620692</v>
      </c>
      <c r="M226" s="272">
        <v>42817</v>
      </c>
      <c r="N226" s="272">
        <v>42821</v>
      </c>
      <c r="O226" s="272">
        <v>42832</v>
      </c>
      <c r="P226" t="s" s="273">
        <v>1296</v>
      </c>
      <c r="Q226" s="619"/>
      <c r="R226" s="271">
        <f>K226*4</f>
        <v>1.28</v>
      </c>
      <c r="S226" s="275">
        <f>IF(OR(W226&lt;0.01,W226="n/a"),"n/a",R226/W226*100)</f>
        <v>42.24422442244225</v>
      </c>
      <c r="T226" s="276">
        <f>IF(OR(W226&lt;0.01,Z226="n/a"),"n/a",(H226/SQRT(22.5*W226*(H226/Z226))-1)*100)</f>
        <v>50.79060684951413</v>
      </c>
      <c r="U226" s="269">
        <f>IF(OR(W226&lt;0.01,W226="n/a"),"n/a",H226/W226)</f>
        <v>23.7953795379538</v>
      </c>
      <c r="V226" s="277">
        <v>12</v>
      </c>
      <c r="W226" s="268">
        <v>3.03</v>
      </c>
      <c r="X226" s="268">
        <v>2.98</v>
      </c>
      <c r="Y226" s="278">
        <v>7.32</v>
      </c>
      <c r="Z226" s="279">
        <v>2.15</v>
      </c>
      <c r="AA226" s="280">
        <v>9.1</v>
      </c>
      <c r="AB226" s="281">
        <v>15.8</v>
      </c>
      <c r="AC226" s="282">
        <v>19.55</v>
      </c>
      <c r="AD226" s="283">
        <v>6.5</v>
      </c>
      <c r="AE226" s="283">
        <v>8</v>
      </c>
      <c r="AF226" s="284">
        <v>6</v>
      </c>
      <c r="AG226" s="285">
        <v>1959</v>
      </c>
      <c r="AH226" s="286">
        <v>1.5</v>
      </c>
      <c r="AI226" s="287">
        <v>0.12</v>
      </c>
      <c r="AJ226" s="288">
        <f>IF(OR(AD226&lt;0,AD226="n/a",AD226=0,AN226="n/a"),"n/a",AN226/AD226)</f>
        <v>1.314369798893015</v>
      </c>
      <c r="AK226" s="289">
        <f>IF(OR(AN226&lt;0,AN226="n/a",AO226&lt;0,AO226="n/a"),"n/a",AN226/AO226)</f>
        <v>1.419976790295219</v>
      </c>
      <c r="AL226" s="290">
        <f>((AP226/AQ226)^(1/1)-1)*100</f>
        <v>10.78431372549018</v>
      </c>
      <c r="AM226" s="290">
        <f>IF(AS226=0,"n/a",((AP226/AS226)^(1/3)-1)*100)</f>
        <v>9.107112806514216</v>
      </c>
      <c r="AN226" s="290">
        <f>IF(AV226=0,"n/a",((AP226/AV226)^(1/5)-1)*100)</f>
        <v>8.543403692804596</v>
      </c>
      <c r="AO226" s="291">
        <f>IF(BB226=0,"n/a",((AP226/BB226)^(1/10)-1)*100)</f>
        <v>6.016579813975964</v>
      </c>
      <c r="AP226" s="288">
        <v>1.13</v>
      </c>
      <c r="AQ226" s="288">
        <v>1.02</v>
      </c>
      <c r="AR226" s="288">
        <v>0.9399999999999999</v>
      </c>
      <c r="AS226" s="288">
        <v>0.87</v>
      </c>
      <c r="AT226" s="292"/>
      <c r="AU226" s="288">
        <v>0.82</v>
      </c>
      <c r="AV226" s="288">
        <v>0.75</v>
      </c>
      <c r="AW226" s="292"/>
      <c r="AX226" s="524">
        <v>0.72</v>
      </c>
      <c r="AY226" s="294">
        <v>0.72</v>
      </c>
      <c r="AZ226" s="295">
        <v>0.71</v>
      </c>
      <c r="BA226" s="295">
        <v>0.67</v>
      </c>
      <c r="BB226" s="295">
        <v>0.63</v>
      </c>
      <c r="BC226" s="295">
        <v>0.59</v>
      </c>
      <c r="BD226" s="295">
        <v>0.55</v>
      </c>
      <c r="BE226" s="295">
        <v>0.51</v>
      </c>
      <c r="BF226" s="295">
        <v>0.47</v>
      </c>
      <c r="BG226" s="295">
        <v>0.43</v>
      </c>
      <c r="BH226" s="426">
        <v>0.4</v>
      </c>
      <c r="BI226" s="494">
        <v>0.4</v>
      </c>
      <c r="BJ226" s="293">
        <f>SUM(AP226:BI226)</f>
        <v>12.33</v>
      </c>
      <c r="BK226" s="297">
        <f>((AP226/AQ226)-1)*100</f>
        <v>10.78431372549018</v>
      </c>
      <c r="BL226" s="297">
        <f>((AQ226/AR226)-1)*100</f>
        <v>8.510638297872353</v>
      </c>
      <c r="BM226" s="297">
        <f>((AR226/AS226)-1)*100</f>
        <v>8.045977011494255</v>
      </c>
      <c r="BN226" s="297">
        <f>IF(AU226=0,0,IF(AU226&gt;AS226,0,((AS226/AU226)-1)*100))</f>
        <v>6.097560975609762</v>
      </c>
      <c r="BO226" s="297">
        <f>IF(AV226=0,0,IF(AV226&gt;AU226,0,((AU226/AV226)-1)*100))</f>
        <v>9.333333333333327</v>
      </c>
      <c r="BP226" s="297">
        <f>IF(AX226=0,0,IF(AX226&gt;AV226,0,((AV226/AX226)-1)*100))</f>
        <v>4.166666666666674</v>
      </c>
      <c r="BQ226" s="298">
        <f>IF(AY226=0,0,IF(AY226&gt;AX226,0,((AX226/AY226)-1)*100))</f>
        <v>0</v>
      </c>
      <c r="BR226" s="299">
        <f>IF(AZ226=0,0,IF(AZ226&gt;AY226,0,((AY226/AZ226)-1)*100))</f>
        <v>1.40845070422535</v>
      </c>
      <c r="BS226" s="299">
        <f>IF(BA226=0,0,IF(BA226&gt;AZ226,0,((AZ226/BA226)-1)*100))</f>
        <v>5.970149253731338</v>
      </c>
      <c r="BT226" s="299">
        <f>IF(BB226=0,0,IF(BB226&gt;BA226,0,((BA226/BB226)-1)*100))</f>
        <v>6.349206349206349</v>
      </c>
      <c r="BU226" s="299">
        <f>IF(BC226=0,0,IF(BC226&gt;BB226,0,((BB226/BC226)-1)*100))</f>
        <v>6.779661016949157</v>
      </c>
      <c r="BV226" s="299">
        <f>IF(BD226=0,0,IF(BD226&gt;BC226,0,((BC226/BD226)-1)*100))</f>
        <v>7.272727272727253</v>
      </c>
      <c r="BW226" s="299">
        <f>IF(BE226=0,0,IF(BE226&gt;BD226,0,((BD226/BE226)-1)*100))</f>
        <v>7.843137254901977</v>
      </c>
      <c r="BX226" s="299">
        <f>IF(BF226=0,0,IF(BF226&gt;BE226,0,((BE226/BF226)-1)*100))</f>
        <v>8.510638297872353</v>
      </c>
      <c r="BY226" s="299">
        <f>IF(BG226=0,0,IF(BG226&gt;BF226,0,((BF226/BG226)-1)*100))</f>
        <v>9.302325581395344</v>
      </c>
      <c r="BZ226" s="299">
        <f>IF(BH226=0,0,IF(BH226&gt;BG226,0,((BG226/BH226)-1)*100))</f>
        <v>7.499999999999996</v>
      </c>
      <c r="CA226" s="300">
        <f>IF(BI226=0,0,IF(BI226&gt;BH226,0,((BH226/BI226)-1)*100))</f>
        <v>0</v>
      </c>
      <c r="CB226" s="297">
        <f>AVERAGE(BK226:CA226)</f>
        <v>6.34557563185151</v>
      </c>
      <c r="CC226" s="297">
        <f>SQRT(AVERAGE((BK226-$CB226)^2,(BL226-$CB226)^2,(BM226-$CB226)^2,(BN226-$CB226)^2,(BO226-$CB226)^2,(BP226-$CB226)^2,(BQ226-$CB226)^2,(BR226-$CB226)^2,(BS226-$CB226)^2,(BT226-$CB226)^2,(BU226-$CB226)^2,(BV226-$CB226)^2,(BW226-$CB226)^2,(BX226-$CB226)^2,(BY226-$CB226)^2,(BZ226-$CB226)^2,(CA226-$CB226)^2))</f>
        <v>3.107100245713243</v>
      </c>
      <c r="CD226" t="s" s="146">
        <v>132</v>
      </c>
      <c r="CE226" s="301">
        <f>IF(AN226="n/a","n/a",IF(U226&lt;0,"n/a",IF(U226="n/a","n/a",I226+AN226-U226)))</f>
        <v>-13.476663778575</v>
      </c>
      <c r="CF226" s="301">
        <f>IF(AN226="n/a","n/a",I226+AN226)</f>
        <v>10.3187157593788</v>
      </c>
      <c r="CG226" s="297">
        <f>D226/10+(1000-E226)/100+IF(F226="N",2,IF(F226="Y",1,0))+IF(G226="N",2,IF(G226="Y",1,0))+IF(L226&gt;10,5,L226/2)+IF(S226&gt;100,0,IF(S226&lt;0,0,(100-S226)/10))+IF(U226&gt;100,0,IF(U226&lt;0,0,(100-U226)/10))+IF(X226="-",0,IF(X226="N/A",0,IF(X226&gt;5,0,5-X226)))+IF(Y226&gt;5,0,5-Y226)+IF(Z226="N/A",0,IF(Z226&gt;5,0,5-Z226))+IF(AB226&lt;0,0,IF(AB226="-",0,IF(AB226="N/A",0,IF(AB226&gt;10,5,AB226/2))))+IF(AC226="n/a",0,IF(AC226&lt;0,0,IF(AC226&gt;10,5,AC226/2)))+IF(AE226="n/a",0,IF(AE226&lt;0,0,IF(AE226&gt;10,5,AE226/2)))+AF226/10+IF(AG226&gt;100000,3,IF(AG226&gt;10000,2,IF(AG226&gt;1000,1,0)))+IF(AL226&gt;10,5,AL226/2)+IF(AM226="n/a",0,IF(AM226&gt;10,5,AM226/2))+IF(AN226="n/a",0,IF(AN226&gt;10,5,AN226/2))+IF(AO226="n/a",0,IF(AO226&lt;0,0,IF(AO226&gt;10,5,AO226/2)))+IF(CB226&gt;10,5,CB226/2)</f>
        <v>68.61237557653354</v>
      </c>
      <c r="CH226" s="302">
        <f>IF(AB226="n/a",1.03*AP226,IF(AB226&lt;0,1.01*AP226,IF(AB226&gt;10,1.1*AP226,(1+AB226/100)*AP226)))</f>
        <v>1.243</v>
      </c>
      <c r="CI226" s="303">
        <f>IF($AC226="n/a",1.03*CH226,IF($AC226&lt;0,1.01*CH226,IF($AC226&gt;10,1.1*CH226,(1+$AC226/100)*CH226)))</f>
        <v>1.3673</v>
      </c>
      <c r="CJ226" s="304">
        <f>IF($AE226="n/a",1.03*CI226,IF($AE226&lt;0,1.01*CI226,IF($AE226&gt;10,1.1*CI226,(1+$AE226/100)*CI226)))</f>
        <v>1.476684</v>
      </c>
      <c r="CK226" s="304">
        <f>IF($AE226="n/a",1.03*CJ226,IF($AE226&lt;0,1.01*CJ226,IF($AE226&gt;10,1.1*CJ226,(1+$AE226/100)*CJ226)))</f>
        <v>1.59481872</v>
      </c>
      <c r="CL226" s="305">
        <f>IF($AE226="n/a",1.03*CK226,IF($AE226&lt;0,1.01*CK226,IF($AE226&gt;10,1.1*CK226,(1+$AE226/100)*CK226)))</f>
        <v>1.7224042176</v>
      </c>
      <c r="CM226" s="303">
        <f>SUM(CH226:CL226)</f>
        <v>7.4042069376</v>
      </c>
      <c r="CN226" s="300">
        <f>(CM226/H226)*100</f>
        <v>10.26935774979196</v>
      </c>
      <c r="CO226" s="306">
        <v>1</v>
      </c>
      <c r="CP226" s="307">
        <v>36.3</v>
      </c>
      <c r="CQ226" s="308">
        <v>-5.5</v>
      </c>
      <c r="CR226" s="307">
        <v>0.5</v>
      </c>
      <c r="CS226" s="308">
        <v>8.300000000000001</v>
      </c>
    </row>
    <row r="227" ht="11.25" customHeight="1">
      <c r="A227" t="s" s="110">
        <v>1566</v>
      </c>
      <c r="B227" t="s" s="110">
        <v>1567</v>
      </c>
      <c r="C227" t="s" s="173">
        <v>259</v>
      </c>
      <c r="D227" s="174">
        <v>7</v>
      </c>
      <c r="E227" s="85">
        <v>558</v>
      </c>
      <c r="F227" t="s" s="118">
        <v>129</v>
      </c>
      <c r="G227" t="s" s="113">
        <v>129</v>
      </c>
      <c r="H227" s="495">
        <v>88.59999999999999</v>
      </c>
      <c r="I227" s="177">
        <f>(R227/H227)*100</f>
        <v>2.031602708803612</v>
      </c>
      <c r="J227" s="311">
        <v>0.4</v>
      </c>
      <c r="K227" s="311">
        <v>0.45</v>
      </c>
      <c r="L227" s="177">
        <f>((K227/J227)-1)*100</f>
        <v>12.5</v>
      </c>
      <c r="M227" s="179">
        <v>42985</v>
      </c>
      <c r="N227" s="179">
        <v>42986</v>
      </c>
      <c r="O227" s="179">
        <v>43007</v>
      </c>
      <c r="P227" t="s" s="173">
        <v>546</v>
      </c>
      <c r="Q227" t="s" s="173">
        <v>1568</v>
      </c>
      <c r="R227" s="180">
        <f>K227*4</f>
        <v>1.8</v>
      </c>
      <c r="S227" s="181">
        <f>IF(OR(W227&lt;0.01,W227="n/a"),"n/a",R227/W227*100)</f>
        <v>45</v>
      </c>
      <c r="T227" s="182">
        <f>IF(OR(W227&lt;0.01,Z227="n/a"),"n/a",(H227/SQRT(22.5*W227*(H227/Z227))-1)*100)</f>
        <v>80.51346517950154</v>
      </c>
      <c r="U227" s="177">
        <f>IF(OR(W227&lt;0.01,W227="n/a"),"n/a",H227/W227)</f>
        <v>22.15</v>
      </c>
      <c r="V227" s="183">
        <v>12</v>
      </c>
      <c r="W227" s="176">
        <v>4</v>
      </c>
      <c r="X227" s="176">
        <v>2.32</v>
      </c>
      <c r="Y227" s="184">
        <v>1.61</v>
      </c>
      <c r="Z227" s="185">
        <v>3.31</v>
      </c>
      <c r="AA227" s="186">
        <v>15.6</v>
      </c>
      <c r="AB227" s="187">
        <v>114.4</v>
      </c>
      <c r="AC227" s="188">
        <v>13.82</v>
      </c>
      <c r="AD227" s="189">
        <v>74.09999999999999</v>
      </c>
      <c r="AE227" s="189">
        <v>9.550000000000001</v>
      </c>
      <c r="AF227" s="190">
        <v>23</v>
      </c>
      <c r="AG227" s="191">
        <v>22442</v>
      </c>
      <c r="AH227" s="192">
        <v>0.3</v>
      </c>
      <c r="AI227" s="193">
        <v>0.6</v>
      </c>
      <c r="AJ227" s="194">
        <f>IF(OR(AD227&lt;0,AD227="n/a",AD227=0,AN227="n/a"),"n/a",AN227/AD227)</f>
        <v>0.3889101163485009</v>
      </c>
      <c r="AK227" s="195">
        <f>IF(OR(AN227&lt;0,AN227="n/a",AO227&lt;0,AO227="n/a"),"n/a",AN227/AO227)</f>
        <v>2.997789388649263</v>
      </c>
      <c r="AL227" s="196">
        <f>((AP227/AQ227)^(1/1)-1)*100</f>
        <v>17.24137931034484</v>
      </c>
      <c r="AM227" s="196">
        <f>IF(AS227=0,"n/a",((AP227/AS227)^(1/3)-1)*100)</f>
        <v>26.557937924508</v>
      </c>
      <c r="AN227" s="196">
        <f>IF(AV227=0,"n/a",((AP227/AV227)^(1/5)-1)*100)</f>
        <v>28.81823962142391</v>
      </c>
      <c r="AO227" s="197">
        <f>IF(BB227=0,"n/a",((AP227/BB227)^(1/10)-1)*100)</f>
        <v>9.613163529946567</v>
      </c>
      <c r="AP227" s="194">
        <v>1.36</v>
      </c>
      <c r="AQ227" s="194">
        <v>1.16</v>
      </c>
      <c r="AR227" s="194">
        <v>1</v>
      </c>
      <c r="AS227" s="194">
        <v>0.67092</v>
      </c>
      <c r="AT227" s="199"/>
      <c r="AU227" s="194">
        <v>0.5112</v>
      </c>
      <c r="AV227" s="194">
        <v>0.3834</v>
      </c>
      <c r="AW227" s="199"/>
      <c r="AX227" s="398">
        <v>0.22364</v>
      </c>
      <c r="AY227" s="370">
        <v>0.39936</v>
      </c>
      <c r="AZ227" s="203">
        <v>0.57508</v>
      </c>
      <c r="BA227" s="203">
        <v>0.57508</v>
      </c>
      <c r="BB227" s="202">
        <v>0.54314</v>
      </c>
      <c r="BC227" s="202">
        <v>0.45528</v>
      </c>
      <c r="BD227" s="202">
        <v>0.35144</v>
      </c>
      <c r="BE227" s="202">
        <v>0.28754</v>
      </c>
      <c r="BF227" s="203">
        <v>0.27156</v>
      </c>
      <c r="BG227" s="203">
        <v>0.27156</v>
      </c>
      <c r="BH227" s="203">
        <v>0.27156</v>
      </c>
      <c r="BI227" s="314">
        <v>0.25558</v>
      </c>
      <c r="BJ227" s="200">
        <f>SUM(AP227:BI227)</f>
        <v>9.566340000000002</v>
      </c>
      <c r="BK227" s="205">
        <f>((AP227/AQ227)-1)*100</f>
        <v>17.24137931034484</v>
      </c>
      <c r="BL227" s="205">
        <f>((AQ227/AR227)-1)*100</f>
        <v>15.99999999999999</v>
      </c>
      <c r="BM227" s="205">
        <f>((AR227/AS227)-1)*100</f>
        <v>49.04906695284088</v>
      </c>
      <c r="BN227" s="205">
        <f>IF(AU227=0,0,IF(AU227&gt;AS227,0,((AS227/AU227)-1)*100))</f>
        <v>31.24413145539906</v>
      </c>
      <c r="BO227" s="205">
        <f>IF(AV227=0,0,IF(AV227&gt;AU227,0,((AU227/AV227)-1)*100))</f>
        <v>33.33333333333333</v>
      </c>
      <c r="BP227" s="205">
        <f>IF(AX227=0,0,IF(AX227&gt;AV227,0,((AV227/AX227)-1)*100))</f>
        <v>71.43623680915758</v>
      </c>
      <c r="BQ227" s="206">
        <f>IF(AY227=0,0,IF(AY227&gt;AX227,0,((AX227/AY227)-1)*100))</f>
        <v>0</v>
      </c>
      <c r="BR227" s="207">
        <f>IF(AZ227=0,0,IF(AZ227&gt;AY227,0,((AY227/AZ227)-1)*100))</f>
        <v>0</v>
      </c>
      <c r="BS227" s="207">
        <f>IF(BA227=0,0,IF(BA227&gt;AZ227,0,((AZ227/BA227)-1)*100))</f>
        <v>0</v>
      </c>
      <c r="BT227" s="207">
        <f>IF(BB227=0,0,IF(BB227&gt;BA227,0,((BA227/BB227)-1)*100))</f>
        <v>5.880620097948985</v>
      </c>
      <c r="BU227" s="207">
        <f>IF(BC227=0,0,IF(BC227&gt;BB227,0,((BB227/BC227)-1)*100))</f>
        <v>19.2980144087155</v>
      </c>
      <c r="BV227" s="207">
        <f>IF(BD227=0,0,IF(BD227&gt;BC227,0,((BC227/BD227)-1)*100))</f>
        <v>29.54700660141134</v>
      </c>
      <c r="BW227" s="207">
        <f>IF(BE227=0,0,IF(BE227&gt;BD227,0,((BD227/BE227)-1)*100))</f>
        <v>22.22299506155663</v>
      </c>
      <c r="BX227" s="207">
        <f>IF(BF227=0,0,IF(BF227&gt;BE227,0,((BE227/BF227)-1)*100))</f>
        <v>5.884519074974226</v>
      </c>
      <c r="BY227" s="207">
        <f>IF(BG227=0,0,IF(BG227&gt;BF227,0,((BF227/BG227)-1)*100))</f>
        <v>0</v>
      </c>
      <c r="BZ227" s="207">
        <f>IF(BH227=0,0,IF(BH227&gt;BG227,0,((BG227/BH227)-1)*100))</f>
        <v>0</v>
      </c>
      <c r="CA227" s="208">
        <f>IF(BI227=0,0,IF(BI227&gt;BH227,0,((BH227/BI227)-1)*100))</f>
        <v>6.25244541826433</v>
      </c>
      <c r="CB227" s="205">
        <f>AVERAGE(BK227:CA227)</f>
        <v>18.08174991317333</v>
      </c>
      <c r="CC227" s="205">
        <f>SQRT(AVERAGE((BK227-$CB227)^2,(BL227-$CB227)^2,(BM227-$CB227)^2,(BN227-$CB227)^2,(BO227-$CB227)^2,(BP227-$CB227)^2,(BQ227-$CB227)^2,(BR227-$CB227)^2,(BS227-$CB227)^2,(BT227-$CB227)^2,(BU227-$CB227)^2,(BV227-$CB227)^2,(BW227-$CB227)^2,(BX227-$CB227)^2,(BY227-$CB227)^2,(BZ227-$CB227)^2,(CA227-$CB227)^2))</f>
        <v>19.46184375775105</v>
      </c>
      <c r="CD227" t="s" s="110">
        <v>137</v>
      </c>
      <c r="CE227" s="209">
        <f>IF(AN227="n/a","n/a",IF(U227&lt;0,"n/a",IF(U227="n/a","n/a",I227+AN227-U227)))</f>
        <v>8.699842330227526</v>
      </c>
      <c r="CF227" s="209">
        <f>IF(AN227="n/a","n/a",I227+AN227)</f>
        <v>30.84984233022752</v>
      </c>
      <c r="CG227" s="205">
        <f>D227/10+(1000-E227)/100+IF(F227="N",2,IF(F227="Y",1,0))+IF(G227="N",2,IF(G227="Y",1,0))+IF(L227&gt;10,5,L227/2)+IF(S227&gt;100,0,IF(S227&lt;0,0,(100-S227)/10))+IF(U227&gt;100,0,IF(U227&lt;0,0,(100-U227)/10))+IF(X227="-",0,IF(X227="N/A",0,IF(X227&gt;5,0,5-X227)))+IF(Y227&gt;5,0,5-Y227)+IF(Z227="N/A",0,IF(Z227&gt;5,0,5-Z227))+IF(AB227&lt;0,0,IF(AB227="-",0,IF(AB227="N/A",0,IF(AB227&gt;10,5,AB227/2))))+IF(AC227="n/a",0,IF(AC227&lt;0,0,IF(AC227&gt;10,5,AC227/2)))+IF(AE227="n/a",0,IF(AE227&lt;0,0,IF(AE227&gt;10,5,AE227/2)))+AF227/10+IF(AG227&gt;100000,3,IF(AG227&gt;10000,2,IF(AG227&gt;1000,1,0)))+IF(AL227&gt;10,5,AL227/2)+IF(AM227="n/a",0,IF(AM227&gt;10,5,AM227/2))+IF(AN227="n/a",0,IF(AN227&gt;10,5,AN227/2))+IF(AO227="n/a",0,IF(AO227&lt;0,0,IF(AO227&gt;10,5,AO227/2)))+IF(CB227&gt;10,5,CB227/2)</f>
        <v>75.0465817649733</v>
      </c>
      <c r="CH227" s="315">
        <f>IF(AB227="n/a",1.03*AP227,IF(AB227&lt;0,1.01*AP227,IF(AB227&gt;10,1.1*AP227,(1+AB227/100)*AP227)))</f>
        <v>1.496</v>
      </c>
      <c r="CI227" s="211">
        <f>IF($AC227="n/a",1.03*CH227,IF($AC227&lt;0,1.01*CH227,IF($AC227&gt;10,1.1*CH227,(1+$AC227/100)*CH227)))</f>
        <v>1.6456</v>
      </c>
      <c r="CJ227" s="212">
        <f>IF($AE227="n/a",1.03*CI227,IF($AE227&lt;0,1.01*CI227,IF($AE227&gt;10,1.1*CI227,(1+$AE227/100)*CI227)))</f>
        <v>1.8027548</v>
      </c>
      <c r="CK227" s="212">
        <f>IF($AE227="n/a",1.03*CJ227,IF($AE227&lt;0,1.01*CJ227,IF($AE227&gt;10,1.1*CJ227,(1+$AE227/100)*CJ227)))</f>
        <v>1.9749178834</v>
      </c>
      <c r="CL227" s="210">
        <f>IF($AE227="n/a",1.03*CK227,IF($AE227&lt;0,1.01*CK227,IF($AE227&gt;10,1.1*CK227,(1+$AE227/100)*CK227)))</f>
        <v>2.1635225412647</v>
      </c>
      <c r="CM227" s="211">
        <f>SUM(CH227:CL227)</f>
        <v>9.0827952246647</v>
      </c>
      <c r="CN227" s="208">
        <f>(CM227/H227)*100</f>
        <v>10.25146187885406</v>
      </c>
      <c r="CO227" s="213">
        <v>1.39</v>
      </c>
      <c r="CP227" s="214">
        <v>32.6</v>
      </c>
      <c r="CQ227" s="215">
        <v>-7.9</v>
      </c>
      <c r="CR227" s="214">
        <v>-0.5</v>
      </c>
      <c r="CS227" s="215">
        <v>2.7</v>
      </c>
    </row>
    <row r="228" ht="11.25" customHeight="1">
      <c r="A228" t="s" s="227">
        <v>1569</v>
      </c>
      <c r="B228" t="s" s="116">
        <v>1570</v>
      </c>
      <c r="C228" t="s" s="116">
        <v>166</v>
      </c>
      <c r="D228" s="218">
        <v>7</v>
      </c>
      <c r="E228" s="85">
        <v>571</v>
      </c>
      <c r="F228" t="s" s="220">
        <v>141</v>
      </c>
      <c r="G228" t="s" s="221">
        <v>141</v>
      </c>
      <c r="H228" s="222">
        <v>125.35</v>
      </c>
      <c r="I228" s="223">
        <f>(R228/H228)*100</f>
        <v>1.914639010769844</v>
      </c>
      <c r="J228" s="224">
        <v>0.5</v>
      </c>
      <c r="K228" s="224">
        <v>0.6</v>
      </c>
      <c r="L228" s="225">
        <f>((K228/J228)-1)*100</f>
        <v>20</v>
      </c>
      <c r="M228" s="226">
        <v>43007</v>
      </c>
      <c r="N228" s="226">
        <v>43010</v>
      </c>
      <c r="O228" s="226">
        <v>43033</v>
      </c>
      <c r="P228" t="s" s="227">
        <v>507</v>
      </c>
      <c r="Q228" s="617"/>
      <c r="R228" s="225">
        <f>K228*4</f>
        <v>2.4</v>
      </c>
      <c r="S228" s="228">
        <f>IF(OR(W228&lt;0.01,W228="n/a"),"n/a",R228/W228*100)</f>
        <v>36.09022556390977</v>
      </c>
      <c r="T228" s="229">
        <f>IF(OR(W228&lt;0.01,Z228="n/a"),"n/a",(H228/SQRT(22.5*W228*(H228/Z228))-1)*100)</f>
        <v>67.77595754405506</v>
      </c>
      <c r="U228" s="223">
        <f>IF(OR(W228&lt;0.01,W228="n/a"),"n/a",H228/W228)</f>
        <v>18.84962406015038</v>
      </c>
      <c r="V228" s="230">
        <v>12</v>
      </c>
      <c r="W228" s="222">
        <v>6.65</v>
      </c>
      <c r="X228" s="222">
        <v>9.93</v>
      </c>
      <c r="Y228" s="231">
        <v>1.54</v>
      </c>
      <c r="Z228" s="232">
        <v>3.36</v>
      </c>
      <c r="AA228" s="233">
        <v>18.9</v>
      </c>
      <c r="AB228" s="234">
        <v>18.9</v>
      </c>
      <c r="AC228" s="235">
        <v>8.300000000000001</v>
      </c>
      <c r="AD228" s="236">
        <v>4.2</v>
      </c>
      <c r="AE228" s="236">
        <v>1.9</v>
      </c>
      <c r="AF228" s="237">
        <v>7</v>
      </c>
      <c r="AG228" s="238">
        <v>8950</v>
      </c>
      <c r="AH228" s="239">
        <v>0.3</v>
      </c>
      <c r="AI228" s="240">
        <v>0.73</v>
      </c>
      <c r="AJ228" s="241">
        <f>IF(OR(AD228&lt;0,AD228="n/a",AD228=0),"n/a",AN228/AD228)</f>
        <v>6.013714935637859</v>
      </c>
      <c r="AK228" s="242">
        <f>AN228/AO228</f>
        <v>1.291377595379889</v>
      </c>
      <c r="AL228" s="243">
        <f>((AP228/AQ228)^(1/1)-1)*100</f>
        <v>8.187134502923987</v>
      </c>
      <c r="AM228" s="243">
        <f>IF(AS228=0,"n/a",((AP228/AS228)^(1/3)-1)*100)</f>
        <v>9.735689700133566</v>
      </c>
      <c r="AN228" s="243">
        <f>IF(AV228=0,"n/a",((AP228/AV228)^(1/5)-1)*100)</f>
        <v>25.25760272967901</v>
      </c>
      <c r="AO228" s="244">
        <f>IF(BB228=0,"n/a",((AP228/BB228)^(1/10)-1)*100)</f>
        <v>19.55865025074164</v>
      </c>
      <c r="AP228" s="241">
        <v>1.85</v>
      </c>
      <c r="AQ228" s="241">
        <v>1.71</v>
      </c>
      <c r="AR228" s="241">
        <v>1.68</v>
      </c>
      <c r="AS228" s="241">
        <v>1.4</v>
      </c>
      <c r="AT228" s="245"/>
      <c r="AU228" s="241">
        <v>0.86</v>
      </c>
      <c r="AV228" s="241">
        <v>0.6</v>
      </c>
      <c r="AW228" s="245"/>
      <c r="AX228" s="583">
        <v>0.5600000000000001</v>
      </c>
      <c r="AY228" s="247">
        <v>0.5600000000000001</v>
      </c>
      <c r="AZ228" s="248">
        <v>0.51</v>
      </c>
      <c r="BA228" s="248">
        <v>0.38</v>
      </c>
      <c r="BB228" s="248">
        <v>0.31</v>
      </c>
      <c r="BC228" s="248">
        <v>0.28</v>
      </c>
      <c r="BD228" s="248">
        <v>0.24</v>
      </c>
      <c r="BE228" s="317">
        <v>0.2</v>
      </c>
      <c r="BF228" s="317">
        <v>0.2</v>
      </c>
      <c r="BG228" s="317">
        <v>0.2</v>
      </c>
      <c r="BH228" s="248">
        <v>0.2</v>
      </c>
      <c r="BI228" s="249">
        <v>0.17</v>
      </c>
      <c r="BJ228" s="246">
        <f>SUM(AP228:BI228)</f>
        <v>11.91</v>
      </c>
      <c r="BK228" s="250">
        <f>((AP228/AQ228)-1)*100</f>
        <v>8.187134502923987</v>
      </c>
      <c r="BL228" s="250">
        <f>((AQ228/AR228)-1)*100</f>
        <v>1.785714285714279</v>
      </c>
      <c r="BM228" s="250">
        <f>((AR228/AS228)-1)*100</f>
        <v>20</v>
      </c>
      <c r="BN228" s="250">
        <f>IF(AU228=0,0,IF(AU228&gt;AS228,0,((AS228/AU228)-1)*100))</f>
        <v>62.7906976744186</v>
      </c>
      <c r="BO228" s="250">
        <f>IF(AV228=0,0,IF(AV228&gt;AU228,0,((AU228/AV228)-1)*100))</f>
        <v>43.33333333333334</v>
      </c>
      <c r="BP228" s="250">
        <f>((AV228/AX228)-1)*100</f>
        <v>7.14285714285714</v>
      </c>
      <c r="BQ228" s="251">
        <f>((AX228/AY228)-1)*100</f>
        <v>0</v>
      </c>
      <c r="BR228" s="252">
        <f>((AY228/AZ228)-1)*100</f>
        <v>9.803921568627461</v>
      </c>
      <c r="BS228" s="252">
        <f>((AZ228/BA228)-1)*100</f>
        <v>34.21052631578947</v>
      </c>
      <c r="BT228" s="252">
        <f>((BA228/BB228)-1)*100</f>
        <v>22.58064516129032</v>
      </c>
      <c r="BU228" s="252">
        <f>((BB228/BC228)-1)*100</f>
        <v>10.7142857142857</v>
      </c>
      <c r="BV228" s="252">
        <f>((BC228/BD228)-1)*100</f>
        <v>16.66666666666667</v>
      </c>
      <c r="BW228" s="252">
        <f>((BD228/BE228)-1)*100</f>
        <v>20</v>
      </c>
      <c r="BX228" s="252">
        <f>((BE228/BF228)-1)*100</f>
        <v>0</v>
      </c>
      <c r="BY228" s="252">
        <f>((BF228/BG228)-1)*100</f>
        <v>0</v>
      </c>
      <c r="BZ228" s="252">
        <f>((BG228/BH228)-1)*100</f>
        <v>0</v>
      </c>
      <c r="CA228" s="253">
        <f>((BH228/BI228)-1)*100</f>
        <v>17.64705882352942</v>
      </c>
      <c r="CB228" s="250">
        <f>AVERAGE(BK228:CA228)</f>
        <v>16.16840242290802</v>
      </c>
      <c r="CC228" s="250">
        <f>SQRT(AVERAGE((BK228-$CB228)^2,(BL228-$CB228)^2,(BM228-$CB228)^2,(BN228-$CB228)^2,(BO228-$CB228)^2,(BP228-$CB228)^2,(BQ228-$CB228)^2,(BR228-$CB228)^2,(BS228-$CB228)^2,(BT228-$CB228)^2,(BU228-$CB228)^2,(BV228-$CB228)^2,(BW228-$CB228)^2,(BX228-$CB228)^2,(BY228-$CB228)^2,(BZ228-$CB228)^2,(CA228-$CB228)^2))</f>
        <v>16.76472088134388</v>
      </c>
      <c r="CD228" t="s" s="116">
        <v>157</v>
      </c>
      <c r="CE228" s="254">
        <f>IF(AN228="n/a","n/a",IF(U228&lt;0,"n/a",IF(U228="n/a","n/a",I228+AN228-U228)))</f>
        <v>8.322617680298475</v>
      </c>
      <c r="CF228" s="254">
        <f>IF(AN228="n/a","n/a",I228+AN228)</f>
        <v>27.17224174044885</v>
      </c>
      <c r="CG228" s="250">
        <f>D228/10+(1000-E228)/100+IF(F228="N",2,IF(F228="Y",1,0))+IF(G228="N",2,IF(G228="Y",1,0))+IF(L228&gt;10,5,L228/2)+IF(S228&gt;100,0,IF(S228&lt;0,0,(100-S228)/10))+IF(U228&gt;100,0,IF(U228&lt;0,0,(100-U228)/10))+IF(X228="-",0,IF(X228="N/A",0,IF(X228&gt;5,0,5-X228)))+IF(Y228&gt;5,0,5-Y228)+IF(Z228="N/A",0,IF(Z228&gt;5,0,5-Z228))+IF(AB228&lt;0,0,IF(AB228="-",0,IF(AB228="N/A",0,IF(AB228&gt;10,5,AB228/2))))+IF(AC228="n/a",0,IF(AC228&lt;0,0,IF(AC228&gt;10,5,AC228/2)))+IF(AE228="n/a",0,IF(AE228&lt;0,0,IF(AE228&gt;10,5,AE228/2)))+AF228/10+IF(AG228&gt;100000,3,IF(AG228&gt;10000,2,IF(AG228&gt;1000,1,0)))+IF(AL228&gt;10,5,AL228/2)+IF(AM228="n/a",0,IF(AM228&gt;10,5,AM228/2))+IF(AN228="n/a",0,IF(AN228&gt;10,5,AN228/2))+IF(AO228="n/a",0,IF(AO228&lt;0,0,IF(AO228&gt;10,5,AO228/2)))+IF(CB228&gt;10,5,CB228/2)</f>
        <v>67.35742713912276</v>
      </c>
      <c r="CH228" s="255">
        <f>IF(AB228="n/a",1.03*AP228,IF(AB228&lt;0,1.01*AP228,IF(AB228&gt;10,1.1*AP228,(1+AB228/100)*AP228)))</f>
        <v>2.035</v>
      </c>
      <c r="CI228" s="256">
        <f>IF($AC228="n/a",1.03*CH228,IF($AC228&lt;0,1.01*CH228,IF($AC228&gt;10,1.1*CH228,(1+$AC228/100)*CH228)))</f>
        <v>2.203905</v>
      </c>
      <c r="CJ228" s="257">
        <f>IF($AE228="n/a",1.03*CI228,IF($AE228&lt;0,1.01*CI228,IF($AE228&gt;10,1.1*CI228,(1+$AE228/100)*CI228)))</f>
        <v>2.245779195</v>
      </c>
      <c r="CK228" s="257">
        <f>IF($AE228="n/a",1.03*CJ228,IF($AE228&lt;0,1.01*CJ228,IF($AE228&gt;10,1.1*CJ228,(1+$AE228/100)*CJ228)))</f>
        <v>2.288448999704999</v>
      </c>
      <c r="CL228" s="258">
        <f>IF($AE228="n/a",1.03*CK228,IF($AE228&lt;0,1.01*CK228,IF($AE228&gt;10,1.1*CK228,(1+$AE228/100)*CK228)))</f>
        <v>2.331929530699394</v>
      </c>
      <c r="CM228" s="256">
        <f>SUM(CH228:CL228)</f>
        <v>11.10506272540439</v>
      </c>
      <c r="CN228" s="253">
        <f>(CM228/H228)*100</f>
        <v>8.859244296293893</v>
      </c>
      <c r="CO228" s="259">
        <v>0.7</v>
      </c>
      <c r="CP228" s="260">
        <v>10.9</v>
      </c>
      <c r="CQ228" s="261">
        <v>-8.9</v>
      </c>
      <c r="CR228" s="262">
        <v>1.7</v>
      </c>
      <c r="CS228" s="263">
        <v>3.5</v>
      </c>
    </row>
    <row r="229" ht="11.25" customHeight="1">
      <c r="A229" t="s" s="116">
        <v>1571</v>
      </c>
      <c r="B229" t="s" s="116">
        <v>1572</v>
      </c>
      <c r="C229" t="s" s="227">
        <v>140</v>
      </c>
      <c r="D229" s="218">
        <v>7</v>
      </c>
      <c r="E229" s="85">
        <v>510</v>
      </c>
      <c r="F229" t="s" s="220">
        <v>129</v>
      </c>
      <c r="G229" t="s" s="221">
        <v>129</v>
      </c>
      <c r="H229" s="493">
        <v>94.90000000000001</v>
      </c>
      <c r="I229" s="223">
        <f>(R229/H229)*100</f>
        <v>1.264488935721812</v>
      </c>
      <c r="J229" s="224">
        <v>0.25</v>
      </c>
      <c r="K229" s="224">
        <v>0.3</v>
      </c>
      <c r="L229" s="223">
        <f>((K229/J229)-1)*100</f>
        <v>20</v>
      </c>
      <c r="M229" s="226">
        <v>42866</v>
      </c>
      <c r="N229" s="226">
        <v>42870</v>
      </c>
      <c r="O229" s="226">
        <v>42885</v>
      </c>
      <c r="P229" t="s" s="227">
        <v>632</v>
      </c>
      <c r="Q229" s="316"/>
      <c r="R229" s="225">
        <f>K229*4</f>
        <v>1.2</v>
      </c>
      <c r="S229" s="228">
        <f>IF(OR(W229&lt;0.01,W229="n/a"),"n/a",R229/W229*100)</f>
        <v>34.68208092485549</v>
      </c>
      <c r="T229" s="229">
        <f>IF(OR(W229&lt;0.01,Z229="n/a"),"n/a",(H229/SQRT(22.5*W229*(H229/Z229))-1)*100)</f>
        <v>433.7441818303644</v>
      </c>
      <c r="U229" s="223">
        <f>IF(OR(W229&lt;0.01,W229="n/a"),"n/a",H229/W229)</f>
        <v>27.42774566473989</v>
      </c>
      <c r="V229" s="230">
        <v>12</v>
      </c>
      <c r="W229" s="222">
        <v>3.46</v>
      </c>
      <c r="X229" s="222">
        <v>1.53</v>
      </c>
      <c r="Y229" s="231">
        <v>0.64</v>
      </c>
      <c r="Z229" s="232">
        <v>23.37</v>
      </c>
      <c r="AA229" s="358">
        <v>95.59999999999999</v>
      </c>
      <c r="AB229" s="234">
        <v>95.5</v>
      </c>
      <c r="AC229" s="235">
        <v>13.81</v>
      </c>
      <c r="AD229" s="236">
        <v>21.6</v>
      </c>
      <c r="AE229" s="236">
        <v>18</v>
      </c>
      <c r="AF229" s="237">
        <v>5</v>
      </c>
      <c r="AG229" s="238">
        <v>1987</v>
      </c>
      <c r="AH229" s="239">
        <v>2.3</v>
      </c>
      <c r="AI229" s="240">
        <v>1.25</v>
      </c>
      <c r="AJ229" s="241">
        <f>IF(OR(AD229&lt;0,AD229="n/a",AD229=0,AN229="n/a"),"n/a",AN229/AD229)</f>
        <v>0.4668506211036676</v>
      </c>
      <c r="AK229" s="242">
        <f>IF(OR(AN229&lt;0,AN229="n/a",AO229&lt;0,AO229="n/a"),"n/a",AN229/AO229)</f>
        <v>0.9677711178757952</v>
      </c>
      <c r="AL229" s="243">
        <f>((AP229/AQ229)^(1/1)-1)*100</f>
        <v>14.11764705882352</v>
      </c>
      <c r="AM229" s="243">
        <f>IF(AS229=0,"n/a",((AP229/AS229)^(1/3)-1)*100)</f>
        <v>12.56955272993765</v>
      </c>
      <c r="AN229" s="243">
        <f>IF(AV229=0,"n/a",((AP229/AV229)^(1/5)-1)*100)</f>
        <v>10.08397341583922</v>
      </c>
      <c r="AO229" s="244">
        <f>IF(BB229=0,"n/a",((AP229/BB229)^(1/10)-1)*100)</f>
        <v>10.41979165277529</v>
      </c>
      <c r="AP229" s="241">
        <v>0.97</v>
      </c>
      <c r="AQ229" s="241">
        <v>0.85</v>
      </c>
      <c r="AR229" s="241">
        <v>0.74</v>
      </c>
      <c r="AS229" s="321">
        <v>0.68</v>
      </c>
      <c r="AT229" s="245"/>
      <c r="AU229" s="241">
        <v>0.66</v>
      </c>
      <c r="AV229" s="241">
        <v>0.6</v>
      </c>
      <c r="AW229" s="245"/>
      <c r="AX229" s="583">
        <v>0.52</v>
      </c>
      <c r="AY229" s="247">
        <v>0.52</v>
      </c>
      <c r="AZ229" s="248">
        <v>0.48</v>
      </c>
      <c r="BA229" s="248">
        <v>0.44</v>
      </c>
      <c r="BB229" s="248">
        <v>0.36</v>
      </c>
      <c r="BC229" s="248">
        <v>0.28</v>
      </c>
      <c r="BD229" s="317">
        <v>0</v>
      </c>
      <c r="BE229" s="317">
        <v>0</v>
      </c>
      <c r="BF229" s="317">
        <v>0</v>
      </c>
      <c r="BG229" s="317">
        <v>0</v>
      </c>
      <c r="BH229" s="317">
        <v>0</v>
      </c>
      <c r="BI229" s="401">
        <v>0</v>
      </c>
      <c r="BJ229" s="246">
        <f>SUM(AP229:BI229)</f>
        <v>7.100000000000001</v>
      </c>
      <c r="BK229" s="250">
        <f>((AP229/AQ229)-1)*100</f>
        <v>14.11764705882352</v>
      </c>
      <c r="BL229" s="250">
        <f>((AQ229/AR229)-1)*100</f>
        <v>14.86486486486487</v>
      </c>
      <c r="BM229" s="250">
        <f>((AR229/AS229)-1)*100</f>
        <v>8.823529411764696</v>
      </c>
      <c r="BN229" s="250">
        <f>IF(AU229=0,0,IF(AU229&gt;AS229,0,((AS229/AU229)-1)*100))</f>
        <v>3.030303030303028</v>
      </c>
      <c r="BO229" s="250">
        <f>IF(AV229=0,0,IF(AV229&gt;AU229,0,((AU229/AV229)-1)*100))</f>
        <v>10.00000000000001</v>
      </c>
      <c r="BP229" s="250">
        <f>IF(AX229=0,0,IF(AX229&gt;AV229,0,((AV229/AX229)-1)*100))</f>
        <v>15.38461538461537</v>
      </c>
      <c r="BQ229" s="251">
        <f>IF(AY229=0,0,IF(AY229&gt;AX229,0,((AX229/AY229)-1)*100))</f>
        <v>0</v>
      </c>
      <c r="BR229" s="252">
        <f>IF(AZ229=0,0,IF(AZ229&gt;AY229,0,((AY229/AZ229)-1)*100))</f>
        <v>8.333333333333348</v>
      </c>
      <c r="BS229" s="252">
        <f>IF(BA229=0,0,IF(BA229&gt;AZ229,0,((AZ229/BA229)-1)*100))</f>
        <v>9.090909090909083</v>
      </c>
      <c r="BT229" s="252">
        <f>IF(BB229=0,0,IF(BB229&gt;BA229,0,((BA229/BB229)-1)*100))</f>
        <v>22.22222222222223</v>
      </c>
      <c r="BU229" s="252">
        <f>IF(BC229=0,0,IF(BC229&gt;BB229,0,((BB229/BC229)-1)*100))</f>
        <v>28.57142857142856</v>
      </c>
      <c r="BV229" s="252">
        <f>IF(BD229=0,0,IF(BD229&gt;BC229,0,((BC229/BD229)-1)*100))</f>
        <v>0</v>
      </c>
      <c r="BW229" s="252">
        <f>IF(BE229=0,0,IF(BE229&gt;BD229,0,((BD229/BE229)-1)*100))</f>
        <v>0</v>
      </c>
      <c r="BX229" s="252">
        <f>IF(BF229=0,0,IF(BF229&gt;BE229,0,((BE229/BF229)-1)*100))</f>
        <v>0</v>
      </c>
      <c r="BY229" s="252">
        <f>IF(BG229=0,0,IF(BG229&gt;BF229,0,((BF229/BG229)-1)*100))</f>
        <v>0</v>
      </c>
      <c r="BZ229" s="252">
        <f>IF(BH229=0,0,IF(BH229&gt;BG229,0,((BG229/BH229)-1)*100))</f>
        <v>0</v>
      </c>
      <c r="CA229" s="253">
        <f>IF(BI229=0,0,IF(BI229&gt;BH229,0,((BH229/BI229)-1)*100))</f>
        <v>0</v>
      </c>
      <c r="CB229" s="250">
        <f>AVERAGE(BK229:CA229)</f>
        <v>7.90816782166263</v>
      </c>
      <c r="CC229" s="250">
        <f>SQRT(AVERAGE((BK229-$CB229)^2,(BL229-$CB229)^2,(BM229-$CB229)^2,(BN229-$CB229)^2,(BO229-$CB229)^2,(BP229-$CB229)^2,(BQ229-$CB229)^2,(BR229-$CB229)^2,(BS229-$CB229)^2,(BT229-$CB229)^2,(BU229-$CB229)^2,(BV229-$CB229)^2,(BW229-$CB229)^2,(BX229-$CB229)^2,(BY229-$CB229)^2,(BZ229-$CB229)^2,(CA229-$CB229)^2))</f>
        <v>8.551139300843491</v>
      </c>
      <c r="CD229" t="s" s="116">
        <v>302</v>
      </c>
      <c r="CE229" s="254">
        <f>IF(AN229="n/a","n/a",IF(U229&lt;0,"n/a",IF(U229="n/a","n/a",I229+AN229-U229)))</f>
        <v>-16.07928331317886</v>
      </c>
      <c r="CF229" s="254">
        <f>IF(AN229="n/a","n/a",I229+AN229)</f>
        <v>11.34846235156103</v>
      </c>
      <c r="CG229" s="250">
        <f>D229/10+(1000-E229)/100+IF(F229="N",2,IF(F229="Y",1,0))+IF(G229="N",2,IF(G229="Y",1,0))+IF(L229&gt;10,5,L229/2)+IF(S229&gt;100,0,IF(S229&lt;0,0,(100-S229)/10))+IF(U229&gt;100,0,IF(U229&lt;0,0,(100-U229)/10))+IF(X229="-",0,IF(X229="N/A",0,IF(X229&gt;5,0,5-X229)))+IF(Y229&gt;5,0,5-Y229)+IF(Z229="N/A",0,IF(Z229&gt;5,0,5-Z229))+IF(AB229&lt;0,0,IF(AB229="-",0,IF(AB229="N/A",0,IF(AB229&gt;10,5,AB229/2))))+IF(AC229="n/a",0,IF(AC229&lt;0,0,IF(AC229&gt;10,5,AC229/2)))+IF(AE229="n/a",0,IF(AE229&lt;0,0,IF(AE229&gt;10,5,AE229/2)))+AF229/10+IF(AG229&gt;100000,3,IF(AG229&gt;10000,2,IF(AG229&gt;1000,1,0)))+IF(AL229&gt;10,5,AL229/2)+IF(AM229="n/a",0,IF(AM229&gt;10,5,AM229/2))+IF(AN229="n/a",0,IF(AN229&gt;10,5,AN229/2))+IF(AO229="n/a",0,IF(AO229&lt;0,0,IF(AO229&gt;10,5,AO229/2)))+IF(CB229&gt;10,5,CB229/2)</f>
        <v>72.67310125187177</v>
      </c>
      <c r="CH229" s="255">
        <f>IF(AB229="n/a",1.03*AP229,IF(AB229&lt;0,1.01*AP229,IF(AB229&gt;10,1.1*AP229,(1+AB229/100)*AP229)))</f>
        <v>1.067</v>
      </c>
      <c r="CI229" s="256">
        <f>IF($AC229="n/a",1.03*CH229,IF($AC229&lt;0,1.01*CH229,IF($AC229&gt;10,1.1*CH229,(1+$AC229/100)*CH229)))</f>
        <v>1.1737</v>
      </c>
      <c r="CJ229" s="257">
        <f>IF($AE229="n/a",1.03*CI229,IF($AE229&lt;0,1.01*CI229,IF($AE229&gt;10,1.1*CI229,(1+$AE229/100)*CI229)))</f>
        <v>1.29107</v>
      </c>
      <c r="CK229" s="257">
        <f>IF($AE229="n/a",1.03*CJ229,IF($AE229&lt;0,1.01*CJ229,IF($AE229&gt;10,1.1*CJ229,(1+$AE229/100)*CJ229)))</f>
        <v>1.420177</v>
      </c>
      <c r="CL229" s="258">
        <f>IF($AE229="n/a",1.03*CK229,IF($AE229&lt;0,1.01*CK229,IF($AE229&gt;10,1.1*CK229,(1+$AE229/100)*CK229)))</f>
        <v>1.5621947</v>
      </c>
      <c r="CM229" s="256">
        <f>SUM(CH229:CL229)</f>
        <v>6.514141700000001</v>
      </c>
      <c r="CN229" s="253">
        <f>(CM229/H229)*100</f>
        <v>6.8642167544784</v>
      </c>
      <c r="CO229" s="259">
        <v>0.82</v>
      </c>
      <c r="CP229" s="260">
        <v>47</v>
      </c>
      <c r="CQ229" s="261">
        <v>-2.3</v>
      </c>
      <c r="CR229" s="260">
        <v>9.199999999999999</v>
      </c>
      <c r="CS229" s="261">
        <v>16.1</v>
      </c>
    </row>
    <row r="230" ht="11.25" customHeight="1">
      <c r="A230" t="s" s="116">
        <v>1573</v>
      </c>
      <c r="B230" t="s" s="116">
        <v>1574</v>
      </c>
      <c r="C230" t="s" s="227">
        <v>1575</v>
      </c>
      <c r="D230" s="218">
        <v>8</v>
      </c>
      <c r="E230" s="85">
        <v>354</v>
      </c>
      <c r="F230" t="s" s="220">
        <v>129</v>
      </c>
      <c r="G230" t="s" s="221">
        <v>129</v>
      </c>
      <c r="H230" s="493">
        <v>46.3</v>
      </c>
      <c r="I230" s="223">
        <f>(R230/H230)*100</f>
        <v>1.468682505399568</v>
      </c>
      <c r="J230" s="224">
        <v>0.15</v>
      </c>
      <c r="K230" s="224">
        <v>0.17</v>
      </c>
      <c r="L230" s="223">
        <f>((K230/J230)-1)*100</f>
        <v>13.33333333333335</v>
      </c>
      <c r="M230" s="323">
        <v>42732</v>
      </c>
      <c r="N230" s="323">
        <v>42734</v>
      </c>
      <c r="O230" s="323">
        <v>42748</v>
      </c>
      <c r="P230" t="s" s="227">
        <v>294</v>
      </c>
      <c r="Q230" s="325"/>
      <c r="R230" s="225">
        <f>K230*4</f>
        <v>0.68</v>
      </c>
      <c r="S230" s="228">
        <f>IF(OR(W230&lt;0.01,W230="n/a"),"n/a",R230/W230*100)</f>
        <v>52.71317829457365</v>
      </c>
      <c r="T230" s="229">
        <f>IF(OR(W230&lt;0.01,Z230="n/a"),"n/a",(H230/SQRT(22.5*W230*(H230/Z230))-1)*100)</f>
        <v>138.3029289798574</v>
      </c>
      <c r="U230" s="223">
        <f>IF(OR(W230&lt;0.01,W230="n/a"),"n/a",H230/W230)</f>
        <v>35.89147286821705</v>
      </c>
      <c r="V230" s="230">
        <v>12</v>
      </c>
      <c r="W230" s="222">
        <v>1.29</v>
      </c>
      <c r="X230" s="222">
        <v>2.98</v>
      </c>
      <c r="Y230" s="231">
        <v>2.58</v>
      </c>
      <c r="Z230" s="232">
        <v>3.56</v>
      </c>
      <c r="AA230" s="233">
        <v>10.4</v>
      </c>
      <c r="AB230" s="234">
        <v>9.199999999999999</v>
      </c>
      <c r="AC230" s="235">
        <v>12.01</v>
      </c>
      <c r="AD230" s="236">
        <v>0.3</v>
      </c>
      <c r="AE230" s="236">
        <v>12</v>
      </c>
      <c r="AF230" s="237">
        <v>5</v>
      </c>
      <c r="AG230" s="238">
        <v>1455</v>
      </c>
      <c r="AH230" s="239">
        <v>45</v>
      </c>
      <c r="AI230" s="240">
        <v>0.17</v>
      </c>
      <c r="AJ230" s="241">
        <f>IF(OR(AD230&lt;0,AD230="n/a",AD230=0,AN230="n/a"),"n/a",AN230/AD230)</f>
        <v>48.30239619701823</v>
      </c>
      <c r="AK230" s="242">
        <f>IF(OR(AN230&lt;0,AN230="n/a",AO230&lt;0,AO230="n/a"),"n/a",AN230/AO230)</f>
        <v>0.7686531630825721</v>
      </c>
      <c r="AL230" s="243">
        <f>((AP230/AQ230)^(1/1)-1)*100</f>
        <v>17.64705882352942</v>
      </c>
      <c r="AM230" s="243">
        <f>IF(AS230=0,"n/a",((AP230/AS230)^(1/3)-1)*100)</f>
        <v>10.89182339303882</v>
      </c>
      <c r="AN230" s="243">
        <f>IF(AV230=0,"n/a",((AP230/AV230)^(1/5)-1)*100)</f>
        <v>14.49071885910547</v>
      </c>
      <c r="AO230" s="244">
        <f>IF(BB230=0,"n/a",((AP230/BB230)^(1/10)-1)*100)</f>
        <v>18.85209032509869</v>
      </c>
      <c r="AP230" s="241">
        <v>0.6</v>
      </c>
      <c r="AQ230" s="241">
        <v>0.51</v>
      </c>
      <c r="AR230" s="321">
        <v>0.48</v>
      </c>
      <c r="AS230" s="241">
        <v>0.44</v>
      </c>
      <c r="AT230" s="245"/>
      <c r="AU230" s="321">
        <v>0.32</v>
      </c>
      <c r="AV230" s="241">
        <v>0.305</v>
      </c>
      <c r="AW230" s="245"/>
      <c r="AX230" s="246">
        <v>0.22833</v>
      </c>
      <c r="AY230" s="394">
        <v>0.1332</v>
      </c>
      <c r="AZ230" s="248">
        <v>0.1332</v>
      </c>
      <c r="BA230" s="248">
        <v>0.12666</v>
      </c>
      <c r="BB230" s="248">
        <v>0.10668</v>
      </c>
      <c r="BC230" s="248">
        <v>0.10001</v>
      </c>
      <c r="BD230" s="248">
        <v>0.07333000000000001</v>
      </c>
      <c r="BE230" s="248">
        <v>0.05</v>
      </c>
      <c r="BF230" s="248">
        <v>0.03</v>
      </c>
      <c r="BG230" s="317">
        <v>0</v>
      </c>
      <c r="BH230" s="317">
        <v>0</v>
      </c>
      <c r="BI230" s="401">
        <v>0</v>
      </c>
      <c r="BJ230" s="246">
        <f>SUM(AP230:BI230)</f>
        <v>3.63641</v>
      </c>
      <c r="BK230" s="250">
        <f>((AP230/AQ230)-1)*100</f>
        <v>17.64705882352942</v>
      </c>
      <c r="BL230" s="250">
        <f>((AQ230/AR230)-1)*100</f>
        <v>6.25</v>
      </c>
      <c r="BM230" s="250">
        <f>((AR230/AS230)-1)*100</f>
        <v>9.090909090909083</v>
      </c>
      <c r="BN230" s="250">
        <f>IF(AU230=0,0,IF(AU230&gt;AS230,0,((AS230/AU230)-1)*100))</f>
        <v>37.5</v>
      </c>
      <c r="BO230" s="250">
        <f>IF(AV230=0,0,IF(AV230&gt;AU230,0,((AU230/AV230)-1)*100))</f>
        <v>4.918032786885251</v>
      </c>
      <c r="BP230" s="250">
        <f>IF(AX230=0,0,IF(AX230&gt;AV230,0,((AV230/AX230)-1)*100))</f>
        <v>33.57859238821004</v>
      </c>
      <c r="BQ230" s="251">
        <f>IF(AY230=0,0,IF(AY230&gt;AX230,0,((AX230/AY230)-1)*100))</f>
        <v>71.41891891891892</v>
      </c>
      <c r="BR230" s="252">
        <f>IF(AZ230=0,0,IF(AZ230&gt;AY230,0,((AY230/AZ230)-1)*100))</f>
        <v>0</v>
      </c>
      <c r="BS230" s="252">
        <f>IF(BA230=0,0,IF(BA230&gt;AZ230,0,((AZ230/BA230)-1)*100))</f>
        <v>5.163429654192342</v>
      </c>
      <c r="BT230" s="252">
        <f>IF(BB230=0,0,IF(BB230&gt;BA230,0,((BA230/BB230)-1)*100))</f>
        <v>18.72890888638921</v>
      </c>
      <c r="BU230" s="252">
        <f>IF(BC230=0,0,IF(BC230&gt;BB230,0,((BB230/BC230)-1)*100))</f>
        <v>6.669333066693328</v>
      </c>
      <c r="BV230" s="252">
        <f>IF(BD230=0,0,IF(BD230&gt;BC230,0,((BC230/BD230)-1)*100))</f>
        <v>36.38347197599889</v>
      </c>
      <c r="BW230" s="252">
        <f>IF(BE230=0,0,IF(BE230&gt;BD230,0,((BD230/BE230)-1)*100))</f>
        <v>46.66000000000001</v>
      </c>
      <c r="BX230" s="252">
        <f>IF(BF230=0,0,IF(BF230&gt;BE230,0,((BE230/BF230)-1)*100))</f>
        <v>66.66666666666667</v>
      </c>
      <c r="BY230" s="252">
        <f>IF(BG230=0,0,IF(BG230&gt;BF230,0,((BF230/BG230)-1)*100))</f>
        <v>0</v>
      </c>
      <c r="BZ230" s="252">
        <f>IF(BH230=0,0,IF(BH230&gt;BG230,0,((BG230/BH230)-1)*100))</f>
        <v>0</v>
      </c>
      <c r="CA230" s="253">
        <f>IF(BI230=0,0,IF(BI230&gt;BH230,0,((BH230/BI230)-1)*100))</f>
        <v>0</v>
      </c>
      <c r="CB230" s="250">
        <f>AVERAGE(BK230:CA230)</f>
        <v>21.2161954269643</v>
      </c>
      <c r="CC230" s="250">
        <f>SQRT(AVERAGE((BK230-$CB230)^2,(BL230-$CB230)^2,(BM230-$CB230)^2,(BN230-$CB230)^2,(BO230-$CB230)^2,(BP230-$CB230)^2,(BQ230-$CB230)^2,(BR230-$CB230)^2,(BS230-$CB230)^2,(BT230-$CB230)^2,(BU230-$CB230)^2,(BV230-$CB230)^2,(BW230-$CB230)^2,(BX230-$CB230)^2,(BY230-$CB230)^2,(BZ230-$CB230)^2,(CA230-$CB230)^2))</f>
        <v>22.76072300388406</v>
      </c>
      <c r="CD230" t="s" s="116">
        <v>302</v>
      </c>
      <c r="CE230" s="254">
        <f>IF(AN230="n/a","n/a",IF(U230&lt;0,"n/a",IF(U230="n/a","n/a",I230+AN230-U230)))</f>
        <v>-19.93207150371202</v>
      </c>
      <c r="CF230" s="254">
        <f>IF(AN230="n/a","n/a",I230+AN230)</f>
        <v>15.95940136450504</v>
      </c>
      <c r="CG230" s="250">
        <f>D230/10+(1000-E230)/100+IF(F230="N",2,IF(F230="Y",1,0))+IF(G230="N",2,IF(G230="Y",1,0))+IF(L230&gt;10,5,L230/2)+IF(S230&gt;100,0,IF(S230&lt;0,0,(100-S230)/10))+IF(U230&gt;100,0,IF(U230&lt;0,0,(100-U230)/10))+IF(X230="-",0,IF(X230="N/A",0,IF(X230&gt;5,0,5-X230)))+IF(Y230&gt;5,0,5-Y230)+IF(Z230="N/A",0,IF(Z230&gt;5,0,5-Z230))+IF(AB230&lt;0,0,IF(AB230="-",0,IF(AB230="N/A",0,IF(AB230&gt;10,5,AB230/2))))+IF(AC230="n/a",0,IF(AC230&lt;0,0,IF(AC230&gt;10,5,AC230/2)))+IF(AE230="n/a",0,IF(AE230&lt;0,0,IF(AE230&gt;10,5,AE230/2)))+AF230/10+IF(AG230&gt;100000,3,IF(AG230&gt;10000,2,IF(AG230&gt;1000,1,0)))+IF(AL230&gt;10,5,AL230/2)+IF(AM230="n/a",0,IF(AM230&gt;10,5,AM230/2))+IF(AN230="n/a",0,IF(AN230&gt;10,5,AN230/2))+IF(AO230="n/a",0,IF(AO230&lt;0,0,IF(AO230&gt;10,5,AO230/2)))+IF(CB230&gt;10,5,CB230/2)</f>
        <v>70.37953488372094</v>
      </c>
      <c r="CH230" s="255">
        <f>IF(AB230="n/a",1.03*AP230,IF(AB230&lt;0,1.01*AP230,IF(AB230&gt;10,1.1*AP230,(1+AB230/100)*AP230)))</f>
        <v>0.6552</v>
      </c>
      <c r="CI230" s="256">
        <f>IF($AC230="n/a",1.03*CH230,IF($AC230&lt;0,1.01*CH230,IF($AC230&gt;10,1.1*CH230,(1+$AC230/100)*CH230)))</f>
        <v>0.72072</v>
      </c>
      <c r="CJ230" s="257">
        <f>IF($AE230="n/a",1.03*CI230,IF($AE230&lt;0,1.01*CI230,IF($AE230&gt;10,1.1*CI230,(1+$AE230/100)*CI230)))</f>
        <v>0.7927920000000001</v>
      </c>
      <c r="CK230" s="257">
        <f>IF($AE230="n/a",1.03*CJ230,IF($AE230&lt;0,1.01*CJ230,IF($AE230&gt;10,1.1*CJ230,(1+$AE230/100)*CJ230)))</f>
        <v>0.8720712000000002</v>
      </c>
      <c r="CL230" s="258">
        <f>IF($AE230="n/a",1.03*CK230,IF($AE230&lt;0,1.01*CK230,IF($AE230&gt;10,1.1*CK230,(1+$AE230/100)*CK230)))</f>
        <v>0.9592783200000002</v>
      </c>
      <c r="CM230" s="256">
        <f>SUM(CH230:CL230)</f>
        <v>4.000061520000001</v>
      </c>
      <c r="CN230" s="253">
        <f>(CM230/H230)*100</f>
        <v>8.639441727861774</v>
      </c>
      <c r="CO230" s="259">
        <v>1.81</v>
      </c>
      <c r="CP230" s="260">
        <v>57.5</v>
      </c>
      <c r="CQ230" s="261">
        <v>-1.1</v>
      </c>
      <c r="CR230" s="260">
        <v>13.1</v>
      </c>
      <c r="CS230" s="261">
        <v>24.4</v>
      </c>
    </row>
    <row r="231" ht="11.25" customHeight="1">
      <c r="A231" t="s" s="273">
        <v>1576</v>
      </c>
      <c r="B231" t="s" s="146">
        <v>1577</v>
      </c>
      <c r="C231" t="s" s="146">
        <v>265</v>
      </c>
      <c r="D231" s="267">
        <v>5</v>
      </c>
      <c r="E231" s="85">
        <v>753</v>
      </c>
      <c r="F231" t="s" s="151">
        <v>129</v>
      </c>
      <c r="G231" t="s" s="152">
        <v>129</v>
      </c>
      <c r="H231" s="496">
        <v>66.09999999999999</v>
      </c>
      <c r="I231" s="269">
        <f>(R231/H231)*100</f>
        <v>1.210287443267776</v>
      </c>
      <c r="J231" s="270">
        <v>0.17</v>
      </c>
      <c r="K231" s="270">
        <v>0.2</v>
      </c>
      <c r="L231" s="269">
        <f>((K231/J231)-1)*100</f>
        <v>17.64705882352942</v>
      </c>
      <c r="M231" s="272">
        <v>42808</v>
      </c>
      <c r="N231" s="272">
        <v>42810</v>
      </c>
      <c r="O231" s="272">
        <v>42825</v>
      </c>
      <c r="P231" t="s" s="273">
        <v>434</v>
      </c>
      <c r="Q231" s="508"/>
      <c r="R231" s="271">
        <f>K231*4</f>
        <v>0.8</v>
      </c>
      <c r="S231" s="275">
        <f>IF(OR(W231&lt;0.01,W231="n/a"),"n/a",R231/W231*100)</f>
        <v>29.52029520295203</v>
      </c>
      <c r="T231" s="276">
        <f>IF(OR(W231&lt;0.01,Z231="n/a"),"n/a",(H231/SQRT(22.5*W231*(H231/Z231))-1)*100)</f>
        <v>63.30232906026403</v>
      </c>
      <c r="U231" s="269">
        <f>IF(OR(W231&lt;0.01,W231="n/a"),"n/a",H231/W231)</f>
        <v>24.39114391143911</v>
      </c>
      <c r="V231" s="277">
        <v>12</v>
      </c>
      <c r="W231" s="268">
        <v>2.71</v>
      </c>
      <c r="X231" s="268">
        <v>2.05</v>
      </c>
      <c r="Y231" s="278">
        <v>8.550000000000001</v>
      </c>
      <c r="Z231" s="279">
        <v>2.46</v>
      </c>
      <c r="AA231" s="280">
        <v>10.3</v>
      </c>
      <c r="AB231" s="281">
        <v>4.3</v>
      </c>
      <c r="AC231" s="282">
        <v>14.65</v>
      </c>
      <c r="AD231" s="283">
        <v>11.5</v>
      </c>
      <c r="AE231" s="283">
        <v>11.9</v>
      </c>
      <c r="AF231" s="284">
        <v>16</v>
      </c>
      <c r="AG231" s="285">
        <v>38977</v>
      </c>
      <c r="AH231" s="286">
        <v>0.4</v>
      </c>
      <c r="AI231" s="287">
        <v>0.37</v>
      </c>
      <c r="AJ231" t="s" s="368">
        <f>IF(OR(AD231&lt;0,AD231="n/a",AD231=0,AN231="n/a"),"n/a",AN231/AD231)</f>
        <v>143</v>
      </c>
      <c r="AK231" t="s" s="368">
        <f>IF(OR(AN231&lt;0,AN231="n/a",AO231&lt;0,AO231="n/a"),"n/a",AN231/AO231)</f>
        <v>143</v>
      </c>
      <c r="AL231" s="290">
        <f>((AP231/AQ231)^(1/1)-1)*100</f>
        <v>17.24137931034484</v>
      </c>
      <c r="AM231" s="290">
        <f>IF(AS231=0,"n/a",((AP231/AS231)^(1/3)-1)*100)</f>
        <v>73.58886096618849</v>
      </c>
      <c r="AN231" t="s" s="368">
        <f>IF(AV231=0,"n/a",((AP231/AV231)^(1/5)-1)*100)</f>
        <v>143</v>
      </c>
      <c r="AO231" t="s" s="368">
        <f>IF(BB231=0,"n/a",((AP231/BB231)^(1/10)-1)*100)</f>
        <v>143</v>
      </c>
      <c r="AP231" s="288">
        <v>0.68</v>
      </c>
      <c r="AQ231" s="288">
        <v>0.58</v>
      </c>
      <c r="AR231" s="510">
        <v>0.52</v>
      </c>
      <c r="AS231" s="288">
        <v>0.13</v>
      </c>
      <c r="AT231" s="292"/>
      <c r="AU231" s="510">
        <v>0</v>
      </c>
      <c r="AV231" s="510">
        <v>0</v>
      </c>
      <c r="AW231" s="292"/>
      <c r="AX231" s="524">
        <v>0</v>
      </c>
      <c r="AY231" s="403">
        <v>0</v>
      </c>
      <c r="AZ231" s="426">
        <v>0</v>
      </c>
      <c r="BA231" s="426">
        <v>0</v>
      </c>
      <c r="BB231" s="426">
        <v>0</v>
      </c>
      <c r="BC231" s="426">
        <v>0</v>
      </c>
      <c r="BD231" s="426">
        <v>0</v>
      </c>
      <c r="BE231" s="426">
        <v>0</v>
      </c>
      <c r="BF231" s="426">
        <v>0</v>
      </c>
      <c r="BG231" s="426">
        <v>0</v>
      </c>
      <c r="BH231" s="426">
        <v>0</v>
      </c>
      <c r="BI231" s="494">
        <v>0</v>
      </c>
      <c r="BJ231" s="293">
        <f>SUM(AP231:BI231)</f>
        <v>1.91</v>
      </c>
      <c r="BK231" s="297">
        <f>((AP231/AQ231)-1)*100</f>
        <v>17.24137931034484</v>
      </c>
      <c r="BL231" s="297">
        <f>((AQ231/AR231)-1)*100</f>
        <v>11.53846153846152</v>
      </c>
      <c r="BM231" s="297">
        <f>((AR231/AS231)-1)*100</f>
        <v>300</v>
      </c>
      <c r="BN231" s="297">
        <f>IF(AU231=0,0,IF(AU231&gt;AS231,0,((AS231/AU231)-1)*100))</f>
        <v>0</v>
      </c>
      <c r="BO231" s="297">
        <f>IF(AV231=0,0,IF(AV231&gt;AU231,0,((AU231/AV231)-1)*100))</f>
        <v>0</v>
      </c>
      <c r="BP231" s="297">
        <f>IF(AX231=0,0,IF(AX231&gt;AV231,0,((AV231/AX231)-1)*100))</f>
        <v>0</v>
      </c>
      <c r="BQ231" s="298">
        <f>IF(AY231=0,0,IF(AY231&gt;AX231,0,((AX231/AY231)-1)*100))</f>
        <v>0</v>
      </c>
      <c r="BR231" s="299">
        <f>IF(AZ231=0,0,IF(AZ231&gt;AY231,0,((AY231/AZ231)-1)*100))</f>
        <v>0</v>
      </c>
      <c r="BS231" s="299">
        <f>IF(BA231=0,0,IF(BA231&gt;AZ231,0,((AZ231/BA231)-1)*100))</f>
        <v>0</v>
      </c>
      <c r="BT231" s="299">
        <f>IF(BB231=0,0,IF(BB231&gt;BA231,0,((BA231/BB231)-1)*100))</f>
        <v>0</v>
      </c>
      <c r="BU231" s="299">
        <f>IF(BC231=0,0,IF(BC231&gt;BB231,0,((BB231/BC231)-1)*100))</f>
        <v>0</v>
      </c>
      <c r="BV231" s="299">
        <f>IF(BD231=0,0,IF(BD231&gt;BC231,0,((BC231/BD231)-1)*100))</f>
        <v>0</v>
      </c>
      <c r="BW231" s="299">
        <f>IF(BE231=0,0,IF(BE231&gt;BD231,0,((BD231/BE231)-1)*100))</f>
        <v>0</v>
      </c>
      <c r="BX231" s="299">
        <f>IF(BF231=0,0,IF(BF231&gt;BE231,0,((BE231/BF231)-1)*100))</f>
        <v>0</v>
      </c>
      <c r="BY231" s="299">
        <f>IF(BG231=0,0,IF(BG231&gt;BF231,0,((BF231/BG231)-1)*100))</f>
        <v>0</v>
      </c>
      <c r="BZ231" s="299">
        <f>IF(BH231=0,0,IF(BH231&gt;BG231,0,((BG231/BH231)-1)*100))</f>
        <v>0</v>
      </c>
      <c r="CA231" s="300">
        <f>IF(BI231=0,0,IF(BI231&gt;BH231,0,((BH231/BI231)-1)*100))</f>
        <v>0</v>
      </c>
      <c r="CB231" s="297">
        <f>AVERAGE(BK231:CA231)</f>
        <v>19.33999063816508</v>
      </c>
      <c r="CC231" s="297">
        <f>SQRT(AVERAGE((BK231-$CB231)^2,(BL231-$CB231)^2,(BM231-$CB231)^2,(BN231-$CB231)^2,(BO231-$CB231)^2,(BP231-$CB231)^2,(BQ231-$CB231)^2,(BR231-$CB231)^2,(BS231-$CB231)^2,(BT231-$CB231)^2,(BU231-$CB231)^2,(BV231-$CB231)^2,(BW231-$CB231)^2,(BX231-$CB231)^2,(BY231-$CB231)^2,(BZ231-$CB231)^2,(CA231-$CB231)^2))</f>
        <v>70.32353894727207</v>
      </c>
      <c r="CD231" t="s" s="146">
        <v>178</v>
      </c>
      <c r="CE231" t="s" s="502">
        <f>IF(AN231="n/a","n/a",IF(U231&lt;0,"n/a",IF(U231="n/a","n/a",I231+AN231-U231)))</f>
        <v>143</v>
      </c>
      <c r="CF231" t="s" s="502">
        <f>IF(AN231="n/a","n/a",I231+AN231)</f>
        <v>143</v>
      </c>
      <c r="CG231" s="297">
        <f>D231/10+(1000-E231)/100+IF(F231="N",2,IF(F231="Y",1,0))+IF(G231="N",2,IF(G231="Y",1,0))+IF(L231&gt;10,5,L231/2)+IF(S231&gt;100,0,IF(S231&lt;0,0,(100-S231)/10))+IF(U231&gt;100,0,IF(U231&lt;0,0,(100-U231)/10))+IF(X231="-",0,IF(X231="N/A",0,IF(X231&gt;5,0,5-X231)))+IF(Y231&gt;5,0,5-Y231)+IF(Z231="N/A",0,IF(Z231&gt;5,0,5-Z231))+IF(AB231&lt;0,0,IF(AB231="-",0,IF(AB231="N/A",0,IF(AB231&gt;10,5,AB231/2))))+IF(AC231="n/a",0,IF(AC231&lt;0,0,IF(AC231&gt;10,5,AC231/2)))+IF(AE231="n/a",0,IF(AE231&lt;0,0,IF(AE231&gt;10,5,AE231/2)))+AF231/10+IF(AG231&gt;100000,3,IF(AG231&gt;10000,2,IF(AG231&gt;1000,1,0)))+IF(AL231&gt;10,5,AL231/2)+IF(AM231="n/a",0,IF(AM231&gt;10,5,AM231/2))+IF(AN231="n/a",0,IF(AN231&gt;10,5,AN231/2))+IF(AO231="n/a",0,IF(AO231&lt;0,0,IF(AO231&gt;10,5,AO231/2)))+IF(CB231&gt;10,5,CB231/2)</f>
        <v>58.81885608856089</v>
      </c>
      <c r="CH231" s="302">
        <f>IF(AB231="n/a",1.03*AP231,IF(AB231&lt;0,1.01*AP231,IF(AB231&gt;10,1.1*AP231,(1+AB231/100)*AP231)))</f>
        <v>0.70924</v>
      </c>
      <c r="CI231" s="303">
        <f>IF($AC231="n/a",1.03*CH231,IF($AC231&lt;0,1.01*CH231,IF($AC231&gt;10,1.1*CH231,(1+$AC231/100)*CH231)))</f>
        <v>0.7801640000000001</v>
      </c>
      <c r="CJ231" s="304">
        <f>IF($AE231="n/a",1.03*CI231,IF($AE231&lt;0,1.01*CI231,IF($AE231&gt;10,1.1*CI231,(1+$AE231/100)*CI231)))</f>
        <v>0.8581804000000002</v>
      </c>
      <c r="CK231" s="304">
        <f>IF($AE231="n/a",1.03*CJ231,IF($AE231&lt;0,1.01*CJ231,IF($AE231&gt;10,1.1*CJ231,(1+$AE231/100)*CJ231)))</f>
        <v>0.9439984400000002</v>
      </c>
      <c r="CL231" s="305">
        <f>IF($AE231="n/a",1.03*CK231,IF($AE231&lt;0,1.01*CK231,IF($AE231&gt;10,1.1*CK231,(1+$AE231/100)*CK231)))</f>
        <v>1.038398284</v>
      </c>
      <c r="CM231" s="303">
        <f>SUM(CH231:CL231)</f>
        <v>4.329981124000001</v>
      </c>
      <c r="CN231" s="300">
        <f>(CM231/H231)*100</f>
        <v>6.550652229954617</v>
      </c>
      <c r="CO231" s="306">
        <v>0.73</v>
      </c>
      <c r="CP231" s="307">
        <v>26.5</v>
      </c>
      <c r="CQ231" s="308">
        <v>-7.2</v>
      </c>
      <c r="CR231" s="307">
        <v>-1.1</v>
      </c>
      <c r="CS231" s="308">
        <v>5.3</v>
      </c>
    </row>
    <row r="232" ht="11.25" customHeight="1">
      <c r="A232" t="s" s="110">
        <v>1578</v>
      </c>
      <c r="B232" t="s" s="110">
        <v>1579</v>
      </c>
      <c r="C232" t="s" s="173">
        <v>1580</v>
      </c>
      <c r="D232" s="174">
        <v>8</v>
      </c>
      <c r="E232" s="85">
        <v>400</v>
      </c>
      <c r="F232" t="s" s="118">
        <v>129</v>
      </c>
      <c r="G232" t="s" s="113">
        <v>129</v>
      </c>
      <c r="H232" s="495">
        <v>22.8</v>
      </c>
      <c r="I232" s="177">
        <f>(R232/H232)*100</f>
        <v>1.140350877192982</v>
      </c>
      <c r="J232" s="311">
        <v>0.06</v>
      </c>
      <c r="K232" s="311">
        <v>0.065</v>
      </c>
      <c r="L232" s="177">
        <f>((K232/J232)-1)*100</f>
        <v>8.333333333333348</v>
      </c>
      <c r="M232" s="179">
        <v>42956</v>
      </c>
      <c r="N232" s="179">
        <v>42958</v>
      </c>
      <c r="O232" s="179">
        <v>42972</v>
      </c>
      <c r="P232" t="s" s="173">
        <v>1182</v>
      </c>
      <c r="Q232" s="84"/>
      <c r="R232" s="180">
        <f>K232*4</f>
        <v>0.26</v>
      </c>
      <c r="S232" s="181">
        <f>IF(OR(W232&lt;0.01,W232="n/a"),"n/a",R232/W232*100)</f>
        <v>30.23255813953489</v>
      </c>
      <c r="T232" s="182">
        <f>IF(OR(W232&lt;0.01,Z232="n/a"),"n/a",(H232/SQRT(22.5*W232*(H232/Z232))-1)*100)</f>
        <v>125.3541571039483</v>
      </c>
      <c r="U232" s="177">
        <f>IF(OR(W232&lt;0.01,W232="n/a"),"n/a",H232/W232)</f>
        <v>26.51162790697675</v>
      </c>
      <c r="V232" s="183">
        <v>12</v>
      </c>
      <c r="W232" s="176">
        <v>0.86</v>
      </c>
      <c r="X232" s="176">
        <v>0.8</v>
      </c>
      <c r="Y232" s="184">
        <v>1.48</v>
      </c>
      <c r="Z232" s="185">
        <v>4.31</v>
      </c>
      <c r="AA232" s="186">
        <v>14.4</v>
      </c>
      <c r="AB232" s="187">
        <v>-24.1</v>
      </c>
      <c r="AC232" s="188">
        <v>15.06</v>
      </c>
      <c r="AD232" s="189">
        <v>7.3</v>
      </c>
      <c r="AE232" s="189">
        <v>33.1</v>
      </c>
      <c r="AF232" s="190">
        <v>9</v>
      </c>
      <c r="AG232" s="191">
        <v>1432</v>
      </c>
      <c r="AH232" s="192">
        <v>0.5</v>
      </c>
      <c r="AI232" s="193">
        <v>0.6899999999999999</v>
      </c>
      <c r="AJ232" s="194">
        <f>IF(OR(AD232&lt;0,AD232="n/a",AD232=0,AN232="n/a"),"n/a",AN232/AD232)</f>
        <v>3.071779799510611</v>
      </c>
      <c r="AK232" t="s" s="338">
        <f>IF(OR(AN232&lt;0,AN232="n/a",AO232&lt;0,AO232="n/a"),"n/a",AN232/AO232)</f>
        <v>143</v>
      </c>
      <c r="AL232" s="196">
        <f>((AP232/AQ232)^(1/1)-1)*100</f>
        <v>22.22222222222223</v>
      </c>
      <c r="AM232" s="196">
        <f>IF(AS232=0,"n/a",((AP232/AS232)^(1/3)-1)*100)</f>
        <v>25.99210498948732</v>
      </c>
      <c r="AN232" s="196">
        <f>IF(AV232=0,"n/a",((AP232/AV232)^(1/5)-1)*100)</f>
        <v>22.42399253642746</v>
      </c>
      <c r="AO232" t="s" s="338">
        <f>IF(BB232=0,"n/a",((AP232/BB232)^(1/10)-1)*100)</f>
        <v>143</v>
      </c>
      <c r="AP232" s="194">
        <v>0.22</v>
      </c>
      <c r="AQ232" s="194">
        <v>0.18</v>
      </c>
      <c r="AR232" s="194">
        <v>0.14</v>
      </c>
      <c r="AS232" s="194">
        <v>0.11</v>
      </c>
      <c r="AT232" s="199"/>
      <c r="AU232" s="194">
        <v>0.09</v>
      </c>
      <c r="AV232" s="198">
        <v>0.08</v>
      </c>
      <c r="AW232" s="199"/>
      <c r="AX232" s="200">
        <v>0.043</v>
      </c>
      <c r="AY232" s="370">
        <v>0.012</v>
      </c>
      <c r="AZ232" s="202">
        <v>0.12</v>
      </c>
      <c r="BA232" s="202">
        <v>0.08</v>
      </c>
      <c r="BB232" s="203">
        <v>0</v>
      </c>
      <c r="BC232" s="203">
        <v>0</v>
      </c>
      <c r="BD232" s="203">
        <v>0</v>
      </c>
      <c r="BE232" s="203">
        <v>0</v>
      </c>
      <c r="BF232" s="203">
        <v>0.045</v>
      </c>
      <c r="BG232" s="203">
        <v>0.15</v>
      </c>
      <c r="BH232" s="203">
        <v>0.18</v>
      </c>
      <c r="BI232" s="314">
        <v>0.18</v>
      </c>
      <c r="BJ232" s="200">
        <f>SUM(AP232:BI232)</f>
        <v>1.63</v>
      </c>
      <c r="BK232" s="205">
        <f>((AP232/AQ232)-1)*100</f>
        <v>22.22222222222223</v>
      </c>
      <c r="BL232" s="205">
        <f>((AQ232/AR232)-1)*100</f>
        <v>28.57142857142856</v>
      </c>
      <c r="BM232" s="205">
        <f>((AR232/AS232)-1)*100</f>
        <v>27.27272727272729</v>
      </c>
      <c r="BN232" s="205">
        <f>IF(AU232=0,0,IF(AU232&gt;AS232,0,((AS232/AU232)-1)*100))</f>
        <v>22.22222222222223</v>
      </c>
      <c r="BO232" s="205">
        <f>IF(AV232=0,0,IF(AV232&gt;AU232,0,((AU232/AV232)-1)*100))</f>
        <v>12.5</v>
      </c>
      <c r="BP232" s="205">
        <f>IF(AX232=0,0,IF(AX232&gt;AV232,0,((AV232/AX232)-1)*100))</f>
        <v>86.04651162790699</v>
      </c>
      <c r="BQ232" s="206">
        <f>IF(AY232=0,0,IF(AY232&gt;AX232,0,((AX232/AY232)-1)*100))</f>
        <v>258.3333333333333</v>
      </c>
      <c r="BR232" s="207">
        <f>IF(AZ232=0,0,IF(AZ232&gt;AY232,0,((AY232/AZ232)-1)*100))</f>
        <v>0</v>
      </c>
      <c r="BS232" s="207">
        <f>IF(BA232=0,0,IF(BA232&gt;AZ232,0,((AZ232/BA232)-1)*100))</f>
        <v>50</v>
      </c>
      <c r="BT232" s="207">
        <f>IF(BB232=0,0,IF(BB232&gt;BA232,0,((BA232/BB232)-1)*100))</f>
        <v>0</v>
      </c>
      <c r="BU232" s="207">
        <f>IF(BC232=0,0,IF(BC232&gt;BB232,0,((BB232/BC232)-1)*100))</f>
        <v>0</v>
      </c>
      <c r="BV232" s="207">
        <f>IF(BD232=0,0,IF(BD232&gt;BC232,0,((BC232/BD232)-1)*100))</f>
        <v>0</v>
      </c>
      <c r="BW232" s="207">
        <f>IF(BE232=0,0,IF(BE232&gt;BD232,0,((BD232/BE232)-1)*100))</f>
        <v>0</v>
      </c>
      <c r="BX232" s="207">
        <f>IF(BF232=0,0,IF(BF232&gt;BE232,0,((BE232/BF232)-1)*100))</f>
        <v>0</v>
      </c>
      <c r="BY232" s="207">
        <f>IF(BG232=0,0,IF(BG232&gt;BF232,0,((BF232/BG232)-1)*100))</f>
        <v>0</v>
      </c>
      <c r="BZ232" s="207">
        <f>IF(BH232=0,0,IF(BH232&gt;BG232,0,((BG232/BH232)-1)*100))</f>
        <v>0</v>
      </c>
      <c r="CA232" s="208">
        <f>IF(BI232=0,0,IF(BI232&gt;BH232,0,((BH232/BI232)-1)*100))</f>
        <v>0</v>
      </c>
      <c r="CB232" s="205">
        <f>AVERAGE(BK232:CA232)</f>
        <v>29.83343795587298</v>
      </c>
      <c r="CC232" s="205">
        <f>SQRT(AVERAGE((BK232-$CB232)^2,(BL232-$CB232)^2,(BM232-$CB232)^2,(BN232-$CB232)^2,(BO232-$CB232)^2,(BP232-$CB232)^2,(BQ232-$CB232)^2,(BR232-$CB232)^2,(BS232-$CB232)^2,(BT232-$CB232)^2,(BU232-$CB232)^2,(BV232-$CB232)^2,(BW232-$CB232)^2,(BX232-$CB232)^2,(BY232-$CB232)^2,(BZ232-$CB232)^2,(CA232-$CB232)^2))</f>
        <v>61.45948806011659</v>
      </c>
      <c r="CD232" t="s" s="110">
        <v>302</v>
      </c>
      <c r="CE232" s="209">
        <f>IF(AN232="n/a","n/a",IF(U232&lt;0,"n/a",IF(U232="n/a","n/a",I232+AN232-U232)))</f>
        <v>-2.9472844933563</v>
      </c>
      <c r="CF232" s="209">
        <f>IF(AN232="n/a","n/a",I232+AN232)</f>
        <v>23.56434341362045</v>
      </c>
      <c r="CG232" s="205">
        <f>D232/10+(1000-E232)/100+IF(F232="N",2,IF(F232="Y",1,0))+IF(G232="N",2,IF(G232="Y",1,0))+IF(L232&gt;10,5,L232/2)+IF(S232&gt;100,0,IF(S232&lt;0,0,(100-S232)/10))+IF(U232&gt;100,0,IF(U232&lt;0,0,(100-U232)/10))+IF(X232="-",0,IF(X232="N/A",0,IF(X232&gt;5,0,5-X232)))+IF(Y232&gt;5,0,5-Y232)+IF(Z232="N/A",0,IF(Z232&gt;5,0,5-Z232))+IF(AB232&lt;0,0,IF(AB232="-",0,IF(AB232="N/A",0,IF(AB232&gt;10,5,AB232/2))))+IF(AC232="n/a",0,IF(AC232&lt;0,0,IF(AC232&gt;10,5,AC232/2)))+IF(AE232="n/a",0,IF(AE232&lt;0,0,IF(AE232&gt;10,5,AE232/2)))+AF232/10+IF(AG232&gt;100000,3,IF(AG232&gt;10000,2,IF(AG232&gt;1000,1,0)))+IF(AL232&gt;10,5,AL232/2)+IF(AM232="n/a",0,IF(AM232&gt;10,5,AM232/2))+IF(AN232="n/a",0,IF(AN232&gt;10,5,AN232/2))+IF(AO232="n/a",0,IF(AO232&lt;0,0,IF(AO232&gt;10,5,AO232/2)))+IF(CB232&gt;10,5,CB232/2)</f>
        <v>65.60224806201551</v>
      </c>
      <c r="CH232" s="315">
        <f>IF(AB232="n/a",1.03*AP232,IF(AB232&lt;0,1.01*AP232,IF(AB232&gt;10,1.1*AP232,(1+AB232/100)*AP232)))</f>
        <v>0.2222</v>
      </c>
      <c r="CI232" s="211">
        <f>IF($AC232="n/a",1.03*CH232,IF($AC232&lt;0,1.01*CH232,IF($AC232&gt;10,1.1*CH232,(1+$AC232/100)*CH232)))</f>
        <v>0.24442</v>
      </c>
      <c r="CJ232" s="212">
        <f>IF($AE232="n/a",1.03*CI232,IF($AE232&lt;0,1.01*CI232,IF($AE232&gt;10,1.1*CI232,(1+$AE232/100)*CI232)))</f>
        <v>0.268862</v>
      </c>
      <c r="CK232" s="212">
        <f>IF($AE232="n/a",1.03*CJ232,IF($AE232&lt;0,1.01*CJ232,IF($AE232&gt;10,1.1*CJ232,(1+$AE232/100)*CJ232)))</f>
        <v>0.2957482000000001</v>
      </c>
      <c r="CL232" s="210">
        <f>IF($AE232="n/a",1.03*CK232,IF($AE232&lt;0,1.01*CK232,IF($AE232&gt;10,1.1*CK232,(1+$AE232/100)*CK232)))</f>
        <v>0.3253230200000001</v>
      </c>
      <c r="CM232" s="211">
        <f>SUM(CH232:CL232)</f>
        <v>1.35655322</v>
      </c>
      <c r="CN232" s="208">
        <f>(CM232/H232)*100</f>
        <v>5.949794824561405</v>
      </c>
      <c r="CO232" s="213">
        <v>1.31</v>
      </c>
      <c r="CP232" s="214">
        <v>50.3</v>
      </c>
      <c r="CQ232" s="215">
        <v>-4.4</v>
      </c>
      <c r="CR232" s="214">
        <v>9.1</v>
      </c>
      <c r="CS232" s="215">
        <v>16.7</v>
      </c>
    </row>
    <row r="233" ht="11.25" customHeight="1">
      <c r="A233" t="s" s="116">
        <v>1581</v>
      </c>
      <c r="B233" t="s" s="116">
        <v>1582</v>
      </c>
      <c r="C233" t="s" s="227">
        <v>128</v>
      </c>
      <c r="D233" s="218">
        <v>8</v>
      </c>
      <c r="E233" s="85">
        <v>384</v>
      </c>
      <c r="F233" t="s" s="220">
        <v>129</v>
      </c>
      <c r="G233" t="s" s="221">
        <v>129</v>
      </c>
      <c r="H233" s="493">
        <v>40.6</v>
      </c>
      <c r="I233" s="223">
        <f>(R233/H233)*100</f>
        <v>1.625615763546798</v>
      </c>
      <c r="J233" s="224">
        <v>0.31</v>
      </c>
      <c r="K233" s="224">
        <v>0.33</v>
      </c>
      <c r="L233" s="223">
        <f>((K233/J233)-1)*100</f>
        <v>6.451612903225823</v>
      </c>
      <c r="M233" s="226">
        <v>42824</v>
      </c>
      <c r="N233" s="226">
        <v>42828</v>
      </c>
      <c r="O233" s="226">
        <v>42842</v>
      </c>
      <c r="P233" t="s" s="227">
        <v>743</v>
      </c>
      <c r="Q233" t="s" s="227">
        <v>562</v>
      </c>
      <c r="R233" s="225">
        <f>K233*2</f>
        <v>0.66</v>
      </c>
      <c r="S233" s="228">
        <f>IF(OR(W233&lt;0.01,W233="n/a"),"n/a",R233/W233*100)</f>
        <v>30.55555555555555</v>
      </c>
      <c r="T233" s="229">
        <f>IF(OR(W233&lt;0.01,Z233="n/a"),"n/a",(H233/SQRT(22.5*W233*(H233/Z233))-1)*100)</f>
        <v>11.56758087760377</v>
      </c>
      <c r="U233" s="223">
        <f>IF(OR(W233&lt;0.01,W233="n/a"),"n/a",H233/W233)</f>
        <v>18.79629629629629</v>
      </c>
      <c r="V233" s="230">
        <v>12</v>
      </c>
      <c r="W233" s="222">
        <v>2.16</v>
      </c>
      <c r="X233" s="222">
        <v>1.88</v>
      </c>
      <c r="Y233" s="231">
        <v>6.79</v>
      </c>
      <c r="Z233" s="232">
        <v>1.49</v>
      </c>
      <c r="AA233" s="233">
        <v>8.199999999999999</v>
      </c>
      <c r="AB233" s="234">
        <v>-1.6</v>
      </c>
      <c r="AC233" t="s" s="422">
        <v>143</v>
      </c>
      <c r="AD233" s="236">
        <v>3.7</v>
      </c>
      <c r="AE233" s="236">
        <v>10</v>
      </c>
      <c r="AF233" s="237">
        <v>1</v>
      </c>
      <c r="AG233" s="238">
        <v>2669</v>
      </c>
      <c r="AH233" s="239">
        <v>6</v>
      </c>
      <c r="AI233" s="240">
        <v>0.09</v>
      </c>
      <c r="AJ233" s="241">
        <f>IF(OR(AD233&lt;0,AD233="n/a",AD233=0,AN233="n/a"),"n/a",AN233/AD233)</f>
        <v>2.485877909743879</v>
      </c>
      <c r="AK233" t="s" s="265">
        <f>IF(OR(AN233&lt;0,AN233="n/a",AO233&lt;0,AO233="n/a"),"n/a",AN233/AO233)</f>
        <v>143</v>
      </c>
      <c r="AL233" s="243">
        <f>((AP233/AQ233)^(1/1)-1)*100</f>
        <v>1.724137931034475</v>
      </c>
      <c r="AM233" s="243">
        <f>IF(AS233=0,"n/a",((AP233/AS233)^(1/3)-1)*100)</f>
        <v>11.12058489418499</v>
      </c>
      <c r="AN233" s="243">
        <f>IF(AV233=0,"n/a",((AP233/AV233)^(1/5)-1)*100)</f>
        <v>9.197748266052352</v>
      </c>
      <c r="AO233" s="244">
        <f>IF(BB233=0,"n/a",((AP233/BB233)^(1/10)-1)*100)</f>
        <v>-0.7535653912644658</v>
      </c>
      <c r="AP233" s="241">
        <v>0.59</v>
      </c>
      <c r="AQ233" s="241">
        <v>0.58</v>
      </c>
      <c r="AR233" s="241">
        <v>0.52</v>
      </c>
      <c r="AS233" s="241">
        <v>0.43</v>
      </c>
      <c r="AT233" s="245"/>
      <c r="AU233" s="241">
        <v>0.4</v>
      </c>
      <c r="AV233" s="321">
        <v>0.38</v>
      </c>
      <c r="AW233" s="245"/>
      <c r="AX233" s="246">
        <v>0.36</v>
      </c>
      <c r="AY233" s="394">
        <v>0.34</v>
      </c>
      <c r="AZ233" s="317">
        <v>0.66</v>
      </c>
      <c r="BA233" s="248">
        <v>0.64818</v>
      </c>
      <c r="BB233" s="248">
        <v>0.63636</v>
      </c>
      <c r="BC233" s="248">
        <v>0.60909</v>
      </c>
      <c r="BD233" s="317">
        <v>0.58182</v>
      </c>
      <c r="BE233" s="248">
        <v>0.49106</v>
      </c>
      <c r="BF233" s="248">
        <v>0.32117</v>
      </c>
      <c r="BG233" s="317">
        <v>0.2979</v>
      </c>
      <c r="BH233" s="248">
        <v>0.29194</v>
      </c>
      <c r="BI233" s="249">
        <v>0.17634</v>
      </c>
      <c r="BJ233" s="246">
        <f>SUM(AP233:BI233)</f>
        <v>8.31386</v>
      </c>
      <c r="BK233" s="250">
        <f>((AP233/AQ233)-1)*100</f>
        <v>1.724137931034475</v>
      </c>
      <c r="BL233" s="250">
        <f>((AQ233/AR233)-1)*100</f>
        <v>11.53846153846152</v>
      </c>
      <c r="BM233" s="250">
        <f>((AR233/AS233)-1)*100</f>
        <v>20.93023255813955</v>
      </c>
      <c r="BN233" s="250">
        <f>IF(AU233=0,0,IF(AU233&gt;AS233,0,((AS233/AU233)-1)*100))</f>
        <v>7.499999999999996</v>
      </c>
      <c r="BO233" s="250">
        <f>IF(AV233=0,0,IF(AV233&gt;AU233,0,((AU233/AV233)-1)*100))</f>
        <v>5.263157894736836</v>
      </c>
      <c r="BP233" s="250">
        <f>IF(AX233=0,0,IF(AX233&gt;AV233,0,((AV233/AX233)-1)*100))</f>
        <v>5.555555555555558</v>
      </c>
      <c r="BQ233" s="251">
        <f>IF(AY233=0,0,IF(AY233&gt;AX233,0,((AX233/AY233)-1)*100))</f>
        <v>5.88235294117645</v>
      </c>
      <c r="BR233" s="252">
        <f>IF(AZ233=0,0,IF(AZ233&gt;AY233,0,((AY233/AZ233)-1)*100))</f>
        <v>0</v>
      </c>
      <c r="BS233" s="252">
        <f>IF(BA233=0,0,IF(BA233&gt;AZ233,0,((AZ233/BA233)-1)*100))</f>
        <v>1.82356752753865</v>
      </c>
      <c r="BT233" s="252">
        <f>IF(BB233=0,0,IF(BB233&gt;BA233,0,((BA233/BB233)-1)*100))</f>
        <v>1.85743918536676</v>
      </c>
      <c r="BU233" s="252">
        <f>IF(BC233=0,0,IF(BC233&gt;BB233,0,((BB233/BC233)-1)*100))</f>
        <v>4.477170861449054</v>
      </c>
      <c r="BV233" s="252">
        <f>IF(BD233=0,0,IF(BD233&gt;BC233,0,((BC233/BD233)-1)*100))</f>
        <v>4.687016603073113</v>
      </c>
      <c r="BW233" s="252">
        <f>IF(BE233=0,0,IF(BE233&gt;BD233,0,((BD233/BE233)-1)*100))</f>
        <v>18.48246650103857</v>
      </c>
      <c r="BX233" s="252">
        <f>IF(BF233=0,0,IF(BF233&gt;BE233,0,((BE233/BF233)-1)*100))</f>
        <v>52.89721954105302</v>
      </c>
      <c r="BY233" s="252">
        <f>IF(BG233=0,0,IF(BG233&gt;BF233,0,((BF233/BG233)-1)*100))</f>
        <v>7.811346089291704</v>
      </c>
      <c r="BZ233" s="252">
        <f>IF(BH233=0,0,IF(BH233&gt;BG233,0,((BG233/BH233)-1)*100))</f>
        <v>2.041515379872583</v>
      </c>
      <c r="CA233" s="253">
        <f>IF(BI233=0,0,IF(BI233&gt;BH233,0,((BH233/BI233)-1)*100))</f>
        <v>65.55517749801518</v>
      </c>
      <c r="CB233" s="250">
        <f>AVERAGE(BK233:CA233)</f>
        <v>12.82510691798841</v>
      </c>
      <c r="CC233" s="250">
        <f>SQRT(AVERAGE((BK233-$CB233)^2,(BL233-$CB233)^2,(BM233-$CB233)^2,(BN233-$CB233)^2,(BO233-$CB233)^2,(BP233-$CB233)^2,(BQ233-$CB233)^2,(BR233-$CB233)^2,(BS233-$CB233)^2,(BT233-$CB233)^2,(BU233-$CB233)^2,(BV233-$CB233)^2,(BW233-$CB233)^2,(BX233-$CB233)^2,(BY233-$CB233)^2,(BZ233-$CB233)^2,(CA233-$CB233)^2))</f>
        <v>17.95182362395546</v>
      </c>
      <c r="CD233" t="s" s="116">
        <v>132</v>
      </c>
      <c r="CE233" s="254">
        <f>IF(AN233="n/a","n/a",IF(U233&lt;0,"n/a",IF(U233="n/a","n/a",I233+AN233-U233)))</f>
        <v>-7.972932266697143</v>
      </c>
      <c r="CF233" s="254">
        <f>IF(AN233="n/a","n/a",I233+AN233)</f>
        <v>10.82336402959915</v>
      </c>
      <c r="CG233" s="250">
        <f>D233/10+(1000-E233)/100+IF(F233="N",2,IF(F233="Y",1,0))+IF(G233="N",2,IF(G233="Y",1,0))+IF(L233&gt;10,5,L233/2)+IF(S233&gt;100,0,IF(S233&lt;0,0,(100-S233)/10))+IF(U233&gt;100,0,IF(U233&lt;0,0,(100-U233)/10))+IF(X233="-",0,IF(X233="N/A",0,IF(X233&gt;5,0,5-X233)))+IF(Y233&gt;5,0,5-Y233)+IF(Z233="N/A",0,IF(Z233&gt;5,0,5-Z233))+IF(AB233&lt;0,0,IF(AB233="-",0,IF(AB233="N/A",0,IF(AB233&gt;10,5,AB233/2))))+IF(AC233="n/a",0,IF(AC233&lt;0,0,IF(AC233&gt;10,5,AC233/2)))+IF(AE233="n/a",0,IF(AE233&lt;0,0,IF(AE233&gt;10,5,AE233/2)))+AF233/10+IF(AG233&gt;100000,3,IF(AG233&gt;10000,2,IF(AG233&gt;1000,1,0)))+IF(AL233&gt;10,5,AL233/2)+IF(AM233="n/a",0,IF(AM233&gt;10,5,AM233/2))+IF(AN233="n/a",0,IF(AN233&gt;10,5,AN233/2))+IF(AO233="n/a",0,IF(AO233&lt;0,0,IF(AO233&gt;10,5,AO233/2)))+IF(CB233&gt;10,5,CB233/2)</f>
        <v>53.44156436497114</v>
      </c>
      <c r="CH233" s="255">
        <f>IF(AB233="n/a",1.03*AP233,IF(AB233&lt;0,1.01*AP233,IF(AB233&gt;10,1.1*AP233,(1+AB233/100)*AP233)))</f>
        <v>0.5959</v>
      </c>
      <c r="CI233" s="256">
        <f>IF($AC233="n/a",1.03*CH233,IF($AC233&lt;0,1.01*CH233,IF($AC233&gt;10,1.1*CH233,(1+$AC233/100)*CH233)))</f>
        <v>0.613777</v>
      </c>
      <c r="CJ233" s="257">
        <f>IF($AE233="n/a",1.03*CI233,IF($AE233&lt;0,1.01*CI233,IF($AE233&gt;10,1.1*CI233,(1+$AE233/100)*CI233)))</f>
        <v>0.6751547000000001</v>
      </c>
      <c r="CK233" s="257">
        <f>IF($AE233="n/a",1.03*CJ233,IF($AE233&lt;0,1.01*CJ233,IF($AE233&gt;10,1.1*CJ233,(1+$AE233/100)*CJ233)))</f>
        <v>0.7426701700000001</v>
      </c>
      <c r="CL233" s="258">
        <f>IF($AE233="n/a",1.03*CK233,IF($AE233&lt;0,1.01*CK233,IF($AE233&gt;10,1.1*CK233,(1+$AE233/100)*CK233)))</f>
        <v>0.8169371870000002</v>
      </c>
      <c r="CM233" s="256">
        <f>SUM(CH233:CL233)</f>
        <v>3.444439057000001</v>
      </c>
      <c r="CN233" s="253">
        <f>(CM233/H233)*100</f>
        <v>8.483840041871924</v>
      </c>
      <c r="CO233" s="259">
        <v>1.52</v>
      </c>
      <c r="CP233" s="260">
        <v>36.2</v>
      </c>
      <c r="CQ233" s="261">
        <v>-4.1</v>
      </c>
      <c r="CR233" s="260">
        <v>4.7</v>
      </c>
      <c r="CS233" s="261">
        <v>10.6</v>
      </c>
    </row>
    <row r="234" ht="11.25" customHeight="1">
      <c r="A234" t="s" s="227">
        <v>1583</v>
      </c>
      <c r="B234" t="s" s="116">
        <v>1584</v>
      </c>
      <c r="C234" t="s" s="227">
        <v>1585</v>
      </c>
      <c r="D234" s="218">
        <v>8</v>
      </c>
      <c r="E234" s="85">
        <v>420</v>
      </c>
      <c r="F234" t="s" s="220">
        <v>55</v>
      </c>
      <c r="G234" t="s" s="221">
        <v>55</v>
      </c>
      <c r="H234" s="493">
        <v>57.27</v>
      </c>
      <c r="I234" s="223">
        <f>(R234/H234)*100</f>
        <v>3.317618299284093</v>
      </c>
      <c r="J234" s="224">
        <v>0.4625</v>
      </c>
      <c r="K234" s="224">
        <v>0.475</v>
      </c>
      <c r="L234" s="223">
        <f>((K234/J234)-1)*100</f>
        <v>2.702702702702697</v>
      </c>
      <c r="M234" s="226">
        <v>43053</v>
      </c>
      <c r="N234" s="226">
        <v>43054</v>
      </c>
      <c r="O234" s="226">
        <v>43084</v>
      </c>
      <c r="P234" t="s" s="227">
        <v>182</v>
      </c>
      <c r="Q234" s="325"/>
      <c r="R234" s="225">
        <f>K234*4</f>
        <v>1.9</v>
      </c>
      <c r="S234" s="228">
        <f>IF(OR(W234&lt;0.01,W234="n/a"),"n/a",R234/W234*100)</f>
        <v>87.55760368663594</v>
      </c>
      <c r="T234" s="229">
        <f>IF(OR(W234&lt;0.01,Z234="n/a"),"n/a",(H234/SQRT(22.5*W234*(H234/Z234))-1)*100)</f>
        <v>146.9699634093606</v>
      </c>
      <c r="U234" s="223">
        <f>IF(OR(W234&lt;0.01,W234="n/a"),"n/a",H234/W234)</f>
        <v>26.39170506912443</v>
      </c>
      <c r="V234" s="230">
        <v>12</v>
      </c>
      <c r="W234" s="222">
        <v>2.17</v>
      </c>
      <c r="X234" s="222">
        <v>2.45</v>
      </c>
      <c r="Y234" s="231">
        <v>1.05</v>
      </c>
      <c r="Z234" s="232">
        <v>5.2</v>
      </c>
      <c r="AA234" s="233">
        <v>17.6</v>
      </c>
      <c r="AB234" s="234">
        <v>-1.9</v>
      </c>
      <c r="AC234" s="235">
        <v>23.9</v>
      </c>
      <c r="AD234" s="236">
        <v>-5.6</v>
      </c>
      <c r="AE234" s="236">
        <v>10.77</v>
      </c>
      <c r="AF234" s="237">
        <v>18</v>
      </c>
      <c r="AG234" s="238">
        <v>23668</v>
      </c>
      <c r="AH234" s="239">
        <v>0.1</v>
      </c>
      <c r="AI234" s="240">
        <v>2.47</v>
      </c>
      <c r="AJ234" t="s" s="265">
        <f>IF(OR(AD234&lt;0,AD234="n/a",AD234=0,AN234="n/a"),"n/a",AN234/AD234)</f>
        <v>143</v>
      </c>
      <c r="AK234" s="242">
        <f>IF(OR(AN234&lt;0,AN234="n/a",AO234&lt;0,AO234="n/a"),"n/a",AN234/AO234)</f>
        <v>2.147115982104841</v>
      </c>
      <c r="AL234" s="243">
        <f>((AP234/AQ234)^(1/1)-1)*100</f>
        <v>8.689024390243905</v>
      </c>
      <c r="AM234" s="243">
        <f>IF(AS234=0,"n/a",((AP234/AS234)^(1/3)-1)*100)</f>
        <v>13.0797507219101</v>
      </c>
      <c r="AN234" s="243">
        <f>IF(AV234=0,"n/a",((AP234/AV234)^(1/5)-1)*100)</f>
        <v>13.09272337988283</v>
      </c>
      <c r="AO234" s="244">
        <f>IF(BB234=0,"n/a",((AP234/BB234)^(1/10)-1)*100)</f>
        <v>6.097818417358103</v>
      </c>
      <c r="AP234" s="241">
        <v>1.7825</v>
      </c>
      <c r="AQ234" s="241">
        <v>1.64</v>
      </c>
      <c r="AR234" s="241">
        <v>1.44034</v>
      </c>
      <c r="AS234" s="241">
        <v>1.23275</v>
      </c>
      <c r="AT234" s="245"/>
      <c r="AU234" s="241">
        <v>1.07397</v>
      </c>
      <c r="AV234" s="241">
        <v>0.96351</v>
      </c>
      <c r="AW234" s="245"/>
      <c r="AX234" s="246">
        <v>0.39446</v>
      </c>
      <c r="AY234" s="394">
        <v>0.3262</v>
      </c>
      <c r="AZ234" s="317">
        <v>0.9862</v>
      </c>
      <c r="BA234" s="317">
        <v>0.9862</v>
      </c>
      <c r="BB234" s="317">
        <v>0.9862</v>
      </c>
      <c r="BC234" s="317">
        <v>0.9862</v>
      </c>
      <c r="BD234" s="317">
        <v>0.9862</v>
      </c>
      <c r="BE234" s="317">
        <v>0.9862</v>
      </c>
      <c r="BF234" s="317">
        <v>0.9862</v>
      </c>
      <c r="BG234" s="317">
        <v>0.9862</v>
      </c>
      <c r="BH234" s="317">
        <v>0.9862</v>
      </c>
      <c r="BI234" s="401">
        <v>0.9862</v>
      </c>
      <c r="BJ234" s="246">
        <f>SUM(AP234:BI234)</f>
        <v>18.71573</v>
      </c>
      <c r="BK234" s="250">
        <f>((AP234/AQ234)-1)*100</f>
        <v>8.689024390243905</v>
      </c>
      <c r="BL234" s="250">
        <f>((AQ234/AR234)-1)*100</f>
        <v>13.86200480442117</v>
      </c>
      <c r="BM234" s="250">
        <f>((AR234/AS234)-1)*100</f>
        <v>16.83958629081321</v>
      </c>
      <c r="BN234" s="250">
        <f>IF(AU234=0,0,IF(AU234&gt;AS234,0,((AS234/AU234)-1)*100))</f>
        <v>14.7843980744341</v>
      </c>
      <c r="BO234" s="250">
        <f>IF(AV234=0,0,IF(AV234&gt;AU234,0,((AU234/AV234)-1)*100))</f>
        <v>11.46433353052903</v>
      </c>
      <c r="BP234" s="250">
        <f>IF(AX234=0,0,IF(AX234&gt;AV234,0,((AV234/AX234)-1)*100))</f>
        <v>144.2605080363028</v>
      </c>
      <c r="BQ234" s="251">
        <f>IF(AY234=0,0,IF(AY234&gt;AX234,0,((AX234/AY234)-1)*100))</f>
        <v>20.92581238503988</v>
      </c>
      <c r="BR234" s="252">
        <f>IF(AZ234=0,0,IF(AZ234&gt;AY234,0,((AY234/AZ234)-1)*100))</f>
        <v>0</v>
      </c>
      <c r="BS234" s="252">
        <f>IF(BA234=0,0,IF(BA234&gt;AZ234,0,((AZ234/BA234)-1)*100))</f>
        <v>0</v>
      </c>
      <c r="BT234" s="252">
        <f>IF(BB234=0,0,IF(BB234&gt;BA234,0,((BA234/BB234)-1)*100))</f>
        <v>0</v>
      </c>
      <c r="BU234" s="252">
        <f>IF(BC234=0,0,IF(BC234&gt;BB234,0,((BB234/BC234)-1)*100))</f>
        <v>0</v>
      </c>
      <c r="BV234" s="252">
        <f>IF(BD234=0,0,IF(BD234&gt;BC234,0,((BC234/BD234)-1)*100))</f>
        <v>0</v>
      </c>
      <c r="BW234" s="252">
        <f>IF(BE234=0,0,IF(BE234&gt;BD234,0,((BD234/BE234)-1)*100))</f>
        <v>0</v>
      </c>
      <c r="BX234" s="252">
        <f>IF(BF234=0,0,IF(BF234&gt;BE234,0,((BE234/BF234)-1)*100))</f>
        <v>0</v>
      </c>
      <c r="BY234" s="252">
        <f>IF(BG234=0,0,IF(BG234&gt;BF234,0,((BF234/BG234)-1)*100))</f>
        <v>0</v>
      </c>
      <c r="BZ234" s="252">
        <f>IF(BH234=0,0,IF(BH234&gt;BG234,0,((BG234/BH234)-1)*100))</f>
        <v>0</v>
      </c>
      <c r="CA234" s="253">
        <f>IF(BI234=0,0,IF(BI234&gt;BH234,0,((BH234/BI234)-1)*100))</f>
        <v>0</v>
      </c>
      <c r="CB234" s="250">
        <f>AVERAGE(BK234:CA234)</f>
        <v>13.57798044186965</v>
      </c>
      <c r="CC234" s="250">
        <f>SQRT(AVERAGE((BK234-$CB234)^2,(BL234-$CB234)^2,(BM234-$CB234)^2,(BN234-$CB234)^2,(BO234-$CB234)^2,(BP234-$CB234)^2,(BQ234-$CB234)^2,(BR234-$CB234)^2,(BS234-$CB234)^2,(BT234-$CB234)^2,(BU234-$CB234)^2,(BV234-$CB234)^2,(BW234-$CB234)^2,(BX234-$CB234)^2,(BY234-$CB234)^2,(BZ234-$CB234)^2,(CA234-$CB234)^2))</f>
        <v>33.44536612775239</v>
      </c>
      <c r="CD234" t="s" s="116">
        <v>152</v>
      </c>
      <c r="CE234" s="254">
        <f>IF(AN234="n/a","n/a",IF(U234&lt;0,"n/a",IF(U234="n/a","n/a",I234+AN234-U234)))</f>
        <v>-9.981363389957504</v>
      </c>
      <c r="CF234" s="254">
        <f>IF(AN234="n/a","n/a",I234+AN234)</f>
        <v>16.41034167916692</v>
      </c>
      <c r="CG234" s="250">
        <f>D234/10+(1000-E234)/100+IF(F234="N",2,IF(F234="Y",1,0))+IF(G234="N",2,IF(G234="Y",1,0))+IF(L234&gt;10,5,L234/2)+IF(S234&gt;100,0,IF(S234&lt;0,0,(100-S234)/10))+IF(U234&gt;100,0,IF(U234&lt;0,0,(100-U234)/10))+IF(X234="-",0,IF(X234="N/A",0,IF(X234&gt;5,0,5-X234)))+IF(Y234&gt;5,0,5-Y234)+IF(Z234="N/A",0,IF(Z234&gt;5,0,5-Z234))+IF(AB234&lt;0,0,IF(AB234="-",0,IF(AB234="N/A",0,IF(AB234&gt;10,5,AB234/2))))+IF(AC234="n/a",0,IF(AC234&lt;0,0,IF(AC234&gt;10,5,AC234/2)))+IF(AE234="n/a",0,IF(AE234&lt;0,0,IF(AE234&gt;10,5,AE234/2)))+AF234/10+IF(AG234&gt;100000,3,IF(AG234&gt;10000,2,IF(AG234&gt;1000,1,0)))+IF(AL234&gt;10,5,AL234/2)+IF(AM234="n/a",0,IF(AM234&gt;10,5,AM234/2))+IF(AN234="n/a",0,IF(AN234&gt;10,5,AN234/2))+IF(AO234="n/a",0,IF(AO234&lt;0,0,IF(AO234&gt;10,5,AO234/2)))+IF(CB234&gt;10,5,CB234/2)</f>
        <v>63.24984187957631</v>
      </c>
      <c r="CH234" s="255">
        <f>IF(AB234="n/a",1.03*AP234,IF(AB234&lt;0,1.01*AP234,IF(AB234&gt;10,1.1*AP234,(1+AB234/100)*AP234)))</f>
        <v>1.800325</v>
      </c>
      <c r="CI234" s="256">
        <f>IF($AC234="n/a",1.03*CH234,IF($AC234&lt;0,1.01*CH234,IF($AC234&gt;10,1.1*CH234,(1+$AC234/100)*CH234)))</f>
        <v>1.9803575</v>
      </c>
      <c r="CJ234" s="257">
        <f>IF($AE234="n/a",1.03*CI234,IF($AE234&lt;0,1.01*CI234,IF($AE234&gt;10,1.1*CI234,(1+$AE234/100)*CI234)))</f>
        <v>2.178393250000001</v>
      </c>
      <c r="CK234" s="257">
        <f>IF($AE234="n/a",1.03*CJ234,IF($AE234&lt;0,1.01*CJ234,IF($AE234&gt;10,1.1*CJ234,(1+$AE234/100)*CJ234)))</f>
        <v>2.396232575000001</v>
      </c>
      <c r="CL234" s="258">
        <f>IF($AE234="n/a",1.03*CK234,IF($AE234&lt;0,1.01*CK234,IF($AE234&gt;10,1.1*CK234,(1+$AE234/100)*CK234)))</f>
        <v>2.635855832500001</v>
      </c>
      <c r="CM234" s="256">
        <f>SUM(CH234:CL234)</f>
        <v>10.9911641575</v>
      </c>
      <c r="CN234" s="253">
        <f>(CM234/H234)*100</f>
        <v>19.19183544176707</v>
      </c>
      <c r="CO234" s="259">
        <v>1.47</v>
      </c>
      <c r="CP234" s="260">
        <v>31.5</v>
      </c>
      <c r="CQ234" s="261">
        <v>-2.9</v>
      </c>
      <c r="CR234" s="260">
        <v>1.6</v>
      </c>
      <c r="CS234" s="261">
        <v>5.4</v>
      </c>
    </row>
    <row r="235" ht="11.25" customHeight="1">
      <c r="A235" t="s" s="227">
        <v>1586</v>
      </c>
      <c r="B235" t="s" s="116">
        <v>1587</v>
      </c>
      <c r="C235" t="s" s="227">
        <v>1588</v>
      </c>
      <c r="D235" s="218">
        <v>5</v>
      </c>
      <c r="E235" s="85">
        <v>736</v>
      </c>
      <c r="F235" t="s" s="220">
        <v>141</v>
      </c>
      <c r="G235" t="s" s="221">
        <v>141</v>
      </c>
      <c r="H235" s="493">
        <v>19.25</v>
      </c>
      <c r="I235" s="223">
        <f>(R235/H235)*100</f>
        <v>3.74025974025974</v>
      </c>
      <c r="J235" s="224">
        <v>0.15</v>
      </c>
      <c r="K235" s="224">
        <v>0.18</v>
      </c>
      <c r="L235" s="223">
        <f>((K235/J235)-1)*100</f>
        <v>20</v>
      </c>
      <c r="M235" s="226">
        <v>42793</v>
      </c>
      <c r="N235" s="226">
        <v>42795</v>
      </c>
      <c r="O235" s="226">
        <v>42809</v>
      </c>
      <c r="P235" t="s" s="227">
        <v>182</v>
      </c>
      <c r="Q235" s="85"/>
      <c r="R235" s="225">
        <f>K235*4</f>
        <v>0.72</v>
      </c>
      <c r="S235" s="228">
        <f>IF(OR(W235&lt;0.01,W235="n/a"),"n/a",R235/W235*100)</f>
        <v>88.88888888888889</v>
      </c>
      <c r="T235" s="229">
        <f>IF(OR(W235&lt;0.01,Z235="n/a"),"n/a",(H235/SQRT(22.5*W235*(H235/Z235))-1)*100)</f>
        <v>98.22255439267965</v>
      </c>
      <c r="U235" s="223">
        <f>IF(OR(W235&lt;0.01,W235="n/a"),"n/a",H235/W235)</f>
        <v>23.76543209876543</v>
      </c>
      <c r="V235" s="230">
        <v>12</v>
      </c>
      <c r="W235" s="222">
        <v>0.8100000000000001</v>
      </c>
      <c r="X235" s="222">
        <v>2.25</v>
      </c>
      <c r="Y235" s="231">
        <v>0.99</v>
      </c>
      <c r="Z235" s="232">
        <v>3.72</v>
      </c>
      <c r="AA235" s="233">
        <v>29.1</v>
      </c>
      <c r="AB235" s="234">
        <v>36.4</v>
      </c>
      <c r="AC235" s="235">
        <v>11.39</v>
      </c>
      <c r="AD235" s="236">
        <v>8.4</v>
      </c>
      <c r="AE235" s="236">
        <v>10.57</v>
      </c>
      <c r="AF235" s="237">
        <v>16</v>
      </c>
      <c r="AG235" s="238">
        <v>7763</v>
      </c>
      <c r="AH235" s="239">
        <v>0.2</v>
      </c>
      <c r="AI235" s="240">
        <v>1.04</v>
      </c>
      <c r="AJ235" s="241">
        <f>IF(OR(AD235&lt;0,AD235="n/a",AD235=0,AN235="n/a"),"n/a",AN235/AD235)</f>
        <v>2.394338499778944</v>
      </c>
      <c r="AK235" t="s" s="265">
        <f>IF(OR(AN235&lt;0,AN235="n/a",AO235&lt;0,AO235="n/a"),"n/a",AN235/AO235)</f>
        <v>143</v>
      </c>
      <c r="AL235" s="243">
        <f>((AP235/AQ235)^(1/1)-1)*100</f>
        <v>25</v>
      </c>
      <c r="AM235" s="243">
        <f>IF(AS235=0,"n/a",((AP235/AS235)^(1/3)-1)*100)</f>
        <v>25.99210498948732</v>
      </c>
      <c r="AN235" s="243">
        <f>IF(AV235=0,"n/a",((AP235/AV235)^(1/5)-1)*100)</f>
        <v>20.11244339814313</v>
      </c>
      <c r="AO235" t="s" s="265">
        <f>IF(BB235=0,"n/a",((AP235/BB235)^(1/10)-1)*100)</f>
        <v>143</v>
      </c>
      <c r="AP235" s="241">
        <v>0.6</v>
      </c>
      <c r="AQ235" s="241">
        <v>0.48</v>
      </c>
      <c r="AR235" s="241">
        <v>0.38</v>
      </c>
      <c r="AS235" s="241">
        <v>0.3</v>
      </c>
      <c r="AT235" s="245"/>
      <c r="AU235" s="321">
        <v>0.24</v>
      </c>
      <c r="AV235" s="241">
        <v>0.24</v>
      </c>
      <c r="AW235" s="245"/>
      <c r="AX235" s="583">
        <v>0</v>
      </c>
      <c r="AY235" s="394">
        <v>0</v>
      </c>
      <c r="AZ235" s="317">
        <v>0</v>
      </c>
      <c r="BA235" s="317">
        <v>0</v>
      </c>
      <c r="BB235" s="317">
        <v>0</v>
      </c>
      <c r="BC235" s="317">
        <v>0</v>
      </c>
      <c r="BD235" s="317">
        <v>0</v>
      </c>
      <c r="BE235" s="317">
        <v>0</v>
      </c>
      <c r="BF235" s="317">
        <v>0.38</v>
      </c>
      <c r="BG235" s="248">
        <v>0.38</v>
      </c>
      <c r="BH235" s="248">
        <v>0.37</v>
      </c>
      <c r="BI235" s="249">
        <v>0.33</v>
      </c>
      <c r="BJ235" s="246">
        <f>SUM(AP235:BI235)</f>
        <v>3.7</v>
      </c>
      <c r="BK235" s="250">
        <f>((AP235/AQ235)-1)*100</f>
        <v>25</v>
      </c>
      <c r="BL235" s="250">
        <f>((AQ235/AR235)-1)*100</f>
        <v>26.31578947368421</v>
      </c>
      <c r="BM235" s="250">
        <f>((AR235/AS235)-1)*100</f>
        <v>26.66666666666668</v>
      </c>
      <c r="BN235" s="250">
        <f>IF(AU235=0,0,IF(AU235&gt;AS235,0,((AS235/AU235)-1)*100))</f>
        <v>25</v>
      </c>
      <c r="BO235" s="250">
        <f>IF(AV235=0,0,IF(AV235&gt;AU235,0,((AU235/AV235)-1)*100))</f>
        <v>0</v>
      </c>
      <c r="BP235" s="250">
        <f>IF(AX235=0,0,IF(AX235&gt;AV235,0,((AV235/AX235)-1)*100))</f>
        <v>0</v>
      </c>
      <c r="BQ235" s="251">
        <f>IF(AY235=0,0,IF(AY235&gt;AX235,0,((AX235/AY235)-1)*100))</f>
        <v>0</v>
      </c>
      <c r="BR235" s="252">
        <f>IF(AZ235=0,0,IF(AZ235&gt;AY235,0,((AY235/AZ235)-1)*100))</f>
        <v>0</v>
      </c>
      <c r="BS235" s="252">
        <f>IF(BA235=0,0,IF(BA235&gt;AZ235,0,((AZ235/BA235)-1)*100))</f>
        <v>0</v>
      </c>
      <c r="BT235" s="252">
        <f>IF(BB235=0,0,IF(BB235&gt;BA235,0,((BA235/BB235)-1)*100))</f>
        <v>0</v>
      </c>
      <c r="BU235" s="252">
        <f>IF(BC235=0,0,IF(BC235&gt;BB235,0,((BB235/BC235)-1)*100))</f>
        <v>0</v>
      </c>
      <c r="BV235" s="252">
        <f>IF(BD235=0,0,IF(BD235&gt;BC235,0,((BC235/BD235)-1)*100))</f>
        <v>0</v>
      </c>
      <c r="BW235" s="252">
        <f>IF(BE235=0,0,IF(BE235&gt;BD235,0,((BD235/BE235)-1)*100))</f>
        <v>0</v>
      </c>
      <c r="BX235" s="252">
        <f>IF(BF235=0,0,IF(BF235&gt;BE235,0,((BE235/BF235)-1)*100))</f>
        <v>0</v>
      </c>
      <c r="BY235" s="252">
        <f>IF(BG235=0,0,IF(BG235&gt;BF235,0,((BF235/BG235)-1)*100))</f>
        <v>0</v>
      </c>
      <c r="BZ235" s="252">
        <f>IF(BH235=0,0,IF(BH235&gt;BG235,0,((BG235/BH235)-1)*100))</f>
        <v>2.702702702702697</v>
      </c>
      <c r="CA235" s="253">
        <f>IF(BI235=0,0,IF(BI235&gt;BH235,0,((BH235/BI235)-1)*100))</f>
        <v>12.12121212121211</v>
      </c>
      <c r="CB235" s="250">
        <f>AVERAGE(BK235:CA235)</f>
        <v>6.929786527309747</v>
      </c>
      <c r="CC235" s="250">
        <f>SQRT(AVERAGE((BK235-$CB235)^2,(BL235-$CB235)^2,(BM235-$CB235)^2,(BN235-$CB235)^2,(BO235-$CB235)^2,(BP235-$CB235)^2,(BQ235-$CB235)^2,(BR235-$CB235)^2,(BS235-$CB235)^2,(BT235-$CB235)^2,(BU235-$CB235)^2,(BV235-$CB235)^2,(BW235-$CB235)^2,(BX235-$CB235)^2,(BY235-$CB235)^2,(BZ235-$CB235)^2,(CA235-$CB235)^2))</f>
        <v>10.8234148943569</v>
      </c>
      <c r="CD235" t="s" s="116">
        <v>302</v>
      </c>
      <c r="CE235" s="254">
        <f>IF(AN235="n/a","n/a",IF(U235&lt;0,"n/a",IF(U235="n/a","n/a",I235+AN235-U235)))</f>
        <v>0.08727103963744298</v>
      </c>
      <c r="CF235" s="254">
        <f>IF(AN235="n/a","n/a",I235+AN235)</f>
        <v>23.85270313840287</v>
      </c>
      <c r="CG235" s="250">
        <f>D235/10+(1000-E235)/100+IF(F235="N",2,IF(F235="Y",1,0))+IF(G235="N",2,IF(G235="Y",1,0))+IF(L235&gt;10,5,L235/2)+IF(S235&gt;100,0,IF(S235&lt;0,0,(100-S235)/10))+IF(U235&gt;100,0,IF(U235&lt;0,0,(100-U235)/10))+IF(X235="-",0,IF(X235="N/A",0,IF(X235&gt;5,0,5-X235)))+IF(Y235&gt;5,0,5-Y235)+IF(Z235="N/A",0,IF(Z235&gt;5,0,5-Z235))+IF(AB235&lt;0,0,IF(AB235="-",0,IF(AB235="N/A",0,IF(AB235&gt;10,5,AB235/2))))+IF(AC235="n/a",0,IF(AC235&lt;0,0,IF(AC235&gt;10,5,AC235/2)))+IF(AE235="n/a",0,IF(AE235&lt;0,0,IF(AE235&gt;10,5,AE235/2)))+AF235/10+IF(AG235&gt;100000,3,IF(AG235&gt;10000,2,IF(AG235&gt;1000,1,0)))+IF(AL235&gt;10,5,AL235/2)+IF(AM235="n/a",0,IF(AM235&gt;10,5,AM235/2))+IF(AN235="n/a",0,IF(AN235&gt;10,5,AN235/2))+IF(AO235="n/a",0,IF(AO235&lt;0,0,IF(AO235&gt;10,5,AO235/2)))+IF(CB235&gt;10,5,CB235/2)</f>
        <v>62.97946116488944</v>
      </c>
      <c r="CH235" s="255">
        <f>IF(AB235="n/a",1.03*AP235,IF(AB235&lt;0,1.01*AP235,IF(AB235&gt;10,1.1*AP235,(1+AB235/100)*AP235)))</f>
        <v>0.66</v>
      </c>
      <c r="CI235" s="256">
        <f>IF($AC235="n/a",1.03*CH235,IF($AC235&lt;0,1.01*CH235,IF($AC235&gt;10,1.1*CH235,(1+$AC235/100)*CH235)))</f>
        <v>0.7260000000000001</v>
      </c>
      <c r="CJ235" s="257">
        <f>IF($AE235="n/a",1.03*CI235,IF($AE235&lt;0,1.01*CI235,IF($AE235&gt;10,1.1*CI235,(1+$AE235/100)*CI235)))</f>
        <v>0.7986000000000002</v>
      </c>
      <c r="CK235" s="257">
        <f>IF($AE235="n/a",1.03*CJ235,IF($AE235&lt;0,1.01*CJ235,IF($AE235&gt;10,1.1*CJ235,(1+$AE235/100)*CJ235)))</f>
        <v>0.8784600000000002</v>
      </c>
      <c r="CL235" s="258">
        <f>IF($AE235="n/a",1.03*CK235,IF($AE235&lt;0,1.01*CK235,IF($AE235&gt;10,1.1*CK235,(1+$AE235/100)*CK235)))</f>
        <v>0.9663060000000003</v>
      </c>
      <c r="CM235" s="256">
        <f>SUM(CH235:CL235)</f>
        <v>4.029366000000001</v>
      </c>
      <c r="CN235" s="253">
        <f>(CM235/H235)*100</f>
        <v>20.93177142857144</v>
      </c>
      <c r="CO235" s="259">
        <v>1.47</v>
      </c>
      <c r="CP235" s="260">
        <v>1.3</v>
      </c>
      <c r="CQ235" s="261">
        <v>-25.1</v>
      </c>
      <c r="CR235" s="260">
        <v>-6.1</v>
      </c>
      <c r="CS235" s="261">
        <v>-16.7</v>
      </c>
    </row>
    <row r="236" ht="11.25" customHeight="1">
      <c r="A236" t="s" s="146">
        <v>1589</v>
      </c>
      <c r="B236" t="s" s="146">
        <v>1590</v>
      </c>
      <c r="C236" t="s" s="146">
        <v>829</v>
      </c>
      <c r="D236" s="267">
        <v>7</v>
      </c>
      <c r="E236" s="85">
        <v>569</v>
      </c>
      <c r="F236" t="s" s="151">
        <v>129</v>
      </c>
      <c r="G236" t="s" s="152">
        <v>129</v>
      </c>
      <c r="H236" s="496">
        <v>151.02</v>
      </c>
      <c r="I236" s="269">
        <f>(R236/H236)*100</f>
        <v>1.032975764799364</v>
      </c>
      <c r="J236" s="270">
        <v>0.34</v>
      </c>
      <c r="K236" s="270">
        <v>0.39</v>
      </c>
      <c r="L236" s="269">
        <f>((K236/J236)-1)*100</f>
        <v>14.70588235294117</v>
      </c>
      <c r="M236" s="272">
        <v>43014</v>
      </c>
      <c r="N236" s="272">
        <v>43018</v>
      </c>
      <c r="O236" s="272">
        <v>43026</v>
      </c>
      <c r="P236" t="s" s="273">
        <v>462</v>
      </c>
      <c r="Q236" s="558"/>
      <c r="R236" s="271">
        <f>K236*4</f>
        <v>1.56</v>
      </c>
      <c r="S236" s="275">
        <f>IF(OR(W236&lt;0.01,W236="n/a"),"n/a",R236/W236*100)</f>
        <v>41.8230563002681</v>
      </c>
      <c r="T236" s="276">
        <f>IF(OR(W236&lt;0.01,Z236="n/a"),"n/a",(H236/SQRT(22.5*W236*(H236/Z236))-1)*100)</f>
        <v>618.1408824720594</v>
      </c>
      <c r="U236" s="269">
        <f>IF(OR(W236&lt;0.01,W236="n/a"),"n/a",H236/W236)</f>
        <v>40.48793565683646</v>
      </c>
      <c r="V236" s="277">
        <v>7</v>
      </c>
      <c r="W236" s="268">
        <v>3.73</v>
      </c>
      <c r="X236" s="268">
        <v>3.17</v>
      </c>
      <c r="Y236" s="278">
        <v>7.38</v>
      </c>
      <c r="Z236" s="279">
        <v>28.66</v>
      </c>
      <c r="AA236" s="280">
        <v>81.40000000000001</v>
      </c>
      <c r="AB236" s="281">
        <v>22.3</v>
      </c>
      <c r="AC236" s="282">
        <v>12.25</v>
      </c>
      <c r="AD236" s="283">
        <v>8.199999999999999</v>
      </c>
      <c r="AE236" s="283">
        <v>12.77</v>
      </c>
      <c r="AF236" s="284">
        <v>17</v>
      </c>
      <c r="AG236" s="285">
        <v>38225</v>
      </c>
      <c r="AH236" s="286">
        <v>0.1</v>
      </c>
      <c r="AI236" s="287">
        <v>0.36</v>
      </c>
      <c r="AJ236" s="288">
        <f>IF(OR(AD236&lt;0,AD236="n/a",AD236=0,AN236="n/a"),"n/a",AN236/AD236)</f>
        <v>6.410844470043154</v>
      </c>
      <c r="AK236" t="s" s="368">
        <f>IF(OR(AN236&lt;0,AN236="n/a",AO236&lt;0,AO236="n/a"),"n/a",AN236/AO236)</f>
        <v>143</v>
      </c>
      <c r="AL236" s="290">
        <f>((AP236/AQ236)^(1/1)-1)*100</f>
        <v>18.0952380952381</v>
      </c>
      <c r="AM236" s="290">
        <f>IF(AS236=0,"n/a",((AP236/AS236)^(1/3)-1)*100)</f>
        <v>20.99698490833155</v>
      </c>
      <c r="AN236" s="290">
        <f>IF(AV236=0,"n/a",((AP236/AV236)^(1/5)-1)*100)</f>
        <v>52.56892465435386</v>
      </c>
      <c r="AO236" t="s" s="368">
        <f>IF(BB236=0,"n/a",((AP236/BB236)^(1/10)-1)*100)</f>
        <v>143</v>
      </c>
      <c r="AP236" s="288">
        <v>1.24</v>
      </c>
      <c r="AQ236" s="288">
        <v>1.05</v>
      </c>
      <c r="AR236" s="288">
        <v>0.82</v>
      </c>
      <c r="AS236" s="288">
        <v>0.7</v>
      </c>
      <c r="AT236" s="292"/>
      <c r="AU236" s="288">
        <v>0.62</v>
      </c>
      <c r="AV236" s="288">
        <v>0.15</v>
      </c>
      <c r="AW236" s="292"/>
      <c r="AX236" s="524">
        <v>0</v>
      </c>
      <c r="AY236" s="403">
        <v>0</v>
      </c>
      <c r="AZ236" s="426">
        <v>0</v>
      </c>
      <c r="BA236" s="426">
        <v>0</v>
      </c>
      <c r="BB236" s="426">
        <v>0</v>
      </c>
      <c r="BC236" s="426">
        <v>0</v>
      </c>
      <c r="BD236" s="426">
        <v>0</v>
      </c>
      <c r="BE236" s="426">
        <v>0</v>
      </c>
      <c r="BF236" s="426">
        <v>0</v>
      </c>
      <c r="BG236" s="426">
        <v>0</v>
      </c>
      <c r="BH236" s="426">
        <v>0</v>
      </c>
      <c r="BI236" s="494">
        <v>0</v>
      </c>
      <c r="BJ236" s="293">
        <f>SUM(AP236:BI236)</f>
        <v>4.58</v>
      </c>
      <c r="BK236" s="297">
        <f>((AP236/AQ236)-1)*100</f>
        <v>18.0952380952381</v>
      </c>
      <c r="BL236" s="297">
        <f>((AQ236/AR236)-1)*100</f>
        <v>28.04878048780488</v>
      </c>
      <c r="BM236" s="297">
        <f>((AR236/AS236)-1)*100</f>
        <v>17.14285714285715</v>
      </c>
      <c r="BN236" s="297">
        <f>IF(AU236=0,0,IF(AU236&gt;AS236,0,((AS236/AU236)-1)*100))</f>
        <v>12.9032258064516</v>
      </c>
      <c r="BO236" s="297">
        <f>IF(AV236=0,0,IF(AV236&gt;AU236,0,((AU236/AV236)-1)*100))</f>
        <v>313.3333333333334</v>
      </c>
      <c r="BP236" s="297">
        <f>IF(AX236=0,0,IF(AX236&gt;AV236,0,((AV236/AX236)-1)*100))</f>
        <v>0</v>
      </c>
      <c r="BQ236" s="298">
        <f>IF(AY236=0,0,IF(AY236&gt;AX236,0,((AX236/AY236)-1)*100))</f>
        <v>0</v>
      </c>
      <c r="BR236" s="299">
        <f>IF(AZ236=0,0,IF(AZ236&gt;AY236,0,((AY236/AZ236)-1)*100))</f>
        <v>0</v>
      </c>
      <c r="BS236" s="299">
        <f>IF(BA236=0,0,IF(BA236&gt;AZ236,0,((AZ236/BA236)-1)*100))</f>
        <v>0</v>
      </c>
      <c r="BT236" s="299">
        <f>IF(BB236=0,0,IF(BB236&gt;BA236,0,((BA236/BB236)-1)*100))</f>
        <v>0</v>
      </c>
      <c r="BU236" s="299">
        <f>IF(BC236=0,0,IF(BC236&gt;BB236,0,((BB236/BC236)-1)*100))</f>
        <v>0</v>
      </c>
      <c r="BV236" s="299">
        <f>IF(BD236=0,0,IF(BD236&gt;BC236,0,((BC236/BD236)-1)*100))</f>
        <v>0</v>
      </c>
      <c r="BW236" s="299">
        <f>IF(BE236=0,0,IF(BE236&gt;BD236,0,((BD236/BE236)-1)*100))</f>
        <v>0</v>
      </c>
      <c r="BX236" s="299">
        <f>IF(BF236=0,0,IF(BF236&gt;BE236,0,((BE236/BF236)-1)*100))</f>
        <v>0</v>
      </c>
      <c r="BY236" s="299">
        <f>IF(BG236=0,0,IF(BG236&gt;BF236,0,((BF236/BG236)-1)*100))</f>
        <v>0</v>
      </c>
      <c r="BZ236" s="299">
        <f>IF(BH236=0,0,IF(BH236&gt;BG236,0,((BG236/BH236)-1)*100))</f>
        <v>0</v>
      </c>
      <c r="CA236" s="300">
        <f>IF(BI236=0,0,IF(BI236&gt;BH236,0,((BH236/BI236)-1)*100))</f>
        <v>0</v>
      </c>
      <c r="CB236" s="297">
        <f>AVERAGE(BK236:CA236)</f>
        <v>22.91314322739324</v>
      </c>
      <c r="CC236" s="297">
        <f>SQRT(AVERAGE((BK236-$CB236)^2,(BL236-$CB236)^2,(BM236-$CB236)^2,(BN236-$CB236)^2,(BO236-$CB236)^2,(BP236-$CB236)^2,(BQ236-$CB236)^2,(BR236-$CB236)^2,(BS236-$CB236)^2,(BT236-$CB236)^2,(BU236-$CB236)^2,(BV236-$CB236)^2,(BW236-$CB236)^2,(BX236-$CB236)^2,(BY236-$CB236)^2,(BZ236-$CB236)^2,(CA236-$CB236)^2))</f>
        <v>73.09426389343108</v>
      </c>
      <c r="CD236" t="s" s="146">
        <v>178</v>
      </c>
      <c r="CE236" s="301">
        <f>IF(AN236="n/a","n/a",IF(U236&lt;0,"n/a",IF(U236="n/a","n/a",I236+AN236-U236)))</f>
        <v>13.11396476231676</v>
      </c>
      <c r="CF236" s="301">
        <f>IF(AN236="n/a","n/a",I236+AN236)</f>
        <v>53.60190041915322</v>
      </c>
      <c r="CG236" s="297">
        <f>D236/10+(1000-E236)/100+IF(F236="N",2,IF(F236="Y",1,0))+IF(G236="N",2,IF(G236="Y",1,0))+IF(L236&gt;10,5,L236/2)+IF(S236&gt;100,0,IF(S236&lt;0,0,(100-S236)/10))+IF(U236&gt;100,0,IF(U236&lt;0,0,(100-U236)/10))+IF(X236="-",0,IF(X236="N/A",0,IF(X236&gt;5,0,5-X236)))+IF(Y236&gt;5,0,5-Y236)+IF(Z236="N/A",0,IF(Z236&gt;5,0,5-Z236))+IF(AB236&lt;0,0,IF(AB236="-",0,IF(AB236="N/A",0,IF(AB236&gt;10,5,AB236/2))))+IF(AC236="n/a",0,IF(AC236&lt;0,0,IF(AC236&gt;10,5,AC236/2)))+IF(AE236="n/a",0,IF(AE236&lt;0,0,IF(AE236&gt;10,5,AE236/2)))+AF236/10+IF(AG236&gt;100000,3,IF(AG236&gt;10000,2,IF(AG236&gt;1000,1,0)))+IF(AL236&gt;10,5,AL236/2)+IF(AM236="n/a",0,IF(AM236&gt;10,5,AM236/2))+IF(AN236="n/a",0,IF(AN236&gt;10,5,AN236/2))+IF(AO236="n/a",0,IF(AO236&lt;0,0,IF(AO236&gt;10,5,AO236/2)))+IF(CB236&gt;10,5,CB236/2)</f>
        <v>62.30890080428955</v>
      </c>
      <c r="CH236" s="302">
        <f>IF(AB236="n/a",1.03*AP236,IF(AB236&lt;0,1.01*AP236,IF(AB236&gt;10,1.1*AP236,(1+AB236/100)*AP236)))</f>
        <v>1.364</v>
      </c>
      <c r="CI236" s="303">
        <f>IF($AC236="n/a",1.03*CH236,IF($AC236&lt;0,1.01*CH236,IF($AC236&gt;10,1.1*CH236,(1+$AC236/100)*CH236)))</f>
        <v>1.5004</v>
      </c>
      <c r="CJ236" s="304">
        <f>IF($AE236="n/a",1.03*CI236,IF($AE236&lt;0,1.01*CI236,IF($AE236&gt;10,1.1*CI236,(1+$AE236/100)*CI236)))</f>
        <v>1.65044</v>
      </c>
      <c r="CK236" s="304">
        <f>IF($AE236="n/a",1.03*CJ236,IF($AE236&lt;0,1.01*CJ236,IF($AE236&gt;10,1.1*CJ236,(1+$AE236/100)*CJ236)))</f>
        <v>1.815484000000001</v>
      </c>
      <c r="CL236" s="305">
        <f>IF($AE236="n/a",1.03*CK236,IF($AE236&lt;0,1.01*CK236,IF($AE236&gt;10,1.1*CK236,(1+$AE236/100)*CK236)))</f>
        <v>1.997032400000001</v>
      </c>
      <c r="CM236" s="303">
        <f>SUM(CH236:CL236)</f>
        <v>8.327356400000001</v>
      </c>
      <c r="CN236" s="300">
        <f>(CM236/H236)*100</f>
        <v>5.514075221824924</v>
      </c>
      <c r="CO236" s="306">
        <v>1.17</v>
      </c>
      <c r="CP236" s="307">
        <v>46.3</v>
      </c>
      <c r="CQ236" s="308">
        <v>-1.9</v>
      </c>
      <c r="CR236" s="307">
        <v>5.3</v>
      </c>
      <c r="CS236" s="308">
        <v>14.8</v>
      </c>
    </row>
    <row r="237" ht="11.25" customHeight="1">
      <c r="A237" t="s" s="110">
        <v>1591</v>
      </c>
      <c r="B237" t="s" s="110">
        <v>1592</v>
      </c>
      <c r="C237" t="s" s="173">
        <v>265</v>
      </c>
      <c r="D237" s="174">
        <v>8</v>
      </c>
      <c r="E237" s="85">
        <v>392</v>
      </c>
      <c r="F237" t="s" s="118">
        <v>141</v>
      </c>
      <c r="G237" t="s" s="113">
        <v>141</v>
      </c>
      <c r="H237" s="495">
        <v>35.79</v>
      </c>
      <c r="I237" s="177">
        <f>(R237/H237)*100</f>
        <v>3.241128806929309</v>
      </c>
      <c r="J237" s="311">
        <v>0.28</v>
      </c>
      <c r="K237" s="311">
        <v>0.29</v>
      </c>
      <c r="L237" s="177">
        <f>((K237/J237)-1)*100</f>
        <v>3.571428571428559</v>
      </c>
      <c r="M237" s="179">
        <v>42865</v>
      </c>
      <c r="N237" s="179">
        <v>42867</v>
      </c>
      <c r="O237" s="179">
        <v>42888</v>
      </c>
      <c r="P237" t="s" s="173">
        <v>1593</v>
      </c>
      <c r="Q237" s="397"/>
      <c r="R237" s="180">
        <f>K237*4</f>
        <v>1.16</v>
      </c>
      <c r="S237" s="181">
        <f>IF(OR(W237&lt;0.01,W237="n/a"),"n/a",R237/W237*100)</f>
        <v>51.78571428571428</v>
      </c>
      <c r="T237" s="182">
        <f>IF(OR(W237&lt;0.01,Z237="n/a"),"n/a",(H237/SQRT(22.5*W237*(H237/Z237))-1)*100)</f>
        <v>11.79488019625601</v>
      </c>
      <c r="U237" s="177">
        <f>IF(OR(W237&lt;0.01,W237="n/a"),"n/a",H237/W237)</f>
        <v>15.97767857142857</v>
      </c>
      <c r="V237" s="183">
        <v>12</v>
      </c>
      <c r="W237" s="176">
        <v>2.24</v>
      </c>
      <c r="X237" s="176">
        <v>1.13</v>
      </c>
      <c r="Y237" s="184">
        <v>3.03</v>
      </c>
      <c r="Z237" s="185">
        <v>1.76</v>
      </c>
      <c r="AA237" s="186">
        <v>12</v>
      </c>
      <c r="AB237" s="187">
        <v>-8.699999999999999</v>
      </c>
      <c r="AC237" s="188">
        <v>8.970000000000001</v>
      </c>
      <c r="AD237" s="189">
        <v>5.9</v>
      </c>
      <c r="AE237" s="189">
        <v>14.09</v>
      </c>
      <c r="AF237" s="190">
        <v>20</v>
      </c>
      <c r="AG237" s="191">
        <v>14665</v>
      </c>
      <c r="AH237" s="192">
        <v>0.4</v>
      </c>
      <c r="AI237" s="193">
        <v>0.77</v>
      </c>
      <c r="AJ237" s="194">
        <f>IF(OR(AD237&lt;0,AD237="n/a",AD237=0,AN237="n/a"),"n/a",AN237/AD237)</f>
        <v>3.114865465135924</v>
      </c>
      <c r="AK237" s="195">
        <f>IF(OR(AN237&lt;0,AN237="n/a",AO237&lt;0,AO237="n/a"),"n/a",AN237/AO237)</f>
        <v>1.482565789764133</v>
      </c>
      <c r="AL237" s="196">
        <f>((AP237/AQ237)^(1/1)-1)*100</f>
        <v>4.716981132075482</v>
      </c>
      <c r="AM237" s="196">
        <f>IF(AS237=0,"n/a",((AP237/AS237)^(1/3)-1)*100)</f>
        <v>9.411025998907441</v>
      </c>
      <c r="AN237" s="196">
        <f>IF(AV237=0,"n/a",((AP237/AV237)^(1/5)-1)*100)</f>
        <v>18.37770624430195</v>
      </c>
      <c r="AO237" s="197">
        <f>IF(BB237=0,"n/a",((AP237/BB237)^(1/10)-1)*100)</f>
        <v>12.39587907071951</v>
      </c>
      <c r="AP237" s="194">
        <v>1.11</v>
      </c>
      <c r="AQ237" s="194">
        <v>1.06</v>
      </c>
      <c r="AR237" s="194">
        <v>0.975</v>
      </c>
      <c r="AS237" s="194">
        <v>0.8475</v>
      </c>
      <c r="AT237" s="199"/>
      <c r="AU237" s="194">
        <v>0.64</v>
      </c>
      <c r="AV237" s="194">
        <v>0.4775</v>
      </c>
      <c r="AW237" s="199"/>
      <c r="AX237" s="200">
        <v>0.4325</v>
      </c>
      <c r="AY237" s="370">
        <v>0.4075</v>
      </c>
      <c r="AZ237" s="202">
        <v>0.52</v>
      </c>
      <c r="BA237" s="202">
        <v>0.372</v>
      </c>
      <c r="BB237" s="202">
        <v>0.345</v>
      </c>
      <c r="BC237" s="202">
        <v>0.333</v>
      </c>
      <c r="BD237" s="203">
        <v>0.327</v>
      </c>
      <c r="BE237" s="202">
        <v>0.397</v>
      </c>
      <c r="BF237" s="202">
        <v>0.375</v>
      </c>
      <c r="BG237" s="202">
        <v>0.337</v>
      </c>
      <c r="BH237" s="202">
        <v>0.3232</v>
      </c>
      <c r="BI237" s="314">
        <v>0.3024</v>
      </c>
      <c r="BJ237" s="200">
        <f>SUM(AP237:BI237)</f>
        <v>9.5816</v>
      </c>
      <c r="BK237" s="205">
        <f>((AP237/AQ237)-1)*100</f>
        <v>4.716981132075482</v>
      </c>
      <c r="BL237" s="205">
        <f>((AQ237/AR237)-1)*100</f>
        <v>8.717948717948731</v>
      </c>
      <c r="BM237" s="205">
        <f>((AR237/AS237)-1)*100</f>
        <v>15.04424778761062</v>
      </c>
      <c r="BN237" s="205">
        <f>IF(AU237=0,0,IF(AU237&gt;AS237,0,((AS237/AU237)-1)*100))</f>
        <v>32.421875</v>
      </c>
      <c r="BO237" s="205">
        <f>IF(AV237=0,0,IF(AV237&gt;AU237,0,((AU237/AV237)-1)*100))</f>
        <v>34.03141361256545</v>
      </c>
      <c r="BP237" s="205">
        <f>IF(AX237=0,0,IF(AX237&gt;AV237,0,((AV237/AX237)-1)*100))</f>
        <v>10.40462427745665</v>
      </c>
      <c r="BQ237" s="206">
        <f>IF(AY237=0,0,IF(AY237&gt;AX237,0,((AX237/AY237)-1)*100))</f>
        <v>6.134969325153383</v>
      </c>
      <c r="BR237" s="207">
        <f>IF(AZ237=0,0,IF(AZ237&gt;AY237,0,((AY237/AZ237)-1)*100))</f>
        <v>0</v>
      </c>
      <c r="BS237" s="207">
        <f>IF(BA237=0,0,IF(BA237&gt;AZ237,0,((AZ237/BA237)-1)*100))</f>
        <v>39.78494623655915</v>
      </c>
      <c r="BT237" s="207">
        <f>IF(BB237=0,0,IF(BB237&gt;BA237,0,((BA237/BB237)-1)*100))</f>
        <v>7.826086956521738</v>
      </c>
      <c r="BU237" s="207">
        <f>IF(BC237=0,0,IF(BC237&gt;BB237,0,((BB237/BC237)-1)*100))</f>
        <v>3.603603603603611</v>
      </c>
      <c r="BV237" s="207">
        <f>IF(BD237=0,0,IF(BD237&gt;BC237,0,((BC237/BD237)-1)*100))</f>
        <v>1.834862385321112</v>
      </c>
      <c r="BW237" s="207">
        <f>IF(BE237=0,0,IF(BE237&gt;BD237,0,((BD237/BE237)-1)*100))</f>
        <v>0</v>
      </c>
      <c r="BX237" s="207">
        <f>IF(BF237=0,0,IF(BF237&gt;BE237,0,((BE237/BF237)-1)*100))</f>
        <v>5.866666666666664</v>
      </c>
      <c r="BY237" s="207">
        <f>IF(BG237=0,0,IF(BG237&gt;BF237,0,((BF237/BG237)-1)*100))</f>
        <v>11.27596439169141</v>
      </c>
      <c r="BZ237" s="207">
        <f>IF(BH237=0,0,IF(BH237&gt;BG237,0,((BG237/BH237)-1)*100))</f>
        <v>4.269801980197996</v>
      </c>
      <c r="CA237" s="208">
        <f>IF(BI237=0,0,IF(BI237&gt;BH237,0,((BH237/BI237)-1)*100))</f>
        <v>6.878306878306883</v>
      </c>
      <c r="CB237" s="205">
        <f>AVERAGE(BK237:CA237)</f>
        <v>11.34189993833405</v>
      </c>
      <c r="CC237" s="205">
        <f>SQRT(AVERAGE((BK237-$CB237)^2,(BL237-$CB237)^2,(BM237-$CB237)^2,(BN237-$CB237)^2,(BO237-$CB237)^2,(BP237-$CB237)^2,(BQ237-$CB237)^2,(BR237-$CB237)^2,(BS237-$CB237)^2,(BT237-$CB237)^2,(BU237-$CB237)^2,(BV237-$CB237)^2,(BW237-$CB237)^2,(BX237-$CB237)^2,(BY237-$CB237)^2,(BZ237-$CB237)^2,(CA237-$CB237)^2))</f>
        <v>11.83336013371039</v>
      </c>
      <c r="CD237" t="s" s="110">
        <v>132</v>
      </c>
      <c r="CE237" s="209">
        <f>IF(AN237="n/a","n/a",IF(U237&lt;0,"n/a",IF(U237="n/a","n/a",I237+AN237-U237)))</f>
        <v>5.641156479802692</v>
      </c>
      <c r="CF237" s="209">
        <f>IF(AN237="n/a","n/a",I237+AN237)</f>
        <v>21.61883505123126</v>
      </c>
      <c r="CG237" s="205">
        <f>D237/10+(1000-E237)/100+IF(F237="N",2,IF(F237="Y",1,0))+IF(G237="N",2,IF(G237="Y",1,0))+IF(L237&gt;10,5,L237/2)+IF(S237&gt;100,0,IF(S237&lt;0,0,(100-S237)/10))+IF(U237&gt;100,0,IF(U237&lt;0,0,(100-U237)/10))+IF(X237="-",0,IF(X237="N/A",0,IF(X237&gt;5,0,5-X237)))+IF(Y237&gt;5,0,5-Y237)+IF(Z237="N/A",0,IF(Z237&gt;5,0,5-Z237))+IF(AB237&lt;0,0,IF(AB237="-",0,IF(AB237="N/A",0,IF(AB237&gt;10,5,AB237/2))))+IF(AC237="n/a",0,IF(AC237&lt;0,0,IF(AC237&gt;10,5,AC237/2)))+IF(AE237="n/a",0,IF(AE237&lt;0,0,IF(AE237&gt;10,5,AE237/2)))+AF237/10+IF(AG237&gt;100000,3,IF(AG237&gt;10000,2,IF(AG237&gt;1000,1,0)))+IF(AL237&gt;10,5,AL237/2)+IF(AM237="n/a",0,IF(AM237&gt;10,5,AM237/2))+IF(AN237="n/a",0,IF(AN237&gt;10,5,AN237/2))+IF(AO237="n/a",0,IF(AO237&lt;0,0,IF(AO237&gt;10,5,AO237/2)))+IF(CB237&gt;10,5,CB237/2)</f>
        <v>68.51837856549145</v>
      </c>
      <c r="CH237" s="315">
        <f>IF(AB237="n/a",1.03*AP237,IF(AB237&lt;0,1.01*AP237,IF(AB237&gt;10,1.1*AP237,(1+AB237/100)*AP237)))</f>
        <v>1.1211</v>
      </c>
      <c r="CI237" s="211">
        <f>IF($AC237="n/a",1.03*CH237,IF($AC237&lt;0,1.01*CH237,IF($AC237&gt;10,1.1*CH237,(1+$AC237/100)*CH237)))</f>
        <v>1.22166267</v>
      </c>
      <c r="CJ237" s="212">
        <f>IF($AE237="n/a",1.03*CI237,IF($AE237&lt;0,1.01*CI237,IF($AE237&gt;10,1.1*CI237,(1+$AE237/100)*CI237)))</f>
        <v>1.343828937000001</v>
      </c>
      <c r="CK237" s="212">
        <f>IF($AE237="n/a",1.03*CJ237,IF($AE237&lt;0,1.01*CJ237,IF($AE237&gt;10,1.1*CJ237,(1+$AE237/100)*CJ237)))</f>
        <v>1.478211830700001</v>
      </c>
      <c r="CL237" s="210">
        <f>IF($AE237="n/a",1.03*CK237,IF($AE237&lt;0,1.01*CK237,IF($AE237&gt;10,1.1*CK237,(1+$AE237/100)*CK237)))</f>
        <v>1.626033013770001</v>
      </c>
      <c r="CM237" s="211">
        <f>SUM(CH237:CL237)</f>
        <v>6.790836451470002</v>
      </c>
      <c r="CN237" s="208">
        <f>(CM237/H237)*100</f>
        <v>18.97411693621124</v>
      </c>
      <c r="CO237" s="213">
        <v>1.81</v>
      </c>
      <c r="CP237" s="214">
        <v>30.3</v>
      </c>
      <c r="CQ237" s="215">
        <v>-5.2</v>
      </c>
      <c r="CR237" s="214">
        <v>3.9</v>
      </c>
      <c r="CS237" s="215">
        <v>8</v>
      </c>
    </row>
    <row r="238" ht="11.25" customHeight="1">
      <c r="A238" t="s" s="116">
        <v>1594</v>
      </c>
      <c r="B238" t="s" s="116">
        <v>1595</v>
      </c>
      <c r="C238" t="s" s="227">
        <v>128</v>
      </c>
      <c r="D238" s="218">
        <v>6</v>
      </c>
      <c r="E238" s="85">
        <v>692</v>
      </c>
      <c r="F238" t="s" s="220">
        <v>129</v>
      </c>
      <c r="G238" t="s" s="221">
        <v>129</v>
      </c>
      <c r="H238" s="493">
        <v>13.75</v>
      </c>
      <c r="I238" s="223">
        <f>(R238/H238)*100</f>
        <v>2.618181818181818</v>
      </c>
      <c r="J238" s="224">
        <v>0.08</v>
      </c>
      <c r="K238" s="224">
        <v>0.09</v>
      </c>
      <c r="L238" s="223">
        <f>((K238/J238)-1)*100</f>
        <v>12.5</v>
      </c>
      <c r="M238" s="226">
        <v>43048</v>
      </c>
      <c r="N238" s="226">
        <v>43049</v>
      </c>
      <c r="O238" s="226">
        <v>43063</v>
      </c>
      <c r="P238" t="s" s="227">
        <v>788</v>
      </c>
      <c r="Q238" s="319"/>
      <c r="R238" s="225">
        <f>K238*4</f>
        <v>0.36</v>
      </c>
      <c r="S238" s="228">
        <f>IF(OR(W238&lt;0.01,W238="n/a"),"n/a",R238/W238*100)</f>
        <v>58.06451612903225</v>
      </c>
      <c r="T238" s="357">
        <f>IF(OR(W238&lt;0.01,Z238="n/a"),"n/a",(H238/SQRT(22.5*W238*(H238/Z238))-1)*100)</f>
        <v>11.44215916209483</v>
      </c>
      <c r="U238" s="223">
        <f>IF(OR(W238&lt;0.01,W238="n/a"),"n/a",H238/W238)</f>
        <v>22.17741935483871</v>
      </c>
      <c r="V238" s="230">
        <v>12</v>
      </c>
      <c r="W238" s="222">
        <v>0.62</v>
      </c>
      <c r="X238" s="222">
        <v>1.85</v>
      </c>
      <c r="Y238" s="231">
        <v>4.97</v>
      </c>
      <c r="Z238" s="663">
        <v>1.26</v>
      </c>
      <c r="AA238" t="s" s="362">
        <v>143</v>
      </c>
      <c r="AB238" s="234">
        <v>13.3</v>
      </c>
      <c r="AC238" s="235">
        <v>12.63</v>
      </c>
      <c r="AD238" s="236">
        <v>16.6</v>
      </c>
      <c r="AE238" s="236">
        <v>12</v>
      </c>
      <c r="AF238" s="237">
        <v>10</v>
      </c>
      <c r="AG238" s="238">
        <v>4134</v>
      </c>
      <c r="AH238" s="239">
        <v>2</v>
      </c>
      <c r="AI238" s="240">
        <v>1.42</v>
      </c>
      <c r="AJ238" t="s" s="265">
        <f>IF(OR(AD238&lt;0,AD238="n/a",AD238=0,AN238="n/a"),"n/a",AN238/AD238)</f>
        <v>143</v>
      </c>
      <c r="AK238" t="s" s="265">
        <f>IF(OR(AN238&lt;0,AN238="n/a",AO238&lt;0,AO238="n/a"),"n/a",AN238/AO238)</f>
        <v>143</v>
      </c>
      <c r="AL238" s="243">
        <f>((AP238/AQ238)^(1/1)-1)*100</f>
        <v>30</v>
      </c>
      <c r="AM238" s="243">
        <f>IF(AS238=0,"n/a",((AP238/AS238)^(1/3)-1)*100)</f>
        <v>49.0749885060787</v>
      </c>
      <c r="AN238" t="s" s="265">
        <f>IF(AV238=0,"n/a",((AP238/AV238)^(1/5)-1)*100)</f>
        <v>143</v>
      </c>
      <c r="AO238" t="s" s="265">
        <f>IF(BB238=0,"n/a",((AP238/BB238)^(1/10)-1)*100)</f>
        <v>143</v>
      </c>
      <c r="AP238" s="241">
        <v>0.26</v>
      </c>
      <c r="AQ238" s="241">
        <v>0.2</v>
      </c>
      <c r="AR238" s="241">
        <f>0.08+0.01962*2</f>
        <v>0.11924</v>
      </c>
      <c r="AS238" s="241">
        <f>0.01962*4</f>
        <v>0.07847999999999999</v>
      </c>
      <c r="AT238" s="245"/>
      <c r="AU238" s="241">
        <v>0.01962</v>
      </c>
      <c r="AV238" s="321">
        <v>0</v>
      </c>
      <c r="AW238" s="245"/>
      <c r="AX238" s="583">
        <v>0</v>
      </c>
      <c r="AY238" s="394">
        <v>0</v>
      </c>
      <c r="AZ238" s="317">
        <v>0</v>
      </c>
      <c r="BA238" s="317">
        <v>0</v>
      </c>
      <c r="BB238" s="317">
        <v>0</v>
      </c>
      <c r="BC238" s="317">
        <v>0</v>
      </c>
      <c r="BD238" s="317">
        <v>0</v>
      </c>
      <c r="BE238" s="317">
        <v>0</v>
      </c>
      <c r="BF238" s="317">
        <v>0</v>
      </c>
      <c r="BG238" s="317">
        <v>0</v>
      </c>
      <c r="BH238" s="317">
        <v>0</v>
      </c>
      <c r="BI238" s="401">
        <v>0</v>
      </c>
      <c r="BJ238" s="246">
        <f>SUM(AP238:BI238)</f>
        <v>0.6773399999999999</v>
      </c>
      <c r="BK238" s="250">
        <f>((AP238/AQ238)-1)*100</f>
        <v>30</v>
      </c>
      <c r="BL238" s="250">
        <f>((AQ238/AR238)-1)*100</f>
        <v>67.7289500167729</v>
      </c>
      <c r="BM238" s="250">
        <f>((AR238/AS238)-1)*100</f>
        <v>51.93679918450562</v>
      </c>
      <c r="BN238" s="250">
        <f>IF(AU238=0,0,IF(AU238&gt;AS238,0,((AS238/AU238)-1)*100))</f>
        <v>300</v>
      </c>
      <c r="BO238" s="250">
        <f>IF(AV238=0,0,IF(AV238&gt;AU238,0,((AU238/AV238)-1)*100))</f>
        <v>0</v>
      </c>
      <c r="BP238" s="250">
        <f>IF(AX238=0,0,IF(AX238&gt;AV238,0,((AV238/AX238)-1)*100))</f>
        <v>0</v>
      </c>
      <c r="BQ238" s="251">
        <f>IF(AY238=0,0,IF(AY238&gt;AX238,0,((AX238/AY238)-1)*100))</f>
        <v>0</v>
      </c>
      <c r="BR238" s="252">
        <f>IF(AZ238=0,0,IF(AZ238&gt;AY238,0,((AY238/AZ238)-1)*100))</f>
        <v>0</v>
      </c>
      <c r="BS238" s="252">
        <f>IF(BA238=0,0,IF(BA238&gt;AZ238,0,((AZ238/BA238)-1)*100))</f>
        <v>0</v>
      </c>
      <c r="BT238" s="252">
        <f>IF(BB238=0,0,IF(BB238&gt;BA238,0,((BA238/BB238)-1)*100))</f>
        <v>0</v>
      </c>
      <c r="BU238" s="252">
        <f>IF(BC238=0,0,IF(BC238&gt;BB238,0,((BB238/BC238)-1)*100))</f>
        <v>0</v>
      </c>
      <c r="BV238" s="252">
        <f>IF(BD238=0,0,IF(BD238&gt;BC238,0,((BC238/BD238)-1)*100))</f>
        <v>0</v>
      </c>
      <c r="BW238" s="252">
        <f>IF(BE238=0,0,IF(BE238&gt;BD238,0,((BD238/BE238)-1)*100))</f>
        <v>0</v>
      </c>
      <c r="BX238" s="252">
        <f>IF(BF238=0,0,IF(BF238&gt;BE238,0,((BE238/BF238)-1)*100))</f>
        <v>0</v>
      </c>
      <c r="BY238" s="252">
        <f>IF(BG238=0,0,IF(BG238&gt;BF238,0,((BF238/BG238)-1)*100))</f>
        <v>0</v>
      </c>
      <c r="BZ238" s="252">
        <f>IF(BH238=0,0,IF(BH238&gt;BG238,0,((BG238/BH238)-1)*100))</f>
        <v>0</v>
      </c>
      <c r="CA238" s="253">
        <f>IF(BI238=0,0,IF(BI238&gt;BH238,0,((BH238/BI238)-1)*100))</f>
        <v>0</v>
      </c>
      <c r="CB238" s="250">
        <f>AVERAGE(BK238:CA238)</f>
        <v>26.45092642360462</v>
      </c>
      <c r="CC238" s="250">
        <f>SQRT(AVERAGE((BK238-$CB238)^2,(BL238-$CB238)^2,(BM238-$CB238)^2,(BN238-$CB238)^2,(BO238-$CB238)^2,(BP238-$CB238)^2,(BQ238-$CB238)^2,(BR238-$CB238)^2,(BS238-$CB238)^2,(BT238-$CB238)^2,(BU238-$CB238)^2,(BV238-$CB238)^2,(BW238-$CB238)^2,(BX238-$CB238)^2,(BY238-$CB238)^2,(BZ238-$CB238)^2,(CA238-$CB238)^2))</f>
        <v>71.24546059123305</v>
      </c>
      <c r="CD238" t="s" s="116">
        <v>132</v>
      </c>
      <c r="CE238" t="s" s="402">
        <f>IF(AN238="n/a","n/a",IF(U238&lt;0,"n/a",IF(U238="n/a","n/a",I238+AN238-U238)))</f>
        <v>143</v>
      </c>
      <c r="CF238" t="s" s="402">
        <f>IF(AN238="n/a","n/a",I238+AN238)</f>
        <v>143</v>
      </c>
      <c r="CG238" s="250">
        <f>D238/10+(1000-E238)/100+IF(F238="N",2,IF(F238="Y",1,0))+IF(G238="N",2,IF(G238="Y",1,0))+IF(L238&gt;10,5,L238/2)+IF(S238&gt;100,0,IF(S238&lt;0,0,(100-S238)/10))+IF(U238&gt;100,0,IF(U238&lt;0,0,(100-U238)/10))+IF(X238="-",0,IF(X238="N/A",0,IF(X238&gt;5,0,5-X238)))+IF(Y238&gt;5,0,5-Y238)+IF(Z238="N/A",0,IF(Z238&gt;5,0,5-Z238))+IF(AB238&lt;0,0,IF(AB238="-",0,IF(AB238="N/A",0,IF(AB238&gt;10,5,AB238/2))))+IF(AC238="n/a",0,IF(AC238&lt;0,0,IF(AC238&gt;10,5,AC238/2)))+IF(AE238="n/a",0,IF(AE238&lt;0,0,IF(AE238&gt;10,5,AE238/2)))+AF238/10+IF(AG238&gt;100000,3,IF(AG238&gt;10000,2,IF(AG238&gt;1000,1,0)))+IF(AL238&gt;10,5,AL238/2)+IF(AM238="n/a",0,IF(AM238&gt;10,5,AM238/2))+IF(AN238="n/a",0,IF(AN238&gt;10,5,AN238/2))+IF(AO238="n/a",0,IF(AO238&lt;0,0,IF(AO238&gt;10,5,AO238/2)))+IF(CB238&gt;10,5,CB238/2)</f>
        <v>59.57580645161291</v>
      </c>
      <c r="CH238" s="255">
        <f>IF(AB238="n/a",1.03*AP238,IF(AB238&lt;0,1.01*AP238,IF(AB238&gt;10,1.1*AP238,(1+AB238/100)*AP238)))</f>
        <v>0.286</v>
      </c>
      <c r="CI238" s="256">
        <f>IF($AC238="n/a",1.03*CH238,IF($AC238&lt;0,1.01*CH238,IF($AC238&gt;10,1.1*CH238,(1+$AC238/100)*CH238)))</f>
        <v>0.3146</v>
      </c>
      <c r="CJ238" s="257">
        <f>IF($AE238="n/a",1.03*CI238,IF($AE238&lt;0,1.01*CI238,IF($AE238&gt;10,1.1*CI238,(1+$AE238/100)*CI238)))</f>
        <v>0.3460600000000001</v>
      </c>
      <c r="CK238" s="257">
        <f>IF($AE238="n/a",1.03*CJ238,IF($AE238&lt;0,1.01*CJ238,IF($AE238&gt;10,1.1*CJ238,(1+$AE238/100)*CJ238)))</f>
        <v>0.3806660000000001</v>
      </c>
      <c r="CL238" s="258">
        <f>IF($AE238="n/a",1.03*CK238,IF($AE238&lt;0,1.01*CK238,IF($AE238&gt;10,1.1*CK238,(1+$AE238/100)*CK238)))</f>
        <v>0.4187326000000002</v>
      </c>
      <c r="CM238" s="256">
        <f>SUM(CH238:CL238)</f>
        <v>1.7460586</v>
      </c>
      <c r="CN238" s="253">
        <f>(CM238/H238)*100</f>
        <v>12.698608</v>
      </c>
      <c r="CO238" s="259">
        <v>0.6899999999999999</v>
      </c>
      <c r="CP238" s="260">
        <v>14.1</v>
      </c>
      <c r="CQ238" s="261">
        <v>-9</v>
      </c>
      <c r="CR238" s="260">
        <v>2.6</v>
      </c>
      <c r="CS238" s="261">
        <v>0.2</v>
      </c>
    </row>
    <row r="239" ht="11.25" customHeight="1">
      <c r="A239" t="s" s="116">
        <v>1596</v>
      </c>
      <c r="B239" t="s" s="116">
        <v>1597</v>
      </c>
      <c r="C239" t="s" s="116">
        <v>1598</v>
      </c>
      <c r="D239" s="218">
        <v>8</v>
      </c>
      <c r="E239" s="85">
        <v>422</v>
      </c>
      <c r="F239" t="s" s="220">
        <v>129</v>
      </c>
      <c r="G239" t="s" s="221">
        <v>129</v>
      </c>
      <c r="H239" s="493">
        <v>40</v>
      </c>
      <c r="I239" s="223">
        <f>(R239/H239)*100</f>
        <v>5.875</v>
      </c>
      <c r="J239" s="224">
        <v>0.55</v>
      </c>
      <c r="K239" s="224">
        <v>0.5875</v>
      </c>
      <c r="L239" s="223">
        <f>((K239/J239)-1)*100</f>
        <v>6.818181818181812</v>
      </c>
      <c r="M239" s="226">
        <v>43083</v>
      </c>
      <c r="N239" s="226">
        <v>43084</v>
      </c>
      <c r="O239" s="226">
        <v>43102</v>
      </c>
      <c r="P239" t="s" s="227">
        <v>447</v>
      </c>
      <c r="Q239" t="s" s="582">
        <v>1502</v>
      </c>
      <c r="R239" s="225">
        <f>K239*4</f>
        <v>2.35</v>
      </c>
      <c r="S239" s="228">
        <f>IF(OR(W239&lt;0.01,W239="n/a"),"n/a",R239/W239*100)</f>
        <v>321.9178082191781</v>
      </c>
      <c r="T239" s="229">
        <f>IF(OR(W239&lt;0.01,Z239="n/a"),"n/a",(H239/SQRT(22.5*W239*(H239/Z239))-1)*100)</f>
        <v>272.5758786987261</v>
      </c>
      <c r="U239" s="223">
        <f>IF(OR(W239&lt;0.01,W239="n/a"),"n/a",H239/W239)</f>
        <v>54.7945205479452</v>
      </c>
      <c r="V239" s="230">
        <v>12</v>
      </c>
      <c r="W239" s="222">
        <v>0.73</v>
      </c>
      <c r="X239" s="222">
        <v>1.71</v>
      </c>
      <c r="Y239" s="231">
        <v>2.78</v>
      </c>
      <c r="Z239" s="232">
        <v>5.7</v>
      </c>
      <c r="AA239" s="233">
        <v>5.1</v>
      </c>
      <c r="AB239" s="234">
        <v>-29.4</v>
      </c>
      <c r="AC239" s="235">
        <v>15.22</v>
      </c>
      <c r="AD239" s="236">
        <v>-18.5</v>
      </c>
      <c r="AE239" s="236">
        <v>32</v>
      </c>
      <c r="AF239" s="237">
        <v>11</v>
      </c>
      <c r="AG239" s="238">
        <v>10486</v>
      </c>
      <c r="AH239" s="239">
        <v>0.9</v>
      </c>
      <c r="AI239" s="360">
        <v>3.51</v>
      </c>
      <c r="AJ239" t="s" s="265">
        <f>IF(OR(AD239&lt;0,AD239="n/a",AD239=0,AN239="n/a"),"n/a",AN239/AD239)</f>
        <v>143</v>
      </c>
      <c r="AK239" t="s" s="265">
        <f>IF(OR(AN239&lt;0,AN239="n/a",AO239&lt;0,AO239="n/a"),"n/a",AN239/AO239)</f>
        <v>143</v>
      </c>
      <c r="AL239" s="243">
        <f>((AP239/AQ239)^(1/1)-1)*100</f>
        <v>4.973821989528804</v>
      </c>
      <c r="AM239" s="243">
        <f>IF(AS239=0,"n/a",((AP239/AS239)^(1/3)-1)*100)</f>
        <v>22.90329900271353</v>
      </c>
      <c r="AN239" s="243">
        <f>IF(AV239=0,"n/a",((AP239/AV239)^(1/5)-1)*100)</f>
        <v>18.037843026387</v>
      </c>
      <c r="AO239" t="s" s="265">
        <f>IF(BB239=0,"n/a",((AP239/BB239)^(1/10)-1)*100)</f>
        <v>143</v>
      </c>
      <c r="AP239" s="241">
        <v>2.005</v>
      </c>
      <c r="AQ239" s="241">
        <v>1.91</v>
      </c>
      <c r="AR239" s="241">
        <v>1.49</v>
      </c>
      <c r="AS239" s="321">
        <v>1.08</v>
      </c>
      <c r="AT239" s="245"/>
      <c r="AU239" s="241">
        <v>1.04</v>
      </c>
      <c r="AV239" s="241">
        <v>0.875</v>
      </c>
      <c r="AW239" s="245"/>
      <c r="AX239" s="246">
        <v>0.1875</v>
      </c>
      <c r="AY239" s="394">
        <v>0</v>
      </c>
      <c r="AZ239" s="317">
        <v>0</v>
      </c>
      <c r="BA239" s="317">
        <v>0</v>
      </c>
      <c r="BB239" s="317">
        <v>0</v>
      </c>
      <c r="BC239" s="317">
        <v>0</v>
      </c>
      <c r="BD239" s="317">
        <v>0</v>
      </c>
      <c r="BE239" s="317">
        <v>0</v>
      </c>
      <c r="BF239" s="317">
        <v>0</v>
      </c>
      <c r="BG239" s="317">
        <v>0</v>
      </c>
      <c r="BH239" s="317">
        <v>0</v>
      </c>
      <c r="BI239" s="401">
        <v>0</v>
      </c>
      <c r="BJ239" s="246">
        <f>SUM(AP239:BI239)</f>
        <v>8.5875</v>
      </c>
      <c r="BK239" s="250">
        <f>((AP239/AQ239)-1)*100</f>
        <v>4.973821989528804</v>
      </c>
      <c r="BL239" s="250">
        <f>((AQ239/AR239)-1)*100</f>
        <v>28.18791946308725</v>
      </c>
      <c r="BM239" s="250">
        <f>((AR239/AS239)-1)*100</f>
        <v>37.96296296296295</v>
      </c>
      <c r="BN239" s="250">
        <f>IF(AU239=0,0,IF(AU239&gt;AS239,0,((AS239/AU239)-1)*100))</f>
        <v>3.846153846153855</v>
      </c>
      <c r="BO239" s="250">
        <f>IF(AV239=0,0,IF(AV239&gt;AU239,0,((AU239/AV239)-1)*100))</f>
        <v>18.85714285714286</v>
      </c>
      <c r="BP239" s="250">
        <f>IF(AX239=0,0,IF(AX239&gt;AV239,0,((AV239/AX239)-1)*100))</f>
        <v>366.6666666666667</v>
      </c>
      <c r="BQ239" s="639">
        <f>IF(AY239=0,0,IF(AY239&gt;AX239,0,((AX239/AY239)-1)*100))</f>
        <v>0</v>
      </c>
      <c r="BR239" s="252">
        <f>IF(AZ239=0,0,IF(AZ239&gt;AY239,0,((AY239/AZ239)-1)*100))</f>
        <v>0</v>
      </c>
      <c r="BS239" s="252">
        <f>IF(BA239=0,0,IF(BA239&gt;AZ239,0,((AZ239/BA239)-1)*100))</f>
        <v>0</v>
      </c>
      <c r="BT239" s="252">
        <f>IF(BB239=0,0,IF(BB239&gt;BA239,0,((BA239/BB239)-1)*100))</f>
        <v>0</v>
      </c>
      <c r="BU239" s="252">
        <f>IF(BC239=0,0,IF(BC239&gt;BB239,0,((BB239/BC239)-1)*100))</f>
        <v>0</v>
      </c>
      <c r="BV239" s="252">
        <f>IF(BD239=0,0,IF(BD239&gt;BC239,0,((BC239/BD239)-1)*100))</f>
        <v>0</v>
      </c>
      <c r="BW239" s="252">
        <f>IF(BE239=0,0,IF(BE239&gt;BD239,0,((BD239/BE239)-1)*100))</f>
        <v>0</v>
      </c>
      <c r="BX239" s="252">
        <f>IF(BF239=0,0,IF(BF239&gt;BE239,0,((BE239/BF239)-1)*100))</f>
        <v>0</v>
      </c>
      <c r="BY239" s="252">
        <f>IF(BG239=0,0,IF(BG239&gt;BF239,0,((BF239/BG239)-1)*100))</f>
        <v>0</v>
      </c>
      <c r="BZ239" s="252">
        <f>IF(BH239=0,0,IF(BH239&gt;BG239,0,((BG239/BH239)-1)*100))</f>
        <v>0</v>
      </c>
      <c r="CA239" s="253">
        <f>IF(BI239=0,0,IF(BI239&gt;BH239,0,((BH239/BI239)-1)*100))</f>
        <v>0</v>
      </c>
      <c r="CB239" s="250">
        <f>AVERAGE(BK239:CA239)</f>
        <v>27.08792163444367</v>
      </c>
      <c r="CC239" s="250">
        <f>SQRT(AVERAGE((BK239-$CB239)^2,(BL239-$CB239)^2,(BM239-$CB239)^2,(BN239-$CB239)^2,(BO239-$CB239)^2,(BP239-$CB239)^2,(BQ239-$CB239)^2,(BR239-$CB239)^2,(BS239-$CB239)^2,(BT239-$CB239)^2,(BU239-$CB239)^2,(BV239-$CB239)^2,(BW239-$CB239)^2,(BX239-$CB239)^2,(BY239-$CB239)^2,(BZ239-$CB239)^2,(CA239-$CB239)^2))</f>
        <v>85.61248877158528</v>
      </c>
      <c r="CD239" t="s" s="116">
        <v>285</v>
      </c>
      <c r="CE239" s="254">
        <f>IF(AN239="n/a","n/a",IF(U239&lt;0,"n/a",IF(U239="n/a","n/a",I239+AN239-U239)))</f>
        <v>-30.8816775215582</v>
      </c>
      <c r="CF239" s="254">
        <f>IF(AN239="n/a","n/a",I239+AN239)</f>
        <v>23.912843026387</v>
      </c>
      <c r="CG239" s="250">
        <f>D239/10+(1000-E239)/100+IF(F239="N",2,IF(F239="Y",1,0))+IF(G239="N",2,IF(G239="Y",1,0))+IF(L239&gt;10,5,L239/2)+IF(S239&gt;100,0,IF(S239&lt;0,0,(100-S239)/10))+IF(U239&gt;100,0,IF(U239&lt;0,0,(100-U239)/10))+IF(X239="-",0,IF(X239="N/A",0,IF(X239&gt;5,0,5-X239)))+IF(Y239&gt;5,0,5-Y239)+IF(Z239="N/A",0,IF(Z239&gt;5,0,5-Z239))+IF(AB239&lt;0,0,IF(AB239="-",0,IF(AB239="N/A",0,IF(AB239&gt;10,5,AB239/2))))+IF(AC239="n/a",0,IF(AC239&lt;0,0,IF(AC239&gt;10,5,AC239/2)))+IF(AE239="n/a",0,IF(AE239&lt;0,0,IF(AE239&gt;10,5,AE239/2)))+AF239/10+IF(AG239&gt;100000,3,IF(AG239&gt;10000,2,IF(AG239&gt;1000,1,0)))+IF(AL239&gt;10,5,AL239/2)+IF(AM239="n/a",0,IF(AM239&gt;10,5,AM239/2))+IF(AN239="n/a",0,IF(AN239&gt;10,5,AN239/2))+IF(AO239="n/a",0,IF(AO239&lt;0,0,IF(AO239&gt;10,5,AO239/2)))+IF(CB239&gt;10,5,CB239/2)</f>
        <v>50.60654984906078</v>
      </c>
      <c r="CH239" s="255">
        <f>IF(AB239="n/a",1.03*AP239,IF(AB239&lt;0,1.01*AP239,IF(AB239&gt;10,1.1*AP239,(1+AB239/100)*AP239)))</f>
        <v>2.02505</v>
      </c>
      <c r="CI239" s="256">
        <f>IF($AC239="n/a",1.03*CH239,IF($AC239&lt;0,1.01*CH239,IF($AC239&gt;10,1.1*CH239,(1+$AC239/100)*CH239)))</f>
        <v>2.227555</v>
      </c>
      <c r="CJ239" s="257">
        <f>IF($AE239="n/a",1.03*CI239,IF($AE239&lt;0,1.01*CI239,IF($AE239&gt;10,1.1*CI239,(1+$AE239/100)*CI239)))</f>
        <v>2.450310500000001</v>
      </c>
      <c r="CK239" s="257">
        <f>IF($AE239="n/a",1.03*CJ239,IF($AE239&lt;0,1.01*CJ239,IF($AE239&gt;10,1.1*CJ239,(1+$AE239/100)*CJ239)))</f>
        <v>2.695341550000001</v>
      </c>
      <c r="CL239" s="258">
        <f>IF($AE239="n/a",1.03*CK239,IF($AE239&lt;0,1.01*CK239,IF($AE239&gt;10,1.1*CK239,(1+$AE239/100)*CK239)))</f>
        <v>2.964875705000001</v>
      </c>
      <c r="CM239" s="256">
        <f>SUM(CH239:CL239)</f>
        <v>12.363132755</v>
      </c>
      <c r="CN239" s="253">
        <f>(CM239/H239)*100</f>
        <v>30.9078318875</v>
      </c>
      <c r="CO239" s="259">
        <v>1.05</v>
      </c>
      <c r="CP239" s="260">
        <v>30.1</v>
      </c>
      <c r="CQ239" s="261">
        <v>-2.8</v>
      </c>
      <c r="CR239" s="260">
        <v>1.5</v>
      </c>
      <c r="CS239" s="261">
        <v>9.800000000000001</v>
      </c>
    </row>
    <row r="240" ht="11.25" customHeight="1">
      <c r="A240" t="s" s="227">
        <v>1599</v>
      </c>
      <c r="B240" t="s" s="116">
        <v>1600</v>
      </c>
      <c r="C240" t="s" s="227">
        <v>259</v>
      </c>
      <c r="D240" s="218">
        <v>5</v>
      </c>
      <c r="E240" s="85">
        <v>754</v>
      </c>
      <c r="F240" t="s" s="220">
        <v>55</v>
      </c>
      <c r="G240" t="s" s="221">
        <v>55</v>
      </c>
      <c r="H240" s="493">
        <v>46.64</v>
      </c>
      <c r="I240" s="223">
        <f>(R240/H240)*100</f>
        <v>1.097770154373928</v>
      </c>
      <c r="J240" s="224">
        <v>0.124</v>
      </c>
      <c r="K240" s="224">
        <v>0.128</v>
      </c>
      <c r="L240" s="223">
        <f>((K240/J240)-1)*100</f>
        <v>3.2258064516129</v>
      </c>
      <c r="M240" s="226">
        <v>42803</v>
      </c>
      <c r="N240" s="226">
        <v>42807</v>
      </c>
      <c r="O240" s="226">
        <v>42828</v>
      </c>
      <c r="P240" t="s" s="227">
        <v>201</v>
      </c>
      <c r="Q240" s="664"/>
      <c r="R240" s="225">
        <f>K240*4</f>
        <v>0.512</v>
      </c>
      <c r="S240" s="228">
        <f>IF(OR(W240&lt;0.01,W240="n/a"),"n/a",R240/W240*100)</f>
        <v>22.16450216450216</v>
      </c>
      <c r="T240" s="229">
        <f>IF(OR(W240&lt;0.01,Z240="n/a"),"n/a",(H240/SQRT(22.5*W240*(H240/Z240))-1)*100)</f>
        <v>54.78812964618791</v>
      </c>
      <c r="U240" s="223">
        <f>IF(OR(W240&lt;0.01,W240="n/a"),"n/a",H240/W240)</f>
        <v>20.19047619047619</v>
      </c>
      <c r="V240" s="230">
        <v>12</v>
      </c>
      <c r="W240" s="222">
        <v>2.31</v>
      </c>
      <c r="X240" s="222">
        <v>1.69</v>
      </c>
      <c r="Y240" s="231">
        <v>1.7</v>
      </c>
      <c r="Z240" s="232">
        <v>2.67</v>
      </c>
      <c r="AA240" s="233">
        <v>14.2</v>
      </c>
      <c r="AB240" s="234">
        <v>-41.3</v>
      </c>
      <c r="AC240" s="235">
        <v>16.43</v>
      </c>
      <c r="AD240" s="236">
        <v>18.4</v>
      </c>
      <c r="AE240" s="236">
        <v>11.97</v>
      </c>
      <c r="AF240" s="237">
        <v>14</v>
      </c>
      <c r="AG240" s="238">
        <v>4133</v>
      </c>
      <c r="AH240" s="239">
        <v>0.3</v>
      </c>
      <c r="AI240" s="240">
        <v>0.14</v>
      </c>
      <c r="AJ240" s="241">
        <f>IF(OR(AD240&lt;0,AD240="n/a",AD240=0,AN240="n/a"),"n/a",AN240/AD240)</f>
        <v>0.3027177401316233</v>
      </c>
      <c r="AK240" s="242">
        <f>IF(OR(AN240&lt;0,AN240="n/a",AO240&lt;0,AO240="n/a"),"n/a",AN240/AO240)</f>
        <v>0.4886208924311832</v>
      </c>
      <c r="AL240" s="243">
        <f>((AP240/AQ240)^(1/1)-1)*100</f>
        <v>5.084745762711873</v>
      </c>
      <c r="AM240" s="243">
        <f>IF(AS240=0,"n/a",((AP240/AS240)^(1/3)-1)*100)</f>
        <v>7.433707098896636</v>
      </c>
      <c r="AN240" s="243">
        <f>IF(AV240=0,"n/a",((AP240/AV240)^(1/5)-1)*100)</f>
        <v>5.570006418421869</v>
      </c>
      <c r="AO240" s="244">
        <f>IF(BB240=0,"n/a",((AP240/BB240)^(1/10)-1)*100)</f>
        <v>11.39944383202227</v>
      </c>
      <c r="AP240" s="241">
        <v>0.496</v>
      </c>
      <c r="AQ240" s="241">
        <v>0.472</v>
      </c>
      <c r="AR240" s="241">
        <v>0.44</v>
      </c>
      <c r="AS240" s="241">
        <v>0.4</v>
      </c>
      <c r="AT240" s="245"/>
      <c r="AU240" s="321">
        <v>0.364</v>
      </c>
      <c r="AV240" s="321">
        <v>0.37825</v>
      </c>
      <c r="AW240" s="245"/>
      <c r="AX240" s="246">
        <v>0.383</v>
      </c>
      <c r="AY240" s="247">
        <v>0.32555</v>
      </c>
      <c r="AZ240" s="248">
        <v>0.2681</v>
      </c>
      <c r="BA240" s="248">
        <v>0.21448</v>
      </c>
      <c r="BB240" s="248">
        <v>0.16852</v>
      </c>
      <c r="BC240" s="248">
        <v>0.13788</v>
      </c>
      <c r="BD240" s="248">
        <v>0.13022</v>
      </c>
      <c r="BE240" s="248">
        <v>0.12256</v>
      </c>
      <c r="BF240" s="317">
        <v>0.1149</v>
      </c>
      <c r="BG240" s="317">
        <v>0.1149</v>
      </c>
      <c r="BH240" s="317">
        <v>0.1149</v>
      </c>
      <c r="BI240" s="401">
        <v>0.1149</v>
      </c>
      <c r="BJ240" s="246">
        <f>SUM(AP240:BI240)</f>
        <v>4.760160000000001</v>
      </c>
      <c r="BK240" s="250">
        <f>((AP240/AQ240)-1)*100</f>
        <v>5.084745762711873</v>
      </c>
      <c r="BL240" s="250">
        <f>((AQ240/AR240)-1)*100</f>
        <v>7.272727272727275</v>
      </c>
      <c r="BM240" s="250">
        <f>((AR240/AS240)-1)*100</f>
        <v>9.999999999999986</v>
      </c>
      <c r="BN240" s="250">
        <f>IF(AU240=0,0,IF(AU240&gt;AS240,0,((AS240/AU240)-1)*100))</f>
        <v>9.890109890109899</v>
      </c>
      <c r="BO240" s="250">
        <f>IF(AV240=0,0,IF(AV240&gt;AU240,0,((AU240/AV240)-1)*100))</f>
        <v>0</v>
      </c>
      <c r="BP240" s="250">
        <f>IF(AX240=0,0,IF(AX240&gt;AV240,0,((AV240/AX240)-1)*100))</f>
        <v>0</v>
      </c>
      <c r="BQ240" s="251">
        <f>IF(AY240=0,0,IF(AY240&gt;AX240,0,((AX240/AY240)-1)*100))</f>
        <v>17.64705882352942</v>
      </c>
      <c r="BR240" s="252">
        <f>IF(AZ240=0,0,IF(AZ240&gt;AY240,0,((AY240/AZ240)-1)*100))</f>
        <v>21.42857142857142</v>
      </c>
      <c r="BS240" s="252">
        <f>IF(BA240=0,0,IF(BA240&gt;AZ240,0,((AZ240/BA240)-1)*100))</f>
        <v>24.99999999999998</v>
      </c>
      <c r="BT240" s="252">
        <f>IF(BB240=0,0,IF(BB240&gt;BA240,0,((BA240/BB240)-1)*100))</f>
        <v>27.27272727272729</v>
      </c>
      <c r="BU240" s="252">
        <f>IF(BC240=0,0,IF(BC240&gt;BB240,0,((BB240/BC240)-1)*100))</f>
        <v>22.22222222222223</v>
      </c>
      <c r="BV240" s="252">
        <f>IF(BD240=0,0,IF(BD240&gt;BC240,0,((BC240/BD240)-1)*100))</f>
        <v>5.882352941176472</v>
      </c>
      <c r="BW240" s="252">
        <f>IF(BE240=0,0,IF(BE240&gt;BD240,0,((BD240/BE240)-1)*100))</f>
        <v>6.25</v>
      </c>
      <c r="BX240" s="252">
        <f>IF(BF240=0,0,IF(BF240&gt;BE240,0,((BE240/BF240)-1)*100))</f>
        <v>6.666666666666665</v>
      </c>
      <c r="BY240" s="252">
        <f>IF(BG240=0,0,IF(BG240&gt;BF240,0,((BF240/BG240)-1)*100))</f>
        <v>0</v>
      </c>
      <c r="BZ240" s="252">
        <f>IF(BH240=0,0,IF(BH240&gt;BG240,0,((BG240/BH240)-1)*100))</f>
        <v>0</v>
      </c>
      <c r="CA240" s="253">
        <f>IF(BI240=0,0,IF(BI240&gt;BH240,0,((BH240/BI240)-1)*100))</f>
        <v>0</v>
      </c>
      <c r="CB240" s="250">
        <f>AVERAGE(BK240:CA240)</f>
        <v>9.683363663555442</v>
      </c>
      <c r="CC240" s="250">
        <f>SQRT(AVERAGE((BK240-$CB240)^2,(BL240-$CB240)^2,(BM240-$CB240)^2,(BN240-$CB240)^2,(BO240-$CB240)^2,(BP240-$CB240)^2,(BQ240-$CB240)^2,(BR240-$CB240)^2,(BS240-$CB240)^2,(BT240-$CB240)^2,(BU240-$CB240)^2,(BV240-$CB240)^2,(BW240-$CB240)^2,(BX240-$CB240)^2,(BY240-$CB240)^2,(BZ240-$CB240)^2,(CA240-$CB240)^2))</f>
        <v>9.183916972710607</v>
      </c>
      <c r="CD240" t="s" s="116">
        <v>137</v>
      </c>
      <c r="CE240" s="254">
        <f>IF(AN240="n/a","n/a",IF(U240&lt;0,"n/a",IF(U240="n/a","n/a",I240+AN240-U240)))</f>
        <v>-13.52269961768039</v>
      </c>
      <c r="CF240" s="254">
        <f>IF(AN240="n/a","n/a",I240+AN240)</f>
        <v>6.667776572795796</v>
      </c>
      <c r="CG240" s="250">
        <f>D240/10+(1000-E240)/100+IF(F240="N",2,IF(F240="Y",1,0))+IF(G240="N",2,IF(G240="Y",1,0))+IF(L240&gt;10,5,L240/2)+IF(S240&gt;100,0,IF(S240&lt;0,0,(100-S240)/10))+IF(U240&gt;100,0,IF(U240&lt;0,0,(100-U240)/10))+IF(X240="-",0,IF(X240="N/A",0,IF(X240&gt;5,0,5-X240)))+IF(Y240&gt;5,0,5-Y240)+IF(Z240="N/A",0,IF(Z240&gt;5,0,5-Z240))+IF(AB240&lt;0,0,IF(AB240="-",0,IF(AB240="N/A",0,IF(AB240&gt;10,5,AB240/2))))+IF(AC240="n/a",0,IF(AC240&lt;0,0,IF(AC240&gt;10,5,AC240/2)))+IF(AE240="n/a",0,IF(AE240&lt;0,0,IF(AE240&gt;10,5,AE240/2)))+AF240/10+IF(AG240&gt;100000,3,IF(AG240&gt;10000,2,IF(AG240&gt;1000,1,0)))+IF(AL240&gt;10,5,AL240/2)+IF(AM240="n/a",0,IF(AM240&gt;10,5,AM240/2))+IF(AN240="n/a",0,IF(AN240&gt;10,5,AN240/2))+IF(AO240="n/a",0,IF(AO240&lt;0,0,IF(AO240&gt;10,5,AO240/2)))+IF(CB240&gt;10,5,CB240/2)</f>
        <v>64.56331686210153</v>
      </c>
      <c r="CH240" s="255">
        <f>IF(AB240="n/a",1.03*AP240,IF(AB240&lt;0,1.01*AP240,IF(AB240&gt;10,1.1*AP240,(1+AB240/100)*AP240)))</f>
        <v>0.50096</v>
      </c>
      <c r="CI240" s="256">
        <f>IF($AC240="n/a",1.03*CH240,IF($AC240&lt;0,1.01*CH240,IF($AC240&gt;10,1.1*CH240,(1+$AC240/100)*CH240)))</f>
        <v>0.551056</v>
      </c>
      <c r="CJ240" s="257">
        <f>IF($AE240="n/a",1.03*CI240,IF($AE240&lt;0,1.01*CI240,IF($AE240&gt;10,1.1*CI240,(1+$AE240/100)*CI240)))</f>
        <v>0.6061616000000001</v>
      </c>
      <c r="CK240" s="257">
        <f>IF($AE240="n/a",1.03*CJ240,IF($AE240&lt;0,1.01*CJ240,IF($AE240&gt;10,1.1*CJ240,(1+$AE240/100)*CJ240)))</f>
        <v>0.6667777600000001</v>
      </c>
      <c r="CL240" s="258">
        <f>IF($AE240="n/a",1.03*CK240,IF($AE240&lt;0,1.01*CK240,IF($AE240&gt;10,1.1*CK240,(1+$AE240/100)*CK240)))</f>
        <v>0.7334555360000001</v>
      </c>
      <c r="CM240" s="256">
        <f>SUM(CH240:CL240)</f>
        <v>3.058410896</v>
      </c>
      <c r="CN240" s="253">
        <f>(CM240/H240)*100</f>
        <v>6.557484768439109</v>
      </c>
      <c r="CO240" s="259">
        <v>1.53</v>
      </c>
      <c r="CP240" s="260">
        <v>43.7</v>
      </c>
      <c r="CQ240" s="261">
        <v>-2.8</v>
      </c>
      <c r="CR240" s="260">
        <v>7.4</v>
      </c>
      <c r="CS240" s="261">
        <v>13</v>
      </c>
    </row>
    <row r="241" ht="11.25" customHeight="1">
      <c r="A241" t="s" s="146">
        <v>1601</v>
      </c>
      <c r="B241" t="s" s="146">
        <v>1602</v>
      </c>
      <c r="C241" t="s" s="273">
        <v>1284</v>
      </c>
      <c r="D241" s="267">
        <v>7</v>
      </c>
      <c r="E241" s="85">
        <v>549</v>
      </c>
      <c r="F241" t="s" s="151">
        <v>129</v>
      </c>
      <c r="G241" t="s" s="152">
        <v>129</v>
      </c>
      <c r="H241" s="496">
        <v>74.14</v>
      </c>
      <c r="I241" s="269">
        <f>(R241/H241)*100</f>
        <v>2.077151335311572</v>
      </c>
      <c r="J241" s="270">
        <v>0.375</v>
      </c>
      <c r="K241" s="270">
        <v>0.385</v>
      </c>
      <c r="L241" s="269">
        <f>((K241/J241)-1)*100</f>
        <v>2.666666666666662</v>
      </c>
      <c r="M241" s="272">
        <v>42957</v>
      </c>
      <c r="N241" s="272">
        <v>42961</v>
      </c>
      <c r="O241" s="272">
        <v>42979</v>
      </c>
      <c r="P241" t="s" s="273">
        <v>147</v>
      </c>
      <c r="Q241" t="s" s="273">
        <v>131</v>
      </c>
      <c r="R241" s="271">
        <f>K241*4</f>
        <v>1.54</v>
      </c>
      <c r="S241" s="275">
        <f>IF(OR(W241&lt;0.01,W241="n/a"),"n/a",R241/W241*100)</f>
        <v>51.50501672240802</v>
      </c>
      <c r="T241" s="276">
        <f>IF(OR(W241&lt;0.01,Z241="n/a"),"n/a",(H241/SQRT(22.5*W241*(H241/Z241))-1)*100)</f>
        <v>101.6566836487218</v>
      </c>
      <c r="U241" s="269">
        <f>IF(OR(W241&lt;0.01,W241="n/a"),"n/a",H241/W241)</f>
        <v>24.79598662207358</v>
      </c>
      <c r="V241" s="277">
        <v>12</v>
      </c>
      <c r="W241" s="268">
        <v>2.99</v>
      </c>
      <c r="X241" s="268">
        <v>1.6</v>
      </c>
      <c r="Y241" s="278">
        <v>3.61</v>
      </c>
      <c r="Z241" s="279">
        <v>3.69</v>
      </c>
      <c r="AA241" s="280">
        <v>15.6</v>
      </c>
      <c r="AB241" s="281">
        <v>14.5</v>
      </c>
      <c r="AC241" s="282">
        <v>8.81</v>
      </c>
      <c r="AD241" s="283">
        <v>5.2</v>
      </c>
      <c r="AE241" s="283">
        <v>15.5</v>
      </c>
      <c r="AF241" s="284">
        <v>5</v>
      </c>
      <c r="AG241" s="285">
        <v>3578</v>
      </c>
      <c r="AH241" s="286">
        <v>4.5</v>
      </c>
      <c r="AI241" s="287">
        <v>1.3</v>
      </c>
      <c r="AJ241" s="288">
        <f>IF(OR(AD241&lt;0,AD241="n/a",AD241=0,AN241="n/a"),"n/a",AN241/AD241)</f>
        <v>5.307829856473852</v>
      </c>
      <c r="AK241" t="s" s="368">
        <f>IF(OR(AN241&lt;0,AN241="n/a",AO241&lt;0,AO241="n/a"),"n/a",AN241/AO241)</f>
        <v>143</v>
      </c>
      <c r="AL241" s="290">
        <f>((AP241/AQ241)^(1/1)-1)*100</f>
        <v>12.75720164609053</v>
      </c>
      <c r="AM241" s="290">
        <f>IF(AS241=0,"n/a",((AP241/AS241)^(1/3)-1)*100)</f>
        <v>12.00531982406137</v>
      </c>
      <c r="AN241" s="290">
        <f>IF(AV241=0,"n/a",((AP241/AV241)^(1/5)-1)*100)</f>
        <v>27.60071525366403</v>
      </c>
      <c r="AO241" t="s" s="368">
        <f>IF(BB241=0,"n/a",((AP241/BB241)^(1/10)-1)*100)</f>
        <v>143</v>
      </c>
      <c r="AP241" s="288">
        <v>1.37</v>
      </c>
      <c r="AQ241" s="288">
        <v>1.215</v>
      </c>
      <c r="AR241" s="288">
        <v>1.095</v>
      </c>
      <c r="AS241" s="288">
        <v>0.975</v>
      </c>
      <c r="AT241" s="292"/>
      <c r="AU241" s="288">
        <v>0.87</v>
      </c>
      <c r="AV241" s="288">
        <v>0.405</v>
      </c>
      <c r="AW241" s="292"/>
      <c r="AX241" s="524">
        <v>0</v>
      </c>
      <c r="AY241" s="403">
        <v>0</v>
      </c>
      <c r="AZ241" s="426">
        <v>0</v>
      </c>
      <c r="BA241" s="426">
        <v>0</v>
      </c>
      <c r="BB241" s="426">
        <v>0</v>
      </c>
      <c r="BC241" s="426">
        <v>0</v>
      </c>
      <c r="BD241" s="426">
        <v>0</v>
      </c>
      <c r="BE241" s="426">
        <v>0</v>
      </c>
      <c r="BF241" s="426">
        <v>0</v>
      </c>
      <c r="BG241" s="426">
        <v>0</v>
      </c>
      <c r="BH241" s="426">
        <v>0</v>
      </c>
      <c r="BI241" s="494">
        <v>0</v>
      </c>
      <c r="BJ241" s="293">
        <f>SUM(AP241:BI241)</f>
        <v>5.93</v>
      </c>
      <c r="BK241" s="297">
        <f>((AP241/AQ241)-1)*100</f>
        <v>12.75720164609053</v>
      </c>
      <c r="BL241" s="297">
        <f>((AQ241/AR241)-1)*100</f>
        <v>10.95890410958904</v>
      </c>
      <c r="BM241" s="297">
        <f>((AR241/AS241)-1)*100</f>
        <v>12.30769230769231</v>
      </c>
      <c r="BN241" s="297">
        <f>IF(AU241=0,0,IF(AU241&gt;AS241,0,((AS241/AU241)-1)*100))</f>
        <v>12.06896551724137</v>
      </c>
      <c r="BO241" s="297">
        <f>IF(AV241=0,0,IF(AV241&gt;AU241,0,((AU241/AV241)-1)*100))</f>
        <v>114.8148148148148</v>
      </c>
      <c r="BP241" s="297">
        <f>IF(AX241=0,0,IF(AX241&gt;AV241,0,((AV241/AX241)-1)*100))</f>
        <v>0</v>
      </c>
      <c r="BQ241" s="298">
        <f>IF(AY241=0,0,IF(AY241&gt;AX241,0,((AX241/AY241)-1)*100))</f>
        <v>0</v>
      </c>
      <c r="BR241" s="299">
        <f>IF(AZ241=0,0,IF(AZ241&gt;AY241,0,((AY241/AZ241)-1)*100))</f>
        <v>0</v>
      </c>
      <c r="BS241" s="299">
        <f>IF(BA241=0,0,IF(BA241&gt;AZ241,0,((AZ241/BA241)-1)*100))</f>
        <v>0</v>
      </c>
      <c r="BT241" s="299">
        <f>IF(BB241=0,0,IF(BB241&gt;BA241,0,((BA241/BB241)-1)*100))</f>
        <v>0</v>
      </c>
      <c r="BU241" s="299">
        <f>IF(BC241=0,0,IF(BC241&gt;BB241,0,((BB241/BC241)-1)*100))</f>
        <v>0</v>
      </c>
      <c r="BV241" s="299">
        <f>IF(BD241=0,0,IF(BD241&gt;BC241,0,((BC241/BD241)-1)*100))</f>
        <v>0</v>
      </c>
      <c r="BW241" s="299">
        <f>IF(BE241=0,0,IF(BE241&gt;BD241,0,((BD241/BE241)-1)*100))</f>
        <v>0</v>
      </c>
      <c r="BX241" s="299">
        <f>IF(BF241=0,0,IF(BF241&gt;BE241,0,((BE241/BF241)-1)*100))</f>
        <v>0</v>
      </c>
      <c r="BY241" s="299">
        <f>IF(BG241=0,0,IF(BG241&gt;BF241,0,((BF241/BG241)-1)*100))</f>
        <v>0</v>
      </c>
      <c r="BZ241" s="299">
        <f>IF(BH241=0,0,IF(BH241&gt;BG241,0,((BG241/BH241)-1)*100))</f>
        <v>0</v>
      </c>
      <c r="CA241" s="300">
        <f>IF(BI241=0,0,IF(BI241&gt;BH241,0,((BH241/BI241)-1)*100))</f>
        <v>0</v>
      </c>
      <c r="CB241" s="297">
        <f>AVERAGE(BK241:CA241)</f>
        <v>9.582798729142826</v>
      </c>
      <c r="CC241" s="297">
        <f>SQRT(AVERAGE((BK241-$CB241)^2,(BL241-$CB241)^2,(BM241-$CB241)^2,(BN241-$CB241)^2,(BO241-$CB241)^2,(BP241-$CB241)^2,(BQ241-$CB241)^2,(BR241-$CB241)^2,(BS241-$CB241)^2,(BT241-$CB241)^2,(BU241-$CB241)^2,(BV241-$CB241)^2,(BW241-$CB241)^2,(BX241-$CB241)^2,(BY241-$CB241)^2,(BZ241-$CB241)^2,(CA241-$CB241)^2))</f>
        <v>26.79037816462793</v>
      </c>
      <c r="CD241" t="s" s="146">
        <v>178</v>
      </c>
      <c r="CE241" s="301">
        <f>IF(AN241="n/a","n/a",IF(U241&lt;0,"n/a",IF(U241="n/a","n/a",I241+AN241-U241)))</f>
        <v>4.881879966902027</v>
      </c>
      <c r="CF241" s="301">
        <f>IF(AN241="n/a","n/a",I241+AN241)</f>
        <v>29.6778665889756</v>
      </c>
      <c r="CG241" s="297">
        <f>D241/10+(1000-E241)/100+IF(F241="N",2,IF(F241="Y",1,0))+IF(G241="N",2,IF(G241="Y",1,0))+IF(L241&gt;10,5,L241/2)+IF(S241&gt;100,0,IF(S241&lt;0,0,(100-S241)/10))+IF(U241&gt;100,0,IF(U241&lt;0,0,(100-U241)/10))+IF(X241="-",0,IF(X241="N/A",0,IF(X241&gt;5,0,5-X241)))+IF(Y241&gt;5,0,5-Y241)+IF(Z241="N/A",0,IF(Z241&gt;5,0,5-Z241))+IF(AB241&lt;0,0,IF(AB241="-",0,IF(AB241="N/A",0,IF(AB241&gt;10,5,AB241/2))))+IF(AC241="n/a",0,IF(AC241&lt;0,0,IF(AC241&gt;10,5,AC241/2)))+IF(AE241="n/a",0,IF(AE241&lt;0,0,IF(AE241&gt;10,5,AE241/2)))+AF241/10+IF(AG241&gt;100000,3,IF(AG241&gt;10000,2,IF(AG241&gt;1000,1,0)))+IF(AL241&gt;10,5,AL241/2)+IF(AM241="n/a",0,IF(AM241&gt;10,5,AM241/2))+IF(AN241="n/a",0,IF(AN241&gt;10,5,AN241/2))+IF(AO241="n/a",0,IF(AO241&lt;0,0,IF(AO241&gt;10,5,AO241/2)))+IF(CB241&gt;10,5,CB241/2)</f>
        <v>60.70963236345658</v>
      </c>
      <c r="CH241" s="302">
        <f>IF(AB241="n/a",1.03*AP241,IF(AB241&lt;0,1.01*AP241,IF(AB241&gt;10,1.1*AP241,(1+AB241/100)*AP241)))</f>
        <v>1.507</v>
      </c>
      <c r="CI241" s="303">
        <f>IF($AC241="n/a",1.03*CH241,IF($AC241&lt;0,1.01*CH241,IF($AC241&gt;10,1.1*CH241,(1+$AC241/100)*CH241)))</f>
        <v>1.6397667</v>
      </c>
      <c r="CJ241" s="304">
        <f>IF($AE241="n/a",1.03*CI241,IF($AE241&lt;0,1.01*CI241,IF($AE241&gt;10,1.1*CI241,(1+$AE241/100)*CI241)))</f>
        <v>1.803743370000001</v>
      </c>
      <c r="CK241" s="304">
        <f>IF($AE241="n/a",1.03*CJ241,IF($AE241&lt;0,1.01*CJ241,IF($AE241&gt;10,1.1*CJ241,(1+$AE241/100)*CJ241)))</f>
        <v>1.984117707000001</v>
      </c>
      <c r="CL241" s="305">
        <f>IF($AE241="n/a",1.03*CK241,IF($AE241&lt;0,1.01*CK241,IF($AE241&gt;10,1.1*CK241,(1+$AE241/100)*CK241)))</f>
        <v>2.182529477700001</v>
      </c>
      <c r="CM241" s="303">
        <f>SUM(CH241:CL241)</f>
        <v>9.117157254700004</v>
      </c>
      <c r="CN241" s="300">
        <f>(CM241/H241)*100</f>
        <v>12.29721777002968</v>
      </c>
      <c r="CO241" s="306">
        <v>0.87</v>
      </c>
      <c r="CP241" s="307">
        <v>11.4</v>
      </c>
      <c r="CQ241" s="308">
        <v>-19</v>
      </c>
      <c r="CR241" s="307">
        <v>-0.4</v>
      </c>
      <c r="CS241" s="308">
        <v>-9.300000000000001</v>
      </c>
    </row>
    <row r="242" ht="11.25" customHeight="1">
      <c r="A242" t="s" s="173">
        <v>1603</v>
      </c>
      <c r="B242" t="s" s="110">
        <v>1604</v>
      </c>
      <c r="C242" t="s" s="173">
        <v>301</v>
      </c>
      <c r="D242" s="174">
        <v>6</v>
      </c>
      <c r="E242" s="85">
        <v>605</v>
      </c>
      <c r="F242" t="s" s="118">
        <v>141</v>
      </c>
      <c r="G242" t="s" s="113">
        <v>141</v>
      </c>
      <c r="H242" s="495">
        <v>41.39</v>
      </c>
      <c r="I242" s="177">
        <f>(R242/H242)*100</f>
        <v>2.416042522348393</v>
      </c>
      <c r="J242" s="423">
        <v>0.240838</v>
      </c>
      <c r="K242" s="311">
        <v>0.25</v>
      </c>
      <c r="L242" s="177">
        <f>((K242/J242)-1)*100</f>
        <v>3.804216942509075</v>
      </c>
      <c r="M242" s="322">
        <v>42716</v>
      </c>
      <c r="N242" s="322">
        <v>42718</v>
      </c>
      <c r="O242" s="322">
        <v>42741</v>
      </c>
      <c r="P242" t="s" s="173">
        <v>710</v>
      </c>
      <c r="Q242" t="s" s="665">
        <v>1605</v>
      </c>
      <c r="R242" s="180">
        <f>K242*4</f>
        <v>1</v>
      </c>
      <c r="S242" t="s" s="548">
        <f>IF(OR(W242&lt;0.01,W242="n/a"),"n/a",R242/W242*100)</f>
        <v>143</v>
      </c>
      <c r="T242" t="s" s="542">
        <f>IF(OR(W242&lt;0.01,Z242="n/a"),"n/a",(H242/SQRT(22.5*W242*(H242/Z242))-1)*100)</f>
        <v>143</v>
      </c>
      <c r="U242" t="s" s="338">
        <f>IF(OR(W242&lt;0.01,W242="n/a"),"n/a",H242/W242)</f>
        <v>143</v>
      </c>
      <c r="V242" s="183">
        <v>9</v>
      </c>
      <c r="W242" s="176">
        <v>-1.6</v>
      </c>
      <c r="X242" t="s" s="369">
        <v>143</v>
      </c>
      <c r="Y242" s="184">
        <v>0.74</v>
      </c>
      <c r="Z242" s="185">
        <v>1.96</v>
      </c>
      <c r="AA242" t="s" s="513">
        <v>143</v>
      </c>
      <c r="AB242" s="647">
        <v>-186</v>
      </c>
      <c r="AC242" s="188">
        <v>13.57</v>
      </c>
      <c r="AD242" s="189">
        <v>-23.9</v>
      </c>
      <c r="AE242" s="189">
        <v>12.7</v>
      </c>
      <c r="AF242" s="190">
        <v>20</v>
      </c>
      <c r="AG242" s="191">
        <v>38716</v>
      </c>
      <c r="AH242" s="192">
        <v>0.3</v>
      </c>
      <c r="AI242" s="193">
        <v>0.72</v>
      </c>
      <c r="AJ242" t="s" s="338">
        <f>IF(OR(AD242&lt;0,AD242="n/a",AD242=0,AN242="n/a"),"n/a",AN242/AD242)</f>
        <v>143</v>
      </c>
      <c r="AK242" s="195">
        <f>IF(OR(AN242&lt;0,AN242="n/a",AO242&lt;0,AO242="n/a"),"n/a",AN242/AO242)</f>
        <v>1.261258281918369</v>
      </c>
      <c r="AL242" s="196">
        <f>((AP242/AQ242)^(1/1)-1)*100</f>
        <v>6.289296087989604</v>
      </c>
      <c r="AM242" s="196">
        <f>IF(AS242=0,"n/a",((AP242/AS242)^(1/3)-1)*100)</f>
        <v>10.2822911009733</v>
      </c>
      <c r="AN242" s="196">
        <f>IF(AV242=0,"n/a",((AP242/AV242)^(1/5)-1)*100)</f>
        <v>11.36739725748719</v>
      </c>
      <c r="AO242" s="197">
        <f>IF(BB242=0,"n/a",((AP242/BB242)^(1/10)-1)*100)</f>
        <v>9.012743401135426</v>
      </c>
      <c r="AP242" s="194">
        <v>0.884818</v>
      </c>
      <c r="AQ242" s="194">
        <v>0.832462</v>
      </c>
      <c r="AR242" s="194">
        <v>0.732985</v>
      </c>
      <c r="AS242" s="194">
        <v>0.659685</v>
      </c>
      <c r="AT242" s="199"/>
      <c r="AU242" s="194">
        <v>0.5497380000000001</v>
      </c>
      <c r="AV242" s="198">
        <v>0.5164920000000001</v>
      </c>
      <c r="AW242" s="199"/>
      <c r="AX242" s="398">
        <v>0.52</v>
      </c>
      <c r="AY242" s="370">
        <v>0.52</v>
      </c>
      <c r="AZ242" s="202">
        <v>0.52</v>
      </c>
      <c r="BA242" s="202">
        <v>0.44</v>
      </c>
      <c r="BB242" s="202">
        <v>0.37332</v>
      </c>
      <c r="BC242" s="202">
        <v>0.33332</v>
      </c>
      <c r="BD242" s="202">
        <v>0.3</v>
      </c>
      <c r="BE242" s="202">
        <v>0.24</v>
      </c>
      <c r="BF242" s="202">
        <v>0.22</v>
      </c>
      <c r="BG242" s="202">
        <v>0.20668</v>
      </c>
      <c r="BH242" s="202">
        <v>1.8668</v>
      </c>
      <c r="BI242" s="314">
        <v>1.6668</v>
      </c>
      <c r="BJ242" s="200">
        <f>SUM(AP242:BI242)</f>
        <v>11.3831</v>
      </c>
      <c r="BK242" s="205">
        <f>((AP242/AQ242)-1)*100</f>
        <v>6.289296087989604</v>
      </c>
      <c r="BL242" s="205">
        <f>((AQ242/AR242)-1)*100</f>
        <v>13.57149191320424</v>
      </c>
      <c r="BM242" s="205">
        <f>((AR242/AS242)-1)*100</f>
        <v>11.11136375694461</v>
      </c>
      <c r="BN242" s="205">
        <f>IF(AU242=0,0,IF(AU242&gt;AS242,0,((AS242/AU242)-1)*100))</f>
        <v>19.99989085709919</v>
      </c>
      <c r="BO242" s="205">
        <f>IF(AV242=0,0,IF(AV242&gt;AU242,0,((AU242/AV242)-1)*100))</f>
        <v>6.436885760089206</v>
      </c>
      <c r="BP242" s="205">
        <f>IF(AX242=0,0,IF(AX242&gt;AV242,0,((AV242/AX242)-1)*100))</f>
        <v>0</v>
      </c>
      <c r="BQ242" s="206">
        <f>IF(AY242=0,0,IF(AY242&gt;AX242,0,((AX242/AY242)-1)*100))</f>
        <v>0</v>
      </c>
      <c r="BR242" s="207">
        <f>IF(AZ242=0,0,IF(AZ242&gt;AY242,0,((AY242/AZ242)-1)*100))</f>
        <v>0</v>
      </c>
      <c r="BS242" s="207">
        <f>IF(BA242=0,0,IF(BA242&gt;AZ242,0,((AZ242/BA242)-1)*100))</f>
        <v>18.18181818181819</v>
      </c>
      <c r="BT242" s="207">
        <f>IF(BB242=0,0,IF(BB242&gt;BA242,0,((BA242/BB242)-1)*100))</f>
        <v>17.86135219114968</v>
      </c>
      <c r="BU242" s="207">
        <f>IF(BC242=0,0,IF(BC242&gt;BB242,0,((BB242/BC242)-1)*100))</f>
        <v>12.00048001920075</v>
      </c>
      <c r="BV242" s="207">
        <f>IF(BD242=0,0,IF(BD242&gt;BC242,0,((BC242/BD242)-1)*100))</f>
        <v>11.10666666666667</v>
      </c>
      <c r="BW242" s="207">
        <f>IF(BE242=0,0,IF(BE242&gt;BD242,0,((BD242/BE242)-1)*100))</f>
        <v>25</v>
      </c>
      <c r="BX242" s="207">
        <f>IF(BF242=0,0,IF(BF242&gt;BE242,0,((BE242/BF242)-1)*100))</f>
        <v>9.090909090909083</v>
      </c>
      <c r="BY242" s="207">
        <f>IF(BG242=0,0,IF(BG242&gt;BF242,0,((BF242/BG242)-1)*100))</f>
        <v>6.444745500290305</v>
      </c>
      <c r="BZ242" s="207">
        <f>IF(BH242=0,0,IF(BH242&gt;BG242,0,((BG242/BH242)-1)*100))</f>
        <v>0</v>
      </c>
      <c r="CA242" s="208">
        <f>IF(BI242=0,0,IF(BI242&gt;BH242,0,((BH242/BI242)-1)*100))</f>
        <v>11.99904007679384</v>
      </c>
      <c r="CB242" s="205">
        <f>AVERAGE(BK242:CA242)</f>
        <v>9.946702358950317</v>
      </c>
      <c r="CC242" s="205">
        <f>SQRT(AVERAGE((BK242-$CB242)^2,(BL242-$CB242)^2,(BM242-$CB242)^2,(BN242-$CB242)^2,(BO242-$CB242)^2,(BP242-$CB242)^2,(BQ242-$CB242)^2,(BR242-$CB242)^2,(BS242-$CB242)^2,(BT242-$CB242)^2,(BU242-$CB242)^2,(BV242-$CB242)^2,(BW242-$CB242)^2,(BX242-$CB242)^2,(BY242-$CB242)^2,(BZ242-$CB242)^2,(CA242-$CB242)^2))</f>
        <v>7.343814513362976</v>
      </c>
      <c r="CD242" t="s" s="110">
        <v>302</v>
      </c>
      <c r="CE242" t="s" s="552">
        <f>IF(AN242="n/a","n/a",IF(U242&lt;0,"n/a",IF(U242="n/a","n/a",I242+AN242-U242)))</f>
        <v>143</v>
      </c>
      <c r="CF242" s="209">
        <f>IF(AN242="n/a","n/a",I242+AN242)</f>
        <v>13.78343977983558</v>
      </c>
      <c r="CG242" s="205">
        <f>D242/10+(1000-E242)/100+IF(F242="N",2,IF(F242="Y",1,0))+IF(G242="N",2,IF(G242="Y",1,0))+IF(L242&gt;10,5,L242/2)+IF(S242&gt;100,0,IF(S242&lt;0,0,(100-S242)/10))+IF(U242&gt;100,0,IF(U242&lt;0,0,(100-U242)/10))+IF(X242="-",0,IF(X242="N/A",0,IF(X242&gt;5,0,5-X242)))+IF(Y242&gt;5,0,5-Y242)+IF(Z242="N/A",0,IF(Z242&gt;5,0,5-Z242))+IF(AB242&lt;0,0,IF(AB242="-",0,IF(AB242="N/A",0,IF(AB242&gt;10,5,AB242/2))))+IF(AC242="n/a",0,IF(AC242&lt;0,0,IF(AC242&gt;10,5,AC242/2)))+IF(AE242="n/a",0,IF(AE242&lt;0,0,IF(AE242&gt;10,5,AE242/2)))+AF242/10+IF(AG242&gt;100000,3,IF(AG242&gt;10000,2,IF(AG242&gt;1000,1,0)))+IF(AL242&gt;10,5,AL242/2)+IF(AM242="n/a",0,IF(AM242&gt;10,5,AM242/2))+IF(AN242="n/a",0,IF(AN242&gt;10,5,AN242/2))+IF(AO242="n/a",0,IF(AO242&lt;0,0,IF(AO242&gt;10,5,AO242/2)))+IF(CB242&gt;10,5,CB242/2)</f>
        <v>52.37647939529221</v>
      </c>
      <c r="CH242" s="315">
        <f>IF(AB242="n/a",1.03*AP242,IF(AB242&lt;0,1.01*AP242,IF(AB242&gt;10,1.1*AP242,(1+AB242/100)*AP242)))</f>
        <v>0.89366618</v>
      </c>
      <c r="CI242" s="211">
        <f>IF($AC242="n/a",1.03*CH242,IF($AC242&lt;0,1.01*CH242,IF($AC242&gt;10,1.1*CH242,(1+$AC242/100)*CH242)))</f>
        <v>0.9830327980000001</v>
      </c>
      <c r="CJ242" s="212">
        <f>IF($AE242="n/a",1.03*CI242,IF($AE242&lt;0,1.01*CI242,IF($AE242&gt;10,1.1*CI242,(1+$AE242/100)*CI242)))</f>
        <v>1.0813360778</v>
      </c>
      <c r="CK242" s="212">
        <f>IF($AE242="n/a",1.03*CJ242,IF($AE242&lt;0,1.01*CJ242,IF($AE242&gt;10,1.1*CJ242,(1+$AE242/100)*CJ242)))</f>
        <v>1.189469685580</v>
      </c>
      <c r="CL242" s="210">
        <f>IF($AE242="n/a",1.03*CK242,IF($AE242&lt;0,1.01*CK242,IF($AE242&gt;10,1.1*CK242,(1+$AE242/100)*CK242)))</f>
        <v>1.308416654138001</v>
      </c>
      <c r="CM242" s="211">
        <f>SUM(CH242:CL242)</f>
        <v>5.455921395518001</v>
      </c>
      <c r="CN242" s="208">
        <f>(CM242/H242)*100</f>
        <v>13.18173809016188</v>
      </c>
      <c r="CO242" s="213">
        <v>0.86</v>
      </c>
      <c r="CP242" s="214">
        <v>12.7</v>
      </c>
      <c r="CQ242" s="215">
        <v>-10.4</v>
      </c>
      <c r="CR242" s="214">
        <v>2.7</v>
      </c>
      <c r="CS242" s="215">
        <v>-0.1</v>
      </c>
    </row>
    <row r="243" ht="11.25" customHeight="1">
      <c r="A243" t="s" s="227">
        <v>1606</v>
      </c>
      <c r="B243" t="s" s="116">
        <v>1607</v>
      </c>
      <c r="C243" t="s" s="227">
        <v>1608</v>
      </c>
      <c r="D243" s="218">
        <v>5</v>
      </c>
      <c r="E243" s="85">
        <v>797</v>
      </c>
      <c r="F243" t="s" s="220">
        <v>129</v>
      </c>
      <c r="G243" t="s" s="221">
        <v>129</v>
      </c>
      <c r="H243" s="493">
        <v>75.20999999999999</v>
      </c>
      <c r="I243" s="223">
        <f>(R243/H243)*100</f>
        <v>0.5318441696582902</v>
      </c>
      <c r="J243" s="224">
        <v>0.09</v>
      </c>
      <c r="K243" s="224">
        <v>0.1</v>
      </c>
      <c r="L243" s="223">
        <f>((K243/J243)-1)*100</f>
        <v>11.11111111111112</v>
      </c>
      <c r="M243" s="226">
        <v>43020</v>
      </c>
      <c r="N243" s="226">
        <v>43021</v>
      </c>
      <c r="O243" s="226">
        <v>43035</v>
      </c>
      <c r="P243" t="s" s="227">
        <v>240</v>
      </c>
      <c r="Q243" s="617"/>
      <c r="R243" s="225">
        <f>K243*4</f>
        <v>0.4</v>
      </c>
      <c r="S243" s="228">
        <f>IF(OR(W243&lt;0.01,W243="n/a"),"n/a",R243/W243*100)</f>
        <v>15.56420233463035</v>
      </c>
      <c r="T243" s="229">
        <f>IF(OR(W243&lt;0.01,Z243="n/a"),"n/a",(H243/SQRT(22.5*W243*(H243/Z243))-1)*100)</f>
        <v>100.7986647399551</v>
      </c>
      <c r="U243" s="223">
        <f>IF(OR(W243&lt;0.01,W243="n/a"),"n/a",H243/W243)</f>
        <v>29.26459143968872</v>
      </c>
      <c r="V243" s="230">
        <v>9</v>
      </c>
      <c r="W243" s="222">
        <v>2.57</v>
      </c>
      <c r="X243" s="222">
        <v>1.95</v>
      </c>
      <c r="Y243" s="231">
        <v>1.58</v>
      </c>
      <c r="Z243" s="232">
        <v>3.1</v>
      </c>
      <c r="AA243" s="233">
        <v>14.8</v>
      </c>
      <c r="AB243" s="234">
        <v>25.5</v>
      </c>
      <c r="AC243" s="235">
        <v>-10.03</v>
      </c>
      <c r="AD243" s="236">
        <v>-16.4</v>
      </c>
      <c r="AE243" s="236">
        <v>15</v>
      </c>
      <c r="AF243" s="237">
        <v>1</v>
      </c>
      <c r="AG243" s="238">
        <v>746</v>
      </c>
      <c r="AH243" s="239">
        <v>4.8</v>
      </c>
      <c r="AI243" s="240">
        <v>0</v>
      </c>
      <c r="AJ243" t="s" s="265">
        <f>IF(OR(AD243&lt;0,AD243="n/a",AD243=0,AN243="n/a"),"n/a",AN243/AD243)</f>
        <v>143</v>
      </c>
      <c r="AK243" t="s" s="265">
        <f>IF(OR(AN243&lt;0,AN243="n/a",AO243&lt;0,AO243="n/a"),"n/a",AN243/AO243)</f>
        <v>143</v>
      </c>
      <c r="AL243" s="243">
        <f>((AP243/AQ243)^(1/1)-1)*100</f>
        <v>8.196721311475418</v>
      </c>
      <c r="AM243" s="243">
        <f>IF(AS243=0,"n/a",((AP243/AS243)^(1/3)-1)*100)</f>
        <v>63.86425412012917</v>
      </c>
      <c r="AN243" t="s" s="265">
        <f>IF(AV243=0,"n/a",((AP243/AV243)^(1/5)-1)*100)</f>
        <v>143</v>
      </c>
      <c r="AO243" t="s" s="265">
        <f>IF(BB243=0,"n/a",((AP243/BB243)^(1/10)-1)*100)</f>
        <v>143</v>
      </c>
      <c r="AP243" s="241">
        <v>0.33</v>
      </c>
      <c r="AQ243" s="241">
        <v>0.305</v>
      </c>
      <c r="AR243" s="321">
        <v>0.3</v>
      </c>
      <c r="AS243" s="241">
        <v>0.075</v>
      </c>
      <c r="AT243" s="245"/>
      <c r="AU243" s="321">
        <v>0</v>
      </c>
      <c r="AV243" s="321">
        <v>0</v>
      </c>
      <c r="AW243" s="245"/>
      <c r="AX243" s="583">
        <v>0</v>
      </c>
      <c r="AY243" s="394">
        <v>0</v>
      </c>
      <c r="AZ243" s="317">
        <v>0.22</v>
      </c>
      <c r="BA243" s="248">
        <v>0.11</v>
      </c>
      <c r="BB243" s="317">
        <v>0</v>
      </c>
      <c r="BC243" s="317">
        <v>0</v>
      </c>
      <c r="BD243" s="317">
        <v>0</v>
      </c>
      <c r="BE243" s="317">
        <v>0</v>
      </c>
      <c r="BF243" s="317">
        <v>0</v>
      </c>
      <c r="BG243" s="317">
        <v>0</v>
      </c>
      <c r="BH243" s="317">
        <v>0</v>
      </c>
      <c r="BI243" s="401">
        <v>0</v>
      </c>
      <c r="BJ243" s="246">
        <f>SUM(AP243:BI243)</f>
        <v>1.34</v>
      </c>
      <c r="BK243" s="250">
        <f>((AP243/AQ243)-1)*100</f>
        <v>8.196721311475418</v>
      </c>
      <c r="BL243" s="250">
        <f>((AQ243/AR243)-1)*100</f>
        <v>1.666666666666661</v>
      </c>
      <c r="BM243" s="250">
        <f>((AR243/AS243)-1)*100</f>
        <v>300</v>
      </c>
      <c r="BN243" s="250">
        <f>IF(AU243=0,0,IF(AU243&gt;AS243,0,((AS243/AU243)-1)*100))</f>
        <v>0</v>
      </c>
      <c r="BO243" s="250">
        <f>IF(AV243=0,0,IF(AV243&gt;AU243,0,((AU243/AV243)-1)*100))</f>
        <v>0</v>
      </c>
      <c r="BP243" s="250">
        <f>IF(AX243=0,0,IF(AX243&gt;AV243,0,((AV243/AX243)-1)*100))</f>
        <v>0</v>
      </c>
      <c r="BQ243" s="251">
        <f>IF(AY243=0,0,IF(AY243&gt;AX243,0,((AX243/AY243)-1)*100))</f>
        <v>0</v>
      </c>
      <c r="BR243" s="252">
        <f>IF(AZ243=0,0,IF(AZ243&gt;AY243,0,((AY243/AZ243)-1)*100))</f>
        <v>0</v>
      </c>
      <c r="BS243" s="252">
        <f>IF(BA243=0,0,IF(BA243&gt;AZ243,0,((AZ243/BA243)-1)*100))</f>
        <v>100</v>
      </c>
      <c r="BT243" s="252">
        <f>IF(BB243=0,0,IF(BB243&gt;BA243,0,((BA243/BB243)-1)*100))</f>
        <v>0</v>
      </c>
      <c r="BU243" s="252">
        <f>IF(BC243=0,0,IF(BC243&gt;BB243,0,((BB243/BC243)-1)*100))</f>
        <v>0</v>
      </c>
      <c r="BV243" s="252">
        <f>IF(BD243=0,0,IF(BD243&gt;BC243,0,((BC243/BD243)-1)*100))</f>
        <v>0</v>
      </c>
      <c r="BW243" s="252">
        <f>IF(BE243=0,0,IF(BE243&gt;BD243,0,((BD243/BE243)-1)*100))</f>
        <v>0</v>
      </c>
      <c r="BX243" s="252">
        <f>IF(BF243=0,0,IF(BF243&gt;BE243,0,((BE243/BF243)-1)*100))</f>
        <v>0</v>
      </c>
      <c r="BY243" s="252">
        <f>IF(BG243=0,0,IF(BG243&gt;BF243,0,((BF243/BG243)-1)*100))</f>
        <v>0</v>
      </c>
      <c r="BZ243" s="252">
        <f>IF(BH243=0,0,IF(BH243&gt;BG243,0,((BG243/BH243)-1)*100))</f>
        <v>0</v>
      </c>
      <c r="CA243" s="253">
        <f>IF(BI243=0,0,IF(BI243&gt;BH243,0,((BH243/BI243)-1)*100))</f>
        <v>0</v>
      </c>
      <c r="CB243" s="250">
        <f>AVERAGE(BK243:CA243)</f>
        <v>24.10961105753777</v>
      </c>
      <c r="CC243" s="250">
        <f>SQRT(AVERAGE((BK243-$CB243)^2,(BL243-$CB243)^2,(BM243-$CB243)^2,(BN243-$CB243)^2,(BO243-$CB243)^2,(BP243-$CB243)^2,(BQ243-$CB243)^2,(BR243-$CB243)^2,(BS243-$CB243)^2,(BT243-$CB243)^2,(BU243-$CB243)^2,(BV243-$CB243)^2,(BW243-$CB243)^2,(BX243-$CB243)^2,(BY243-$CB243)^2,(BZ243-$CB243)^2,(CA243-$CB243)^2))</f>
        <v>72.83677042746621</v>
      </c>
      <c r="CD243" t="s" s="116">
        <v>302</v>
      </c>
      <c r="CE243" t="s" s="402">
        <f>IF(AN243="n/a","n/a",IF(U243&lt;0,"n/a",IF(U243="n/a","n/a",I243+AN243-U243)))</f>
        <v>143</v>
      </c>
      <c r="CF243" t="s" s="402">
        <f>IF(AN243="n/a","n/a",I243+AN243)</f>
        <v>143</v>
      </c>
      <c r="CG243" s="250">
        <f>D243/10+(1000-E243)/100+IF(F243="N",2,IF(F243="Y",1,0))+IF(G243="N",2,IF(G243="Y",1,0))+IF(L243&gt;10,5,L243/2)+IF(S243&gt;100,0,IF(S243&lt;0,0,(100-S243)/10))+IF(U243&gt;100,0,IF(U243&lt;0,0,(100-U243)/10))+IF(X243="-",0,IF(X243="N/A",0,IF(X243&gt;5,0,5-X243)))+IF(Y243&gt;5,0,5-Y243)+IF(Z243="N/A",0,IF(Z243&gt;5,0,5-Z243))+IF(AB243&lt;0,0,IF(AB243="-",0,IF(AB243="N/A",0,IF(AB243&gt;10,5,AB243/2))))+IF(AC243="n/a",0,IF(AC243&lt;0,0,IF(AC243&gt;10,5,AC243/2)))+IF(AE243="n/a",0,IF(AE243&lt;0,0,IF(AE243&gt;10,5,AE243/2)))+AF243/10+IF(AG243&gt;100000,3,IF(AG243&gt;10000,2,IF(AG243&gt;1000,1,0)))+IF(AL243&gt;10,5,AL243/2)+IF(AM243="n/a",0,IF(AM243&gt;10,5,AM243/2))+IF(AN243="n/a",0,IF(AN243&gt;10,5,AN243/2))+IF(AO243="n/a",0,IF(AO243&lt;0,0,IF(AO243&gt;10,5,AO243/2)))+IF(CB243&gt;10,5,CB243/2)</f>
        <v>55.6154812783058</v>
      </c>
      <c r="CH243" s="255">
        <f>IF(AB243="n/a",1.03*AP243,IF(AB243&lt;0,1.01*AP243,IF(AB243&gt;10,1.1*AP243,(1+AB243/100)*AP243)))</f>
        <v>0.363</v>
      </c>
      <c r="CI243" s="256">
        <f>IF($AC243="n/a",1.03*CH243,IF($AC243&lt;0,1.01*CH243,IF($AC243&gt;10,1.1*CH243,(1+$AC243/100)*CH243)))</f>
        <v>0.3666300000000001</v>
      </c>
      <c r="CJ243" s="257">
        <f>IF($AE243="n/a",1.03*CI243,IF($AE243&lt;0,1.01*CI243,IF($AE243&gt;10,1.1*CI243,(1+$AE243/100)*CI243)))</f>
        <v>0.4032930000000001</v>
      </c>
      <c r="CK243" s="257">
        <f>IF($AE243="n/a",1.03*CJ243,IF($AE243&lt;0,1.01*CJ243,IF($AE243&gt;10,1.1*CJ243,(1+$AE243/100)*CJ243)))</f>
        <v>0.4436223000000002</v>
      </c>
      <c r="CL243" s="258">
        <f>IF($AE243="n/a",1.03*CK243,IF($AE243&lt;0,1.01*CK243,IF($AE243&gt;10,1.1*CK243,(1+$AE243/100)*CK243)))</f>
        <v>0.4879845300000002</v>
      </c>
      <c r="CM243" s="256">
        <f>SUM(CH243:CL243)</f>
        <v>2.064529830000001</v>
      </c>
      <c r="CN243" s="253">
        <f>(CM243/H243)*100</f>
        <v>2.745020382927803</v>
      </c>
      <c r="CO243" s="259">
        <v>0.67</v>
      </c>
      <c r="CP243" s="260">
        <v>140.7</v>
      </c>
      <c r="CQ243" s="261">
        <v>-1.3</v>
      </c>
      <c r="CR243" s="260">
        <v>10.1</v>
      </c>
      <c r="CS243" s="261">
        <v>55.6</v>
      </c>
    </row>
    <row r="244" ht="11.25" customHeight="1">
      <c r="A244" t="s" s="227">
        <v>1609</v>
      </c>
      <c r="B244" t="s" s="116">
        <v>1610</v>
      </c>
      <c r="C244" t="s" s="227">
        <v>1611</v>
      </c>
      <c r="D244" s="218">
        <v>7</v>
      </c>
      <c r="E244" s="85">
        <v>518</v>
      </c>
      <c r="F244" t="s" s="220">
        <v>141</v>
      </c>
      <c r="G244" t="s" s="221">
        <v>141</v>
      </c>
      <c r="H244" s="493">
        <v>129.49</v>
      </c>
      <c r="I244" s="223">
        <f>(R244/H244)*100</f>
        <v>0.5405822843462814</v>
      </c>
      <c r="J244" s="224">
        <v>0.33</v>
      </c>
      <c r="K244" s="224">
        <v>0.35</v>
      </c>
      <c r="L244" s="223">
        <f>((K244/J244)-1)*100</f>
        <v>6.060606060606055</v>
      </c>
      <c r="M244" s="226">
        <v>42866</v>
      </c>
      <c r="N244" s="226">
        <v>42870</v>
      </c>
      <c r="O244" s="226">
        <v>42901</v>
      </c>
      <c r="P244" t="s" s="227">
        <v>1612</v>
      </c>
      <c r="Q244" t="s" s="227">
        <v>280</v>
      </c>
      <c r="R244" s="225">
        <f>K244*2</f>
        <v>0.7</v>
      </c>
      <c r="S244" s="228">
        <f>IF(OR(W244&lt;0.01,W244="n/a"),"n/a",R244/W244*100)</f>
        <v>10.57401812688822</v>
      </c>
      <c r="T244" s="229">
        <f>IF(OR(W244&lt;0.01,Z244="n/a"),"n/a",(H244/SQRT(22.5*W244*(H244/Z244))-1)*100)</f>
        <v>30.20125408751535</v>
      </c>
      <c r="U244" s="223">
        <f>IF(OR(W244&lt;0.01,W244="n/a"),"n/a",H244/W244)</f>
        <v>19.56042296072508</v>
      </c>
      <c r="V244" s="230">
        <v>12</v>
      </c>
      <c r="W244" s="222">
        <v>6.62</v>
      </c>
      <c r="X244" s="222">
        <v>2.02</v>
      </c>
      <c r="Y244" s="231">
        <v>0.8100000000000001</v>
      </c>
      <c r="Z244" s="232">
        <v>1.95</v>
      </c>
      <c r="AA244" s="233">
        <v>10.6</v>
      </c>
      <c r="AB244" s="396">
        <v>-27.7</v>
      </c>
      <c r="AC244" s="235">
        <v>7.9</v>
      </c>
      <c r="AD244" s="236">
        <v>13.6</v>
      </c>
      <c r="AE244" s="236">
        <v>9.699999999999999</v>
      </c>
      <c r="AF244" s="237">
        <v>8</v>
      </c>
      <c r="AG244" s="238">
        <v>5901</v>
      </c>
      <c r="AH244" s="239">
        <v>0.4</v>
      </c>
      <c r="AI244" s="240">
        <v>0.46</v>
      </c>
      <c r="AJ244" s="241">
        <f>IF(OR(AD244&lt;0,AD244="n/a",AD244=0,AN244="n/a"),"n/a",AN244/AD244)</f>
        <v>1.203099399304237</v>
      </c>
      <c r="AK244" s="242">
        <f>IF(OR(AN244&lt;0,AN244="n/a",AO244&lt;0,AO244="n/a"),"n/a",AN244/AO244)</f>
        <v>1.66011177309754</v>
      </c>
      <c r="AL244" s="243">
        <f>((AP244/AQ244)^(1/1)-1)*100</f>
        <v>14.28571428571428</v>
      </c>
      <c r="AM244" s="243">
        <f>IF(AS244=0,"n/a",((AP244/AS244)^(1/3)-1)*100)</f>
        <v>13.30326698854094</v>
      </c>
      <c r="AN244" s="243">
        <f>IF(AV244=0,"n/a",((AP244/AV244)^(1/5)-1)*100)</f>
        <v>16.36215183053762</v>
      </c>
      <c r="AO244" s="244">
        <f>IF(BB244=0,"n/a",((AP244/BB244)^(1/10)-1)*100)</f>
        <v>9.856054330611785</v>
      </c>
      <c r="AP244" s="241">
        <v>0.64</v>
      </c>
      <c r="AQ244" s="241">
        <v>0.5600000000000001</v>
      </c>
      <c r="AR244" s="241">
        <v>0.48</v>
      </c>
      <c r="AS244" s="241">
        <v>0.44</v>
      </c>
      <c r="AT244" s="245"/>
      <c r="AU244" s="241">
        <v>0.4</v>
      </c>
      <c r="AV244" s="241">
        <v>0.3</v>
      </c>
      <c r="AW244" s="245"/>
      <c r="AX244" s="583">
        <v>0.2</v>
      </c>
      <c r="AY244" s="394">
        <v>0.2</v>
      </c>
      <c r="AZ244" s="248">
        <v>0.75</v>
      </c>
      <c r="BA244" s="248">
        <v>0.6</v>
      </c>
      <c r="BB244" s="248">
        <v>0.25</v>
      </c>
      <c r="BC244" s="317">
        <v>0</v>
      </c>
      <c r="BD244" s="317">
        <v>0</v>
      </c>
      <c r="BE244" s="317">
        <v>0</v>
      </c>
      <c r="BF244" s="317">
        <v>0</v>
      </c>
      <c r="BG244" s="317">
        <v>0</v>
      </c>
      <c r="BH244" s="317">
        <v>0</v>
      </c>
      <c r="BI244" s="401">
        <v>0</v>
      </c>
      <c r="BJ244" s="246">
        <f>SUM(AP244:BI244)</f>
        <v>4.82</v>
      </c>
      <c r="BK244" s="250">
        <f>((AP244/AQ244)-1)*100</f>
        <v>14.28571428571428</v>
      </c>
      <c r="BL244" s="250">
        <f>((AQ244/AR244)-1)*100</f>
        <v>16.66666666666667</v>
      </c>
      <c r="BM244" s="250">
        <f>((AR244/AS244)-1)*100</f>
        <v>9.090909090909083</v>
      </c>
      <c r="BN244" s="250">
        <f>IF(AU244=0,0,IF(AU244&gt;AS244,0,((AS244/AU244)-1)*100))</f>
        <v>9.999999999999986</v>
      </c>
      <c r="BO244" s="250">
        <f>IF(AV244=0,0,IF(AV244&gt;AU244,0,((AU244/AV244)-1)*100))</f>
        <v>33.33333333333335</v>
      </c>
      <c r="BP244" s="250">
        <f>IF(AX244=0,0,IF(AX244&gt;AV244,0,((AV244/AX244)-1)*100))</f>
        <v>49.99999999999998</v>
      </c>
      <c r="BQ244" s="251">
        <f>IF(AY244=0,0,IF(AY244&gt;AX244,0,((AX244/AY244)-1)*100))</f>
        <v>0</v>
      </c>
      <c r="BR244" s="252">
        <f>IF(AZ244=0,0,IF(AZ244&gt;AY244,0,((AY244/AZ244)-1)*100))</f>
        <v>0</v>
      </c>
      <c r="BS244" s="252">
        <f>IF(BA244=0,0,IF(BA244&gt;AZ244,0,((AZ244/BA244)-1)*100))</f>
        <v>25</v>
      </c>
      <c r="BT244" s="252">
        <f>IF(BB244=0,0,IF(BB244&gt;BA244,0,((BA244/BB244)-1)*100))</f>
        <v>140</v>
      </c>
      <c r="BU244" s="252">
        <f>IF(BC244=0,0,IF(BC244&gt;BB244,0,((BB244/BC244)-1)*100))</f>
        <v>0</v>
      </c>
      <c r="BV244" s="252">
        <f>IF(BD244=0,0,IF(BD244&gt;BC244,0,((BC244/BD244)-1)*100))</f>
        <v>0</v>
      </c>
      <c r="BW244" s="252">
        <f>IF(BE244=0,0,IF(BE244&gt;BD244,0,((BD244/BE244)-1)*100))</f>
        <v>0</v>
      </c>
      <c r="BX244" s="252">
        <f>IF(BF244=0,0,IF(BF244&gt;BE244,0,((BE244/BF244)-1)*100))</f>
        <v>0</v>
      </c>
      <c r="BY244" s="252">
        <f>IF(BG244=0,0,IF(BG244&gt;BF244,0,((BF244/BG244)-1)*100))</f>
        <v>0</v>
      </c>
      <c r="BZ244" s="252">
        <f>IF(BH244=0,0,IF(BH244&gt;BG244,0,((BG244/BH244)-1)*100))</f>
        <v>0</v>
      </c>
      <c r="CA244" s="253">
        <f>IF(BI244=0,0,IF(BI244&gt;BH244,0,((BH244/BI244)-1)*100))</f>
        <v>0</v>
      </c>
      <c r="CB244" s="250">
        <f>AVERAGE(BK244:CA244)</f>
        <v>17.55156608097784</v>
      </c>
      <c r="CC244" s="250">
        <f>SQRT(AVERAGE((BK244-$CB244)^2,(BL244-$CB244)^2,(BM244-$CB244)^2,(BN244-$CB244)^2,(BO244-$CB244)^2,(BP244-$CB244)^2,(BQ244-$CB244)^2,(BR244-$CB244)^2,(BS244-$CB244)^2,(BT244-$CB244)^2,(BU244-$CB244)^2,(BV244-$CB244)^2,(BW244-$CB244)^2,(BX244-$CB244)^2,(BY244-$CB244)^2,(BZ244-$CB244)^2,(CA244-$CB244)^2))</f>
        <v>33.662370444850</v>
      </c>
      <c r="CD244" t="s" s="116">
        <v>137</v>
      </c>
      <c r="CE244" s="254">
        <f>IF(AN244="n/a","n/a",IF(U244&lt;0,"n/a",IF(U244="n/a","n/a",I244+AN244-U244)))</f>
        <v>-2.657688845841175</v>
      </c>
      <c r="CF244" s="254">
        <f>IF(AN244="n/a","n/a",I244+AN244)</f>
        <v>16.9027341148839</v>
      </c>
      <c r="CG244" s="250">
        <f>D244/10+(1000-E244)/100+IF(F244="N",2,IF(F244="Y",1,0))+IF(G244="N",2,IF(G244="Y",1,0))+IF(L244&gt;10,5,L244/2)+IF(S244&gt;100,0,IF(S244&lt;0,0,(100-S244)/10))+IF(U244&gt;100,0,IF(U244&lt;0,0,(100-U244)/10))+IF(X244="-",0,IF(X244="N/A",0,IF(X244&gt;5,0,5-X244)))+IF(Y244&gt;5,0,5-Y244)+IF(Z244="N/A",0,IF(Z244&gt;5,0,5-Z244))+IF(AB244&lt;0,0,IF(AB244="-",0,IF(AB244="N/A",0,IF(AB244&gt;10,5,AB244/2))))+IF(AC244="n/a",0,IF(AC244&lt;0,0,IF(AC244&gt;10,5,AC244/2)))+IF(AE244="n/a",0,IF(AE244&lt;0,0,IF(AE244&gt;10,5,AE244/2)))+AF244/10+IF(AG244&gt;100000,3,IF(AG244&gt;10000,2,IF(AG244&gt;1000,1,0)))+IF(AL244&gt;10,5,AL244/2)+IF(AM244="n/a",0,IF(AM244&gt;10,5,AM244/2))+IF(AN244="n/a",0,IF(AN244&gt;10,5,AN244/2))+IF(AO244="n/a",0,IF(AO244&lt;0,0,IF(AO244&gt;10,5,AO244/2)))+IF(CB244&gt;10,5,CB244/2)</f>
        <v>73.28488608684759</v>
      </c>
      <c r="CH244" s="255">
        <f>IF(AB244="n/a",1.03*AP244,IF(AB244&lt;0,1.01*AP244,IF(AB244&gt;10,1.1*AP244,(1+AB244/100)*AP244)))</f>
        <v>0.6464</v>
      </c>
      <c r="CI244" s="256">
        <f>IF($AC244="n/a",1.03*CH244,IF($AC244&lt;0,1.01*CH244,IF($AC244&gt;10,1.1*CH244,(1+$AC244/100)*CH244)))</f>
        <v>0.6974655999999999</v>
      </c>
      <c r="CJ244" s="257">
        <f>IF($AE244="n/a",1.03*CI244,IF($AE244&lt;0,1.01*CI244,IF($AE244&gt;10,1.1*CI244,(1+$AE244/100)*CI244)))</f>
        <v>0.7651197631999999</v>
      </c>
      <c r="CK244" s="257">
        <f>IF($AE244="n/a",1.03*CJ244,IF($AE244&lt;0,1.01*CJ244,IF($AE244&gt;10,1.1*CJ244,(1+$AE244/100)*CJ244)))</f>
        <v>0.8393363802303998</v>
      </c>
      <c r="CL244" s="258">
        <f>IF($AE244="n/a",1.03*CK244,IF($AE244&lt;0,1.01*CK244,IF($AE244&gt;10,1.1*CK244,(1+$AE244/100)*CK244)))</f>
        <v>0.9207520091127486</v>
      </c>
      <c r="CM244" s="256">
        <f>SUM(CH244:CL244)</f>
        <v>3.869073752543148</v>
      </c>
      <c r="CN244" s="253">
        <f>(CM244/H244)*100</f>
        <v>2.98793246779145</v>
      </c>
      <c r="CO244" s="259">
        <v>1.85</v>
      </c>
      <c r="CP244" s="260">
        <v>49.5</v>
      </c>
      <c r="CQ244" s="261">
        <v>-3.9</v>
      </c>
      <c r="CR244" s="260">
        <v>3.9</v>
      </c>
      <c r="CS244" s="261">
        <v>10.1</v>
      </c>
    </row>
    <row r="245" ht="11.25" customHeight="1">
      <c r="A245" t="s" s="227">
        <v>1613</v>
      </c>
      <c r="B245" t="s" s="116">
        <v>1614</v>
      </c>
      <c r="C245" t="s" s="227">
        <v>128</v>
      </c>
      <c r="D245" s="218">
        <v>7</v>
      </c>
      <c r="E245" s="85">
        <v>533</v>
      </c>
      <c r="F245" t="s" s="220">
        <v>55</v>
      </c>
      <c r="G245" t="s" s="221">
        <v>55</v>
      </c>
      <c r="H245" s="493">
        <v>100.61</v>
      </c>
      <c r="I245" s="223">
        <f>(R245/H245)*100</f>
        <v>2.226418845045224</v>
      </c>
      <c r="J245" s="224">
        <v>0.5</v>
      </c>
      <c r="K245" s="224">
        <v>0.5600000000000001</v>
      </c>
      <c r="L245" s="223">
        <f>((K245/J245)-1)*100</f>
        <v>12.00000000000001</v>
      </c>
      <c r="M245" s="226">
        <v>42919</v>
      </c>
      <c r="N245" s="226">
        <v>42922</v>
      </c>
      <c r="O245" s="226">
        <v>42947</v>
      </c>
      <c r="P245" t="s" s="227">
        <v>197</v>
      </c>
      <c r="Q245" t="s" s="227">
        <v>131</v>
      </c>
      <c r="R245" s="225">
        <f>K245*4</f>
        <v>2.24</v>
      </c>
      <c r="S245" s="228">
        <f>IF(OR(W245&lt;0.01,W245="n/a"),"n/a",R245/W245*100)</f>
        <v>32.13773314203731</v>
      </c>
      <c r="T245" s="229">
        <f>IF(OR(W245&lt;0.01,Z245="n/a"),"n/a",(H245/SQRT(22.5*W245*(H245/Z245))-1)*100)</f>
        <v>-0.6029976899256773</v>
      </c>
      <c r="U245" s="223">
        <f>IF(OR(W245&lt;0.01,W245="n/a"),"n/a",H245/W245)</f>
        <v>14.43472022955524</v>
      </c>
      <c r="V245" s="230">
        <v>12</v>
      </c>
      <c r="W245" s="222">
        <v>6.97</v>
      </c>
      <c r="X245" s="222">
        <v>1.64</v>
      </c>
      <c r="Y245" s="231">
        <v>5.72</v>
      </c>
      <c r="Z245" s="232">
        <v>1.54</v>
      </c>
      <c r="AA245" s="233">
        <v>12.5</v>
      </c>
      <c r="AB245" s="234">
        <v>4</v>
      </c>
      <c r="AC245" s="235">
        <v>10.58</v>
      </c>
      <c r="AD245" s="236">
        <v>6.8</v>
      </c>
      <c r="AE245" s="236">
        <v>8.81</v>
      </c>
      <c r="AF245" s="237">
        <v>29</v>
      </c>
      <c r="AG245" s="238">
        <v>353939</v>
      </c>
      <c r="AH245" s="239">
        <v>0.1</v>
      </c>
      <c r="AI245" s="240">
        <v>1.26</v>
      </c>
      <c r="AJ245" s="241">
        <f>IF(OR(AD245&lt;0,AD245="n/a",AD245=0,AN245="n/a"),"n/a",AN245/AD245)</f>
        <v>2.665591000633947</v>
      </c>
      <c r="AK245" s="618">
        <f>IF(OR(AN245&lt;0,AN245="n/a",AO245&lt;0,AO245="n/a"),"n/a",AN245/AO245)</f>
        <v>5.906242573617116</v>
      </c>
      <c r="AL245" s="243">
        <f>((AP245/AQ245)^(1/1)-1)*100</f>
        <v>9.523809523809534</v>
      </c>
      <c r="AM245" s="243">
        <f>IF(AS245=0,"n/a",((AP245/AS245)^(1/3)-1)*100)</f>
        <v>10.60114886613992</v>
      </c>
      <c r="AN245" s="243">
        <f>IF(AV245=0,"n/a",((AP245/AV245)^(1/5)-1)*100)</f>
        <v>18.12601880431084</v>
      </c>
      <c r="AO245" s="244">
        <f>IF(BB245=0,"n/a",((AP245/BB245)^(1/10)-1)*100)</f>
        <v>3.068959423590023</v>
      </c>
      <c r="AP245" s="241">
        <v>1.84</v>
      </c>
      <c r="AQ245" s="241">
        <v>1.68</v>
      </c>
      <c r="AR245" s="241">
        <v>1.56</v>
      </c>
      <c r="AS245" s="241">
        <v>1.36</v>
      </c>
      <c r="AT245" s="245"/>
      <c r="AU245" s="241">
        <v>1.15</v>
      </c>
      <c r="AV245" s="241">
        <v>0.8</v>
      </c>
      <c r="AW245" s="245"/>
      <c r="AX245" s="583">
        <v>0.2</v>
      </c>
      <c r="AY245" s="394">
        <v>0.53</v>
      </c>
      <c r="AZ245" s="317">
        <v>1.52</v>
      </c>
      <c r="BA245" s="248">
        <v>1.44</v>
      </c>
      <c r="BB245" s="317">
        <v>1.36</v>
      </c>
      <c r="BC245" s="317">
        <v>1.36</v>
      </c>
      <c r="BD245" s="317">
        <v>1.36</v>
      </c>
      <c r="BE245" s="317">
        <v>1.36</v>
      </c>
      <c r="BF245" s="248">
        <v>1.36</v>
      </c>
      <c r="BG245" s="248">
        <v>1.34</v>
      </c>
      <c r="BH245" s="248">
        <v>1.2333</v>
      </c>
      <c r="BI245" s="249">
        <v>1.06</v>
      </c>
      <c r="BJ245" s="246">
        <f>SUM(AP245:BI245)</f>
        <v>22.51329999999999</v>
      </c>
      <c r="BK245" s="250">
        <f>((AP245/AQ245)-1)*100</f>
        <v>9.523809523809534</v>
      </c>
      <c r="BL245" s="250">
        <f>((AQ245/AR245)-1)*100</f>
        <v>7.692307692307687</v>
      </c>
      <c r="BM245" s="250">
        <f>((AR245/AS245)-1)*100</f>
        <v>14.70588235294117</v>
      </c>
      <c r="BN245" s="250">
        <f>IF(AU245=0,0,IF(AU245&gt;AS245,0,((AS245/AU245)-1)*100))</f>
        <v>18.26086956521742</v>
      </c>
      <c r="BO245" s="250">
        <f>IF(AV245=0,0,IF(AV245&gt;AU245,0,((AU245/AV245)-1)*100))</f>
        <v>43.74999999999998</v>
      </c>
      <c r="BP245" s="250">
        <f>IF(AX245=0,0,IF(AX245&gt;AV245,0,((AV245/AX245)-1)*100))</f>
        <v>300</v>
      </c>
      <c r="BQ245" s="251">
        <f>IF(AY245=0,0,IF(AY245&gt;AX245,0,((AX245/AY245)-1)*100))</f>
        <v>0</v>
      </c>
      <c r="BR245" s="252">
        <f>IF(AZ245=0,0,IF(AZ245&gt;AY245,0,((AY245/AZ245)-1)*100))</f>
        <v>0</v>
      </c>
      <c r="BS245" s="252">
        <f>IF(BA245=0,0,IF(BA245&gt;AZ245,0,((AZ245/BA245)-1)*100))</f>
        <v>5.555555555555558</v>
      </c>
      <c r="BT245" s="252">
        <f>IF(BB245=0,0,IF(BB245&gt;BA245,0,((BA245/BB245)-1)*100))</f>
        <v>5.88235294117645</v>
      </c>
      <c r="BU245" s="252">
        <f>IF(BC245=0,0,IF(BC245&gt;BB245,0,((BB245/BC245)-1)*100))</f>
        <v>0</v>
      </c>
      <c r="BV245" s="252">
        <f>IF(BD245=0,0,IF(BD245&gt;BC245,0,((BC245/BD245)-1)*100))</f>
        <v>0</v>
      </c>
      <c r="BW245" s="252">
        <f>IF(BE245=0,0,IF(BE245&gt;BD245,0,((BD245/BE245)-1)*100))</f>
        <v>0</v>
      </c>
      <c r="BX245" s="252">
        <f>IF(BF245=0,0,IF(BF245&gt;BE245,0,((BE245/BF245)-1)*100))</f>
        <v>0</v>
      </c>
      <c r="BY245" s="252">
        <f>IF(BG245=0,0,IF(BG245&gt;BF245,0,((BF245/BG245)-1)*100))</f>
        <v>1.49253731343284</v>
      </c>
      <c r="BZ245" s="252">
        <f>IF(BH245=0,0,IF(BH245&gt;BG245,0,((BG245/BH245)-1)*100))</f>
        <v>8.651585177977793</v>
      </c>
      <c r="CA245" s="253">
        <f>IF(BI245=0,0,IF(BI245&gt;BH245,0,((BH245/BI245)-1)*100))</f>
        <v>16.34905660377359</v>
      </c>
      <c r="CB245" s="250">
        <f>AVERAGE(BK245:CA245)</f>
        <v>25.40376216036423</v>
      </c>
      <c r="CC245" s="250">
        <f>SQRT(AVERAGE((BK245-$CB245)^2,(BL245-$CB245)^2,(BM245-$CB245)^2,(BN245-$CB245)^2,(BO245-$CB245)^2,(BP245-$CB245)^2,(BQ245-$CB245)^2,(BR245-$CB245)^2,(BS245-$CB245)^2,(BT245-$CB245)^2,(BU245-$CB245)^2,(BV245-$CB245)^2,(BW245-$CB245)^2,(BX245-$CB245)^2,(BY245-$CB245)^2,(BZ245-$CB245)^2,(CA245-$CB245)^2))</f>
        <v>69.47387391100679</v>
      </c>
      <c r="CD245" t="s" s="116">
        <v>132</v>
      </c>
      <c r="CE245" s="254">
        <f>IF(AN245="n/a","n/a",IF(U245&lt;0,"n/a",IF(U245="n/a","n/a",I245+AN245-U245)))</f>
        <v>5.917717419800825</v>
      </c>
      <c r="CF245" s="254">
        <f>IF(AN245="n/a","n/a",I245+AN245)</f>
        <v>20.35243764935606</v>
      </c>
      <c r="CG245" s="250">
        <f>D245/10+(1000-E245)/100+IF(F245="N",2,IF(F245="Y",1,0))+IF(G245="N",2,IF(G245="Y",1,0))+IF(L245&gt;10,5,L245/2)+IF(S245&gt;100,0,IF(S245&lt;0,0,(100-S245)/10))+IF(U245&gt;100,0,IF(U245&lt;0,0,(100-U245)/10))+IF(X245="-",0,IF(X245="N/A",0,IF(X245&gt;5,0,5-X245)))+IF(Y245&gt;5,0,5-Y245)+IF(Z245="N/A",0,IF(Z245&gt;5,0,5-Z245))+IF(AB245&lt;0,0,IF(AB245="-",0,IF(AB245="N/A",0,IF(AB245&gt;10,5,AB245/2))))+IF(AC245="n/a",0,IF(AC245&lt;0,0,IF(AC245&gt;10,5,AC245/2)))+IF(AE245="n/a",0,IF(AE245&lt;0,0,IF(AE245&gt;10,5,AE245/2)))+AF245/10+IF(AG245&gt;100000,3,IF(AG245&gt;10000,2,IF(AG245&gt;1000,1,0)))+IF(AL245&gt;10,5,AL245/2)+IF(AM245="n/a",0,IF(AM245&gt;10,5,AM245/2))+IF(AN245="n/a",0,IF(AN245&gt;10,5,AN245/2))+IF(AO245="n/a",0,IF(AO245&lt;0,0,IF(AO245&gt;10,5,AO245/2)))+IF(CB245&gt;10,5,CB245/2)</f>
        <v>75.13413913654053</v>
      </c>
      <c r="CH245" s="255">
        <f>IF(AB245="n/a",1.03*AP245,IF(AB245&lt;0,1.01*AP245,IF(AB245&gt;10,1.1*AP245,(1+AB245/100)*AP245)))</f>
        <v>1.9136</v>
      </c>
      <c r="CI245" s="256">
        <f>IF($AC245="n/a",1.03*CH245,IF($AC245&lt;0,1.01*CH245,IF($AC245&gt;10,1.1*CH245,(1+$AC245/100)*CH245)))</f>
        <v>2.10496</v>
      </c>
      <c r="CJ245" s="257">
        <f>IF($AE245="n/a",1.03*CI245,IF($AE245&lt;0,1.01*CI245,IF($AE245&gt;10,1.1*CI245,(1+$AE245/100)*CI245)))</f>
        <v>2.290406976</v>
      </c>
      <c r="CK245" s="257">
        <f>IF($AE245="n/a",1.03*CJ245,IF($AE245&lt;0,1.01*CJ245,IF($AE245&gt;10,1.1*CJ245,(1+$AE245/100)*CJ245)))</f>
        <v>2.4921918305856</v>
      </c>
      <c r="CL245" s="258">
        <f>IF($AE245="n/a",1.03*CK245,IF($AE245&lt;0,1.01*CK245,IF($AE245&gt;10,1.1*CK245,(1+$AE245/100)*CK245)))</f>
        <v>2.711753930860192</v>
      </c>
      <c r="CM245" s="256">
        <f>SUM(CH245:CL245)</f>
        <v>11.51291273744579</v>
      </c>
      <c r="CN245" s="253">
        <f>(CM245/H245)*100</f>
        <v>11.44310976786184</v>
      </c>
      <c r="CO245" s="259">
        <v>1.21</v>
      </c>
      <c r="CP245" s="260">
        <v>48.7</v>
      </c>
      <c r="CQ245" s="261">
        <v>-1.8</v>
      </c>
      <c r="CR245" s="260">
        <v>6.3</v>
      </c>
      <c r="CS245" s="261">
        <v>11.8</v>
      </c>
    </row>
    <row r="246" ht="11.25" customHeight="1">
      <c r="A246" t="s" s="273">
        <v>1615</v>
      </c>
      <c r="B246" t="s" s="146">
        <v>1616</v>
      </c>
      <c r="C246" t="s" s="273">
        <v>259</v>
      </c>
      <c r="D246" s="267">
        <v>5</v>
      </c>
      <c r="E246" s="85">
        <v>766</v>
      </c>
      <c r="F246" t="s" s="151">
        <v>129</v>
      </c>
      <c r="G246" t="s" s="152">
        <v>129</v>
      </c>
      <c r="H246" s="496">
        <v>113.6</v>
      </c>
      <c r="I246" s="269">
        <f>(R246/H246)*100</f>
        <v>0.7394366197183099</v>
      </c>
      <c r="J246" s="270">
        <v>0.19</v>
      </c>
      <c r="K246" s="270">
        <v>0.21</v>
      </c>
      <c r="L246" s="269">
        <f>((K246/J246)-1)*100</f>
        <v>10.52631578947367</v>
      </c>
      <c r="M246" s="272">
        <v>42836</v>
      </c>
      <c r="N246" s="272">
        <v>42838</v>
      </c>
      <c r="O246" s="272">
        <v>42866</v>
      </c>
      <c r="P246" t="s" s="273">
        <v>557</v>
      </c>
      <c r="Q246" s="666"/>
      <c r="R246" s="271">
        <f>K246*4</f>
        <v>0.84</v>
      </c>
      <c r="S246" s="275">
        <f>IF(OR(W246&lt;0.01,W246="n/a"),"n/a",R246/W246*100)</f>
        <v>27.81456953642384</v>
      </c>
      <c r="T246" s="276">
        <f>IF(OR(W246&lt;0.01,Z246="n/a"),"n/a",(H246/SQRT(22.5*W246*(H246/Z246))-1)*100)</f>
        <v>159.8873362059711</v>
      </c>
      <c r="U246" s="269">
        <f>IF(OR(W246&lt;0.01,W246="n/a"),"n/a",H246/W246)</f>
        <v>37.6158940397351</v>
      </c>
      <c r="V246" s="277">
        <v>12</v>
      </c>
      <c r="W246" s="268">
        <v>3.02</v>
      </c>
      <c r="X246" s="268">
        <v>4.7</v>
      </c>
      <c r="Y246" s="278">
        <v>2.96</v>
      </c>
      <c r="Z246" s="279">
        <v>4.04</v>
      </c>
      <c r="AA246" s="280">
        <v>11.6</v>
      </c>
      <c r="AB246" s="418">
        <v>-7</v>
      </c>
      <c r="AC246" s="282">
        <v>11.67</v>
      </c>
      <c r="AD246" s="283">
        <v>1</v>
      </c>
      <c r="AE246" s="283">
        <v>8</v>
      </c>
      <c r="AF246" s="284">
        <v>4</v>
      </c>
      <c r="AG246" s="285">
        <v>1239</v>
      </c>
      <c r="AH246" s="286">
        <v>1.1</v>
      </c>
      <c r="AI246" s="287">
        <v>0.21</v>
      </c>
      <c r="AJ246" t="s" s="368">
        <f>IF(OR(AD246&lt;0,AD246="n/a",AD246=0,AN246="n/a"),"n/a",AN246/AD246)</f>
        <v>143</v>
      </c>
      <c r="AK246" t="s" s="368">
        <f>IF(OR(AN246&lt;0,AN246="n/a",AO246&lt;0,AO246="n/a"),"n/a",AN246/AO246)</f>
        <v>143</v>
      </c>
      <c r="AL246" s="290">
        <f>((AP246/AQ246)^(1/1)-1)*100</f>
        <v>12.12121212121211</v>
      </c>
      <c r="AM246" s="290">
        <f>IF(AS246=0,"n/a",((AP246/AS246)^(1/3)-1)*100)</f>
        <v>43.58108704136639</v>
      </c>
      <c r="AN246" t="s" s="368">
        <f>IF(AV246=0,"n/a",((AP246/AV246)^(1/5)-1)*100)</f>
        <v>143</v>
      </c>
      <c r="AO246" t="s" s="368">
        <f>IF(BB246=0,"n/a",((AP246/BB246)^(1/10)-1)*100)</f>
        <v>143</v>
      </c>
      <c r="AP246" s="288">
        <v>0.74</v>
      </c>
      <c r="AQ246" s="288">
        <v>0.66</v>
      </c>
      <c r="AR246" s="288">
        <v>0.575</v>
      </c>
      <c r="AS246" s="288">
        <v>0.25</v>
      </c>
      <c r="AT246" s="292"/>
      <c r="AU246" s="510">
        <v>0</v>
      </c>
      <c r="AV246" s="510">
        <v>0</v>
      </c>
      <c r="AW246" s="292"/>
      <c r="AX246" s="524">
        <v>0</v>
      </c>
      <c r="AY246" s="403">
        <v>0</v>
      </c>
      <c r="AZ246" s="426">
        <v>0</v>
      </c>
      <c r="BA246" s="426">
        <v>0</v>
      </c>
      <c r="BB246" s="426">
        <v>0</v>
      </c>
      <c r="BC246" s="426">
        <v>0</v>
      </c>
      <c r="BD246" s="426">
        <v>0</v>
      </c>
      <c r="BE246" s="426">
        <v>0</v>
      </c>
      <c r="BF246" s="426">
        <v>0</v>
      </c>
      <c r="BG246" s="426">
        <v>0</v>
      </c>
      <c r="BH246" s="426">
        <v>0</v>
      </c>
      <c r="BI246" s="494">
        <v>0</v>
      </c>
      <c r="BJ246" s="293">
        <f>SUM(AP246:BI246)</f>
        <v>2.225</v>
      </c>
      <c r="BK246" s="297">
        <f>((AP246/AQ246)-1)*100</f>
        <v>12.12121212121211</v>
      </c>
      <c r="BL246" s="297">
        <f>((AQ246/AR246)-1)*100</f>
        <v>14.78260869565218</v>
      </c>
      <c r="BM246" s="297">
        <f>((AR246/AS246)-1)*100</f>
        <v>130</v>
      </c>
      <c r="BN246" s="297">
        <f>IF(AU246=0,0,IF(AU246&gt;AS246,0,((AS246/AU246)-1)*100))</f>
        <v>0</v>
      </c>
      <c r="BO246" s="297">
        <f>IF(AV246=0,0,IF(AV246&gt;AU246,0,((AU246/AV246)-1)*100))</f>
        <v>0</v>
      </c>
      <c r="BP246" s="297">
        <f>IF(AX246=0,0,IF(AX246&gt;AV246,0,((AV246/AX246)-1)*100))</f>
        <v>0</v>
      </c>
      <c r="BQ246" s="298">
        <f>IF(AY246=0,0,IF(AY246&gt;AX246,0,((AX246/AY246)-1)*100))</f>
        <v>0</v>
      </c>
      <c r="BR246" s="299">
        <f>IF(AZ246=0,0,IF(AZ246&gt;AY246,0,((AY246/AZ246)-1)*100))</f>
        <v>0</v>
      </c>
      <c r="BS246" s="299">
        <f>IF(BA246=0,0,IF(BA246&gt;AZ246,0,((AZ246/BA246)-1)*100))</f>
        <v>0</v>
      </c>
      <c r="BT246" s="299">
        <f>IF(BB246=0,0,IF(BB246&gt;BA246,0,((BA246/BB246)-1)*100))</f>
        <v>0</v>
      </c>
      <c r="BU246" s="299">
        <f>IF(BC246=0,0,IF(BC246&gt;BB246,0,((BB246/BC246)-1)*100))</f>
        <v>0</v>
      </c>
      <c r="BV246" s="299">
        <f>IF(BD246=0,0,IF(BD246&gt;BC246,0,((BC246/BD246)-1)*100))</f>
        <v>0</v>
      </c>
      <c r="BW246" s="299">
        <f>IF(BE246=0,0,IF(BE246&gt;BD246,0,((BD246/BE246)-1)*100))</f>
        <v>0</v>
      </c>
      <c r="BX246" s="299">
        <f>IF(BF246=0,0,IF(BF246&gt;BE246,0,((BE246/BF246)-1)*100))</f>
        <v>0</v>
      </c>
      <c r="BY246" s="299">
        <f>IF(BG246=0,0,IF(BG246&gt;BF246,0,((BF246/BG246)-1)*100))</f>
        <v>0</v>
      </c>
      <c r="BZ246" s="299">
        <f>IF(BH246=0,0,IF(BH246&gt;BG246,0,((BG246/BH246)-1)*100))</f>
        <v>0</v>
      </c>
      <c r="CA246" s="300">
        <f>IF(BI246=0,0,IF(BI246&gt;BH246,0,((BH246/BI246)-1)*100))</f>
        <v>0</v>
      </c>
      <c r="CB246" s="297">
        <f>AVERAGE(BK246:CA246)</f>
        <v>9.229636518639074</v>
      </c>
      <c r="CC246" s="297">
        <f>SQRT(AVERAGE((BK246-$CB246)^2,(BL246-$CB246)^2,(BM246-$CB246)^2,(BN246-$CB246)^2,(BO246-$CB246)^2,(BP246-$CB246)^2,(BQ246-$CB246)^2,(BR246-$CB246)^2,(BS246-$CB246)^2,(BT246-$CB246)^2,(BU246-$CB246)^2,(BV246-$CB246)^2,(BW246-$CB246)^2,(BX246-$CB246)^2,(BY246-$CB246)^2,(BZ246-$CB246)^2,(CA246-$CB246)^2))</f>
        <v>30.50292567319024</v>
      </c>
      <c r="CD246" t="s" s="146">
        <v>137</v>
      </c>
      <c r="CE246" t="s" s="502">
        <f>IF(AN246="n/a","n/a",IF(U246&lt;0,"n/a",IF(U246="n/a","n/a",I246+AN246-U246)))</f>
        <v>143</v>
      </c>
      <c r="CF246" t="s" s="502">
        <f>IF(AN246="n/a","n/a",I246+AN246)</f>
        <v>143</v>
      </c>
      <c r="CG246" s="297">
        <f>D246/10+(1000-E246)/100+IF(F246="N",2,IF(F246="Y",1,0))+IF(G246="N",2,IF(G246="Y",1,0))+IF(L246&gt;10,5,L246/2)+IF(S246&gt;100,0,IF(S246&lt;0,0,(100-S246)/10))+IF(U246&gt;100,0,IF(U246&lt;0,0,(100-U246)/10))+IF(X246="-",0,IF(X246="N/A",0,IF(X246&gt;5,0,5-X246)))+IF(Y246&gt;5,0,5-Y246)+IF(Z246="N/A",0,IF(Z246&gt;5,0,5-Z246))+IF(AB246&lt;0,0,IF(AB246="-",0,IF(AB246="N/A",0,IF(AB246&gt;10,5,AB246/2))))+IF(AC246="n/a",0,IF(AC246&lt;0,0,IF(AC246&gt;10,5,AC246/2)))+IF(AE246="n/a",0,IF(AE246&lt;0,0,IF(AE246&gt;10,5,AE246/2)))+AF246/10+IF(AG246&gt;100000,3,IF(AG246&gt;10000,2,IF(AG246&gt;1000,1,0)))+IF(AL246&gt;10,5,AL246/2)+IF(AM246="n/a",0,IF(AM246&gt;10,5,AM246/2))+IF(AN246="n/a",0,IF(AN246&gt;10,5,AN246/2))+IF(AO246="n/a",0,IF(AO246&lt;0,0,IF(AO246&gt;10,5,AO246/2)))+IF(CB246&gt;10,5,CB246/2)</f>
        <v>49.61177190170364</v>
      </c>
      <c r="CH246" s="302">
        <f>IF(AB246="n/a",1.03*AP246,IF(AB246&lt;0,1.01*AP246,IF(AB246&gt;10,1.1*AP246,(1+AB246/100)*AP246)))</f>
        <v>0.7474</v>
      </c>
      <c r="CI246" s="303">
        <f>IF($AC246="n/a",1.03*CH246,IF($AC246&lt;0,1.01*CH246,IF($AC246&gt;10,1.1*CH246,(1+$AC246/100)*CH246)))</f>
        <v>0.82214</v>
      </c>
      <c r="CJ246" s="304">
        <f>IF($AE246="n/a",1.03*CI246,IF($AE246&lt;0,1.01*CI246,IF($AE246&gt;10,1.1*CI246,(1+$AE246/100)*CI246)))</f>
        <v>0.8879112</v>
      </c>
      <c r="CK246" s="304">
        <f>IF($AE246="n/a",1.03*CJ246,IF($AE246&lt;0,1.01*CJ246,IF($AE246&gt;10,1.1*CJ246,(1+$AE246/100)*CJ246)))</f>
        <v>0.9589440960000001</v>
      </c>
      <c r="CL246" s="305">
        <f>IF($AE246="n/a",1.03*CK246,IF($AE246&lt;0,1.01*CK246,IF($AE246&gt;10,1.1*CK246,(1+$AE246/100)*CK246)))</f>
        <v>1.035659623680</v>
      </c>
      <c r="CM246" s="303">
        <f>SUM(CH246:CL246)</f>
        <v>4.452054919680</v>
      </c>
      <c r="CN246" s="300">
        <f>(CM246/H246)*100</f>
        <v>3.919062429295775</v>
      </c>
      <c r="CO246" s="306">
        <v>1.4</v>
      </c>
      <c r="CP246" s="307">
        <v>122.9</v>
      </c>
      <c r="CQ246" s="308">
        <v>9.6</v>
      </c>
      <c r="CR246" s="307">
        <v>20.6</v>
      </c>
      <c r="CS246" s="308">
        <v>51</v>
      </c>
    </row>
    <row r="247" ht="11.25" customHeight="1">
      <c r="A247" t="s" s="110">
        <v>1617</v>
      </c>
      <c r="B247" t="s" s="110">
        <v>1618</v>
      </c>
      <c r="C247" t="s" s="173">
        <v>1619</v>
      </c>
      <c r="D247" s="174">
        <v>6</v>
      </c>
      <c r="E247" s="85">
        <v>614</v>
      </c>
      <c r="F247" t="s" s="118">
        <v>129</v>
      </c>
      <c r="G247" t="s" s="113">
        <v>129</v>
      </c>
      <c r="H247" s="495">
        <v>99.18000000000001</v>
      </c>
      <c r="I247" s="177">
        <f>(R247/H247)*100</f>
        <v>2.016535591853196</v>
      </c>
      <c r="J247" s="311">
        <v>0.45</v>
      </c>
      <c r="K247" s="311">
        <v>0.5</v>
      </c>
      <c r="L247" s="177">
        <f>((K247/J247)-1)*100</f>
        <v>11.11111111111112</v>
      </c>
      <c r="M247" s="179">
        <v>42760</v>
      </c>
      <c r="N247" s="179">
        <v>42762</v>
      </c>
      <c r="O247" s="179">
        <v>42781</v>
      </c>
      <c r="P247" t="s" s="173">
        <v>130</v>
      </c>
      <c r="Q247" s="375"/>
      <c r="R247" s="180">
        <f>K247*4</f>
        <v>2</v>
      </c>
      <c r="S247" s="181">
        <f>IF(OR(W247&lt;0.01,W247="n/a"),"n/a",R247/W247*100)</f>
        <v>41.15226337448559</v>
      </c>
      <c r="T247" s="182">
        <f>IF(OR(W247&lt;0.01,Z247="n/a"),"n/a",(H247/SQRT(22.5*W247*(H247/Z247))-1)*100)</f>
        <v>40.93690033679329</v>
      </c>
      <c r="U247" s="177">
        <f>IF(OR(W247&lt;0.01,W247="n/a"),"n/a",H247/W247)</f>
        <v>20.40740740740741</v>
      </c>
      <c r="V247" s="183">
        <v>12</v>
      </c>
      <c r="W247" s="176">
        <v>4.86</v>
      </c>
      <c r="X247" s="176">
        <v>2.38</v>
      </c>
      <c r="Y247" s="184">
        <v>1.22</v>
      </c>
      <c r="Z247" s="185">
        <v>2.19</v>
      </c>
      <c r="AA247" s="186">
        <v>12.7</v>
      </c>
      <c r="AB247" s="647">
        <v>137</v>
      </c>
      <c r="AC247" s="188">
        <v>8.5</v>
      </c>
      <c r="AD247" s="189">
        <v>30.9</v>
      </c>
      <c r="AE247" s="189">
        <v>8.58</v>
      </c>
      <c r="AF247" s="190">
        <v>7</v>
      </c>
      <c r="AG247" s="191">
        <v>1675</v>
      </c>
      <c r="AH247" s="192">
        <v>1.5</v>
      </c>
      <c r="AI247" s="193">
        <v>0</v>
      </c>
      <c r="AJ247" s="194">
        <f>IF(OR(AD247&lt;0,AD247="n/a",AD247=0,AN247="n/a"),"n/a",AN247/AD247)</f>
        <v>0.4335487949288907</v>
      </c>
      <c r="AK247" t="s" s="338">
        <f>IF(OR(AN247&lt;0,AN247="n/a",AO247&lt;0,AO247="n/a"),"n/a",AN247/AO247)</f>
        <v>143</v>
      </c>
      <c r="AL247" s="196">
        <f>((AP247/AQ247)^(1/1)-1)*100</f>
        <v>12.5</v>
      </c>
      <c r="AM247" s="196">
        <f>IF(AS247=0,"n/a",((AP247/AS247)^(1/3)-1)*100)</f>
        <v>14.47142425533319</v>
      </c>
      <c r="AN247" s="196">
        <f>IF(AV247=0,"n/a",((AP247/AV247)^(1/5)-1)*100)</f>
        <v>13.39665776330272</v>
      </c>
      <c r="AO247" t="s" s="338">
        <f>IF(BB247=0,"n/a",((AP247/BB247)^(1/10)-1)*100)</f>
        <v>143</v>
      </c>
      <c r="AP247" s="194">
        <v>1.8</v>
      </c>
      <c r="AQ247" s="194">
        <v>1.6</v>
      </c>
      <c r="AR247" s="194">
        <v>1.4</v>
      </c>
      <c r="AS247" s="194">
        <v>1.2</v>
      </c>
      <c r="AT247" s="199"/>
      <c r="AU247" s="194">
        <v>1</v>
      </c>
      <c r="AV247" s="198">
        <v>0.96</v>
      </c>
      <c r="AW247" s="199"/>
      <c r="AX247" s="398">
        <v>0.96</v>
      </c>
      <c r="AY247" s="370">
        <v>0.96</v>
      </c>
      <c r="AZ247" s="202">
        <v>0.84</v>
      </c>
      <c r="BA247" s="202">
        <v>0.36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4">
        <v>0</v>
      </c>
      <c r="BJ247" s="200">
        <f>SUM(AP247:BI247)</f>
        <v>11.08</v>
      </c>
      <c r="BK247" s="205">
        <f>((AP247/AQ247)-1)*100</f>
        <v>12.5</v>
      </c>
      <c r="BL247" s="205">
        <f>((AQ247/AR247)-1)*100</f>
        <v>14.2857142857143</v>
      </c>
      <c r="BM247" s="205">
        <f>((AR247/AS247)-1)*100</f>
        <v>16.66666666666667</v>
      </c>
      <c r="BN247" s="205">
        <f>IF(AU247=0,0,IF(AU247&gt;AS247,0,((AS247/AU247)-1)*100))</f>
        <v>20</v>
      </c>
      <c r="BO247" s="205">
        <f>IF(AV247=0,0,IF(AV247&gt;AU247,0,((AU247/AV247)-1)*100))</f>
        <v>4.166666666666674</v>
      </c>
      <c r="BP247" s="205">
        <f>IF(AX247=0,0,IF(AX247&gt;AV247,0,((AV247/AX247)-1)*100))</f>
        <v>0</v>
      </c>
      <c r="BQ247" s="206">
        <f>IF(AY247=0,0,IF(AY247&gt;AX247,0,((AX247/AY247)-1)*100))</f>
        <v>0</v>
      </c>
      <c r="BR247" s="207">
        <f>IF(AZ247=0,0,IF(AZ247&gt;AY247,0,((AY247/AZ247)-1)*100))</f>
        <v>14.28571428571428</v>
      </c>
      <c r="BS247" s="207">
        <f>IF(BA247=0,0,IF(BA247&gt;AZ247,0,((AZ247/BA247)-1)*100))</f>
        <v>133.3333333333333</v>
      </c>
      <c r="BT247" s="207">
        <f>IF(BB247=0,0,IF(BB247&gt;BA247,0,((BA247/BB247)-1)*100))</f>
        <v>0</v>
      </c>
      <c r="BU247" s="207">
        <f>IF(BC247=0,0,IF(BC247&gt;BB247,0,((BB247/BC247)-1)*100))</f>
        <v>0</v>
      </c>
      <c r="BV247" s="207">
        <f>IF(BD247=0,0,IF(BD247&gt;BC247,0,((BC247/BD247)-1)*100))</f>
        <v>0</v>
      </c>
      <c r="BW247" s="207">
        <f>IF(BE247=0,0,IF(BE247&gt;BD247,0,((BD247/BE247)-1)*100))</f>
        <v>0</v>
      </c>
      <c r="BX247" s="207">
        <f>IF(BF247=0,0,IF(BF247&gt;BE247,0,((BE247/BF247)-1)*100))</f>
        <v>0</v>
      </c>
      <c r="BY247" s="207">
        <f>IF(BG247=0,0,IF(BG247&gt;BF247,0,((BF247/BG247)-1)*100))</f>
        <v>0</v>
      </c>
      <c r="BZ247" s="207">
        <f>IF(BH247=0,0,IF(BH247&gt;BG247,0,((BG247/BH247)-1)*100))</f>
        <v>0</v>
      </c>
      <c r="CA247" s="208">
        <f>IF(BI247=0,0,IF(BI247&gt;BH247,0,((BH247/BI247)-1)*100))</f>
        <v>0</v>
      </c>
      <c r="CB247" s="205">
        <f>AVERAGE(BK247:CA247)</f>
        <v>12.66106442577031</v>
      </c>
      <c r="CC247" s="205">
        <f>SQRT(AVERAGE((BK247-$CB247)^2,(BL247-$CB247)^2,(BM247-$CB247)^2,(BN247-$CB247)^2,(BO247-$CB247)^2,(BP247-$CB247)^2,(BQ247-$CB247)^2,(BR247-$CB247)^2,(BS247-$CB247)^2,(BT247-$CB247)^2,(BU247-$CB247)^2,(BV247-$CB247)^2,(BW247-$CB247)^2,(BX247-$CB247)^2,(BY247-$CB247)^2,(BZ247-$CB247)^2,(CA247-$CB247)^2))</f>
        <v>30.97644887299646</v>
      </c>
      <c r="CD247" t="s" s="110">
        <v>152</v>
      </c>
      <c r="CE247" s="209">
        <f>IF(AN247="n/a","n/a",IF(U247&lt;0,"n/a",IF(U247="n/a","n/a",I247+AN247-U247)))</f>
        <v>-4.99421405225149</v>
      </c>
      <c r="CF247" s="209">
        <f>IF(AN247="n/a","n/a",I247+AN247)</f>
        <v>15.41319335515592</v>
      </c>
      <c r="CG247" s="205">
        <f>D247/10+(1000-E247)/100+IF(F247="N",2,IF(F247="Y",1,0))+IF(G247="N",2,IF(G247="Y",1,0))+IF(L247&gt;10,5,L247/2)+IF(S247&gt;100,0,IF(S247&lt;0,0,(100-S247)/10))+IF(U247&gt;100,0,IF(U247&lt;0,0,(100-U247)/10))+IF(X247="-",0,IF(X247="N/A",0,IF(X247&gt;5,0,5-X247)))+IF(Y247&gt;5,0,5-Y247)+IF(Z247="N/A",0,IF(Z247&gt;5,0,5-Z247))+IF(AB247&lt;0,0,IF(AB247="-",0,IF(AB247="N/A",0,IF(AB247&gt;10,5,AB247/2))))+IF(AC247="n/a",0,IF(AC247&lt;0,0,IF(AC247&gt;10,5,AC247/2)))+IF(AE247="n/a",0,IF(AE247&lt;0,0,IF(AE247&gt;10,5,AE247/2)))+AF247/10+IF(AG247&gt;100000,3,IF(AG247&gt;10000,2,IF(AG247&gt;1000,1,0)))+IF(AL247&gt;10,5,AL247/2)+IF(AM247="n/a",0,IF(AM247&gt;10,5,AM247/2))+IF(AN247="n/a",0,IF(AN247&gt;10,5,AN247/2))+IF(AO247="n/a",0,IF(AO247&lt;0,0,IF(AO247&gt;10,5,AO247/2)))+IF(CB247&gt;10,5,CB247/2)</f>
        <v>67.7540329218107</v>
      </c>
      <c r="CH247" s="315">
        <f>IF(AB247="n/a",1.03*AP247,IF(AB247&lt;0,1.01*AP247,IF(AB247&gt;10,1.1*AP247,(1+AB247/100)*AP247)))</f>
        <v>1.98</v>
      </c>
      <c r="CI247" s="211">
        <f>IF($AC247="n/a",1.03*CH247,IF($AC247&lt;0,1.01*CH247,IF($AC247&gt;10,1.1*CH247,(1+$AC247/100)*CH247)))</f>
        <v>2.1483</v>
      </c>
      <c r="CJ247" s="212">
        <f>IF($AE247="n/a",1.03*CI247,IF($AE247&lt;0,1.01*CI247,IF($AE247&gt;10,1.1*CI247,(1+$AE247/100)*CI247)))</f>
        <v>2.332624140000001</v>
      </c>
      <c r="CK247" s="212">
        <f>IF($AE247="n/a",1.03*CJ247,IF($AE247&lt;0,1.01*CJ247,IF($AE247&gt;10,1.1*CJ247,(1+$AE247/100)*CJ247)))</f>
        <v>2.532763291212001</v>
      </c>
      <c r="CL247" s="210">
        <f>IF($AE247="n/a",1.03*CK247,IF($AE247&lt;0,1.01*CK247,IF($AE247&gt;10,1.1*CK247,(1+$AE247/100)*CK247)))</f>
        <v>2.750074381597991</v>
      </c>
      <c r="CM247" s="211">
        <f>SUM(CH247:CL247)</f>
        <v>11.74376181280999</v>
      </c>
      <c r="CN247" s="208">
        <f>(CM247/H247)*100</f>
        <v>11.84085683888888</v>
      </c>
      <c r="CO247" s="213">
        <v>0.5600000000000001</v>
      </c>
      <c r="CP247" s="214">
        <v>38.9</v>
      </c>
      <c r="CQ247" s="215">
        <v>-9</v>
      </c>
      <c r="CR247" s="214">
        <v>-1.2</v>
      </c>
      <c r="CS247" s="215">
        <v>12.3</v>
      </c>
    </row>
    <row r="248" ht="11.25" customHeight="1">
      <c r="A248" t="s" s="227">
        <v>1620</v>
      </c>
      <c r="B248" t="s" s="116">
        <v>1621</v>
      </c>
      <c r="C248" t="s" s="116">
        <v>599</v>
      </c>
      <c r="D248" s="218">
        <v>6</v>
      </c>
      <c r="E248" s="85">
        <v>684</v>
      </c>
      <c r="F248" t="s" s="220">
        <v>129</v>
      </c>
      <c r="G248" t="s" s="221">
        <v>129</v>
      </c>
      <c r="H248" s="493">
        <v>104.22</v>
      </c>
      <c r="I248" s="223">
        <f>(R248/H248)*100</f>
        <v>1.381692573402418</v>
      </c>
      <c r="J248" s="224">
        <v>0.33</v>
      </c>
      <c r="K248" s="224">
        <v>0.36</v>
      </c>
      <c r="L248" s="223">
        <f>((K248/J248)-1)*100</f>
        <v>9.090909090909083</v>
      </c>
      <c r="M248" s="226">
        <v>42986</v>
      </c>
      <c r="N248" s="226">
        <v>42989</v>
      </c>
      <c r="O248" s="226">
        <v>43012</v>
      </c>
      <c r="P248" t="s" s="227">
        <v>325</v>
      </c>
      <c r="Q248" s="316"/>
      <c r="R248" s="225">
        <f>K248*4</f>
        <v>1.44</v>
      </c>
      <c r="S248" s="228">
        <f>IF(OR(W248&lt;0.01,W248="n/a"),"n/a",R248/W248*100)</f>
        <v>28.29076620825147</v>
      </c>
      <c r="T248" s="229">
        <f>IF(OR(W248&lt;0.01,Z248="n/a"),"n/a",(H248/SQRT(22.5*W248*(H248/Z248))-1)*100)</f>
        <v>55.58445485754751</v>
      </c>
      <c r="U248" s="223">
        <f>IF(OR(W248&lt;0.01,W248="n/a"),"n/a",H248/W248)</f>
        <v>20.475442043222</v>
      </c>
      <c r="V248" s="230">
        <v>12</v>
      </c>
      <c r="W248" s="222">
        <v>5.09</v>
      </c>
      <c r="X248" s="222">
        <v>1.56</v>
      </c>
      <c r="Y248" s="231">
        <v>4.3</v>
      </c>
      <c r="Z248" s="232">
        <v>2.66</v>
      </c>
      <c r="AA248" s="233">
        <v>13.1</v>
      </c>
      <c r="AB248" s="234">
        <v>0.9</v>
      </c>
      <c r="AC248" s="235">
        <v>12.89</v>
      </c>
      <c r="AD248" s="236">
        <v>8.1</v>
      </c>
      <c r="AE248" s="236">
        <v>13.15</v>
      </c>
      <c r="AF248" s="237">
        <v>19</v>
      </c>
      <c r="AG248" s="238">
        <v>10835</v>
      </c>
      <c r="AH248" s="239">
        <v>0.5</v>
      </c>
      <c r="AI248" s="240">
        <v>0.65</v>
      </c>
      <c r="AJ248" t="s" s="265">
        <f>IF(OR(AD248&lt;0,AD248="n/a",AD248=0,AN248="n/a"),"n/a",AN248/AD248)</f>
        <v>143</v>
      </c>
      <c r="AK248" t="s" s="265">
        <f>IF(OR(AN248&lt;0,AN248="n/a",AO248&lt;0,AO248="n/a"),"n/a",AN248/AO248)</f>
        <v>143</v>
      </c>
      <c r="AL248" s="243">
        <f>((AP248/AQ248)^(1/1)-1)*100</f>
        <v>3.937007874015741</v>
      </c>
      <c r="AM248" s="243">
        <f>IF(AS248=0,"n/a",((AP248/AS248)^(1/3)-1)*100)</f>
        <v>16.26032920568146</v>
      </c>
      <c r="AN248" t="s" s="265">
        <f>IF(AV248=0,"n/a",((AP248/AV248)^(1/5)-1)*100)</f>
        <v>143</v>
      </c>
      <c r="AO248" t="s" s="265">
        <f>IF(BB248=0,"n/a",((AP248/BB248)^(1/10)-1)*100)</f>
        <v>143</v>
      </c>
      <c r="AP248" s="321">
        <v>1.32</v>
      </c>
      <c r="AQ248" s="241">
        <v>1.27</v>
      </c>
      <c r="AR248" s="241">
        <v>1.055</v>
      </c>
      <c r="AS248" s="241">
        <v>0.84</v>
      </c>
      <c r="AT248" s="245"/>
      <c r="AU248" s="241">
        <v>0.585</v>
      </c>
      <c r="AV248" s="321">
        <v>0</v>
      </c>
      <c r="AW248" s="245"/>
      <c r="AX248" s="583">
        <v>0</v>
      </c>
      <c r="AY248" s="394">
        <v>0</v>
      </c>
      <c r="AZ248" s="317">
        <v>0</v>
      </c>
      <c r="BA248" s="317">
        <v>0</v>
      </c>
      <c r="BB248" s="317">
        <v>0</v>
      </c>
      <c r="BC248" s="317">
        <v>0</v>
      </c>
      <c r="BD248" s="317">
        <v>0</v>
      </c>
      <c r="BE248" s="317">
        <v>0</v>
      </c>
      <c r="BF248" s="317">
        <v>0</v>
      </c>
      <c r="BG248" s="317">
        <v>0</v>
      </c>
      <c r="BH248" s="317">
        <v>0.04</v>
      </c>
      <c r="BI248" s="401">
        <v>0.16</v>
      </c>
      <c r="BJ248" s="246">
        <f>SUM(AP248:BI248)</f>
        <v>5.27</v>
      </c>
      <c r="BK248" s="250">
        <f>((AP248/AQ248)-1)*100</f>
        <v>3.937007874015741</v>
      </c>
      <c r="BL248" s="250">
        <f>((AQ248/AR248)-1)*100</f>
        <v>20.37914691943128</v>
      </c>
      <c r="BM248" s="250">
        <f>((AR248/AS248)-1)*100</f>
        <v>25.59523809523809</v>
      </c>
      <c r="BN248" s="250">
        <f>IF(AU248=0,0,IF(AU248&gt;AS248,0,((AS248/AU248)-1)*100))</f>
        <v>43.58974358974359</v>
      </c>
      <c r="BO248" s="250">
        <f>IF(AV248=0,0,IF(AV248&gt;AU248,0,((AU248/AV248)-1)*100))</f>
        <v>0</v>
      </c>
      <c r="BP248" s="250">
        <f>IF(AX248=0,0,IF(AX248&gt;AV248,0,((AV248/AX248)-1)*100))</f>
        <v>0</v>
      </c>
      <c r="BQ248" s="251">
        <f>IF(AY248=0,0,IF(AY248&gt;AX248,0,((AX248/AY248)-1)*100))</f>
        <v>0</v>
      </c>
      <c r="BR248" s="252">
        <f>IF(AZ248=0,0,IF(AZ248&gt;AY248,0,((AY248/AZ248)-1)*100))</f>
        <v>0</v>
      </c>
      <c r="BS248" s="252">
        <f>IF(BA248=0,0,IF(BA248&gt;AZ248,0,((AZ248/BA248)-1)*100))</f>
        <v>0</v>
      </c>
      <c r="BT248" s="252">
        <f>IF(BB248=0,0,IF(BB248&gt;BA248,0,((BA248/BB248)-1)*100))</f>
        <v>0</v>
      </c>
      <c r="BU248" s="252">
        <f>IF(BC248=0,0,IF(BC248&gt;BB248,0,((BB248/BC248)-1)*100))</f>
        <v>0</v>
      </c>
      <c r="BV248" s="252">
        <f>IF(BD248=0,0,IF(BD248&gt;BC248,0,((BC248/BD248)-1)*100))</f>
        <v>0</v>
      </c>
      <c r="BW248" s="252">
        <f>IF(BE248=0,0,IF(BE248&gt;BD248,0,((BD248/BE248)-1)*100))</f>
        <v>0</v>
      </c>
      <c r="BX248" s="252">
        <f>IF(BF248=0,0,IF(BF248&gt;BE248,0,((BE248/BF248)-1)*100))</f>
        <v>0</v>
      </c>
      <c r="BY248" s="252">
        <f>IF(BG248=0,0,IF(BG248&gt;BF248,0,((BF248/BG248)-1)*100))</f>
        <v>0</v>
      </c>
      <c r="BZ248" s="252">
        <f>IF(BH248=0,0,IF(BH248&gt;BG248,0,((BG248/BH248)-1)*100))</f>
        <v>0</v>
      </c>
      <c r="CA248" s="253">
        <f>IF(BI248=0,0,IF(BI248&gt;BH248,0,((BH248/BI248)-1)*100))</f>
        <v>0</v>
      </c>
      <c r="CB248" s="250">
        <f>AVERAGE(BK248:CA248)</f>
        <v>5.500066851672277</v>
      </c>
      <c r="CC248" s="250">
        <f>SQRT(AVERAGE((BK248-$CB248)^2,(BL248-$CB248)^2,(BM248-$CB248)^2,(BN248-$CB248)^2,(BO248-$CB248)^2,(BP248-$CB248)^2,(BQ248-$CB248)^2,(BR248-$CB248)^2,(BS248-$CB248)^2,(BT248-$CB248)^2,(BU248-$CB248)^2,(BV248-$CB248)^2,(BW248-$CB248)^2,(BX248-$CB248)^2,(BY248-$CB248)^2,(BZ248-$CB248)^2,(CA248-$CB248)^2))</f>
        <v>12.05801934324855</v>
      </c>
      <c r="CD248" t="s" s="116">
        <v>137</v>
      </c>
      <c r="CE248" t="s" s="402">
        <f>IF(AN248="n/a","n/a",IF(U248&lt;0,"n/a",IF(U248="n/a","n/a",I248+AN248-U248)))</f>
        <v>143</v>
      </c>
      <c r="CF248" t="s" s="402">
        <f>IF(AN248="n/a","n/a",I248+AN248)</f>
        <v>143</v>
      </c>
      <c r="CG248" s="250">
        <f>D248/10+(1000-E248)/100+IF(F248="N",2,IF(F248="Y",1,0))+IF(G248="N",2,IF(G248="Y",1,0))+IF(L248&gt;10,5,L248/2)+IF(S248&gt;100,0,IF(S248&lt;0,0,(100-S248)/10))+IF(U248&gt;100,0,IF(U248&lt;0,0,(100-U248)/10))+IF(X248="-",0,IF(X248="N/A",0,IF(X248&gt;5,0,5-X248)))+IF(Y248&gt;5,0,5-Y248)+IF(Z248="N/A",0,IF(Z248&gt;5,0,5-Z248))+IF(AB248&lt;0,0,IF(AB248="-",0,IF(AB248="N/A",0,IF(AB248&gt;10,5,AB248/2))))+IF(AC248="n/a",0,IF(AC248&lt;0,0,IF(AC248&gt;10,5,AC248/2)))+IF(AE248="n/a",0,IF(AE248&lt;0,0,IF(AE248&gt;10,5,AE248/2)))+AF248/10+IF(AG248&gt;100000,3,IF(AG248&gt;10000,2,IF(AG248&gt;1000,1,0)))+IF(AL248&gt;10,5,AL248/2)+IF(AM248="n/a",0,IF(AM248&gt;10,5,AM248/2))+IF(AN248="n/a",0,IF(AN248&gt;10,5,AN248/2))+IF(AO248="n/a",0,IF(AO248&lt;0,0,IF(AO248&gt;10,5,AO248/2)))+IF(CB248&gt;10,5,CB248/2)</f>
        <v>53.9773710831512</v>
      </c>
      <c r="CH248" s="255">
        <f>IF(AB248="n/a",1.03*AP248,IF(AB248&lt;0,1.01*AP248,IF(AB248&gt;10,1.1*AP248,(1+AB248/100)*AP248)))</f>
        <v>1.33188</v>
      </c>
      <c r="CI248" s="256">
        <f>IF($AC248="n/a",1.03*CH248,IF($AC248&lt;0,1.01*CH248,IF($AC248&gt;10,1.1*CH248,(1+$AC248/100)*CH248)))</f>
        <v>1.465068</v>
      </c>
      <c r="CJ248" s="257">
        <f>IF($AE248="n/a",1.03*CI248,IF($AE248&lt;0,1.01*CI248,IF($AE248&gt;10,1.1*CI248,(1+$AE248/100)*CI248)))</f>
        <v>1.6115748</v>
      </c>
      <c r="CK248" s="257">
        <f>IF($AE248="n/a",1.03*CJ248,IF($AE248&lt;0,1.01*CJ248,IF($AE248&gt;10,1.1*CJ248,(1+$AE248/100)*CJ248)))</f>
        <v>1.77273228</v>
      </c>
      <c r="CL248" s="258">
        <f>IF($AE248="n/a",1.03*CK248,IF($AE248&lt;0,1.01*CK248,IF($AE248&gt;10,1.1*CK248,(1+$AE248/100)*CK248)))</f>
        <v>1.950005508</v>
      </c>
      <c r="CM248" s="256">
        <f>SUM(CH248:CL248)</f>
        <v>8.131260588000002</v>
      </c>
      <c r="CN248" s="253">
        <f>(CM248/H248)*100</f>
        <v>7.802015532527348</v>
      </c>
      <c r="CO248" s="259">
        <v>0.86</v>
      </c>
      <c r="CP248" s="260">
        <v>31.8</v>
      </c>
      <c r="CQ248" s="261">
        <v>-4.5</v>
      </c>
      <c r="CR248" s="260">
        <v>-1.1</v>
      </c>
      <c r="CS248" s="261">
        <v>8.1</v>
      </c>
    </row>
    <row r="249" ht="11.25" customHeight="1">
      <c r="A249" t="s" s="227">
        <v>1622</v>
      </c>
      <c r="B249" t="s" s="116">
        <v>1623</v>
      </c>
      <c r="C249" t="s" s="116">
        <v>140</v>
      </c>
      <c r="D249" s="218">
        <v>6</v>
      </c>
      <c r="E249" s="85">
        <v>700</v>
      </c>
      <c r="F249" t="s" s="220">
        <v>129</v>
      </c>
      <c r="G249" t="s" s="221">
        <v>129</v>
      </c>
      <c r="H249" s="493">
        <v>47.33</v>
      </c>
      <c r="I249" s="223">
        <f>(R249/H249)*100</f>
        <v>2.957954785548278</v>
      </c>
      <c r="J249" s="224">
        <v>0.32</v>
      </c>
      <c r="K249" s="224">
        <v>0.35</v>
      </c>
      <c r="L249" s="223">
        <f>((K249/J249)-1)*100</f>
        <v>9.375</v>
      </c>
      <c r="M249" s="226">
        <v>43088</v>
      </c>
      <c r="N249" s="226">
        <v>43089</v>
      </c>
      <c r="O249" s="226">
        <v>43105</v>
      </c>
      <c r="P249" t="s" s="227">
        <v>618</v>
      </c>
      <c r="Q249" t="s" s="582">
        <v>1055</v>
      </c>
      <c r="R249" s="225">
        <f>K249*4</f>
        <v>1.4</v>
      </c>
      <c r="S249" s="228">
        <f>IF(OR(W249&lt;0.01,W249="n/a"),"n/a",R249/W249*100)</f>
        <v>85.88957055214725</v>
      </c>
      <c r="T249" s="229">
        <f>IF(OR(W249&lt;0.01,Z249="n/a"),"n/a",(H249/SQRT(22.5*W249*(H249/Z249))-1)*100)</f>
        <v>139.3727317458622</v>
      </c>
      <c r="U249" s="223">
        <f>IF(OR(W249&lt;0.01,W249="n/a"),"n/a",H249/W249)</f>
        <v>29.03680981595092</v>
      </c>
      <c r="V249" s="230">
        <v>12</v>
      </c>
      <c r="W249" s="222">
        <v>1.63</v>
      </c>
      <c r="X249" s="222">
        <v>1.82</v>
      </c>
      <c r="Y249" s="231">
        <v>1.94</v>
      </c>
      <c r="Z249" s="232">
        <v>4.44</v>
      </c>
      <c r="AA249" s="233">
        <v>15.7</v>
      </c>
      <c r="AB249" s="234">
        <v>6</v>
      </c>
      <c r="AC249" s="235">
        <v>11.21</v>
      </c>
      <c r="AD249" s="236">
        <v>25</v>
      </c>
      <c r="AE249" s="236">
        <v>15.9</v>
      </c>
      <c r="AF249" s="237">
        <v>11</v>
      </c>
      <c r="AG249" s="238">
        <v>6501</v>
      </c>
      <c r="AH249" s="239">
        <v>0.1</v>
      </c>
      <c r="AI249" s="240">
        <v>1.84</v>
      </c>
      <c r="AJ249" t="s" s="265">
        <f>IF(OR(AD249&lt;0,AD249="n/a",AD249=0,AN249="n/a"),"n/a",AN249/AD249)</f>
        <v>143</v>
      </c>
      <c r="AK249" t="s" s="265">
        <f>IF(OR(AN249&lt;0,AN249="n/a",AO249&lt;0,AO249="n/a"),"n/a",AN249/AO249)</f>
        <v>143</v>
      </c>
      <c r="AL249" s="243">
        <f>((AP249/AQ249)^(1/1)-1)*100</f>
        <v>7.407407407407396</v>
      </c>
      <c r="AM249" s="243">
        <f>IF(AS249=0,"n/a",((AP249/AS249)^(1/3)-1)*100)</f>
        <v>15.13697074641522</v>
      </c>
      <c r="AN249" t="s" s="265">
        <f>IF(AV249=0,"n/a",((AP249/AV249)^(1/5)-1)*100)</f>
        <v>143</v>
      </c>
      <c r="AO249" t="s" s="265">
        <f>IF(BB249=0,"n/a",((AP249/BB249)^(1/10)-1)*100)</f>
        <v>143</v>
      </c>
      <c r="AP249" s="241">
        <v>1.16</v>
      </c>
      <c r="AQ249" s="241">
        <v>1.08</v>
      </c>
      <c r="AR249" s="241">
        <v>1</v>
      </c>
      <c r="AS249" s="241">
        <v>0.76</v>
      </c>
      <c r="AT249" s="245"/>
      <c r="AU249" s="321">
        <v>0</v>
      </c>
      <c r="AV249" s="321">
        <v>0</v>
      </c>
      <c r="AW249" s="245"/>
      <c r="AX249" s="583">
        <v>0</v>
      </c>
      <c r="AY249" s="394">
        <v>0</v>
      </c>
      <c r="AZ249" s="317">
        <v>0</v>
      </c>
      <c r="BA249" s="317">
        <v>0</v>
      </c>
      <c r="BB249" s="317">
        <v>0</v>
      </c>
      <c r="BC249" s="317">
        <v>0</v>
      </c>
      <c r="BD249" s="317">
        <v>0</v>
      </c>
      <c r="BE249" s="317">
        <v>0</v>
      </c>
      <c r="BF249" s="317">
        <v>0</v>
      </c>
      <c r="BG249" s="317">
        <v>0</v>
      </c>
      <c r="BH249" s="317">
        <v>0</v>
      </c>
      <c r="BI249" s="401">
        <v>0</v>
      </c>
      <c r="BJ249" s="246">
        <f>SUM(AP249:BI249)</f>
        <v>4</v>
      </c>
      <c r="BK249" s="250">
        <f>((AP249/AQ249)-1)*100</f>
        <v>7.407407407407396</v>
      </c>
      <c r="BL249" s="250">
        <f>((AQ249/AR249)-1)*100</f>
        <v>8.000000000000007</v>
      </c>
      <c r="BM249" s="250">
        <f>((AR249/AS249)-1)*100</f>
        <v>31.57894736842106</v>
      </c>
      <c r="BN249" s="250">
        <f>IF(AU249=0,0,IF(AU249&gt;AS249,0,((AS249/AU249)-1)*100))</f>
        <v>0</v>
      </c>
      <c r="BO249" s="250">
        <f>IF(AV249=0,0,IF(AV249&gt;AU249,0,((AU249/AV249)-1)*100))</f>
        <v>0</v>
      </c>
      <c r="BP249" s="250">
        <f>IF(AX249=0,0,IF(AX249&gt;AV249,0,((AV249/AX249)-1)*100))</f>
        <v>0</v>
      </c>
      <c r="BQ249" s="251">
        <f>IF(AY249=0,0,IF(AY249&gt;AX249,0,((AX249/AY249)-1)*100))</f>
        <v>0</v>
      </c>
      <c r="BR249" s="252">
        <f>IF(AZ249=0,0,IF(AZ249&gt;AY249,0,((AY249/AZ249)-1)*100))</f>
        <v>0</v>
      </c>
      <c r="BS249" s="252">
        <f>IF(BA249=0,0,IF(BA249&gt;AZ249,0,((AZ249/BA249)-1)*100))</f>
        <v>0</v>
      </c>
      <c r="BT249" s="252">
        <f>IF(BB249=0,0,IF(BB249&gt;BA249,0,((BA249/BB249)-1)*100))</f>
        <v>0</v>
      </c>
      <c r="BU249" s="252">
        <f>IF(BC249=0,0,IF(BC249&gt;BB249,0,((BB249/BC249)-1)*100))</f>
        <v>0</v>
      </c>
      <c r="BV249" s="252">
        <f>IF(BD249=0,0,IF(BD249&gt;BC249,0,((BC249/BD249)-1)*100))</f>
        <v>0</v>
      </c>
      <c r="BW249" s="252">
        <f>IF(BE249=0,0,IF(BE249&gt;BD249,0,((BD249/BE249)-1)*100))</f>
        <v>0</v>
      </c>
      <c r="BX249" s="252">
        <f>IF(BF249=0,0,IF(BF249&gt;BE249,0,((BE249/BF249)-1)*100))</f>
        <v>0</v>
      </c>
      <c r="BY249" s="252">
        <f>IF(BG249=0,0,IF(BG249&gt;BF249,0,((BF249/BG249)-1)*100))</f>
        <v>0</v>
      </c>
      <c r="BZ249" s="252">
        <f>IF(BH249=0,0,IF(BH249&gt;BG249,0,((BG249/BH249)-1)*100))</f>
        <v>0</v>
      </c>
      <c r="CA249" s="253">
        <f>IF(BI249=0,0,IF(BI249&gt;BH249,0,((BH249/BI249)-1)*100))</f>
        <v>0</v>
      </c>
      <c r="CB249" s="250">
        <f>AVERAGE(BK249:CA249)</f>
        <v>2.763903222107557</v>
      </c>
      <c r="CC249" s="250">
        <f>SQRT(AVERAGE((BK249-$CB249)^2,(BL249-$CB249)^2,(BM249-$CB249)^2,(BN249-$CB249)^2,(BO249-$CB249)^2,(BP249-$CB249)^2,(BQ249-$CB249)^2,(BR249-$CB249)^2,(BS249-$CB249)^2,(BT249-$CB249)^2,(BU249-$CB249)^2,(BV249-$CB249)^2,(BW249-$CB249)^2,(BX249-$CB249)^2,(BY249-$CB249)^2,(BZ249-$CB249)^2,(CA249-$CB249)^2))</f>
        <v>7.616676224446477</v>
      </c>
      <c r="CD249" t="s" s="116">
        <v>137</v>
      </c>
      <c r="CE249" t="s" s="402">
        <f>IF(AN249="n/a","n/a",IF(U249&lt;0,"n/a",IF(U249="n/a","n/a",I249+AN249-U249)))</f>
        <v>143</v>
      </c>
      <c r="CF249" t="s" s="402">
        <f>IF(AN249="n/a","n/a",I249+AN249)</f>
        <v>143</v>
      </c>
      <c r="CG249" s="250">
        <f>D249/10+(1000-E249)/100+IF(F249="N",2,IF(F249="Y",1,0))+IF(G249="N",2,IF(G249="Y",1,0))+IF(L249&gt;10,5,L249/2)+IF(S249&gt;100,0,IF(S249&lt;0,0,(100-S249)/10))+IF(U249&gt;100,0,IF(U249&lt;0,0,(100-U249)/10))+IF(X249="-",0,IF(X249="N/A",0,IF(X249&gt;5,0,5-X249)))+IF(Y249&gt;5,0,5-Y249)+IF(Z249="N/A",0,IF(Z249&gt;5,0,5-Z249))+IF(AB249&lt;0,0,IF(AB249="-",0,IF(AB249="N/A",0,IF(AB249&gt;10,5,AB249/2))))+IF(AC249="n/a",0,IF(AC249&lt;0,0,IF(AC249&gt;10,5,AC249/2)))+IF(AE249="n/a",0,IF(AE249&lt;0,0,IF(AE249&gt;10,5,AE249/2)))+AF249/10+IF(AG249&gt;100000,3,IF(AG249&gt;10000,2,IF(AG249&gt;1000,1,0)))+IF(AL249&gt;10,5,AL249/2)+IF(AM249="n/a",0,IF(AM249&gt;10,5,AM249/2))+IF(AN249="n/a",0,IF(AN249&gt;10,5,AN249/2))+IF(AO249="n/a",0,IF(AO249&lt;0,0,IF(AO249&gt;10,5,AO249/2)))+IF(CB249&gt;10,5,CB249/2)</f>
        <v>48.78051727794766</v>
      </c>
      <c r="CH249" s="255">
        <f>IF(AB249="n/a",1.03*AP249,IF(AB249&lt;0,1.01*AP249,IF(AB249&gt;10,1.1*AP249,(1+AB249/100)*AP249)))</f>
        <v>1.2296</v>
      </c>
      <c r="CI249" s="256">
        <f>IF($AC249="n/a",1.03*CH249,IF($AC249&lt;0,1.01*CH249,IF($AC249&gt;10,1.1*CH249,(1+$AC249/100)*CH249)))</f>
        <v>1.35256</v>
      </c>
      <c r="CJ249" s="257">
        <f>IF($AE249="n/a",1.03*CI249,IF($AE249&lt;0,1.01*CI249,IF($AE249&gt;10,1.1*CI249,(1+$AE249/100)*CI249)))</f>
        <v>1.487816</v>
      </c>
      <c r="CK249" s="257">
        <f>IF($AE249="n/a",1.03*CJ249,IF($AE249&lt;0,1.01*CJ249,IF($AE249&gt;10,1.1*CJ249,(1+$AE249/100)*CJ249)))</f>
        <v>1.6365976</v>
      </c>
      <c r="CL249" s="258">
        <f>IF($AE249="n/a",1.03*CK249,IF($AE249&lt;0,1.01*CK249,IF($AE249&gt;10,1.1*CK249,(1+$AE249/100)*CK249)))</f>
        <v>1.800257360000001</v>
      </c>
      <c r="CM249" s="256">
        <f>SUM(CH249:CL249)</f>
        <v>7.506830960000001</v>
      </c>
      <c r="CN249" s="253">
        <f>(CM249/H249)*100</f>
        <v>15.86061897316713</v>
      </c>
      <c r="CO249" s="259">
        <v>1.1</v>
      </c>
      <c r="CP249" s="260">
        <v>24</v>
      </c>
      <c r="CQ249" s="261">
        <v>-2.7</v>
      </c>
      <c r="CR249" s="260">
        <v>2</v>
      </c>
      <c r="CS249" s="261">
        <v>7</v>
      </c>
    </row>
    <row r="250" ht="11.25" customHeight="1">
      <c r="A250" t="s" s="116">
        <v>1624</v>
      </c>
      <c r="B250" t="s" s="116">
        <v>1625</v>
      </c>
      <c r="C250" t="s" s="227">
        <v>1626</v>
      </c>
      <c r="D250" s="443">
        <v>6</v>
      </c>
      <c r="E250" s="85">
        <v>586</v>
      </c>
      <c r="F250" t="s" s="220">
        <v>129</v>
      </c>
      <c r="G250" t="s" s="221">
        <v>129</v>
      </c>
      <c r="H250" s="493">
        <v>43.65</v>
      </c>
      <c r="I250" s="223">
        <f>(R250/H250)*100</f>
        <v>1.832760595647194</v>
      </c>
      <c r="J250" s="224">
        <v>0.18</v>
      </c>
      <c r="K250" s="224">
        <v>0.2</v>
      </c>
      <c r="L250" s="223">
        <f>((K250/J250)-1)*100</f>
        <v>11.11111111111112</v>
      </c>
      <c r="M250" s="327">
        <v>42223</v>
      </c>
      <c r="N250" s="327">
        <v>42227</v>
      </c>
      <c r="O250" s="327">
        <v>42242</v>
      </c>
      <c r="P250" t="s" s="227">
        <v>541</v>
      </c>
      <c r="Q250" t="s" s="353">
        <v>1530</v>
      </c>
      <c r="R250" s="225">
        <f>K250*4</f>
        <v>0.8</v>
      </c>
      <c r="S250" s="228">
        <f>IF(OR(W250&lt;0.01,W250="n/a"),"n/a",R250/W250*100)</f>
        <v>133.3333333333333</v>
      </c>
      <c r="T250" s="229">
        <f>IF(OR(W250&lt;0.01,Z250="n/a"),"n/a",(H250/SQRT(22.5*W250*(H250/Z250))-1)*100)</f>
        <v>234.4747125469029</v>
      </c>
      <c r="U250" s="223">
        <f>IF(OR(W250&lt;0.01,W250="n/a"),"n/a",H250/W250)</f>
        <v>72.75</v>
      </c>
      <c r="V250" s="230">
        <v>6</v>
      </c>
      <c r="W250" s="222">
        <v>0.6</v>
      </c>
      <c r="X250" s="222">
        <v>2.12</v>
      </c>
      <c r="Y250" s="231">
        <v>1.71</v>
      </c>
      <c r="Z250" s="232">
        <v>3.46</v>
      </c>
      <c r="AA250" s="233">
        <v>5.2</v>
      </c>
      <c r="AB250" s="396">
        <v>121.4</v>
      </c>
      <c r="AC250" s="235">
        <v>18.25</v>
      </c>
      <c r="AD250" s="236">
        <v>-30.6</v>
      </c>
      <c r="AE250" s="236">
        <v>34.44</v>
      </c>
      <c r="AF250" s="237">
        <v>15</v>
      </c>
      <c r="AG250" s="238">
        <v>3520</v>
      </c>
      <c r="AH250" s="239">
        <v>0.5</v>
      </c>
      <c r="AI250" s="240">
        <v>0.68</v>
      </c>
      <c r="AJ250" t="s" s="265">
        <f>IF(OR(AD250&lt;0,AD250="n/a",AD250=0,AN250="n/a"),"n/a",AN250/AD250)</f>
        <v>143</v>
      </c>
      <c r="AK250" s="618">
        <f>IF(OR(AN250&lt;0,AN250="n/a",AO250&lt;0,AO250="n/a"),"n/a",AN250/AO250)</f>
        <v>1.323130883095583</v>
      </c>
      <c r="AL250" s="243">
        <f>((AP250/AQ250)^(1/1)-1)*100</f>
        <v>5.263157894736836</v>
      </c>
      <c r="AM250" s="243">
        <f>IF(AS250=0,"n/a",((AP250/AS250)^(1/3)-1)*100)</f>
        <v>5.566719197800074</v>
      </c>
      <c r="AN250" s="243">
        <f>IF(AV250=0,"n/a",((AP250/AV250)^(1/5)-1)*100)</f>
        <v>9.856054330611785</v>
      </c>
      <c r="AO250" s="244">
        <f>IF(BB250=0,"n/a",((AP250/BB250)^(1/10)-1)*100)</f>
        <v>7.449039589758999</v>
      </c>
      <c r="AP250" s="321">
        <v>0.8</v>
      </c>
      <c r="AQ250" s="241">
        <v>0.76</v>
      </c>
      <c r="AR250" s="321">
        <v>0.72</v>
      </c>
      <c r="AS250" s="241">
        <v>0.68</v>
      </c>
      <c r="AT250" s="245"/>
      <c r="AU250" s="241">
        <v>0.6</v>
      </c>
      <c r="AV250" s="241">
        <v>0.5</v>
      </c>
      <c r="AW250" s="245"/>
      <c r="AX250" s="583">
        <v>0.48</v>
      </c>
      <c r="AY250" s="394">
        <v>0.48</v>
      </c>
      <c r="AZ250" s="248">
        <v>0.48</v>
      </c>
      <c r="BA250" s="248">
        <v>0.435</v>
      </c>
      <c r="BB250" s="248">
        <v>0.39</v>
      </c>
      <c r="BC250" s="248">
        <v>0.36</v>
      </c>
      <c r="BD250" s="317">
        <v>0.34</v>
      </c>
      <c r="BE250" s="317">
        <v>0.34</v>
      </c>
      <c r="BF250" s="317">
        <v>0.34</v>
      </c>
      <c r="BG250" s="317">
        <v>0.34</v>
      </c>
      <c r="BH250" s="317">
        <v>0.34</v>
      </c>
      <c r="BI250" s="401">
        <v>0.34</v>
      </c>
      <c r="BJ250" s="246">
        <f>SUM(AP250:BI250)</f>
        <v>8.725000000000001</v>
      </c>
      <c r="BK250" s="250">
        <f>((AP250/AQ250)-1)*100</f>
        <v>5.263157894736836</v>
      </c>
      <c r="BL250" s="250">
        <f>((AQ250/AR250)-1)*100</f>
        <v>5.555555555555558</v>
      </c>
      <c r="BM250" s="250">
        <f>((AR250/AS250)-1)*100</f>
        <v>5.88235294117645</v>
      </c>
      <c r="BN250" s="250">
        <f>IF(AU250=0,0,IF(AU250&gt;AS250,0,((AS250/AU250)-1)*100))</f>
        <v>13.33333333333335</v>
      </c>
      <c r="BO250" s="250">
        <f>IF(AV250=0,0,IF(AV250&gt;AU250,0,((AU250/AV250)-1)*100))</f>
        <v>20</v>
      </c>
      <c r="BP250" s="250">
        <f>IF(AX250=0,0,IF(AX250&gt;AV250,0,((AV250/AX250)-1)*100))</f>
        <v>4.166666666666674</v>
      </c>
      <c r="BQ250" s="639">
        <f>IF(AY250=0,0,IF(AY250&gt;AX250,0,((AX250/AY250)-1)*100))</f>
        <v>0</v>
      </c>
      <c r="BR250" s="252">
        <f>IF(AZ250=0,0,IF(AZ250&gt;AY250,0,((AY250/AZ250)-1)*100))</f>
        <v>0</v>
      </c>
      <c r="BS250" s="252">
        <f>IF(BA250=0,0,IF(BA250&gt;AZ250,0,((AZ250/BA250)-1)*100))</f>
        <v>10.3448275862069</v>
      </c>
      <c r="BT250" s="252">
        <f>IF(BB250=0,0,IF(BB250&gt;BA250,0,((BA250/BB250)-1)*100))</f>
        <v>11.53846153846154</v>
      </c>
      <c r="BU250" s="252">
        <f>IF(BC250=0,0,IF(BC250&gt;BB250,0,((BB250/BC250)-1)*100))</f>
        <v>8.333333333333348</v>
      </c>
      <c r="BV250" s="252">
        <f>IF(BD250=0,0,IF(BD250&gt;BC250,0,((BC250/BD250)-1)*100))</f>
        <v>5.88235294117645</v>
      </c>
      <c r="BW250" s="252">
        <f>IF(BE250=0,0,IF(BE250&gt;BD250,0,((BD250/BE250)-1)*100))</f>
        <v>0</v>
      </c>
      <c r="BX250" s="252">
        <f>IF(BF250=0,0,IF(BF250&gt;BE250,0,((BE250/BF250)-1)*100))</f>
        <v>0</v>
      </c>
      <c r="BY250" s="252">
        <f>IF(BG250=0,0,IF(BG250&gt;BF250,0,((BF250/BG250)-1)*100))</f>
        <v>0</v>
      </c>
      <c r="BZ250" s="252">
        <f>IF(BH250=0,0,IF(BH250&gt;BG250,0,((BG250/BH250)-1)*100))</f>
        <v>0</v>
      </c>
      <c r="CA250" s="253">
        <f>IF(BI250=0,0,IF(BI250&gt;BH250,0,((BH250/BI250)-1)*100))</f>
        <v>0</v>
      </c>
      <c r="CB250" s="250">
        <f>AVERAGE(BK250:CA250)</f>
        <v>5.311767164155712</v>
      </c>
      <c r="CC250" s="250">
        <f>SQRT(AVERAGE((BK250-$CB250)^2,(BL250-$CB250)^2,(BM250-$CB250)^2,(BN250-$CB250)^2,(BO250-$CB250)^2,(BP250-$CB250)^2,(BQ250-$CB250)^2,(BR250-$CB250)^2,(BS250-$CB250)^2,(BT250-$CB250)^2,(BU250-$CB250)^2,(BV250-$CB250)^2,(BW250-$CB250)^2,(BX250-$CB250)^2,(BY250-$CB250)^2,(BZ250-$CB250)^2,(CA250-$CB250)^2))</f>
        <v>5.702689095793106</v>
      </c>
      <c r="CD250" t="s" s="116">
        <v>137</v>
      </c>
      <c r="CE250" s="254">
        <f>IF(AN250="n/a","n/a",IF(U250&lt;0,"n/a",IF(U250="n/a","n/a",I250+AN250-U250)))</f>
        <v>-61.06118507374102</v>
      </c>
      <c r="CF250" s="254">
        <f>IF(AN250="n/a","n/a",I250+AN250)</f>
        <v>11.68881492625898</v>
      </c>
      <c r="CG250" s="250">
        <f>D250/10+(1000-E250)/100+IF(F250="N",2,IF(F250="Y",1,0))+IF(G250="N",2,IF(G250="Y",1,0))+IF(L250&gt;10,5,L250/2)+IF(S250&gt;100,0,IF(S250&lt;0,0,(100-S250)/10))+IF(U250&gt;100,0,IF(U250&lt;0,0,(100-U250)/10))+IF(X250="-",0,IF(X250="N/A",0,IF(X250&gt;5,0,5-X250)))+IF(Y250&gt;5,0,5-Y250)+IF(Z250="N/A",0,IF(Z250&gt;5,0,5-Z250))+IF(AB250&lt;0,0,IF(AB250="-",0,IF(AB250="N/A",0,IF(AB250&gt;10,5,AB250/2))))+IF(AC250="n/a",0,IF(AC250&lt;0,0,IF(AC250&gt;10,5,AC250/2)))+IF(AE250="n/a",0,IF(AE250&lt;0,0,IF(AE250&gt;10,5,AE250/2)))+AF250/10+IF(AG250&gt;100000,3,IF(AG250&gt;10000,2,IF(AG250&gt;1000,1,0)))+IF(AL250&gt;10,5,AL250/2)+IF(AM250="n/a",0,IF(AM250&gt;10,5,AM250/2))+IF(AN250="n/a",0,IF(AN250&gt;10,5,AN250/2))+IF(AO250="n/a",0,IF(AO250&lt;0,0,IF(AO250&gt;10,5,AO250/2)))+IF(CB250&gt;10,5,CB250/2)</f>
        <v>54.39836908853169</v>
      </c>
      <c r="CH250" s="255">
        <f>IF(AB250="n/a",1.03*AP250,IF(AB250&lt;0,1.01*AP250,IF(AB250&gt;10,1.1*AP250,(1+AB250/100)*AP250)))</f>
        <v>0.8800000000000001</v>
      </c>
      <c r="CI250" s="256">
        <f>IF($AC250="n/a",1.03*CH250,IF($AC250&lt;0,1.01*CH250,IF($AC250&gt;10,1.1*CH250,(1+$AC250/100)*CH250)))</f>
        <v>0.9680000000000002</v>
      </c>
      <c r="CJ250" s="257">
        <f>IF($AE250="n/a",1.03*CI250,IF($AE250&lt;0,1.01*CI250,IF($AE250&gt;10,1.1*CI250,(1+$AE250/100)*CI250)))</f>
        <v>1.0648</v>
      </c>
      <c r="CK250" s="257">
        <f>IF($AE250="n/a",1.03*CJ250,IF($AE250&lt;0,1.01*CJ250,IF($AE250&gt;10,1.1*CJ250,(1+$AE250/100)*CJ250)))</f>
        <v>1.17128</v>
      </c>
      <c r="CL250" s="258">
        <f>IF($AE250="n/a",1.03*CK250,IF($AE250&lt;0,1.01*CK250,IF($AE250&gt;10,1.1*CK250,(1+$AE250/100)*CK250)))</f>
        <v>1.288408</v>
      </c>
      <c r="CM250" s="256">
        <f>SUM(CH250:CL250)</f>
        <v>5.372488000000001</v>
      </c>
      <c r="CN250" s="253">
        <f>(CM250/H250)*100</f>
        <v>12.30810538373425</v>
      </c>
      <c r="CO250" s="259">
        <v>1.94</v>
      </c>
      <c r="CP250" s="260">
        <v>58.4</v>
      </c>
      <c r="CQ250" s="261">
        <v>0.1</v>
      </c>
      <c r="CR250" s="260">
        <v>12.2</v>
      </c>
      <c r="CS250" s="261">
        <v>14</v>
      </c>
    </row>
    <row r="251" ht="11.25" customHeight="1">
      <c r="A251" t="s" s="273">
        <v>1627</v>
      </c>
      <c r="B251" t="s" s="146">
        <v>1628</v>
      </c>
      <c r="C251" t="s" s="273">
        <v>1611</v>
      </c>
      <c r="D251" s="267">
        <v>7</v>
      </c>
      <c r="E251" s="85">
        <v>495</v>
      </c>
      <c r="F251" t="s" s="151">
        <v>129</v>
      </c>
      <c r="G251" t="s" s="152">
        <v>129</v>
      </c>
      <c r="H251" s="496">
        <v>19.45</v>
      </c>
      <c r="I251" s="269">
        <f>(R251/H251)*100</f>
        <v>3.496143958868895</v>
      </c>
      <c r="J251" s="270">
        <v>0.14</v>
      </c>
      <c r="K251" s="270">
        <v>0.17</v>
      </c>
      <c r="L251" s="269">
        <f>((K251/J251)-1)*100</f>
        <v>21.42857142857142</v>
      </c>
      <c r="M251" s="272">
        <v>42823</v>
      </c>
      <c r="N251" s="272">
        <v>42825</v>
      </c>
      <c r="O251" s="272">
        <v>42831</v>
      </c>
      <c r="P251" t="s" s="273">
        <v>710</v>
      </c>
      <c r="Q251" s="508"/>
      <c r="R251" s="271">
        <f>K251*4</f>
        <v>0.68</v>
      </c>
      <c r="S251" s="528">
        <f>IF(OR(W251&lt;0.01,W251="n/a"),"n/a",R251/W251*100)</f>
        <v>357.8947368421053</v>
      </c>
      <c r="T251" s="276">
        <f>IF(OR(W251&lt;0.01,Z251="n/a"),"n/a",(H251/SQRT(22.5*W251*(H251/Z251))-1)*100)</f>
        <v>209.8367802720599</v>
      </c>
      <c r="U251" s="269">
        <f>IF(OR(W251&lt;0.01,W251="n/a"),"n/a",H251/W251)</f>
        <v>102.3684210526316</v>
      </c>
      <c r="V251" s="277">
        <v>12</v>
      </c>
      <c r="W251" s="268">
        <v>0.19</v>
      </c>
      <c r="X251" s="515">
        <v>4.14</v>
      </c>
      <c r="Y251" s="278">
        <v>3.18</v>
      </c>
      <c r="Z251" s="279">
        <v>2.11</v>
      </c>
      <c r="AA251" s="280">
        <v>2</v>
      </c>
      <c r="AB251" s="281">
        <v>-98.40000000000001</v>
      </c>
      <c r="AC251" s="282">
        <v>-144.8</v>
      </c>
      <c r="AD251" s="283">
        <v>16.6</v>
      </c>
      <c r="AE251" s="283">
        <v>25</v>
      </c>
      <c r="AF251" s="284">
        <v>5</v>
      </c>
      <c r="AG251" s="285">
        <v>2250</v>
      </c>
      <c r="AH251" s="286">
        <v>4.2</v>
      </c>
      <c r="AI251" s="287">
        <v>5.33</v>
      </c>
      <c r="AJ251" s="288">
        <f>IF(OR(AD251&lt;0,AD251="n/a",AD251=0,AN251="n/a"),"n/a",AN251/AD251)</f>
        <v>2.801674854167234</v>
      </c>
      <c r="AK251" t="s" s="368">
        <f>IF(OR(AN251&lt;0,AN251="n/a",AO251&lt;0,AO251="n/a"),"n/a",AN251/AO251)</f>
        <v>143</v>
      </c>
      <c r="AL251" s="290">
        <f>((AP251/AQ251)^(1/1)-1)*100</f>
        <v>20</v>
      </c>
      <c r="AM251" s="290">
        <f>IF(AS251=0,"n/a",((AP251/AS251)^(1/3)-1)*100)</f>
        <v>27.58711108489704</v>
      </c>
      <c r="AN251" s="290">
        <f>IF(AV251=0,"n/a",((AP251/AV251)^(1/5)-1)*100)</f>
        <v>46.50780257917609</v>
      </c>
      <c r="AO251" t="s" s="368">
        <f>IF(BB251=0,"n/a",((AP251/BB251)^(1/10)-1)*100)</f>
        <v>143</v>
      </c>
      <c r="AP251" s="288">
        <v>0.54</v>
      </c>
      <c r="AQ251" s="288">
        <v>0.45</v>
      </c>
      <c r="AR251" s="288">
        <v>0.34</v>
      </c>
      <c r="AS251" s="288">
        <v>0.26</v>
      </c>
      <c r="AT251" s="292"/>
      <c r="AU251" s="288">
        <v>0.19</v>
      </c>
      <c r="AV251" s="288">
        <v>0.08</v>
      </c>
      <c r="AW251" s="292"/>
      <c r="AX251" s="524">
        <v>0</v>
      </c>
      <c r="AY251" s="403">
        <v>0</v>
      </c>
      <c r="AZ251" s="426">
        <v>0</v>
      </c>
      <c r="BA251" s="426">
        <v>0</v>
      </c>
      <c r="BB251" s="426">
        <v>0</v>
      </c>
      <c r="BC251" s="426">
        <v>0</v>
      </c>
      <c r="BD251" s="426">
        <v>0</v>
      </c>
      <c r="BE251" s="426">
        <v>0</v>
      </c>
      <c r="BF251" s="426">
        <v>0</v>
      </c>
      <c r="BG251" s="426">
        <v>0</v>
      </c>
      <c r="BH251" s="426">
        <v>0</v>
      </c>
      <c r="BI251" s="494">
        <v>0</v>
      </c>
      <c r="BJ251" s="293">
        <f>SUM(AP251:BI251)</f>
        <v>1.86</v>
      </c>
      <c r="BK251" s="297">
        <f>((AP251/AQ251)-1)*100</f>
        <v>20</v>
      </c>
      <c r="BL251" s="297">
        <f>((AQ251/AR251)-1)*100</f>
        <v>32.35294117647059</v>
      </c>
      <c r="BM251" s="297">
        <f>((AR251/AS251)-1)*100</f>
        <v>30.76923076923077</v>
      </c>
      <c r="BN251" s="297">
        <f>IF(AU251=0,0,IF(AU251&gt;AS251,0,((AS251/AU251)-1)*100))</f>
        <v>36.8421052631579</v>
      </c>
      <c r="BO251" s="297">
        <f>IF(AV251=0,0,IF(AV251&gt;AU251,0,((AU251/AV251)-1)*100))</f>
        <v>137.5</v>
      </c>
      <c r="BP251" s="297">
        <f>IF(AX251=0,0,IF(AX251&gt;AV251,0,((AV251/AX251)-1)*100))</f>
        <v>0</v>
      </c>
      <c r="BQ251" s="298">
        <f>IF(AY251=0,0,IF(AY251&gt;AX251,0,((AX251/AY251)-1)*100))</f>
        <v>0</v>
      </c>
      <c r="BR251" s="299">
        <f>IF(AZ251=0,0,IF(AZ251&gt;AY251,0,((AY251/AZ251)-1)*100))</f>
        <v>0</v>
      </c>
      <c r="BS251" s="299">
        <f>IF(BA251=0,0,IF(BA251&gt;AZ251,0,((AZ251/BA251)-1)*100))</f>
        <v>0</v>
      </c>
      <c r="BT251" s="299">
        <f>IF(BB251=0,0,IF(BB251&gt;BA251,0,((BA251/BB251)-1)*100))</f>
        <v>0</v>
      </c>
      <c r="BU251" s="299">
        <f>IF(BC251=0,0,IF(BC251&gt;BB251,0,((BB251/BC251)-1)*100))</f>
        <v>0</v>
      </c>
      <c r="BV251" s="299">
        <f>IF(BD251=0,0,IF(BD251&gt;BC251,0,((BC251/BD251)-1)*100))</f>
        <v>0</v>
      </c>
      <c r="BW251" s="299">
        <f>IF(BE251=0,0,IF(BE251&gt;BD251,0,((BD251/BE251)-1)*100))</f>
        <v>0</v>
      </c>
      <c r="BX251" s="299">
        <f>IF(BF251=0,0,IF(BF251&gt;BE251,0,((BE251/BF251)-1)*100))</f>
        <v>0</v>
      </c>
      <c r="BY251" s="299">
        <f>IF(BG251=0,0,IF(BG251&gt;BF251,0,((BF251/BG251)-1)*100))</f>
        <v>0</v>
      </c>
      <c r="BZ251" s="299">
        <f>IF(BH251=0,0,IF(BH251&gt;BG251,0,((BG251/BH251)-1)*100))</f>
        <v>0</v>
      </c>
      <c r="CA251" s="300">
        <f>IF(BI251=0,0,IF(BI251&gt;BH251,0,((BH251/BI251)-1)*100))</f>
        <v>0</v>
      </c>
      <c r="CB251" s="297">
        <f>AVERAGE(BK251:CA251)</f>
        <v>15.14495748287407</v>
      </c>
      <c r="CC251" s="297">
        <f>SQRT(AVERAGE((BK251-$CB251)^2,(BL251-$CB251)^2,(BM251-$CB251)^2,(BN251-$CB251)^2,(BO251-$CB251)^2,(BP251-$CB251)^2,(BQ251-$CB251)^2,(BR251-$CB251)^2,(BS251-$CB251)^2,(BT251-$CB251)^2,(BU251-$CB251)^2,(BV251-$CB251)^2,(BW251-$CB251)^2,(BX251-$CB251)^2,(BY251-$CB251)^2,(BZ251-$CB251)^2,(CA251-$CB251)^2))</f>
        <v>33.21743301467298</v>
      </c>
      <c r="CD251" t="s" s="146">
        <v>132</v>
      </c>
      <c r="CE251" s="301">
        <f>IF(AN251="n/a","n/a",IF(U251&lt;0,"n/a",IF(U251="n/a","n/a",I251+AN251-U251)))</f>
        <v>-52.3644745145866</v>
      </c>
      <c r="CF251" s="301">
        <f>IF(AN251="n/a","n/a",I251+AN251)</f>
        <v>50.00394653804498</v>
      </c>
      <c r="CG251" s="297">
        <f>D251/10+(1000-E251)/100+IF(F251="N",2,IF(F251="Y",1,0))+IF(G251="N",2,IF(G251="Y",1,0))+IF(L251&gt;10,5,L251/2)+IF(S251&gt;100,0,IF(S251&lt;0,0,(100-S251)/10))+IF(U251&gt;100,0,IF(U251&lt;0,0,(100-U251)/10))+IF(X251="-",0,IF(X251="N/A",0,IF(X251&gt;5,0,5-X251)))+IF(Y251&gt;5,0,5-Y251)+IF(Z251="N/A",0,IF(Z251&gt;5,0,5-Z251))+IF(AB251&lt;0,0,IF(AB251="-",0,IF(AB251="N/A",0,IF(AB251&gt;10,5,AB251/2))))+IF(AC251="n/a",0,IF(AC251&lt;0,0,IF(AC251&gt;10,5,AC251/2)))+IF(AE251="n/a",0,IF(AE251&lt;0,0,IF(AE251&gt;10,5,AE251/2)))+AF251/10+IF(AG251&gt;100000,3,IF(AG251&gt;10000,2,IF(AG251&gt;1000,1,0)))+IF(AL251&gt;10,5,AL251/2)+IF(AM251="n/a",0,IF(AM251&gt;10,5,AM251/2))+IF(AN251="n/a",0,IF(AN251&gt;10,5,AN251/2))+IF(AO251="n/a",0,IF(AO251&lt;0,0,IF(AO251&gt;10,5,AO251/2)))+IF(CB251&gt;10,5,CB251/2)</f>
        <v>42.82</v>
      </c>
      <c r="CH251" s="302">
        <f>IF(AB251="n/a",1.03*AP251,IF(AB251&lt;0,1.01*AP251,IF(AB251&gt;10,1.1*AP251,(1+AB251/100)*AP251)))</f>
        <v>0.5454</v>
      </c>
      <c r="CI251" s="303">
        <f>IF($AC251="n/a",1.03*CH251,IF($AC251&lt;0,1.01*CH251,IF($AC251&gt;10,1.1*CH251,(1+$AC251/100)*CH251)))</f>
        <v>0.550854</v>
      </c>
      <c r="CJ251" s="304">
        <f>IF($AE251="n/a",1.03*CI251,IF($AE251&lt;0,1.01*CI251,IF($AE251&gt;10,1.1*CI251,(1+$AE251/100)*CI251)))</f>
        <v>0.6059394</v>
      </c>
      <c r="CK251" s="304">
        <f>IF($AE251="n/a",1.03*CJ251,IF($AE251&lt;0,1.01*CJ251,IF($AE251&gt;10,1.1*CJ251,(1+$AE251/100)*CJ251)))</f>
        <v>0.6665333400000001</v>
      </c>
      <c r="CL251" s="305">
        <f>IF($AE251="n/a",1.03*CK251,IF($AE251&lt;0,1.01*CK251,IF($AE251&gt;10,1.1*CK251,(1+$AE251/100)*CK251)))</f>
        <v>0.7331866740000001</v>
      </c>
      <c r="CM251" s="303">
        <f>SUM(CH251:CL251)</f>
        <v>3.101913414</v>
      </c>
      <c r="CN251" s="300">
        <f>(CM251/H251)*100</f>
        <v>15.94814094601543</v>
      </c>
      <c r="CO251" s="306">
        <v>1.41</v>
      </c>
      <c r="CP251" s="307">
        <v>8.4</v>
      </c>
      <c r="CQ251" s="308">
        <v>-15.4</v>
      </c>
      <c r="CR251" s="307">
        <v>1.9</v>
      </c>
      <c r="CS251" s="308">
        <v>-3.1</v>
      </c>
    </row>
    <row r="252" ht="11.25" customHeight="1">
      <c r="A252" t="s" s="173">
        <v>1629</v>
      </c>
      <c r="B252" t="s" s="110">
        <v>1630</v>
      </c>
      <c r="C252" t="s" s="110">
        <v>818</v>
      </c>
      <c r="D252" s="174">
        <v>5</v>
      </c>
      <c r="E252" s="85">
        <v>790</v>
      </c>
      <c r="F252" t="s" s="118">
        <v>129</v>
      </c>
      <c r="G252" t="s" s="113">
        <v>129</v>
      </c>
      <c r="H252" s="176">
        <v>28.5</v>
      </c>
      <c r="I252" s="177">
        <f>(R252/H252)*100</f>
        <v>2.385964912280702</v>
      </c>
      <c r="J252" s="311">
        <v>0.15</v>
      </c>
      <c r="K252" s="311">
        <v>0.17</v>
      </c>
      <c r="L252" s="180">
        <f>((K252/J252)-1)*100</f>
        <v>13.33333333333335</v>
      </c>
      <c r="M252" s="179">
        <v>42986</v>
      </c>
      <c r="N252" s="179">
        <v>42989</v>
      </c>
      <c r="O252" s="179">
        <v>43003</v>
      </c>
      <c r="P252" t="s" s="173">
        <v>249</v>
      </c>
      <c r="Q252" s="84"/>
      <c r="R252" s="180">
        <f>K252*4</f>
        <v>0.68</v>
      </c>
      <c r="S252" s="181">
        <f>IF(OR(W252&lt;0.01,W252="n/a"),"n/a",R252/W252*100)</f>
        <v>42.76729559748428</v>
      </c>
      <c r="T252" s="182">
        <f>IF(OR(W252&lt;0.01,Z252="n/a"),"n/a",(H252/SQRT(22.5*W252*(H252/Z252))-1)*100)</f>
        <v>19.74816341601835</v>
      </c>
      <c r="U252" s="177">
        <f>IF(OR(W252&lt;0.01,W252="n/a"),"n/a",H252/W252)</f>
        <v>17.92452830188679</v>
      </c>
      <c r="V252" s="183">
        <v>4</v>
      </c>
      <c r="W252" s="176">
        <v>1.59</v>
      </c>
      <c r="X252" t="s" s="369">
        <v>143</v>
      </c>
      <c r="Y252" s="184">
        <v>0.59</v>
      </c>
      <c r="Z252" s="185">
        <v>1.8</v>
      </c>
      <c r="AA252" s="186">
        <v>11</v>
      </c>
      <c r="AB252" s="187">
        <v>17.1</v>
      </c>
      <c r="AC252" t="s" s="425">
        <v>143</v>
      </c>
      <c r="AD252" s="189">
        <v>32.9</v>
      </c>
      <c r="AE252" t="s" s="392">
        <v>143</v>
      </c>
      <c r="AF252" s="190">
        <v>1</v>
      </c>
      <c r="AG252" s="191">
        <v>79</v>
      </c>
      <c r="AH252" s="192">
        <v>2.1</v>
      </c>
      <c r="AI252" s="193">
        <v>0.16</v>
      </c>
      <c r="AJ252" s="194">
        <f>IF(OR(AD252&lt;0,AD252="n/a",AD252=0),"n/a",AN252/AD252)</f>
        <v>0.2115816891339477</v>
      </c>
      <c r="AK252" s="195">
        <f>AN252/AO252</f>
        <v>0.9698623037709717</v>
      </c>
      <c r="AL252" s="196">
        <f>((AP252/AQ252)^(1/1)-1)*100</f>
        <v>12.00000000000001</v>
      </c>
      <c r="AM252" s="196">
        <f>IF(AS252=0,"n/a",((AP252/AS252)^(1/3)-1)*100)</f>
        <v>10.06424162982089</v>
      </c>
      <c r="AN252" s="196">
        <f>IF(AV252=0,"n/a",((AP252/AV252)^(1/5)-1)*100)</f>
        <v>6.961037572506878</v>
      </c>
      <c r="AO252" s="197">
        <f>IF(BB252=0,"n/a",((AP252/BB252)^(1/10)-1)*100)</f>
        <v>7.177346253629313</v>
      </c>
      <c r="AP252" s="194">
        <v>0.5600000000000001</v>
      </c>
      <c r="AQ252" s="194">
        <v>0.5</v>
      </c>
      <c r="AR252" s="194">
        <v>0.46</v>
      </c>
      <c r="AS252" s="194">
        <v>0.42</v>
      </c>
      <c r="AT252" s="199"/>
      <c r="AU252" s="198">
        <v>0.4</v>
      </c>
      <c r="AV252" s="198">
        <v>0.4</v>
      </c>
      <c r="AW252" s="199"/>
      <c r="AX252" s="200">
        <v>0.4</v>
      </c>
      <c r="AY252" s="201">
        <v>0.36</v>
      </c>
      <c r="AZ252" s="202">
        <v>0.31</v>
      </c>
      <c r="BA252" s="203">
        <v>0.28</v>
      </c>
      <c r="BB252" s="203">
        <v>0.28</v>
      </c>
      <c r="BC252" s="203">
        <v>0.28</v>
      </c>
      <c r="BD252" s="203">
        <v>0.28</v>
      </c>
      <c r="BE252" s="203">
        <v>0.28</v>
      </c>
      <c r="BF252" s="203">
        <v>0.28</v>
      </c>
      <c r="BG252" s="203">
        <v>0.28</v>
      </c>
      <c r="BH252" s="202">
        <v>0.28</v>
      </c>
      <c r="BI252" s="314">
        <v>0.25</v>
      </c>
      <c r="BJ252" s="200">
        <f>SUM(AP252:BI252)</f>
        <v>6.300000000000002</v>
      </c>
      <c r="BK252" s="205">
        <f>((AP252/AQ252)-1)*100</f>
        <v>12.00000000000001</v>
      </c>
      <c r="BL252" s="205">
        <f>((AQ252/AR252)-1)*100</f>
        <v>8.695652173913038</v>
      </c>
      <c r="BM252" s="205">
        <f>((AR252/AS252)-1)*100</f>
        <v>9.523809523809534</v>
      </c>
      <c r="BN252" s="205">
        <f>IF(AU252=0,0,IF(AU252&gt;AS252,0,((AS252/AU252)-1)*100))</f>
        <v>4.999999999999982</v>
      </c>
      <c r="BO252" s="205">
        <f>IF(AV252=0,0,IF(AV252&gt;AU252,0,((AU252/AV252)-1)*100))</f>
        <v>0</v>
      </c>
      <c r="BP252" s="205">
        <f>((AV252/AX252)-1)*100</f>
        <v>0</v>
      </c>
      <c r="BQ252" s="206">
        <f>((AX252/AY252)-1)*100</f>
        <v>11.11111111111112</v>
      </c>
      <c r="BR252" s="207">
        <f>((AY252/AZ252)-1)*100</f>
        <v>16.1290322580645</v>
      </c>
      <c r="BS252" s="207">
        <f>((AZ252/BA252)-1)*100</f>
        <v>10.7142857142857</v>
      </c>
      <c r="BT252" s="207">
        <f>((BA252/BB252)-1)*100</f>
        <v>0</v>
      </c>
      <c r="BU252" s="207">
        <f>((BB252/BC252)-1)*100</f>
        <v>0</v>
      </c>
      <c r="BV252" s="207">
        <f>((BC252/BD252)-1)*100</f>
        <v>0</v>
      </c>
      <c r="BW252" s="207">
        <f>((BD252/BE252)-1)*100</f>
        <v>0</v>
      </c>
      <c r="BX252" s="207">
        <f>((BE252/BF252)-1)*100</f>
        <v>0</v>
      </c>
      <c r="BY252" s="207">
        <f>((BF252/BG252)-1)*100</f>
        <v>0</v>
      </c>
      <c r="BZ252" s="207">
        <f>((BG252/BH252)-1)*100</f>
        <v>0</v>
      </c>
      <c r="CA252" s="208">
        <f>((BH252/BI252)-1)*100</f>
        <v>12.00000000000001</v>
      </c>
      <c r="CB252" s="205">
        <f>AVERAGE(BK252:CA252)</f>
        <v>5.010228869481405</v>
      </c>
      <c r="CC252" s="205">
        <f>SQRT(AVERAGE((BK252-$CB252)^2,(BL252-$CB252)^2,(BM252-$CB252)^2,(BN252-$CB252)^2,(BO252-$CB252)^2,(BP252-$CB252)^2,(BQ252-$CB252)^2,(BR252-$CB252)^2,(BS252-$CB252)^2,(BT252-$CB252)^2,(BU252-$CB252)^2,(BV252-$CB252)^2,(BW252-$CB252)^2,(BX252-$CB252)^2,(BY252-$CB252)^2,(BZ252-$CB252)^2,(CA252-$CB252)^2))</f>
        <v>5.693004056218419</v>
      </c>
      <c r="CD252" t="s" s="110">
        <v>302</v>
      </c>
      <c r="CE252" s="209">
        <f>IF(AN252="n/a","n/a",IF(U252&lt;0,"n/a",IF(U252="n/a","n/a",I252+AN252-U252)))</f>
        <v>-8.577525817099211</v>
      </c>
      <c r="CF252" s="209">
        <f>IF(AN252="n/a","n/a",I252+AN252)</f>
        <v>9.347002484787581</v>
      </c>
      <c r="CG252" s="205">
        <f>D252/10+(1000-E252)/100+IF(F252="N",2,IF(F252="Y",1,0))+IF(G252="N",2,IF(G252="Y",1,0))+IF(L252&gt;10,5,L252/2)+IF(S252&gt;100,0,IF(S252&lt;0,0,(100-S252)/10))+IF(U252&gt;100,0,IF(U252&lt;0,0,(100-U252)/10))+IF(X252="-",0,IF(X252="N/A",0,IF(X252&gt;5,0,5-X252)))+IF(Y252&gt;5,0,5-Y252)+IF(Z252="N/A",0,IF(Z252&gt;5,0,5-Z252))+IF(AB252&lt;0,0,IF(AB252="-",0,IF(AB252="N/A",0,IF(AB252&gt;10,5,AB252/2))))+IF(AC252="n/a",0,IF(AC252&lt;0,0,IF(AC252&gt;10,5,AC252/2)))+IF(AE252="n/a",0,IF(AE252&lt;0,0,IF(AE252&gt;10,5,AE252/2)))+AF252/10+IF(AG252&gt;100000,3,IF(AG252&gt;10000,2,IF(AG252&gt;1000,1,0)))+IF(AL252&gt;10,5,AL252/2)+IF(AM252="n/a",0,IF(AM252&gt;10,5,AM252/2))+IF(AN252="n/a",0,IF(AN252&gt;10,5,AN252/2))+IF(AO252="n/a",0,IF(AO252&lt;0,0,IF(AO252&gt;10,5,AO252/2)))+IF(CB252&gt;10,5,CB252/2)</f>
        <v>53.8151239578717</v>
      </c>
      <c r="CH252" s="315">
        <f>IF(AB252="n/a",1.03*AP252,IF(AB252&lt;0,1.01*AP252,IF(AB252&gt;10,1.1*AP252,(1+AB252/100)*AP252)))</f>
        <v>0.6160000000000001</v>
      </c>
      <c r="CI252" s="211">
        <f>IF($AC252="n/a",1.03*CH252,IF($AC252&lt;0,1.01*CH252,IF($AC252&gt;10,1.1*CH252,(1+$AC252/100)*CH252)))</f>
        <v>0.6344800000000002</v>
      </c>
      <c r="CJ252" s="212">
        <f>IF($AE252="n/a",1.03*CI252,IF($AE252&lt;0,1.01*CI252,IF($AE252&gt;10,1.1*CI252,(1+$AE252/100)*CI252)))</f>
        <v>0.6535144000000002</v>
      </c>
      <c r="CK252" s="212">
        <f>IF($AE252="n/a",1.03*CJ252,IF($AE252&lt;0,1.01*CJ252,IF($AE252&gt;10,1.1*CJ252,(1+$AE252/100)*CJ252)))</f>
        <v>0.6731198320000001</v>
      </c>
      <c r="CL252" s="210">
        <f>IF($AE252="n/a",1.03*CK252,IF($AE252&lt;0,1.01*CK252,IF($AE252&gt;10,1.1*CK252,(1+$AE252/100)*CK252)))</f>
        <v>0.6933134269600002</v>
      </c>
      <c r="CM252" s="211">
        <f>SUM(CH252:CL252)</f>
        <v>3.270427658960001</v>
      </c>
      <c r="CN252" s="208">
        <f>(CM252/H252)*100</f>
        <v>11.4751847682807</v>
      </c>
      <c r="CO252" s="213">
        <v>0.09</v>
      </c>
      <c r="CP252" s="214">
        <v>36</v>
      </c>
      <c r="CQ252" s="215">
        <v>-8.699999999999999</v>
      </c>
      <c r="CR252" s="216">
        <v>0.4</v>
      </c>
      <c r="CS252" s="217">
        <v>13.5</v>
      </c>
    </row>
    <row r="253" ht="11.25" customHeight="1">
      <c r="A253" t="s" s="116">
        <v>1631</v>
      </c>
      <c r="B253" t="s" s="116">
        <v>1632</v>
      </c>
      <c r="C253" t="s" s="227">
        <v>128</v>
      </c>
      <c r="D253" s="218">
        <v>7</v>
      </c>
      <c r="E253" s="85">
        <v>554</v>
      </c>
      <c r="F253" t="s" s="220">
        <v>55</v>
      </c>
      <c r="G253" t="s" s="221">
        <v>141</v>
      </c>
      <c r="H253" s="493">
        <v>18.25</v>
      </c>
      <c r="I253" s="223">
        <f>(R253/H253)*100</f>
        <v>2.301369863013699</v>
      </c>
      <c r="J253" s="224">
        <v>0.095</v>
      </c>
      <c r="K253" s="224">
        <v>0.105</v>
      </c>
      <c r="L253" s="223">
        <f>((K253/J253)-1)*100</f>
        <v>10.52631578947367</v>
      </c>
      <c r="M253" s="226">
        <v>42972</v>
      </c>
      <c r="N253" s="226">
        <v>42976</v>
      </c>
      <c r="O253" s="226">
        <v>42993</v>
      </c>
      <c r="P253" t="s" s="227">
        <v>182</v>
      </c>
      <c r="Q253" t="s" s="116">
        <v>131</v>
      </c>
      <c r="R253" s="225">
        <f>K253*4</f>
        <v>0.42</v>
      </c>
      <c r="S253" s="228">
        <f>IF(OR(W253&lt;0.01,W253="n/a"),"n/a",R253/W253*100)</f>
        <v>36.52173913043478</v>
      </c>
      <c r="T253" s="229">
        <f>IF(OR(W253&lt;0.01,Z253="n/a"),"n/a",(H253/SQRT(22.5*W253*(H253/Z253))-1)*100)</f>
        <v>-1.342342753675041</v>
      </c>
      <c r="U253" s="223">
        <f>IF(OR(W253&lt;0.01,W253="n/a"),"n/a",H253/W253)</f>
        <v>15.86956521739131</v>
      </c>
      <c r="V253" s="230">
        <v>12</v>
      </c>
      <c r="W253" s="222">
        <v>1.15</v>
      </c>
      <c r="X253" s="222">
        <v>1.89</v>
      </c>
      <c r="Y253" s="231">
        <v>4.61</v>
      </c>
      <c r="Z253" s="232">
        <v>1.38</v>
      </c>
      <c r="AA253" s="233">
        <v>6.2</v>
      </c>
      <c r="AB253" s="234">
        <v>-24</v>
      </c>
      <c r="AC253" s="235">
        <v>14.85</v>
      </c>
      <c r="AD253" s="236">
        <v>-2.6</v>
      </c>
      <c r="AE253" s="236">
        <v>8.4</v>
      </c>
      <c r="AF253" s="237">
        <v>29</v>
      </c>
      <c r="AG253" s="238">
        <v>20010</v>
      </c>
      <c r="AH253" s="239">
        <v>0.2</v>
      </c>
      <c r="AI253" s="240">
        <v>0.93</v>
      </c>
      <c r="AJ253" t="s" s="265">
        <f>IF(OR(AD253&lt;0,AD253="n/a",AD253=0,AN253="n/a"),"n/a",AN253/AD253)</f>
        <v>143</v>
      </c>
      <c r="AK253" t="s" s="265">
        <f>IF(OR(AN253&lt;0,AN253="n/a",AO253&lt;0,AO253="n/a"),"n/a",AN253/AO253)</f>
        <v>143</v>
      </c>
      <c r="AL253" s="243">
        <f>((AP253/AQ253)^(1/1)-1)*100</f>
        <v>13.79310344827587</v>
      </c>
      <c r="AM253" s="243">
        <f>IF(AS253=0,"n/a",((AP253/AS253)^(1/3)-1)*100)</f>
        <v>15.35200827781746</v>
      </c>
      <c r="AN253" s="243">
        <f>IF(AV253=0,"n/a",((AP253/AV253)^(1/5)-1)*100)</f>
        <v>26.97048776900042</v>
      </c>
      <c r="AO253" s="254">
        <f>IF(BB253=0,"n/a",((AP253/BB253)^(1/10)-1)*100)</f>
        <v>-13.33105992664422</v>
      </c>
      <c r="AP253" s="241">
        <v>0.33</v>
      </c>
      <c r="AQ253" s="241">
        <v>0.29</v>
      </c>
      <c r="AR253" s="241">
        <v>0.25</v>
      </c>
      <c r="AS253" s="241">
        <v>0.215</v>
      </c>
      <c r="AT253" s="245"/>
      <c r="AU253" s="241">
        <v>0.18</v>
      </c>
      <c r="AV253" s="241">
        <v>0.1</v>
      </c>
      <c r="AW253" s="245"/>
      <c r="AX253" s="583">
        <v>0.04</v>
      </c>
      <c r="AY253" s="394">
        <v>0.0925</v>
      </c>
      <c r="AZ253" s="317">
        <v>1</v>
      </c>
      <c r="BA253" s="248">
        <v>1.46</v>
      </c>
      <c r="BB253" s="248">
        <v>1.38</v>
      </c>
      <c r="BC253" s="248">
        <v>1.3</v>
      </c>
      <c r="BD253" s="248">
        <v>1.24</v>
      </c>
      <c r="BE253" s="248">
        <v>1.22</v>
      </c>
      <c r="BF253" s="248">
        <v>1.2</v>
      </c>
      <c r="BG253" s="248">
        <v>1.18</v>
      </c>
      <c r="BH253" s="248">
        <v>1.12</v>
      </c>
      <c r="BI253" s="249">
        <v>1.04</v>
      </c>
      <c r="BJ253" s="246">
        <f>SUM(AP253:BI253)</f>
        <v>13.6375</v>
      </c>
      <c r="BK253" s="250">
        <f>((AP253/AQ253)-1)*100</f>
        <v>13.79310344827587</v>
      </c>
      <c r="BL253" s="250">
        <f>((AQ253/AR253)-1)*100</f>
        <v>15.99999999999999</v>
      </c>
      <c r="BM253" s="250">
        <f>((AR253/AS253)-1)*100</f>
        <v>16.27906976744187</v>
      </c>
      <c r="BN253" s="250">
        <f>IF(AU253=0,0,IF(AU253&gt;AS253,0,((AS253/AU253)-1)*100))</f>
        <v>19.44444444444444</v>
      </c>
      <c r="BO253" s="250">
        <f>IF(AV253=0,0,IF(AV253&gt;AU253,0,((AU253/AV253)-1)*100))</f>
        <v>79.99999999999999</v>
      </c>
      <c r="BP253" s="250">
        <f>IF(AX253=0,0,IF(AX253&gt;AV253,0,((AV253/AX253)-1)*100))</f>
        <v>150</v>
      </c>
      <c r="BQ253" s="251">
        <f>IF(AY253=0,0,IF(AY253&gt;AX253,0,((AX253/AY253)-1)*100))</f>
        <v>0</v>
      </c>
      <c r="BR253" s="252">
        <f>IF(AZ253=0,0,IF(AZ253&gt;AY253,0,((AY253/AZ253)-1)*100))</f>
        <v>0</v>
      </c>
      <c r="BS253" s="252">
        <f>IF(BA253=0,0,IF(BA253&gt;AZ253,0,((AZ253/BA253)-1)*100))</f>
        <v>0</v>
      </c>
      <c r="BT253" s="252">
        <f>IF(BB253=0,0,IF(BB253&gt;BA253,0,((BA253/BB253)-1)*100))</f>
        <v>5.797101449275366</v>
      </c>
      <c r="BU253" s="252">
        <f>IF(BC253=0,0,IF(BC253&gt;BB253,0,((BB253/BC253)-1)*100))</f>
        <v>6.153846153846132</v>
      </c>
      <c r="BV253" s="252">
        <f>IF(BD253=0,0,IF(BD253&gt;BC253,0,((BC253/BD253)-1)*100))</f>
        <v>4.838709677419351</v>
      </c>
      <c r="BW253" s="252">
        <f>IF(BE253=0,0,IF(BE253&gt;BD253,0,((BD253/BE253)-1)*100))</f>
        <v>1.639344262295084</v>
      </c>
      <c r="BX253" s="252">
        <f>IF(BF253=0,0,IF(BF253&gt;BE253,0,((BE253/BF253)-1)*100))</f>
        <v>1.666666666666661</v>
      </c>
      <c r="BY253" s="252">
        <f>IF(BG253=0,0,IF(BG253&gt;BF253,0,((BF253/BG253)-1)*100))</f>
        <v>1.694915254237284</v>
      </c>
      <c r="BZ253" s="252">
        <f>IF(BH253=0,0,IF(BH253&gt;BG253,0,((BG253/BH253)-1)*100))</f>
        <v>5.357142857142838</v>
      </c>
      <c r="CA253" s="253">
        <f>IF(BI253=0,0,IF(BI253&gt;BH253,0,((BH253/BI253)-1)*100))</f>
        <v>7.692307692307709</v>
      </c>
      <c r="CB253" s="250">
        <f>AVERAGE(BK253:CA253)</f>
        <v>19.43274421607957</v>
      </c>
      <c r="CC253" s="250">
        <f>SQRT(AVERAGE((BK253-$CB253)^2,(BL253-$CB253)^2,(BM253-$CB253)^2,(BN253-$CB253)^2,(BO253-$CB253)^2,(BP253-$CB253)^2,(BQ253-$CB253)^2,(BR253-$CB253)^2,(BS253-$CB253)^2,(BT253-$CB253)^2,(BU253-$CB253)^2,(BV253-$CB253)^2,(BW253-$CB253)^2,(BX253-$CB253)^2,(BY253-$CB253)^2,(BZ253-$CB253)^2,(CA253-$CB253)^2))</f>
        <v>37.38567339967771</v>
      </c>
      <c r="CD253" t="s" s="116">
        <v>132</v>
      </c>
      <c r="CE253" s="254">
        <f>IF(AN253="n/a","n/a",IF(U253&lt;0,"n/a",IF(U253="n/a","n/a",I253+AN253-U253)))</f>
        <v>13.40229241462281</v>
      </c>
      <c r="CF253" s="254">
        <f>IF(AN253="n/a","n/a",I253+AN253)</f>
        <v>29.27185763201411</v>
      </c>
      <c r="CG253" s="250">
        <f>D253/10+(1000-E253)/100+IF(F253="N",2,IF(F253="Y",1,0))+IF(G253="N",2,IF(G253="Y",1,0))+IF(L253&gt;10,5,L253/2)+IF(S253&gt;100,0,IF(S253&lt;0,0,(100-S253)/10))+IF(U253&gt;100,0,IF(U253&lt;0,0,(100-U253)/10))+IF(X253="-",0,IF(X253="N/A",0,IF(X253&gt;5,0,5-X253)))+IF(Y253&gt;5,0,5-Y253)+IF(Z253="N/A",0,IF(Z253&gt;5,0,5-Z253))+IF(AB253&lt;0,0,IF(AB253="-",0,IF(AB253="N/A",0,IF(AB253&gt;10,5,AB253/2))))+IF(AC253="n/a",0,IF(AC253&lt;0,0,IF(AC253&gt;10,5,AC253/2)))+IF(AE253="n/a",0,IF(AE253&lt;0,0,IF(AE253&gt;10,5,AE253/2)))+AF253/10+IF(AG253&gt;100000,3,IF(AG253&gt;10000,2,IF(AG253&gt;1000,1,0)))+IF(AL253&gt;10,5,AL253/2)+IF(AM253="n/a",0,IF(AM253&gt;10,5,AM253/2))+IF(AN253="n/a",0,IF(AN253&gt;10,5,AN253/2))+IF(AO253="n/a",0,IF(AO253&lt;0,0,IF(AO253&gt;10,5,AO253/2)))+IF(CB253&gt;10,5,CB253/2)</f>
        <v>69.14086956521739</v>
      </c>
      <c r="CH253" s="255">
        <f>IF(AB253="n/a",1.03*AP253,IF(AB253&lt;0,1.01*AP253,IF(AB253&gt;10,1.1*AP253,(1+AB253/100)*AP253)))</f>
        <v>0.3333</v>
      </c>
      <c r="CI253" s="256">
        <f>IF($AC253="n/a",1.03*CH253,IF($AC253&lt;0,1.01*CH253,IF($AC253&gt;10,1.1*CH253,(1+$AC253/100)*CH253)))</f>
        <v>0.3666300000000001</v>
      </c>
      <c r="CJ253" s="257">
        <f>IF($AE253="n/a",1.03*CI253,IF($AE253&lt;0,1.01*CI253,IF($AE253&gt;10,1.1*CI253,(1+$AE253/100)*CI253)))</f>
        <v>0.3974269200000001</v>
      </c>
      <c r="CK253" s="257">
        <f>IF($AE253="n/a",1.03*CJ253,IF($AE253&lt;0,1.01*CJ253,IF($AE253&gt;10,1.1*CJ253,(1+$AE253/100)*CJ253)))</f>
        <v>0.4308107812800001</v>
      </c>
      <c r="CL253" s="258">
        <f>IF($AE253="n/a",1.03*CK253,IF($AE253&lt;0,1.01*CK253,IF($AE253&gt;10,1.1*CK253,(1+$AE253/100)*CK253)))</f>
        <v>0.4669988869075202</v>
      </c>
      <c r="CM253" s="256">
        <f>SUM(CH253:CL253)</f>
        <v>1.99516658818752</v>
      </c>
      <c r="CN253" s="253">
        <f>(CM253/H253)*100</f>
        <v>10.93241966130148</v>
      </c>
      <c r="CO253" s="259">
        <v>1.09</v>
      </c>
      <c r="CP253" s="260">
        <v>32</v>
      </c>
      <c r="CQ253" s="261">
        <v>-6.6</v>
      </c>
      <c r="CR253" s="260">
        <v>1.3</v>
      </c>
      <c r="CS253" s="261">
        <v>0.4</v>
      </c>
    </row>
    <row r="254" ht="11.25" customHeight="1">
      <c r="A254" t="s" s="116">
        <v>1633</v>
      </c>
      <c r="B254" t="s" s="116">
        <v>1634</v>
      </c>
      <c r="C254" t="s" s="116">
        <v>372</v>
      </c>
      <c r="D254" s="218">
        <v>8</v>
      </c>
      <c r="E254" s="85">
        <v>427</v>
      </c>
      <c r="F254" t="s" s="220">
        <v>141</v>
      </c>
      <c r="G254" t="s" s="221">
        <v>141</v>
      </c>
      <c r="H254" s="493">
        <v>18.16</v>
      </c>
      <c r="I254" s="223">
        <f>(R254/H254)*100</f>
        <v>6.16740088105727</v>
      </c>
      <c r="J254" s="224">
        <v>0.27</v>
      </c>
      <c r="K254" s="224">
        <v>0.28</v>
      </c>
      <c r="L254" s="223">
        <f>((K254/J254)-1)*100</f>
        <v>3.703703703703698</v>
      </c>
      <c r="M254" s="226">
        <v>43098</v>
      </c>
      <c r="N254" s="226">
        <v>43102</v>
      </c>
      <c r="O254" s="226">
        <v>43116</v>
      </c>
      <c r="P254" t="s" s="227">
        <v>284</v>
      </c>
      <c r="Q254" t="s" s="582">
        <v>1502</v>
      </c>
      <c r="R254" s="225">
        <f>K254*4</f>
        <v>1.12</v>
      </c>
      <c r="S254" s="228">
        <f>IF(OR(W254&lt;0.01,W254="n/a"),"n/a",R254/W254*100)</f>
        <v>228.5714285714286</v>
      </c>
      <c r="T254" s="229">
        <f>IF(OR(W254&lt;0.01,Z254="n/a"),"n/a",(H254/SQRT(22.5*W254*(H254/Z254))-1)*100)</f>
        <v>56.13471710872413</v>
      </c>
      <c r="U254" s="223">
        <f>IF(OR(W254&lt;0.01,W254="n/a"),"n/a",H254/W254)</f>
        <v>37.06122448979592</v>
      </c>
      <c r="V254" s="230">
        <v>12</v>
      </c>
      <c r="W254" s="222">
        <v>0.49</v>
      </c>
      <c r="X254" s="222">
        <v>6.69</v>
      </c>
      <c r="Y254" s="231">
        <v>6.53</v>
      </c>
      <c r="Z254" s="232">
        <v>1.48</v>
      </c>
      <c r="AA254" t="s" s="362">
        <v>143</v>
      </c>
      <c r="AB254" s="234">
        <v>-65.8</v>
      </c>
      <c r="AC254" s="235">
        <v>-11.69</v>
      </c>
      <c r="AD254" s="236">
        <v>28.2</v>
      </c>
      <c r="AE254" s="236">
        <v>5.53</v>
      </c>
      <c r="AF254" s="237">
        <v>20</v>
      </c>
      <c r="AG254" s="238">
        <v>7717</v>
      </c>
      <c r="AH254" s="239">
        <v>0.2</v>
      </c>
      <c r="AI254" s="240">
        <v>1.06</v>
      </c>
      <c r="AJ254" s="241">
        <f>IF(OR(AD254&lt;0,AD254="n/a",AD254=0,AN254="n/a"),"n/a",AN254/AD254)</f>
        <v>0.2558334251803224</v>
      </c>
      <c r="AK254" t="s" s="265">
        <f>IF(OR(AN254&lt;0,AN254="n/a",AO254&lt;0,AO254="n/a"),"n/a",AN254/AO254)</f>
        <v>143</v>
      </c>
      <c r="AL254" s="243">
        <f>((AP254/AQ254)^(1/1)-1)*100</f>
        <v>6.25</v>
      </c>
      <c r="AM254" s="243">
        <f>IF(AS254=0,"n/a",((AP254/AS254)^(1/3)-1)*100)</f>
        <v>6.685884434218181</v>
      </c>
      <c r="AN254" s="243">
        <f>IF(AV254=0,"n/a",((AP254/AV254)^(1/5)-1)*100)</f>
        <v>7.214502590085092</v>
      </c>
      <c r="AO254" s="244">
        <f>IF(BB254=0,"n/a",((AP254/BB254)^(1/10)-1)*100)</f>
        <v>-2.764099549573962</v>
      </c>
      <c r="AP254" s="241">
        <v>1.02</v>
      </c>
      <c r="AQ254" s="241">
        <v>0.96</v>
      </c>
      <c r="AR254" s="241">
        <v>0.9</v>
      </c>
      <c r="AS254" s="241">
        <v>0.84</v>
      </c>
      <c r="AT254" s="245"/>
      <c r="AU254" s="241">
        <v>0.76</v>
      </c>
      <c r="AV254" s="241">
        <v>0.72</v>
      </c>
      <c r="AW254" s="245"/>
      <c r="AX254" s="583">
        <v>0.64</v>
      </c>
      <c r="AY254" s="394">
        <v>1</v>
      </c>
      <c r="AZ254" s="248">
        <v>1.64</v>
      </c>
      <c r="BA254" s="248">
        <v>1.48</v>
      </c>
      <c r="BB254" s="248">
        <v>1.35</v>
      </c>
      <c r="BC254" s="248">
        <v>1.245</v>
      </c>
      <c r="BD254" s="248">
        <v>1.14</v>
      </c>
      <c r="BE254" s="248">
        <v>1.08</v>
      </c>
      <c r="BF254" s="248">
        <v>1.04</v>
      </c>
      <c r="BG254" s="248">
        <v>0.96</v>
      </c>
      <c r="BH254" s="248">
        <v>0.8867</v>
      </c>
      <c r="BI254" s="249">
        <v>0.79</v>
      </c>
      <c r="BJ254" s="246">
        <f>SUM(AP254:BI254)</f>
        <v>18.4517</v>
      </c>
      <c r="BK254" s="250">
        <f>((AP254/AQ254)-1)*100</f>
        <v>6.25</v>
      </c>
      <c r="BL254" s="250">
        <f>((AQ254/AR254)-1)*100</f>
        <v>6.666666666666665</v>
      </c>
      <c r="BM254" s="250">
        <f>((AR254/AS254)-1)*100</f>
        <v>7.14285714285714</v>
      </c>
      <c r="BN254" s="250">
        <f>IF(AU254=0,0,IF(AU254&gt;AS254,0,((AS254/AU254)-1)*100))</f>
        <v>10.52631578947367</v>
      </c>
      <c r="BO254" s="250">
        <f>IF(AV254=0,0,IF(AV254&gt;AU254,0,((AU254/AV254)-1)*100))</f>
        <v>5.555555555555558</v>
      </c>
      <c r="BP254" s="250">
        <f>IF(AX254=0,0,IF(AX254&gt;AV254,0,((AV254/AX254)-1)*100))</f>
        <v>12.5</v>
      </c>
      <c r="BQ254" s="251">
        <f>IF(AY254=0,0,IF(AY254&gt;AX254,0,((AX254/AY254)-1)*100))</f>
        <v>0</v>
      </c>
      <c r="BR254" s="252">
        <f>IF(AZ254=0,0,IF(AZ254&gt;AY254,0,((AY254/AZ254)-1)*100))</f>
        <v>0</v>
      </c>
      <c r="BS254" s="252">
        <f>IF(BA254=0,0,IF(BA254&gt;AZ254,0,((AZ254/BA254)-1)*100))</f>
        <v>10.81081081081081</v>
      </c>
      <c r="BT254" s="252">
        <f>IF(BB254=0,0,IF(BB254&gt;BA254,0,((BA254/BB254)-1)*100))</f>
        <v>9.62962962962961</v>
      </c>
      <c r="BU254" s="252">
        <f>IF(BC254=0,0,IF(BC254&gt;BB254,0,((BB254/BC254)-1)*100))</f>
        <v>8.433734939759031</v>
      </c>
      <c r="BV254" s="252">
        <f>IF(BD254=0,0,IF(BD254&gt;BC254,0,((BC254/BD254)-1)*100))</f>
        <v>9.21052631578949</v>
      </c>
      <c r="BW254" s="252">
        <f>IF(BE254=0,0,IF(BE254&gt;BD254,0,((BD254/BE254)-1)*100))</f>
        <v>5.555555555555536</v>
      </c>
      <c r="BX254" s="252">
        <f>IF(BF254=0,0,IF(BF254&gt;BE254,0,((BE254/BF254)-1)*100))</f>
        <v>3.846153846153855</v>
      </c>
      <c r="BY254" s="252">
        <f>IF(BG254=0,0,IF(BG254&gt;BF254,0,((BF254/BG254)-1)*100))</f>
        <v>8.333333333333348</v>
      </c>
      <c r="BZ254" s="252">
        <f>IF(BH254=0,0,IF(BH254&gt;BG254,0,((BG254/BH254)-1)*100))</f>
        <v>8.266606518551933</v>
      </c>
      <c r="CA254" s="253">
        <f>IF(BI254=0,0,IF(BI254&gt;BH254,0,((BH254/BI254)-1)*100))</f>
        <v>12.24050632911393</v>
      </c>
      <c r="CB254" s="250">
        <f>AVERAGE(BK254:CA254)</f>
        <v>7.351073672544152</v>
      </c>
      <c r="CC254" s="250">
        <f>SQRT(AVERAGE((BK254-$CB254)^2,(BL254-$CB254)^2,(BM254-$CB254)^2,(BN254-$CB254)^2,(BO254-$CB254)^2,(BP254-$CB254)^2,(BQ254-$CB254)^2,(BR254-$CB254)^2,(BS254-$CB254)^2,(BT254-$CB254)^2,(BU254-$CB254)^2,(BV254-$CB254)^2,(BW254-$CB254)^2,(BX254-$CB254)^2,(BY254-$CB254)^2,(BZ254-$CB254)^2,(CA254-$CB254)^2))</f>
        <v>3.536593916556041</v>
      </c>
      <c r="CD254" t="s" s="116">
        <v>285</v>
      </c>
      <c r="CE254" s="254">
        <f>IF(AN254="n/a","n/a",IF(U254&lt;0,"n/a",IF(U254="n/a","n/a",I254+AN254-U254)))</f>
        <v>-23.67932101865356</v>
      </c>
      <c r="CF254" s="254">
        <f>IF(AN254="n/a","n/a",I254+AN254)</f>
        <v>13.38190347114236</v>
      </c>
      <c r="CG254" s="250">
        <f>D254/10+(1000-E254)/100+IF(F254="N",2,IF(F254="Y",1,0))+IF(G254="N",2,IF(G254="Y",1,0))+IF(L254&gt;10,5,L254/2)+IF(S254&gt;100,0,IF(S254&lt;0,0,(100-S254)/10))+IF(U254&gt;100,0,IF(U254&lt;0,0,(100-U254)/10))+IF(X254="-",0,IF(X254="N/A",0,IF(X254&gt;5,0,5-X254)))+IF(Y254&gt;5,0,5-Y254)+IF(Z254="N/A",0,IF(Z254&gt;5,0,5-Z254))+IF(AB254&lt;0,0,IF(AB254="-",0,IF(AB254="N/A",0,IF(AB254&gt;10,5,AB254/2))))+IF(AC254="n/a",0,IF(AC254&lt;0,0,IF(AC254&gt;10,5,AC254/2)))+IF(AE254="n/a",0,IF(AE254&lt;0,0,IF(AE254&gt;10,5,AE254/2)))+AF254/10+IF(AG254&gt;100000,3,IF(AG254&gt;10000,2,IF(AG254&gt;1000,1,0)))+IF(AL254&gt;10,5,AL254/2)+IF(AM254="n/a",0,IF(AM254&gt;10,5,AM254/2))+IF(AN254="n/a",0,IF(AN254&gt;10,5,AN254/2))+IF(AO254="n/a",0,IF(AO254&lt;0,0,IF(AO254&gt;10,5,AO254/2)))+IF(CB254&gt;10,5,CB254/2)</f>
        <v>39.71145975129596</v>
      </c>
      <c r="CH254" s="255">
        <f>IF(AB254="n/a",1.03*AP254,IF(AB254&lt;0,1.01*AP254,IF(AB254&gt;10,1.1*AP254,(1+AB254/100)*AP254)))</f>
        <v>1.0302</v>
      </c>
      <c r="CI254" s="256">
        <f>IF($AC254="n/a",1.03*CH254,IF($AC254&lt;0,1.01*CH254,IF($AC254&gt;10,1.1*CH254,(1+$AC254/100)*CH254)))</f>
        <v>1.040502</v>
      </c>
      <c r="CJ254" s="257">
        <f>IF($AE254="n/a",1.03*CI254,IF($AE254&lt;0,1.01*CI254,IF($AE254&gt;10,1.1*CI254,(1+$AE254/100)*CI254)))</f>
        <v>1.0980417606</v>
      </c>
      <c r="CK254" s="257">
        <f>IF($AE254="n/a",1.03*CJ254,IF($AE254&lt;0,1.01*CJ254,IF($AE254&gt;10,1.1*CJ254,(1+$AE254/100)*CJ254)))</f>
        <v>1.15876346996118</v>
      </c>
      <c r="CL254" s="258">
        <f>IF($AE254="n/a",1.03*CK254,IF($AE254&lt;0,1.01*CK254,IF($AE254&gt;10,1.1*CK254,(1+$AE254/100)*CK254)))</f>
        <v>1.222843089850033</v>
      </c>
      <c r="CM254" s="256">
        <f>SUM(CH254:CL254)</f>
        <v>5.550350320411212</v>
      </c>
      <c r="CN254" s="253">
        <f>(CM254/H254)*100</f>
        <v>30.56360308596483</v>
      </c>
      <c r="CO254" s="259">
        <v>0.66</v>
      </c>
      <c r="CP254" s="260">
        <v>6.7</v>
      </c>
      <c r="CQ254" s="261">
        <v>-31.8</v>
      </c>
      <c r="CR254" s="260">
        <v>-6.7</v>
      </c>
      <c r="CS254" s="261">
        <v>-12.1</v>
      </c>
    </row>
    <row r="255" ht="11.25" customHeight="1">
      <c r="A255" t="s" s="227">
        <v>1635</v>
      </c>
      <c r="B255" t="s" s="116">
        <v>1636</v>
      </c>
      <c r="C255" t="s" s="227">
        <v>146</v>
      </c>
      <c r="D255" s="218">
        <v>7</v>
      </c>
      <c r="E255" s="85">
        <v>520</v>
      </c>
      <c r="F255" t="s" s="220">
        <v>129</v>
      </c>
      <c r="G255" t="s" s="221">
        <v>129</v>
      </c>
      <c r="H255" s="493">
        <v>16.2</v>
      </c>
      <c r="I255" s="223">
        <f>(R255/H255)*100</f>
        <v>1.975308641975309</v>
      </c>
      <c r="J255" s="224">
        <v>0.0625</v>
      </c>
      <c r="K255" s="224">
        <v>0.08</v>
      </c>
      <c r="L255" s="223">
        <f>((K255/J255)-1)*100</f>
        <v>28</v>
      </c>
      <c r="M255" s="226">
        <v>42881</v>
      </c>
      <c r="N255" s="226">
        <v>42886</v>
      </c>
      <c r="O255" s="226">
        <v>42901</v>
      </c>
      <c r="P255" t="s" s="227">
        <v>182</v>
      </c>
      <c r="Q255" s="316"/>
      <c r="R255" s="225">
        <f>K255*4</f>
        <v>0.32</v>
      </c>
      <c r="S255" s="228">
        <f>IF(OR(W255&lt;0.01,W255="n/a"),"n/a",R255/W255*100)</f>
        <v>29.90654205607476</v>
      </c>
      <c r="T255" s="229">
        <f>IF(OR(W255&lt;0.01,Z255="n/a"),"n/a",(H255/SQRT(22.5*W255*(H255/Z255))-1)*100)</f>
        <v>13.36814565211044</v>
      </c>
      <c r="U255" s="223">
        <f>IF(OR(W255&lt;0.01,W255="n/a"),"n/a",H255/W255)</f>
        <v>15.14018691588785</v>
      </c>
      <c r="V255" s="230">
        <v>12</v>
      </c>
      <c r="W255" s="222">
        <v>1.07</v>
      </c>
      <c r="X255" t="s" s="399">
        <v>143</v>
      </c>
      <c r="Y255" s="231">
        <v>2.04</v>
      </c>
      <c r="Z255" s="232">
        <v>1.91</v>
      </c>
      <c r="AA255" s="233">
        <v>13</v>
      </c>
      <c r="AB255" s="234">
        <v>20.9</v>
      </c>
      <c r="AC255" s="235">
        <v>34.45</v>
      </c>
      <c r="AD255" s="236">
        <v>12.3</v>
      </c>
      <c r="AE255" t="s" s="416">
        <v>143</v>
      </c>
      <c r="AF255" s="237">
        <v>2</v>
      </c>
      <c r="AG255" s="238">
        <v>169</v>
      </c>
      <c r="AH255" s="239">
        <v>6.1</v>
      </c>
      <c r="AI255" s="240">
        <v>0</v>
      </c>
      <c r="AJ255" s="241">
        <f>IF(OR(AD255&lt;0,AD255="n/a",AD255=0,AN255="n/a"),"n/a",AN255/AD255)</f>
        <v>2.685569082365739</v>
      </c>
      <c r="AK255" t="s" s="265">
        <f>IF(OR(AN255&lt;0,AN255="n/a",AO255&lt;0,AO255="n/a"),"n/a",AN255/AO255)</f>
        <v>143</v>
      </c>
      <c r="AL255" s="243">
        <f>((AP255/AQ255)^(1/1)-1)*100</f>
        <v>17.64705882352942</v>
      </c>
      <c r="AM255" s="243">
        <f>IF(AS255=0,"n/a",((AP255/AS255)^(1/3)-1)*100)</f>
        <v>16.03972084031948</v>
      </c>
      <c r="AN255" s="243">
        <f>IF(AV255=0,"n/a",((AP255/AV255)^(1/5)-1)*100)</f>
        <v>33.03249971309859</v>
      </c>
      <c r="AO255" t="s" s="265">
        <f>IF(BB255=0,"n/a",((AP255/BB255)^(1/10)-1)*100)</f>
        <v>143</v>
      </c>
      <c r="AP255" s="321">
        <v>0.25</v>
      </c>
      <c r="AQ255" s="241">
        <v>0.2125</v>
      </c>
      <c r="AR255" s="241">
        <v>0.18</v>
      </c>
      <c r="AS255" s="321">
        <v>0.16</v>
      </c>
      <c r="AT255" s="245"/>
      <c r="AU255" s="241">
        <v>0.14</v>
      </c>
      <c r="AV255" s="241">
        <v>0.06</v>
      </c>
      <c r="AW255" s="245"/>
      <c r="AX255" s="583">
        <v>0</v>
      </c>
      <c r="AY255" s="394">
        <v>0</v>
      </c>
      <c r="AZ255" s="317">
        <v>0</v>
      </c>
      <c r="BA255" s="317">
        <v>0</v>
      </c>
      <c r="BB255" s="317">
        <v>0</v>
      </c>
      <c r="BC255" s="317">
        <v>0</v>
      </c>
      <c r="BD255" s="317">
        <v>0</v>
      </c>
      <c r="BE255" s="317">
        <v>0</v>
      </c>
      <c r="BF255" s="317">
        <v>0</v>
      </c>
      <c r="BG255" s="317">
        <v>0</v>
      </c>
      <c r="BH255" s="317">
        <v>0</v>
      </c>
      <c r="BI255" s="401">
        <v>0</v>
      </c>
      <c r="BJ255" s="246">
        <f>SUM(AP255:BI255)</f>
        <v>1.0025</v>
      </c>
      <c r="BK255" s="250">
        <f>((AP255/AQ255)-1)*100</f>
        <v>17.64705882352942</v>
      </c>
      <c r="BL255" s="250">
        <f>((AQ255/AR255)-1)*100</f>
        <v>18.05555555555556</v>
      </c>
      <c r="BM255" s="250">
        <f>((AR255/AS255)-1)*100</f>
        <v>12.5</v>
      </c>
      <c r="BN255" s="250">
        <f>IF(AU255=0,0,IF(AU255&gt;AS255,0,((AS255/AU255)-1)*100))</f>
        <v>14.28571428571428</v>
      </c>
      <c r="BO255" s="250">
        <f>IF(AV255=0,0,IF(AV255&gt;AU255,0,((AU255/AV255)-1)*100))</f>
        <v>133.3333333333333</v>
      </c>
      <c r="BP255" s="250">
        <f>IF(AX255=0,0,IF(AX255&gt;AV255,0,((AV255/AX255)-1)*100))</f>
        <v>0</v>
      </c>
      <c r="BQ255" s="251">
        <f>IF(AY255=0,0,IF(AY255&gt;AX255,0,((AX255/AY255)-1)*100))</f>
        <v>0</v>
      </c>
      <c r="BR255" s="252">
        <f>IF(AZ255=0,0,IF(AZ255&gt;AY255,0,((AY255/AZ255)-1)*100))</f>
        <v>0</v>
      </c>
      <c r="BS255" s="252">
        <f>IF(BA255=0,0,IF(BA255&gt;AZ255,0,((AZ255/BA255)-1)*100))</f>
        <v>0</v>
      </c>
      <c r="BT255" s="252">
        <f>IF(BB255=0,0,IF(BB255&gt;BA255,0,((BA255/BB255)-1)*100))</f>
        <v>0</v>
      </c>
      <c r="BU255" s="252">
        <f>IF(BC255=0,0,IF(BC255&gt;BB255,0,((BB255/BC255)-1)*100))</f>
        <v>0</v>
      </c>
      <c r="BV255" s="252">
        <f>IF(BD255=0,0,IF(BD255&gt;BC255,0,((BC255/BD255)-1)*100))</f>
        <v>0</v>
      </c>
      <c r="BW255" s="252">
        <f>IF(BE255=0,0,IF(BE255&gt;BD255,0,((BD255/BE255)-1)*100))</f>
        <v>0</v>
      </c>
      <c r="BX255" s="252">
        <f>IF(BF255=0,0,IF(BF255&gt;BE255,0,((BE255/BF255)-1)*100))</f>
        <v>0</v>
      </c>
      <c r="BY255" s="252">
        <f>IF(BG255=0,0,IF(BG255&gt;BF255,0,((BF255/BG255)-1)*100))</f>
        <v>0</v>
      </c>
      <c r="BZ255" s="252">
        <f>IF(BH255=0,0,IF(BH255&gt;BG255,0,((BG255/BH255)-1)*100))</f>
        <v>0</v>
      </c>
      <c r="CA255" s="253">
        <f>IF(BI255=0,0,IF(BI255&gt;BH255,0,((BH255/BI255)-1)*100))</f>
        <v>0</v>
      </c>
      <c r="CB255" s="250">
        <f>AVERAGE(BK255:CA255)</f>
        <v>11.5189212940078</v>
      </c>
      <c r="CC255" s="250">
        <f>SQRT(AVERAGE((BK255-$CB255)^2,(BL255-$CB255)^2,(BM255-$CB255)^2,(BN255-$CB255)^2,(BO255-$CB255)^2,(BP255-$CB255)^2,(BQ255-$CB255)^2,(BR255-$CB255)^2,(BS255-$CB255)^2,(BT255-$CB255)^2,(BU255-$CB255)^2,(BV255-$CB255)^2,(BW255-$CB255)^2,(BX255-$CB255)^2,(BY255-$CB255)^2,(BZ255-$CB255)^2,(CA255-$CB255)^2))</f>
        <v>31.17302460343993</v>
      </c>
      <c r="CD255" t="s" s="116">
        <v>132</v>
      </c>
      <c r="CE255" s="254">
        <f>IF(AN255="n/a","n/a",IF(U255&lt;0,"n/a",IF(U255="n/a","n/a",I255+AN255-U255)))</f>
        <v>19.86762143918605</v>
      </c>
      <c r="CF255" s="254">
        <f>IF(AN255="n/a","n/a",I255+AN255)</f>
        <v>35.0078083550739</v>
      </c>
      <c r="CG255" s="250">
        <f>D255/10+(1000-E255)/100+IF(F255="N",2,IF(F255="Y",1,0))+IF(G255="N",2,IF(G255="Y",1,0))+IF(L255&gt;10,5,L255/2)+IF(S255&gt;100,0,IF(S255&lt;0,0,(100-S255)/10))+IF(U255&gt;100,0,IF(U255&lt;0,0,(100-U255)/10))+IF(X255="-",0,IF(X255="N/A",0,IF(X255&gt;5,0,5-X255)))+IF(Y255&gt;5,0,5-Y255)+IF(Z255="N/A",0,IF(Z255&gt;5,0,5-Z255))+IF(AB255&lt;0,0,IF(AB255="-",0,IF(AB255="N/A",0,IF(AB255&gt;10,5,AB255/2))))+IF(AC255="n/a",0,IF(AC255&lt;0,0,IF(AC255&gt;10,5,AC255/2)))+IF(AE255="n/a",0,IF(AE255&lt;0,0,IF(AE255&gt;10,5,AE255/2)))+AF255/10+IF(AG255&gt;100000,3,IF(AG255&gt;10000,2,IF(AG255&gt;1000,1,0)))+IF(AL255&gt;10,5,AL255/2)+IF(AM255="n/a",0,IF(AM255&gt;10,5,AM255/2))+IF(AN255="n/a",0,IF(AN255&gt;10,5,AN255/2))+IF(AO255="n/a",0,IF(AO255&lt;0,0,IF(AO255&gt;10,5,AO255/2)))+IF(CB255&gt;10,5,CB255/2)</f>
        <v>62.24532710280374</v>
      </c>
      <c r="CH255" s="255">
        <f>IF(AB255="n/a",1.03*AP255,IF(AB255&lt;0,1.01*AP255,IF(AB255&gt;10,1.1*AP255,(1+AB255/100)*AP255)))</f>
        <v>0.275</v>
      </c>
      <c r="CI255" s="256">
        <f>IF($AC255="n/a",1.03*CH255,IF($AC255&lt;0,1.01*CH255,IF($AC255&gt;10,1.1*CH255,(1+$AC255/100)*CH255)))</f>
        <v>0.3025</v>
      </c>
      <c r="CJ255" s="257">
        <f>IF($AE255="n/a",1.03*CI255,IF($AE255&lt;0,1.01*CI255,IF($AE255&gt;10,1.1*CI255,(1+$AE255/100)*CI255)))</f>
        <v>0.311575</v>
      </c>
      <c r="CK255" s="257">
        <f>IF($AE255="n/a",1.03*CJ255,IF($AE255&lt;0,1.01*CJ255,IF($AE255&gt;10,1.1*CJ255,(1+$AE255/100)*CJ255)))</f>
        <v>0.3209222500000001</v>
      </c>
      <c r="CL255" s="258">
        <f>IF($AE255="n/a",1.03*CK255,IF($AE255&lt;0,1.01*CK255,IF($AE255&gt;10,1.1*CK255,(1+$AE255/100)*CK255)))</f>
        <v>0.3305499175000001</v>
      </c>
      <c r="CM255" s="256">
        <f>SUM(CH255:CL255)</f>
        <v>1.5405471675</v>
      </c>
      <c r="CN255" s="253">
        <f>(CM255/H255)*100</f>
        <v>9.509550416666668</v>
      </c>
      <c r="CO255" s="259">
        <v>0.7</v>
      </c>
      <c r="CP255" s="260">
        <v>62</v>
      </c>
      <c r="CQ255" s="261">
        <v>-4.4</v>
      </c>
      <c r="CR255" s="260">
        <v>3.3</v>
      </c>
      <c r="CS255" s="261">
        <v>7.7</v>
      </c>
    </row>
    <row r="256" ht="11.25" customHeight="1">
      <c r="A256" t="s" s="146">
        <v>1637</v>
      </c>
      <c r="B256" t="s" s="146">
        <v>1638</v>
      </c>
      <c r="C256" t="s" s="273">
        <v>525</v>
      </c>
      <c r="D256" s="267">
        <v>8</v>
      </c>
      <c r="E256" s="85">
        <v>401</v>
      </c>
      <c r="F256" t="s" s="151">
        <v>129</v>
      </c>
      <c r="G256" t="s" s="152">
        <v>129</v>
      </c>
      <c r="H256" s="496">
        <v>108.89</v>
      </c>
      <c r="I256" s="269">
        <f>(R256/H256)*100</f>
        <v>2.167324823216089</v>
      </c>
      <c r="J256" s="270">
        <v>0.54</v>
      </c>
      <c r="K256" s="270">
        <v>0.59</v>
      </c>
      <c r="L256" s="269">
        <f>((K256/J256)-1)*100</f>
        <v>9.259259259259256</v>
      </c>
      <c r="M256" s="272">
        <v>42958</v>
      </c>
      <c r="N256" s="272">
        <v>42962</v>
      </c>
      <c r="O256" s="272">
        <v>42979</v>
      </c>
      <c r="P256" t="s" s="273">
        <v>147</v>
      </c>
      <c r="Q256" s="329"/>
      <c r="R256" s="271">
        <f>K256*4</f>
        <v>2.36</v>
      </c>
      <c r="S256" s="275">
        <f>IF(OR(W256&lt;0.01,W256="n/a"),"n/a",R256/W256*100)</f>
        <v>36.19631901840491</v>
      </c>
      <c r="T256" s="276">
        <f>IF(OR(W256&lt;0.01,Z256="n/a"),"n/a",(H256/SQRT(22.5*W256*(H256/Z256))-1)*100)</f>
        <v>208.957986612224</v>
      </c>
      <c r="U256" s="269">
        <f>IF(OR(W256&lt;0.01,W256="n/a"),"n/a",H256/W256)</f>
        <v>16.70092024539877</v>
      </c>
      <c r="V256" s="277">
        <v>6</v>
      </c>
      <c r="W256" s="268">
        <v>6.52</v>
      </c>
      <c r="X256" s="268">
        <v>1.45</v>
      </c>
      <c r="Y256" s="278">
        <v>4.65</v>
      </c>
      <c r="Z256" s="279">
        <v>12.86</v>
      </c>
      <c r="AA256" s="559">
        <v>89.2</v>
      </c>
      <c r="AB256" s="281">
        <v>30.9</v>
      </c>
      <c r="AC256" s="282">
        <v>4.94</v>
      </c>
      <c r="AD256" s="283">
        <v>5.8</v>
      </c>
      <c r="AE256" s="283">
        <v>11.5</v>
      </c>
      <c r="AF256" s="284">
        <v>19</v>
      </c>
      <c r="AG256" s="285">
        <v>17208</v>
      </c>
      <c r="AH256" s="286">
        <v>0.1</v>
      </c>
      <c r="AI256" s="645">
        <v>2.21</v>
      </c>
      <c r="AJ256" s="288">
        <f>IF(OR(AD256&lt;0,AD256="n/a",AD256=0,AN256="n/a"),"n/a",AN256/AD256)</f>
        <v>2.041843357243873</v>
      </c>
      <c r="AK256" s="289">
        <f>IF(OR(AN256&lt;0,AN256="n/a",AO256&lt;0,AO256="n/a"),"n/a",AN256/AO256)</f>
        <v>0.744643762484871</v>
      </c>
      <c r="AL256" s="290">
        <f>((AP256/AQ256)^(1/1)-1)*100</f>
        <v>2.941176470588247</v>
      </c>
      <c r="AM256" s="290">
        <f>IF(AS256=0,"n/a",((AP256/AS256)^(1/3)-1)*100)</f>
        <v>7.297628793540656</v>
      </c>
      <c r="AN256" s="290">
        <f>IF(AV256=0,"n/a",((AP256/AV256)^(1/5)-1)*100)</f>
        <v>11.84269147201447</v>
      </c>
      <c r="AO256" s="291">
        <f>IF(BB256=0,"n/a",((AP256/BB256)^(1/10)-1)*100)</f>
        <v>15.9038349189893</v>
      </c>
      <c r="AP256" s="288">
        <v>2.1</v>
      </c>
      <c r="AQ256" s="288">
        <v>2.04</v>
      </c>
      <c r="AR256" s="288">
        <v>1.9</v>
      </c>
      <c r="AS256" s="288">
        <v>1.7</v>
      </c>
      <c r="AT256" s="292"/>
      <c r="AU256" s="288">
        <v>1.5</v>
      </c>
      <c r="AV256" s="288">
        <v>1.2</v>
      </c>
      <c r="AW256" s="292"/>
      <c r="AX256" s="293">
        <v>0.8</v>
      </c>
      <c r="AY256" s="403">
        <v>0.6</v>
      </c>
      <c r="AZ256" s="426">
        <v>0.6</v>
      </c>
      <c r="BA256" s="295">
        <v>0.54</v>
      </c>
      <c r="BB256" s="426">
        <v>0.48</v>
      </c>
      <c r="BC256" s="295">
        <v>0.36</v>
      </c>
      <c r="BD256" s="426">
        <v>0</v>
      </c>
      <c r="BE256" s="426">
        <v>0</v>
      </c>
      <c r="BF256" s="426">
        <v>0</v>
      </c>
      <c r="BG256" s="426">
        <v>0</v>
      </c>
      <c r="BH256" s="426">
        <v>0</v>
      </c>
      <c r="BI256" s="494">
        <v>0</v>
      </c>
      <c r="BJ256" s="293">
        <f>SUM(AP256:BI256)</f>
        <v>13.82</v>
      </c>
      <c r="BK256" s="297">
        <f>((AP256/AQ256)-1)*100</f>
        <v>2.941176470588247</v>
      </c>
      <c r="BL256" s="297">
        <f>((AQ256/AR256)-1)*100</f>
        <v>7.36842105263158</v>
      </c>
      <c r="BM256" s="297">
        <f>((AR256/AS256)-1)*100</f>
        <v>11.76470588235294</v>
      </c>
      <c r="BN256" s="297">
        <f>IF(AU256=0,0,IF(AU256&gt;AS256,0,((AS256/AU256)-1)*100))</f>
        <v>13.33333333333333</v>
      </c>
      <c r="BO256" s="297">
        <f>IF(AV256=0,0,IF(AV256&gt;AU256,0,((AU256/AV256)-1)*100))</f>
        <v>25</v>
      </c>
      <c r="BP256" s="297">
        <f>IF(AX256=0,0,IF(AX256&gt;AV256,0,((AV256/AX256)-1)*100))</f>
        <v>49.99999999999998</v>
      </c>
      <c r="BQ256" s="298">
        <f>IF(AY256=0,0,IF(AY256&gt;AX256,0,((AX256/AY256)-1)*100))</f>
        <v>33.33333333333335</v>
      </c>
      <c r="BR256" s="299">
        <f>IF(AZ256=0,0,IF(AZ256&gt;AY256,0,((AY256/AZ256)-1)*100))</f>
        <v>0</v>
      </c>
      <c r="BS256" s="299">
        <f>IF(BA256=0,0,IF(BA256&gt;AZ256,0,((AZ256/BA256)-1)*100))</f>
        <v>11.11111111111109</v>
      </c>
      <c r="BT256" s="299">
        <f>IF(BB256=0,0,IF(BB256&gt;BA256,0,((BA256/BB256)-1)*100))</f>
        <v>12.50000000000002</v>
      </c>
      <c r="BU256" s="299">
        <f>IF(BC256=0,0,IF(BC256&gt;BB256,0,((BB256/BC256)-1)*100))</f>
        <v>33.33333333333333</v>
      </c>
      <c r="BV256" s="299">
        <f>IF(BD256=0,0,IF(BD256&gt;BC256,0,((BC256/BD256)-1)*100))</f>
        <v>0</v>
      </c>
      <c r="BW256" s="299">
        <f>IF(BE256=0,0,IF(BE256&gt;BD256,0,((BD256/BE256)-1)*100))</f>
        <v>0</v>
      </c>
      <c r="BX256" s="299">
        <f>IF(BF256=0,0,IF(BF256&gt;BE256,0,((BE256/BF256)-1)*100))</f>
        <v>0</v>
      </c>
      <c r="BY256" s="299">
        <f>IF(BG256=0,0,IF(BG256&gt;BF256,0,((BF256/BG256)-1)*100))</f>
        <v>0</v>
      </c>
      <c r="BZ256" s="299">
        <f>IF(BH256=0,0,IF(BH256&gt;BG256,0,((BG256/BH256)-1)*100))</f>
        <v>0</v>
      </c>
      <c r="CA256" s="300">
        <f>IF(BI256=0,0,IF(BI256&gt;BH256,0,((BH256/BI256)-1)*100))</f>
        <v>0</v>
      </c>
      <c r="CB256" s="297">
        <f>AVERAGE(BK256:CA256)</f>
        <v>11.80502438333435</v>
      </c>
      <c r="CC256" s="297">
        <f>SQRT(AVERAGE((BK256-$CB256)^2,(BL256-$CB256)^2,(BM256-$CB256)^2,(BN256-$CB256)^2,(BO256-$CB256)^2,(BP256-$CB256)^2,(BQ256-$CB256)^2,(BR256-$CB256)^2,(BS256-$CB256)^2,(BT256-$CB256)^2,(BU256-$CB256)^2,(BV256-$CB256)^2,(BW256-$CB256)^2,(BX256-$CB256)^2,(BY256-$CB256)^2,(BZ256-$CB256)^2,(CA256-$CB256)^2))</f>
        <v>14.62665381441122</v>
      </c>
      <c r="CD256" t="s" s="146">
        <v>178</v>
      </c>
      <c r="CE256" s="301">
        <f>IF(AN256="n/a","n/a",IF(U256&lt;0,"n/a",IF(U256="n/a","n/a",I256+AN256-U256)))</f>
        <v>-2.690903950168218</v>
      </c>
      <c r="CF256" s="301">
        <f>IF(AN256="n/a","n/a",I256+AN256)</f>
        <v>14.01001629523055</v>
      </c>
      <c r="CG256" s="297">
        <f>D256/10+(1000-E256)/100+IF(F256="N",2,IF(F256="Y",1,0))+IF(G256="N",2,IF(G256="Y",1,0))+IF(L256&gt;10,5,L256/2)+IF(S256&gt;100,0,IF(S256&lt;0,0,(100-S256)/10))+IF(U256&gt;100,0,IF(U256&lt;0,0,(100-U256)/10))+IF(X256="-",0,IF(X256="N/A",0,IF(X256&gt;5,0,5-X256)))+IF(Y256&gt;5,0,5-Y256)+IF(Z256="N/A",0,IF(Z256&gt;5,0,5-Z256))+IF(AB256&lt;0,0,IF(AB256="-",0,IF(AB256="N/A",0,IF(AB256&gt;10,5,AB256/2))))+IF(AC256="n/a",0,IF(AC256&lt;0,0,IF(AC256&gt;10,5,AC256/2)))+IF(AE256="n/a",0,IF(AE256&lt;0,0,IF(AE256&gt;10,5,AE256/2)))+AF256/10+IF(AG256&gt;100000,3,IF(AG256&gt;10000,2,IF(AG256&gt;1000,1,0)))+IF(AL256&gt;10,5,AL256/2)+IF(AM256="n/a",0,IF(AM256&gt;10,5,AM256/2))+IF(AN256="n/a",0,IF(AN256&gt;10,5,AN256/2))+IF(AO256="n/a",0,IF(AO256&lt;0,0,IF(AO256&gt;10,5,AO256/2)))+IF(CB256&gt;10,5,CB256/2)</f>
        <v>66.51930833531371</v>
      </c>
      <c r="CH256" s="302">
        <f>IF(AB256="n/a",1.03*AP256,IF(AB256&lt;0,1.01*AP256,IF(AB256&gt;10,1.1*AP256,(1+AB256/100)*AP256)))</f>
        <v>2.31</v>
      </c>
      <c r="CI256" s="303">
        <f>IF($AC256="n/a",1.03*CH256,IF($AC256&lt;0,1.01*CH256,IF($AC256&gt;10,1.1*CH256,(1+$AC256/100)*CH256)))</f>
        <v>2.424114000000001</v>
      </c>
      <c r="CJ256" s="304">
        <f>IF($AE256="n/a",1.03*CI256,IF($AE256&lt;0,1.01*CI256,IF($AE256&gt;10,1.1*CI256,(1+$AE256/100)*CI256)))</f>
        <v>2.666525400000001</v>
      </c>
      <c r="CK256" s="304">
        <f>IF($AE256="n/a",1.03*CJ256,IF($AE256&lt;0,1.01*CJ256,IF($AE256&gt;10,1.1*CJ256,(1+$AE256/100)*CJ256)))</f>
        <v>2.933177940000002</v>
      </c>
      <c r="CL256" s="305">
        <f>IF($AE256="n/a",1.03*CK256,IF($AE256&lt;0,1.01*CK256,IF($AE256&gt;10,1.1*CK256,(1+$AE256/100)*CK256)))</f>
        <v>3.226495734000002</v>
      </c>
      <c r="CM256" s="303">
        <f>SUM(CH256:CL256)</f>
        <v>13.56031307400001</v>
      </c>
      <c r="CN256" s="300">
        <f>(CM256/H256)*100</f>
        <v>12.45322166773809</v>
      </c>
      <c r="CO256" s="306">
        <v>1.68</v>
      </c>
      <c r="CP256" s="307">
        <v>48.6</v>
      </c>
      <c r="CQ256" s="308">
        <v>-0.8</v>
      </c>
      <c r="CR256" s="307">
        <v>8.4</v>
      </c>
      <c r="CS256" s="308">
        <v>13</v>
      </c>
    </row>
    <row r="257" ht="11.25" customHeight="1">
      <c r="A257" t="s" s="110">
        <v>1639</v>
      </c>
      <c r="B257" t="s" s="110">
        <v>1640</v>
      </c>
      <c r="C257" t="s" s="173">
        <v>1641</v>
      </c>
      <c r="D257" s="174">
        <v>7</v>
      </c>
      <c r="E257" s="85">
        <v>479</v>
      </c>
      <c r="F257" t="s" s="118">
        <v>129</v>
      </c>
      <c r="G257" t="s" s="113">
        <v>129</v>
      </c>
      <c r="H257" s="495">
        <v>41.76</v>
      </c>
      <c r="I257" s="177">
        <f>(R257/H257)*100</f>
        <v>5.268199233716476</v>
      </c>
      <c r="J257" s="311">
        <v>0.5</v>
      </c>
      <c r="K257" s="311">
        <v>0.55</v>
      </c>
      <c r="L257" s="177">
        <f>((K257/J257)-1)*100</f>
        <v>10.00000000000001</v>
      </c>
      <c r="M257" s="179">
        <v>42800</v>
      </c>
      <c r="N257" s="179">
        <v>42802</v>
      </c>
      <c r="O257" s="179">
        <v>42816</v>
      </c>
      <c r="P257" t="s" s="173">
        <v>737</v>
      </c>
      <c r="Q257" s="84"/>
      <c r="R257" s="180">
        <f>K257*4</f>
        <v>2.2</v>
      </c>
      <c r="S257" s="181">
        <f>IF(OR(W257&lt;0.01,W257="n/a"),"n/a",R257/W257*100)</f>
        <v>56.55526992287918</v>
      </c>
      <c r="T257" s="182">
        <f>IF(OR(W257&lt;0.01,Z257="n/a"),"n/a",(H257/SQRT(22.5*W257*(H257/Z257))-1)*100)</f>
        <v>-18.2706202353798</v>
      </c>
      <c r="U257" s="177">
        <f>IF(OR(W257&lt;0.01,W257="n/a"),"n/a",H257/W257)</f>
        <v>10.73521850899743</v>
      </c>
      <c r="V257" s="183">
        <v>1</v>
      </c>
      <c r="W257" s="176">
        <v>3.89</v>
      </c>
      <c r="X257" s="176">
        <v>1.56</v>
      </c>
      <c r="Y257" s="184">
        <v>0.4</v>
      </c>
      <c r="Z257" s="185">
        <v>1.4</v>
      </c>
      <c r="AA257" s="186">
        <v>13.3</v>
      </c>
      <c r="AB257" s="187">
        <v>-10</v>
      </c>
      <c r="AC257" s="188">
        <v>-0.9</v>
      </c>
      <c r="AD257" s="189">
        <v>-6.3</v>
      </c>
      <c r="AE257" s="189">
        <v>6.9</v>
      </c>
      <c r="AF257" s="190">
        <v>27</v>
      </c>
      <c r="AG257" s="191">
        <v>7381</v>
      </c>
      <c r="AH257" s="192">
        <v>0.7</v>
      </c>
      <c r="AI257" s="193">
        <v>0.91</v>
      </c>
      <c r="AJ257" t="s" s="338">
        <f>IF(OR(AD257&lt;0,AD257="n/a",AD257=0,AN257="n/a"),"n/a",AN257/AD257)</f>
        <v>143</v>
      </c>
      <c r="AK257" t="s" s="338">
        <f>IF(OR(AN257&lt;0,AN257="n/a",AO257&lt;0,AO257="n/a"),"n/a",AN257/AO257)</f>
        <v>143</v>
      </c>
      <c r="AL257" s="196">
        <f>((AP257/AQ257)^(1/1)-1)*100</f>
        <v>11.11111111111112</v>
      </c>
      <c r="AM257" s="196">
        <f>IF(AS257=0,"n/a",((AP257/AS257)^(1/3)-1)*100)</f>
        <v>12.6247880443606</v>
      </c>
      <c r="AN257" s="196">
        <f>IF(AV257=0,"n/a",((AP257/AV257)^(1/5)-1)*100)</f>
        <v>14.86983549970351</v>
      </c>
      <c r="AO257" t="s" s="338">
        <f>IF(BB257=0,"n/a",((AP257/BB257)^(1/10)-1)*100)</f>
        <v>143</v>
      </c>
      <c r="AP257" s="194">
        <v>2</v>
      </c>
      <c r="AQ257" s="194">
        <v>1.8</v>
      </c>
      <c r="AR257" s="194">
        <v>1.56</v>
      </c>
      <c r="AS257" s="194">
        <v>1.4</v>
      </c>
      <c r="AT257" s="199"/>
      <c r="AU257" s="194">
        <v>1.28</v>
      </c>
      <c r="AV257" s="194">
        <v>1</v>
      </c>
      <c r="AW257" s="199"/>
      <c r="AX257" s="398">
        <v>0</v>
      </c>
      <c r="AY257" s="370">
        <v>0</v>
      </c>
      <c r="AZ257" s="203">
        <v>0</v>
      </c>
      <c r="BA257" s="203">
        <v>0</v>
      </c>
      <c r="BB257" s="203">
        <v>0</v>
      </c>
      <c r="BC257" s="203">
        <v>0</v>
      </c>
      <c r="BD257" s="203">
        <v>0</v>
      </c>
      <c r="BE257" s="203">
        <v>0</v>
      </c>
      <c r="BF257" s="203">
        <v>0</v>
      </c>
      <c r="BG257" s="203">
        <v>0</v>
      </c>
      <c r="BH257" s="203">
        <v>0</v>
      </c>
      <c r="BI257" s="204">
        <v>0</v>
      </c>
      <c r="BJ257" s="200">
        <f>SUM(AP257:BI257)</f>
        <v>9.039999999999999</v>
      </c>
      <c r="BK257" s="205">
        <f>((AP257/AQ257)-1)*100</f>
        <v>11.11111111111112</v>
      </c>
      <c r="BL257" s="205">
        <f>((AQ257/AR257)-1)*100</f>
        <v>15.38461538461537</v>
      </c>
      <c r="BM257" s="205">
        <f>((AR257/AS257)-1)*100</f>
        <v>11.42857142857143</v>
      </c>
      <c r="BN257" s="205">
        <f>IF(AU257=0,0,IF(AU257&gt;AS257,0,((AS257/AU257)-1)*100))</f>
        <v>9.375</v>
      </c>
      <c r="BO257" s="205">
        <f>IF(AV257=0,0,IF(AV257&gt;AU257,0,((AU257/AV257)-1)*100))</f>
        <v>28</v>
      </c>
      <c r="BP257" s="205">
        <f>IF(AX257=0,0,IF(AX257&gt;AV257,0,((AV257/AX257)-1)*100))</f>
        <v>0</v>
      </c>
      <c r="BQ257" s="206">
        <f>IF(AY257=0,0,IF(AY257&gt;AX257,0,((AX257/AY257)-1)*100))</f>
        <v>0</v>
      </c>
      <c r="BR257" s="207">
        <f>IF(AZ257=0,0,IF(AZ257&gt;AY257,0,((AY257/AZ257)-1)*100))</f>
        <v>0</v>
      </c>
      <c r="BS257" s="207">
        <f>IF(BA257=0,0,IF(BA257&gt;AZ257,0,((AZ257/BA257)-1)*100))</f>
        <v>0</v>
      </c>
      <c r="BT257" s="207">
        <f>IF(BB257=0,0,IF(BB257&gt;BA257,0,((BA257/BB257)-1)*100))</f>
        <v>0</v>
      </c>
      <c r="BU257" s="207">
        <f>IF(BC257=0,0,IF(BC257&gt;BB257,0,((BB257/BC257)-1)*100))</f>
        <v>0</v>
      </c>
      <c r="BV257" s="207">
        <f>IF(BD257=0,0,IF(BD257&gt;BC257,0,((BC257/BD257)-1)*100))</f>
        <v>0</v>
      </c>
      <c r="BW257" s="207">
        <f>IF(BE257=0,0,IF(BE257&gt;BD257,0,((BD257/BE257)-1)*100))</f>
        <v>0</v>
      </c>
      <c r="BX257" s="207">
        <f>IF(BF257=0,0,IF(BF257&gt;BE257,0,((BE257/BF257)-1)*100))</f>
        <v>0</v>
      </c>
      <c r="BY257" s="207">
        <f>IF(BG257=0,0,IF(BG257&gt;BF257,0,((BF257/BG257)-1)*100))</f>
        <v>0</v>
      </c>
      <c r="BZ257" s="207">
        <f>IF(BH257=0,0,IF(BH257&gt;BG257,0,((BG257/BH257)-1)*100))</f>
        <v>0</v>
      </c>
      <c r="CA257" s="208">
        <f>IF(BI257=0,0,IF(BI257&gt;BH257,0,((BH257/BI257)-1)*100))</f>
        <v>0</v>
      </c>
      <c r="CB257" s="205">
        <f>AVERAGE(BK257:CA257)</f>
        <v>4.429370466135173</v>
      </c>
      <c r="CC257" s="205">
        <f>SQRT(AVERAGE((BK257-$CB257)^2,(BL257-$CB257)^2,(BM257-$CB257)^2,(BN257-$CB257)^2,(BO257-$CB257)^2,(BP257-$CB257)^2,(BQ257-$CB257)^2,(BR257-$CB257)^2,(BS257-$CB257)^2,(BT257-$CB257)^2,(BU257-$CB257)^2,(BV257-$CB257)^2,(BW257-$CB257)^2,(BX257-$CB257)^2,(BY257-$CB257)^2,(BZ257-$CB257)^2,(CA257-$CB257)^2))</f>
        <v>7.780509450306927</v>
      </c>
      <c r="CD257" t="s" s="110">
        <v>302</v>
      </c>
      <c r="CE257" s="209">
        <f>IF(AN257="n/a","n/a",IF(U257&lt;0,"n/a",IF(U257="n/a","n/a",I257+AN257-U257)))</f>
        <v>9.402816224422557</v>
      </c>
      <c r="CF257" s="209">
        <f>IF(AN257="n/a","n/a",I257+AN257)</f>
        <v>20.13803473341999</v>
      </c>
      <c r="CG257" s="205">
        <f>D257/10+(1000-E257)/100+IF(F257="N",2,IF(F257="Y",1,0))+IF(G257="N",2,IF(G257="Y",1,0))+IF(L257&gt;10,5,L257/2)+IF(S257&gt;100,0,IF(S257&lt;0,0,(100-S257)/10))+IF(U257&gt;100,0,IF(U257&lt;0,0,(100-U257)/10))+IF(X257="-",0,IF(X257="N/A",0,IF(X257&gt;5,0,5-X257)))+IF(Y257&gt;5,0,5-Y257)+IF(Z257="N/A",0,IF(Z257&gt;5,0,5-Z257))+IF(AB257&lt;0,0,IF(AB257="-",0,IF(AB257="N/A",0,IF(AB257&gt;10,5,AB257/2))))+IF(AC257="n/a",0,IF(AC257&lt;0,0,IF(AC257&gt;10,5,AC257/2)))+IF(AE257="n/a",0,IF(AE257&lt;0,0,IF(AE257&gt;10,5,AE257/2)))+AF257/10+IF(AG257&gt;100000,3,IF(AG257&gt;10000,2,IF(AG257&gt;1000,1,0)))+IF(AL257&gt;10,5,AL257/2)+IF(AM257="n/a",0,IF(AM257&gt;10,5,AM257/2))+IF(AN257="n/a",0,IF(AN257&gt;10,5,AN257/2))+IF(AO257="n/a",0,IF(AO257&lt;0,0,IF(AO257&gt;10,5,AO257/2)))+IF(CB257&gt;10,5,CB257/2)</f>
        <v>60.18563638987993</v>
      </c>
      <c r="CH257" s="315">
        <f>IF(AB257="n/a",1.03*AP257,IF(AB257&lt;0,1.01*AP257,IF(AB257&gt;10,1.1*AP257,(1+AB257/100)*AP257)))</f>
        <v>2.02</v>
      </c>
      <c r="CI257" s="211">
        <f>IF($AC257="n/a",1.03*CH257,IF($AC257&lt;0,1.01*CH257,IF($AC257&gt;10,1.1*CH257,(1+$AC257/100)*CH257)))</f>
        <v>2.0402</v>
      </c>
      <c r="CJ257" s="212">
        <f>IF($AE257="n/a",1.03*CI257,IF($AE257&lt;0,1.01*CI257,IF($AE257&gt;10,1.1*CI257,(1+$AE257/100)*CI257)))</f>
        <v>2.1809738</v>
      </c>
      <c r="CK257" s="212">
        <f>IF($AE257="n/a",1.03*CJ257,IF($AE257&lt;0,1.01*CJ257,IF($AE257&gt;10,1.1*CJ257,(1+$AE257/100)*CJ257)))</f>
        <v>2.3314609922</v>
      </c>
      <c r="CL257" s="210">
        <f>IF($AE257="n/a",1.03*CK257,IF($AE257&lt;0,1.01*CK257,IF($AE257&gt;10,1.1*CK257,(1+$AE257/100)*CK257)))</f>
        <v>2.4923318006618</v>
      </c>
      <c r="CM257" s="211">
        <f>SUM(CH257:CL257)</f>
        <v>11.0649665928618</v>
      </c>
      <c r="CN257" s="208">
        <f>(CM257/H257)*100</f>
        <v>26.49656751164224</v>
      </c>
      <c r="CO257" s="213">
        <v>1.25</v>
      </c>
      <c r="CP257" s="214">
        <v>18.8</v>
      </c>
      <c r="CQ257" s="215">
        <v>-30</v>
      </c>
      <c r="CR257" s="214">
        <v>-2.8</v>
      </c>
      <c r="CS257" s="215">
        <v>3.7</v>
      </c>
    </row>
    <row r="258" ht="11.25" customHeight="1">
      <c r="A258" t="s" s="227">
        <v>1642</v>
      </c>
      <c r="B258" t="s" s="116">
        <v>1643</v>
      </c>
      <c r="C258" t="s" s="227">
        <v>313</v>
      </c>
      <c r="D258" s="218">
        <v>5</v>
      </c>
      <c r="E258" s="85">
        <v>788</v>
      </c>
      <c r="F258" t="s" s="220">
        <v>141</v>
      </c>
      <c r="G258" t="s" s="221">
        <v>141</v>
      </c>
      <c r="H258" s="493">
        <v>77.33</v>
      </c>
      <c r="I258" s="223">
        <f>(R258/H258)*100</f>
        <v>3.232897969740075</v>
      </c>
      <c r="J258" s="224">
        <v>0.6</v>
      </c>
      <c r="K258" s="224">
        <v>0.625</v>
      </c>
      <c r="L258" s="223">
        <f>((K258/J258)-1)*100</f>
        <v>4.166666666666674</v>
      </c>
      <c r="M258" s="226">
        <v>42963</v>
      </c>
      <c r="N258" s="226">
        <v>42965</v>
      </c>
      <c r="O258" s="226">
        <v>42993</v>
      </c>
      <c r="P258" t="s" s="227">
        <v>182</v>
      </c>
      <c r="Q258" s="316"/>
      <c r="R258" s="225">
        <f>K258*4</f>
        <v>2.5</v>
      </c>
      <c r="S258" s="228">
        <f>IF(OR(W258&lt;0.01,W258="n/a"),"n/a",R258/W258*100)</f>
        <v>79.87220447284345</v>
      </c>
      <c r="T258" s="229">
        <f>IF(OR(W258&lt;0.01,Z258="n/a"),"n/a",(H258/SQRT(22.5*W258*(H258/Z258))-1)*100)</f>
        <v>32.96076808666248</v>
      </c>
      <c r="U258" s="223">
        <f>IF(OR(W258&lt;0.01,W258="n/a"),"n/a",H258/W258)</f>
        <v>24.70607028753994</v>
      </c>
      <c r="V258" s="230">
        <v>12</v>
      </c>
      <c r="W258" s="222">
        <v>3.13</v>
      </c>
      <c r="X258" s="222">
        <v>2.47</v>
      </c>
      <c r="Y258" s="231">
        <v>3.6</v>
      </c>
      <c r="Z258" s="232">
        <v>1.61</v>
      </c>
      <c r="AA258" s="233">
        <v>6.6</v>
      </c>
      <c r="AB258" t="s" s="320">
        <v>143</v>
      </c>
      <c r="AC258" s="235">
        <v>7.79</v>
      </c>
      <c r="AD258" s="236">
        <v>24.3</v>
      </c>
      <c r="AE258" s="236">
        <v>10</v>
      </c>
      <c r="AF258" s="237">
        <v>10</v>
      </c>
      <c r="AG258" s="238">
        <v>94207</v>
      </c>
      <c r="AH258" s="239">
        <v>0.1</v>
      </c>
      <c r="AI258" s="240">
        <v>0.53</v>
      </c>
      <c r="AJ258" s="241">
        <f>IF(OR(AD258&lt;0,AD258="n/a",AD258=0,AN258="n/a"),"n/a",AN258/AD258)</f>
        <v>0.6139631988248404</v>
      </c>
      <c r="AK258" t="s" s="265">
        <f>IF(OR(AN258&lt;0,AN258="n/a",AO258&lt;0,AO258="n/a"),"n/a",AN258/AO258)</f>
        <v>143</v>
      </c>
      <c r="AL258" s="243">
        <f>((AP258/AQ258)^(1/1)-1)*100</f>
        <v>4.494382022471921</v>
      </c>
      <c r="AM258" s="243">
        <f>IF(AS258=0,"n/a",((AP258/AS258)^(1/3)-1)*100)</f>
        <v>4.71268841304644</v>
      </c>
      <c r="AN258" s="243">
        <f>IF(AV258=0,"n/a",((AP258/AV258)^(1/5)-1)*100)</f>
        <v>14.91930573144362</v>
      </c>
      <c r="AO258" t="s" s="265">
        <f>IF(BB258=0,"n/a",((AP258/BB258)^(1/10)-1)*100)</f>
        <v>143</v>
      </c>
      <c r="AP258" s="241">
        <v>2.325</v>
      </c>
      <c r="AQ258" s="241">
        <v>2.225</v>
      </c>
      <c r="AR258" s="241">
        <v>2.125</v>
      </c>
      <c r="AS258" s="241">
        <v>2.025</v>
      </c>
      <c r="AT258" s="245"/>
      <c r="AU258" s="321">
        <v>1.16</v>
      </c>
      <c r="AV258" s="321">
        <v>1.16</v>
      </c>
      <c r="AW258" s="245"/>
      <c r="AX258" s="583">
        <v>1.16</v>
      </c>
      <c r="AY258" s="247">
        <v>1.16</v>
      </c>
      <c r="AZ258" s="248">
        <v>0.87</v>
      </c>
      <c r="BA258" s="317">
        <v>0</v>
      </c>
      <c r="BB258" s="317">
        <v>0</v>
      </c>
      <c r="BC258" s="317">
        <v>0</v>
      </c>
      <c r="BD258" s="317">
        <v>0</v>
      </c>
      <c r="BE258" s="317">
        <v>0</v>
      </c>
      <c r="BF258" s="317">
        <v>0</v>
      </c>
      <c r="BG258" s="317">
        <v>0</v>
      </c>
      <c r="BH258" s="317">
        <v>0</v>
      </c>
      <c r="BI258" s="401">
        <v>0</v>
      </c>
      <c r="BJ258" s="246">
        <f>SUM(AP258:BI258)</f>
        <v>14.21</v>
      </c>
      <c r="BK258" s="250">
        <f>((AP258/AQ258)-1)*100</f>
        <v>4.494382022471921</v>
      </c>
      <c r="BL258" s="250">
        <f>((AQ258/AR258)-1)*100</f>
        <v>4.705882352941182</v>
      </c>
      <c r="BM258" s="250">
        <f>((AR258/AS258)-1)*100</f>
        <v>4.938271604938271</v>
      </c>
      <c r="BN258" s="250">
        <f>IF(AU258=0,0,IF(AU258&gt;AS258,0,((AS258/AU258)-1)*100))</f>
        <v>74.56896551724139</v>
      </c>
      <c r="BO258" s="250">
        <f>IF(AV258=0,0,IF(AV258&gt;AU258,0,((AU258/AV258)-1)*100))</f>
        <v>0</v>
      </c>
      <c r="BP258" s="250">
        <f>IF(AX258=0,0,IF(AX258&gt;AV258,0,((AV258/AX258)-1)*100))</f>
        <v>0</v>
      </c>
      <c r="BQ258" s="251">
        <f>IF(AY258=0,0,IF(AY258&gt;AX258,0,((AX258/AY258)-1)*100))</f>
        <v>0</v>
      </c>
      <c r="BR258" s="252">
        <f>IF(AZ258=0,0,IF(AZ258&gt;AY258,0,((AY258/AZ258)-1)*100))</f>
        <v>33.33333333333333</v>
      </c>
      <c r="BS258" s="252">
        <f>IF(BA258=0,0,IF(BA258&gt;AZ258,0,((AZ258/BA258)-1)*100))</f>
        <v>0</v>
      </c>
      <c r="BT258" s="252">
        <f>IF(BB258=0,0,IF(BB258&gt;BA258,0,((BA258/BB258)-1)*100))</f>
        <v>0</v>
      </c>
      <c r="BU258" s="252">
        <f>IF(BC258=0,0,IF(BC258&gt;BB258,0,((BB258/BC258)-1)*100))</f>
        <v>0</v>
      </c>
      <c r="BV258" s="252">
        <f>IF(BD258=0,0,IF(BD258&gt;BC258,0,((BC258/BD258)-1)*100))</f>
        <v>0</v>
      </c>
      <c r="BW258" s="252">
        <f>IF(BE258=0,0,IF(BE258&gt;BD258,0,((BD258/BE258)-1)*100))</f>
        <v>0</v>
      </c>
      <c r="BX258" s="252">
        <f>IF(BF258=0,0,IF(BF258&gt;BE258,0,((BE258/BF258)-1)*100))</f>
        <v>0</v>
      </c>
      <c r="BY258" s="252">
        <f>IF(BG258=0,0,IF(BG258&gt;BF258,0,((BF258/BG258)-1)*100))</f>
        <v>0</v>
      </c>
      <c r="BZ258" s="252">
        <f>IF(BH258=0,0,IF(BH258&gt;BG258,0,((BG258/BH258)-1)*100))</f>
        <v>0</v>
      </c>
      <c r="CA258" s="253">
        <f>IF(BI258=0,0,IF(BI258&gt;BH258,0,((BH258/BI258)-1)*100))</f>
        <v>0</v>
      </c>
      <c r="CB258" s="250">
        <f>AVERAGE(BK258:CA258)</f>
        <v>7.1788726371133</v>
      </c>
      <c r="CC258" s="250">
        <f>SQRT(AVERAGE((BK258-$CB258)^2,(BL258-$CB258)^2,(BM258-$CB258)^2,(BN258-$CB258)^2,(BO258-$CB258)^2,(BP258-$CB258)^2,(BQ258-$CB258)^2,(BR258-$CB258)^2,(BS258-$CB258)^2,(BT258-$CB258)^2,(BU258-$CB258)^2,(BV258-$CB258)^2,(BW258-$CB258)^2,(BX258-$CB258)^2,(BY258-$CB258)^2,(BZ258-$CB258)^2,(CA258-$CB258)^2))</f>
        <v>18.56983234200382</v>
      </c>
      <c r="CD258" t="s" s="116">
        <v>302</v>
      </c>
      <c r="CE258" s="254">
        <f>IF(AN258="n/a","n/a",IF(U258&lt;0,"n/a",IF(U258="n/a","n/a",I258+AN258-U258)))</f>
        <v>-6.553866586356239</v>
      </c>
      <c r="CF258" s="254">
        <f>IF(AN258="n/a","n/a",I258+AN258)</f>
        <v>18.1522037011837</v>
      </c>
      <c r="CG258" s="250">
        <f>D258/10+(1000-E258)/100+IF(F258="N",2,IF(F258="Y",1,0))+IF(G258="N",2,IF(G258="Y",1,0))+IF(L258&gt;10,5,L258/2)+IF(S258&gt;100,0,IF(S258&lt;0,0,(100-S258)/10))+IF(U258&gt;100,0,IF(U258&lt;0,0,(100-U258)/10))+IF(X258="-",0,IF(X258="N/A",0,IF(X258&gt;5,0,5-X258)))+IF(Y258&gt;5,0,5-Y258)+IF(Z258="N/A",0,IF(Z258&gt;5,0,5-Z258))+IF(AB258&lt;0,0,IF(AB258="-",0,IF(AB258="N/A",0,IF(AB258&gt;10,5,AB258/2))))+IF(AC258="n/a",0,IF(AC258&lt;0,0,IF(AC258&gt;10,5,AC258/2)))+IF(AE258="n/a",0,IF(AE258&lt;0,0,IF(AE258&gt;10,5,AE258/2)))+AF258/10+IF(AG258&gt;100000,3,IF(AG258&gt;10000,2,IF(AG258&gt;1000,1,0)))+IF(AL258&gt;10,5,AL258/2)+IF(AM258="n/a",0,IF(AM258&gt;10,5,AM258/2))+IF(AN258="n/a",0,IF(AN258&gt;10,5,AN258/2))+IF(AO258="n/a",0,IF(AO258&lt;0,0,IF(AO258&gt;10,5,AO258/2)))+IF(CB258&gt;10,5,CB258/2)</f>
        <v>48.65347739361083</v>
      </c>
      <c r="CH258" s="255">
        <f>IF(AB258="n/a",1.03*AP258,IF(AB258&lt;0,1.01*AP258,IF(AB258&gt;10,1.1*AP258,(1+AB258/100)*AP258)))</f>
        <v>2.39475</v>
      </c>
      <c r="CI258" s="256">
        <f>IF($AC258="n/a",1.03*CH258,IF($AC258&lt;0,1.01*CH258,IF($AC258&gt;10,1.1*CH258,(1+$AC258/100)*CH258)))</f>
        <v>2.581301025000001</v>
      </c>
      <c r="CJ258" s="257">
        <f>IF($AE258="n/a",1.03*CI258,IF($AE258&lt;0,1.01*CI258,IF($AE258&gt;10,1.1*CI258,(1+$AE258/100)*CI258)))</f>
        <v>2.839431127500001</v>
      </c>
      <c r="CK258" s="257">
        <f>IF($AE258="n/a",1.03*CJ258,IF($AE258&lt;0,1.01*CJ258,IF($AE258&gt;10,1.1*CJ258,(1+$AE258/100)*CJ258)))</f>
        <v>3.123374240250001</v>
      </c>
      <c r="CL258" s="258">
        <f>IF($AE258="n/a",1.03*CK258,IF($AE258&lt;0,1.01*CK258,IF($AE258&gt;10,1.1*CK258,(1+$AE258/100)*CK258)))</f>
        <v>3.435711664275002</v>
      </c>
      <c r="CM258" s="256">
        <f>SUM(CH258:CL258)</f>
        <v>14.37456805702501</v>
      </c>
      <c r="CN258" s="253">
        <f>(CM258/H258)*100</f>
        <v>18.58860475497867</v>
      </c>
      <c r="CO258" t="s" s="416">
        <v>143</v>
      </c>
      <c r="CP258" s="260">
        <v>2.8</v>
      </c>
      <c r="CQ258" s="261">
        <v>-20.9</v>
      </c>
      <c r="CR258" s="260">
        <v>-2.8</v>
      </c>
      <c r="CS258" s="261">
        <v>-11.2</v>
      </c>
    </row>
    <row r="259" ht="11.25" customHeight="1">
      <c r="A259" t="s" s="116">
        <v>1644</v>
      </c>
      <c r="B259" t="s" s="116">
        <v>1645</v>
      </c>
      <c r="C259" t="s" s="227">
        <v>461</v>
      </c>
      <c r="D259" s="443">
        <v>6</v>
      </c>
      <c r="E259" s="85">
        <v>589</v>
      </c>
      <c r="F259" t="s" s="220">
        <v>55</v>
      </c>
      <c r="G259" t="s" s="221">
        <v>55</v>
      </c>
      <c r="H259" s="493">
        <v>43.04</v>
      </c>
      <c r="I259" s="223">
        <f>(R259/H259)*100</f>
        <v>5.576208178438661</v>
      </c>
      <c r="J259" s="224">
        <v>0.5</v>
      </c>
      <c r="K259" s="224">
        <v>0.6</v>
      </c>
      <c r="L259" s="223">
        <f>((K259/J259)-1)*100</f>
        <v>20</v>
      </c>
      <c r="M259" s="327">
        <v>42417</v>
      </c>
      <c r="N259" s="327">
        <v>42419</v>
      </c>
      <c r="O259" s="327">
        <v>42433</v>
      </c>
      <c r="P259" t="s" s="227">
        <v>1646</v>
      </c>
      <c r="Q259" s="325"/>
      <c r="R259" s="225">
        <f>K259*4</f>
        <v>2.4</v>
      </c>
      <c r="S259" s="228">
        <f>IF(OR(W259&lt;0.01,W259="n/a"),"n/a",R259/W259*100)</f>
        <v>70.58823529411765</v>
      </c>
      <c r="T259" t="s" s="361">
        <f>IF(OR(W259&lt;0.01,Z259="n/a"),"n/a",(H259/SQRT(22.5*W259*(H259/Z259))-1)*100)</f>
        <v>143</v>
      </c>
      <c r="U259" s="223">
        <f>IF(OR(W259&lt;0.01,W259="n/a"),"n/a",H259/W259)</f>
        <v>12.65882352941176</v>
      </c>
      <c r="V259" s="230">
        <v>1</v>
      </c>
      <c r="W259" s="222">
        <v>3.4</v>
      </c>
      <c r="X259" s="222">
        <v>1.66</v>
      </c>
      <c r="Y259" s="231">
        <v>0.99</v>
      </c>
      <c r="Z259" t="s" s="514">
        <v>143</v>
      </c>
      <c r="AA259" s="642">
        <v>-107.6</v>
      </c>
      <c r="AB259" s="234">
        <v>-5.7</v>
      </c>
      <c r="AC259" s="235">
        <v>4.54</v>
      </c>
      <c r="AD259" s="236">
        <v>8</v>
      </c>
      <c r="AE259" s="236">
        <v>7.63</v>
      </c>
      <c r="AF259" s="237">
        <v>34</v>
      </c>
      <c r="AG259" s="238">
        <v>12086</v>
      </c>
      <c r="AH259" s="239">
        <v>0.2</v>
      </c>
      <c r="AI259" t="s" s="416">
        <v>143</v>
      </c>
      <c r="AJ259" s="241">
        <f>IF(OR(AD259&lt;0,AD259="n/a",AD259=0,AN259="n/a"),"n/a",AN259/AD259)</f>
        <v>3.071636745193968</v>
      </c>
      <c r="AK259" s="242">
        <f>IF(OR(AN259&lt;0,AN259="n/a",AO259&lt;0,AO259="n/a"),"n/a",AN259/AO259)</f>
        <v>1.652546456350624</v>
      </c>
      <c r="AL259" s="243">
        <f>((AP259/AQ259)^(1/1)-1)*100</f>
        <v>20</v>
      </c>
      <c r="AM259" s="243">
        <f>IF(AS259=0,"n/a",((AP259/AS259)^(1/3)-1)*100)</f>
        <v>25.99210498948732</v>
      </c>
      <c r="AN259" s="243">
        <f>IF(AV259=0,"n/a",((AP259/AV259)^(1/5)-1)*100)</f>
        <v>24.57309396155174</v>
      </c>
      <c r="AO259" s="244">
        <f>IF(BB259=0,"n/a",((AP259/BB259)^(1/10)-1)*100)</f>
        <v>14.86983549970351</v>
      </c>
      <c r="AP259" s="241">
        <v>2.4</v>
      </c>
      <c r="AQ259" s="241">
        <v>2</v>
      </c>
      <c r="AR259" s="241">
        <v>1.36</v>
      </c>
      <c r="AS259" s="241">
        <v>1.2</v>
      </c>
      <c r="AT259" s="245"/>
      <c r="AU259" s="241">
        <v>1</v>
      </c>
      <c r="AV259" s="241">
        <v>0.8</v>
      </c>
      <c r="AW259" s="245"/>
      <c r="AX259" s="583">
        <v>0.6</v>
      </c>
      <c r="AY259" s="394">
        <v>0.6</v>
      </c>
      <c r="AZ259" s="317">
        <v>0.6</v>
      </c>
      <c r="BA259" s="317">
        <v>0.6</v>
      </c>
      <c r="BB259" s="317">
        <v>0.6</v>
      </c>
      <c r="BC259" s="248">
        <v>0.6</v>
      </c>
      <c r="BD259" s="248">
        <v>0.48</v>
      </c>
      <c r="BE259" s="248">
        <v>0.4</v>
      </c>
      <c r="BF259" s="317">
        <v>0.3</v>
      </c>
      <c r="BG259" s="317">
        <v>0.3</v>
      </c>
      <c r="BH259" s="317">
        <v>0.3</v>
      </c>
      <c r="BI259" s="249">
        <v>0.3</v>
      </c>
      <c r="BJ259" s="246">
        <f>SUM(AP259:BI259)</f>
        <v>14.44</v>
      </c>
      <c r="BK259" s="250">
        <f>((AP259/AQ259)-1)*100</f>
        <v>20</v>
      </c>
      <c r="BL259" s="250">
        <f>((AQ259/AR259)-1)*100</f>
        <v>47.05882352941175</v>
      </c>
      <c r="BM259" s="250">
        <f>((AR259/AS259)-1)*100</f>
        <v>13.33333333333335</v>
      </c>
      <c r="BN259" s="250">
        <f>IF(AU259=0,0,IF(AU259&gt;AS259,0,((AS259/AU259)-1)*100))</f>
        <v>20</v>
      </c>
      <c r="BO259" s="250">
        <f>IF(AV259=0,0,IF(AV259&gt;AU259,0,((AU259/AV259)-1)*100))</f>
        <v>25</v>
      </c>
      <c r="BP259" s="250">
        <f>IF(AX259=0,0,IF(AX259&gt;AV259,0,((AV259/AX259)-1)*100))</f>
        <v>33.33333333333335</v>
      </c>
      <c r="BQ259" s="251">
        <f>IF(AY259=0,0,IF(AY259&gt;AX259,0,((AX259/AY259)-1)*100))</f>
        <v>0</v>
      </c>
      <c r="BR259" s="252">
        <f>IF(AZ259=0,0,IF(AZ259&gt;AY259,0,((AY259/AZ259)-1)*100))</f>
        <v>0</v>
      </c>
      <c r="BS259" s="252">
        <f>IF(BA259=0,0,IF(BA259&gt;AZ259,0,((AZ259/BA259)-1)*100))</f>
        <v>0</v>
      </c>
      <c r="BT259" s="252">
        <f>IF(BB259=0,0,IF(BB259&gt;BA259,0,((BA259/BB259)-1)*100))</f>
        <v>0</v>
      </c>
      <c r="BU259" s="252">
        <f>IF(BC259=0,0,IF(BC259&gt;BB259,0,((BB259/BC259)-1)*100))</f>
        <v>0</v>
      </c>
      <c r="BV259" s="252">
        <f>IF(BD259=0,0,IF(BD259&gt;BC259,0,((BC259/BD259)-1)*100))</f>
        <v>25</v>
      </c>
      <c r="BW259" s="252">
        <f>IF(BE259=0,0,IF(BE259&gt;BD259,0,((BD259/BE259)-1)*100))</f>
        <v>20</v>
      </c>
      <c r="BX259" s="252">
        <f>IF(BF259=0,0,IF(BF259&gt;BE259,0,((BE259/BF259)-1)*100))</f>
        <v>33.33333333333335</v>
      </c>
      <c r="BY259" s="252">
        <f>IF(BG259=0,0,IF(BG259&gt;BF259,0,((BF259/BG259)-1)*100))</f>
        <v>0</v>
      </c>
      <c r="BZ259" s="252">
        <f>IF(BH259=0,0,IF(BH259&gt;BG259,0,((BG259/BH259)-1)*100))</f>
        <v>0</v>
      </c>
      <c r="CA259" s="253">
        <f>IF(BI259=0,0,IF(BI259&gt;BH259,0,((BH259/BI259)-1)*100))</f>
        <v>0</v>
      </c>
      <c r="CB259" s="250">
        <f>AVERAGE(BK259:CA259)</f>
        <v>13.94463667820069</v>
      </c>
      <c r="CC259" s="250">
        <f>SQRT(AVERAGE((BK259-$CB259)^2,(BL259-$CB259)^2,(BM259-$CB259)^2,(BN259-$CB259)^2,(BO259-$CB259)^2,(BP259-$CB259)^2,(BQ259-$CB259)^2,(BR259-$CB259)^2,(BS259-$CB259)^2,(BT259-$CB259)^2,(BU259-$CB259)^2,(BV259-$CB259)^2,(BW259-$CB259)^2,(BX259-$CB259)^2,(BY259-$CB259)^2,(BZ259-$CB259)^2,(CA259-$CB259)^2))</f>
        <v>14.86969620025313</v>
      </c>
      <c r="CD259" t="s" s="116">
        <v>302</v>
      </c>
      <c r="CE259" s="254">
        <f>IF(AN259="n/a","n/a",IF(U259&lt;0,"n/a",IF(U259="n/a","n/a",I259+AN259-U259)))</f>
        <v>17.49047861057864</v>
      </c>
      <c r="CF259" s="254">
        <f>IF(AN259="n/a","n/a",I259+AN259)</f>
        <v>30.1493021399904</v>
      </c>
      <c r="CG259" s="250">
        <f>D259/10+(1000-E259)/100+IF(F259="N",2,IF(F259="Y",1,0))+IF(G259="N",2,IF(G259="Y",1,0))+IF(L259&gt;10,5,L259/2)+IF(S259&gt;100,0,IF(S259&lt;0,0,(100-S259)/10))+IF(U259&gt;100,0,IF(U259&lt;0,0,(100-U259)/10))+IF(X259="-",0,IF(X259="N/A",0,IF(X259&gt;5,0,5-X259)))+IF(Y259&gt;5,0,5-Y259)+IF(Z259="N/A",0,IF(Z259&gt;5,0,5-Z259))+IF(AB259&lt;0,0,IF(AB259="-",0,IF(AB259="N/A",0,IF(AB259&gt;10,5,AB259/2))))+IF(AC259="n/a",0,IF(AC259&lt;0,0,IF(AC259&gt;10,5,AC259/2)))+IF(AE259="n/a",0,IF(AE259&lt;0,0,IF(AE259&gt;10,5,AE259/2)))+AF259/10+IF(AG259&gt;100000,3,IF(AG259&gt;10000,2,IF(AG259&gt;1000,1,0)))+IF(AL259&gt;10,5,AL259/2)+IF(AM259="n/a",0,IF(AM259&gt;10,5,AM259/2))+IF(AN259="n/a",0,IF(AN259&gt;10,5,AN259/2))+IF(AO259="n/a",0,IF(AO259&lt;0,0,IF(AO259&gt;10,5,AO259/2)))+IF(CB259&gt;10,5,CB259/2)</f>
        <v>69.22029411764706</v>
      </c>
      <c r="CH259" s="255">
        <f>IF(AB259="n/a",1.03*AP259,IF(AB259&lt;0,1.01*AP259,IF(AB259&gt;10,1.1*AP259,(1+AB259/100)*AP259)))</f>
        <v>2.424</v>
      </c>
      <c r="CI259" s="256">
        <f>IF($AC259="n/a",1.03*CH259,IF($AC259&lt;0,1.01*CH259,IF($AC259&gt;10,1.1*CH259,(1+$AC259/100)*CH259)))</f>
        <v>2.5340496</v>
      </c>
      <c r="CJ259" s="257">
        <f>IF($AE259="n/a",1.03*CI259,IF($AE259&lt;0,1.01*CI259,IF($AE259&gt;10,1.1*CI259,(1+$AE259/100)*CI259)))</f>
        <v>2.727397584480</v>
      </c>
      <c r="CK259" s="257">
        <f>IF($AE259="n/a",1.03*CJ259,IF($AE259&lt;0,1.01*CJ259,IF($AE259&gt;10,1.1*CJ259,(1+$AE259/100)*CJ259)))</f>
        <v>2.935498020175825</v>
      </c>
      <c r="CL259" s="258">
        <f>IF($AE259="n/a",1.03*CK259,IF($AE259&lt;0,1.01*CK259,IF($AE259&gt;10,1.1*CK259,(1+$AE259/100)*CK259)))</f>
        <v>3.15947651911524</v>
      </c>
      <c r="CM259" s="256">
        <f>SUM(CH259:CL259)</f>
        <v>13.78042172377106</v>
      </c>
      <c r="CN259" s="253">
        <f>(CM259/H259)*100</f>
        <v>32.01770846601084</v>
      </c>
      <c r="CO259" s="259">
        <v>0.6899999999999999</v>
      </c>
      <c r="CP259" s="260">
        <v>23</v>
      </c>
      <c r="CQ259" s="261">
        <v>-43</v>
      </c>
      <c r="CR259" s="260">
        <v>6.9</v>
      </c>
      <c r="CS259" s="261">
        <v>-10.4</v>
      </c>
    </row>
    <row r="260" ht="11.25" customHeight="1">
      <c r="A260" t="s" s="116">
        <v>1647</v>
      </c>
      <c r="B260" t="s" s="116">
        <v>1648</v>
      </c>
      <c r="C260" t="s" s="227">
        <v>128</v>
      </c>
      <c r="D260" s="218">
        <v>7</v>
      </c>
      <c r="E260" s="85">
        <v>506</v>
      </c>
      <c r="F260" t="s" s="220">
        <v>55</v>
      </c>
      <c r="G260" t="s" s="221">
        <v>55</v>
      </c>
      <c r="H260" s="493">
        <v>20.55</v>
      </c>
      <c r="I260" s="223">
        <f>(R260/H260)*100</f>
        <v>1.94647201946472</v>
      </c>
      <c r="J260" s="224">
        <v>0.095</v>
      </c>
      <c r="K260" s="224">
        <v>0.1</v>
      </c>
      <c r="L260" s="223">
        <f>((K260/J260)-1)*100</f>
        <v>5.263157894736836</v>
      </c>
      <c r="M260" s="226">
        <v>42858</v>
      </c>
      <c r="N260" s="226">
        <v>42860</v>
      </c>
      <c r="O260" s="226">
        <v>42871</v>
      </c>
      <c r="P260" t="s" s="227">
        <v>1158</v>
      </c>
      <c r="Q260" s="325"/>
      <c r="R260" s="225">
        <f>K260*4</f>
        <v>0.4</v>
      </c>
      <c r="S260" s="228">
        <f>IF(OR(W260&lt;0.01,W260="n/a"),"n/a",R260/W260*100)</f>
        <v>38.09523809523809</v>
      </c>
      <c r="T260" s="229">
        <f>IF(OR(W260&lt;0.01,Z260="n/a"),"n/a",(H260/SQRT(22.5*W260*(H260/Z260))-1)*100)</f>
        <v>22.31626973248426</v>
      </c>
      <c r="U260" s="223">
        <f>IF(OR(W260&lt;0.01,W260="n/a"),"n/a",H260/W260)</f>
        <v>19.57142857142857</v>
      </c>
      <c r="V260" s="230">
        <v>12</v>
      </c>
      <c r="W260" s="222">
        <v>1.05</v>
      </c>
      <c r="X260" s="222">
        <v>2.17</v>
      </c>
      <c r="Y260" s="231">
        <v>5.43</v>
      </c>
      <c r="Z260" s="232">
        <v>1.72</v>
      </c>
      <c r="AA260" s="233">
        <v>8.5</v>
      </c>
      <c r="AB260" s="234">
        <v>12.5</v>
      </c>
      <c r="AC260" s="235">
        <v>12.34</v>
      </c>
      <c r="AD260" s="236">
        <v>8.800000000000001</v>
      </c>
      <c r="AE260" s="236">
        <v>9</v>
      </c>
      <c r="AF260" s="237">
        <v>3</v>
      </c>
      <c r="AG260" s="238">
        <v>971</v>
      </c>
      <c r="AH260" s="239">
        <v>2.3</v>
      </c>
      <c r="AI260" s="240">
        <v>0.73</v>
      </c>
      <c r="AJ260" s="241">
        <f>IF(OR(AD260&lt;0,AD260="n/a",AD260=0,AN260="n/a"),"n/a",AN260/AD260)</f>
        <v>1.302946758577559</v>
      </c>
      <c r="AK260" s="618">
        <f>IF(OR(AN260&lt;0,AN260="n/a",AO260&lt;0,AO260="n/a"),"n/a",AN260/AO260)</f>
        <v>7.407991574919769</v>
      </c>
      <c r="AL260" s="243">
        <f>((AP260/AQ260)^(1/1)-1)*100</f>
        <v>12.12121212121211</v>
      </c>
      <c r="AM260" s="243">
        <f>IF(AS260=0,"n/a",((AP260/AS260)^(1/3)-1)*100)</f>
        <v>10.87729592116748</v>
      </c>
      <c r="AN260" s="243">
        <f>IF(AV260=0,"n/a",((AP260/AV260)^(1/5)-1)*100)</f>
        <v>11.46593147548252</v>
      </c>
      <c r="AO260" s="244">
        <f>IF(BB260=0,"n/a",((AP260/BB260)^(1/10)-1)*100)</f>
        <v>1.547778687316703</v>
      </c>
      <c r="AP260" s="241">
        <v>0.37</v>
      </c>
      <c r="AQ260" s="241">
        <v>0.33</v>
      </c>
      <c r="AR260" s="241">
        <v>0.29286</v>
      </c>
      <c r="AS260" s="241">
        <v>0.27144</v>
      </c>
      <c r="AT260" s="245"/>
      <c r="AU260" s="241">
        <v>0.23537</v>
      </c>
      <c r="AV260" s="241">
        <v>0.215026</v>
      </c>
      <c r="AW260" s="245"/>
      <c r="AX260" s="583">
        <v>0.1814</v>
      </c>
      <c r="AY260" s="394">
        <v>0.25914</v>
      </c>
      <c r="AZ260" s="248">
        <v>0.34552</v>
      </c>
      <c r="BA260" s="248">
        <v>0.32908</v>
      </c>
      <c r="BB260" s="248">
        <v>0.31732</v>
      </c>
      <c r="BC260" s="317">
        <v>0.3134</v>
      </c>
      <c r="BD260" s="248">
        <v>0.3134</v>
      </c>
      <c r="BE260" s="248">
        <v>0.29475</v>
      </c>
      <c r="BF260" s="248">
        <v>0.26632</v>
      </c>
      <c r="BG260" s="248">
        <v>0.23315</v>
      </c>
      <c r="BH260" s="248">
        <v>0.15082</v>
      </c>
      <c r="BI260" s="401">
        <v>0</v>
      </c>
      <c r="BJ260" s="246">
        <f>SUM(AP260:BI260)</f>
        <v>4.718996000000001</v>
      </c>
      <c r="BK260" s="250">
        <f>((AP260/AQ260)-1)*100</f>
        <v>12.12121212121211</v>
      </c>
      <c r="BL260" s="250">
        <f>((AQ260/AR260)-1)*100</f>
        <v>12.6818274943659</v>
      </c>
      <c r="BM260" s="250">
        <f>((AR260/AS260)-1)*100</f>
        <v>7.891246684350151</v>
      </c>
      <c r="BN260" s="250">
        <f>IF(AU260=0,0,IF(AU260&gt;AS260,0,((AS260/AU260)-1)*100))</f>
        <v>15.32480774950078</v>
      </c>
      <c r="BO260" s="250">
        <f>IF(AV260=0,0,IF(AV260&gt;AU260,0,((AU260/AV260)-1)*100))</f>
        <v>9.461181438523724</v>
      </c>
      <c r="BP260" s="250">
        <f>IF(AX260=0,0,IF(AX260&gt;AV260,0,((AV260/AX260)-1)*100))</f>
        <v>18.53693495038588</v>
      </c>
      <c r="BQ260" s="251">
        <f>IF(AY260=0,0,IF(AY260&gt;AX260,0,((AX260/AY260)-1)*100))</f>
        <v>0</v>
      </c>
      <c r="BR260" s="252">
        <f>IF(AZ260=0,0,IF(AZ260&gt;AY260,0,((AY260/AZ260)-1)*100))</f>
        <v>0</v>
      </c>
      <c r="BS260" s="252">
        <f>IF(BA260=0,0,IF(BA260&gt;AZ260,0,((AZ260/BA260)-1)*100))</f>
        <v>4.995745715327593</v>
      </c>
      <c r="BT260" s="252">
        <f>IF(BB260=0,0,IF(BB260&gt;BA260,0,((BA260/BB260)-1)*100))</f>
        <v>3.706038068826412</v>
      </c>
      <c r="BU260" s="252">
        <f>IF(BC260=0,0,IF(BC260&gt;BB260,0,((BB260/BC260)-1)*100))</f>
        <v>1.250797702616468</v>
      </c>
      <c r="BV260" s="252">
        <f>IF(BD260=0,0,IF(BD260&gt;BC260,0,((BC260/BD260)-1)*100))</f>
        <v>0</v>
      </c>
      <c r="BW260" s="252">
        <f>IF(BE260=0,0,IF(BE260&gt;BD260,0,((BD260/BE260)-1)*100))</f>
        <v>6.327396098388482</v>
      </c>
      <c r="BX260" s="252">
        <f>IF(BF260=0,0,IF(BF260&gt;BE260,0,((BE260/BF260)-1)*100))</f>
        <v>10.67512766596574</v>
      </c>
      <c r="BY260" s="252">
        <f>IF(BG260=0,0,IF(BG260&gt;BF260,0,((BF260/BG260)-1)*100))</f>
        <v>14.22689255843876</v>
      </c>
      <c r="BZ260" s="252">
        <f>IF(BH260=0,0,IF(BH260&gt;BG260,0,((BG260/BH260)-1)*100))</f>
        <v>54.58825089510675</v>
      </c>
      <c r="CA260" s="253">
        <f>IF(BI260=0,0,IF(BI260&gt;BH260,0,((BH260/BI260)-1)*100))</f>
        <v>0</v>
      </c>
      <c r="CB260" s="250">
        <f>AVERAGE(BK260:CA260)</f>
        <v>10.1051446554711</v>
      </c>
      <c r="CC260" s="250">
        <f>SQRT(AVERAGE((BK260-$CB260)^2,(BL260-$CB260)^2,(BM260-$CB260)^2,(BN260-$CB260)^2,(BO260-$CB260)^2,(BP260-$CB260)^2,(BQ260-$CB260)^2,(BR260-$CB260)^2,(BS260-$CB260)^2,(BT260-$CB260)^2,(BU260-$CB260)^2,(BV260-$CB260)^2,(BW260-$CB260)^2,(BX260-$CB260)^2,(BY260-$CB260)^2,(BZ260-$CB260)^2,(CA260-$CB260)^2))</f>
        <v>12.55248138967421</v>
      </c>
      <c r="CD260" t="s" s="116">
        <v>132</v>
      </c>
      <c r="CE260" s="254">
        <f>IF(AN260="n/a","n/a",IF(U260&lt;0,"n/a",IF(U260="n/a","n/a",I260+AN260-U260)))</f>
        <v>-6.159025076481337</v>
      </c>
      <c r="CF260" s="254">
        <f>IF(AN260="n/a","n/a",I260+AN260)</f>
        <v>13.41240349494724</v>
      </c>
      <c r="CG260" s="250">
        <f>D260/10+(1000-E260)/100+IF(F260="N",2,IF(F260="Y",1,0))+IF(G260="N",2,IF(G260="Y",1,0))+IF(L260&gt;10,5,L260/2)+IF(S260&gt;100,0,IF(S260&lt;0,0,(100-S260)/10))+IF(U260&gt;100,0,IF(U260&lt;0,0,(100-U260)/10))+IF(X260="-",0,IF(X260="N/A",0,IF(X260&gt;5,0,5-X260)))+IF(Y260&gt;5,0,5-Y260)+IF(Z260="N/A",0,IF(Z260&gt;5,0,5-Z260))+IF(AB260&lt;0,0,IF(AB260="-",0,IF(AB260="N/A",0,IF(AB260&gt;10,5,AB260/2))))+IF(AC260="n/a",0,IF(AC260&lt;0,0,IF(AC260&gt;10,5,AC260/2)))+IF(AE260="n/a",0,IF(AE260&lt;0,0,IF(AE260&gt;10,5,AE260/2)))+AF260/10+IF(AG260&gt;100000,3,IF(AG260&gt;10000,2,IF(AG260&gt;1000,1,0)))+IF(AL260&gt;10,5,AL260/2)+IF(AM260="n/a",0,IF(AM260&gt;10,5,AM260/2))+IF(AN260="n/a",0,IF(AN260&gt;10,5,AN260/2))+IF(AO260="n/a",0,IF(AO260&lt;0,0,IF(AO260&gt;10,5,AO260/2)))+IF(CB260&gt;10,5,CB260/2)</f>
        <v>68.18880162436011</v>
      </c>
      <c r="CH260" s="255">
        <f>IF(AB260="n/a",1.03*AP260,IF(AB260&lt;0,1.01*AP260,IF(AB260&gt;10,1.1*AP260,(1+AB260/100)*AP260)))</f>
        <v>0.407</v>
      </c>
      <c r="CI260" s="256">
        <f>IF($AC260="n/a",1.03*CH260,IF($AC260&lt;0,1.01*CH260,IF($AC260&gt;10,1.1*CH260,(1+$AC260/100)*CH260)))</f>
        <v>0.4477</v>
      </c>
      <c r="CJ260" s="257">
        <f>IF($AE260="n/a",1.03*CI260,IF($AE260&lt;0,1.01*CI260,IF($AE260&gt;10,1.1*CI260,(1+$AE260/100)*CI260)))</f>
        <v>0.4879930000000001</v>
      </c>
      <c r="CK260" s="257">
        <f>IF($AE260="n/a",1.03*CJ260,IF($AE260&lt;0,1.01*CJ260,IF($AE260&gt;10,1.1*CJ260,(1+$AE260/100)*CJ260)))</f>
        <v>0.5319123700000001</v>
      </c>
      <c r="CL260" s="258">
        <f>IF($AE260="n/a",1.03*CK260,IF($AE260&lt;0,1.01*CK260,IF($AE260&gt;10,1.1*CK260,(1+$AE260/100)*CK260)))</f>
        <v>0.5797844833000002</v>
      </c>
      <c r="CM260" s="256">
        <f>SUM(CH260:CL260)</f>
        <v>2.4543898533</v>
      </c>
      <c r="CN260" s="253">
        <f>(CM260/H260)*100</f>
        <v>11.94350293576642</v>
      </c>
      <c r="CO260" s="259">
        <v>0.77</v>
      </c>
      <c r="CP260" s="260">
        <v>48.1</v>
      </c>
      <c r="CQ260" s="261">
        <v>-4</v>
      </c>
      <c r="CR260" s="260">
        <v>5.3</v>
      </c>
      <c r="CS260" s="261">
        <v>6.4</v>
      </c>
    </row>
    <row r="261" ht="11.25" customHeight="1">
      <c r="A261" t="s" s="273">
        <v>1649</v>
      </c>
      <c r="B261" t="s" s="146">
        <v>1650</v>
      </c>
      <c r="C261" t="s" s="273">
        <v>128</v>
      </c>
      <c r="D261" s="267">
        <v>6</v>
      </c>
      <c r="E261" s="85">
        <v>642</v>
      </c>
      <c r="F261" t="s" s="151">
        <v>55</v>
      </c>
      <c r="G261" t="s" s="152">
        <v>55</v>
      </c>
      <c r="H261" s="496">
        <v>48.28</v>
      </c>
      <c r="I261" s="269">
        <f>(R261/H261)*100</f>
        <v>1.822700911350456</v>
      </c>
      <c r="J261" s="270">
        <v>0.19</v>
      </c>
      <c r="K261" s="270">
        <v>0.22</v>
      </c>
      <c r="L261" s="269">
        <f>((K261/J261)-1)*100</f>
        <v>15.78947368421053</v>
      </c>
      <c r="M261" s="272">
        <v>42846</v>
      </c>
      <c r="N261" s="272">
        <v>42850</v>
      </c>
      <c r="O261" s="272">
        <v>42860</v>
      </c>
      <c r="P261" t="s" s="273">
        <v>298</v>
      </c>
      <c r="Q261" s="441"/>
      <c r="R261" s="271">
        <f>K261*4</f>
        <v>0.88</v>
      </c>
      <c r="S261" s="275">
        <f>IF(OR(W261&lt;0.01,W261="n/a"),"n/a",R261/W261*100)</f>
        <v>37.93103448275863</v>
      </c>
      <c r="T261" s="276">
        <f>IF(OR(W261&lt;0.01,Z261="n/a"),"n/a",(H261/SQRT(22.5*W261*(H261/Z261))-1)*100)</f>
        <v>58.02662368443949</v>
      </c>
      <c r="U261" s="269">
        <f>IF(OR(W261&lt;0.01,W261="n/a"),"n/a",H261/W261)</f>
        <v>20.81034482758621</v>
      </c>
      <c r="V261" s="277">
        <v>12</v>
      </c>
      <c r="W261" s="268">
        <v>2.32</v>
      </c>
      <c r="X261" s="268">
        <v>2.09</v>
      </c>
      <c r="Y261" s="278">
        <v>7.7</v>
      </c>
      <c r="Z261" s="279">
        <v>2.7</v>
      </c>
      <c r="AA261" s="280">
        <v>12.5</v>
      </c>
      <c r="AB261" s="281">
        <v>11.4</v>
      </c>
      <c r="AC261" s="282">
        <v>6.11</v>
      </c>
      <c r="AD261" s="283">
        <v>10.3</v>
      </c>
      <c r="AE261" s="283">
        <v>10</v>
      </c>
      <c r="AF261" s="284">
        <v>4</v>
      </c>
      <c r="AG261" s="285">
        <v>1215</v>
      </c>
      <c r="AH261" s="286">
        <v>2.2</v>
      </c>
      <c r="AI261" s="287">
        <v>0.07000000000000001</v>
      </c>
      <c r="AJ261" s="288">
        <f>IF(OR(AD261&lt;0,AD261="n/a",AD261=0,AN261="n/a"),"n/a",AN261/AD261)</f>
        <v>1.159766318139616</v>
      </c>
      <c r="AK261" s="289">
        <f>IF(OR(AN261&lt;0,AN261="n/a",AO261&lt;0,AO261="n/a"),"n/a",AN261/AO261)</f>
        <v>1.435148415026555</v>
      </c>
      <c r="AL261" s="290">
        <f>((AP261/AQ261)^(1/1)-1)*100</f>
        <v>15.34396825396824</v>
      </c>
      <c r="AM261" s="290">
        <f>IF(AS261=0,"n/a",((AP261/AS261)^(1/3)-1)*100)</f>
        <v>13.77975452891233</v>
      </c>
      <c r="AN261" s="290">
        <f>IF(AV261=0,"n/a",((AP261/AV261)^(1/5)-1)*100)</f>
        <v>11.94559307683805</v>
      </c>
      <c r="AO261" s="291">
        <f>IF(BB261=0,"n/a",((AP261/BB261)^(1/10)-1)*100)</f>
        <v>8.323594237197419</v>
      </c>
      <c r="AP261" s="288">
        <v>0.726667</v>
      </c>
      <c r="AQ261" s="288">
        <v>0.63</v>
      </c>
      <c r="AR261" s="288">
        <v>0.5466666666666666</v>
      </c>
      <c r="AS261" s="288">
        <v>0.4933333333333333</v>
      </c>
      <c r="AT261" s="292"/>
      <c r="AU261" s="288">
        <v>0.4433333333333334</v>
      </c>
      <c r="AV261" s="510">
        <v>0.4133333333333333</v>
      </c>
      <c r="AW261" s="292"/>
      <c r="AX261" s="524">
        <v>0.4133333333333333</v>
      </c>
      <c r="AY261" s="403">
        <v>0.4133333333333333</v>
      </c>
      <c r="AZ261" s="295">
        <v>0.4033333333333333</v>
      </c>
      <c r="BA261" s="295">
        <v>0.3633333333333333</v>
      </c>
      <c r="BB261" s="295">
        <v>0.3266666666666667</v>
      </c>
      <c r="BC261" s="295">
        <v>0.3</v>
      </c>
      <c r="BD261" s="295">
        <v>0.2733333333333333</v>
      </c>
      <c r="BE261" s="295">
        <v>0.2466666666666667</v>
      </c>
      <c r="BF261" s="295">
        <v>0.22</v>
      </c>
      <c r="BG261" s="295">
        <v>0.1933333333333333</v>
      </c>
      <c r="BH261" s="295">
        <v>0.16</v>
      </c>
      <c r="BI261" s="494">
        <v>0.12</v>
      </c>
      <c r="BJ261" s="293">
        <f>SUM(AP261:BI261)</f>
        <v>6.686667</v>
      </c>
      <c r="BK261" s="297">
        <f>((AP261/AQ261)-1)*100</f>
        <v>15.34396825396824</v>
      </c>
      <c r="BL261" s="297">
        <f>((AQ261/AR261)-1)*100</f>
        <v>15.2439024390244</v>
      </c>
      <c r="BM261" s="297">
        <f>((AR261/AS261)-1)*100</f>
        <v>10.81081081081081</v>
      </c>
      <c r="BN261" s="297">
        <f>IF(AU261=0,0,IF(AU261&gt;AS261,0,((AS261/AU261)-1)*100))</f>
        <v>11.2781954887218</v>
      </c>
      <c r="BO261" s="297">
        <f>IF(AV261=0,0,IF(AV261&gt;AU261,0,((AU261/AV261)-1)*100))</f>
        <v>7.258064516129048</v>
      </c>
      <c r="BP261" s="297">
        <f>IF(AX261=0,0,IF(AX261&gt;AV261,0,((AV261/AX261)-1)*100))</f>
        <v>0</v>
      </c>
      <c r="BQ261" s="298">
        <f>IF(AY261=0,0,IF(AY261&gt;AX261,0,((AX261/AY261)-1)*100))</f>
        <v>0</v>
      </c>
      <c r="BR261" s="299">
        <f>IF(AZ261=0,0,IF(AZ261&gt;AY261,0,((AY261/AZ261)-1)*100))</f>
        <v>2.479338842975198</v>
      </c>
      <c r="BS261" s="299">
        <f>IF(BA261=0,0,IF(BA261&gt;AZ261,0,((AZ261/BA261)-1)*100))</f>
        <v>11.00917431192661</v>
      </c>
      <c r="BT261" s="299">
        <f>IF(BB261=0,0,IF(BB261&gt;BA261,0,((BA261/BB261)-1)*100))</f>
        <v>11.22448979591837</v>
      </c>
      <c r="BU261" s="299">
        <f>IF(BC261=0,0,IF(BC261&gt;BB261,0,((BB261/BC261)-1)*100))</f>
        <v>8.888888888888902</v>
      </c>
      <c r="BV261" s="299">
        <f>IF(BD261=0,0,IF(BD261&gt;BC261,0,((BC261/BD261)-1)*100))</f>
        <v>9.756097560975618</v>
      </c>
      <c r="BW261" s="299">
        <f>IF(BE261=0,0,IF(BE261&gt;BD261,0,((BD261/BE261)-1)*100))</f>
        <v>10.81081081081081</v>
      </c>
      <c r="BX261" s="299">
        <f>IF(BF261=0,0,IF(BF261&gt;BE261,0,((BE261/BF261)-1)*100))</f>
        <v>12.12121212121213</v>
      </c>
      <c r="BY261" s="299">
        <f>IF(BG261=0,0,IF(BG261&gt;BF261,0,((BF261/BG261)-1)*100))</f>
        <v>13.79310344827587</v>
      </c>
      <c r="BZ261" s="299">
        <f>IF(BH261=0,0,IF(BH261&gt;BG261,0,((BG261/BH261)-1)*100))</f>
        <v>20.83333333333333</v>
      </c>
      <c r="CA261" s="300">
        <f>IF(BI261=0,0,IF(BI261&gt;BH261,0,((BH261/BI261)-1)*100))</f>
        <v>33.33333333333335</v>
      </c>
      <c r="CB261" s="297">
        <f>AVERAGE(BK261:CA261)</f>
        <v>11.42263082095909</v>
      </c>
      <c r="CC261" s="297">
        <f>SQRT(AVERAGE((BK261-$CB261)^2,(BL261-$CB261)^2,(BM261-$CB261)^2,(BN261-$CB261)^2,(BO261-$CB261)^2,(BP261-$CB261)^2,(BQ261-$CB261)^2,(BR261-$CB261)^2,(BS261-$CB261)^2,(BT261-$CB261)^2,(BU261-$CB261)^2,(BV261-$CB261)^2,(BW261-$CB261)^2,(BX261-$CB261)^2,(BY261-$CB261)^2,(BZ261-$CB261)^2,(CA261-$CB261)^2))</f>
        <v>7.566109952474021</v>
      </c>
      <c r="CD261" t="s" s="146">
        <v>132</v>
      </c>
      <c r="CE261" s="301">
        <f>IF(AN261="n/a","n/a",IF(U261&lt;0,"n/a",IF(U261="n/a","n/a",I261+AN261-U261)))</f>
        <v>-7.042050839397708</v>
      </c>
      <c r="CF261" s="301">
        <f>IF(AN261="n/a","n/a",I261+AN261)</f>
        <v>13.7682939881885</v>
      </c>
      <c r="CG261" s="297">
        <f>D261/10+(1000-E261)/100+IF(F261="N",2,IF(F261="Y",1,0))+IF(G261="N",2,IF(G261="Y",1,0))+IF(L261&gt;10,5,L261/2)+IF(S261&gt;100,0,IF(S261&lt;0,0,(100-S261)/10))+IF(U261&gt;100,0,IF(U261&lt;0,0,(100-U261)/10))+IF(X261="-",0,IF(X261="N/A",0,IF(X261&gt;5,0,5-X261)))+IF(Y261&gt;5,0,5-Y261)+IF(Z261="N/A",0,IF(Z261&gt;5,0,5-Z261))+IF(AB261&lt;0,0,IF(AB261="-",0,IF(AB261="N/A",0,IF(AB261&gt;10,5,AB261/2))))+IF(AC261="n/a",0,IF(AC261&lt;0,0,IF(AC261&gt;10,5,AC261/2)))+IF(AE261="n/a",0,IF(AE261&lt;0,0,IF(AE261&gt;10,5,AE261/2)))+AF261/10+IF(AG261&gt;100000,3,IF(AG261&gt;10000,2,IF(AG261&gt;1000,1,0)))+IF(AL261&gt;10,5,AL261/2)+IF(AM261="n/a",0,IF(AM261&gt;10,5,AM261/2))+IF(AN261="n/a",0,IF(AN261&gt;10,5,AN261/2))+IF(AO261="n/a",0,IF(AO261&lt;0,0,IF(AO261&gt;10,5,AO261/2)))+IF(CB261&gt;10,5,CB261/2)</f>
        <v>71.13265918756422</v>
      </c>
      <c r="CH261" s="302">
        <f>IF(AB261="n/a",1.03*AP261,IF(AB261&lt;0,1.01*AP261,IF(AB261&gt;10,1.1*AP261,(1+AB261/100)*AP261)))</f>
        <v>0.7993337</v>
      </c>
      <c r="CI261" s="303">
        <f>IF($AC261="n/a",1.03*CH261,IF($AC261&lt;0,1.01*CH261,IF($AC261&gt;10,1.1*CH261,(1+$AC261/100)*CH261)))</f>
        <v>0.8481729890699999</v>
      </c>
      <c r="CJ261" s="304">
        <f>IF($AE261="n/a",1.03*CI261,IF($AE261&lt;0,1.01*CI261,IF($AE261&gt;10,1.1*CI261,(1+$AE261/100)*CI261)))</f>
        <v>0.932990287977</v>
      </c>
      <c r="CK261" s="304">
        <f>IF($AE261="n/a",1.03*CJ261,IF($AE261&lt;0,1.01*CJ261,IF($AE261&gt;10,1.1*CJ261,(1+$AE261/100)*CJ261)))</f>
        <v>1.0262893167747</v>
      </c>
      <c r="CL261" s="305">
        <f>IF($AE261="n/a",1.03*CK261,IF($AE261&lt;0,1.01*CK261,IF($AE261&gt;10,1.1*CK261,(1+$AE261/100)*CK261)))</f>
        <v>1.12891824845217</v>
      </c>
      <c r="CM261" s="303">
        <f>SUM(CH261:CL261)</f>
        <v>4.73570454227387</v>
      </c>
      <c r="CN261" s="300">
        <f>(CM261/H261)*100</f>
        <v>9.808832937601222</v>
      </c>
      <c r="CO261" s="306">
        <v>0.84</v>
      </c>
      <c r="CP261" s="307">
        <v>37</v>
      </c>
      <c r="CQ261" s="308">
        <v>-3.4</v>
      </c>
      <c r="CR261" s="307">
        <v>4.2</v>
      </c>
      <c r="CS261" s="308">
        <v>6.9</v>
      </c>
    </row>
    <row r="262" ht="11.25" customHeight="1">
      <c r="A262" t="s" s="173">
        <v>1651</v>
      </c>
      <c r="B262" t="s" s="110">
        <v>1652</v>
      </c>
      <c r="C262" t="s" s="173">
        <v>1653</v>
      </c>
      <c r="D262" s="174">
        <v>6</v>
      </c>
      <c r="E262" s="85">
        <v>631</v>
      </c>
      <c r="F262" t="s" s="118">
        <v>129</v>
      </c>
      <c r="G262" t="s" s="113">
        <v>129</v>
      </c>
      <c r="H262" s="495">
        <v>63.38</v>
      </c>
      <c r="I262" s="177">
        <f>(R262/H262)*100</f>
        <v>4.607131587251499</v>
      </c>
      <c r="J262" s="311">
        <v>0.72</v>
      </c>
      <c r="K262" s="311">
        <v>0.73</v>
      </c>
      <c r="L262" s="177">
        <f>((K262/J262)-1)*100</f>
        <v>1.388888888888884</v>
      </c>
      <c r="M262" s="179">
        <v>42815</v>
      </c>
      <c r="N262" s="179">
        <v>42817</v>
      </c>
      <c r="O262" s="179">
        <v>42825</v>
      </c>
      <c r="P262" t="s" s="173">
        <v>434</v>
      </c>
      <c r="Q262" s="397"/>
      <c r="R262" s="180">
        <f>K262*4</f>
        <v>2.92</v>
      </c>
      <c r="S262" s="181">
        <f>IF(OR(W262&lt;0.01,W262="n/a"),"n/a",R262/W262*100)</f>
        <v>110.188679245283</v>
      </c>
      <c r="T262" s="182">
        <f>IF(OR(W262&lt;0.01,Z262="n/a"),"n/a",(H262/SQRT(22.5*W262*(H262/Z262))-1)*100)</f>
        <v>200.0569058537465</v>
      </c>
      <c r="U262" s="177">
        <f>IF(OR(W262&lt;0.01,W262="n/a"),"n/a",H262/W262)</f>
        <v>23.91698113207547</v>
      </c>
      <c r="V262" s="183">
        <v>12</v>
      </c>
      <c r="W262" s="176">
        <v>2.65</v>
      </c>
      <c r="X262" s="176">
        <v>8.539999999999999</v>
      </c>
      <c r="Y262" s="184">
        <v>4.06</v>
      </c>
      <c r="Z262" s="185">
        <v>8.470000000000001</v>
      </c>
      <c r="AA262" s="186">
        <v>29.9</v>
      </c>
      <c r="AB262" s="187">
        <v>-14.8</v>
      </c>
      <c r="AC262" s="188">
        <v>6.08</v>
      </c>
      <c r="AD262" s="189">
        <v>6.1</v>
      </c>
      <c r="AE262" s="189">
        <v>2.8</v>
      </c>
      <c r="AF262" s="190">
        <v>20</v>
      </c>
      <c r="AG262" s="191">
        <v>50828</v>
      </c>
      <c r="AH262" s="192">
        <v>8.4</v>
      </c>
      <c r="AI262" s="193">
        <v>1.71</v>
      </c>
      <c r="AJ262" s="194">
        <f>IF(OR(AD262&lt;0,AD262="n/a",AD262=0,AN262="n/a"),"n/a",AN262/AD262)</f>
        <v>10.33420031494829</v>
      </c>
      <c r="AK262" t="s" s="338">
        <f>IF(OR(AN262&lt;0,AN262="n/a",AO262&lt;0,AO262="n/a"),"n/a",AN262/AO262)</f>
        <v>143</v>
      </c>
      <c r="AL262" s="196">
        <f>((AP262/AQ262)^(1/1)-1)*100</f>
        <v>10.76923076923075</v>
      </c>
      <c r="AM262" s="196">
        <f>IF(AS262=0,"n/a",((AP262/AS262)^(1/3)-1)*100)</f>
        <v>27.18077995379917</v>
      </c>
      <c r="AN262" s="196">
        <f>IF(AV262=0,"n/a",((AP262/AV262)^(1/5)-1)*100)</f>
        <v>63.03862192118454</v>
      </c>
      <c r="AO262" t="s" s="338">
        <f>IF(BB262=0,"n/a",((AP262/BB262)^(1/10)-1)*100)</f>
        <v>143</v>
      </c>
      <c r="AP262" s="194">
        <v>2.88</v>
      </c>
      <c r="AQ262" s="194">
        <v>2.6</v>
      </c>
      <c r="AR262" s="194">
        <v>2</v>
      </c>
      <c r="AS262" s="194">
        <v>1.4</v>
      </c>
      <c r="AT262" s="199"/>
      <c r="AU262" s="194">
        <v>1</v>
      </c>
      <c r="AV262" s="194">
        <v>0.25</v>
      </c>
      <c r="AW262" s="199"/>
      <c r="AX262" s="398">
        <v>0</v>
      </c>
      <c r="AY262" s="370">
        <v>0</v>
      </c>
      <c r="AZ262" s="203">
        <v>0</v>
      </c>
      <c r="BA262" s="203">
        <v>0</v>
      </c>
      <c r="BB262" s="203">
        <v>0</v>
      </c>
      <c r="BC262" s="203">
        <v>0</v>
      </c>
      <c r="BD262" s="203">
        <v>0</v>
      </c>
      <c r="BE262" s="203">
        <v>0</v>
      </c>
      <c r="BF262" s="203">
        <v>0</v>
      </c>
      <c r="BG262" s="203">
        <v>0</v>
      </c>
      <c r="BH262" s="203">
        <v>0</v>
      </c>
      <c r="BI262" s="204">
        <v>0</v>
      </c>
      <c r="BJ262" s="200">
        <f>SUM(AP262:BI262)</f>
        <v>10.13</v>
      </c>
      <c r="BK262" s="205">
        <f>((AP262/AQ262)-1)*100</f>
        <v>10.76923076923075</v>
      </c>
      <c r="BL262" s="205">
        <f>((AQ262/AR262)-1)*100</f>
        <v>30</v>
      </c>
      <c r="BM262" s="205">
        <f>((AR262/AS262)-1)*100</f>
        <v>42.85714285714286</v>
      </c>
      <c r="BN262" s="205">
        <f>IF(AU262=0,0,IF(AU262&gt;AS262,0,((AS262/AU262)-1)*100))</f>
        <v>39.99999999999999</v>
      </c>
      <c r="BO262" s="205">
        <f>IF(AV262=0,0,IF(AV262&gt;AU262,0,((AU262/AV262)-1)*100))</f>
        <v>300</v>
      </c>
      <c r="BP262" s="205">
        <f>IF(AX262=0,0,IF(AX262&gt;AV262,0,((AV262/AX262)-1)*100))</f>
        <v>0</v>
      </c>
      <c r="BQ262" s="206">
        <f>IF(AY262=0,0,IF(AY262&gt;AX262,0,((AX262/AY262)-1)*100))</f>
        <v>0</v>
      </c>
      <c r="BR262" s="207">
        <f>IF(AZ262=0,0,IF(AZ262&gt;AY262,0,((AY262/AZ262)-1)*100))</f>
        <v>0</v>
      </c>
      <c r="BS262" s="207">
        <f>IF(BA262=0,0,IF(BA262&gt;AZ262,0,((AZ262/BA262)-1)*100))</f>
        <v>0</v>
      </c>
      <c r="BT262" s="207">
        <f>IF(BB262=0,0,IF(BB262&gt;BA262,0,((BA262/BB262)-1)*100))</f>
        <v>0</v>
      </c>
      <c r="BU262" s="207">
        <f>IF(BC262=0,0,IF(BC262&gt;BB262,0,((BB262/BC262)-1)*100))</f>
        <v>0</v>
      </c>
      <c r="BV262" s="207">
        <f>IF(BD262=0,0,IF(BD262&gt;BC262,0,((BC262/BD262)-1)*100))</f>
        <v>0</v>
      </c>
      <c r="BW262" s="207">
        <f>IF(BE262=0,0,IF(BE262&gt;BD262,0,((BD262/BE262)-1)*100))</f>
        <v>0</v>
      </c>
      <c r="BX262" s="207">
        <f>IF(BF262=0,0,IF(BF262&gt;BE262,0,((BE262/BF262)-1)*100))</f>
        <v>0</v>
      </c>
      <c r="BY262" s="207">
        <f>IF(BG262=0,0,IF(BG262&gt;BF262,0,((BF262/BG262)-1)*100))</f>
        <v>0</v>
      </c>
      <c r="BZ262" s="207">
        <f>IF(BH262=0,0,IF(BH262&gt;BG262,0,((BG262/BH262)-1)*100))</f>
        <v>0</v>
      </c>
      <c r="CA262" s="208">
        <f>IF(BI262=0,0,IF(BI262&gt;BH262,0,((BH262/BI262)-1)*100))</f>
        <v>0</v>
      </c>
      <c r="CB262" s="205">
        <f>AVERAGE(BK262:CA262)</f>
        <v>24.91919844861021</v>
      </c>
      <c r="CC262" s="205">
        <f>SQRT(AVERAGE((BK262-$CB262)^2,(BL262-$CB262)^2,(BM262-$CB262)^2,(BN262-$CB262)^2,(BO262-$CB262)^2,(BP262-$CB262)^2,(BQ262-$CB262)^2,(BR262-$CB262)^2,(BS262-$CB262)^2,(BT262-$CB262)^2,(BU262-$CB262)^2,(BV262-$CB262)^2,(BW262-$CB262)^2,(BX262-$CB262)^2,(BY262-$CB262)^2,(BZ262-$CB262)^2,(CA262-$CB262)^2))</f>
        <v>70.25009162764711</v>
      </c>
      <c r="CD262" t="s" s="110">
        <v>302</v>
      </c>
      <c r="CE262" s="209">
        <f>IF(AN262="n/a","n/a",IF(U262&lt;0,"n/a",IF(U262="n/a","n/a",I262+AN262-U262)))</f>
        <v>43.72877237636057</v>
      </c>
      <c r="CF262" s="209">
        <f>IF(AN262="n/a","n/a",I262+AN262)</f>
        <v>67.64575350843604</v>
      </c>
      <c r="CG262" s="205">
        <f>D262/10+(1000-E262)/100+IF(F262="N",2,IF(F262="Y",1,0))+IF(G262="N",2,IF(G262="Y",1,0))+IF(L262&gt;10,5,L262/2)+IF(S262&gt;100,0,IF(S262&lt;0,0,(100-S262)/10))+IF(U262&gt;100,0,IF(U262&lt;0,0,(100-U262)/10))+IF(X262="-",0,IF(X262="N/A",0,IF(X262&gt;5,0,5-X262)))+IF(Y262&gt;5,0,5-Y262)+IF(Z262="N/A",0,IF(Z262&gt;5,0,5-Z262))+IF(AB262&lt;0,0,IF(AB262="-",0,IF(AB262="N/A",0,IF(AB262&gt;10,5,AB262/2))))+IF(AC262="n/a",0,IF(AC262&lt;0,0,IF(AC262&gt;10,5,AC262/2)))+IF(AE262="n/a",0,IF(AE262&lt;0,0,IF(AE262&gt;10,5,AE262/2)))+AF262/10+IF(AG262&gt;100000,3,IF(AG262&gt;10000,2,IF(AG262&gt;1000,1,0)))+IF(AL262&gt;10,5,AL262/2)+IF(AM262="n/a",0,IF(AM262&gt;10,5,AM262/2))+IF(AN262="n/a",0,IF(AN262&gt;10,5,AN262/2))+IF(AO262="n/a",0,IF(AO262&lt;0,0,IF(AO262&gt;10,5,AO262/2)))+IF(CB262&gt;10,5,CB262/2)</f>
        <v>41.97274633123689</v>
      </c>
      <c r="CH262" s="315">
        <f>IF(AB262="n/a",1.03*AP262,IF(AB262&lt;0,1.01*AP262,IF(AB262&gt;10,1.1*AP262,(1+AB262/100)*AP262)))</f>
        <v>2.9088</v>
      </c>
      <c r="CI262" s="211">
        <f>IF($AC262="n/a",1.03*CH262,IF($AC262&lt;0,1.01*CH262,IF($AC262&gt;10,1.1*CH262,(1+$AC262/100)*CH262)))</f>
        <v>3.08565504</v>
      </c>
      <c r="CJ262" s="212">
        <f>IF($AE262="n/a",1.03*CI262,IF($AE262&lt;0,1.01*CI262,IF($AE262&gt;10,1.1*CI262,(1+$AE262/100)*CI262)))</f>
        <v>3.172053381120</v>
      </c>
      <c r="CK262" s="212">
        <f>IF($AE262="n/a",1.03*CJ262,IF($AE262&lt;0,1.01*CJ262,IF($AE262&gt;10,1.1*CJ262,(1+$AE262/100)*CJ262)))</f>
        <v>3.26087087579136</v>
      </c>
      <c r="CL262" s="210">
        <f>IF($AE262="n/a",1.03*CK262,IF($AE262&lt;0,1.01*CK262,IF($AE262&gt;10,1.1*CK262,(1+$AE262/100)*CK262)))</f>
        <v>3.352175260313518</v>
      </c>
      <c r="CM262" s="211">
        <f>SUM(CH262:CL262)</f>
        <v>15.77955455722488</v>
      </c>
      <c r="CN262" s="208">
        <f>(CM262/H262)*100</f>
        <v>24.89674117580448</v>
      </c>
      <c r="CO262" s="213">
        <v>1.83</v>
      </c>
      <c r="CP262" s="214">
        <v>23.4</v>
      </c>
      <c r="CQ262" s="215">
        <v>-4.3</v>
      </c>
      <c r="CR262" s="214">
        <v>0.9</v>
      </c>
      <c r="CS262" s="215">
        <v>6.7</v>
      </c>
    </row>
    <row r="263" ht="11.25" customHeight="1">
      <c r="A263" t="s" s="227">
        <v>1654</v>
      </c>
      <c r="B263" t="s" s="116">
        <v>1655</v>
      </c>
      <c r="C263" t="s" s="227">
        <v>1181</v>
      </c>
      <c r="D263" s="218">
        <v>5</v>
      </c>
      <c r="E263" s="85">
        <v>712</v>
      </c>
      <c r="F263" t="s" s="220">
        <v>141</v>
      </c>
      <c r="G263" t="s" s="221">
        <v>141</v>
      </c>
      <c r="H263" s="493">
        <v>26.95</v>
      </c>
      <c r="I263" s="223">
        <f>(R263/H263)*100</f>
        <v>1.63265306122449</v>
      </c>
      <c r="J263" s="224">
        <v>0.1</v>
      </c>
      <c r="K263" s="224">
        <v>0.11</v>
      </c>
      <c r="L263" s="223">
        <f>((K263/J263)-1)*100</f>
        <v>9.999999999999986</v>
      </c>
      <c r="M263" s="323">
        <v>42711</v>
      </c>
      <c r="N263" s="323">
        <v>42713</v>
      </c>
      <c r="O263" s="323">
        <v>42719</v>
      </c>
      <c r="P263" t="s" s="227">
        <v>182</v>
      </c>
      <c r="Q263" s="395"/>
      <c r="R263" s="225">
        <f>K263*4</f>
        <v>0.44</v>
      </c>
      <c r="S263" s="228">
        <f>IF(OR(W263&lt;0.01,W263="n/a"),"n/a",R263/W263*100)</f>
        <v>26.03550295857988</v>
      </c>
      <c r="T263" s="229">
        <f>IF(OR(W263&lt;0.01,Z263="n/a"),"n/a",(H263/SQRT(22.5*W263*(H263/Z263))-1)*100)</f>
        <v>24.8694255553668</v>
      </c>
      <c r="U263" s="223">
        <f>IF(OR(W263&lt;0.01,W263="n/a"),"n/a",H263/W263)</f>
        <v>15.94674556213018</v>
      </c>
      <c r="V263" s="230">
        <v>4</v>
      </c>
      <c r="W263" s="222">
        <v>1.69</v>
      </c>
      <c r="X263" s="222">
        <v>2.04</v>
      </c>
      <c r="Y263" s="231">
        <v>0.86</v>
      </c>
      <c r="Z263" s="232">
        <v>2.2</v>
      </c>
      <c r="AA263" s="233">
        <v>14.4</v>
      </c>
      <c r="AB263" s="234">
        <v>11.3</v>
      </c>
      <c r="AC263" s="235">
        <v>9</v>
      </c>
      <c r="AD263" s="236">
        <v>2.2</v>
      </c>
      <c r="AE263" s="236">
        <v>7.8</v>
      </c>
      <c r="AF263" s="237">
        <v>4</v>
      </c>
      <c r="AG263" s="238">
        <v>1314</v>
      </c>
      <c r="AH263" s="239">
        <v>1.7</v>
      </c>
      <c r="AI263" s="240">
        <v>0</v>
      </c>
      <c r="AJ263" t="s" s="265">
        <f>IF(OR(AD263&lt;0,AD263="n/a",AD263=0,AN263="n/a"),"n/a",AN263/AD263)</f>
        <v>143</v>
      </c>
      <c r="AK263" t="s" s="265">
        <f>IF(OR(AN263&lt;0,AN263="n/a",AO263&lt;0,AO263="n/a"),"n/a",AN263/AO263)</f>
        <v>143</v>
      </c>
      <c r="AL263" s="243">
        <f>((AP263/AQ263)^(1/1)-1)*100</f>
        <v>20.58823529411764</v>
      </c>
      <c r="AM263" s="243">
        <f>IF(AS263=0,"n/a",((AP263/AS263)^(1/3)-1)*100)</f>
        <v>31.57411288280192</v>
      </c>
      <c r="AN263" t="s" s="265">
        <f>IF(AV263=0,"n/a",((AP263/AV263)^(1/5)-1)*100)</f>
        <v>143</v>
      </c>
      <c r="AO263" s="244">
        <f>IF(BB263=0,"n/a",((AP263/BB263)^(1/10)-1)*100)</f>
        <v>-1.356471225877842</v>
      </c>
      <c r="AP263" s="241">
        <v>0.41</v>
      </c>
      <c r="AQ263" s="241">
        <v>0.34</v>
      </c>
      <c r="AR263" s="241">
        <v>0.26</v>
      </c>
      <c r="AS263" s="241">
        <v>0.18</v>
      </c>
      <c r="AT263" s="245"/>
      <c r="AU263" s="241">
        <v>0.04</v>
      </c>
      <c r="AV263" s="321">
        <v>0</v>
      </c>
      <c r="AW263" s="245"/>
      <c r="AX263" s="583">
        <v>0</v>
      </c>
      <c r="AY263" s="394">
        <v>0</v>
      </c>
      <c r="AZ263" s="317">
        <v>0.14</v>
      </c>
      <c r="BA263" s="317">
        <v>0.48</v>
      </c>
      <c r="BB263" s="248">
        <v>0.47</v>
      </c>
      <c r="BC263" s="248">
        <v>0.44</v>
      </c>
      <c r="BD263" s="248">
        <v>0.43</v>
      </c>
      <c r="BE263" s="317">
        <v>0.4</v>
      </c>
      <c r="BF263" s="248">
        <v>0.39</v>
      </c>
      <c r="BG263" s="317">
        <v>0.36</v>
      </c>
      <c r="BH263" s="248">
        <v>0.34</v>
      </c>
      <c r="BI263" s="401">
        <v>0.32</v>
      </c>
      <c r="BJ263" s="246">
        <f>SUM(AP263:BI263)</f>
        <v>5.000000000000001</v>
      </c>
      <c r="BK263" s="250">
        <f>((AP263/AQ263)-1)*100</f>
        <v>20.58823529411764</v>
      </c>
      <c r="BL263" s="250">
        <f>((AQ263/AR263)-1)*100</f>
        <v>30.76923076923077</v>
      </c>
      <c r="BM263" s="250">
        <f>((AR263/AS263)-1)*100</f>
        <v>44.44444444444446</v>
      </c>
      <c r="BN263" s="250">
        <f>IF(AU263=0,0,IF(AU263&gt;AS263,0,((AS263/AU263)-1)*100))</f>
        <v>350</v>
      </c>
      <c r="BO263" s="250">
        <f>IF(AV263=0,0,IF(AV263&gt;AU263,0,((AU263/AV263)-1)*100))</f>
        <v>0</v>
      </c>
      <c r="BP263" s="250">
        <f>IF(AX263=0,0,IF(AX263&gt;AV263,0,((AV263/AX263)-1)*100))</f>
        <v>0</v>
      </c>
      <c r="BQ263" s="251">
        <f>IF(AY263=0,0,IF(AY263&gt;AX263,0,((AX263/AY263)-1)*100))</f>
        <v>0</v>
      </c>
      <c r="BR263" s="252">
        <f>IF(AZ263=0,0,IF(AZ263&gt;AY263,0,((AY263/AZ263)-1)*100))</f>
        <v>0</v>
      </c>
      <c r="BS263" s="252">
        <f>IF(BA263=0,0,IF(BA263&gt;AZ263,0,((AZ263/BA263)-1)*100))</f>
        <v>0</v>
      </c>
      <c r="BT263" s="252">
        <f>IF(BB263=0,0,IF(BB263&gt;BA263,0,((BA263/BB263)-1)*100))</f>
        <v>2.127659574468077</v>
      </c>
      <c r="BU263" s="252">
        <f>IF(BC263=0,0,IF(BC263&gt;BB263,0,((BB263/BC263)-1)*100))</f>
        <v>6.818181818181812</v>
      </c>
      <c r="BV263" s="252">
        <f>IF(BD263=0,0,IF(BD263&gt;BC263,0,((BC263/BD263)-1)*100))</f>
        <v>2.325581395348841</v>
      </c>
      <c r="BW263" s="252">
        <f>IF(BE263=0,0,IF(BE263&gt;BD263,0,((BD263/BE263)-1)*100))</f>
        <v>7.499999999999996</v>
      </c>
      <c r="BX263" s="252">
        <f>IF(BF263=0,0,IF(BF263&gt;BE263,0,((BE263/BF263)-1)*100))</f>
        <v>2.564102564102577</v>
      </c>
      <c r="BY263" s="252">
        <f>IF(BG263=0,0,IF(BG263&gt;BF263,0,((BF263/BG263)-1)*100))</f>
        <v>8.333333333333348</v>
      </c>
      <c r="BZ263" s="252">
        <f>IF(BH263=0,0,IF(BH263&gt;BG263,0,((BG263/BH263)-1)*100))</f>
        <v>5.88235294117645</v>
      </c>
      <c r="CA263" s="253">
        <f>IF(BI263=0,0,IF(BI263&gt;BH263,0,((BH263/BI263)-1)*100))</f>
        <v>6.25</v>
      </c>
      <c r="CB263" s="250">
        <f>AVERAGE(BK263:CA263)</f>
        <v>28.68253659614141</v>
      </c>
      <c r="CC263" s="250">
        <f>SQRT(AVERAGE((BK263-$CB263)^2,(BL263-$CB263)^2,(BM263-$CB263)^2,(BN263-$CB263)^2,(BO263-$CB263)^2,(BP263-$CB263)^2,(BQ263-$CB263)^2,(BR263-$CB263)^2,(BS263-$CB263)^2,(BT263-$CB263)^2,(BU263-$CB263)^2,(BV263-$CB263)^2,(BW263-$CB263)^2,(BX263-$CB263)^2,(BY263-$CB263)^2,(BZ263-$CB263)^2,(CA263-$CB263)^2))</f>
        <v>81.21235480898349</v>
      </c>
      <c r="CD263" t="s" s="116">
        <v>302</v>
      </c>
      <c r="CE263" t="s" s="402">
        <f>IF(AN263="n/a","n/a",IF(U263&lt;0,"n/a",IF(U263="n/a","n/a",I263+AN263-U263)))</f>
        <v>143</v>
      </c>
      <c r="CF263" t="s" s="402">
        <f>IF(AN263="n/a","n/a",I263+AN263)</f>
        <v>143</v>
      </c>
      <c r="CG263" s="250">
        <f>D263/10+(1000-E263)/100+IF(F263="N",2,IF(F263="Y",1,0))+IF(G263="N",2,IF(G263="Y",1,0))+IF(L263&gt;10,5,L263/2)+IF(S263&gt;100,0,IF(S263&lt;0,0,(100-S263)/10))+IF(U263&gt;100,0,IF(U263&lt;0,0,(100-U263)/10))+IF(X263="-",0,IF(X263="N/A",0,IF(X263&gt;5,0,5-X263)))+IF(Y263&gt;5,0,5-Y263)+IF(Z263="N/A",0,IF(Z263&gt;5,0,5-Z263))+IF(AB263&lt;0,0,IF(AB263="-",0,IF(AB263="N/A",0,IF(AB263&gt;10,5,AB263/2))))+IF(AC263="n/a",0,IF(AC263&lt;0,0,IF(AC263&gt;10,5,AC263/2)))+IF(AE263="n/a",0,IF(AE263&lt;0,0,IF(AE263&gt;10,5,AE263/2)))+AF263/10+IF(AG263&gt;100000,3,IF(AG263&gt;10000,2,IF(AG263&gt;1000,1,0)))+IF(AL263&gt;10,5,AL263/2)+IF(AM263="n/a",0,IF(AM263&gt;10,5,AM263/2))+IF(AN263="n/a",0,IF(AN263&gt;10,5,AN263/2))+IF(AO263="n/a",0,IF(AO263&lt;0,0,IF(AO263&gt;10,5,AO263/2)))+IF(CB263&gt;10,5,CB263/2)</f>
        <v>65.88177514792898</v>
      </c>
      <c r="CH263" s="255">
        <f>IF(AB263="n/a",1.03*AP263,IF(AB263&lt;0,1.01*AP263,IF(AB263&gt;10,1.1*AP263,(1+AB263/100)*AP263)))</f>
        <v>0.451</v>
      </c>
      <c r="CI263" s="256">
        <f>IF($AC263="n/a",1.03*CH263,IF($AC263&lt;0,1.01*CH263,IF($AC263&gt;10,1.1*CH263,(1+$AC263/100)*CH263)))</f>
        <v>0.49159</v>
      </c>
      <c r="CJ263" s="257">
        <f>IF($AE263="n/a",1.03*CI263,IF($AE263&lt;0,1.01*CI263,IF($AE263&gt;10,1.1*CI263,(1+$AE263/100)*CI263)))</f>
        <v>0.5299340200000001</v>
      </c>
      <c r="CK263" s="257">
        <f>IF($AE263="n/a",1.03*CJ263,IF($AE263&lt;0,1.01*CJ263,IF($AE263&gt;10,1.1*CJ263,(1+$AE263/100)*CJ263)))</f>
        <v>0.5712688735600001</v>
      </c>
      <c r="CL263" s="258">
        <f>IF($AE263="n/a",1.03*CK263,IF($AE263&lt;0,1.01*CK263,IF($AE263&gt;10,1.1*CK263,(1+$AE263/100)*CK263)))</f>
        <v>0.6158278456976801</v>
      </c>
      <c r="CM263" s="256">
        <f>SUM(CH263:CL263)</f>
        <v>2.659620739257681</v>
      </c>
      <c r="CN263" s="253">
        <f>(CM263/H263)*100</f>
        <v>9.868722594648165</v>
      </c>
      <c r="CO263" s="259">
        <v>0.98</v>
      </c>
      <c r="CP263" s="260">
        <v>19.8</v>
      </c>
      <c r="CQ263" s="261">
        <v>-21</v>
      </c>
      <c r="CR263" s="260">
        <v>2.7</v>
      </c>
      <c r="CS263" s="261">
        <v>-4.9</v>
      </c>
    </row>
    <row r="264" ht="11.25" customHeight="1">
      <c r="A264" t="s" s="116">
        <v>1656</v>
      </c>
      <c r="B264" t="s" s="116">
        <v>1657</v>
      </c>
      <c r="C264" t="s" s="116">
        <v>301</v>
      </c>
      <c r="D264" s="218">
        <v>7</v>
      </c>
      <c r="E264" s="85">
        <v>480</v>
      </c>
      <c r="F264" t="s" s="220">
        <v>129</v>
      </c>
      <c r="G264" t="s" s="221">
        <v>129</v>
      </c>
      <c r="H264" s="493">
        <v>175.59</v>
      </c>
      <c r="I264" s="223">
        <f>(R264/H264)*100</f>
        <v>1.139017028304573</v>
      </c>
      <c r="J264" s="224">
        <v>0.3</v>
      </c>
      <c r="K264" s="224">
        <v>0.5</v>
      </c>
      <c r="L264" s="223">
        <f>((K264/J264)-1)*100</f>
        <v>66.66666666666667</v>
      </c>
      <c r="M264" s="226">
        <v>42795</v>
      </c>
      <c r="N264" s="226">
        <v>42797</v>
      </c>
      <c r="O264" s="226">
        <v>42817</v>
      </c>
      <c r="P264" t="s" s="227">
        <v>723</v>
      </c>
      <c r="Q264" s="325"/>
      <c r="R264" s="225">
        <f>K264*4</f>
        <v>2</v>
      </c>
      <c r="S264" s="228">
        <f>IF(OR(W264&lt;0.01,W264="n/a"),"n/a",R264/W264*100)</f>
        <v>12.22493887530563</v>
      </c>
      <c r="T264" s="229">
        <f>IF(OR(W264&lt;0.01,Z264="n/a"),"n/a",(H264/SQRT(22.5*W264*(H264/Z264))-1)*100)</f>
        <v>21.40769683531496</v>
      </c>
      <c r="U264" s="223">
        <f>IF(OR(W264&lt;0.01,W264="n/a"),"n/a",H264/W264)</f>
        <v>10.73288508557457</v>
      </c>
      <c r="V264" s="230">
        <v>12</v>
      </c>
      <c r="W264" s="222">
        <v>16.36</v>
      </c>
      <c r="X264" s="222">
        <v>0.64</v>
      </c>
      <c r="Y264" s="231">
        <v>0.61</v>
      </c>
      <c r="Z264" s="232">
        <v>3.09</v>
      </c>
      <c r="AA264" s="233">
        <v>32.9</v>
      </c>
      <c r="AB264" s="234">
        <v>39.1</v>
      </c>
      <c r="AC264" s="235">
        <v>6.49</v>
      </c>
      <c r="AD264" s="236">
        <v>21.3</v>
      </c>
      <c r="AE264" s="236">
        <v>16.7</v>
      </c>
      <c r="AF264" s="237">
        <v>16</v>
      </c>
      <c r="AG264" s="238">
        <v>12014</v>
      </c>
      <c r="AH264" s="239">
        <v>0.1</v>
      </c>
      <c r="AI264" s="240">
        <v>0.51</v>
      </c>
      <c r="AJ264" s="241">
        <f>IF(OR(AD264&lt;0,AD264="n/a",AD264=0,AN264="n/a"),"n/a",AN264/AD264)</f>
        <v>0.8983938881084113</v>
      </c>
      <c r="AK264" t="s" s="265">
        <f>IF(OR(AN264&lt;0,AN264="n/a",AO264&lt;0,AO264="n/a"),"n/a",AN264/AO264)</f>
        <v>143</v>
      </c>
      <c r="AL264" s="243">
        <f>((AP264/AQ264)^(1/1)-1)*100</f>
        <v>20</v>
      </c>
      <c r="AM264" s="243">
        <f>IF(AS264=0,"n/a",((AP264/AS264)^(1/3)-1)*100)</f>
        <v>20.84372700534998</v>
      </c>
      <c r="AN264" s="243">
        <f>IF(AV264=0,"n/a",((AP264/AV264)^(1/5)-1)*100)</f>
        <v>19.13578981670916</v>
      </c>
      <c r="AO264" t="s" s="265">
        <f>IF(BB264=0,"n/a",((AP264/BB264)^(1/10)-1)*100)</f>
        <v>143</v>
      </c>
      <c r="AP264" s="241">
        <v>1.2</v>
      </c>
      <c r="AQ264" s="241">
        <v>1</v>
      </c>
      <c r="AR264" s="241">
        <v>0.8</v>
      </c>
      <c r="AS264" s="241">
        <v>0.68</v>
      </c>
      <c r="AT264" s="245"/>
      <c r="AU264" s="241">
        <v>0.5600000000000001</v>
      </c>
      <c r="AV264" s="241">
        <v>0.5</v>
      </c>
      <c r="AW264" s="245"/>
      <c r="AX264" s="583">
        <v>0</v>
      </c>
      <c r="AY264" s="394">
        <v>0</v>
      </c>
      <c r="AZ264" s="317">
        <v>0</v>
      </c>
      <c r="BA264" s="317">
        <v>0</v>
      </c>
      <c r="BB264" s="317">
        <v>0</v>
      </c>
      <c r="BC264" s="317">
        <v>0</v>
      </c>
      <c r="BD264" s="317">
        <v>0</v>
      </c>
      <c r="BE264" s="317">
        <v>0</v>
      </c>
      <c r="BF264" s="317">
        <v>0</v>
      </c>
      <c r="BG264" s="317">
        <v>0</v>
      </c>
      <c r="BH264" s="317">
        <v>0</v>
      </c>
      <c r="BI264" s="401">
        <v>0</v>
      </c>
      <c r="BJ264" s="246">
        <f>SUM(AP264:BI264)</f>
        <v>4.74</v>
      </c>
      <c r="BK264" s="250">
        <f>((AP264/AQ264)-1)*100</f>
        <v>20</v>
      </c>
      <c r="BL264" s="250">
        <f>((AQ264/AR264)-1)*100</f>
        <v>25</v>
      </c>
      <c r="BM264" s="250">
        <f>((AR264/AS264)-1)*100</f>
        <v>17.64705882352942</v>
      </c>
      <c r="BN264" s="250">
        <f>IF(AU264=0,0,IF(AU264&gt;AS264,0,((AS264/AU264)-1)*100))</f>
        <v>21.42857142857142</v>
      </c>
      <c r="BO264" s="250">
        <f>IF(AV264=0,0,IF(AV264&gt;AU264,0,((AU264/AV264)-1)*100))</f>
        <v>12.00000000000001</v>
      </c>
      <c r="BP264" s="250">
        <f>IF(AX264=0,0,IF(AX264&gt;AV264,0,((AV264/AX264)-1)*100))</f>
        <v>0</v>
      </c>
      <c r="BQ264" s="251">
        <f>IF(AY264=0,0,IF(AY264&gt;AX264,0,((AX264/AY264)-1)*100))</f>
        <v>0</v>
      </c>
      <c r="BR264" s="252">
        <f>IF(AZ264=0,0,IF(AZ264&gt;AY264,0,((AY264/AZ264)-1)*100))</f>
        <v>0</v>
      </c>
      <c r="BS264" s="252">
        <f>IF(BA264=0,0,IF(BA264&gt;AZ264,0,((AZ264/BA264)-1)*100))</f>
        <v>0</v>
      </c>
      <c r="BT264" s="252">
        <f>IF(BB264=0,0,IF(BB264&gt;BA264,0,((BA264/BB264)-1)*100))</f>
        <v>0</v>
      </c>
      <c r="BU264" s="252">
        <f>IF(BC264=0,0,IF(BC264&gt;BB264,0,((BB264/BC264)-1)*100))</f>
        <v>0</v>
      </c>
      <c r="BV264" s="252">
        <f>IF(BD264=0,0,IF(BD264&gt;BC264,0,((BC264/BD264)-1)*100))</f>
        <v>0</v>
      </c>
      <c r="BW264" s="252">
        <f>IF(BE264=0,0,IF(BE264&gt;BD264,0,((BD264/BE264)-1)*100))</f>
        <v>0</v>
      </c>
      <c r="BX264" s="252">
        <f>IF(BF264=0,0,IF(BF264&gt;BE264,0,((BE264/BF264)-1)*100))</f>
        <v>0</v>
      </c>
      <c r="BY264" s="252">
        <f>IF(BG264=0,0,IF(BG264&gt;BF264,0,((BF264/BG264)-1)*100))</f>
        <v>0</v>
      </c>
      <c r="BZ264" s="252">
        <f>IF(BH264=0,0,IF(BH264&gt;BG264,0,((BG264/BH264)-1)*100))</f>
        <v>0</v>
      </c>
      <c r="CA264" s="253">
        <f>IF(BI264=0,0,IF(BI264&gt;BH264,0,((BH264/BI264)-1)*100))</f>
        <v>0</v>
      </c>
      <c r="CB264" s="250">
        <f>AVERAGE(BK264:CA264)</f>
        <v>5.651507661888285</v>
      </c>
      <c r="CC264" s="250">
        <f>SQRT(AVERAGE((BK264-$CB264)^2,(BL264-$CB264)^2,(BM264-$CB264)^2,(BN264-$CB264)^2,(BO264-$CB264)^2,(BP264-$CB264)^2,(BQ264-$CB264)^2,(BR264-$CB264)^2,(BS264-$CB264)^2,(BT264-$CB264)^2,(BU264-$CB264)^2,(BV264-$CB264)^2,(BW264-$CB264)^2,(BX264-$CB264)^2,(BY264-$CB264)^2,(BZ264-$CB264)^2,(CA264-$CB264)^2))</f>
        <v>9.063923959041919</v>
      </c>
      <c r="CD264" t="s" s="116">
        <v>302</v>
      </c>
      <c r="CE264" s="254">
        <f>IF(AN264="n/a","n/a",IF(U264&lt;0,"n/a",IF(U264="n/a","n/a",I264+AN264-U264)))</f>
        <v>9.541921759439159</v>
      </c>
      <c r="CF264" s="254">
        <f>IF(AN264="n/a","n/a",I264+AN264)</f>
        <v>20.27480684501373</v>
      </c>
      <c r="CG264" s="250">
        <f>D264/10+(1000-E264)/100+IF(F264="N",2,IF(F264="Y",1,0))+IF(G264="N",2,IF(G264="Y",1,0))+IF(L264&gt;10,5,L264/2)+IF(S264&gt;100,0,IF(S264&lt;0,0,(100-S264)/10))+IF(U264&gt;100,0,IF(U264&lt;0,0,(100-U264)/10))+IF(X264="-",0,IF(X264="N/A",0,IF(X264&gt;5,0,5-X264)))+IF(Y264&gt;5,0,5-Y264)+IF(Z264="N/A",0,IF(Z264&gt;5,0,5-Z264))+IF(AB264&lt;0,0,IF(AB264="-",0,IF(AB264="N/A",0,IF(AB264&gt;10,5,AB264/2))))+IF(AC264="n/a",0,IF(AC264&lt;0,0,IF(AC264&gt;10,5,AC264/2)))+IF(AE264="n/a",0,IF(AE264&lt;0,0,IF(AE264&gt;10,5,AE264/2)))+AF264/10+IF(AG264&gt;100000,3,IF(AG264&gt;10000,2,IF(AG264&gt;1000,1,0)))+IF(AL264&gt;10,5,AL264/2)+IF(AM264="n/a",0,IF(AM264&gt;10,5,AM264/2))+IF(AN264="n/a",0,IF(AN264&gt;10,5,AN264/2))+IF(AO264="n/a",0,IF(AO264&lt;0,0,IF(AO264&gt;10,5,AO264/2)))+IF(CB264&gt;10,5,CB264/2)</f>
        <v>73.93497143485612</v>
      </c>
      <c r="CH264" s="255">
        <f>IF(AB264="n/a",1.03*AP264,IF(AB264&lt;0,1.01*AP264,IF(AB264&gt;10,1.1*AP264,(1+AB264/100)*AP264)))</f>
        <v>1.32</v>
      </c>
      <c r="CI264" s="256">
        <f>IF($AC264="n/a",1.03*CH264,IF($AC264&lt;0,1.01*CH264,IF($AC264&gt;10,1.1*CH264,(1+$AC264/100)*CH264)))</f>
        <v>1.405668</v>
      </c>
      <c r="CJ264" s="257">
        <f>IF($AE264="n/a",1.03*CI264,IF($AE264&lt;0,1.01*CI264,IF($AE264&gt;10,1.1*CI264,(1+$AE264/100)*CI264)))</f>
        <v>1.5462348</v>
      </c>
      <c r="CK264" s="257">
        <f>IF($AE264="n/a",1.03*CJ264,IF($AE264&lt;0,1.01*CJ264,IF($AE264&gt;10,1.1*CJ264,(1+$AE264/100)*CJ264)))</f>
        <v>1.70085828</v>
      </c>
      <c r="CL264" s="258">
        <f>IF($AE264="n/a",1.03*CK264,IF($AE264&lt;0,1.01*CK264,IF($AE264&gt;10,1.1*CK264,(1+$AE264/100)*CK264)))</f>
        <v>1.870944108</v>
      </c>
      <c r="CM264" s="256">
        <f>SUM(CH264:CL264)</f>
        <v>7.843705188</v>
      </c>
      <c r="CN264" s="253">
        <f>(CM264/H264)*100</f>
        <v>4.467056887066462</v>
      </c>
      <c r="CO264" s="259">
        <v>1.46</v>
      </c>
      <c r="CP264" s="260">
        <v>56</v>
      </c>
      <c r="CQ264" s="261">
        <v>-1.8</v>
      </c>
      <c r="CR264" s="260">
        <v>6.8</v>
      </c>
      <c r="CS264" s="261">
        <v>18.5</v>
      </c>
    </row>
    <row r="265" ht="11.25" customHeight="1">
      <c r="A265" t="s" s="116">
        <v>1658</v>
      </c>
      <c r="B265" t="s" s="116">
        <v>1659</v>
      </c>
      <c r="C265" t="s" s="227">
        <v>128</v>
      </c>
      <c r="D265" s="218">
        <v>7</v>
      </c>
      <c r="E265" s="85">
        <v>577</v>
      </c>
      <c r="F265" t="s" s="220">
        <v>129</v>
      </c>
      <c r="G265" t="s" s="221">
        <v>129</v>
      </c>
      <c r="H265" s="493">
        <v>39.89</v>
      </c>
      <c r="I265" s="223">
        <f>(R265/H265)*100</f>
        <v>1.604412133366758</v>
      </c>
      <c r="J265" s="224">
        <v>0.15</v>
      </c>
      <c r="K265" s="224">
        <v>0.16</v>
      </c>
      <c r="L265" s="223">
        <f>((K265/J265)-1)*100</f>
        <v>6.666666666666665</v>
      </c>
      <c r="M265" s="226">
        <v>43042</v>
      </c>
      <c r="N265" s="226">
        <v>43045</v>
      </c>
      <c r="O265" s="226">
        <v>43059</v>
      </c>
      <c r="P265" t="s" s="227">
        <v>1463</v>
      </c>
      <c r="Q265" s="319"/>
      <c r="R265" s="225">
        <f>K265*4</f>
        <v>0.64</v>
      </c>
      <c r="S265" s="228">
        <f>IF(OR(W265&lt;0.01,W265="n/a"),"n/a",R265/W265*100)</f>
        <v>30.18867924528302</v>
      </c>
      <c r="T265" s="229">
        <f>IF(OR(W265&lt;0.01,Z265="n/a"),"n/a",(H265/SQRT(22.5*W265*(H265/Z265))-1)*100)</f>
        <v>28.02679226936862</v>
      </c>
      <c r="U265" s="223">
        <f>IF(OR(W265&lt;0.01,W265="n/a"),"n/a",H265/W265)</f>
        <v>18.81603773584905</v>
      </c>
      <c r="V265" s="230">
        <v>12</v>
      </c>
      <c r="W265" s="222">
        <v>2.12</v>
      </c>
      <c r="X265" s="222">
        <v>1.57</v>
      </c>
      <c r="Y265" s="231">
        <v>5.4</v>
      </c>
      <c r="Z265" s="232">
        <v>1.96</v>
      </c>
      <c r="AA265" s="233">
        <v>10.9</v>
      </c>
      <c r="AB265" s="234">
        <v>37.2</v>
      </c>
      <c r="AC265" s="534">
        <v>22.71</v>
      </c>
      <c r="AD265" s="535">
        <v>20.9</v>
      </c>
      <c r="AE265" s="535">
        <v>12</v>
      </c>
      <c r="AF265" s="237">
        <v>7</v>
      </c>
      <c r="AG265" s="657">
        <v>1920</v>
      </c>
      <c r="AH265" s="537">
        <v>0.5</v>
      </c>
      <c r="AI265" s="222">
        <v>0.14</v>
      </c>
      <c r="AJ265" s="241">
        <f>IF(OR(AD265&lt;0,AD265="n/a",AD265=0,AN265="n/a"),"n/a",AN265/AD265)</f>
        <v>1.13546922197669</v>
      </c>
      <c r="AK265" t="s" s="265">
        <f>IF(OR(AN265&lt;0,AN265="n/a",AO265&lt;0,AO265="n/a"),"n/a",AN265/AO265)</f>
        <v>143</v>
      </c>
      <c r="AL265" s="243">
        <f>((AP265/AQ265)^(1/1)-1)*100</f>
        <v>7.407407407407396</v>
      </c>
      <c r="AM265" s="243">
        <f>IF(AS265=0,"n/a",((AP265/AS265)^(1/3)-1)*100)</f>
        <v>11.3592338632446</v>
      </c>
      <c r="AN265" s="243">
        <f>IF(AV265=0,"n/a",((AP265/AV265)^(1/5)-1)*100)</f>
        <v>23.73130673931283</v>
      </c>
      <c r="AO265" t="s" s="265">
        <f>IF(BB265=0,"n/a",((AP265/BB265)^(1/10)-1)*100)</f>
        <v>143</v>
      </c>
      <c r="AP265" s="241">
        <v>0.58</v>
      </c>
      <c r="AQ265" s="241">
        <v>0.54</v>
      </c>
      <c r="AR265" s="321">
        <v>0.48</v>
      </c>
      <c r="AS265" s="241">
        <v>0.42</v>
      </c>
      <c r="AT265" s="245"/>
      <c r="AU265" s="241">
        <v>0.3</v>
      </c>
      <c r="AV265" s="241">
        <v>0.2</v>
      </c>
      <c r="AW265" s="245"/>
      <c r="AX265" s="583">
        <v>0.15142</v>
      </c>
      <c r="AY265" s="394">
        <v>0.16427</v>
      </c>
      <c r="AZ265" s="248">
        <v>0.20714</v>
      </c>
      <c r="BA265" s="248">
        <v>0.14284</v>
      </c>
      <c r="BB265" s="317">
        <v>0</v>
      </c>
      <c r="BC265" s="317">
        <v>0</v>
      </c>
      <c r="BD265" s="317">
        <v>0</v>
      </c>
      <c r="BE265" s="317">
        <v>0</v>
      </c>
      <c r="BF265" s="317">
        <v>0</v>
      </c>
      <c r="BG265" s="317">
        <v>0</v>
      </c>
      <c r="BH265" s="317">
        <v>0</v>
      </c>
      <c r="BI265" s="401">
        <v>0</v>
      </c>
      <c r="BJ265" s="246">
        <f>SUM(AP265:BI265)</f>
        <v>3.18567</v>
      </c>
      <c r="BK265" s="250">
        <f>((AP265/AQ265)-1)*100</f>
        <v>7.407407407407396</v>
      </c>
      <c r="BL265" s="250">
        <f>((AQ265/AR265)-1)*100</f>
        <v>12.50000000000002</v>
      </c>
      <c r="BM265" s="250">
        <f>((AR265/AS265)-1)*100</f>
        <v>14.28571428571428</v>
      </c>
      <c r="BN265" s="250">
        <f>IF(AU265=0,0,IF(AU265&gt;AS265,0,((AS265/AU265)-1)*100))</f>
        <v>39.99999999999999</v>
      </c>
      <c r="BO265" s="250">
        <f>IF(AV265=0,0,IF(AV265&gt;AU265,0,((AU265/AV265)-1)*100))</f>
        <v>49.99999999999998</v>
      </c>
      <c r="BP265" s="250">
        <f>IF(AX265=0,0,IF(AX265&gt;AV265,0,((AV265/AX265)-1)*100))</f>
        <v>32.0829480914014</v>
      </c>
      <c r="BQ265" s="251">
        <f>IF(AY265=0,0,IF(AY265&gt;AX265,0,((AX265/AY265)-1)*100))</f>
        <v>0</v>
      </c>
      <c r="BR265" s="252">
        <f>IF(AZ265=0,0,IF(AZ265&gt;AY265,0,((AY265/AZ265)-1)*100))</f>
        <v>0</v>
      </c>
      <c r="BS265" s="252">
        <f>IF(BA265=0,0,IF(BA265&gt;AZ265,0,((AZ265/BA265)-1)*100))</f>
        <v>45.01540184822181</v>
      </c>
      <c r="BT265" s="252">
        <f>IF(BB265=0,0,IF(BB265&gt;BA265,0,((BA265/BB265)-1)*100))</f>
        <v>0</v>
      </c>
      <c r="BU265" s="252">
        <f>IF(BC265=0,0,IF(BC265&gt;BB265,0,((BB265/BC265)-1)*100))</f>
        <v>0</v>
      </c>
      <c r="BV265" s="252">
        <f>IF(BD265=0,0,IF(BD265&gt;BC265,0,((BC265/BD265)-1)*100))</f>
        <v>0</v>
      </c>
      <c r="BW265" s="252">
        <f>IF(BE265=0,0,IF(BE265&gt;BD265,0,((BD265/BE265)-1)*100))</f>
        <v>0</v>
      </c>
      <c r="BX265" s="252">
        <f>IF(BF265=0,0,IF(BF265&gt;BE265,0,((BE265/BF265)-1)*100))</f>
        <v>0</v>
      </c>
      <c r="BY265" s="252">
        <f>IF(BG265=0,0,IF(BG265&gt;BF265,0,((BF265/BG265)-1)*100))</f>
        <v>0</v>
      </c>
      <c r="BZ265" s="252">
        <f>IF(BH265=0,0,IF(BH265&gt;BG265,0,((BG265/BH265)-1)*100))</f>
        <v>0</v>
      </c>
      <c r="CA265" s="253">
        <f>IF(BI265=0,0,IF(BI265&gt;BH265,0,((BH265/BI265)-1)*100))</f>
        <v>0</v>
      </c>
      <c r="CB265" s="250">
        <f>AVERAGE(BK265:CA265)</f>
        <v>11.84067480192617</v>
      </c>
      <c r="CC265" s="250">
        <f>SQRT(AVERAGE((BK265-$CB265)^2,(BL265-$CB265)^2,(BM265-$CB265)^2,(BN265-$CB265)^2,(BO265-$CB265)^2,(BP265-$CB265)^2,(BQ265-$CB265)^2,(BR265-$CB265)^2,(BS265-$CB265)^2,(BT265-$CB265)^2,(BU265-$CB265)^2,(BV265-$CB265)^2,(BW265-$CB265)^2,(BX265-$CB265)^2,(BY265-$CB265)^2,(BZ265-$CB265)^2,(CA265-$CB265)^2))</f>
        <v>17.46841927415492</v>
      </c>
      <c r="CD265" t="s" s="116">
        <v>132</v>
      </c>
      <c r="CE265" s="254">
        <f>IF(AN265="n/a","n/a",IF(U265&lt;0,"n/a",IF(U265="n/a","n/a",I265+AN265-U265)))</f>
        <v>6.519681136830531</v>
      </c>
      <c r="CF265" s="254">
        <f>IF(AN265="n/a","n/a",I265+AN265)</f>
        <v>25.33571887267959</v>
      </c>
      <c r="CG265" s="250">
        <f>D265/10+(1000-E265)/100+IF(F265="N",2,IF(F265="Y",1,0))+IF(G265="N",2,IF(G265="Y",1,0))+IF(L265&gt;10,5,L265/2)+IF(S265&gt;100,0,IF(S265&lt;0,0,(100-S265)/10))+IF(U265&gt;100,0,IF(U265&lt;0,0,(100-U265)/10))+IF(X265="-",0,IF(X265="N/A",0,IF(X265&gt;5,0,5-X265)))+IF(Y265&gt;5,0,5-Y265)+IF(Z265="N/A",0,IF(Z265&gt;5,0,5-Z265))+IF(AB265&lt;0,0,IF(AB265="-",0,IF(AB265="N/A",0,IF(AB265&gt;10,5,AB265/2))))+IF(AC265="n/a",0,IF(AC265&lt;0,0,IF(AC265&gt;10,5,AC265/2)))+IF(AE265="n/a",0,IF(AE265&lt;0,0,IF(AE265&gt;10,5,AE265/2)))+AF265/10+IF(AG265&gt;100000,3,IF(AG265&gt;10000,2,IF(AG265&gt;1000,1,0)))+IF(AL265&gt;10,5,AL265/2)+IF(AM265="n/a",0,IF(AM265&gt;10,5,AM265/2))+IF(AN265="n/a",0,IF(AN265&gt;10,5,AN265/2))+IF(AO265="n/a",0,IF(AO265&lt;0,0,IF(AO265&gt;10,5,AO265/2)))+IF(CB265&gt;10,5,CB265/2)</f>
        <v>65.23656533892382</v>
      </c>
      <c r="CH265" s="255">
        <f>IF(AB265="n/a",1.03*AP265,IF(AB265&lt;0,1.01*AP265,IF(AB265&gt;10,1.1*AP265,(1+AB265/100)*AP265)))</f>
        <v>0.638</v>
      </c>
      <c r="CI265" s="256">
        <f>IF($AC265="n/a",1.03*CH265,IF($AC265&lt;0,1.01*CH265,IF($AC265&gt;10,1.1*CH265,(1+$AC265/100)*CH265)))</f>
        <v>0.7018000000000001</v>
      </c>
      <c r="CJ265" s="257">
        <f>IF($AE265="n/a",1.03*CI265,IF($AE265&lt;0,1.01*CI265,IF($AE265&gt;10,1.1*CI265,(1+$AE265/100)*CI265)))</f>
        <v>0.7719800000000001</v>
      </c>
      <c r="CK265" s="257">
        <f>IF($AE265="n/a",1.03*CJ265,IF($AE265&lt;0,1.01*CJ265,IF($AE265&gt;10,1.1*CJ265,(1+$AE265/100)*CJ265)))</f>
        <v>0.8491780000000002</v>
      </c>
      <c r="CL265" s="258">
        <f>IF($AE265="n/a",1.03*CK265,IF($AE265&lt;0,1.01*CK265,IF($AE265&gt;10,1.1*CK265,(1+$AE265/100)*CK265)))</f>
        <v>0.9340958000000003</v>
      </c>
      <c r="CM265" s="256">
        <f>SUM(CH265:CL265)</f>
        <v>3.895053800000001</v>
      </c>
      <c r="CN265" s="253">
        <f>(CM265/H265)*100</f>
        <v>9.76448683880672</v>
      </c>
      <c r="CO265" s="259">
        <v>1.22</v>
      </c>
      <c r="CP265" s="260">
        <v>28.1</v>
      </c>
      <c r="CQ265" s="261">
        <v>-11.2</v>
      </c>
      <c r="CR265" s="260">
        <v>4.7</v>
      </c>
      <c r="CS265" s="261">
        <v>3.1</v>
      </c>
    </row>
    <row r="266" ht="11.25" customHeight="1">
      <c r="A266" t="s" s="146">
        <v>1660</v>
      </c>
      <c r="B266" t="s" s="146">
        <v>1661</v>
      </c>
      <c r="C266" t="s" s="146">
        <v>265</v>
      </c>
      <c r="D266" s="267">
        <v>7</v>
      </c>
      <c r="E266" s="85">
        <v>528</v>
      </c>
      <c r="F266" t="s" s="151">
        <v>129</v>
      </c>
      <c r="G266" t="s" s="152">
        <v>129</v>
      </c>
      <c r="H266" s="496">
        <v>38.18</v>
      </c>
      <c r="I266" s="269">
        <f>(R266/H266)*100</f>
        <v>2.933473022524882</v>
      </c>
      <c r="J266" s="270">
        <v>0.22</v>
      </c>
      <c r="K266" s="270">
        <v>0.28</v>
      </c>
      <c r="L266" s="269">
        <f>((K266/J266)-1)*100</f>
        <v>27.27272727272729</v>
      </c>
      <c r="M266" s="272">
        <v>42895</v>
      </c>
      <c r="N266" s="272">
        <v>42899</v>
      </c>
      <c r="O266" s="272">
        <v>42926</v>
      </c>
      <c r="P266" t="s" s="273">
        <v>156</v>
      </c>
      <c r="Q266" s="666"/>
      <c r="R266" s="271">
        <f>K266*4</f>
        <v>1.12</v>
      </c>
      <c r="S266" s="275">
        <f>IF(OR(W266&lt;0.01,W266="n/a"),"n/a",R266/W266*100)</f>
        <v>46.2809917355372</v>
      </c>
      <c r="T266" s="276">
        <f>IF(OR(W266&lt;0.01,Z266="n/a"),"n/a",(H266/SQRT(22.5*W266*(H266/Z266))-1)*100)</f>
        <v>-20.11969468494243</v>
      </c>
      <c r="U266" s="269">
        <f>IF(OR(W266&lt;0.01,W266="n/a"),"n/a",H266/W266)</f>
        <v>15.77685950413223</v>
      </c>
      <c r="V266" s="277">
        <v>3</v>
      </c>
      <c r="W266" s="268">
        <v>2.42</v>
      </c>
      <c r="X266" s="268">
        <v>0.86</v>
      </c>
      <c r="Y266" s="278">
        <v>1.19</v>
      </c>
      <c r="Z266" s="279">
        <v>0.91</v>
      </c>
      <c r="AA266" t="s" s="538">
        <v>143</v>
      </c>
      <c r="AB266" s="418">
        <v>957.6</v>
      </c>
      <c r="AC266" s="308">
        <v>15.4</v>
      </c>
      <c r="AD266" s="283">
        <v>7.2</v>
      </c>
      <c r="AE266" s="283">
        <v>18.29</v>
      </c>
      <c r="AF266" s="284">
        <v>13</v>
      </c>
      <c r="AG266" s="285">
        <v>3544</v>
      </c>
      <c r="AH266" s="286">
        <v>1.2</v>
      </c>
      <c r="AI266" t="s" s="569">
        <v>143</v>
      </c>
      <c r="AJ266" s="288">
        <f>IF(OR(AD266&lt;0,AD266="n/a",AD266=0,AN266="n/a"),"n/a",AN266/AD266)</f>
        <v>3.175828876154823</v>
      </c>
      <c r="AK266" s="628">
        <f>IF(OR(AN266&lt;0,AN266="n/a",AO266&lt;0,AO266="n/a"),"n/a",AN266/AO266)</f>
        <v>30.74074808721655</v>
      </c>
      <c r="AL266" s="290">
        <f>((AP266/AQ266)^(1/1)-1)*100</f>
        <v>16.66666666666667</v>
      </c>
      <c r="AM266" s="290">
        <f>IF(AS266=0,"n/a",((AP266/AS266)^(1/3)-1)*100)</f>
        <v>18.87843905526259</v>
      </c>
      <c r="AN266" s="290">
        <f>IF(AV266=0,"n/a",((AP266/AV266)^(1/5)-1)*100)</f>
        <v>22.86596790831472</v>
      </c>
      <c r="AO266" s="291">
        <f>IF(BB266=0,"n/a",((AP266/BB266)^(1/10)-1)*100)</f>
        <v>0.7438325132309798</v>
      </c>
      <c r="AP266" s="288">
        <v>0.84</v>
      </c>
      <c r="AQ266" s="288">
        <v>0.72</v>
      </c>
      <c r="AR266" s="288">
        <v>0.61</v>
      </c>
      <c r="AS266" s="288">
        <v>0.5</v>
      </c>
      <c r="AT266" s="292"/>
      <c r="AU266" s="288">
        <v>0.41</v>
      </c>
      <c r="AV266" s="288">
        <v>0.3</v>
      </c>
      <c r="AW266" s="292"/>
      <c r="AX266" s="524">
        <v>0.17</v>
      </c>
      <c r="AY266" s="403">
        <v>0.33</v>
      </c>
      <c r="AZ266" s="426">
        <v>0.96</v>
      </c>
      <c r="BA266" s="295">
        <v>0.93</v>
      </c>
      <c r="BB266" s="295">
        <v>0.78</v>
      </c>
      <c r="BC266" s="295">
        <v>0.66</v>
      </c>
      <c r="BD266" s="295">
        <v>0.5</v>
      </c>
      <c r="BE266" s="295">
        <v>0.34667</v>
      </c>
      <c r="BF266" s="295">
        <v>0.28</v>
      </c>
      <c r="BG266" s="295">
        <v>0.25333</v>
      </c>
      <c r="BH266" s="295">
        <v>0.22667</v>
      </c>
      <c r="BI266" s="296">
        <v>0.19333</v>
      </c>
      <c r="BJ266" s="293">
        <f>SUM(AP266:BI266)</f>
        <v>9.01</v>
      </c>
      <c r="BK266" s="297">
        <f>((AP266/AQ266)-1)*100</f>
        <v>16.66666666666667</v>
      </c>
      <c r="BL266" s="297">
        <f>((AQ266/AR266)-1)*100</f>
        <v>18.0327868852459</v>
      </c>
      <c r="BM266" s="297">
        <f>((AR266/AS266)-1)*100</f>
        <v>22</v>
      </c>
      <c r="BN266" s="297">
        <f>IF(AU266=0,0,IF(AU266&gt;AS266,0,((AS266/AU266)-1)*100))</f>
        <v>21.95121951219512</v>
      </c>
      <c r="BO266" s="297">
        <f>IF(AV266=0,0,IF(AV266&gt;AU266,0,((AU266/AV266)-1)*100))</f>
        <v>36.66666666666667</v>
      </c>
      <c r="BP266" s="297">
        <f>IF(AX266=0,0,IF(AX266&gt;AV266,0,((AV266/AX266)-1)*100))</f>
        <v>76.47058823529409</v>
      </c>
      <c r="BQ266" s="298">
        <f>IF(AY266=0,0,IF(AY266&gt;AX266,0,((AX266/AY266)-1)*100))</f>
        <v>0</v>
      </c>
      <c r="BR266" s="299">
        <f>IF(AZ266=0,0,IF(AZ266&gt;AY266,0,((AY266/AZ266)-1)*100))</f>
        <v>0</v>
      </c>
      <c r="BS266" s="299">
        <f>IF(BA266=0,0,IF(BA266&gt;AZ266,0,((AZ266/BA266)-1)*100))</f>
        <v>3.2258064516129</v>
      </c>
      <c r="BT266" s="299">
        <f>IF(BB266=0,0,IF(BB266&gt;BA266,0,((BA266/BB266)-1)*100))</f>
        <v>19.23076923076923</v>
      </c>
      <c r="BU266" s="299">
        <f>IF(BC266=0,0,IF(BC266&gt;BB266,0,((BB266/BC266)-1)*100))</f>
        <v>18.18181818181819</v>
      </c>
      <c r="BV266" s="299">
        <f>IF(BD266=0,0,IF(BD266&gt;BC266,0,((BC266/BD266)-1)*100))</f>
        <v>32.00000000000001</v>
      </c>
      <c r="BW266" s="299">
        <f>IF(BE266=0,0,IF(BE266&gt;BD266,0,((BD266/BE266)-1)*100))</f>
        <v>44.22938240978453</v>
      </c>
      <c r="BX266" s="299">
        <f>IF(BF266=0,0,IF(BF266&gt;BE266,0,((BE266/BF266)-1)*100))</f>
        <v>23.81071428571426</v>
      </c>
      <c r="BY266" s="299">
        <f>IF(BG266=0,0,IF(BG266&gt;BF266,0,((BF266/BG266)-1)*100))</f>
        <v>10.5277701022382</v>
      </c>
      <c r="BZ266" s="299">
        <f>IF(BH266=0,0,IF(BH266&gt;BG266,0,((BG266/BH266)-1)*100))</f>
        <v>11.76159174129792</v>
      </c>
      <c r="CA266" s="300">
        <f>IF(BI266=0,0,IF(BI266&gt;BH266,0,((BH266/BI266)-1)*100))</f>
        <v>17.24512491594683</v>
      </c>
      <c r="CB266" s="297">
        <f>AVERAGE(BK266:CA266)</f>
        <v>21.88240619325003</v>
      </c>
      <c r="CC266" s="297">
        <f>SQRT(AVERAGE((BK266-$CB266)^2,(BL266-$CB266)^2,(BM266-$CB266)^2,(BN266-$CB266)^2,(BO266-$CB266)^2,(BP266-$CB266)^2,(BQ266-$CB266)^2,(BR266-$CB266)^2,(BS266-$CB266)^2,(BT266-$CB266)^2,(BU266-$CB266)^2,(BV266-$CB266)^2,(BW266-$CB266)^2,(BX266-$CB266)^2,(BY266-$CB266)^2,(BZ266-$CB266)^2,(CA266-$CB266)^2))</f>
        <v>17.86434855742824</v>
      </c>
      <c r="CD266" t="s" s="146">
        <v>178</v>
      </c>
      <c r="CE266" s="301">
        <f>IF(AN266="n/a","n/a",IF(U266&lt;0,"n/a",IF(U266="n/a","n/a",I266+AN266-U266)))</f>
        <v>10.02258142670737</v>
      </c>
      <c r="CF266" s="301">
        <f>IF(AN266="n/a","n/a",I266+AN266)</f>
        <v>25.79944093083961</v>
      </c>
      <c r="CG266" s="297">
        <f>D266/10+(1000-E266)/100+IF(F266="N",2,IF(F266="Y",1,0))+IF(G266="N",2,IF(G266="Y",1,0))+IF(L266&gt;10,5,L266/2)+IF(S266&gt;100,0,IF(S266&lt;0,0,(100-S266)/10))+IF(U266&gt;100,0,IF(U266&lt;0,0,(100-U266)/10))+IF(X266="-",0,IF(X266="N/A",0,IF(X266&gt;5,0,5-X266)))+IF(Y266&gt;5,0,5-Y266)+IF(Z266="N/A",0,IF(Z266&gt;5,0,5-Z266))+IF(AB266&lt;0,0,IF(AB266="-",0,IF(AB266="N/A",0,IF(AB266&gt;10,5,AB266/2))))+IF(AC266="n/a",0,IF(AC266&lt;0,0,IF(AC266&gt;10,5,AC266/2)))+IF(AE266="n/a",0,IF(AE266&lt;0,0,IF(AE266&gt;10,5,AE266/2)))+AF266/10+IF(AG266&gt;100000,3,IF(AG266&gt;10000,2,IF(AG266&gt;1000,1,0)))+IF(AL266&gt;10,5,AL266/2)+IF(AM266="n/a",0,IF(AM266&gt;10,5,AM266/2))+IF(AN266="n/a",0,IF(AN266&gt;10,5,AN266/2))+IF(AO266="n/a",0,IF(AO266&lt;0,0,IF(AO266&gt;10,5,AO266/2)))+IF(CB266&gt;10,5,CB266/2)</f>
        <v>73.92613113264855</v>
      </c>
      <c r="CH266" s="302">
        <f>IF(AB266="n/a",1.03*AP266,IF(AB266&lt;0,1.01*AP266,IF(AB266&gt;10,1.1*AP266,(1+AB266/100)*AP266)))</f>
        <v>0.924</v>
      </c>
      <c r="CI266" s="303">
        <f>IF($AC266="n/a",1.03*CH266,IF($AC266&lt;0,1.01*CH266,IF($AC266&gt;10,1.1*CH266,(1+$AC266/100)*CH266)))</f>
        <v>1.0164</v>
      </c>
      <c r="CJ266" s="304">
        <f>IF($AE266="n/a",1.03*CI266,IF($AE266&lt;0,1.01*CI266,IF($AE266&gt;10,1.1*CI266,(1+$AE266/100)*CI266)))</f>
        <v>1.11804</v>
      </c>
      <c r="CK266" s="304">
        <f>IF($AE266="n/a",1.03*CJ266,IF($AE266&lt;0,1.01*CJ266,IF($AE266&gt;10,1.1*CJ266,(1+$AE266/100)*CJ266)))</f>
        <v>1.229844000000001</v>
      </c>
      <c r="CL266" s="305">
        <f>IF($AE266="n/a",1.03*CK266,IF($AE266&lt;0,1.01*CK266,IF($AE266&gt;10,1.1*CK266,(1+$AE266/100)*CK266)))</f>
        <v>1.352828400000001</v>
      </c>
      <c r="CM266" s="303">
        <f>SUM(CH266:CL266)</f>
        <v>5.641112400000003</v>
      </c>
      <c r="CN266" s="300">
        <f>(CM266/H266)*100</f>
        <v>14.77504557359875</v>
      </c>
      <c r="CO266" s="306">
        <v>2.28</v>
      </c>
      <c r="CP266" s="307">
        <v>35.9</v>
      </c>
      <c r="CQ266" s="308">
        <v>-9.300000000000001</v>
      </c>
      <c r="CR266" s="307">
        <v>0.5</v>
      </c>
      <c r="CS266" s="308">
        <v>2.1</v>
      </c>
    </row>
    <row r="267" ht="11.25" customHeight="1">
      <c r="A267" t="s" s="173">
        <v>1662</v>
      </c>
      <c r="B267" t="s" s="110">
        <v>1663</v>
      </c>
      <c r="C267" t="s" s="173">
        <v>185</v>
      </c>
      <c r="D267" s="174">
        <v>7</v>
      </c>
      <c r="E267" s="85">
        <v>494</v>
      </c>
      <c r="F267" t="s" s="118">
        <v>129</v>
      </c>
      <c r="G267" t="s" s="113">
        <v>129</v>
      </c>
      <c r="H267" s="495">
        <v>32.01</v>
      </c>
      <c r="I267" s="177">
        <f>(R267/H267)*100</f>
        <v>0.6872852233676977</v>
      </c>
      <c r="J267" s="311">
        <v>0.045</v>
      </c>
      <c r="K267" s="311">
        <v>0.055</v>
      </c>
      <c r="L267" s="177">
        <f>((K267/J267)-1)*100</f>
        <v>22.22222222222223</v>
      </c>
      <c r="M267" s="179">
        <v>42814</v>
      </c>
      <c r="N267" s="179">
        <v>42816</v>
      </c>
      <c r="O267" s="179">
        <v>42831</v>
      </c>
      <c r="P267" t="s" s="173">
        <v>710</v>
      </c>
      <c r="Q267" s="84"/>
      <c r="R267" s="180">
        <f>K267*4</f>
        <v>0.22</v>
      </c>
      <c r="S267" s="181">
        <f>IF(OR(W267&lt;0.01,W267="n/a"),"n/a",R267/W267*100)</f>
        <v>31.42857142857143</v>
      </c>
      <c r="T267" s="182">
        <f>IF(OR(W267&lt;0.01,Z267="n/a"),"n/a",(H267/SQRT(22.5*W267*(H267/Z267))-1)*100)</f>
        <v>252.9659365731379</v>
      </c>
      <c r="U267" s="177">
        <f>IF(OR(W267&lt;0.01,W267="n/a"),"n/a",H267/W267)</f>
        <v>45.72857142857143</v>
      </c>
      <c r="V267" s="183">
        <v>12</v>
      </c>
      <c r="W267" s="176">
        <v>0.7</v>
      </c>
      <c r="X267" s="176">
        <v>3.07</v>
      </c>
      <c r="Y267" s="184">
        <v>7.52</v>
      </c>
      <c r="Z267" s="185">
        <v>6.13</v>
      </c>
      <c r="AA267" s="186">
        <v>12.8</v>
      </c>
      <c r="AB267" s="187">
        <v>29.9</v>
      </c>
      <c r="AC267" s="188">
        <v>4.89</v>
      </c>
      <c r="AD267" s="189">
        <v>32.6</v>
      </c>
      <c r="AE267" s="189">
        <v>15</v>
      </c>
      <c r="AF267" s="190">
        <v>6</v>
      </c>
      <c r="AG267" s="191">
        <v>725</v>
      </c>
      <c r="AH267" s="192">
        <v>18.6</v>
      </c>
      <c r="AI267" s="193">
        <v>0</v>
      </c>
      <c r="AJ267" s="194">
        <f>IF(OR(AD267&lt;0,AD267="n/a",AD267=0,AN267="n/a"),"n/a",AN267/AD267)</f>
        <v>0.7323067733958823</v>
      </c>
      <c r="AK267" t="s" s="338">
        <f>IF(OR(AN267&lt;0,AN267="n/a",AO267&lt;0,AO267="n/a"),"n/a",AN267/AO267)</f>
        <v>143</v>
      </c>
      <c r="AL267" s="196">
        <f>((AP267/AQ267)^(1/1)-1)*100</f>
        <v>9.375</v>
      </c>
      <c r="AM267" s="196">
        <f>IF(AS267=0,"n/a",((AP267/AS267)^(1/3)-1)*100)</f>
        <v>15.02177610147299</v>
      </c>
      <c r="AN267" s="196">
        <f>IF(AV267=0,"n/a",((AP267/AV267)^(1/5)-1)*100)</f>
        <v>23.87320081270576</v>
      </c>
      <c r="AO267" t="s" s="338">
        <f>IF(BB267=0,"n/a",((AP267/BB267)^(1/10)-1)*100)</f>
        <v>143</v>
      </c>
      <c r="AP267" s="194">
        <v>0.175</v>
      </c>
      <c r="AQ267" s="194">
        <v>0.16</v>
      </c>
      <c r="AR267" s="194">
        <v>0.135</v>
      </c>
      <c r="AS267" s="194">
        <v>0.115</v>
      </c>
      <c r="AT267" s="199"/>
      <c r="AU267" s="194">
        <v>0.095</v>
      </c>
      <c r="AV267" s="194">
        <v>0.06</v>
      </c>
      <c r="AW267" s="199"/>
      <c r="AX267" s="398">
        <v>0</v>
      </c>
      <c r="AY267" s="370">
        <v>0</v>
      </c>
      <c r="AZ267" s="203">
        <v>0</v>
      </c>
      <c r="BA267" s="203">
        <v>0</v>
      </c>
      <c r="BB267" s="203">
        <v>0</v>
      </c>
      <c r="BC267" s="203">
        <v>0</v>
      </c>
      <c r="BD267" s="203">
        <v>0</v>
      </c>
      <c r="BE267" s="203">
        <v>0</v>
      </c>
      <c r="BF267" s="203">
        <v>0</v>
      </c>
      <c r="BG267" s="203">
        <v>0</v>
      </c>
      <c r="BH267" s="203">
        <v>0</v>
      </c>
      <c r="BI267" s="204">
        <v>0</v>
      </c>
      <c r="BJ267" s="200">
        <f>SUM(AP267:BI267)</f>
        <v>0.74</v>
      </c>
      <c r="BK267" s="205">
        <f>((AP267/AQ267)-1)*100</f>
        <v>9.375</v>
      </c>
      <c r="BL267" s="205">
        <f>((AQ267/AR267)-1)*100</f>
        <v>18.51851851851851</v>
      </c>
      <c r="BM267" s="205">
        <f>((AR267/AS267)-1)*100</f>
        <v>17.3913043478261</v>
      </c>
      <c r="BN267" s="205">
        <f>IF(AU267=0,0,IF(AU267&gt;AS267,0,((AS267/AU267)-1)*100))</f>
        <v>21.05263157894737</v>
      </c>
      <c r="BO267" s="205">
        <f>IF(AV267=0,0,IF(AV267&gt;AU267,0,((AU267/AV267)-1)*100))</f>
        <v>58.33333333333335</v>
      </c>
      <c r="BP267" s="205">
        <f>IF(AX267=0,0,IF(AX267&gt;AV267,0,((AV267/AX267)-1)*100))</f>
        <v>0</v>
      </c>
      <c r="BQ267" s="613">
        <f>IF(AY267=0,0,IF(AY267&gt;AX267,0,((AX267/AY267)-1)*100))</f>
        <v>0</v>
      </c>
      <c r="BR267" s="207">
        <f>IF(AZ267=0,0,IF(AZ267&gt;AY267,0,((AY267/AZ267)-1)*100))</f>
        <v>0</v>
      </c>
      <c r="BS267" s="207">
        <f>IF(BA267=0,0,IF(BA267&gt;AZ267,0,((AZ267/BA267)-1)*100))</f>
        <v>0</v>
      </c>
      <c r="BT267" s="207">
        <f>IF(BB267=0,0,IF(BB267&gt;BA267,0,((BA267/BB267)-1)*100))</f>
        <v>0</v>
      </c>
      <c r="BU267" s="207">
        <f>IF(BC267=0,0,IF(BC267&gt;BB267,0,((BB267/BC267)-1)*100))</f>
        <v>0</v>
      </c>
      <c r="BV267" s="207">
        <f>IF(BD267=0,0,IF(BD267&gt;BC267,0,((BC267/BD267)-1)*100))</f>
        <v>0</v>
      </c>
      <c r="BW267" s="207">
        <f>IF(BE267=0,0,IF(BE267&gt;BD267,0,((BD267/BE267)-1)*100))</f>
        <v>0</v>
      </c>
      <c r="BX267" s="207">
        <f>IF(BF267=0,0,IF(BF267&gt;BE267,0,((BE267/BF267)-1)*100))</f>
        <v>0</v>
      </c>
      <c r="BY267" s="207">
        <f>IF(BG267=0,0,IF(BG267&gt;BF267,0,((BF267/BG267)-1)*100))</f>
        <v>0</v>
      </c>
      <c r="BZ267" s="207">
        <f>IF(BH267=0,0,IF(BH267&gt;BG267,0,((BG267/BH267)-1)*100))</f>
        <v>0</v>
      </c>
      <c r="CA267" s="208">
        <f>IF(BI267=0,0,IF(BI267&gt;BH267,0,((BH267/BI267)-1)*100))</f>
        <v>0</v>
      </c>
      <c r="CB267" s="205">
        <f>AVERAGE(BK267:CA267)</f>
        <v>7.333575751683844</v>
      </c>
      <c r="CC267" s="205">
        <f>SQRT(AVERAGE((BK267-$CB267)^2,(BL267-$CB267)^2,(BM267-$CB267)^2,(BN267-$CB267)^2,(BO267-$CB267)^2,(BP267-$CB267)^2,(BQ267-$CB267)^2,(BR267-$CB267)^2,(BS267-$CB267)^2,(BT267-$CB267)^2,(BU267-$CB267)^2,(BV267-$CB267)^2,(BW267-$CB267)^2,(BX267-$CB267)^2,(BY267-$CB267)^2,(BZ267-$CB267)^2,(CA267-$CB267)^2))</f>
        <v>14.68290728548285</v>
      </c>
      <c r="CD267" t="s" s="110">
        <v>188</v>
      </c>
      <c r="CE267" s="209">
        <f>IF(AN267="n/a","n/a",IF(U267&lt;0,"n/a",IF(U267="n/a","n/a",I267+AN267-U267)))</f>
        <v>-21.16808539249796</v>
      </c>
      <c r="CF267" s="209">
        <f>IF(AN267="n/a","n/a",I267+AN267)</f>
        <v>24.56048603607346</v>
      </c>
      <c r="CG267" s="205">
        <f>D267/10+(1000-E267)/100+IF(F267="N",2,IF(F267="Y",1,0))+IF(G267="N",2,IF(G267="Y",1,0))+IF(L267&gt;10,5,L267/2)+IF(S267&gt;100,0,IF(S267&lt;0,0,(100-S267)/10))+IF(U267&gt;100,0,IF(U267&lt;0,0,(100-U267)/10))+IF(X267="-",0,IF(X267="N/A",0,IF(X267&gt;5,0,5-X267)))+IF(Y267&gt;5,0,5-Y267)+IF(Z267="N/A",0,IF(Z267&gt;5,0,5-Z267))+IF(AB267&lt;0,0,IF(AB267="-",0,IF(AB267="N/A",0,IF(AB267&gt;10,5,AB267/2))))+IF(AC267="n/a",0,IF(AC267&lt;0,0,IF(AC267&gt;10,5,AC267/2)))+IF(AE267="n/a",0,IF(AE267&lt;0,0,IF(AE267&gt;10,5,AE267/2)))+AF267/10+IF(AG267&gt;100000,3,IF(AG267&gt;10000,2,IF(AG267&gt;1000,1,0)))+IF(AL267&gt;10,5,AL267/2)+IF(AM267="n/a",0,IF(AM267&gt;10,5,AM267/2))+IF(AN267="n/a",0,IF(AN267&gt;10,5,AN267/2))+IF(AO267="n/a",0,IF(AO267&lt;0,0,IF(AO267&gt;10,5,AO267/2)))+IF(CB267&gt;10,5,CB267/2)</f>
        <v>56.37357359012763</v>
      </c>
      <c r="CH267" s="315">
        <f>IF(AB267="n/a",1.03*AP267,IF(AB267&lt;0,1.01*AP267,IF(AB267&gt;10,1.1*AP267,(1+AB267/100)*AP267)))</f>
        <v>0.1925</v>
      </c>
      <c r="CI267" s="211">
        <f>IF($AC267="n/a",1.03*CH267,IF($AC267&lt;0,1.01*CH267,IF($AC267&gt;10,1.1*CH267,(1+$AC267/100)*CH267)))</f>
        <v>0.20191325</v>
      </c>
      <c r="CJ267" s="212">
        <f>IF($AE267="n/a",1.03*CI267,IF($AE267&lt;0,1.01*CI267,IF($AE267&gt;10,1.1*CI267,(1+$AE267/100)*CI267)))</f>
        <v>0.222104575</v>
      </c>
      <c r="CK267" s="212">
        <f>IF($AE267="n/a",1.03*CJ267,IF($AE267&lt;0,1.01*CJ267,IF($AE267&gt;10,1.1*CJ267,(1+$AE267/100)*CJ267)))</f>
        <v>0.2443150325</v>
      </c>
      <c r="CL267" s="210">
        <f>IF($AE267="n/a",1.03*CK267,IF($AE267&lt;0,1.01*CK267,IF($AE267&gt;10,1.1*CK267,(1+$AE267/100)*CK267)))</f>
        <v>0.2687465357500001</v>
      </c>
      <c r="CM267" s="211">
        <f>SUM(CH267:CL267)</f>
        <v>1.129579393250</v>
      </c>
      <c r="CN267" s="208">
        <f>(CM267/H267)*100</f>
        <v>3.528832843642612</v>
      </c>
      <c r="CO267" s="213">
        <v>0.6</v>
      </c>
      <c r="CP267" s="214">
        <v>61.5</v>
      </c>
      <c r="CQ267" s="215">
        <v>-19.7</v>
      </c>
      <c r="CR267" s="214">
        <v>-13.5</v>
      </c>
      <c r="CS267" s="215">
        <v>7.2</v>
      </c>
    </row>
    <row r="268" ht="11.25" customHeight="1">
      <c r="A268" t="s" s="116">
        <v>1664</v>
      </c>
      <c r="B268" t="s" s="116">
        <v>1665</v>
      </c>
      <c r="C268" t="s" s="227">
        <v>259</v>
      </c>
      <c r="D268" s="218">
        <v>8</v>
      </c>
      <c r="E268" s="85">
        <v>398</v>
      </c>
      <c r="F268" t="s" s="220">
        <v>129</v>
      </c>
      <c r="G268" t="s" s="221">
        <v>129</v>
      </c>
      <c r="H268" s="493">
        <v>191.13</v>
      </c>
      <c r="I268" s="223">
        <f>(R268/H268)*100</f>
        <v>1.067336367917125</v>
      </c>
      <c r="J268" s="224">
        <v>0.43</v>
      </c>
      <c r="K268" s="224">
        <v>0.51</v>
      </c>
      <c r="L268" s="223">
        <f>((K268/J268)-1)*100</f>
        <v>18.60465116279071</v>
      </c>
      <c r="M268" s="226">
        <v>42914</v>
      </c>
      <c r="N268" s="226">
        <v>42916</v>
      </c>
      <c r="O268" s="226">
        <v>42933</v>
      </c>
      <c r="P268" t="s" s="227">
        <v>268</v>
      </c>
      <c r="Q268" s="85"/>
      <c r="R268" s="225">
        <f>K268*4</f>
        <v>2.04</v>
      </c>
      <c r="S268" s="228">
        <f>IF(OR(W268&lt;0.01,W268="n/a"),"n/a",R268/W268*100)</f>
        <v>28.73239436619718</v>
      </c>
      <c r="T268" s="357">
        <f>IF(OR(W268&lt;0.01,Z268="n/a"),"n/a",(H268/SQRT(22.5*W268*(H268/Z268))-1)*100)</f>
        <v>1623.305928714824</v>
      </c>
      <c r="U268" s="223">
        <f>IF(OR(W268&lt;0.01,W268="n/a"),"n/a",H268/W268)</f>
        <v>26.91971830985916</v>
      </c>
      <c r="V268" s="230">
        <v>12</v>
      </c>
      <c r="W268" s="222">
        <v>7.1</v>
      </c>
      <c r="X268" s="222">
        <v>2.18</v>
      </c>
      <c r="Y268" s="231">
        <v>2.1</v>
      </c>
      <c r="Z268" s="507">
        <v>248.22</v>
      </c>
      <c r="AA268" t="s" s="362">
        <v>143</v>
      </c>
      <c r="AB268" s="234">
        <v>54.2</v>
      </c>
      <c r="AC268" s="235">
        <v>13.4</v>
      </c>
      <c r="AD268" s="236">
        <v>24.8</v>
      </c>
      <c r="AE268" s="236">
        <v>12.35</v>
      </c>
      <c r="AF268" s="237">
        <v>13</v>
      </c>
      <c r="AG268" s="238">
        <v>8075</v>
      </c>
      <c r="AH268" s="239">
        <v>1</v>
      </c>
      <c r="AI268" s="405">
        <v>35.02</v>
      </c>
      <c r="AJ268" s="241">
        <f>IF(OR(AD268&lt;0,AD268="n/a",AD268=0,AN268="n/a"),"n/a",AN268/AD268)</f>
        <v>0.7266785287231372</v>
      </c>
      <c r="AK268" s="242">
        <f>IF(OR(AN268&lt;0,AN268="n/a",AO268&lt;0,AO268="n/a"),"n/a",AN268/AO268)</f>
        <v>1.321507074849718</v>
      </c>
      <c r="AL268" s="243">
        <f>((AP268/AQ268)^(1/1)-1)*100</f>
        <v>19.6969696969697</v>
      </c>
      <c r="AM268" s="243">
        <f>IF(AS268=0,"n/a",((AP268/AS268)^(1/3)-1)*100)</f>
        <v>21.54155962714386</v>
      </c>
      <c r="AN268" s="243">
        <f>IF(AV268=0,"n/a",((AP268/AV268)^(1/5)-1)*100)</f>
        <v>18.0216275123338</v>
      </c>
      <c r="AO268" s="244">
        <f>IF(BB268=0,"n/a",((AP268/BB268)^(1/10)-1)*100)</f>
        <v>13.63717823030439</v>
      </c>
      <c r="AP268" s="241">
        <v>1.58</v>
      </c>
      <c r="AQ268" s="241">
        <v>1.32</v>
      </c>
      <c r="AR268" s="241">
        <v>1.08</v>
      </c>
      <c r="AS268" s="241">
        <v>0.88</v>
      </c>
      <c r="AT268" t="s" s="266">
        <v>112</v>
      </c>
      <c r="AU268" s="241">
        <v>0.74</v>
      </c>
      <c r="AV268" s="241">
        <v>0.6899999999999999</v>
      </c>
      <c r="AW268" s="245"/>
      <c r="AX268" s="246">
        <v>0.59</v>
      </c>
      <c r="AY268" s="394">
        <v>0.5600000000000001</v>
      </c>
      <c r="AZ268" s="248">
        <v>0.5600000000000001</v>
      </c>
      <c r="BA268" s="248">
        <v>0.52</v>
      </c>
      <c r="BB268" s="248">
        <v>0.44</v>
      </c>
      <c r="BC268" s="248">
        <v>0.4</v>
      </c>
      <c r="BD268" s="317">
        <v>0.38</v>
      </c>
      <c r="BE268" s="317">
        <v>0.38</v>
      </c>
      <c r="BF268" s="317">
        <v>0.38</v>
      </c>
      <c r="BG268" s="317">
        <v>0.38</v>
      </c>
      <c r="BH268" s="248">
        <v>0.38</v>
      </c>
      <c r="BI268" s="249">
        <v>0.08500000000000001</v>
      </c>
      <c r="BJ268" s="246">
        <f>SUM(AP268:BI268)</f>
        <v>11.34500000000001</v>
      </c>
      <c r="BK268" s="250">
        <f>((AP268/AQ268)-1)*100</f>
        <v>19.6969696969697</v>
      </c>
      <c r="BL268" s="250">
        <f>((AQ268/AR268)-1)*100</f>
        <v>22.22222222222221</v>
      </c>
      <c r="BM268" s="250">
        <f>((AR268/AS268)-1)*100</f>
        <v>22.72727272727273</v>
      </c>
      <c r="BN268" s="250">
        <f>IF(AU268=0,0,IF(AU268&gt;AS268,0,((AS268/AU268)-1)*100))</f>
        <v>18.91891891891893</v>
      </c>
      <c r="BO268" s="250">
        <f>IF(AV268=0,0,IF(AV268&gt;AU268,0,((AU268/AV268)-1)*100))</f>
        <v>7.246376811594213</v>
      </c>
      <c r="BP268" s="250">
        <f>IF(AX268=0,0,IF(AX268&gt;AV268,0,((AV268/AX268)-1)*100))</f>
        <v>16.94915254237288</v>
      </c>
      <c r="BQ268" s="251">
        <f>IF(AY268=0,0,IF(AY268&gt;AX268,0,((AX268/AY268)-1)*100))</f>
        <v>5.357142857142838</v>
      </c>
      <c r="BR268" s="252">
        <f>IF(AZ268=0,0,IF(AZ268&gt;AY268,0,((AY268/AZ268)-1)*100))</f>
        <v>0</v>
      </c>
      <c r="BS268" s="252">
        <f>IF(BA268=0,0,IF(BA268&gt;AZ268,0,((AZ268/BA268)-1)*100))</f>
        <v>7.692307692307709</v>
      </c>
      <c r="BT268" s="252">
        <f>IF(BB268=0,0,IF(BB268&gt;BA268,0,((BA268/BB268)-1)*100))</f>
        <v>18.18181818181819</v>
      </c>
      <c r="BU268" s="252">
        <f>IF(BC268=0,0,IF(BC268&gt;BB268,0,((BB268/BC268)-1)*100))</f>
        <v>9.999999999999986</v>
      </c>
      <c r="BV268" s="252">
        <f>IF(BD268=0,0,IF(BD268&gt;BC268,0,((BC268/BD268)-1)*100))</f>
        <v>5.263157894736836</v>
      </c>
      <c r="BW268" s="252">
        <f>IF(BE268=0,0,IF(BE268&gt;BD268,0,((BD268/BE268)-1)*100))</f>
        <v>0</v>
      </c>
      <c r="BX268" s="252">
        <f>IF(BF268=0,0,IF(BF268&gt;BE268,0,((BE268/BF268)-1)*100))</f>
        <v>0</v>
      </c>
      <c r="BY268" s="252">
        <f>IF(BG268=0,0,IF(BG268&gt;BF268,0,((BF268/BG268)-1)*100))</f>
        <v>0</v>
      </c>
      <c r="BZ268" s="252">
        <f>IF(BH268=0,0,IF(BH268&gt;BG268,0,((BG268/BH268)-1)*100))</f>
        <v>0</v>
      </c>
      <c r="CA268" s="253">
        <f>IF(BI268=0,0,IF(BI268&gt;BH268,0,((BH268/BI268)-1)*100))</f>
        <v>347.0588235294118</v>
      </c>
      <c r="CB268" s="250">
        <f>AVERAGE(BK268:CA268)</f>
        <v>29.48906841616282</v>
      </c>
      <c r="CC268" s="250">
        <f>SQRT(AVERAGE((BK268-$CB268)^2,(BL268-$CB268)^2,(BM268-$CB268)^2,(BN268-$CB268)^2,(BO268-$CB268)^2,(BP268-$CB268)^2,(BQ268-$CB268)^2,(BR268-$CB268)^2,(BS268-$CB268)^2,(BT268-$CB268)^2,(BU268-$CB268)^2,(BV268-$CB268)^2,(BW268-$CB268)^2,(BX268-$CB268)^2,(BY268-$CB268)^2,(BZ268-$CB268)^2,(CA268-$CB268)^2))</f>
        <v>79.81917991552591</v>
      </c>
      <c r="CD268" t="s" s="116">
        <v>137</v>
      </c>
      <c r="CE268" s="254">
        <f>IF(AN268="n/a","n/a",IF(U268&lt;0,"n/a",IF(U268="n/a","n/a",I268+AN268-U268)))</f>
        <v>-7.830754429608227</v>
      </c>
      <c r="CF268" s="254">
        <f>IF(AN268="n/a","n/a",I268+AN268)</f>
        <v>19.08896388025093</v>
      </c>
      <c r="CG268" s="250">
        <f>D268/10+(1000-E268)/100+IF(F268="N",2,IF(F268="Y",1,0))+IF(G268="N",2,IF(G268="Y",1,0))+IF(L268&gt;10,5,L268/2)+IF(S268&gt;100,0,IF(S268&lt;0,0,(100-S268)/10))+IF(U268&gt;100,0,IF(U268&lt;0,0,(100-U268)/10))+IF(X268="-",0,IF(X268="N/A",0,IF(X268&gt;5,0,5-X268)))+IF(Y268&gt;5,0,5-Y268)+IF(Z268="N/A",0,IF(Z268&gt;5,0,5-Z268))+IF(AB268&lt;0,0,IF(AB268="-",0,IF(AB268="N/A",0,IF(AB268&gt;10,5,AB268/2))))+IF(AC268="n/a",0,IF(AC268&lt;0,0,IF(AC268&gt;10,5,AC268/2)))+IF(AE268="n/a",0,IF(AE268&lt;0,0,IF(AE268&gt;10,5,AE268/2)))+AF268/10+IF(AG268&gt;100000,3,IF(AG268&gt;10000,2,IF(AG268&gt;1000,1,0)))+IF(AL268&gt;10,5,AL268/2)+IF(AM268="n/a",0,IF(AM268&gt;10,5,AM268/2))+IF(AN268="n/a",0,IF(AN268&gt;10,5,AN268/2))+IF(AO268="n/a",0,IF(AO268&lt;0,0,IF(AO268&gt;10,5,AO268/2)))+IF(CB268&gt;10,5,CB268/2)</f>
        <v>74.27478873239437</v>
      </c>
      <c r="CH268" s="255">
        <f>IF(AB268="n/a",1.03*AP268,IF(AB268&lt;0,1.01*AP268,IF(AB268&gt;10,1.1*AP268,(1+AB268/100)*AP268)))</f>
        <v>1.738</v>
      </c>
      <c r="CI268" s="256">
        <f>IF($AC268="n/a",1.03*CH268,IF($AC268&lt;0,1.01*CH268,IF($AC268&gt;10,1.1*CH268,(1+$AC268/100)*CH268)))</f>
        <v>1.9118</v>
      </c>
      <c r="CJ268" s="257">
        <f>IF($AE268="n/a",1.03*CI268,IF($AE268&lt;0,1.01*CI268,IF($AE268&gt;10,1.1*CI268,(1+$AE268/100)*CI268)))</f>
        <v>2.102980000000001</v>
      </c>
      <c r="CK268" s="257">
        <f>IF($AE268="n/a",1.03*CJ268,IF($AE268&lt;0,1.01*CJ268,IF($AE268&gt;10,1.1*CJ268,(1+$AE268/100)*CJ268)))</f>
        <v>2.313278000000001</v>
      </c>
      <c r="CL268" s="258">
        <f>IF($AE268="n/a",1.03*CK268,IF($AE268&lt;0,1.01*CK268,IF($AE268&gt;10,1.1*CK268,(1+$AE268/100)*CK268)))</f>
        <v>2.544605800000001</v>
      </c>
      <c r="CM268" s="256">
        <f>SUM(CH268:CL268)</f>
        <v>10.6106638</v>
      </c>
      <c r="CN268" s="253">
        <f>(CM268/H268)*100</f>
        <v>5.551542824255744</v>
      </c>
      <c r="CO268" s="259">
        <v>1.2</v>
      </c>
      <c r="CP268" s="260">
        <v>35.6</v>
      </c>
      <c r="CQ268" s="261">
        <v>-5.1</v>
      </c>
      <c r="CR268" s="260">
        <v>9.4</v>
      </c>
      <c r="CS268" s="261">
        <v>11.2</v>
      </c>
    </row>
    <row r="269" ht="11.25" customHeight="1">
      <c r="A269" t="s" s="116">
        <v>1666</v>
      </c>
      <c r="B269" t="s" s="116">
        <v>1667</v>
      </c>
      <c r="C269" t="s" s="227">
        <v>1131</v>
      </c>
      <c r="D269" s="218">
        <v>7</v>
      </c>
      <c r="E269" s="85">
        <v>437</v>
      </c>
      <c r="F269" t="s" s="220">
        <v>55</v>
      </c>
      <c r="G269" t="s" s="221">
        <v>55</v>
      </c>
      <c r="H269" s="493">
        <v>10.12</v>
      </c>
      <c r="I269" s="223">
        <f>(R269/H269)*100</f>
        <v>6.91699604743083</v>
      </c>
      <c r="J269" s="224">
        <v>0.17</v>
      </c>
      <c r="K269" s="224">
        <v>0.175</v>
      </c>
      <c r="L269" s="223">
        <f>((K269/J269)-1)*100</f>
        <v>2.941176470588225</v>
      </c>
      <c r="M269" s="327">
        <v>42641</v>
      </c>
      <c r="N269" s="327">
        <v>42643</v>
      </c>
      <c r="O269" s="327">
        <v>42660</v>
      </c>
      <c r="P269" t="s" s="227">
        <v>268</v>
      </c>
      <c r="Q269" s="316"/>
      <c r="R269" s="225">
        <f>K269*4</f>
        <v>0.7</v>
      </c>
      <c r="S269" s="326">
        <f>IF(OR(W269&lt;0.01,W269="n/a"),"n/a",R269/W269*100)</f>
        <v>437.5</v>
      </c>
      <c r="T269" s="229">
        <f>IF(OR(W269&lt;0.01,Z269="n/a"),"n/a",(H269/SQRT(22.5*W269*(H269/Z269))-1)*100)</f>
        <v>129.276640279331</v>
      </c>
      <c r="U269" s="499">
        <f>IF(OR(W269&lt;0.01,W269="n/a"),"n/a",H269/W269)</f>
        <v>63.24999999999999</v>
      </c>
      <c r="V269" s="230">
        <v>12</v>
      </c>
      <c r="W269" s="222">
        <v>0.16</v>
      </c>
      <c r="X269" s="359">
        <v>12.34</v>
      </c>
      <c r="Y269" s="231">
        <v>6.01</v>
      </c>
      <c r="Z269" s="232">
        <v>1.87</v>
      </c>
      <c r="AA269" s="233">
        <v>3.1</v>
      </c>
      <c r="AB269" s="396">
        <v>-15.3</v>
      </c>
      <c r="AC269" s="235">
        <v>-17.43</v>
      </c>
      <c r="AD269" s="236">
        <v>31.2</v>
      </c>
      <c r="AE269" s="236">
        <v>5</v>
      </c>
      <c r="AF269" s="237">
        <v>9</v>
      </c>
      <c r="AG269" s="238">
        <v>2404</v>
      </c>
      <c r="AH269" s="239">
        <v>1.5</v>
      </c>
      <c r="AI269" s="240">
        <v>1.42</v>
      </c>
      <c r="AJ269" s="241">
        <f>IF(OR(AD269&lt;0,AD269="n/a",AD269=0,AN269="n/a"),"n/a",AN269/AD269)</f>
        <v>0.2656906968697784</v>
      </c>
      <c r="AK269" t="s" s="265">
        <f>IF(OR(AN269&lt;0,AN269="n/a",AO269&lt;0,AO269="n/a"),"n/a",AN269/AO269)</f>
        <v>143</v>
      </c>
      <c r="AL269" s="243">
        <f>((AP269/AQ269)^(1/1)-1)*100</f>
        <v>0.7352941176470562</v>
      </c>
      <c r="AM269" s="243">
        <f>IF(AS269=0,"n/a",((AP269/AS269)^(1/3)-1)*100)</f>
        <v>4.515276466548279</v>
      </c>
      <c r="AN269" s="243">
        <f>IF(AV269=0,"n/a",((AP269/AV269)^(1/5)-1)*100)</f>
        <v>8.289549742337087</v>
      </c>
      <c r="AO269" s="244">
        <f>IF(BB269=0,"n/a",((AP269/BB269)^(1/10)-1)*100)</f>
        <v>-7.288465013300993</v>
      </c>
      <c r="AP269" s="241">
        <v>0.6850000000000001</v>
      </c>
      <c r="AQ269" s="321">
        <v>0.68</v>
      </c>
      <c r="AR269" s="241">
        <v>0.67</v>
      </c>
      <c r="AS269" s="321">
        <v>0.6</v>
      </c>
      <c r="AT269" s="245"/>
      <c r="AU269" s="241">
        <v>0.525</v>
      </c>
      <c r="AV269" s="241">
        <v>0.46</v>
      </c>
      <c r="AW269" s="245"/>
      <c r="AX269" s="246">
        <v>0.4</v>
      </c>
      <c r="AY269" s="394">
        <v>0.386</v>
      </c>
      <c r="AZ269" s="317">
        <v>1.365</v>
      </c>
      <c r="BA269" s="248">
        <v>1.5</v>
      </c>
      <c r="BB269" s="248">
        <v>1.46</v>
      </c>
      <c r="BC269" s="248">
        <v>1.44</v>
      </c>
      <c r="BD269" s="248">
        <v>1.4</v>
      </c>
      <c r="BE269" s="248">
        <v>1.34</v>
      </c>
      <c r="BF269" s="248">
        <v>1.32</v>
      </c>
      <c r="BG269" s="248">
        <v>1.27</v>
      </c>
      <c r="BH269" s="248">
        <v>1.245</v>
      </c>
      <c r="BI269" s="249">
        <v>1.225</v>
      </c>
      <c r="BJ269" s="246">
        <f>SUM(AP269:BI269)</f>
        <v>17.971</v>
      </c>
      <c r="BK269" s="250">
        <f>((AP269/AQ269)-1)*100</f>
        <v>0.7352941176470562</v>
      </c>
      <c r="BL269" s="250">
        <f>((AQ269/AR269)-1)*100</f>
        <v>1.49253731343284</v>
      </c>
      <c r="BM269" s="250">
        <f>((AR269/AS269)-1)*100</f>
        <v>11.66666666666667</v>
      </c>
      <c r="BN269" s="250">
        <f>IF(AU269=0,0,IF(AU269&gt;AS269,0,((AS269/AU269)-1)*100))</f>
        <v>14.28571428571428</v>
      </c>
      <c r="BO269" s="250">
        <f>IF(AV269=0,0,IF(AV269&gt;AU269,0,((AU269/AV269)-1)*100))</f>
        <v>14.13043478260869</v>
      </c>
      <c r="BP269" s="250">
        <f>IF(AX269=0,0,IF(AX269&gt;AV269,0,((AV269/AX269)-1)*100))</f>
        <v>14.99999999999999</v>
      </c>
      <c r="BQ269" s="251">
        <f>IF(AY269=0,0,IF(AY269&gt;AX269,0,((AX269/AY269)-1)*100))</f>
        <v>3.62694300518136</v>
      </c>
      <c r="BR269" s="252">
        <f>IF(AZ269=0,0,IF(AZ269&gt;AY269,0,((AY269/AZ269)-1)*100))</f>
        <v>0</v>
      </c>
      <c r="BS269" s="252">
        <f>IF(BA269=0,0,IF(BA269&gt;AZ269,0,((AZ269/BA269)-1)*100))</f>
        <v>0</v>
      </c>
      <c r="BT269" s="252">
        <f>IF(BB269=0,0,IF(BB269&gt;BA269,0,((BA269/BB269)-1)*100))</f>
        <v>2.739726027397271</v>
      </c>
      <c r="BU269" s="252">
        <f>IF(BC269=0,0,IF(BC269&gt;BB269,0,((BB269/BC269)-1)*100))</f>
        <v>1.388888888888884</v>
      </c>
      <c r="BV269" s="252">
        <f>IF(BD269=0,0,IF(BD269&gt;BC269,0,((BC269/BD269)-1)*100))</f>
        <v>2.857142857142869</v>
      </c>
      <c r="BW269" s="252">
        <f>IF(BE269=0,0,IF(BE269&gt;BD269,0,((BD269/BE269)-1)*100))</f>
        <v>4.477611940298498</v>
      </c>
      <c r="BX269" s="252">
        <f>IF(BF269=0,0,IF(BF269&gt;BE269,0,((BE269/BF269)-1)*100))</f>
        <v>1.515151515151514</v>
      </c>
      <c r="BY269" s="252">
        <f>IF(BG269=0,0,IF(BG269&gt;BF269,0,((BF269/BG269)-1)*100))</f>
        <v>3.937007874015741</v>
      </c>
      <c r="BZ269" s="252">
        <f>IF(BH269=0,0,IF(BH269&gt;BG269,0,((BG269/BH269)-1)*100))</f>
        <v>2.008032128514059</v>
      </c>
      <c r="CA269" s="253">
        <f>IF(BI269=0,0,IF(BI269&gt;BH269,0,((BH269/BI269)-1)*100))</f>
        <v>1.632653061224487</v>
      </c>
      <c r="CB269" s="250">
        <f>AVERAGE(BK269:CA269)</f>
        <v>4.793753203757896</v>
      </c>
      <c r="CC269" s="250">
        <f>SQRT(AVERAGE((BK269-$CB269)^2,(BL269-$CB269)^2,(BM269-$CB269)^2,(BN269-$CB269)^2,(BO269-$CB269)^2,(BP269-$CB269)^2,(BQ269-$CB269)^2,(BR269-$CB269)^2,(BS269-$CB269)^2,(BT269-$CB269)^2,(BU269-$CB269)^2,(BV269-$CB269)^2,(BW269-$CB269)^2,(BX269-$CB269)^2,(BY269-$CB269)^2,(BZ269-$CB269)^2,(CA269-$CB269)^2))</f>
        <v>5.157887361149149</v>
      </c>
      <c r="CD269" t="s" s="116">
        <v>285</v>
      </c>
      <c r="CE269" s="545">
        <f>IF(AN269="n/a","n/a",IF(U269&lt;0,"n/a",IF(U269="n/a","n/a",I269+AN269-U269)))</f>
        <v>-48.04345421023208</v>
      </c>
      <c r="CF269" s="254">
        <f>IF(AN269="n/a","n/a",I269+AN269)</f>
        <v>15.20654578976792</v>
      </c>
      <c r="CG269" s="250">
        <f>D269/10+(1000-E269)/100+IF(F269="N",2,IF(F269="Y",1,0))+IF(G269="N",2,IF(G269="Y",1,0))+IF(L269&gt;10,5,L269/2)+IF(S269&gt;100,0,IF(S269&lt;0,0,(100-S269)/10))+IF(U269&gt;100,0,IF(U269&lt;0,0,(100-U269)/10))+IF(X269="-",0,IF(X269="N/A",0,IF(X269&gt;5,0,5-X269)))+IF(Y269&gt;5,0,5-Y269)+IF(Z269="N/A",0,IF(Z269&gt;5,0,5-Z269))+IF(AB269&lt;0,0,IF(AB269="-",0,IF(AB269="N/A",0,IF(AB269&gt;10,5,AB269/2))))+IF(AC269="n/a",0,IF(AC269&lt;0,0,IF(AC269&gt;10,5,AC269/2)))+IF(AE269="n/a",0,IF(AE269&lt;0,0,IF(AE269&gt;10,5,AE269/2)))+AF269/10+IF(AG269&gt;100000,3,IF(AG269&gt;10000,2,IF(AG269&gt;1000,1,0)))+IF(AL269&gt;10,5,AL269/2)+IF(AM269="n/a",0,IF(AM269&gt;10,5,AM269/2))+IF(AN269="n/a",0,IF(AN269&gt;10,5,AN269/2))+IF(AO269="n/a",0,IF(AO269&lt;0,0,IF(AO269&gt;10,5,AO269/2)))+IF(CB269&gt;10,5,CB269/2)</f>
        <v>32.17252500043927</v>
      </c>
      <c r="CH269" s="255">
        <f>IF(AB269="n/a",1.03*AP269,IF(AB269&lt;0,1.01*AP269,IF(AB269&gt;10,1.1*AP269,(1+AB269/100)*AP269)))</f>
        <v>0.6918500000000001</v>
      </c>
      <c r="CI269" s="256">
        <f>IF($AC269="n/a",1.03*CH269,IF($AC269&lt;0,1.01*CH269,IF($AC269&gt;10,1.1*CH269,(1+$AC269/100)*CH269)))</f>
        <v>0.6987685000000001</v>
      </c>
      <c r="CJ269" s="257">
        <f>IF($AE269="n/a",1.03*CI269,IF($AE269&lt;0,1.01*CI269,IF($AE269&gt;10,1.1*CI269,(1+$AE269/100)*CI269)))</f>
        <v>0.7337069250000001</v>
      </c>
      <c r="CK269" s="257">
        <f>IF($AE269="n/a",1.03*CJ269,IF($AE269&lt;0,1.01*CJ269,IF($AE269&gt;10,1.1*CJ269,(1+$AE269/100)*CJ269)))</f>
        <v>0.7703922712500002</v>
      </c>
      <c r="CL269" s="258">
        <f>IF($AE269="n/a",1.03*CK269,IF($AE269&lt;0,1.01*CK269,IF($AE269&gt;10,1.1*CK269,(1+$AE269/100)*CK269)))</f>
        <v>0.8089118848125002</v>
      </c>
      <c r="CM269" s="256">
        <f>SUM(CH269:CL269)</f>
        <v>3.703629581062501</v>
      </c>
      <c r="CN269" s="253">
        <f>(CM269/H269)*100</f>
        <v>36.59713024765318</v>
      </c>
      <c r="CO269" s="259">
        <v>1</v>
      </c>
      <c r="CP269" s="260">
        <v>12.4</v>
      </c>
      <c r="CQ269" s="261">
        <v>-11.4</v>
      </c>
      <c r="CR269" s="260">
        <v>-0.3</v>
      </c>
      <c r="CS269" s="261">
        <v>-0.8</v>
      </c>
    </row>
    <row r="270" ht="11.25" customHeight="1">
      <c r="A270" t="s" s="227">
        <v>1668</v>
      </c>
      <c r="B270" t="s" s="116">
        <v>1669</v>
      </c>
      <c r="C270" t="s" s="227">
        <v>1670</v>
      </c>
      <c r="D270" s="218">
        <v>5</v>
      </c>
      <c r="E270" s="85">
        <v>763</v>
      </c>
      <c r="F270" t="s" s="220">
        <v>129</v>
      </c>
      <c r="G270" t="s" s="221">
        <v>129</v>
      </c>
      <c r="H270" s="493">
        <v>80.81999999999999</v>
      </c>
      <c r="I270" s="223">
        <f>(R270/H270)*100</f>
        <v>4.949269982677555</v>
      </c>
      <c r="J270" s="224">
        <v>0.95</v>
      </c>
      <c r="K270" s="224">
        <v>1</v>
      </c>
      <c r="L270" s="223">
        <f>((K270/J270)-1)*100</f>
        <v>5.263157894736836</v>
      </c>
      <c r="M270" s="226">
        <v>42839</v>
      </c>
      <c r="N270" s="226">
        <v>42843</v>
      </c>
      <c r="O270" s="226">
        <v>42851</v>
      </c>
      <c r="P270" t="s" s="227">
        <v>350</v>
      </c>
      <c r="Q270" t="s" s="117">
        <v>1671</v>
      </c>
      <c r="R270" s="225">
        <f>K270*4</f>
        <v>4</v>
      </c>
      <c r="S270" s="228">
        <f>IF(OR(W270&lt;0.01,W270="n/a"),"n/a",R270/W270*100)</f>
        <v>350.8771929824562</v>
      </c>
      <c r="T270" s="229">
        <f>IF(OR(W270&lt;0.01,Z270="n/a"),"n/a",(H270/SQRT(22.5*W270*(H270/Z270))-1)*100)</f>
        <v>139.4701754128908</v>
      </c>
      <c r="U270" s="223">
        <f>IF(OR(W270&lt;0.01,W270="n/a"),"n/a",H270/W270)</f>
        <v>70.89473684210526</v>
      </c>
      <c r="V270" s="230">
        <v>12</v>
      </c>
      <c r="W270" s="222">
        <v>1.14</v>
      </c>
      <c r="X270" s="222">
        <v>8.83</v>
      </c>
      <c r="Y270" s="231">
        <v>7.25</v>
      </c>
      <c r="Z270" s="232">
        <v>1.82</v>
      </c>
      <c r="AA270" s="233">
        <v>2.6</v>
      </c>
      <c r="AB270" s="234">
        <v>-37.9</v>
      </c>
      <c r="AC270" s="235">
        <v>8.41</v>
      </c>
      <c r="AD270" s="236">
        <v>15.6</v>
      </c>
      <c r="AE270" s="236">
        <v>8</v>
      </c>
      <c r="AF270" s="237">
        <v>4</v>
      </c>
      <c r="AG270" s="238">
        <v>3750</v>
      </c>
      <c r="AH270" s="239">
        <v>0.5</v>
      </c>
      <c r="AI270" s="240">
        <v>0.84</v>
      </c>
      <c r="AJ270" s="241">
        <f>IF(OR(AD270&lt;0,AD270="n/a",AD270=0,AN270="n/a"),"n/a",AN270/AD270)</f>
        <v>0.99365554168412</v>
      </c>
      <c r="AK270" s="242">
        <f>IF(OR(AN270&lt;0,AN270="n/a",AO270&lt;0,AO270="n/a"),"n/a",AN270/AO270)</f>
        <v>3.739680692301702</v>
      </c>
      <c r="AL270" s="243">
        <f>((AP270/AQ270)^(1/1)-1)*100</f>
        <v>15.625</v>
      </c>
      <c r="AM270" s="243">
        <f>IF(AS270=0,"n/a",((AP270/AS270)^(1/3)-1)*100)</f>
        <v>22.35360923693177</v>
      </c>
      <c r="AN270" s="243">
        <f>IF(AV270=0,"n/a",((AP270/AV270)^(1/5)-1)*100)</f>
        <v>15.50102645027227</v>
      </c>
      <c r="AO270" s="244">
        <f>IF(BB270=0,"n/a",((AP270/BB270)^(1/10)-1)*100)</f>
        <v>4.145013364959693</v>
      </c>
      <c r="AP270" s="241">
        <v>3.7</v>
      </c>
      <c r="AQ270" s="241">
        <v>3.2</v>
      </c>
      <c r="AR270" s="241">
        <v>2.72</v>
      </c>
      <c r="AS270" s="241">
        <v>2.02</v>
      </c>
      <c r="AT270" s="245"/>
      <c r="AU270" s="321">
        <v>1.8</v>
      </c>
      <c r="AV270" s="321">
        <v>1.8</v>
      </c>
      <c r="AW270" s="245"/>
      <c r="AX270" s="583">
        <v>1.8</v>
      </c>
      <c r="AY270" s="394">
        <v>2.18</v>
      </c>
      <c r="AZ270" s="248">
        <v>2.53</v>
      </c>
      <c r="BA270" s="248">
        <v>2.49</v>
      </c>
      <c r="BB270" s="248">
        <v>2.465</v>
      </c>
      <c r="BC270" s="248">
        <v>2.43</v>
      </c>
      <c r="BD270" s="248">
        <v>2.4125</v>
      </c>
      <c r="BE270" s="248">
        <v>2.4025</v>
      </c>
      <c r="BF270" s="248">
        <v>2.37</v>
      </c>
      <c r="BG270" s="248">
        <v>2.33</v>
      </c>
      <c r="BH270" s="248">
        <v>2.29</v>
      </c>
      <c r="BI270" s="249">
        <v>2.25</v>
      </c>
      <c r="BJ270" s="246">
        <f>SUM(AP270:BI270)</f>
        <v>43.19</v>
      </c>
      <c r="BK270" s="250">
        <f>((AP270/AQ270)-1)*100</f>
        <v>15.625</v>
      </c>
      <c r="BL270" s="250">
        <f>((AQ270/AR270)-1)*100</f>
        <v>17.64705882352942</v>
      </c>
      <c r="BM270" s="250">
        <f>((AR270/AS270)-1)*100</f>
        <v>34.65346534653466</v>
      </c>
      <c r="BN270" s="250">
        <f>IF(AU270=0,0,IF(AU270&gt;AS270,0,((AS270/AU270)-1)*100))</f>
        <v>12.22222222222222</v>
      </c>
      <c r="BO270" s="250">
        <f>IF(AV270=0,0,IF(AV270&gt;AU270,0,((AU270/AV270)-1)*100))</f>
        <v>0</v>
      </c>
      <c r="BP270" s="250">
        <f>IF(AX270=0,0,IF(AX270&gt;AV270,0,((AV270/AX270)-1)*100))</f>
        <v>0</v>
      </c>
      <c r="BQ270" s="251">
        <f>IF(AY270=0,0,IF(AY270&gt;AX270,0,((AX270/AY270)-1)*100))</f>
        <v>0</v>
      </c>
      <c r="BR270" s="252">
        <f>IF(AZ270=0,0,IF(AZ270&gt;AY270,0,((AY270/AZ270)-1)*100))</f>
        <v>0</v>
      </c>
      <c r="BS270" s="252">
        <f>IF(BA270=0,0,IF(BA270&gt;AZ270,0,((AZ270/BA270)-1)*100))</f>
        <v>1.606425702811221</v>
      </c>
      <c r="BT270" s="252">
        <f>IF(BB270=0,0,IF(BB270&gt;BA270,0,((BA270/BB270)-1)*100))</f>
        <v>1.014198782961473</v>
      </c>
      <c r="BU270" s="252">
        <f>IF(BC270=0,0,IF(BC270&gt;BB270,0,((BB270/BC270)-1)*100))</f>
        <v>1.440329218106973</v>
      </c>
      <c r="BV270" s="252">
        <f>IF(BD270=0,0,IF(BD270&gt;BC270,0,((BC270/BD270)-1)*100))</f>
        <v>0.7253886010362809</v>
      </c>
      <c r="BW270" s="252">
        <f>IF(BE270=0,0,IF(BE270&gt;BD270,0,((BD270/BE270)-1)*100))</f>
        <v>0.4162330905307154</v>
      </c>
      <c r="BX270" s="252">
        <f>IF(BF270=0,0,IF(BF270&gt;BE270,0,((BE270/BF270)-1)*100))</f>
        <v>1.371308016877637</v>
      </c>
      <c r="BY270" s="252">
        <f>IF(BG270=0,0,IF(BG270&gt;BF270,0,((BF270/BG270)-1)*100))</f>
        <v>1.716738197424905</v>
      </c>
      <c r="BZ270" s="252">
        <f>IF(BH270=0,0,IF(BH270&gt;BG270,0,((BG270/BH270)-1)*100))</f>
        <v>1.746724890829698</v>
      </c>
      <c r="CA270" s="253">
        <f>IF(BI270=0,0,IF(BI270&gt;BH270,0,((BH270/BI270)-1)*100))</f>
        <v>1.777777777777789</v>
      </c>
      <c r="CB270" s="250">
        <f>AVERAGE(BK270:CA270)</f>
        <v>5.409580627684882</v>
      </c>
      <c r="CC270" s="250">
        <f>SQRT(AVERAGE((BK270-$CB270)^2,(BL270-$CB270)^2,(BM270-$CB270)^2,(BN270-$CB270)^2,(BO270-$CB270)^2,(BP270-$CB270)^2,(BQ270-$CB270)^2,(BR270-$CB270)^2,(BS270-$CB270)^2,(BT270-$CB270)^2,(BU270-$CB270)^2,(BV270-$CB270)^2,(BW270-$CB270)^2,(BX270-$CB270)^2,(BY270-$CB270)^2,(BZ270-$CB270)^2,(CA270-$CB270)^2))</f>
        <v>9.157916954293556</v>
      </c>
      <c r="CD270" t="s" s="116">
        <v>285</v>
      </c>
      <c r="CE270" s="254">
        <f>IF(AN270="n/a","n/a",IF(U270&lt;0,"n/a",IF(U270="n/a","n/a",I270+AN270-U270)))</f>
        <v>-50.44444040915543</v>
      </c>
      <c r="CF270" s="254">
        <f>IF(AN270="n/a","n/a",I270+AN270)</f>
        <v>20.45029643294983</v>
      </c>
      <c r="CG270" s="250">
        <f>D270/10+(1000-E270)/100+IF(F270="N",2,IF(F270="Y",1,0))+IF(G270="N",2,IF(G270="Y",1,0))+IF(L270&gt;10,5,L270/2)+IF(S270&gt;100,0,IF(S270&lt;0,0,(100-S270)/10))+IF(U270&gt;100,0,IF(U270&lt;0,0,(100-U270)/10))+IF(X270="-",0,IF(X270="N/A",0,IF(X270&gt;5,0,5-X270)))+IF(Y270&gt;5,0,5-Y270)+IF(Z270="N/A",0,IF(Z270&gt;5,0,5-Z270))+IF(AB270&lt;0,0,IF(AB270="-",0,IF(AB270="N/A",0,IF(AB270&gt;10,5,AB270/2))))+IF(AC270="n/a",0,IF(AC270&lt;0,0,IF(AC270&gt;10,5,AC270/2)))+IF(AE270="n/a",0,IF(AE270&lt;0,0,IF(AE270&gt;10,5,AE270/2)))+AF270/10+IF(AG270&gt;100000,3,IF(AG270&gt;10000,2,IF(AG270&gt;1000,1,0)))+IF(AL270&gt;10,5,AL270/2)+IF(AM270="n/a",0,IF(AM270&gt;10,5,AM270/2))+IF(AN270="n/a",0,IF(AN270&gt;10,5,AN270/2))+IF(AO270="n/a",0,IF(AO270&lt;0,0,IF(AO270&gt;10,5,AO270/2)))+IF(CB270&gt;10,5,CB270/2)</f>
        <v>40.97440225948019</v>
      </c>
      <c r="CH270" s="255">
        <f>IF(AB270="n/a",1.03*AP270,IF(AB270&lt;0,1.01*AP270,IF(AB270&gt;10,1.1*AP270,(1+AB270/100)*AP270)))</f>
        <v>3.737</v>
      </c>
      <c r="CI270" s="256">
        <f>IF($AC270="n/a",1.03*CH270,IF($AC270&lt;0,1.01*CH270,IF($AC270&gt;10,1.1*CH270,(1+$AC270/100)*CH270)))</f>
        <v>4.051281700000001</v>
      </c>
      <c r="CJ270" s="257">
        <f>IF($AE270="n/a",1.03*CI270,IF($AE270&lt;0,1.01*CI270,IF($AE270&gt;10,1.1*CI270,(1+$AE270/100)*CI270)))</f>
        <v>4.375384236000001</v>
      </c>
      <c r="CK270" s="257">
        <f>IF($AE270="n/a",1.03*CJ270,IF($AE270&lt;0,1.01*CJ270,IF($AE270&gt;10,1.1*CJ270,(1+$AE270/100)*CJ270)))</f>
        <v>4.725414974880001</v>
      </c>
      <c r="CL270" s="258">
        <f>IF($AE270="n/a",1.03*CK270,IF($AE270&lt;0,1.01*CK270,IF($AE270&gt;10,1.1*CK270,(1+$AE270/100)*CK270)))</f>
        <v>5.103448172870402</v>
      </c>
      <c r="CM270" s="256">
        <f>SUM(CH270:CL270)</f>
        <v>21.99252908375041</v>
      </c>
      <c r="CN270" s="253">
        <f>(CM270/H270)*100</f>
        <v>27.21174100934225</v>
      </c>
      <c r="CO270" s="259">
        <v>0.6</v>
      </c>
      <c r="CP270" s="260">
        <v>17.1</v>
      </c>
      <c r="CQ270" s="261">
        <v>-9.4</v>
      </c>
      <c r="CR270" s="260">
        <v>1.6</v>
      </c>
      <c r="CS270" s="261">
        <v>2.2</v>
      </c>
    </row>
    <row r="271" ht="11.25" customHeight="1">
      <c r="A271" t="s" s="146">
        <v>1672</v>
      </c>
      <c r="B271" t="s" s="146">
        <v>1673</v>
      </c>
      <c r="C271" t="s" s="273">
        <v>1674</v>
      </c>
      <c r="D271" s="267">
        <v>9</v>
      </c>
      <c r="E271" s="85">
        <v>336</v>
      </c>
      <c r="F271" t="s" s="151">
        <v>129</v>
      </c>
      <c r="G271" t="s" s="152">
        <v>129</v>
      </c>
      <c r="H271" s="496">
        <v>23.35</v>
      </c>
      <c r="I271" s="269">
        <f>(R271/H271)*100</f>
        <v>0.9421841541755889</v>
      </c>
      <c r="J271" s="270">
        <v>0.05</v>
      </c>
      <c r="K271" s="270">
        <v>0.055</v>
      </c>
      <c r="L271" s="269">
        <f>((K271/J271)-1)*100</f>
        <v>9.999999999999986</v>
      </c>
      <c r="M271" s="380">
        <v>42726</v>
      </c>
      <c r="N271" s="380">
        <v>42731</v>
      </c>
      <c r="O271" s="380">
        <v>42752</v>
      </c>
      <c r="P271" t="s" s="273">
        <v>268</v>
      </c>
      <c r="Q271" s="508"/>
      <c r="R271" s="271">
        <f>K271*4</f>
        <v>0.22</v>
      </c>
      <c r="S271" s="275">
        <f>IF(OR(W271&lt;0.01,W271="n/a"),"n/a",R271/W271*100)</f>
        <v>38.59649122807018</v>
      </c>
      <c r="T271" s="276">
        <f>IF(OR(W271&lt;0.01,Z271="n/a"),"n/a",(H271/SQRT(22.5*W271*(H271/Z271))-1)*100)</f>
        <v>109.904833165782</v>
      </c>
      <c r="U271" s="269">
        <f>IF(OR(W271&lt;0.01,W271="n/a"),"n/a",H271/W271)</f>
        <v>40.96491228070176</v>
      </c>
      <c r="V271" s="277">
        <v>10</v>
      </c>
      <c r="W271" s="268">
        <v>0.57</v>
      </c>
      <c r="X271" s="268">
        <v>1.63</v>
      </c>
      <c r="Y271" s="278">
        <v>2.64</v>
      </c>
      <c r="Z271" s="279">
        <v>2.42</v>
      </c>
      <c r="AA271" s="280">
        <v>6.7</v>
      </c>
      <c r="AB271" s="281">
        <v>14.8</v>
      </c>
      <c r="AC271" s="282">
        <v>21.39</v>
      </c>
      <c r="AD271" s="283">
        <v>34.5</v>
      </c>
      <c r="AE271" s="283">
        <v>25</v>
      </c>
      <c r="AF271" s="284">
        <v>4</v>
      </c>
      <c r="AG271" s="285">
        <v>330</v>
      </c>
      <c r="AH271" s="286">
        <v>0.5</v>
      </c>
      <c r="AI271" s="287">
        <v>0.73</v>
      </c>
      <c r="AJ271" s="288">
        <f>IF(OR(AD271&lt;0,AD271="n/a",AD271=0,AN271="n/a"),"n/a",AN271/AD271)</f>
        <v>0.2856827342206315</v>
      </c>
      <c r="AK271" t="s" s="368">
        <f>IF(OR(AN271&lt;0,AN271="n/a",AO271&lt;0,AO271="n/a"),"n/a",AN271/AO271)</f>
        <v>143</v>
      </c>
      <c r="AL271" s="290">
        <f>((AP271/AQ271)^(1/1)-1)*100</f>
        <v>11.11111111111112</v>
      </c>
      <c r="AM271" s="290">
        <f>IF(AS271=0,"n/a",((AP271/AS271)^(1/3)-1)*100)</f>
        <v>10.06424162982089</v>
      </c>
      <c r="AN271" s="290">
        <f>IF(AV271=0,"n/a",((AP271/AV271)^(1/5)-1)*100)</f>
        <v>9.856054330611785</v>
      </c>
      <c r="AO271" t="s" s="368">
        <f>IF(BB271=0,"n/a",((AP271/BB271)^(1/10)-1)*100)</f>
        <v>143</v>
      </c>
      <c r="AP271" s="288">
        <v>0.2</v>
      </c>
      <c r="AQ271" s="510">
        <v>0.18</v>
      </c>
      <c r="AR271" s="288">
        <v>0.165</v>
      </c>
      <c r="AS271" s="510">
        <v>0.15</v>
      </c>
      <c r="AT271" t="s" s="382">
        <v>112</v>
      </c>
      <c r="AU271" s="288">
        <v>0.13125</v>
      </c>
      <c r="AV271" s="510">
        <v>0.125</v>
      </c>
      <c r="AW271" s="292"/>
      <c r="AX271" s="293">
        <v>0.0625</v>
      </c>
      <c r="AY271" s="294">
        <v>0.03125</v>
      </c>
      <c r="AZ271" s="426">
        <v>0</v>
      </c>
      <c r="BA271" s="426">
        <v>0</v>
      </c>
      <c r="BB271" s="426">
        <v>0</v>
      </c>
      <c r="BC271" s="426">
        <v>0</v>
      </c>
      <c r="BD271" s="426">
        <v>0</v>
      </c>
      <c r="BE271" s="426">
        <v>0</v>
      </c>
      <c r="BF271" s="426">
        <v>0</v>
      </c>
      <c r="BG271" s="426">
        <v>0</v>
      </c>
      <c r="BH271" s="426">
        <v>0</v>
      </c>
      <c r="BI271" s="494">
        <v>0</v>
      </c>
      <c r="BJ271" s="293">
        <f>SUM(AP271:BI271)</f>
        <v>1.045</v>
      </c>
      <c r="BK271" s="297">
        <f>((AP271/AQ271)-1)*100</f>
        <v>11.11111111111112</v>
      </c>
      <c r="BL271" s="297">
        <f>((AQ271/AR271)-1)*100</f>
        <v>9.090909090909083</v>
      </c>
      <c r="BM271" s="297">
        <f>((AR271/AS271)-1)*100</f>
        <v>10.00000000000001</v>
      </c>
      <c r="BN271" s="297">
        <f>IF(AU271=0,0,IF(AU271&gt;AS271,0,((AS271/AU271)-1)*100))</f>
        <v>14.28571428571428</v>
      </c>
      <c r="BO271" s="297">
        <f>IF(AV271=0,0,IF(AV271&gt;AU271,0,((AU271/AV271)-1)*100))</f>
        <v>5.000000000000004</v>
      </c>
      <c r="BP271" s="297">
        <f>IF(AX271=0,0,IF(AX271&gt;AV271,0,((AV271/AX271)-1)*100))</f>
        <v>100</v>
      </c>
      <c r="BQ271" s="298">
        <f>IF(AY271=0,0,IF(AY271&gt;AX271,0,((AX271/AY271)-1)*100))</f>
        <v>100</v>
      </c>
      <c r="BR271" s="299">
        <f>IF(AZ271=0,0,IF(AZ271&gt;AY271,0,((AY271/AZ271)-1)*100))</f>
        <v>0</v>
      </c>
      <c r="BS271" s="299">
        <f>IF(BA271=0,0,IF(BA271&gt;AZ271,0,((AZ271/BA271)-1)*100))</f>
        <v>0</v>
      </c>
      <c r="BT271" s="299">
        <f>IF(BB271=0,0,IF(BB271&gt;BA271,0,((BA271/BB271)-1)*100))</f>
        <v>0</v>
      </c>
      <c r="BU271" s="299">
        <f>IF(BC271=0,0,IF(BC271&gt;BB271,0,((BB271/BC271)-1)*100))</f>
        <v>0</v>
      </c>
      <c r="BV271" s="299">
        <f>IF(BD271=0,0,IF(BD271&gt;BC271,0,((BC271/BD271)-1)*100))</f>
        <v>0</v>
      </c>
      <c r="BW271" s="299">
        <f>IF(BE271=0,0,IF(BE271&gt;BD271,0,((BD271/BE271)-1)*100))</f>
        <v>0</v>
      </c>
      <c r="BX271" s="299">
        <f>IF(BF271=0,0,IF(BF271&gt;BE271,0,((BE271/BF271)-1)*100))</f>
        <v>0</v>
      </c>
      <c r="BY271" s="299">
        <f>IF(BG271=0,0,IF(BG271&gt;BF271,0,((BF271/BG271)-1)*100))</f>
        <v>0</v>
      </c>
      <c r="BZ271" s="299">
        <f>IF(BH271=0,0,IF(BH271&gt;BG271,0,((BG271/BH271)-1)*100))</f>
        <v>0</v>
      </c>
      <c r="CA271" s="300">
        <f>IF(BI271=0,0,IF(BI271&gt;BH271,0,((BH271/BI271)-1)*100))</f>
        <v>0</v>
      </c>
      <c r="CB271" s="297">
        <f>AVERAGE(BK271:CA271)</f>
        <v>14.67574908751379</v>
      </c>
      <c r="CC271" s="297">
        <f>SQRT(AVERAGE((BK271-$CB271)^2,(BL271-$CB271)^2,(BM271-$CB271)^2,(BN271-$CB271)^2,(BO271-$CB271)^2,(BP271-$CB271)^2,(BQ271-$CB271)^2,(BR271-$CB271)^2,(BS271-$CB271)^2,(BT271-$CB271)^2,(BU271-$CB271)^2,(BV271-$CB271)^2,(BW271-$CB271)^2,(BX271-$CB271)^2,(BY271-$CB271)^2,(BZ271-$CB271)^2,(CA271-$CB271)^2))</f>
        <v>31.50514772048366</v>
      </c>
      <c r="CD271" t="s" s="146">
        <v>302</v>
      </c>
      <c r="CE271" s="301">
        <f>IF(AN271="n/a","n/a",IF(U271&lt;0,"n/a",IF(U271="n/a","n/a",I271+AN271-U271)))</f>
        <v>-30.16667379591438</v>
      </c>
      <c r="CF271" s="301">
        <f>IF(AN271="n/a","n/a",I271+AN271)</f>
        <v>10.79823848478737</v>
      </c>
      <c r="CG271" s="297">
        <f>D271/10+(1000-E271)/100+IF(F271="N",2,IF(F271="Y",1,0))+IF(G271="N",2,IF(G271="Y",1,0))+IF(L271&gt;10,5,L271/2)+IF(S271&gt;100,0,IF(S271&lt;0,0,(100-S271)/10))+IF(U271&gt;100,0,IF(U271&lt;0,0,(100-U271)/10))+IF(X271="-",0,IF(X271="N/A",0,IF(X271&gt;5,0,5-X271)))+IF(Y271&gt;5,0,5-Y271)+IF(Z271="N/A",0,IF(Z271&gt;5,0,5-Z271))+IF(AB271&lt;0,0,IF(AB271="-",0,IF(AB271="N/A",0,IF(AB271&gt;10,5,AB271/2))))+IF(AC271="n/a",0,IF(AC271&lt;0,0,IF(AC271&gt;10,5,AC271/2)))+IF(AE271="n/a",0,IF(AE271&lt;0,0,IF(AE271&gt;10,5,AE271/2)))+AF271/10+IF(AG271&gt;100000,3,IF(AG271&gt;10000,2,IF(AG271&gt;1000,1,0)))+IF(AL271&gt;10,5,AL271/2)+IF(AM271="n/a",0,IF(AM271&gt;10,5,AM271/2))+IF(AN271="n/a",0,IF(AN271&gt;10,5,AN271/2))+IF(AO271="n/a",0,IF(AO271&lt;0,0,IF(AO271&gt;10,5,AO271/2)))+IF(CB271&gt;10,5,CB271/2)</f>
        <v>68.2218868144287</v>
      </c>
      <c r="CH271" s="302">
        <f>IF(AB271="n/a",1.03*AP271,IF(AB271&lt;0,1.01*AP271,IF(AB271&gt;10,1.1*AP271,(1+AB271/100)*AP271)))</f>
        <v>0.22</v>
      </c>
      <c r="CI271" s="303">
        <f>IF($AC271="n/a",1.03*CH271,IF($AC271&lt;0,1.01*CH271,IF($AC271&gt;10,1.1*CH271,(1+$AC271/100)*CH271)))</f>
        <v>0.242</v>
      </c>
      <c r="CJ271" s="304">
        <f>IF($AE271="n/a",1.03*CI271,IF($AE271&lt;0,1.01*CI271,IF($AE271&gt;10,1.1*CI271,(1+$AE271/100)*CI271)))</f>
        <v>0.2662</v>
      </c>
      <c r="CK271" s="304">
        <f>IF($AE271="n/a",1.03*CJ271,IF($AE271&lt;0,1.01*CJ271,IF($AE271&gt;10,1.1*CJ271,(1+$AE271/100)*CJ271)))</f>
        <v>0.2928200000000001</v>
      </c>
      <c r="CL271" s="305">
        <f>IF($AE271="n/a",1.03*CK271,IF($AE271&lt;0,1.01*CK271,IF($AE271&gt;10,1.1*CK271,(1+$AE271/100)*CK271)))</f>
        <v>0.3221020000000001</v>
      </c>
      <c r="CM271" s="303">
        <f>SUM(CH271:CL271)</f>
        <v>1.343122</v>
      </c>
      <c r="CN271" s="300">
        <f>(CM271/H271)*100</f>
        <v>5.752128479657389</v>
      </c>
      <c r="CO271" s="306">
        <v>1.06</v>
      </c>
      <c r="CP271" s="307">
        <v>42.5</v>
      </c>
      <c r="CQ271" s="308">
        <v>-4.7</v>
      </c>
      <c r="CR271" s="307">
        <v>3.1</v>
      </c>
      <c r="CS271" s="308">
        <v>12.9</v>
      </c>
    </row>
    <row r="272" ht="11.25" customHeight="1">
      <c r="A272" t="s" s="173">
        <v>1675</v>
      </c>
      <c r="B272" t="s" s="110">
        <v>1676</v>
      </c>
      <c r="C272" t="s" s="110">
        <v>146</v>
      </c>
      <c r="D272" s="174">
        <v>7</v>
      </c>
      <c r="E272" s="85">
        <v>460</v>
      </c>
      <c r="F272" t="s" s="118">
        <v>141</v>
      </c>
      <c r="G272" t="s" s="113">
        <v>141</v>
      </c>
      <c r="H272" s="495">
        <v>75.78</v>
      </c>
      <c r="I272" s="177">
        <f>(R272/H272)*100</f>
        <v>1.53074689891792</v>
      </c>
      <c r="J272" s="311">
        <v>0.25</v>
      </c>
      <c r="K272" s="311">
        <v>0.29</v>
      </c>
      <c r="L272" s="177">
        <f>((K272/J272)-1)*100</f>
        <v>15.99999999999999</v>
      </c>
      <c r="M272" s="179">
        <v>42741</v>
      </c>
      <c r="N272" s="179">
        <v>42745</v>
      </c>
      <c r="O272" s="179">
        <v>42767</v>
      </c>
      <c r="P272" t="s" s="173">
        <v>171</v>
      </c>
      <c r="Q272" s="492"/>
      <c r="R272" s="180">
        <f>K272*4</f>
        <v>1.16</v>
      </c>
      <c r="S272" s="181">
        <f>IF(OR(W272&lt;0.01,W272="n/a"),"n/a",R272/W272*100)</f>
        <v>17.70992366412214</v>
      </c>
      <c r="T272" s="182">
        <f>IF(OR(W272&lt;0.01,Z272="n/a"),"n/a",(H272/SQRT(22.5*W272*(H272/Z272))-1)*100)</f>
        <v>-26.17247249979251</v>
      </c>
      <c r="U272" s="177">
        <f>IF(OR(W272&lt;0.01,W272="n/a"),"n/a",H272/W272)</f>
        <v>11.56946564885496</v>
      </c>
      <c r="V272" s="183">
        <v>12</v>
      </c>
      <c r="W272" s="176">
        <v>6.55</v>
      </c>
      <c r="X272" s="176">
        <v>1.45</v>
      </c>
      <c r="Y272" s="184">
        <v>1.19</v>
      </c>
      <c r="Z272" s="185">
        <v>1.06</v>
      </c>
      <c r="AA272" s="186">
        <v>9.800000000000001</v>
      </c>
      <c r="AB272" s="187">
        <v>11.2</v>
      </c>
      <c r="AC272" s="188">
        <v>3.02</v>
      </c>
      <c r="AD272" s="189">
        <v>47.2</v>
      </c>
      <c r="AE272" s="189">
        <v>8</v>
      </c>
      <c r="AF272" s="190">
        <v>17</v>
      </c>
      <c r="AG272" s="191">
        <v>16707</v>
      </c>
      <c r="AH272" s="192">
        <v>0.4</v>
      </c>
      <c r="AI272" s="193">
        <v>0.33</v>
      </c>
      <c r="AJ272" s="194">
        <f>IF(OR(AD272&lt;0,AD272="n/a",AD272=0,AN272="n/a"),"n/a",AN272/AD272)</f>
        <v>0.804511994621218</v>
      </c>
      <c r="AK272" t="s" s="338">
        <f>IF(OR(AN272&lt;0,AN272="n/a",AO272&lt;0,AO272="n/a"),"n/a",AN272/AO272)</f>
        <v>143</v>
      </c>
      <c r="AL272" s="196">
        <f>((AP272/AQ272)^(1/1)-1)*100</f>
        <v>25</v>
      </c>
      <c r="AM272" s="196">
        <f>IF(AS272=0,"n/a",((AP272/AS272)^(1/3)-1)*100)</f>
        <v>27.71823873225885</v>
      </c>
      <c r="AN272" s="196">
        <f>IF(AV272=0,"n/a",((AP272/AV272)^(1/5)-1)*100)</f>
        <v>37.97296614612149</v>
      </c>
      <c r="AO272" s="197">
        <f>IF(BB272=0,"n/a",((AP272/BB272)^(1/10)-1)*100)</f>
        <v>-4.100654935988368</v>
      </c>
      <c r="AP272" s="194">
        <v>1</v>
      </c>
      <c r="AQ272" s="194">
        <v>0.8</v>
      </c>
      <c r="AR272" s="194">
        <v>0.64</v>
      </c>
      <c r="AS272" s="194">
        <v>0.48</v>
      </c>
      <c r="AT272" s="199"/>
      <c r="AU272" s="194">
        <v>0.32</v>
      </c>
      <c r="AV272" s="194">
        <v>0.2</v>
      </c>
      <c r="AW272" s="199"/>
      <c r="AX272" s="398">
        <v>0.04</v>
      </c>
      <c r="AY272" s="370">
        <v>0.24</v>
      </c>
      <c r="AZ272" s="202">
        <v>1.66</v>
      </c>
      <c r="BA272" s="202">
        <v>1.58</v>
      </c>
      <c r="BB272" s="202">
        <v>1.52</v>
      </c>
      <c r="BC272" s="202">
        <v>1.46</v>
      </c>
      <c r="BD272" s="202">
        <v>1.4</v>
      </c>
      <c r="BE272" s="202">
        <v>1.34</v>
      </c>
      <c r="BF272" s="202">
        <v>1.28</v>
      </c>
      <c r="BG272" s="202">
        <v>1.22</v>
      </c>
      <c r="BH272" s="202">
        <v>1.16</v>
      </c>
      <c r="BI272" s="314">
        <v>1.1</v>
      </c>
      <c r="BJ272" s="200">
        <f>SUM(AP272:BI272)</f>
        <v>17.44</v>
      </c>
      <c r="BK272" s="205">
        <f>((AP272/AQ272)-1)*100</f>
        <v>25</v>
      </c>
      <c r="BL272" s="205">
        <f>((AQ272/AR272)-1)*100</f>
        <v>25</v>
      </c>
      <c r="BM272" s="205">
        <f>((AR272/AS272)-1)*100</f>
        <v>33.33333333333335</v>
      </c>
      <c r="BN272" s="205">
        <f>IF(AU272=0,0,IF(AU272&gt;AS272,0,((AS272/AU272)-1)*100))</f>
        <v>50</v>
      </c>
      <c r="BO272" s="205">
        <f>IF(AV272=0,0,IF(AV272&gt;AU272,0,((AU272/AV272)-1)*100))</f>
        <v>59.99999999999999</v>
      </c>
      <c r="BP272" s="205">
        <f>IF(AX272=0,0,IF(AX272&gt;AV272,0,((AV272/AX272)-1)*100))</f>
        <v>400</v>
      </c>
      <c r="BQ272" s="206">
        <f>IF(AY272=0,0,IF(AY272&gt;AX272,0,((AX272/AY272)-1)*100))</f>
        <v>0</v>
      </c>
      <c r="BR272" s="207">
        <f>IF(AZ272=0,0,IF(AZ272&gt;AY272,0,((AY272/AZ272)-1)*100))</f>
        <v>0</v>
      </c>
      <c r="BS272" s="207">
        <f>IF(BA272=0,0,IF(BA272&gt;AZ272,0,((AZ272/BA272)-1)*100))</f>
        <v>5.063291139240489</v>
      </c>
      <c r="BT272" s="207">
        <f>IF(BB272=0,0,IF(BB272&gt;BA272,0,((BA272/BB272)-1)*100))</f>
        <v>3.947368421052633</v>
      </c>
      <c r="BU272" s="207">
        <f>IF(BC272=0,0,IF(BC272&gt;BB272,0,((BB272/BC272)-1)*100))</f>
        <v>4.109589041095885</v>
      </c>
      <c r="BV272" s="207">
        <f>IF(BD272=0,0,IF(BD272&gt;BC272,0,((BC272/BD272)-1)*100))</f>
        <v>4.285714285714293</v>
      </c>
      <c r="BW272" s="207">
        <f>IF(BE272=0,0,IF(BE272&gt;BD272,0,((BD272/BE272)-1)*100))</f>
        <v>4.477611940298498</v>
      </c>
      <c r="BX272" s="207">
        <f>IF(BF272=0,0,IF(BF272&gt;BE272,0,((BE272/BF272)-1)*100))</f>
        <v>4.6875</v>
      </c>
      <c r="BY272" s="207">
        <f>IF(BG272=0,0,IF(BG272&gt;BF272,0,((BF272/BG272)-1)*100))</f>
        <v>4.918032786885251</v>
      </c>
      <c r="BZ272" s="207">
        <f>IF(BH272=0,0,IF(BH272&gt;BG272,0,((BG272/BH272)-1)*100))</f>
        <v>5.172413793103448</v>
      </c>
      <c r="CA272" s="208">
        <f>IF(BI272=0,0,IF(BI272&gt;BH272,0,((BH272/BI272)-1)*100))</f>
        <v>5.454545454545445</v>
      </c>
      <c r="CB272" s="205">
        <f>AVERAGE(BK272:CA272)</f>
        <v>37.37937648207467</v>
      </c>
      <c r="CC272" s="205">
        <f>SQRT(AVERAGE((BK272-$CB272)^2,(BL272-$CB272)^2,(BM272-$CB272)^2,(BN272-$CB272)^2,(BO272-$CB272)^2,(BP272-$CB272)^2,(BQ272-$CB272)^2,(BR272-$CB272)^2,(BS272-$CB272)^2,(BT272-$CB272)^2,(BU272-$CB272)^2,(BV272-$CB272)^2,(BW272-$CB272)^2,(BX272-$CB272)^2,(BY272-$CB272)^2,(BZ272-$CB272)^2,(CA272-$CB272)^2))</f>
        <v>92.32538306622716</v>
      </c>
      <c r="CD272" t="s" s="110">
        <v>132</v>
      </c>
      <c r="CE272" s="209">
        <f>IF(AN272="n/a","n/a",IF(U272&lt;0,"n/a",IF(U272="n/a","n/a",I272+AN272-U272)))</f>
        <v>27.93424739618445</v>
      </c>
      <c r="CF272" s="209">
        <f>IF(AN272="n/a","n/a",I272+AN272)</f>
        <v>39.50371304503941</v>
      </c>
      <c r="CG272" s="205">
        <f>D272/10+(1000-E272)/100+IF(F272="N",2,IF(F272="Y",1,0))+IF(G272="N",2,IF(G272="Y",1,0))+IF(L272&gt;10,5,L272/2)+IF(S272&gt;100,0,IF(S272&lt;0,0,(100-S272)/10))+IF(U272&gt;100,0,IF(U272&lt;0,0,(100-U272)/10))+IF(X272="-",0,IF(X272="N/A",0,IF(X272&gt;5,0,5-X272)))+IF(Y272&gt;5,0,5-Y272)+IF(Z272="N/A",0,IF(Z272&gt;5,0,5-Z272))+IF(AB272&lt;0,0,IF(AB272="-",0,IF(AB272="N/A",0,IF(AB272&gt;10,5,AB272/2))))+IF(AC272="n/a",0,IF(AC272&lt;0,0,IF(AC272&gt;10,5,AC272/2)))+IF(AE272="n/a",0,IF(AE272&lt;0,0,IF(AE272&gt;10,5,AE272/2)))+AF272/10+IF(AG272&gt;100000,3,IF(AG272&gt;10000,2,IF(AG272&gt;1000,1,0)))+IF(AL272&gt;10,5,AL272/2)+IF(AM272="n/a",0,IF(AM272&gt;10,5,AM272/2))+IF(AN272="n/a",0,IF(AN272&gt;10,5,AN272/2))+IF(AO272="n/a",0,IF(AO272&lt;0,0,IF(AO272&gt;10,5,AO272/2)))+IF(CB272&gt;10,5,CB272/2)</f>
        <v>75.6820610687023</v>
      </c>
      <c r="CH272" s="315">
        <f>IF(AB272="n/a",1.03*AP272,IF(AB272&lt;0,1.01*AP272,IF(AB272&gt;10,1.1*AP272,(1+AB272/100)*AP272)))</f>
        <v>1.1</v>
      </c>
      <c r="CI272" s="211">
        <f>IF($AC272="n/a",1.03*CH272,IF($AC272&lt;0,1.01*CH272,IF($AC272&gt;10,1.1*CH272,(1+$AC272/100)*CH272)))</f>
        <v>1.13322</v>
      </c>
      <c r="CJ272" s="212">
        <f>IF($AE272="n/a",1.03*CI272,IF($AE272&lt;0,1.01*CI272,IF($AE272&gt;10,1.1*CI272,(1+$AE272/100)*CI272)))</f>
        <v>1.2238776</v>
      </c>
      <c r="CK272" s="212">
        <f>IF($AE272="n/a",1.03*CJ272,IF($AE272&lt;0,1.01*CJ272,IF($AE272&gt;10,1.1*CJ272,(1+$AE272/100)*CJ272)))</f>
        <v>1.321787808</v>
      </c>
      <c r="CL272" s="210">
        <f>IF($AE272="n/a",1.03*CK272,IF($AE272&lt;0,1.01*CK272,IF($AE272&gt;10,1.1*CK272,(1+$AE272/100)*CK272)))</f>
        <v>1.427530832640</v>
      </c>
      <c r="CM272" s="211">
        <f>SUM(CH272:CL272)</f>
        <v>6.206416240640001</v>
      </c>
      <c r="CN272" s="208">
        <f>(CM272/H272)*100</f>
        <v>8.190045184270257</v>
      </c>
      <c r="CO272" s="213">
        <v>2.03</v>
      </c>
      <c r="CP272" s="214">
        <v>58.2</v>
      </c>
      <c r="CQ272" s="215">
        <v>-2</v>
      </c>
      <c r="CR272" s="214">
        <v>5.4</v>
      </c>
      <c r="CS272" s="215">
        <v>9.6</v>
      </c>
    </row>
    <row r="273" ht="11.25" customHeight="1">
      <c r="A273" t="s" s="116">
        <v>1677</v>
      </c>
      <c r="B273" t="s" s="116">
        <v>1678</v>
      </c>
      <c r="C273" t="s" s="116">
        <v>1489</v>
      </c>
      <c r="D273" s="218">
        <v>8</v>
      </c>
      <c r="E273" s="85">
        <v>388</v>
      </c>
      <c r="F273" t="s" s="220">
        <v>129</v>
      </c>
      <c r="G273" t="s" s="221">
        <v>129</v>
      </c>
      <c r="H273" s="493">
        <v>113.18</v>
      </c>
      <c r="I273" s="223">
        <f>(R273/H273)*100</f>
        <v>0.9542321965011487</v>
      </c>
      <c r="J273" s="224">
        <v>0.25</v>
      </c>
      <c r="K273" s="224">
        <v>0.27</v>
      </c>
      <c r="L273" s="223">
        <f>((K273/J273)-1)*100</f>
        <v>8.000000000000007</v>
      </c>
      <c r="M273" s="226">
        <v>42865</v>
      </c>
      <c r="N273" s="226">
        <v>42867</v>
      </c>
      <c r="O273" s="226">
        <v>42881</v>
      </c>
      <c r="P273" t="s" s="227">
        <v>541</v>
      </c>
      <c r="Q273" s="325"/>
      <c r="R273" s="225">
        <f>K273*4</f>
        <v>1.08</v>
      </c>
      <c r="S273" s="228">
        <f>IF(OR(W273&lt;0.01,W273="n/a"),"n/a",R273/W273*100)</f>
        <v>13.12272174969623</v>
      </c>
      <c r="T273" s="229">
        <f>IF(OR(W273&lt;0.01,Z273="n/a"),"n/a",(H273/SQRT(22.5*W273*(H273/Z273))-1)*100)</f>
        <v>32.44470992857866</v>
      </c>
      <c r="U273" s="223">
        <f>IF(OR(W273&lt;0.01,W273="n/a"),"n/a",H273/W273)</f>
        <v>13.75212636695018</v>
      </c>
      <c r="V273" s="230">
        <v>12</v>
      </c>
      <c r="W273" s="222">
        <v>8.23</v>
      </c>
      <c r="X273" s="222">
        <v>0.55</v>
      </c>
      <c r="Y273" s="231">
        <v>0.29</v>
      </c>
      <c r="Z273" s="232">
        <v>2.87</v>
      </c>
      <c r="AA273" s="233">
        <v>22.3</v>
      </c>
      <c r="AB273" s="234">
        <v>11.8</v>
      </c>
      <c r="AC273" s="235">
        <v>11.19</v>
      </c>
      <c r="AD273" s="236">
        <v>35</v>
      </c>
      <c r="AE273" s="236">
        <v>25</v>
      </c>
      <c r="AF273" s="237">
        <v>11</v>
      </c>
      <c r="AG273" s="238">
        <v>2768</v>
      </c>
      <c r="AH273" s="239">
        <v>1.3</v>
      </c>
      <c r="AI273" s="240">
        <v>2.46</v>
      </c>
      <c r="AJ273" s="241">
        <f>IF(OR(AD273&lt;0,AD273="n/a",AD273=0,AN273="n/a"),"n/a",AN273/AD273)</f>
        <v>0.8452458031536775</v>
      </c>
      <c r="AK273" s="242">
        <f>IF(OR(AN273&lt;0,AN273="n/a",AO273&lt;0,AO273="n/a"),"n/a",AN273/AO273)</f>
        <v>4.762624092654498</v>
      </c>
      <c r="AL273" s="243">
        <f>((AP273/AQ273)^(1/1)-1)*100</f>
        <v>25</v>
      </c>
      <c r="AM273" s="243">
        <f>IF(AS273=0,"n/a",((AP273/AS273)^(1/3)-1)*100)</f>
        <v>24.69312478837202</v>
      </c>
      <c r="AN273" s="243">
        <f>IF(AV273=0,"n/a",((AP273/AV273)^(1/5)-1)*100)</f>
        <v>29.58360311037871</v>
      </c>
      <c r="AO273" s="244">
        <f>IF(BB273=0,"n/a",((AP273/BB273)^(1/10)-1)*100)</f>
        <v>6.211618329484825</v>
      </c>
      <c r="AP273" s="241">
        <v>0.95</v>
      </c>
      <c r="AQ273" s="241">
        <v>0.76</v>
      </c>
      <c r="AR273" s="241">
        <v>0.61</v>
      </c>
      <c r="AS273" s="241">
        <v>0.49</v>
      </c>
      <c r="AT273" t="s" s="266">
        <v>112</v>
      </c>
      <c r="AU273" s="241">
        <v>0.37</v>
      </c>
      <c r="AV273" s="241">
        <v>0.26</v>
      </c>
      <c r="AW273" s="245"/>
      <c r="AX273" s="246">
        <v>0.15</v>
      </c>
      <c r="AY273" s="394">
        <v>0</v>
      </c>
      <c r="AZ273" s="317">
        <v>0.47</v>
      </c>
      <c r="BA273" s="317">
        <v>0.5600000000000001</v>
      </c>
      <c r="BB273" s="248">
        <v>0.52</v>
      </c>
      <c r="BC273" s="248">
        <v>0.4</v>
      </c>
      <c r="BD273" s="248">
        <v>0.3</v>
      </c>
      <c r="BE273" s="248">
        <v>0.14</v>
      </c>
      <c r="BF273" s="317">
        <v>0</v>
      </c>
      <c r="BG273" s="317">
        <v>0</v>
      </c>
      <c r="BH273" s="317">
        <v>0</v>
      </c>
      <c r="BI273" s="401">
        <v>0</v>
      </c>
      <c r="BJ273" s="246">
        <f>SUM(AP273:BI273)</f>
        <v>5.979999999999999</v>
      </c>
      <c r="BK273" s="250">
        <f>((AP273/AQ273)-1)*100</f>
        <v>25</v>
      </c>
      <c r="BL273" s="250">
        <f>((AQ273/AR273)-1)*100</f>
        <v>24.59016393442624</v>
      </c>
      <c r="BM273" s="250">
        <f>((AR273/AS273)-1)*100</f>
        <v>24.48979591836735</v>
      </c>
      <c r="BN273" s="250">
        <f>IF(AU273=0,0,IF(AU273&gt;AS273,0,((AS273/AU273)-1)*100))</f>
        <v>32.43243243243244</v>
      </c>
      <c r="BO273" s="250">
        <f>IF(AV273=0,0,IF(AV273&gt;AU273,0,((AU273/AV273)-1)*100))</f>
        <v>42.30769230769229</v>
      </c>
      <c r="BP273" s="250">
        <f>IF(AX273=0,0,IF(AX273&gt;AV273,0,((AV273/AX273)-1)*100))</f>
        <v>73.33333333333334</v>
      </c>
      <c r="BQ273" s="251">
        <f>IF(AY273=0,0,IF(AY273&gt;AX273,0,((AX273/AY273)-1)*100))</f>
        <v>0</v>
      </c>
      <c r="BR273" s="252">
        <f>IF(AZ273=0,0,IF(AZ273&gt;AY273,0,((AY273/AZ273)-1)*100))</f>
        <v>0</v>
      </c>
      <c r="BS273" s="252">
        <f>IF(BA273=0,0,IF(BA273&gt;AZ273,0,((AZ273/BA273)-1)*100))</f>
        <v>0</v>
      </c>
      <c r="BT273" s="252">
        <f>IF(BB273=0,0,IF(BB273&gt;BA273,0,((BA273/BB273)-1)*100))</f>
        <v>7.692307692307709</v>
      </c>
      <c r="BU273" s="252">
        <f>IF(BC273=0,0,IF(BC273&gt;BB273,0,((BB273/BC273)-1)*100))</f>
        <v>30</v>
      </c>
      <c r="BV273" s="252">
        <f>IF(BD273=0,0,IF(BD273&gt;BC273,0,((BC273/BD273)-1)*100))</f>
        <v>33.33333333333335</v>
      </c>
      <c r="BW273" s="252">
        <f>IF(BE273=0,0,IF(BE273&gt;BD273,0,((BD273/BE273)-1)*100))</f>
        <v>114.2857142857143</v>
      </c>
      <c r="BX273" s="252">
        <f>IF(BF273=0,0,IF(BF273&gt;BE273,0,((BE273/BF273)-1)*100))</f>
        <v>0</v>
      </c>
      <c r="BY273" s="252">
        <f>IF(BG273=0,0,IF(BG273&gt;BF273,0,((BF273/BG273)-1)*100))</f>
        <v>0</v>
      </c>
      <c r="BZ273" s="252">
        <f>IF(BH273=0,0,IF(BH273&gt;BG273,0,((BG273/BH273)-1)*100))</f>
        <v>0</v>
      </c>
      <c r="CA273" s="253">
        <f>IF(BI273=0,0,IF(BI273&gt;BH273,0,((BH273/BI273)-1)*100))</f>
        <v>0</v>
      </c>
      <c r="CB273" s="250">
        <f>AVERAGE(BK273:CA273)</f>
        <v>23.96851607280041</v>
      </c>
      <c r="CC273" s="250">
        <f>SQRT(AVERAGE((BK273-$CB273)^2,(BL273-$CB273)^2,(BM273-$CB273)^2,(BN273-$CB273)^2,(BO273-$CB273)^2,(BP273-$CB273)^2,(BQ273-$CB273)^2,(BR273-$CB273)^2,(BS273-$CB273)^2,(BT273-$CB273)^2,(BU273-$CB273)^2,(BV273-$CB273)^2,(BW273-$CB273)^2,(BX273-$CB273)^2,(BY273-$CB273)^2,(BZ273-$CB273)^2,(CA273-$CB273)^2))</f>
        <v>30.11174167917215</v>
      </c>
      <c r="CD273" t="s" s="116">
        <v>302</v>
      </c>
      <c r="CE273" s="254">
        <f>IF(AN273="n/a","n/a",IF(U273&lt;0,"n/a",IF(U273="n/a","n/a",I273+AN273-U273)))</f>
        <v>16.78570893992968</v>
      </c>
      <c r="CF273" s="254">
        <f>IF(AN273="n/a","n/a",I273+AN273)</f>
        <v>30.53783530687986</v>
      </c>
      <c r="CG273" s="250">
        <f>D273/10+(1000-E273)/100+IF(F273="N",2,IF(F273="Y",1,0))+IF(G273="N",2,IF(G273="Y",1,0))+IF(L273&gt;10,5,L273/2)+IF(S273&gt;100,0,IF(S273&lt;0,0,(100-S273)/10))+IF(U273&gt;100,0,IF(U273&lt;0,0,(100-U273)/10))+IF(X273="-",0,IF(X273="N/A",0,IF(X273&gt;5,0,5-X273)))+IF(Y273&gt;5,0,5-Y273)+IF(Z273="N/A",0,IF(Z273&gt;5,0,5-Z273))+IF(AB273&lt;0,0,IF(AB273="-",0,IF(AB273="N/A",0,IF(AB273&gt;10,5,AB273/2))))+IF(AC273="n/a",0,IF(AC273&lt;0,0,IF(AC273&gt;10,5,AC273/2)))+IF(AE273="n/a",0,IF(AE273&lt;0,0,IF(AE273&gt;10,5,AE273/2)))+AF273/10+IF(AG273&gt;100000,3,IF(AG273&gt;10000,2,IF(AG273&gt;1000,1,0)))+IF(AL273&gt;10,5,AL273/2)+IF(AM273="n/a",0,IF(AM273&gt;10,5,AM273/2))+IF(AN273="n/a",0,IF(AN273&gt;10,5,AN273/2))+IF(AO273="n/a",0,IF(AO273&lt;0,0,IF(AO273&gt;10,5,AO273/2)))+IF(CB273&gt;10,5,CB273/2)</f>
        <v>79.72832435307778</v>
      </c>
      <c r="CH273" s="255">
        <f>IF(AB273="n/a",1.03*AP273,IF(AB273&lt;0,1.01*AP273,IF(AB273&gt;10,1.1*AP273,(1+AB273/100)*AP273)))</f>
        <v>1.045</v>
      </c>
      <c r="CI273" s="256">
        <f>IF($AC273="n/a",1.03*CH273,IF($AC273&lt;0,1.01*CH273,IF($AC273&gt;10,1.1*CH273,(1+$AC273/100)*CH273)))</f>
        <v>1.1495</v>
      </c>
      <c r="CJ273" s="257">
        <f>IF($AE273="n/a",1.03*CI273,IF($AE273&lt;0,1.01*CI273,IF($AE273&gt;10,1.1*CI273,(1+$AE273/100)*CI273)))</f>
        <v>1.26445</v>
      </c>
      <c r="CK273" s="257">
        <f>IF($AE273="n/a",1.03*CJ273,IF($AE273&lt;0,1.01*CJ273,IF($AE273&gt;10,1.1*CJ273,(1+$AE273/100)*CJ273)))</f>
        <v>1.390895</v>
      </c>
      <c r="CL273" s="258">
        <f>IF($AE273="n/a",1.03*CK273,IF($AE273&lt;0,1.01*CK273,IF($AE273&gt;10,1.1*CK273,(1+$AE273/100)*CK273)))</f>
        <v>1.5299845</v>
      </c>
      <c r="CM273" s="256">
        <f>SUM(CH273:CL273)</f>
        <v>6.3798295</v>
      </c>
      <c r="CN273" s="253">
        <f>(CM273/H273)*100</f>
        <v>5.636887701007246</v>
      </c>
      <c r="CO273" s="259">
        <v>1.73</v>
      </c>
      <c r="CP273" s="260">
        <v>49.2</v>
      </c>
      <c r="CQ273" s="261">
        <v>-8.4</v>
      </c>
      <c r="CR273" s="260">
        <v>0.3</v>
      </c>
      <c r="CS273" s="261">
        <v>14.2</v>
      </c>
    </row>
    <row r="274" ht="11.25" customHeight="1">
      <c r="A274" t="s" s="116">
        <v>1679</v>
      </c>
      <c r="B274" t="s" s="116">
        <v>1680</v>
      </c>
      <c r="C274" t="s" s="227">
        <v>917</v>
      </c>
      <c r="D274" s="218">
        <v>8</v>
      </c>
      <c r="E274" s="85">
        <v>402</v>
      </c>
      <c r="F274" t="s" s="220">
        <v>129</v>
      </c>
      <c r="G274" t="s" s="221">
        <v>129</v>
      </c>
      <c r="H274" s="493">
        <v>209</v>
      </c>
      <c r="I274" s="223">
        <f>(R274/H274)*100</f>
        <v>0.7081339712918661</v>
      </c>
      <c r="J274" s="224">
        <v>0.33</v>
      </c>
      <c r="K274" s="224">
        <v>0.37</v>
      </c>
      <c r="L274" s="223">
        <f>((K274/J274)-1)*100</f>
        <v>12.12121212121211</v>
      </c>
      <c r="M274" s="226">
        <v>42969</v>
      </c>
      <c r="N274" s="226">
        <v>42971</v>
      </c>
      <c r="O274" s="226">
        <v>42985</v>
      </c>
      <c r="P274" t="s" s="227">
        <v>526</v>
      </c>
      <c r="Q274" s="85"/>
      <c r="R274" s="225">
        <f>K274*4</f>
        <v>1.48</v>
      </c>
      <c r="S274" s="228">
        <f>IF(OR(W274&lt;0.01,W274="n/a"),"n/a",R274/W274*100)</f>
        <v>23.30708661417323</v>
      </c>
      <c r="T274" s="229">
        <f>IF(OR(W274&lt;0.01,Z274="n/a"),"n/a",(H274/SQRT(22.5*W274*(H274/Z274))-1)*100)</f>
        <v>179.2277815346324</v>
      </c>
      <c r="U274" s="223">
        <f>IF(OR(W274&lt;0.01,W274="n/a"),"n/a",H274/W274)</f>
        <v>32.91338582677165</v>
      </c>
      <c r="V274" s="230">
        <v>12</v>
      </c>
      <c r="W274" s="222">
        <v>6.35</v>
      </c>
      <c r="X274" s="222">
        <v>2.19</v>
      </c>
      <c r="Y274" s="231">
        <v>4.1</v>
      </c>
      <c r="Z274" s="232">
        <v>5.33</v>
      </c>
      <c r="AA274" s="233">
        <v>17.3</v>
      </c>
      <c r="AB274" s="234">
        <v>29.2</v>
      </c>
      <c r="AC274" s="235">
        <v>8.4</v>
      </c>
      <c r="AD274" s="236">
        <v>3.4</v>
      </c>
      <c r="AE274" s="236">
        <v>15</v>
      </c>
      <c r="AF274" s="237">
        <v>6</v>
      </c>
      <c r="AG274" s="238">
        <v>4770</v>
      </c>
      <c r="AH274" s="239">
        <v>1.2</v>
      </c>
      <c r="AI274" s="240">
        <v>0.54</v>
      </c>
      <c r="AJ274" s="241">
        <f>IF(OR(AD274&lt;0,AD274="n/a",AD274=0,AN274="n/a"),"n/a",AN274/AD274)</f>
        <v>3.953658122304096</v>
      </c>
      <c r="AK274" t="s" s="265">
        <f>IF(OR(AN274&lt;0,AN274="n/a",AO274&lt;0,AO274="n/a"),"n/a",AN274/AO274)</f>
        <v>143</v>
      </c>
      <c r="AL274" s="243">
        <f>((AP274/AQ274)^(1/1)-1)*100</f>
        <v>14.81481481481481</v>
      </c>
      <c r="AM274" s="243">
        <f>IF(AS274=0,"n/a",((AP274/AS274)^(1/3)-1)*100)</f>
        <v>13.86252218471407</v>
      </c>
      <c r="AN274" s="243">
        <f>IF(AV274=0,"n/a",((AP274/AV274)^(1/5)-1)*100)</f>
        <v>13.44243761583392</v>
      </c>
      <c r="AO274" t="s" s="265">
        <f>IF(BB274=0,"n/a",((AP274/BB274)^(1/10)-1)*100)</f>
        <v>143</v>
      </c>
      <c r="AP274" s="241">
        <v>1.24</v>
      </c>
      <c r="AQ274" s="241">
        <v>1.08</v>
      </c>
      <c r="AR274" s="241">
        <v>0.9399999999999999</v>
      </c>
      <c r="AS274" s="241">
        <v>0.84</v>
      </c>
      <c r="AT274" s="245"/>
      <c r="AU274" s="241">
        <v>0.76</v>
      </c>
      <c r="AV274" s="241">
        <v>0.66</v>
      </c>
      <c r="AW274" s="245"/>
      <c r="AX274" s="246">
        <v>0.15</v>
      </c>
      <c r="AY274" s="394">
        <v>0</v>
      </c>
      <c r="AZ274" s="317">
        <v>0</v>
      </c>
      <c r="BA274" s="317">
        <v>0</v>
      </c>
      <c r="BB274" s="317">
        <v>0</v>
      </c>
      <c r="BC274" s="317">
        <v>0</v>
      </c>
      <c r="BD274" s="317">
        <v>0</v>
      </c>
      <c r="BE274" s="317">
        <v>0</v>
      </c>
      <c r="BF274" s="317">
        <v>0</v>
      </c>
      <c r="BG274" s="317">
        <v>0</v>
      </c>
      <c r="BH274" s="317">
        <v>0</v>
      </c>
      <c r="BI274" s="401">
        <v>0</v>
      </c>
      <c r="BJ274" s="246">
        <f>SUM(AP274:BI274)</f>
        <v>5.670000000000001</v>
      </c>
      <c r="BK274" s="250">
        <f>((AP274/AQ274)-1)*100</f>
        <v>14.81481481481481</v>
      </c>
      <c r="BL274" s="250">
        <f>((AQ274/AR274)-1)*100</f>
        <v>14.89361702127661</v>
      </c>
      <c r="BM274" s="250">
        <f>((AR274/AS274)-1)*100</f>
        <v>11.90476190476191</v>
      </c>
      <c r="BN274" s="250">
        <f>IF(AU274=0,0,IF(AU274&gt;AS274,0,((AS274/AU274)-1)*100))</f>
        <v>10.52631578947367</v>
      </c>
      <c r="BO274" s="250">
        <f>IF(AV274=0,0,IF(AV274&gt;AU274,0,((AU274/AV274)-1)*100))</f>
        <v>15.15151515151514</v>
      </c>
      <c r="BP274" s="250">
        <f>IF(AX274=0,0,IF(AX274&gt;AV274,0,((AV274/AX274)-1)*100))</f>
        <v>340.0000000000001</v>
      </c>
      <c r="BQ274" s="251">
        <f>IF(AY274=0,0,IF(AY274&gt;AX274,0,((AX274/AY274)-1)*100))</f>
        <v>0</v>
      </c>
      <c r="BR274" s="252">
        <f>IF(AZ274=0,0,IF(AZ274&gt;AY274,0,((AY274/AZ274)-1)*100))</f>
        <v>0</v>
      </c>
      <c r="BS274" s="252">
        <f>IF(BA274=0,0,IF(BA274&gt;AZ274,0,((AZ274/BA274)-1)*100))</f>
        <v>0</v>
      </c>
      <c r="BT274" s="252">
        <f>IF(BB274=0,0,IF(BB274&gt;BA274,0,((BA274/BB274)-1)*100))</f>
        <v>0</v>
      </c>
      <c r="BU274" s="252">
        <f>IF(BC274=0,0,IF(BC274&gt;BB274,0,((BB274/BC274)-1)*100))</f>
        <v>0</v>
      </c>
      <c r="BV274" s="252">
        <f>IF(BD274=0,0,IF(BD274&gt;BC274,0,((BC274/BD274)-1)*100))</f>
        <v>0</v>
      </c>
      <c r="BW274" s="252">
        <f>IF(BE274=0,0,IF(BE274&gt;BD274,0,((BD274/BE274)-1)*100))</f>
        <v>0</v>
      </c>
      <c r="BX274" s="252">
        <f>IF(BF274=0,0,IF(BF274&gt;BE274,0,((BE274/BF274)-1)*100))</f>
        <v>0</v>
      </c>
      <c r="BY274" s="252">
        <f>IF(BG274=0,0,IF(BG274&gt;BF274,0,((BF274/BG274)-1)*100))</f>
        <v>0</v>
      </c>
      <c r="BZ274" s="252">
        <f>IF(BH274=0,0,IF(BH274&gt;BG274,0,((BG274/BH274)-1)*100))</f>
        <v>0</v>
      </c>
      <c r="CA274" s="253">
        <f>IF(BI274=0,0,IF(BI274&gt;BH274,0,((BH274/BI274)-1)*100))</f>
        <v>0</v>
      </c>
      <c r="CB274" s="250">
        <f>AVERAGE(BK274:CA274)</f>
        <v>23.95829556952013</v>
      </c>
      <c r="CC274" s="250">
        <f>SQRT(AVERAGE((BK274-$CB274)^2,(BL274-$CB274)^2,(BM274-$CB274)^2,(BN274-$CB274)^2,(BO274-$CB274)^2,(BP274-$CB274)^2,(BQ274-$CB274)^2,(BR274-$CB274)^2,(BS274-$CB274)^2,(BT274-$CB274)^2,(BU274-$CB274)^2,(BV274-$CB274)^2,(BW274-$CB274)^2,(BX274-$CB274)^2,(BY274-$CB274)^2,(BZ274-$CB274)^2,(CA274-$CB274)^2))</f>
        <v>79.24845328063056</v>
      </c>
      <c r="CD274" t="s" s="116">
        <v>137</v>
      </c>
      <c r="CE274" s="254">
        <f>IF(AN274="n/a","n/a",IF(U274&lt;0,"n/a",IF(U274="n/a","n/a",I274+AN274-U274)))</f>
        <v>-18.76281423964586</v>
      </c>
      <c r="CF274" s="254">
        <f>IF(AN274="n/a","n/a",I274+AN274)</f>
        <v>14.15057158712579</v>
      </c>
      <c r="CG274" s="250">
        <f>D274/10+(1000-E274)/100+IF(F274="N",2,IF(F274="Y",1,0))+IF(G274="N",2,IF(G274="Y",1,0))+IF(L274&gt;10,5,L274/2)+IF(S274&gt;100,0,IF(S274&lt;0,0,(100-S274)/10))+IF(U274&gt;100,0,IF(U274&lt;0,0,(100-U274)/10))+IF(X274="-",0,IF(X274="N/A",0,IF(X274&gt;5,0,5-X274)))+IF(Y274&gt;5,0,5-Y274)+IF(Z274="N/A",0,IF(Z274&gt;5,0,5-Z274))+IF(AB274&lt;0,0,IF(AB274="-",0,IF(AB274="N/A",0,IF(AB274&gt;10,5,AB274/2))))+IF(AC274="n/a",0,IF(AC274&lt;0,0,IF(AC274&gt;10,5,AC274/2)))+IF(AE274="n/a",0,IF(AE274&lt;0,0,IF(AE274&gt;10,5,AE274/2)))+AF274/10+IF(AG274&gt;100000,3,IF(AG274&gt;10000,2,IF(AG274&gt;1000,1,0)))+IF(AL274&gt;10,5,AL274/2)+IF(AM274="n/a",0,IF(AM274&gt;10,5,AM274/2))+IF(AN274="n/a",0,IF(AN274&gt;10,5,AN274/2))+IF(AO274="n/a",0,IF(AO274&lt;0,0,IF(AO274&gt;10,5,AO274/2)))+IF(CB274&gt;10,5,CB274/2)</f>
        <v>65.66795275590552</v>
      </c>
      <c r="CH274" s="255">
        <f>IF(AB274="n/a",1.03*AP274,IF(AB274&lt;0,1.01*AP274,IF(AB274&gt;10,1.1*AP274,(1+AB274/100)*AP274)))</f>
        <v>1.364</v>
      </c>
      <c r="CI274" s="256">
        <f>IF($AC274="n/a",1.03*CH274,IF($AC274&lt;0,1.01*CH274,IF($AC274&gt;10,1.1*CH274,(1+$AC274/100)*CH274)))</f>
        <v>1.478576</v>
      </c>
      <c r="CJ274" s="257">
        <f>IF($AE274="n/a",1.03*CI274,IF($AE274&lt;0,1.01*CI274,IF($AE274&gt;10,1.1*CI274,(1+$AE274/100)*CI274)))</f>
        <v>1.6264336</v>
      </c>
      <c r="CK274" s="257">
        <f>IF($AE274="n/a",1.03*CJ274,IF($AE274&lt;0,1.01*CJ274,IF($AE274&gt;10,1.1*CJ274,(1+$AE274/100)*CJ274)))</f>
        <v>1.78907696</v>
      </c>
      <c r="CL274" s="258">
        <f>IF($AE274="n/a",1.03*CK274,IF($AE274&lt;0,1.01*CK274,IF($AE274&gt;10,1.1*CK274,(1+$AE274/100)*CK274)))</f>
        <v>1.967984656</v>
      </c>
      <c r="CM274" s="256">
        <f>SUM(CH274:CL274)</f>
        <v>8.226071216000001</v>
      </c>
      <c r="CN274" s="253">
        <f>(CM274/H274)*100</f>
        <v>3.935919242105264</v>
      </c>
      <c r="CO274" s="259">
        <v>0.92</v>
      </c>
      <c r="CP274" s="260">
        <v>58.7</v>
      </c>
      <c r="CQ274" s="261">
        <v>-1.6</v>
      </c>
      <c r="CR274" s="260">
        <v>7.9</v>
      </c>
      <c r="CS274" s="261">
        <v>21.8</v>
      </c>
    </row>
    <row r="275" ht="11.25" customHeight="1">
      <c r="A275" t="s" s="227">
        <v>1681</v>
      </c>
      <c r="B275" t="s" s="116">
        <v>1682</v>
      </c>
      <c r="C275" t="s" s="227">
        <v>128</v>
      </c>
      <c r="D275" s="218">
        <v>5</v>
      </c>
      <c r="E275" s="85">
        <v>780</v>
      </c>
      <c r="F275" t="s" s="220">
        <v>129</v>
      </c>
      <c r="G275" t="s" s="221">
        <v>129</v>
      </c>
      <c r="H275" s="343">
        <v>39.75</v>
      </c>
      <c r="I275" s="223">
        <f>(R275/H275)*100</f>
        <v>3.018867924528302</v>
      </c>
      <c r="J275" s="224">
        <v>0.28</v>
      </c>
      <c r="K275" s="224">
        <v>0.3</v>
      </c>
      <c r="L275" s="223">
        <f>((K275/J275)-1)*100</f>
        <v>7.14285714285714</v>
      </c>
      <c r="M275" s="226">
        <v>42898</v>
      </c>
      <c r="N275" s="226">
        <v>42900</v>
      </c>
      <c r="O275" s="226">
        <v>42930</v>
      </c>
      <c r="P275" t="s" s="227">
        <v>225</v>
      </c>
      <c r="Q275" s="319"/>
      <c r="R275" s="225">
        <f>K275*4</f>
        <v>1.2</v>
      </c>
      <c r="S275" s="228">
        <f>IF(OR(W275&lt;0.01,W275="n/a"),"n/a",R275/W275*100)</f>
        <v>37.73584905660377</v>
      </c>
      <c r="T275" s="229">
        <f>IF(OR(W275&lt;0.01,Z275="n/a"),"n/a",(H275/SQRT(22.5*W275*(H275/Z275))-1)*100)</f>
        <v>-22.18254980047498</v>
      </c>
      <c r="U275" s="223">
        <f>IF(OR(W275&lt;0.01,W275="n/a"),"n/a",H275/W275)</f>
        <v>12.5</v>
      </c>
      <c r="V275" s="230">
        <v>12</v>
      </c>
      <c r="W275" s="344">
        <v>3.18</v>
      </c>
      <c r="X275" t="s" s="348">
        <v>143</v>
      </c>
      <c r="Y275" s="504">
        <v>4.39</v>
      </c>
      <c r="Z275" s="346">
        <v>1.09</v>
      </c>
      <c r="AA275" t="s" s="349">
        <v>143</v>
      </c>
      <c r="AB275" t="s" s="345">
        <v>143</v>
      </c>
      <c r="AC275" t="s" s="349">
        <v>143</v>
      </c>
      <c r="AD275" t="s" s="348">
        <v>143</v>
      </c>
      <c r="AE275" t="s" s="348">
        <v>143</v>
      </c>
      <c r="AF275" s="237">
        <v>0</v>
      </c>
      <c r="AG275" s="350">
        <v>31</v>
      </c>
      <c r="AH275" t="s" s="348">
        <v>143</v>
      </c>
      <c r="AI275" t="s" s="348">
        <v>143</v>
      </c>
      <c r="AJ275" t="s" s="265">
        <f>IF(OR(AD275&lt;0,AD275="n/a",AD275=0,AN275="n/a"),"n/a",AN275/AD275)</f>
        <v>143</v>
      </c>
      <c r="AK275" s="242">
        <f>IF(OR(AN275&lt;0,AN275="n/a",AO275&lt;0,AO275="n/a"),"n/a",AN275/AO275)</f>
        <v>2.049209099349784</v>
      </c>
      <c r="AL275" s="243">
        <f>((AP275/AQ275)^(1/1)-1)*100</f>
        <v>31.08108108108107</v>
      </c>
      <c r="AM275" s="243">
        <f>IF(AS275=0,"n/a",((AP275/AS275)^(1/3)-1)*100)</f>
        <v>16.08960894656879</v>
      </c>
      <c r="AN275" s="243">
        <f>IF(AV275=0,"n/a",((AP275/AV275)^(1/5)-1)*100)</f>
        <v>10.08397341583922</v>
      </c>
      <c r="AO275" s="244">
        <f>IF(BB275=0,"n/a",((AP275/BB275)^(1/10)-1)*100)</f>
        <v>4.920909934978757</v>
      </c>
      <c r="AP275" s="241">
        <v>0.97</v>
      </c>
      <c r="AQ275" s="241">
        <v>0.74</v>
      </c>
      <c r="AR275" s="321">
        <v>0.64</v>
      </c>
      <c r="AS275" s="241">
        <v>0.62</v>
      </c>
      <c r="AT275" s="245"/>
      <c r="AU275" s="321">
        <v>0.6</v>
      </c>
      <c r="AV275" s="321">
        <v>0.6</v>
      </c>
      <c r="AW275" s="245"/>
      <c r="AX275" s="583">
        <v>0.6</v>
      </c>
      <c r="AY275" s="394">
        <v>0.6</v>
      </c>
      <c r="AZ275" s="317">
        <v>0.6</v>
      </c>
      <c r="BA275" s="317">
        <v>0.6</v>
      </c>
      <c r="BB275" s="248">
        <v>0.6</v>
      </c>
      <c r="BC275" s="317">
        <v>0.5600000000000001</v>
      </c>
      <c r="BD275" s="317">
        <v>0.5600000000000001</v>
      </c>
      <c r="BE275" s="248">
        <v>0.5600000000000001</v>
      </c>
      <c r="BF275" s="248">
        <v>0.5</v>
      </c>
      <c r="BG275" s="248">
        <v>0.47</v>
      </c>
      <c r="BH275" s="317">
        <v>0.44</v>
      </c>
      <c r="BI275" s="249">
        <v>0.44</v>
      </c>
      <c r="BJ275" s="246">
        <f>SUM(AP275:BI275)</f>
        <v>10.7</v>
      </c>
      <c r="BK275" s="250">
        <f>((AP275/AQ275)-1)*100</f>
        <v>31.08108108108107</v>
      </c>
      <c r="BL275" s="250">
        <f>((AQ275/AR275)-1)*100</f>
        <v>15.625</v>
      </c>
      <c r="BM275" s="250">
        <f>((AR275/AS275)-1)*100</f>
        <v>3.2258064516129</v>
      </c>
      <c r="BN275" s="250">
        <f>IF(AU275=0,0,IF(AU275&gt;AS275,0,((AS275/AU275)-1)*100))</f>
        <v>3.333333333333344</v>
      </c>
      <c r="BO275" s="250">
        <f>IF(AV275=0,0,IF(AV275&gt;AU275,0,((AU275/AV275)-1)*100))</f>
        <v>0</v>
      </c>
      <c r="BP275" s="250">
        <f>IF(AX275=0,0,IF(AX275&gt;AV275,0,((AV275/AX275)-1)*100))</f>
        <v>0</v>
      </c>
      <c r="BQ275" s="251">
        <f>IF(AY275=0,0,IF(AY275&gt;AX275,0,((AX275/AY275)-1)*100))</f>
        <v>0</v>
      </c>
      <c r="BR275" s="252">
        <f>IF(AZ275=0,0,IF(AZ275&gt;AY275,0,((AY275/AZ275)-1)*100))</f>
        <v>0</v>
      </c>
      <c r="BS275" s="252">
        <f>IF(BA275=0,0,IF(BA275&gt;AZ275,0,((AZ275/BA275)-1)*100))</f>
        <v>0</v>
      </c>
      <c r="BT275" s="252">
        <f>IF(BB275=0,0,IF(BB275&gt;BA275,0,((BA275/BB275)-1)*100))</f>
        <v>0</v>
      </c>
      <c r="BU275" s="252">
        <f>IF(BC275=0,0,IF(BC275&gt;BB275,0,((BB275/BC275)-1)*100))</f>
        <v>7.14285714285714</v>
      </c>
      <c r="BV275" s="252">
        <f>IF(BD275=0,0,IF(BD275&gt;BC275,0,((BC275/BD275)-1)*100))</f>
        <v>0</v>
      </c>
      <c r="BW275" s="252">
        <f>IF(BE275=0,0,IF(BE275&gt;BD275,0,((BD275/BE275)-1)*100))</f>
        <v>0</v>
      </c>
      <c r="BX275" s="252">
        <f>IF(BF275=0,0,IF(BF275&gt;BE275,0,((BE275/BF275)-1)*100))</f>
        <v>12.00000000000001</v>
      </c>
      <c r="BY275" s="252">
        <f>IF(BG275=0,0,IF(BG275&gt;BF275,0,((BF275/BG275)-1)*100))</f>
        <v>6.382978723404253</v>
      </c>
      <c r="BZ275" s="252">
        <f>IF(BH275=0,0,IF(BH275&gt;BG275,0,((BG275/BH275)-1)*100))</f>
        <v>6.818181818181812</v>
      </c>
      <c r="CA275" s="253">
        <f>IF(BI275=0,0,IF(BI275&gt;BH275,0,((BH275/BI275)-1)*100))</f>
        <v>0</v>
      </c>
      <c r="CB275" s="250">
        <f>AVERAGE(BK275:CA275)</f>
        <v>5.035837561792384</v>
      </c>
      <c r="CC275" s="250">
        <f>SQRT(AVERAGE((BK275-$CB275)^2,(BL275-$CB275)^2,(BM275-$CB275)^2,(BN275-$CB275)^2,(BO275-$CB275)^2,(BP275-$CB275)^2,(BQ275-$CB275)^2,(BR275-$CB275)^2,(BS275-$CB275)^2,(BT275-$CB275)^2,(BU275-$CB275)^2,(BV275-$CB275)^2,(BW275-$CB275)^2,(BX275-$CB275)^2,(BY275-$CB275)^2,(BZ275-$CB275)^2,(CA275-$CB275)^2))</f>
        <v>7.980960336829192</v>
      </c>
      <c r="CD275" t="s" s="116">
        <v>132</v>
      </c>
      <c r="CE275" s="254">
        <f>IF(AN275="n/a","n/a",IF(U275&lt;0,"n/a",IF(U275="n/a","n/a",I275+AN275-U275)))</f>
        <v>0.6028413403675223</v>
      </c>
      <c r="CF275" s="254">
        <f>IF(AN275="n/a","n/a",I275+AN275)</f>
        <v>13.10284134036752</v>
      </c>
      <c r="CG275" s="250">
        <f>D275/10+(1000-E275)/100+IF(F275="N",2,IF(F275="Y",1,0))+IF(G275="N",2,IF(G275="Y",1,0))+IF(L275&gt;10,5,L275/2)+IF(S275&gt;100,0,IF(S275&lt;0,0,(100-S275)/10))+IF(U275&gt;100,0,IF(U275&lt;0,0,(100-U275)/10))+IF(X275="-",0,IF(X275="N/A",0,IF(X275&gt;5,0,5-X275)))+IF(Y275&gt;5,0,5-Y275)+IF(Z275="N/A",0,IF(Z275&gt;5,0,5-Z275))+IF(AB275&lt;0,0,IF(AB275="-",0,IF(AB275="N/A",0,IF(AB275&gt;10,5,AB275/2))))+IF(AC275="n/a",0,IF(AC275&lt;0,0,IF(AC275&gt;10,5,AC275/2)))+IF(AE275="n/a",0,IF(AE275&lt;0,0,IF(AE275&gt;10,5,AE275/2)))+AF275/10+IF(AG275&gt;100000,3,IF(AG275&gt;10000,2,IF(AG275&gt;1000,1,0)))+IF(AL275&gt;10,5,AL275/2)+IF(AM275="n/a",0,IF(AM275&gt;10,5,AM275/2))+IF(AN275="n/a",0,IF(AN275&gt;10,5,AN275/2))+IF(AO275="n/a",0,IF(AO275&lt;0,0,IF(AO275&gt;10,5,AO275/2)))+IF(CB275&gt;10,5,CB275/2)</f>
        <v>45.74621741415376</v>
      </c>
      <c r="CH275" s="255">
        <f>IF(AB275="n/a",1.03*AP275,IF(AB275&lt;0,1.01*AP275,IF(AB275&gt;10,1.1*AP275,(1+AB275/100)*AP275)))</f>
        <v>0.9991</v>
      </c>
      <c r="CI275" s="256">
        <f>IF($AC275="n/a",1.03*CH275,IF($AC275&lt;0,1.01*CH275,IF($AC275&gt;10,1.1*CH275,(1+$AC275/100)*CH275)))</f>
        <v>1.029073</v>
      </c>
      <c r="CJ275" s="257">
        <f>IF($AE275="n/a",1.03*CI275,IF($AE275&lt;0,1.01*CI275,IF($AE275&gt;10,1.1*CI275,(1+$AE275/100)*CI275)))</f>
        <v>1.05994519</v>
      </c>
      <c r="CK275" s="257">
        <f>IF($AE275="n/a",1.03*CJ275,IF($AE275&lt;0,1.01*CJ275,IF($AE275&gt;10,1.1*CJ275,(1+$AE275/100)*CJ275)))</f>
        <v>1.0917435457</v>
      </c>
      <c r="CL275" s="258">
        <f>IF($AE275="n/a",1.03*CK275,IF($AE275&lt;0,1.01*CK275,IF($AE275&gt;10,1.1*CK275,(1+$AE275/100)*CK275)))</f>
        <v>1.124495852071</v>
      </c>
      <c r="CM275" s="256">
        <f>SUM(CH275:CL275)</f>
        <v>5.304357587770999</v>
      </c>
      <c r="CN275" s="253">
        <f>(CM275/H275)*100</f>
        <v>13.34429581829182</v>
      </c>
      <c r="CO275" t="s" s="348">
        <v>143</v>
      </c>
      <c r="CP275" t="s" s="388">
        <v>143</v>
      </c>
      <c r="CQ275" s="352">
        <v>-11.8</v>
      </c>
      <c r="CR275" s="351">
        <v>0.9</v>
      </c>
      <c r="CS275" s="352">
        <v>0.1</v>
      </c>
    </row>
    <row r="276" ht="11.25" customHeight="1">
      <c r="A276" t="s" s="146">
        <v>1683</v>
      </c>
      <c r="B276" t="s" s="146">
        <v>1684</v>
      </c>
      <c r="C276" t="s" s="273">
        <v>456</v>
      </c>
      <c r="D276" s="267">
        <v>8</v>
      </c>
      <c r="E276" s="85">
        <v>350</v>
      </c>
      <c r="F276" t="s" s="151">
        <v>129</v>
      </c>
      <c r="G276" t="s" s="152">
        <v>129</v>
      </c>
      <c r="H276" s="496">
        <v>46.51</v>
      </c>
      <c r="I276" s="269">
        <f>(R276/H276)*100</f>
        <v>4.902171576005161</v>
      </c>
      <c r="J276" s="270">
        <v>0.18</v>
      </c>
      <c r="K276" s="270">
        <v>0.19</v>
      </c>
      <c r="L276" s="269">
        <f>((K276/J276)-1)*100</f>
        <v>5.555555555555558</v>
      </c>
      <c r="M276" s="554">
        <v>42662</v>
      </c>
      <c r="N276" s="554">
        <v>42664</v>
      </c>
      <c r="O276" s="554">
        <v>42674</v>
      </c>
      <c r="P276" t="s" s="273">
        <v>1250</v>
      </c>
      <c r="Q276" t="s" s="667">
        <v>1685</v>
      </c>
      <c r="R276" s="271">
        <f>K276*12</f>
        <v>2.28</v>
      </c>
      <c r="S276" s="275">
        <f>IF(OR(W276&lt;0.01,W276="n/a"),"n/a",R276/W276*100)</f>
        <v>100.4405286343612</v>
      </c>
      <c r="T276" s="276">
        <f>IF(OR(W276&lt;0.01,Z276="n/a"),"n/a",(H276/SQRT(22.5*W276*(H276/Z276))-1)*100)</f>
        <v>48.44879104724016</v>
      </c>
      <c r="U276" s="269">
        <f>IF(OR(W276&lt;0.01,W276="n/a"),"n/a",H276/W276)</f>
        <v>20.48898678414097</v>
      </c>
      <c r="V276" s="277">
        <v>12</v>
      </c>
      <c r="W276" s="268">
        <v>2.27</v>
      </c>
      <c r="X276" s="268">
        <v>5.12</v>
      </c>
      <c r="Y276" s="278">
        <v>10.91</v>
      </c>
      <c r="Z276" s="279">
        <v>2.42</v>
      </c>
      <c r="AA276" s="280">
        <v>12</v>
      </c>
      <c r="AB276" s="281">
        <v>13.4</v>
      </c>
      <c r="AC276" s="282">
        <v>1.01</v>
      </c>
      <c r="AD276" s="283">
        <v>10.6</v>
      </c>
      <c r="AE276" s="283">
        <v>4</v>
      </c>
      <c r="AF276" s="284">
        <v>9</v>
      </c>
      <c r="AG276" s="285">
        <v>1833</v>
      </c>
      <c r="AH276" s="286">
        <v>0.2</v>
      </c>
      <c r="AI276" s="287">
        <v>0.85</v>
      </c>
      <c r="AJ276" s="288">
        <f>IF(OR(AD276&lt;0,AD276="n/a",AD276=0,AN276="n/a"),"n/a",AN276/AD276)</f>
        <v>0.5137015887754598</v>
      </c>
      <c r="AK276" s="289">
        <f>IF(OR(AN276&lt;0,AN276="n/a",AO276&lt;0,AO276="n/a"),"n/a",AN276/AO276)</f>
        <v>1.271742196758475</v>
      </c>
      <c r="AL276" s="290">
        <f>((AP276/AQ276)^(1/1)-1)*100</f>
        <v>5.797101449275366</v>
      </c>
      <c r="AM276" s="290">
        <f>IF(AS276=0,"n/a",((AP276/AS276)^(1/3)-1)*100)</f>
        <v>4.756998120608347</v>
      </c>
      <c r="AN276" s="290">
        <f>IF(AV276=0,"n/a",((AP276/AV276)^(1/5)-1)*100)</f>
        <v>5.445236841019874</v>
      </c>
      <c r="AO276" s="291">
        <f>IF(BB276=0,"n/a",((AP276/BB276)^(1/10)-1)*100)</f>
        <v>4.281714371748579</v>
      </c>
      <c r="AP276" s="288">
        <v>2.19</v>
      </c>
      <c r="AQ276" s="288">
        <v>2.07</v>
      </c>
      <c r="AR276" s="510">
        <v>2.04</v>
      </c>
      <c r="AS276" s="288">
        <v>1.905</v>
      </c>
      <c r="AT276" s="292"/>
      <c r="AU276" s="288">
        <v>1.79</v>
      </c>
      <c r="AV276" s="510">
        <v>1.68</v>
      </c>
      <c r="AW276" s="292"/>
      <c r="AX276" s="293">
        <v>1.58</v>
      </c>
      <c r="AY276" s="403">
        <v>1.56</v>
      </c>
      <c r="AZ276" s="295">
        <v>1.56</v>
      </c>
      <c r="BA276" s="295">
        <v>1.5</v>
      </c>
      <c r="BB276" s="295">
        <v>1.44</v>
      </c>
      <c r="BC276" s="295">
        <v>1.18</v>
      </c>
      <c r="BD276" s="295">
        <v>1.125</v>
      </c>
      <c r="BE276" s="295">
        <v>0.65</v>
      </c>
      <c r="BF276" s="295">
        <v>0.4</v>
      </c>
      <c r="BG276" s="426">
        <v>0</v>
      </c>
      <c r="BH276" s="426">
        <v>0.87</v>
      </c>
      <c r="BI276" s="296">
        <v>1.56</v>
      </c>
      <c r="BJ276" s="293">
        <f>SUM(AP276:BI276)</f>
        <v>25.1</v>
      </c>
      <c r="BK276" s="297">
        <f>((AP276/AQ276)-1)*100</f>
        <v>5.797101449275366</v>
      </c>
      <c r="BL276" s="297">
        <f>((AQ276/AR276)-1)*100</f>
        <v>1.470588235294112</v>
      </c>
      <c r="BM276" s="297">
        <f>((AR276/AS276)-1)*100</f>
        <v>7.086614173228356</v>
      </c>
      <c r="BN276" s="297">
        <f>IF(AU276=0,0,IF(AU276&gt;AS276,0,((AS276/AU276)-1)*100))</f>
        <v>6.424581005586583</v>
      </c>
      <c r="BO276" s="297">
        <f>IF(AV276=0,0,IF(AV276&gt;AU276,0,((AU276/AV276)-1)*100))</f>
        <v>6.547619047619047</v>
      </c>
      <c r="BP276" s="297">
        <f>IF(AX276=0,0,IF(AX276&gt;AV276,0,((AV276/AX276)-1)*100))</f>
        <v>6.329113924050622</v>
      </c>
      <c r="BQ276" s="298">
        <f>IF(AY276=0,0,IF(AY276&gt;AX276,0,((AX276/AY276)-1)*100))</f>
        <v>1.282051282051277</v>
      </c>
      <c r="BR276" s="299">
        <f>IF(AZ276=0,0,IF(AZ276&gt;AY276,0,((AY276/AZ276)-1)*100))</f>
        <v>0</v>
      </c>
      <c r="BS276" s="299">
        <f>IF(BA276=0,0,IF(BA276&gt;AZ276,0,((AZ276/BA276)-1)*100))</f>
        <v>4.000000000000004</v>
      </c>
      <c r="BT276" s="299">
        <f>IF(BB276=0,0,IF(BB276&gt;BA276,0,((BA276/BB276)-1)*100))</f>
        <v>4.166666666666674</v>
      </c>
      <c r="BU276" s="299">
        <f>IF(BC276=0,0,IF(BC276&gt;BB276,0,((BB276/BC276)-1)*100))</f>
        <v>22.03389830508475</v>
      </c>
      <c r="BV276" s="299">
        <f>IF(BD276=0,0,IF(BD276&gt;BC276,0,((BC276/BD276)-1)*100))</f>
        <v>4.888888888888876</v>
      </c>
      <c r="BW276" s="299">
        <f>IF(BE276=0,0,IF(BE276&gt;BD276,0,((BD276/BE276)-1)*100))</f>
        <v>73.07692307692307</v>
      </c>
      <c r="BX276" s="299">
        <f>IF(BF276=0,0,IF(BF276&gt;BE276,0,((BE276/BF276)-1)*100))</f>
        <v>62.5</v>
      </c>
      <c r="BY276" s="299">
        <f>IF(BG276=0,0,IF(BG276&gt;BF276,0,((BF276/BG276)-1)*100))</f>
        <v>0</v>
      </c>
      <c r="BZ276" s="299">
        <f>IF(BH276=0,0,IF(BH276&gt;BG276,0,((BG276/BH276)-1)*100))</f>
        <v>0</v>
      </c>
      <c r="CA276" s="300">
        <f>IF(BI276=0,0,IF(BI276&gt;BH276,0,((BH276/BI276)-1)*100))</f>
        <v>0</v>
      </c>
      <c r="CB276" s="297">
        <f>AVERAGE(BK276:CA276)</f>
        <v>12.09435565027463</v>
      </c>
      <c r="CC276" s="297">
        <f>SQRT(AVERAGE((BK276-$CB276)^2,(BL276-$CB276)^2,(BM276-$CB276)^2,(BN276-$CB276)^2,(BO276-$CB276)^2,(BP276-$CB276)^2,(BQ276-$CB276)^2,(BR276-$CB276)^2,(BS276-$CB276)^2,(BT276-$CB276)^2,(BU276-$CB276)^2,(BV276-$CB276)^2,(BW276-$CB276)^2,(BX276-$CB276)^2,(BY276-$CB276)^2,(BZ276-$CB276)^2,(CA276-$CB276)^2))</f>
        <v>21.02439795699893</v>
      </c>
      <c r="CD276" t="s" s="146">
        <v>285</v>
      </c>
      <c r="CE276" s="301">
        <f>IF(AN276="n/a","n/a",IF(U276&lt;0,"n/a",IF(U276="n/a","n/a",I276+AN276-U276)))</f>
        <v>-10.14157836711593</v>
      </c>
      <c r="CF276" s="301">
        <f>IF(AN276="n/a","n/a",I276+AN276)</f>
        <v>10.34740841702503</v>
      </c>
      <c r="CG276" s="297">
        <f>D276/10+(1000-E276)/100+IF(F276="N",2,IF(F276="Y",1,0))+IF(G276="N",2,IF(G276="Y",1,0))+IF(L276&gt;10,5,L276/2)+IF(S276&gt;100,0,IF(S276&lt;0,0,(100-S276)/10))+IF(U276&gt;100,0,IF(U276&lt;0,0,(100-U276)/10))+IF(X276="-",0,IF(X276="N/A",0,IF(X276&gt;5,0,5-X276)))+IF(Y276&gt;5,0,5-Y276)+IF(Z276="N/A",0,IF(Z276&gt;5,0,5-Z276))+IF(AB276&lt;0,0,IF(AB276="-",0,IF(AB276="N/A",0,IF(AB276&gt;10,5,AB276/2))))+IF(AC276="n/a",0,IF(AC276&lt;0,0,IF(AC276&gt;10,5,AC276/2)))+IF(AE276="n/a",0,IF(AE276&lt;0,0,IF(AE276&gt;10,5,AE276/2)))+AF276/10+IF(AG276&gt;100000,3,IF(AG276&gt;10000,2,IF(AG276&gt;1000,1,0)))+IF(AL276&gt;10,5,AL276/2)+IF(AM276="n/a",0,IF(AM276&gt;10,5,AM276/2))+IF(AN276="n/a",0,IF(AN276&gt;10,5,AN276/2))+IF(AO276="n/a",0,IF(AO276&lt;0,0,IF(AO276&gt;10,5,AO276/2)))+IF(CB276&gt;10,5,CB276/2)</f>
        <v>45.15440449068976</v>
      </c>
      <c r="CH276" s="302">
        <f>IF(AB276="n/a",1.03*AP276,IF(AB276&lt;0,1.01*AP276,IF(AB276&gt;10,1.1*AP276,(1+AB276/100)*AP276)))</f>
        <v>2.409</v>
      </c>
      <c r="CI276" s="303">
        <f>IF($AC276="n/a",1.03*CH276,IF($AC276&lt;0,1.01*CH276,IF($AC276&gt;10,1.1*CH276,(1+$AC276/100)*CH276)))</f>
        <v>2.4333309</v>
      </c>
      <c r="CJ276" s="304">
        <f>IF($AE276="n/a",1.03*CI276,IF($AE276&lt;0,1.01*CI276,IF($AE276&gt;10,1.1*CI276,(1+$AE276/100)*CI276)))</f>
        <v>2.530664136</v>
      </c>
      <c r="CK276" s="304">
        <f>IF($AE276="n/a",1.03*CJ276,IF($AE276&lt;0,1.01*CJ276,IF($AE276&gt;10,1.1*CJ276,(1+$AE276/100)*CJ276)))</f>
        <v>2.631890701440</v>
      </c>
      <c r="CL276" s="305">
        <f>IF($AE276="n/a",1.03*CK276,IF($AE276&lt;0,1.01*CK276,IF($AE276&gt;10,1.1*CK276,(1+$AE276/100)*CK276)))</f>
        <v>2.7371663294976</v>
      </c>
      <c r="CM276" s="303">
        <f>SUM(CH276:CL276)</f>
        <v>12.7420520669376</v>
      </c>
      <c r="CN276" s="300">
        <f>(CM276/H276)*100</f>
        <v>27.39637081689443</v>
      </c>
      <c r="CO276" s="306">
        <v>0.2</v>
      </c>
      <c r="CP276" s="307">
        <v>7.8</v>
      </c>
      <c r="CQ276" s="308">
        <v>-12</v>
      </c>
      <c r="CR276" s="307">
        <v>-2.2</v>
      </c>
      <c r="CS276" s="308">
        <v>-3.5</v>
      </c>
    </row>
    <row r="277" ht="11.25" customHeight="1">
      <c r="A277" t="s" s="173">
        <v>1686</v>
      </c>
      <c r="B277" t="s" s="110">
        <v>1687</v>
      </c>
      <c r="C277" t="s" s="110">
        <v>150</v>
      </c>
      <c r="D277" s="174">
        <v>7</v>
      </c>
      <c r="E277" s="85">
        <v>517</v>
      </c>
      <c r="F277" t="s" s="118">
        <v>129</v>
      </c>
      <c r="G277" t="s" s="113">
        <v>129</v>
      </c>
      <c r="H277" s="495">
        <v>103.53</v>
      </c>
      <c r="I277" s="177">
        <f>(R277/H277)*100</f>
        <v>3.477252970153578</v>
      </c>
      <c r="J277" s="311">
        <v>0.85</v>
      </c>
      <c r="K277" s="311">
        <v>0.9</v>
      </c>
      <c r="L277" s="177">
        <f>((K277/J277)-1)*100</f>
        <v>5.882352941176472</v>
      </c>
      <c r="M277" s="179">
        <v>42887</v>
      </c>
      <c r="N277" s="179">
        <v>42891</v>
      </c>
      <c r="O277" s="179">
        <v>42898</v>
      </c>
      <c r="P277" t="s" s="173">
        <v>136</v>
      </c>
      <c r="Q277" t="s" s="420">
        <v>1688</v>
      </c>
      <c r="R277" s="180">
        <f>K277*4</f>
        <v>3.6</v>
      </c>
      <c r="S277" s="181">
        <f>IF(OR(W277&lt;0.01,W277="n/a"),"n/a",R277/W277*100)</f>
        <v>39.95560488346282</v>
      </c>
      <c r="T277" s="182">
        <f>IF(OR(W277&lt;0.01,Z277="n/a"),"n/a",(H277/SQRT(22.5*W277*(H277/Z277))-1)*100)</f>
        <v>75.77501342884871</v>
      </c>
      <c r="U277" s="177">
        <f>IF(OR(W277&lt;0.01,W277="n/a"),"n/a",H277/W277)</f>
        <v>11.49056603773585</v>
      </c>
      <c r="V277" s="183">
        <v>12</v>
      </c>
      <c r="W277" s="176">
        <v>9.01</v>
      </c>
      <c r="X277" s="176">
        <v>1.77</v>
      </c>
      <c r="Y277" s="184">
        <v>1.31</v>
      </c>
      <c r="Z277" s="185">
        <v>6.05</v>
      </c>
      <c r="AA277" s="186">
        <v>57.2</v>
      </c>
      <c r="AB277" s="187">
        <v>-4.7</v>
      </c>
      <c r="AC277" s="188">
        <v>-6.01</v>
      </c>
      <c r="AD277" s="189">
        <v>16</v>
      </c>
      <c r="AE277" s="189">
        <v>6.5</v>
      </c>
      <c r="AF277" s="190">
        <v>20</v>
      </c>
      <c r="AG277" s="191">
        <v>41897</v>
      </c>
      <c r="AH277" s="192">
        <v>19.9</v>
      </c>
      <c r="AI277" s="193">
        <v>1.32</v>
      </c>
      <c r="AJ277" s="194">
        <f>IF(OR(AD277&lt;0,AD277="n/a",AD277=0,AN277="n/a"),"n/a",AN277/AD277)</f>
        <v>2.709758958733444</v>
      </c>
      <c r="AK277" t="s" s="338">
        <f>IF(OR(AN277&lt;0,AN277="n/a",AO277&lt;0,AO277="n/a"),"n/a",AN277/AO277)</f>
        <v>143</v>
      </c>
      <c r="AL277" s="196">
        <f>((AP277/AQ277)^(1/1)-1)*100</f>
        <v>9.539473684210531</v>
      </c>
      <c r="AM277" s="196">
        <f>IF(AS277=0,"n/a",((AP277/AS277)^(1/3)-1)*100)</f>
        <v>18.52357593194971</v>
      </c>
      <c r="AN277" s="196">
        <f>IF(AV277=0,"n/a",((AP277/AV277)^(1/5)-1)*100)</f>
        <v>43.3561433397351</v>
      </c>
      <c r="AO277" t="s" s="338">
        <f>IF(BB277=0,"n/a",((AP277/BB277)^(1/10)-1)*100)</f>
        <v>143</v>
      </c>
      <c r="AP277" s="194">
        <v>3.33</v>
      </c>
      <c r="AQ277" s="194">
        <v>3.04</v>
      </c>
      <c r="AR277" s="194">
        <v>2.7</v>
      </c>
      <c r="AS277" s="194">
        <v>2</v>
      </c>
      <c r="AT277" s="199"/>
      <c r="AU277" s="194">
        <v>1.45</v>
      </c>
      <c r="AV277" s="194">
        <v>0.55</v>
      </c>
      <c r="AW277" s="199"/>
      <c r="AX277" s="398">
        <v>0</v>
      </c>
      <c r="AY277" s="370">
        <v>0</v>
      </c>
      <c r="AZ277" s="203">
        <v>0</v>
      </c>
      <c r="BA277" s="203">
        <v>0</v>
      </c>
      <c r="BB277" s="203">
        <v>0</v>
      </c>
      <c r="BC277" s="203">
        <v>0</v>
      </c>
      <c r="BD277" s="203">
        <v>0</v>
      </c>
      <c r="BE277" s="203">
        <v>0</v>
      </c>
      <c r="BF277" s="203">
        <v>0</v>
      </c>
      <c r="BG277" s="203">
        <v>0</v>
      </c>
      <c r="BH277" s="203">
        <v>0</v>
      </c>
      <c r="BI277" s="204">
        <v>0</v>
      </c>
      <c r="BJ277" s="200">
        <f>SUM(AP277:BI277)</f>
        <v>13.07</v>
      </c>
      <c r="BK277" s="205">
        <f>((AP277/AQ277)-1)*100</f>
        <v>9.539473684210531</v>
      </c>
      <c r="BL277" s="205">
        <f>((AQ277/AR277)-1)*100</f>
        <v>12.59259259259258</v>
      </c>
      <c r="BM277" s="205">
        <f>((AR277/AS277)-1)*100</f>
        <v>35.00000000000001</v>
      </c>
      <c r="BN277" s="205">
        <f>IF(AU277=0,0,IF(AU277&gt;AS277,0,((AS277/AU277)-1)*100))</f>
        <v>37.93103448275863</v>
      </c>
      <c r="BO277" s="205">
        <f>IF(AV277=0,0,IF(AV277&gt;AU277,0,((AU277/AV277)-1)*100))</f>
        <v>163.6363636363636</v>
      </c>
      <c r="BP277" s="205">
        <f>IF(AX277=0,0,IF(AX277&gt;AV277,0,((AV277/AX277)-1)*100))</f>
        <v>0</v>
      </c>
      <c r="BQ277" s="206">
        <f>IF(AY277=0,0,IF(AY277&gt;AX277,0,((AX277/AY277)-1)*100))</f>
        <v>0</v>
      </c>
      <c r="BR277" s="207">
        <f>IF(AZ277=0,0,IF(AZ277&gt;AY277,0,((AY277/AZ277)-1)*100))</f>
        <v>0</v>
      </c>
      <c r="BS277" s="207">
        <f>IF(BA277=0,0,IF(BA277&gt;AZ277,0,((AZ277/BA277)-1)*100))</f>
        <v>0</v>
      </c>
      <c r="BT277" s="207">
        <f>IF(BB277=0,0,IF(BB277&gt;BA277,0,((BA277/BB277)-1)*100))</f>
        <v>0</v>
      </c>
      <c r="BU277" s="207">
        <f>IF(BC277=0,0,IF(BC277&gt;BB277,0,((BB277/BC277)-1)*100))</f>
        <v>0</v>
      </c>
      <c r="BV277" s="207">
        <f>IF(BD277=0,0,IF(BD277&gt;BC277,0,((BC277/BD277)-1)*100))</f>
        <v>0</v>
      </c>
      <c r="BW277" s="207">
        <f>IF(BE277=0,0,IF(BE277&gt;BD277,0,((BD277/BE277)-1)*100))</f>
        <v>0</v>
      </c>
      <c r="BX277" s="207">
        <f>IF(BF277=0,0,IF(BF277&gt;BE277,0,((BE277/BF277)-1)*100))</f>
        <v>0</v>
      </c>
      <c r="BY277" s="207">
        <f>IF(BG277=0,0,IF(BG277&gt;BF277,0,((BF277/BG277)-1)*100))</f>
        <v>0</v>
      </c>
      <c r="BZ277" s="207">
        <f>IF(BH277=0,0,IF(BH277&gt;BG277,0,((BG277/BH277)-1)*100))</f>
        <v>0</v>
      </c>
      <c r="CA277" s="208">
        <f>IF(BI277=0,0,IF(BI277&gt;BH277,0,((BH277/BI277)-1)*100))</f>
        <v>0</v>
      </c>
      <c r="CB277" s="205">
        <f>AVERAGE(BK277:CA277)</f>
        <v>15.21761555270149</v>
      </c>
      <c r="CC277" s="205">
        <f>SQRT(AVERAGE((BK277-$CB277)^2,(BL277-$CB277)^2,(BM277-$CB277)^2,(BN277-$CB277)^2,(BO277-$CB277)^2,(BP277-$CB277)^2,(BQ277-$CB277)^2,(BR277-$CB277)^2,(BS277-$CB277)^2,(BT277-$CB277)^2,(BU277-$CB277)^2,(BV277-$CB277)^2,(BW277-$CB277)^2,(BX277-$CB277)^2,(BY277-$CB277)^2,(BZ277-$CB277)^2,(CA277-$CB277)^2))</f>
        <v>38.92179854572063</v>
      </c>
      <c r="CD277" t="s" s="110">
        <v>152</v>
      </c>
      <c r="CE277" s="209">
        <f>IF(AN277="n/a","n/a",IF(U277&lt;0,"n/a",IF(U277="n/a","n/a",I277+AN277-U277)))</f>
        <v>35.34283027215282</v>
      </c>
      <c r="CF277" s="209">
        <f>IF(AN277="n/a","n/a",I277+AN277)</f>
        <v>46.83339630988868</v>
      </c>
      <c r="CG277" s="205">
        <f>D277/10+(1000-E277)/100+IF(F277="N",2,IF(F277="Y",1,0))+IF(G277="N",2,IF(G277="Y",1,0))+IF(L277&gt;10,5,L277/2)+IF(S277&gt;100,0,IF(S277&lt;0,0,(100-S277)/10))+IF(U277&gt;100,0,IF(U277&lt;0,0,(100-U277)/10))+IF(X277="-",0,IF(X277="N/A",0,IF(X277&gt;5,0,5-X277)))+IF(Y277&gt;5,0,5-Y277)+IF(Z277="N/A",0,IF(Z277&gt;5,0,5-Z277))+IF(AB277&lt;0,0,IF(AB277="-",0,IF(AB277="N/A",0,IF(AB277&gt;10,5,AB277/2))))+IF(AC277="n/a",0,IF(AC277&lt;0,0,IF(AC277&gt;10,5,AC277/2)))+IF(AE277="n/a",0,IF(AE277&lt;0,0,IF(AE277&gt;10,5,AE277/2)))+AF277/10+IF(AG277&gt;100000,3,IF(AG277&gt;10000,2,IF(AG277&gt;1000,1,0)))+IF(AL277&gt;10,5,AL277/2)+IF(AM277="n/a",0,IF(AM277&gt;10,5,AM277/2))+IF(AN277="n/a",0,IF(AN277&gt;10,5,AN277/2))+IF(AO277="n/a",0,IF(AO277&lt;0,0,IF(AO277&gt;10,5,AO277/2)))+IF(CB277&gt;10,5,CB277/2)</f>
        <v>57.26629622057364</v>
      </c>
      <c r="CH277" s="315">
        <f>IF(AB277="n/a",1.03*AP277,IF(AB277&lt;0,1.01*AP277,IF(AB277&gt;10,1.1*AP277,(1+AB277/100)*AP277)))</f>
        <v>3.3633</v>
      </c>
      <c r="CI277" s="211">
        <f>IF($AC277="n/a",1.03*CH277,IF($AC277&lt;0,1.01*CH277,IF($AC277&gt;10,1.1*CH277,(1+$AC277/100)*CH277)))</f>
        <v>3.396933</v>
      </c>
      <c r="CJ277" s="212">
        <f>IF($AE277="n/a",1.03*CI277,IF($AE277&lt;0,1.01*CI277,IF($AE277&gt;10,1.1*CI277,(1+$AE277/100)*CI277)))</f>
        <v>3.617733645</v>
      </c>
      <c r="CK277" s="212">
        <f>IF($AE277="n/a",1.03*CJ277,IF($AE277&lt;0,1.01*CJ277,IF($AE277&gt;10,1.1*CJ277,(1+$AE277/100)*CJ277)))</f>
        <v>3.852886331925</v>
      </c>
      <c r="CL277" s="210">
        <f>IF($AE277="n/a",1.03*CK277,IF($AE277&lt;0,1.01*CK277,IF($AE277&gt;10,1.1*CK277,(1+$AE277/100)*CK277)))</f>
        <v>4.103323943500125</v>
      </c>
      <c r="CM277" s="211">
        <f>SUM(CH277:CL277)</f>
        <v>18.33417692042513</v>
      </c>
      <c r="CN277" s="208">
        <f>(CM277/H277)*100</f>
        <v>17.70904754218596</v>
      </c>
      <c r="CO277" s="213">
        <v>1.07</v>
      </c>
      <c r="CP277" s="214">
        <v>35</v>
      </c>
      <c r="CQ277" s="215">
        <v>-4</v>
      </c>
      <c r="CR277" s="214">
        <v>7.9</v>
      </c>
      <c r="CS277" s="215">
        <v>16</v>
      </c>
    </row>
    <row r="278" ht="11.25" customHeight="1">
      <c r="A278" t="s" s="116">
        <v>1689</v>
      </c>
      <c r="B278" t="s" s="116">
        <v>1690</v>
      </c>
      <c r="C278" t="s" s="227">
        <v>372</v>
      </c>
      <c r="D278" s="218">
        <v>8</v>
      </c>
      <c r="E278" s="85">
        <v>418</v>
      </c>
      <c r="F278" t="s" s="220">
        <v>55</v>
      </c>
      <c r="G278" t="s" s="221">
        <v>55</v>
      </c>
      <c r="H278" s="493">
        <v>54.6</v>
      </c>
      <c r="I278" s="223">
        <f>(R278/H278)*100</f>
        <v>5.421245421245421</v>
      </c>
      <c r="J278" s="224">
        <v>0.71</v>
      </c>
      <c r="K278" s="224">
        <v>0.74</v>
      </c>
      <c r="L278" s="223">
        <f>((K278/J278)-1)*100</f>
        <v>4.225352112676051</v>
      </c>
      <c r="M278" s="226">
        <v>43048</v>
      </c>
      <c r="N278" s="226">
        <v>43049</v>
      </c>
      <c r="O278" s="226">
        <v>43070</v>
      </c>
      <c r="P278" t="s" s="227">
        <v>147</v>
      </c>
      <c r="Q278" s="325"/>
      <c r="R278" s="225">
        <f>K278*4</f>
        <v>2.96</v>
      </c>
      <c r="S278" s="228">
        <f>IF(OR(W278&lt;0.01,W278="n/a"),"n/a",R278/W278*100)</f>
        <v>290.1960784313725</v>
      </c>
      <c r="T278" s="229">
        <f>IF(OR(W278&lt;0.01,Z278="n/a"),"n/a",(H278/SQRT(22.5*W278*(H278/Z278))-1)*100)</f>
        <v>118.1322978066412</v>
      </c>
      <c r="U278" s="223">
        <f>IF(OR(W278&lt;0.01,W278="n/a"),"n/a",H278/W278)</f>
        <v>53.52941176470588</v>
      </c>
      <c r="V278" s="230">
        <v>12</v>
      </c>
      <c r="W278" s="222">
        <v>1.02</v>
      </c>
      <c r="X278" t="s" s="399">
        <v>143</v>
      </c>
      <c r="Y278" s="231">
        <v>7.64</v>
      </c>
      <c r="Z278" s="232">
        <v>2</v>
      </c>
      <c r="AA278" s="233">
        <v>3.6</v>
      </c>
      <c r="AB278" s="234">
        <v>14.4</v>
      </c>
      <c r="AC278" s="235">
        <v>-19.96</v>
      </c>
      <c r="AD278" s="236">
        <v>15.5</v>
      </c>
      <c r="AE278" s="236">
        <v>-0.11</v>
      </c>
      <c r="AF278" s="237">
        <v>20</v>
      </c>
      <c r="AG278" s="238">
        <v>7788</v>
      </c>
      <c r="AH278" s="239">
        <v>0.1</v>
      </c>
      <c r="AI278" s="240">
        <v>1.29</v>
      </c>
      <c r="AJ278" s="241">
        <f>IF(OR(AD278&lt;0,AD278="n/a",AD278=0,AN278="n/a"),"n/a",AN278/AD278)</f>
        <v>0.3904028280083774</v>
      </c>
      <c r="AK278" t="s" s="265">
        <v>143</v>
      </c>
      <c r="AL278" s="243">
        <f>((AP278/AQ278)^(1/1)-1)*100</f>
        <v>4.562737642585546</v>
      </c>
      <c r="AM278" s="243">
        <f>IF(AS278=0,"n/a",((AP278/AS278)^(1/3)-1)*100)</f>
        <v>5.230159891742292</v>
      </c>
      <c r="AN278" s="243">
        <f>IF(AV278=0,"n/a",((AP278/AV278)^(1/5)-1)*100)</f>
        <v>6.051243834129849</v>
      </c>
      <c r="AO278" s="244">
        <f>IF(BB278=0,"n/a",((AP278/BB278)^(1/10)-1)*100)</f>
        <v>0</v>
      </c>
      <c r="AP278" s="241">
        <v>2.75</v>
      </c>
      <c r="AQ278" s="241">
        <v>2.63</v>
      </c>
      <c r="AR278" s="241">
        <v>2.51</v>
      </c>
      <c r="AS278" s="241">
        <v>2.36</v>
      </c>
      <c r="AT278" s="245"/>
      <c r="AU278" s="241">
        <v>2.23</v>
      </c>
      <c r="AV278" s="241">
        <v>2.05</v>
      </c>
      <c r="AW278" s="245"/>
      <c r="AX278" s="246">
        <v>1.56</v>
      </c>
      <c r="AY278" s="394">
        <v>0.98</v>
      </c>
      <c r="AZ278" s="248">
        <v>3.2</v>
      </c>
      <c r="BA278" s="248">
        <v>2.93</v>
      </c>
      <c r="BB278" s="248">
        <v>2.75</v>
      </c>
      <c r="BC278" s="248">
        <v>2.63</v>
      </c>
      <c r="BD278" s="248">
        <v>2.48</v>
      </c>
      <c r="BE278" s="248">
        <v>2.32</v>
      </c>
      <c r="BF278" s="248">
        <v>2.22</v>
      </c>
      <c r="BG278" s="248">
        <v>2.14</v>
      </c>
      <c r="BH278" s="248">
        <v>2.06</v>
      </c>
      <c r="BI278" s="249">
        <v>1.965</v>
      </c>
      <c r="BJ278" s="246">
        <f>SUM(AP278:BI278)</f>
        <v>41.765</v>
      </c>
      <c r="BK278" s="250">
        <f>((AP278/AQ278)-1)*100</f>
        <v>4.562737642585546</v>
      </c>
      <c r="BL278" s="250">
        <f>((AQ278/AR278)-1)*100</f>
        <v>4.7808764940239</v>
      </c>
      <c r="BM278" s="250">
        <f>((AR278/AS278)-1)*100</f>
        <v>6.355932203389836</v>
      </c>
      <c r="BN278" s="250">
        <f>IF(AU278=0,0,IF(AU278&gt;AS278,0,((AS278/AU278)-1)*100))</f>
        <v>5.829596412556048</v>
      </c>
      <c r="BO278" s="250">
        <f>IF(AV278=0,0,IF(AV278&gt;AU278,0,((AU278/AV278)-1)*100))</f>
        <v>8.780487804878057</v>
      </c>
      <c r="BP278" s="250">
        <f>IF(AX278=0,0,IF(AX278&gt;AV278,0,((AV278/AX278)-1)*100))</f>
        <v>31.41025641025639</v>
      </c>
      <c r="BQ278" s="251">
        <f>IF(AY278=0,0,IF(AY278&gt;AX278,0,((AX278/AY278)-1)*100))</f>
        <v>59.18367346938776</v>
      </c>
      <c r="BR278" s="252">
        <f>IF(AZ278=0,0,IF(AZ278&gt;AY278,0,((AY278/AZ278)-1)*100))</f>
        <v>0</v>
      </c>
      <c r="BS278" s="252">
        <f>IF(BA278=0,0,IF(BA278&gt;AZ278,0,((AZ278/BA278)-1)*100))</f>
        <v>9.215017064846421</v>
      </c>
      <c r="BT278" s="252">
        <f>IF(BB278=0,0,IF(BB278&gt;BA278,0,((BA278/BB278)-1)*100))</f>
        <v>6.545454545454543</v>
      </c>
      <c r="BU278" s="252">
        <f>IF(BC278=0,0,IF(BC278&gt;BB278,0,((BB278/BC278)-1)*100))</f>
        <v>4.562737642585546</v>
      </c>
      <c r="BV278" s="252">
        <f>IF(BD278=0,0,IF(BD278&gt;BC278,0,((BC278/BD278)-1)*100))</f>
        <v>6.048387096774199</v>
      </c>
      <c r="BW278" s="252">
        <f>IF(BE278=0,0,IF(BE278&gt;BD278,0,((BD278/BE278)-1)*100))</f>
        <v>6.896551724137945</v>
      </c>
      <c r="BX278" s="252">
        <f>IF(BF278=0,0,IF(BF278&gt;BE278,0,((BE278/BF278)-1)*100))</f>
        <v>4.504504504504481</v>
      </c>
      <c r="BY278" s="252">
        <f>IF(BG278=0,0,IF(BG278&gt;BF278,0,((BF278/BG278)-1)*100))</f>
        <v>3.738317757009346</v>
      </c>
      <c r="BZ278" s="252">
        <f>IF(BH278=0,0,IF(BH278&gt;BG278,0,((BG278/BH278)-1)*100))</f>
        <v>3.883495145631066</v>
      </c>
      <c r="CA278" s="253">
        <f>IF(BI278=0,0,IF(BI278&gt;BH278,0,((BH278/BI278)-1)*100))</f>
        <v>4.834605597964381</v>
      </c>
      <c r="CB278" s="250">
        <f>AVERAGE(BK278:CA278)</f>
        <v>10.06662538329326</v>
      </c>
      <c r="CC278" s="250">
        <f>SQRT(AVERAGE((BK278-$CB278)^2,(BL278-$CB278)^2,(BM278-$CB278)^2,(BN278-$CB278)^2,(BO278-$CB278)^2,(BP278-$CB278)^2,(BQ278-$CB278)^2,(BR278-$CB278)^2,(BS278-$CB278)^2,(BT278-$CB278)^2,(BU278-$CB278)^2,(BV278-$CB278)^2,(BW278-$CB278)^2,(BX278-$CB278)^2,(BY278-$CB278)^2,(BZ278-$CB278)^2,(CA278-$CB278)^2))</f>
        <v>13.86315840888326</v>
      </c>
      <c r="CD278" t="s" s="116">
        <v>285</v>
      </c>
      <c r="CE278" s="254">
        <f>IF(AN278="n/a","n/a",IF(U278&lt;0,"n/a",IF(U278="n/a","n/a",I278+AN278-U278)))</f>
        <v>-42.05692250933062</v>
      </c>
      <c r="CF278" s="254">
        <f>IF(AN278="n/a","n/a",I278+AN278)</f>
        <v>11.47248925537527</v>
      </c>
      <c r="CG278" s="250">
        <f>D278/10+(1000-E278)/100+IF(F278="N",2,IF(F278="Y",1,0))+IF(G278="N",2,IF(G278="Y",1,0))+IF(L278&gt;10,5,L278/2)+IF(S278&gt;100,0,IF(S278&lt;0,0,(100-S278)/10))+IF(U278&gt;100,0,IF(U278&lt;0,0,(100-U278)/10))+IF(X278="-",0,IF(X278="N/A",0,IF(X278&gt;5,0,5-X278)))+IF(Y278&gt;5,0,5-Y278)+IF(Z278="N/A",0,IF(Z278&gt;5,0,5-Z278))+IF(AB278&lt;0,0,IF(AB278="-",0,IF(AB278="N/A",0,IF(AB278&gt;10,5,AB278/2))))+IF(AC278="n/a",0,IF(AC278&lt;0,0,IF(AC278&gt;10,5,AC278/2)))+IF(AE278="n/a",0,IF(AE278&lt;0,0,IF(AE278&gt;10,5,AE278/2)))+AF278/10+IF(AG278&gt;100000,3,IF(AG278&gt;10000,2,IF(AG278&gt;1000,1,0)))+IF(AL278&gt;10,5,AL278/2)+IF(AM278="n/a",0,IF(AM278&gt;10,5,AM278/2))+IF(AN278="n/a",0,IF(AN278&gt;10,5,AN278/2))+IF(AO278="n/a",0,IF(AO278&lt;0,0,IF(AO278&gt;10,5,AO278/2)))+IF(CB278&gt;10,5,CB278/2)</f>
        <v>41.30180556409628</v>
      </c>
      <c r="CH278" s="255">
        <f>IF(AB278="n/a",1.03*AP278,IF(AB278&lt;0,1.01*AP278,IF(AB278&gt;10,1.1*AP278,(1+AB278/100)*AP278)))</f>
        <v>3.025</v>
      </c>
      <c r="CI278" s="256">
        <f>IF($AC278="n/a",1.03*CH278,IF($AC278&lt;0,1.01*CH278,IF($AC278&gt;10,1.1*CH278,(1+$AC278/100)*CH278)))</f>
        <v>3.05525</v>
      </c>
      <c r="CJ278" s="257">
        <f>IF($AE278="n/a",1.03*CI278,IF($AE278&lt;0,1.01*CI278,IF($AE278&gt;10,1.1*CI278,(1+$AE278/100)*CI278)))</f>
        <v>3.085802500000001</v>
      </c>
      <c r="CK278" s="257">
        <f>IF($AE278="n/a",1.03*CJ278,IF($AE278&lt;0,1.01*CJ278,IF($AE278&gt;10,1.1*CJ278,(1+$AE278/100)*CJ278)))</f>
        <v>3.116660525000001</v>
      </c>
      <c r="CL278" s="258">
        <f>IF($AE278="n/a",1.03*CK278,IF($AE278&lt;0,1.01*CK278,IF($AE278&gt;10,1.1*CK278,(1+$AE278/100)*CK278)))</f>
        <v>3.147827130250001</v>
      </c>
      <c r="CM278" s="256">
        <f>SUM(CH278:CL278)</f>
        <v>15.430540155250</v>
      </c>
      <c r="CN278" s="253">
        <f>(CM278/H278)*100</f>
        <v>28.26106255540294</v>
      </c>
      <c r="CO278" s="259">
        <v>0.8100000000000001</v>
      </c>
      <c r="CP278" s="260">
        <v>4.8</v>
      </c>
      <c r="CQ278" s="261">
        <v>-25.6</v>
      </c>
      <c r="CR278" s="260">
        <v>-1.1</v>
      </c>
      <c r="CS278" s="261">
        <v>-9.6</v>
      </c>
    </row>
    <row r="279" ht="11.25" customHeight="1">
      <c r="A279" t="s" s="116">
        <v>1691</v>
      </c>
      <c r="B279" t="s" s="116">
        <v>1692</v>
      </c>
      <c r="C279" t="s" s="227">
        <v>128</v>
      </c>
      <c r="D279" s="218">
        <v>5</v>
      </c>
      <c r="E279" s="85">
        <v>761</v>
      </c>
      <c r="F279" t="s" s="220">
        <v>129</v>
      </c>
      <c r="G279" t="s" s="221">
        <v>129</v>
      </c>
      <c r="H279" s="493">
        <v>15.74</v>
      </c>
      <c r="I279" s="223">
        <f>(R279/H279)*100</f>
        <v>3.049555273189327</v>
      </c>
      <c r="J279" s="224">
        <v>0.1</v>
      </c>
      <c r="K279" s="224">
        <v>0.12</v>
      </c>
      <c r="L279" s="223">
        <f>((K279/J279)-1)*100</f>
        <v>20</v>
      </c>
      <c r="M279" s="226">
        <v>42831</v>
      </c>
      <c r="N279" s="226">
        <v>42835</v>
      </c>
      <c r="O279" s="226">
        <v>42843</v>
      </c>
      <c r="P279" t="s" s="227">
        <v>758</v>
      </c>
      <c r="Q279" s="316"/>
      <c r="R279" s="225">
        <f>K279*4</f>
        <v>0.48</v>
      </c>
      <c r="S279" s="228">
        <f>IF(OR(W279&lt;0.01,W279="n/a"),"n/a",R279/W279*100)</f>
        <v>44.03669724770642</v>
      </c>
      <c r="T279" s="229">
        <f>IF(OR(W279&lt;0.01,Z279="n/a"),"n/a",(H279/SQRT(22.5*W279*(H279/Z279))-1)*100)</f>
        <v>-11.51334637629866</v>
      </c>
      <c r="U279" s="223">
        <f>IF(OR(W279&lt;0.01,W279="n/a"),"n/a",H279/W279)</f>
        <v>14.44036697247706</v>
      </c>
      <c r="V279" s="230">
        <v>12</v>
      </c>
      <c r="W279" s="222">
        <v>1.09</v>
      </c>
      <c r="X279" s="222">
        <v>1.44</v>
      </c>
      <c r="Y279" s="231">
        <v>2.36</v>
      </c>
      <c r="Z279" s="232">
        <v>1.22</v>
      </c>
      <c r="AA279" s="233">
        <v>8.699999999999999</v>
      </c>
      <c r="AB279" s="234">
        <v>-19.8</v>
      </c>
      <c r="AC279" t="s" s="422">
        <v>143</v>
      </c>
      <c r="AD279" s="236">
        <v>11.5</v>
      </c>
      <c r="AE279" s="236">
        <v>10</v>
      </c>
      <c r="AF279" s="237">
        <v>1</v>
      </c>
      <c r="AG279" s="238">
        <v>99</v>
      </c>
      <c r="AH279" s="239">
        <v>0.4</v>
      </c>
      <c r="AI279" s="240">
        <v>1.13</v>
      </c>
      <c r="AJ279" t="s" s="265">
        <f>IF(OR(AD279&lt;0,AD279="n/a",AD279=0,AN279="n/a"),"n/a",AN279/AD279)</f>
        <v>143</v>
      </c>
      <c r="AK279" t="s" s="265">
        <f>IF(OR(AN279&lt;0,AN279="n/a",AO279&lt;0,AO279="n/a"),"n/a",AN279/AO279)</f>
        <v>143</v>
      </c>
      <c r="AL279" s="243">
        <f>((AP279/AQ279)^(1/1)-1)*100</f>
        <v>23.07692307692308</v>
      </c>
      <c r="AM279" s="243">
        <f>IF(AS279=0,"n/a",((AP279/AS279)^(1/3)-1)*100)</f>
        <v>35.72088082974532</v>
      </c>
      <c r="AN279" t="s" s="265">
        <f>IF(AV279=0,"n/a",((AP279/AV279)^(1/5)-1)*100)</f>
        <v>143</v>
      </c>
      <c r="AO279" t="s" s="265">
        <f>IF(BB279=0,"n/a",((AP279/BB279)^(1/10)-1)*100)</f>
        <v>143</v>
      </c>
      <c r="AP279" s="321">
        <v>0.4</v>
      </c>
      <c r="AQ279" s="241">
        <v>0.325</v>
      </c>
      <c r="AR279" s="241">
        <v>0.2</v>
      </c>
      <c r="AS279" s="241">
        <v>0.16</v>
      </c>
      <c r="AT279" s="245"/>
      <c r="AU279" s="321">
        <v>0</v>
      </c>
      <c r="AV279" s="321">
        <v>0</v>
      </c>
      <c r="AW279" s="245"/>
      <c r="AX279" s="583">
        <v>0</v>
      </c>
      <c r="AY279" s="394">
        <v>0</v>
      </c>
      <c r="AZ279" s="317">
        <v>0</v>
      </c>
      <c r="BA279" s="317">
        <v>0</v>
      </c>
      <c r="BB279" s="317">
        <v>0</v>
      </c>
      <c r="BC279" s="317">
        <v>0</v>
      </c>
      <c r="BD279" s="317">
        <v>0</v>
      </c>
      <c r="BE279" s="317">
        <v>0</v>
      </c>
      <c r="BF279" s="248">
        <v>5</v>
      </c>
      <c r="BG279" s="248">
        <v>8</v>
      </c>
      <c r="BH279" s="248">
        <v>4.81</v>
      </c>
      <c r="BI279" s="249">
        <v>3.6</v>
      </c>
      <c r="BJ279" s="246">
        <f>SUM(AP279:BI279)</f>
        <v>22.495</v>
      </c>
      <c r="BK279" s="250">
        <f>((AP279/AQ279)-1)*100</f>
        <v>23.07692307692308</v>
      </c>
      <c r="BL279" s="250">
        <f>((AQ279/AR279)-1)*100</f>
        <v>62.5</v>
      </c>
      <c r="BM279" s="250">
        <f>((AR279/AS279)-1)*100</f>
        <v>25</v>
      </c>
      <c r="BN279" s="250">
        <f>IF(AU279=0,0,IF(AU279&gt;AS279,0,((AS279/AU279)-1)*100))</f>
        <v>0</v>
      </c>
      <c r="BO279" s="250">
        <f>IF(AV279=0,0,IF(AV279&gt;AU279,0,((AU279/AV279)-1)*100))</f>
        <v>0</v>
      </c>
      <c r="BP279" s="250">
        <f>IF(AX279=0,0,IF(AX279&gt;AV279,0,((AV279/AX279)-1)*100))</f>
        <v>0</v>
      </c>
      <c r="BQ279" s="251">
        <f>IF(AY279=0,0,IF(AY279&gt;AX279,0,((AX279/AY279)-1)*100))</f>
        <v>0</v>
      </c>
      <c r="BR279" s="252">
        <f>IF(AZ279=0,0,IF(AZ279&gt;AY279,0,((AY279/AZ279)-1)*100))</f>
        <v>0</v>
      </c>
      <c r="BS279" s="252">
        <f>IF(BA279=0,0,IF(BA279&gt;AZ279,0,((AZ279/BA279)-1)*100))</f>
        <v>0</v>
      </c>
      <c r="BT279" s="252">
        <f>IF(BB279=0,0,IF(BB279&gt;BA279,0,((BA279/BB279)-1)*100))</f>
        <v>0</v>
      </c>
      <c r="BU279" s="252">
        <f>IF(BC279=0,0,IF(BC279&gt;BB279,0,((BB279/BC279)-1)*100))</f>
        <v>0</v>
      </c>
      <c r="BV279" s="252">
        <f>IF(BD279=0,0,IF(BD279&gt;BC279,0,((BC279/BD279)-1)*100))</f>
        <v>0</v>
      </c>
      <c r="BW279" s="252">
        <f>IF(BE279=0,0,IF(BE279&gt;BD279,0,((BD279/BE279)-1)*100))</f>
        <v>0</v>
      </c>
      <c r="BX279" s="252">
        <f>IF(BF279=0,0,IF(BF279&gt;BE279,0,((BE279/BF279)-1)*100))</f>
        <v>0</v>
      </c>
      <c r="BY279" s="252">
        <f>IF(BG279=0,0,IF(BG279&gt;BF279,0,((BF279/BG279)-1)*100))</f>
        <v>0</v>
      </c>
      <c r="BZ279" s="252">
        <f>IF(BH279=0,0,IF(BH279&gt;BG279,0,((BG279/BH279)-1)*100))</f>
        <v>66.32016632016632</v>
      </c>
      <c r="CA279" s="253">
        <f>IF(BI279=0,0,IF(BI279&gt;BH279,0,((BH279/BI279)-1)*100))</f>
        <v>33.6111111111111</v>
      </c>
      <c r="CB279" s="250">
        <f>AVERAGE(BK279:CA279)</f>
        <v>12.38283532401179</v>
      </c>
      <c r="CC279" s="250">
        <f>SQRT(AVERAGE((BK279-$CB279)^2,(BL279-$CB279)^2,(BM279-$CB279)^2,(BN279-$CB279)^2,(BO279-$CB279)^2,(BP279-$CB279)^2,(BQ279-$CB279)^2,(BR279-$CB279)^2,(BS279-$CB279)^2,(BT279-$CB279)^2,(BU279-$CB279)^2,(BV279-$CB279)^2,(BW279-$CB279)^2,(BX279-$CB279)^2,(BY279-$CB279)^2,(BZ279-$CB279)^2,(CA279-$CB279)^2))</f>
        <v>21.67293954967957</v>
      </c>
      <c r="CD279" t="s" s="116">
        <v>132</v>
      </c>
      <c r="CE279" t="s" s="402">
        <f>IF(AN279="n/a","n/a",IF(U279&lt;0,"n/a",IF(U279="n/a","n/a",I279+AN279-U279)))</f>
        <v>143</v>
      </c>
      <c r="CF279" t="s" s="402">
        <f>IF(AN279="n/a","n/a",I279+AN279)</f>
        <v>143</v>
      </c>
      <c r="CG279" s="250">
        <f>D279/10+(1000-E279)/100+IF(F279="N",2,IF(F279="Y",1,0))+IF(G279="N",2,IF(G279="Y",1,0))+IF(L279&gt;10,5,L279/2)+IF(S279&gt;100,0,IF(S279&lt;0,0,(100-S279)/10))+IF(U279&gt;100,0,IF(U279&lt;0,0,(100-U279)/10))+IF(X279="-",0,IF(X279="N/A",0,IF(X279&gt;5,0,5-X279)))+IF(Y279&gt;5,0,5-Y279)+IF(Z279="N/A",0,IF(Z279&gt;5,0,5-Z279))+IF(AB279&lt;0,0,IF(AB279="-",0,IF(AB279="N/A",0,IF(AB279&gt;10,5,AB279/2))))+IF(AC279="n/a",0,IF(AC279&lt;0,0,IF(AC279&gt;10,5,AC279/2)))+IF(AE279="n/a",0,IF(AE279&lt;0,0,IF(AE279&gt;10,5,AE279/2)))+AF279/10+IF(AG279&gt;100000,3,IF(AG279&gt;10000,2,IF(AG279&gt;1000,1,0)))+IF(AL279&gt;10,5,AL279/2)+IF(AM279="n/a",0,IF(AM279&gt;10,5,AM279/2))+IF(AN279="n/a",0,IF(AN279&gt;10,5,AN279/2))+IF(AO279="n/a",0,IF(AO279&lt;0,0,IF(AO279&gt;10,5,AO279/2)))+IF(CB279&gt;10,5,CB279/2)</f>
        <v>52.12229357798165</v>
      </c>
      <c r="CH279" s="255">
        <f>IF(AB279="n/a",1.03*AP279,IF(AB279&lt;0,1.01*AP279,IF(AB279&gt;10,1.1*AP279,(1+AB279/100)*AP279)))</f>
        <v>0.404</v>
      </c>
      <c r="CI279" s="256">
        <f>IF($AC279="n/a",1.03*CH279,IF($AC279&lt;0,1.01*CH279,IF($AC279&gt;10,1.1*CH279,(1+$AC279/100)*CH279)))</f>
        <v>0.41612</v>
      </c>
      <c r="CJ279" s="257">
        <f>IF($AE279="n/a",1.03*CI279,IF($AE279&lt;0,1.01*CI279,IF($AE279&gt;10,1.1*CI279,(1+$AE279/100)*CI279)))</f>
        <v>0.4577320000000001</v>
      </c>
      <c r="CK279" s="257">
        <f>IF($AE279="n/a",1.03*CJ279,IF($AE279&lt;0,1.01*CJ279,IF($AE279&gt;10,1.1*CJ279,(1+$AE279/100)*CJ279)))</f>
        <v>0.5035052000000001</v>
      </c>
      <c r="CL279" s="258">
        <f>IF($AE279="n/a",1.03*CK279,IF($AE279&lt;0,1.01*CK279,IF($AE279&gt;10,1.1*CK279,(1+$AE279/100)*CK279)))</f>
        <v>0.5538557200000002</v>
      </c>
      <c r="CM279" s="256">
        <f>SUM(CH279:CL279)</f>
        <v>2.33521292</v>
      </c>
      <c r="CN279" s="253">
        <f>(CM279/H279)*100</f>
        <v>14.83616848792885</v>
      </c>
      <c r="CO279" s="259">
        <v>0.63</v>
      </c>
      <c r="CP279" s="260">
        <v>41.3</v>
      </c>
      <c r="CQ279" s="261">
        <v>-6.3</v>
      </c>
      <c r="CR279" s="260">
        <v>3.9</v>
      </c>
      <c r="CS279" s="261">
        <v>12</v>
      </c>
    </row>
    <row r="280" ht="11.25" customHeight="1">
      <c r="A280" t="s" s="227">
        <v>1693</v>
      </c>
      <c r="B280" t="s" s="116">
        <v>1694</v>
      </c>
      <c r="C280" t="s" s="227">
        <v>1695</v>
      </c>
      <c r="D280" s="218">
        <v>7</v>
      </c>
      <c r="E280" s="85">
        <v>540</v>
      </c>
      <c r="F280" t="s" s="220">
        <v>129</v>
      </c>
      <c r="G280" t="s" s="221">
        <v>129</v>
      </c>
      <c r="H280" s="493">
        <v>69.55</v>
      </c>
      <c r="I280" s="223">
        <f>(R280/H280)*100</f>
        <v>7.936736161035227</v>
      </c>
      <c r="J280" s="224">
        <v>1.32</v>
      </c>
      <c r="K280" s="224">
        <v>1.38</v>
      </c>
      <c r="L280" s="223">
        <f>((K280/J280)-1)*100</f>
        <v>4.545454545454541</v>
      </c>
      <c r="M280" s="226">
        <v>42957</v>
      </c>
      <c r="N280" s="226">
        <v>42961</v>
      </c>
      <c r="O280" s="226">
        <v>42964</v>
      </c>
      <c r="P280" t="s" s="227">
        <v>209</v>
      </c>
      <c r="Q280" t="s" s="227">
        <v>131</v>
      </c>
      <c r="R280" s="225">
        <f>K280*4</f>
        <v>5.52</v>
      </c>
      <c r="S280" s="668">
        <f>IF(OR(W280&lt;0.01,W280="n/a"),"n/a",R280/W280*100)</f>
        <v>260.3773584905661</v>
      </c>
      <c r="T280" s="357">
        <f>IF(OR(W280&lt;0.01,Z280="n/a"),"n/a",(H280/SQRT(22.5*W280*(H280/Z280))-1)*100)</f>
        <v>71.61887959162627</v>
      </c>
      <c r="U280" s="499">
        <f>IF(OR(W280&lt;0.01,W280="n/a"),"n/a",H280/W280)</f>
        <v>32.8066037735849</v>
      </c>
      <c r="V280" s="230">
        <v>12</v>
      </c>
      <c r="W280" s="222">
        <v>2.12</v>
      </c>
      <c r="X280" s="359">
        <v>2.8</v>
      </c>
      <c r="Y280" s="231">
        <v>3.28</v>
      </c>
      <c r="Z280" s="232">
        <v>2.02</v>
      </c>
      <c r="AA280" s="233">
        <v>6.1</v>
      </c>
      <c r="AB280" s="396">
        <v>236.7</v>
      </c>
      <c r="AC280" s="261">
        <v>40.34</v>
      </c>
      <c r="AD280" s="236">
        <v>26.2</v>
      </c>
      <c r="AE280" s="236">
        <v>11.7</v>
      </c>
      <c r="AF280" s="237">
        <v>3</v>
      </c>
      <c r="AG280" s="238">
        <v>5733</v>
      </c>
      <c r="AH280" s="239">
        <v>6.4</v>
      </c>
      <c r="AI280" s="240">
        <v>1.14</v>
      </c>
      <c r="AJ280" s="241">
        <f>IF(OR(AD280&lt;0,AD280="n/a",AD280=0,AN280="n/a"),"n/a",AN280/AD280)</f>
        <v>1.989917356803166</v>
      </c>
      <c r="AK280" s="242">
        <f>IF(OR(AN280&lt;0,AN280="n/a",AO280&lt;0,AO280="n/a"),"n/a",AN280/AO280)</f>
        <v>5.824932312245798</v>
      </c>
      <c r="AL280" s="243">
        <f>((AP280/AQ280)^(1/1)-1)*100</f>
        <v>12.93302540415704</v>
      </c>
      <c r="AM280" s="243">
        <f>IF(AS280=0,"n/a",((AP280/AS280)^(1/3)-1)*100)</f>
        <v>16.09662974916781</v>
      </c>
      <c r="AN280" s="243">
        <f>IF(AV280=0,"n/a",((AP280/AV280)^(1/5)-1)*100)</f>
        <v>52.13583474824295</v>
      </c>
      <c r="AO280" s="244">
        <f>IF(BB280=0,"n/a",((AP280/BB280)^(1/10)-1)*100)</f>
        <v>8.950461902988538</v>
      </c>
      <c r="AP280" s="241">
        <v>4.89</v>
      </c>
      <c r="AQ280" s="241">
        <v>4.33</v>
      </c>
      <c r="AR280" s="241">
        <v>3.78</v>
      </c>
      <c r="AS280" s="241">
        <v>3.125</v>
      </c>
      <c r="AT280" s="245"/>
      <c r="AU280" s="241">
        <v>1.7125</v>
      </c>
      <c r="AV280" s="241">
        <v>0.6</v>
      </c>
      <c r="AW280" s="245"/>
      <c r="AX280" s="583">
        <v>0</v>
      </c>
      <c r="AY280" s="394">
        <v>0</v>
      </c>
      <c r="AZ280" s="317">
        <v>2.125</v>
      </c>
      <c r="BA280" s="248">
        <v>2.385</v>
      </c>
      <c r="BB280" s="248">
        <v>2.075</v>
      </c>
      <c r="BC280" s="248">
        <v>1.5</v>
      </c>
      <c r="BD280" s="317">
        <v>0</v>
      </c>
      <c r="BE280" s="317">
        <v>0</v>
      </c>
      <c r="BF280" s="317">
        <v>0</v>
      </c>
      <c r="BG280" s="317">
        <v>0</v>
      </c>
      <c r="BH280" s="317">
        <v>0</v>
      </c>
      <c r="BI280" s="401">
        <v>0</v>
      </c>
      <c r="BJ280" s="246">
        <f>SUM(AP280:BI280)</f>
        <v>26.5225</v>
      </c>
      <c r="BK280" s="250">
        <f>((AP280/AQ280)-1)*100</f>
        <v>12.93302540415704</v>
      </c>
      <c r="BL280" s="250">
        <f>((AQ280/AR280)-1)*100</f>
        <v>14.55026455026456</v>
      </c>
      <c r="BM280" s="250">
        <f>((AR280/AS280)-1)*100</f>
        <v>20.96</v>
      </c>
      <c r="BN280" s="250">
        <f>IF(AU280=0,0,IF(AU280&gt;AS280,0,((AS280/AU280)-1)*100))</f>
        <v>82.48175182481752</v>
      </c>
      <c r="BO280" s="250">
        <f>IF(AV280=0,0,IF(AV280&gt;AU280,0,((AU280/AV280)-1)*100))</f>
        <v>185.4166666666667</v>
      </c>
      <c r="BP280" s="250">
        <f>IF(AX280=0,0,IF(AX280&gt;AV280,0,((AV280/AX280)-1)*100))</f>
        <v>0</v>
      </c>
      <c r="BQ280" s="251">
        <f>IF(AY280=0,0,IF(AY280&gt;AX280,0,((AX280/AY280)-1)*100))</f>
        <v>0</v>
      </c>
      <c r="BR280" s="252">
        <f>IF(AZ280=0,0,IF(AZ280&gt;AY280,0,((AY280/AZ280)-1)*100))</f>
        <v>0</v>
      </c>
      <c r="BS280" s="252">
        <f>IF(BA280=0,0,IF(BA280&gt;AZ280,0,((AZ280/BA280)-1)*100))</f>
        <v>0</v>
      </c>
      <c r="BT280" s="252">
        <f>IF(BB280=0,0,IF(BB280&gt;BA280,0,((BA280/BB280)-1)*100))</f>
        <v>14.93975903614455</v>
      </c>
      <c r="BU280" s="252">
        <f>IF(BC280=0,0,IF(BC280&gt;BB280,0,((BB280/BC280)-1)*100))</f>
        <v>38.33333333333335</v>
      </c>
      <c r="BV280" s="252">
        <f>IF(BD280=0,0,IF(BD280&gt;BC280,0,((BC280/BD280)-1)*100))</f>
        <v>0</v>
      </c>
      <c r="BW280" s="252">
        <f>IF(BE280=0,0,IF(BE280&gt;BD280,0,((BD280/BE280)-1)*100))</f>
        <v>0</v>
      </c>
      <c r="BX280" s="252">
        <f>IF(BF280=0,0,IF(BF280&gt;BE280,0,((BE280/BF280)-1)*100))</f>
        <v>0</v>
      </c>
      <c r="BY280" s="252">
        <f>IF(BG280=0,0,IF(BG280&gt;BF280,0,((BF280/BG280)-1)*100))</f>
        <v>0</v>
      </c>
      <c r="BZ280" s="252">
        <f>IF(BH280=0,0,IF(BH280&gt;BG280,0,((BG280/BH280)-1)*100))</f>
        <v>0</v>
      </c>
      <c r="CA280" s="253">
        <f>IF(BI280=0,0,IF(BI280&gt;BH280,0,((BH280/BI280)-1)*100))</f>
        <v>0</v>
      </c>
      <c r="CB280" s="250">
        <f>AVERAGE(BK280:CA280)</f>
        <v>21.74204710678728</v>
      </c>
      <c r="CC280" s="250">
        <f>SQRT(AVERAGE((BK280-$CB280)^2,(BL280-$CB280)^2,(BM280-$CB280)^2,(BN280-$CB280)^2,(BO280-$CB280)^2,(BP280-$CB280)^2,(BQ280-$CB280)^2,(BR280-$CB280)^2,(BS280-$CB280)^2,(BT280-$CB280)^2,(BU280-$CB280)^2,(BV280-$CB280)^2,(BW280-$CB280)^2,(BX280-$CB280)^2,(BY280-$CB280)^2,(BZ280-$CB280)^2,(CA280-$CB280)^2))</f>
        <v>45.79836436860039</v>
      </c>
      <c r="CD280" t="s" s="116">
        <v>137</v>
      </c>
      <c r="CE280" s="254">
        <f>IF(AN280="n/a","n/a",IF(U280&lt;0,"n/a",IF(U280="n/a","n/a",I280+AN280-U280)))</f>
        <v>27.26596713569327</v>
      </c>
      <c r="CF280" s="254">
        <f>IF(AN280="n/a","n/a",I280+AN280)</f>
        <v>60.07257090927818</v>
      </c>
      <c r="CG280" s="250">
        <f>D280/10+(1000-E280)/100+IF(F280="N",2,IF(F280="Y",1,0))+IF(G280="N",2,IF(G280="Y",1,0))+IF(L280&gt;10,5,L280/2)+IF(S280&gt;100,0,IF(S280&lt;0,0,(100-S280)/10))+IF(U280&gt;100,0,IF(U280&lt;0,0,(100-U280)/10))+IF(X280="-",0,IF(X280="N/A",0,IF(X280&gt;5,0,5-X280)))+IF(Y280&gt;5,0,5-Y280)+IF(Z280="N/A",0,IF(Z280&gt;5,0,5-Z280))+IF(AB280&lt;0,0,IF(AB280="-",0,IF(AB280="N/A",0,IF(AB280&gt;10,5,AB280/2))))+IF(AC280="n/a",0,IF(AC280&lt;0,0,IF(AC280&gt;10,5,AC280/2)))+IF(AE280="n/a",0,IF(AE280&lt;0,0,IF(AE280&gt;10,5,AE280/2)))+AF280/10+IF(AG280&gt;100000,3,IF(AG280&gt;10000,2,IF(AG280&gt;1000,1,0)))+IF(AL280&gt;10,5,AL280/2)+IF(AM280="n/a",0,IF(AM280&gt;10,5,AM280/2))+IF(AN280="n/a",0,IF(AN280&gt;10,5,AN280/2))+IF(AO280="n/a",0,IF(AO280&lt;0,0,IF(AO280&gt;10,5,AO280/2)))+IF(CB280&gt;10,5,CB280/2)</f>
        <v>61.96729784686305</v>
      </c>
      <c r="CH280" s="255">
        <f>IF(AB280="n/a",1.03*AP280,IF(AB280&lt;0,1.01*AP280,IF(AB280&gt;10,1.1*AP280,(1+AB280/100)*AP280)))</f>
        <v>5.379</v>
      </c>
      <c r="CI280" s="256">
        <f>IF($AC280="n/a",1.03*CH280,IF($AC280&lt;0,1.01*CH280,IF($AC280&gt;10,1.1*CH280,(1+$AC280/100)*CH280)))</f>
        <v>5.916900000000001</v>
      </c>
      <c r="CJ280" s="257">
        <f>IF($AE280="n/a",1.03*CI280,IF($AE280&lt;0,1.01*CI280,IF($AE280&gt;10,1.1*CI280,(1+$AE280/100)*CI280)))</f>
        <v>6.508590000000002</v>
      </c>
      <c r="CK280" s="257">
        <f>IF($AE280="n/a",1.03*CJ280,IF($AE280&lt;0,1.01*CJ280,IF($AE280&gt;10,1.1*CJ280,(1+$AE280/100)*CJ280)))</f>
        <v>7.159449000000002</v>
      </c>
      <c r="CL280" s="258">
        <f>IF($AE280="n/a",1.03*CK280,IF($AE280&lt;0,1.01*CK280,IF($AE280&gt;10,1.1*CK280,(1+$AE280/100)*CK280)))</f>
        <v>7.875393900000003</v>
      </c>
      <c r="CM280" s="256">
        <f>SUM(CH280:CL280)</f>
        <v>32.83933290000001</v>
      </c>
      <c r="CN280" s="253">
        <f>(CM280/H280)*100</f>
        <v>47.21686973400433</v>
      </c>
      <c r="CO280" s="259">
        <v>0.85</v>
      </c>
      <c r="CP280" s="260">
        <v>1.6</v>
      </c>
      <c r="CQ280" s="261">
        <v>-18.6</v>
      </c>
      <c r="CR280" s="260">
        <v>-4.1</v>
      </c>
      <c r="CS280" s="261">
        <v>-9.4</v>
      </c>
    </row>
    <row r="281" ht="11.25" customHeight="1">
      <c r="A281" t="s" s="146">
        <v>1696</v>
      </c>
      <c r="B281" t="s" s="146">
        <v>1697</v>
      </c>
      <c r="C281" t="s" s="273">
        <v>713</v>
      </c>
      <c r="D281" s="267">
        <v>7</v>
      </c>
      <c r="E281" s="85">
        <v>434</v>
      </c>
      <c r="F281" t="s" s="151">
        <v>129</v>
      </c>
      <c r="G281" t="s" s="152">
        <v>129</v>
      </c>
      <c r="H281" s="496">
        <v>18.76</v>
      </c>
      <c r="I281" s="269">
        <f>(R281/H281)*100</f>
        <v>8.049040511727078</v>
      </c>
      <c r="J281" s="270">
        <v>0.36</v>
      </c>
      <c r="K281" s="270">
        <v>0.3775</v>
      </c>
      <c r="L281" s="269">
        <f>((K281/J281)-1)*100</f>
        <v>4.861111111111116</v>
      </c>
      <c r="M281" s="554">
        <v>42534</v>
      </c>
      <c r="N281" s="554">
        <v>42536</v>
      </c>
      <c r="O281" s="554">
        <v>42552</v>
      </c>
      <c r="P281" t="s" s="273">
        <v>177</v>
      </c>
      <c r="Q281" t="s" s="445">
        <v>1227</v>
      </c>
      <c r="R281" s="271">
        <f>K281*4</f>
        <v>1.51</v>
      </c>
      <c r="S281" s="275">
        <f>IF(OR(W281&lt;0.01,W281="n/a"),"n/a",R281/W281*100)</f>
        <v>68.32579185520362</v>
      </c>
      <c r="T281" s="276">
        <f>IF(OR(W281&lt;0.01,Z281="n/a"),"n/a",(H281/SQRT(22.5*W281*(H281/Z281))-1)*100)</f>
        <v>-29.69848746537805</v>
      </c>
      <c r="U281" s="269">
        <f>IF(OR(W281&lt;0.01,W281="n/a"),"n/a",H281/W281)</f>
        <v>8.48868778280543</v>
      </c>
      <c r="V281" s="277">
        <v>1</v>
      </c>
      <c r="W281" s="268">
        <v>2.21</v>
      </c>
      <c r="X281" s="268">
        <v>0.46</v>
      </c>
      <c r="Y281" s="278">
        <v>0.25</v>
      </c>
      <c r="Z281" s="279">
        <v>1.31</v>
      </c>
      <c r="AA281" s="280">
        <v>16.2</v>
      </c>
      <c r="AB281" s="281">
        <v>-38.1</v>
      </c>
      <c r="AC281" s="282">
        <v>-21.22</v>
      </c>
      <c r="AD281" s="283">
        <v>-7.4</v>
      </c>
      <c r="AE281" s="283">
        <v>18.64</v>
      </c>
      <c r="AF281" s="284">
        <v>22</v>
      </c>
      <c r="AG281" s="285">
        <v>6192</v>
      </c>
      <c r="AH281" s="286">
        <v>0.1</v>
      </c>
      <c r="AI281" s="287">
        <v>1.44</v>
      </c>
      <c r="AJ281" t="s" s="368">
        <f>IF(OR(AD281&lt;0,AD281="n/a",AD281=0,AN281="n/a"),"n/a",AN281/AD281)</f>
        <v>143</v>
      </c>
      <c r="AK281" s="289">
        <f>IF(OR(AN281&lt;0,AN281="n/a",AO281&lt;0,AO281="n/a"),"n/a",AN281/AO281)</f>
        <v>3.315337229685931</v>
      </c>
      <c r="AL281" s="290">
        <f>((AP281/AQ281)^(1/1)-1)*100</f>
        <v>9.665427509293689</v>
      </c>
      <c r="AM281" s="290">
        <f>IF(AS281=0,"n/a",((AP281/AS281)^(1/3)-1)*100)</f>
        <v>17.90073258508356</v>
      </c>
      <c r="AN281" s="290">
        <f>IF(AV281=0,"n/a",((AP281/AV281)^(1/5)-1)*100)</f>
        <v>37.50995917009434</v>
      </c>
      <c r="AO281" s="291">
        <f>IF(BB281=0,"n/a",((AP281/BB281)^(1/10)-1)*100)</f>
        <v>11.31407050668198</v>
      </c>
      <c r="AP281" s="288">
        <v>1.475</v>
      </c>
      <c r="AQ281" s="288">
        <v>1.345</v>
      </c>
      <c r="AR281" s="288">
        <v>1.125</v>
      </c>
      <c r="AS281" s="288">
        <v>0.9</v>
      </c>
      <c r="AT281" s="292"/>
      <c r="AU281" s="288">
        <v>0.7</v>
      </c>
      <c r="AV281" s="288">
        <v>0.3</v>
      </c>
      <c r="AW281" s="292"/>
      <c r="AX281" s="524">
        <v>0.2</v>
      </c>
      <c r="AY281" s="403">
        <v>0.2825</v>
      </c>
      <c r="AZ281" s="295">
        <v>0.525</v>
      </c>
      <c r="BA281" s="295">
        <v>0.515</v>
      </c>
      <c r="BB281" s="295">
        <v>0.505</v>
      </c>
      <c r="BC281" s="295">
        <v>0.3275</v>
      </c>
      <c r="BD281" s="295">
        <v>0.26</v>
      </c>
      <c r="BE281" s="295">
        <v>0.125</v>
      </c>
      <c r="BF281" s="426">
        <v>0</v>
      </c>
      <c r="BG281" s="426">
        <v>0</v>
      </c>
      <c r="BH281" s="426">
        <v>0</v>
      </c>
      <c r="BI281" s="494">
        <v>0</v>
      </c>
      <c r="BJ281" s="293">
        <f>SUM(AP281:BI281)</f>
        <v>8.585000000000001</v>
      </c>
      <c r="BK281" s="297">
        <f>((AP281/AQ281)-1)*100</f>
        <v>9.665427509293689</v>
      </c>
      <c r="BL281" s="297">
        <f>((AQ281/AR281)-1)*100</f>
        <v>19.55555555555555</v>
      </c>
      <c r="BM281" s="297">
        <f>((AR281/AS281)-1)*100</f>
        <v>25</v>
      </c>
      <c r="BN281" s="297">
        <f>IF(AU281=0,0,IF(AU281&gt;AS281,0,((AS281/AU281)-1)*100))</f>
        <v>28.57142857142858</v>
      </c>
      <c r="BO281" s="297">
        <f>IF(AV281=0,0,IF(AV281&gt;AU281,0,((AU281/AV281)-1)*100))</f>
        <v>133.3333333333333</v>
      </c>
      <c r="BP281" s="297">
        <f>IF(AX281=0,0,IF(AX281&gt;AV281,0,((AV281/AX281)-1)*100))</f>
        <v>49.99999999999998</v>
      </c>
      <c r="BQ281" s="298">
        <f>IF(AY281=0,0,IF(AY281&gt;AX281,0,((AX281/AY281)-1)*100))</f>
        <v>0</v>
      </c>
      <c r="BR281" s="299">
        <f>IF(AZ281=0,0,IF(AZ281&gt;AY281,0,((AY281/AZ281)-1)*100))</f>
        <v>0</v>
      </c>
      <c r="BS281" s="299">
        <f>IF(BA281=0,0,IF(BA281&gt;AZ281,0,((AZ281/BA281)-1)*100))</f>
        <v>1.941747572815533</v>
      </c>
      <c r="BT281" s="299">
        <f>IF(BB281=0,0,IF(BB281&gt;BA281,0,((BA281/BB281)-1)*100))</f>
        <v>1.980198019801982</v>
      </c>
      <c r="BU281" s="299">
        <f>IF(BC281=0,0,IF(BC281&gt;BB281,0,((BB281/BC281)-1)*100))</f>
        <v>54.19847328244274</v>
      </c>
      <c r="BV281" s="299">
        <f>IF(BD281=0,0,IF(BD281&gt;BC281,0,((BC281/BD281)-1)*100))</f>
        <v>25.96153846153846</v>
      </c>
      <c r="BW281" s="299">
        <f>IF(BE281=0,0,IF(BE281&gt;BD281,0,((BD281/BE281)-1)*100))</f>
        <v>108</v>
      </c>
      <c r="BX281" s="299">
        <f>IF(BF281=0,0,IF(BF281&gt;BE281,0,((BE281/BF281)-1)*100))</f>
        <v>0</v>
      </c>
      <c r="BY281" s="299">
        <f>IF(BG281=0,0,IF(BG281&gt;BF281,0,((BF281/BG281)-1)*100))</f>
        <v>0</v>
      </c>
      <c r="BZ281" s="299">
        <f>IF(BH281=0,0,IF(BH281&gt;BG281,0,((BG281/BH281)-1)*100))</f>
        <v>0</v>
      </c>
      <c r="CA281" s="300">
        <f>IF(BI281=0,0,IF(BI281&gt;BH281,0,((BH281/BI281)-1)*100))</f>
        <v>0</v>
      </c>
      <c r="CB281" s="297">
        <f>AVERAGE(BK281:CA281)</f>
        <v>26.95339425330647</v>
      </c>
      <c r="CC281" s="297">
        <f>SQRT(AVERAGE((BK281-$CB281)^2,(BL281-$CB281)^2,(BM281-$CB281)^2,(BN281-$CB281)^2,(BO281-$CB281)^2,(BP281-$CB281)^2,(BQ281-$CB281)^2,(BR281-$CB281)^2,(BS281-$CB281)^2,(BT281-$CB281)^2,(BU281-$CB281)^2,(BV281-$CB281)^2,(BW281-$CB281)^2,(BX281-$CB281)^2,(BY281-$CB281)^2,(BZ281-$CB281)^2,(CA281-$CB281)^2))</f>
        <v>38.4461879495795</v>
      </c>
      <c r="CD281" t="s" s="146">
        <v>302</v>
      </c>
      <c r="CE281" s="301">
        <f>IF(AN281="n/a","n/a",IF(U281&lt;0,"n/a",IF(U281="n/a","n/a",I281+AN281-U281)))</f>
        <v>37.07031189901599</v>
      </c>
      <c r="CF281" s="301">
        <f>IF(AN281="n/a","n/a",I281+AN281)</f>
        <v>45.55899968182142</v>
      </c>
      <c r="CG281" s="297">
        <f>D281/10+(1000-E281)/100+IF(F281="N",2,IF(F281="Y",1,0))+IF(G281="N",2,IF(G281="Y",1,0))+IF(L281&gt;10,5,L281/2)+IF(S281&gt;100,0,IF(S281&lt;0,0,(100-S281)/10))+IF(U281&gt;100,0,IF(U281&lt;0,0,(100-U281)/10))+IF(X281="-",0,IF(X281="N/A",0,IF(X281&gt;5,0,5-X281)))+IF(Y281&gt;5,0,5-Y281)+IF(Z281="N/A",0,IF(Z281&gt;5,0,5-Z281))+IF(AB281&lt;0,0,IF(AB281="-",0,IF(AB281="N/A",0,IF(AB281&gt;10,5,AB281/2))))+IF(AC281="n/a",0,IF(AC281&lt;0,0,IF(AC281&gt;10,5,AC281/2)))+IF(AE281="n/a",0,IF(AE281&lt;0,0,IF(AE281&gt;10,5,AE281/2)))+AF281/10+IF(AG281&gt;100000,3,IF(AG281&gt;10000,2,IF(AG281&gt;1000,1,0)))+IF(AL281&gt;10,5,AL281/2)+IF(AM281="n/a",0,IF(AM281&gt;10,5,AM281/2))+IF(AN281="n/a",0,IF(AN281&gt;10,5,AN281/2))+IF(AO281="n/a",0,IF(AO281&lt;0,0,IF(AO281&gt;10,5,AO281/2)))+IF(CB281&gt;10,5,CB281/2)</f>
        <v>67.1218213464015</v>
      </c>
      <c r="CH281" s="302">
        <f>IF(AB281="n/a",1.03*AP281,IF(AB281&lt;0,1.01*AP281,IF(AB281&gt;10,1.1*AP281,(1+AB281/100)*AP281)))</f>
        <v>1.48975</v>
      </c>
      <c r="CI281" s="303">
        <f>IF($AC281="n/a",1.03*CH281,IF($AC281&lt;0,1.01*CH281,IF($AC281&gt;10,1.1*CH281,(1+$AC281/100)*CH281)))</f>
        <v>1.5046475</v>
      </c>
      <c r="CJ281" s="304">
        <f>IF($AE281="n/a",1.03*CI281,IF($AE281&lt;0,1.01*CI281,IF($AE281&gt;10,1.1*CI281,(1+$AE281/100)*CI281)))</f>
        <v>1.65511225</v>
      </c>
      <c r="CK281" s="304">
        <f>IF($AE281="n/a",1.03*CJ281,IF($AE281&lt;0,1.01*CJ281,IF($AE281&gt;10,1.1*CJ281,(1+$AE281/100)*CJ281)))</f>
        <v>1.820623475000001</v>
      </c>
      <c r="CL281" s="305">
        <f>IF($AE281="n/a",1.03*CK281,IF($AE281&lt;0,1.01*CK281,IF($AE281&gt;10,1.1*CK281,(1+$AE281/100)*CK281)))</f>
        <v>2.002685822500001</v>
      </c>
      <c r="CM281" s="303">
        <f>SUM(CH281:CL281)</f>
        <v>8.472819047500002</v>
      </c>
      <c r="CN281" s="300">
        <f>(CM281/H281)*100</f>
        <v>45.16428063699361</v>
      </c>
      <c r="CO281" s="306">
        <v>0.91</v>
      </c>
      <c r="CP281" s="307">
        <v>0.8</v>
      </c>
      <c r="CQ281" s="308">
        <v>-58.7</v>
      </c>
      <c r="CR281" s="307">
        <v>-11</v>
      </c>
      <c r="CS281" s="308">
        <v>-25.9</v>
      </c>
    </row>
    <row r="282" ht="11.25" customHeight="1">
      <c r="A282" t="s" s="110">
        <v>1698</v>
      </c>
      <c r="B282" t="s" s="110">
        <v>1699</v>
      </c>
      <c r="C282" t="s" s="173">
        <v>301</v>
      </c>
      <c r="D282" s="174">
        <v>7</v>
      </c>
      <c r="E282" s="85">
        <v>481</v>
      </c>
      <c r="F282" t="s" s="118">
        <v>129</v>
      </c>
      <c r="G282" t="s" s="113">
        <v>129</v>
      </c>
      <c r="H282" s="495">
        <v>54.55</v>
      </c>
      <c r="I282" s="177">
        <f>(R282/H282)*100</f>
        <v>2.016498625114574</v>
      </c>
      <c r="J282" s="311">
        <v>0.25</v>
      </c>
      <c r="K282" s="311">
        <v>0.275</v>
      </c>
      <c r="L282" s="177">
        <f>((K282/J282)-1)*100</f>
        <v>10.00000000000001</v>
      </c>
      <c r="M282" s="179">
        <v>42802</v>
      </c>
      <c r="N282" s="179">
        <v>42804</v>
      </c>
      <c r="O282" s="179">
        <v>42818</v>
      </c>
      <c r="P282" t="s" s="173">
        <v>767</v>
      </c>
      <c r="Q282" t="s" s="173">
        <v>930</v>
      </c>
      <c r="R282" s="180">
        <f>K282*4</f>
        <v>1.1</v>
      </c>
      <c r="S282" s="181">
        <f>IF(OR(W282&lt;0.01,W282="n/a"),"n/a",R282/W282*100)</f>
        <v>19.85559566787004</v>
      </c>
      <c r="T282" s="182">
        <f>IF(OR(W282&lt;0.01,Z282="n/a"),"n/a",(H282/SQRT(22.5*W282*(H282/Z282))-1)*100)</f>
        <v>-8.335357204269689</v>
      </c>
      <c r="U282" s="177">
        <f>IF(OR(W282&lt;0.01,W282="n/a"),"n/a",H282/W282)</f>
        <v>9.846570397111913</v>
      </c>
      <c r="V282" s="183">
        <v>12</v>
      </c>
      <c r="W282" s="176">
        <v>5.54</v>
      </c>
      <c r="X282" s="176">
        <v>0.89</v>
      </c>
      <c r="Y282" s="184">
        <v>0.54</v>
      </c>
      <c r="Z282" s="185">
        <v>1.92</v>
      </c>
      <c r="AA282" s="186">
        <v>20.9</v>
      </c>
      <c r="AB282" s="187">
        <v>9.5</v>
      </c>
      <c r="AC282" s="188">
        <v>10.89</v>
      </c>
      <c r="AD282" s="189">
        <v>4.3</v>
      </c>
      <c r="AE282" s="189">
        <v>11</v>
      </c>
      <c r="AF282" s="190">
        <v>18</v>
      </c>
      <c r="AG282" s="191">
        <v>20125</v>
      </c>
      <c r="AH282" s="192">
        <v>1.6</v>
      </c>
      <c r="AI282" s="193">
        <v>0.32</v>
      </c>
      <c r="AJ282" s="194">
        <f>IF(OR(AD282&lt;0,AD282="n/a",AD282=0,AN282="n/a"),"n/a",AN282/AD282)</f>
        <v>3.458101279000816</v>
      </c>
      <c r="AK282" s="195">
        <f>IF(OR(AN282&lt;0,AN282="n/a",AO282&lt;0,AO282="n/a"),"n/a",AN282/AO282)</f>
        <v>1.463650052495367</v>
      </c>
      <c r="AL282" s="196">
        <f>((AP282/AQ282)^(1/1)-1)*100</f>
        <v>13.63636363636365</v>
      </c>
      <c r="AM282" s="196">
        <f>IF(AS282=0,"n/a",((AP282/AS282)^(1/3)-1)*100)</f>
        <v>16.03972084031948</v>
      </c>
      <c r="AN282" s="196">
        <f>IF(AV282=0,"n/a",((AP282/AV282)^(1/5)-1)*100)</f>
        <v>14.86983549970351</v>
      </c>
      <c r="AO282" s="197">
        <f>IF(BB282=0,"n/a",((AP282/BB282)^(1/10)-1)*100)</f>
        <v>10.15941992032319</v>
      </c>
      <c r="AP282" s="194">
        <v>1</v>
      </c>
      <c r="AQ282" s="194">
        <v>0.88</v>
      </c>
      <c r="AR282" s="194">
        <v>0.76</v>
      </c>
      <c r="AS282" s="194">
        <v>0.64</v>
      </c>
      <c r="AT282" s="199"/>
      <c r="AU282" s="194">
        <v>0.55</v>
      </c>
      <c r="AV282" s="194">
        <v>0.5</v>
      </c>
      <c r="AW282" s="199"/>
      <c r="AX282" s="200">
        <v>0.255</v>
      </c>
      <c r="AY282" s="370">
        <v>0.045</v>
      </c>
      <c r="AZ282" s="202">
        <v>0.315</v>
      </c>
      <c r="BA282" s="203">
        <v>0.2875</v>
      </c>
      <c r="BB282" s="203">
        <v>0.38</v>
      </c>
      <c r="BC282" s="202">
        <v>0.38</v>
      </c>
      <c r="BD282" s="202">
        <v>0.37</v>
      </c>
      <c r="BE282" s="203">
        <v>0.34</v>
      </c>
      <c r="BF282" s="203">
        <v>0.34</v>
      </c>
      <c r="BG282" s="202">
        <v>0.34</v>
      </c>
      <c r="BH282" s="202">
        <v>0.3</v>
      </c>
      <c r="BI282" s="204">
        <v>0.2225</v>
      </c>
      <c r="BJ282" s="200">
        <f>SUM(AP282:BI282)</f>
        <v>7.904999999999999</v>
      </c>
      <c r="BK282" s="205">
        <f>((AP282/AQ282)-1)*100</f>
        <v>13.63636363636365</v>
      </c>
      <c r="BL282" s="205">
        <f>((AQ282/AR282)-1)*100</f>
        <v>15.78947368421053</v>
      </c>
      <c r="BM282" s="205">
        <f>((AR282/AS282)-1)*100</f>
        <v>18.75</v>
      </c>
      <c r="BN282" s="205">
        <f>IF(AU282=0,0,IF(AU282&gt;AS282,0,((AS282/AU282)-1)*100))</f>
        <v>16.36363636363636</v>
      </c>
      <c r="BO282" s="205">
        <f>IF(AV282=0,0,IF(AV282&gt;AU282,0,((AU282/AV282)-1)*100))</f>
        <v>10.00000000000001</v>
      </c>
      <c r="BP282" s="205">
        <f>IF(AX282=0,0,IF(AX282&gt;AV282,0,((AV282/AX282)-1)*100))</f>
        <v>96.07843137254901</v>
      </c>
      <c r="BQ282" s="206">
        <f>IF(AY282=0,0,IF(AY282&gt;AX282,0,((AX282/AY282)-1)*100))</f>
        <v>466.6666666666667</v>
      </c>
      <c r="BR282" s="207">
        <f>IF(AZ282=0,0,IF(AZ282&gt;AY282,0,((AY282/AZ282)-1)*100))</f>
        <v>0</v>
      </c>
      <c r="BS282" s="207">
        <f>IF(BA282=0,0,IF(BA282&gt;AZ282,0,((AZ282/BA282)-1)*100))</f>
        <v>9.565217391304358</v>
      </c>
      <c r="BT282" s="207">
        <f>IF(BB282=0,0,IF(BB282&gt;BA282,0,((BA282/BB282)-1)*100))</f>
        <v>0</v>
      </c>
      <c r="BU282" s="207">
        <f>IF(BC282=0,0,IF(BC282&gt;BB282,0,((BB282/BC282)-1)*100))</f>
        <v>0</v>
      </c>
      <c r="BV282" s="207">
        <f>IF(BD282=0,0,IF(BD282&gt;BC282,0,((BC282/BD282)-1)*100))</f>
        <v>2.702702702702697</v>
      </c>
      <c r="BW282" s="207">
        <f>IF(BE282=0,0,IF(BE282&gt;BD282,0,((BD282/BE282)-1)*100))</f>
        <v>8.823529411764696</v>
      </c>
      <c r="BX282" s="207">
        <f>IF(BF282=0,0,IF(BF282&gt;BE282,0,((BE282/BF282)-1)*100))</f>
        <v>0</v>
      </c>
      <c r="BY282" s="207">
        <f>IF(BG282=0,0,IF(BG282&gt;BF282,0,((BF282/BG282)-1)*100))</f>
        <v>0</v>
      </c>
      <c r="BZ282" s="207">
        <f>IF(BH282=0,0,IF(BH282&gt;BG282,0,((BG282/BH282)-1)*100))</f>
        <v>13.33333333333335</v>
      </c>
      <c r="CA282" s="208">
        <f>IF(BI282=0,0,IF(BI282&gt;BH282,0,((BH282/BI282)-1)*100))</f>
        <v>34.8314606741573</v>
      </c>
      <c r="CB282" s="205">
        <f>AVERAGE(BK282:CA282)</f>
        <v>41.56122442568756</v>
      </c>
      <c r="CC282" s="205">
        <f>SQRT(AVERAGE((BK282-$CB282)^2,(BL282-$CB282)^2,(BM282-$CB282)^2,(BN282-$CB282)^2,(BO282-$CB282)^2,(BP282-$CB282)^2,(BQ282-$CB282)^2,(BR282-$CB282)^2,(BS282-$CB282)^2,(BT282-$CB282)^2,(BU282-$CB282)^2,(BV282-$CB282)^2,(BW282-$CB282)^2,(BX282-$CB282)^2,(BY282-$CB282)^2,(BZ282-$CB282)^2,(CA282-$CB282)^2))</f>
        <v>108.5645352773318</v>
      </c>
      <c r="CD282" t="s" s="110">
        <v>302</v>
      </c>
      <c r="CE282" s="209">
        <f>IF(AN282="n/a","n/a",IF(U282&lt;0,"n/a",IF(U282="n/a","n/a",I282+AN282-U282)))</f>
        <v>7.039763727706172</v>
      </c>
      <c r="CF282" s="209">
        <f>IF(AN282="n/a","n/a",I282+AN282)</f>
        <v>16.88633412481808</v>
      </c>
      <c r="CG282" s="205">
        <f>D282/10+(1000-E282)/100+IF(F282="N",2,IF(F282="Y",1,0))+IF(G282="N",2,IF(G282="Y",1,0))+IF(L282&gt;10,5,L282/2)+IF(S282&gt;100,0,IF(S282&lt;0,0,(100-S282)/10))+IF(U282&gt;100,0,IF(U282&lt;0,0,(100-U282)/10))+IF(X282="-",0,IF(X282="N/A",0,IF(X282&gt;5,0,5-X282)))+IF(Y282&gt;5,0,5-Y282)+IF(Z282="N/A",0,IF(Z282&gt;5,0,5-Z282))+IF(AB282&lt;0,0,IF(AB282="-",0,IF(AB282="N/A",0,IF(AB282&gt;10,5,AB282/2))))+IF(AC282="n/a",0,IF(AC282&lt;0,0,IF(AC282&gt;10,5,AC282/2)))+IF(AE282="n/a",0,IF(AE282&lt;0,0,IF(AE282&gt;10,5,AE282/2)))+AF282/10+IF(AG282&gt;100000,3,IF(AG282&gt;10000,2,IF(AG282&gt;1000,1,0)))+IF(AL282&gt;10,5,AL282/2)+IF(AM282="n/a",0,IF(AM282&gt;10,5,AM282/2))+IF(AN282="n/a",0,IF(AN282&gt;10,5,AN282/2))+IF(AO282="n/a",0,IF(AO282&lt;0,0,IF(AO282&gt;10,5,AO282/2)))+IF(CB282&gt;10,5,CB282/2)</f>
        <v>83.11978339350181</v>
      </c>
      <c r="CH282" s="315">
        <f>IF(AB282="n/a",1.03*AP282,IF(AB282&lt;0,1.01*AP282,IF(AB282&gt;10,1.1*AP282,(1+AB282/100)*AP282)))</f>
        <v>1.095</v>
      </c>
      <c r="CI282" s="211">
        <f>IF($AC282="n/a",1.03*CH282,IF($AC282&lt;0,1.01*CH282,IF($AC282&gt;10,1.1*CH282,(1+$AC282/100)*CH282)))</f>
        <v>1.2045</v>
      </c>
      <c r="CJ282" s="212">
        <f>IF($AE282="n/a",1.03*CI282,IF($AE282&lt;0,1.01*CI282,IF($AE282&gt;10,1.1*CI282,(1+$AE282/100)*CI282)))</f>
        <v>1.32495</v>
      </c>
      <c r="CK282" s="212">
        <f>IF($AE282="n/a",1.03*CJ282,IF($AE282&lt;0,1.01*CJ282,IF($AE282&gt;10,1.1*CJ282,(1+$AE282/100)*CJ282)))</f>
        <v>1.457445000000001</v>
      </c>
      <c r="CL282" s="210">
        <f>IF($AE282="n/a",1.03*CK282,IF($AE282&lt;0,1.01*CK282,IF($AE282&gt;10,1.1*CK282,(1+$AE282/100)*CK282)))</f>
        <v>1.603189500000001</v>
      </c>
      <c r="CM282" s="211">
        <f>SUM(CH282:CL282)</f>
        <v>6.685084500000002</v>
      </c>
      <c r="CN282" s="208">
        <f>(CM282/H282)*100</f>
        <v>12.25496700274978</v>
      </c>
      <c r="CO282" s="213">
        <v>1.49</v>
      </c>
      <c r="CP282" s="214">
        <v>48.4</v>
      </c>
      <c r="CQ282" s="215">
        <v>-2.2</v>
      </c>
      <c r="CR282" s="214">
        <v>5.3</v>
      </c>
      <c r="CS282" s="215">
        <v>18.1</v>
      </c>
    </row>
    <row r="283" ht="11.25" customHeight="1">
      <c r="A283" t="s" s="116">
        <v>1700</v>
      </c>
      <c r="B283" t="s" s="116">
        <v>1701</v>
      </c>
      <c r="C283" t="s" s="227">
        <v>146</v>
      </c>
      <c r="D283" s="218">
        <v>9</v>
      </c>
      <c r="E283" s="85">
        <v>337</v>
      </c>
      <c r="F283" t="s" s="220">
        <v>129</v>
      </c>
      <c r="G283" t="s" s="221">
        <v>129</v>
      </c>
      <c r="H283" s="493">
        <v>8.25</v>
      </c>
      <c r="I283" s="223">
        <f>(R283/H283)*100</f>
        <v>7.272727272727272</v>
      </c>
      <c r="J283" s="224">
        <v>0.14</v>
      </c>
      <c r="K283" s="224">
        <v>0.15</v>
      </c>
      <c r="L283" s="223">
        <f>((K283/J283)-1)*100</f>
        <v>7.14285714285714</v>
      </c>
      <c r="M283" s="323">
        <v>42733</v>
      </c>
      <c r="N283" s="323">
        <v>42738</v>
      </c>
      <c r="O283" s="323">
        <v>42752</v>
      </c>
      <c r="P283" t="s" s="227">
        <v>268</v>
      </c>
      <c r="Q283" t="s" s="227">
        <v>583</v>
      </c>
      <c r="R283" s="225">
        <f>K283*4</f>
        <v>0.6</v>
      </c>
      <c r="S283" t="s" s="400">
        <f>IF(OR(W283&lt;0.01,W283="n/a"),"n/a",R283/W283*100)</f>
        <v>143</v>
      </c>
      <c r="T283" t="s" s="361">
        <f>IF(OR(W283&lt;0.01,Z283="n/a"),"n/a",(H283/SQRT(22.5*W283*(H283/Z283))-1)*100)</f>
        <v>143</v>
      </c>
      <c r="U283" t="s" s="265">
        <f>IF(OR(W283&lt;0.01,W283="n/a"),"n/a",H283/W283)</f>
        <v>143</v>
      </c>
      <c r="V283" s="230">
        <v>12</v>
      </c>
      <c r="W283" s="222">
        <v>-0.52</v>
      </c>
      <c r="X283" t="s" s="399">
        <v>143</v>
      </c>
      <c r="Y283" s="231">
        <v>0.24</v>
      </c>
      <c r="Z283" s="232">
        <v>0.6899999999999999</v>
      </c>
      <c r="AA283" s="233">
        <v>-4.1</v>
      </c>
      <c r="AB283" s="234">
        <v>-83.5</v>
      </c>
      <c r="AC283" s="261">
        <v>174.37</v>
      </c>
      <c r="AD283" s="236">
        <v>-13.1</v>
      </c>
      <c r="AE283" s="236">
        <v>12</v>
      </c>
      <c r="AF283" s="237">
        <v>6</v>
      </c>
      <c r="AG283" s="238">
        <v>706</v>
      </c>
      <c r="AH283" s="239">
        <v>0.9</v>
      </c>
      <c r="AI283" s="240">
        <v>0.25</v>
      </c>
      <c r="AJ283" t="s" s="265">
        <f>IF(OR(AD283&lt;0,AD283="n/a",AD283=0,AN283="n/a"),"n/a",AN283/AD283)</f>
        <v>143</v>
      </c>
      <c r="AK283" t="s" s="265">
        <f>IF(OR(AN283&lt;0,AN283="n/a",AO283&lt;0,AO283="n/a"),"n/a",AN283/AO283)</f>
        <v>143</v>
      </c>
      <c r="AL283" s="243">
        <f>((AP283/AQ283)^(1/1)-1)*100</f>
        <v>7.692307692307709</v>
      </c>
      <c r="AM283" s="243">
        <f>IF(AS283=0,"n/a",((AP283/AS283)^(1/3)-1)*100)</f>
        <v>15.86755482954834</v>
      </c>
      <c r="AN283" s="243">
        <f>IF(AV283=0,"n/a",((AP283/AV283)^(1/5)-1)*100)</f>
        <v>14.06647108217831</v>
      </c>
      <c r="AO283" t="s" s="265">
        <f>IF(BB283=0,"n/a",((AP283/BB283)^(1/10)-1)*100)</f>
        <v>143</v>
      </c>
      <c r="AP283" s="241">
        <v>0.5600000000000001</v>
      </c>
      <c r="AQ283" s="241">
        <v>0.52</v>
      </c>
      <c r="AR283" s="241">
        <v>0.44</v>
      </c>
      <c r="AS283" s="241">
        <v>0.36</v>
      </c>
      <c r="AT283" s="245"/>
      <c r="AU283" s="241">
        <v>0.32</v>
      </c>
      <c r="AV283" s="241">
        <v>0.29</v>
      </c>
      <c r="AW283" s="245"/>
      <c r="AX283" s="246">
        <v>0.26</v>
      </c>
      <c r="AY283" s="247">
        <v>0.24</v>
      </c>
      <c r="AZ283" s="248">
        <v>0.1</v>
      </c>
      <c r="BA283" s="317">
        <v>0</v>
      </c>
      <c r="BB283" s="317">
        <v>0</v>
      </c>
      <c r="BC283" s="317">
        <v>0</v>
      </c>
      <c r="BD283" s="317">
        <v>0</v>
      </c>
      <c r="BE283" s="317">
        <v>0</v>
      </c>
      <c r="BF283" s="317">
        <v>0</v>
      </c>
      <c r="BG283" s="317">
        <v>0</v>
      </c>
      <c r="BH283" s="317">
        <v>0</v>
      </c>
      <c r="BI283" s="401">
        <v>0</v>
      </c>
      <c r="BJ283" s="246">
        <f>SUM(AP283:BI283)</f>
        <v>3.09</v>
      </c>
      <c r="BK283" s="250">
        <f>((AP283/AQ283)-1)*100</f>
        <v>7.692307692307709</v>
      </c>
      <c r="BL283" s="250">
        <f>((AQ283/AR283)-1)*100</f>
        <v>18.18181818181819</v>
      </c>
      <c r="BM283" s="250">
        <f>((AR283/AS283)-1)*100</f>
        <v>22.22222222222223</v>
      </c>
      <c r="BN283" s="250">
        <f>IF(AU283=0,0,IF(AU283&gt;AS283,0,((AS283/AU283)-1)*100))</f>
        <v>12.5</v>
      </c>
      <c r="BO283" s="250">
        <f>IF(AV283=0,0,IF(AV283&gt;AU283,0,((AU283/AV283)-1)*100))</f>
        <v>10.34482758620692</v>
      </c>
      <c r="BP283" s="250">
        <f>IF(AX283=0,0,IF(AX283&gt;AV283,0,((AV283/AX283)-1)*100))</f>
        <v>11.53846153846152</v>
      </c>
      <c r="BQ283" s="251">
        <f>IF(AY283=0,0,IF(AY283&gt;AX283,0,((AX283/AY283)-1)*100))</f>
        <v>8.333333333333348</v>
      </c>
      <c r="BR283" s="252">
        <f>IF(AZ283=0,0,IF(AZ283&gt;AY283,0,((AY283/AZ283)-1)*100))</f>
        <v>140</v>
      </c>
      <c r="BS283" s="252">
        <f>IF(BA283=0,0,IF(BA283&gt;AZ283,0,((AZ283/BA283)-1)*100))</f>
        <v>0</v>
      </c>
      <c r="BT283" s="252">
        <f>IF(BB283=0,0,IF(BB283&gt;BA283,0,((BA283/BB283)-1)*100))</f>
        <v>0</v>
      </c>
      <c r="BU283" s="252">
        <f>IF(BC283=0,0,IF(BC283&gt;BB283,0,((BB283/BC283)-1)*100))</f>
        <v>0</v>
      </c>
      <c r="BV283" s="252">
        <f>IF(BD283=0,0,IF(BD283&gt;BC283,0,((BC283/BD283)-1)*100))</f>
        <v>0</v>
      </c>
      <c r="BW283" s="252">
        <f>IF(BE283=0,0,IF(BE283&gt;BD283,0,((BD283/BE283)-1)*100))</f>
        <v>0</v>
      </c>
      <c r="BX283" s="252">
        <f>IF(BF283=0,0,IF(BF283&gt;BE283,0,((BE283/BF283)-1)*100))</f>
        <v>0</v>
      </c>
      <c r="BY283" s="252">
        <f>IF(BG283=0,0,IF(BG283&gt;BF283,0,((BF283/BG283)-1)*100))</f>
        <v>0</v>
      </c>
      <c r="BZ283" s="252">
        <f>IF(BH283=0,0,IF(BH283&gt;BG283,0,((BG283/BH283)-1)*100))</f>
        <v>0</v>
      </c>
      <c r="CA283" s="253">
        <f>IF(BI283=0,0,IF(BI283&gt;BH283,0,((BH283/BI283)-1)*100))</f>
        <v>0</v>
      </c>
      <c r="CB283" s="250">
        <f>AVERAGE(BK283:CA283)</f>
        <v>13.57723356202058</v>
      </c>
      <c r="CC283" s="250">
        <f>SQRT(AVERAGE((BK283-$CB283)^2,(BL283-$CB283)^2,(BM283-$CB283)^2,(BN283-$CB283)^2,(BO283-$CB283)^2,(BP283-$CB283)^2,(BQ283-$CB283)^2,(BR283-$CB283)^2,(BS283-$CB283)^2,(BT283-$CB283)^2,(BU283-$CB283)^2,(BV283-$CB283)^2,(BW283-$CB283)^2,(BX283-$CB283)^2,(BY283-$CB283)^2,(BZ283-$CB283)^2,(CA283-$CB283)^2))</f>
        <v>32.37248437382554</v>
      </c>
      <c r="CD283" t="s" s="116">
        <v>132</v>
      </c>
      <c r="CE283" t="s" s="402">
        <f>IF(AN283="n/a","n/a",IF(U283&lt;0,"n/a",IF(U283="n/a","n/a",I283+AN283-U283)))</f>
        <v>143</v>
      </c>
      <c r="CF283" s="254">
        <f>IF(AN283="n/a","n/a",I283+AN283)</f>
        <v>21.33919835490558</v>
      </c>
      <c r="CG283" s="250">
        <f>D283/10+(1000-E283)/100+IF(F283="N",2,IF(F283="Y",1,0))+IF(G283="N",2,IF(G283="Y",1,0))+IF(L283&gt;10,5,L283/2)+IF(S283&gt;100,0,IF(S283&lt;0,0,(100-S283)/10))+IF(U283&gt;100,0,IF(U283&lt;0,0,(100-U283)/10))+IF(X283="-",0,IF(X283="N/A",0,IF(X283&gt;5,0,5-X283)))+IF(Y283&gt;5,0,5-Y283)+IF(Z283="N/A",0,IF(Z283&gt;5,0,5-Z283))+IF(AB283&lt;0,0,IF(AB283="-",0,IF(AB283="N/A",0,IF(AB283&gt;10,5,AB283/2))))+IF(AC283="n/a",0,IF(AC283&lt;0,0,IF(AC283&gt;10,5,AC283/2)))+IF(AE283="n/a",0,IF(AE283&lt;0,0,IF(AE283&gt;10,5,AE283/2)))+AF283/10+IF(AG283&gt;100000,3,IF(AG283&gt;10000,2,IF(AG283&gt;1000,1,0)))+IF(AL283&gt;10,5,AL283/2)+IF(AM283="n/a",0,IF(AM283&gt;10,5,AM283/2))+IF(AN283="n/a",0,IF(AN283&gt;10,5,AN283/2))+IF(AO283="n/a",0,IF(AO283&lt;0,0,IF(AO283&gt;10,5,AO283/2)))+IF(CB283&gt;10,5,CB283/2)</f>
        <v>49.61758241758243</v>
      </c>
      <c r="CH283" s="255">
        <f>IF(AB283="n/a",1.03*AP283,IF(AB283&lt;0,1.01*AP283,IF(AB283&gt;10,1.1*AP283,(1+AB283/100)*AP283)))</f>
        <v>0.5656000000000001</v>
      </c>
      <c r="CI283" s="256">
        <f>IF($AC283="n/a",1.03*CH283,IF($AC283&lt;0,1.01*CH283,IF($AC283&gt;10,1.1*CH283,(1+$AC283/100)*CH283)))</f>
        <v>0.6221600000000002</v>
      </c>
      <c r="CJ283" s="257">
        <f>IF($AE283="n/a",1.03*CI283,IF($AE283&lt;0,1.01*CI283,IF($AE283&gt;10,1.1*CI283,(1+$AE283/100)*CI283)))</f>
        <v>0.6843760000000002</v>
      </c>
      <c r="CK283" s="257">
        <f>IF($AE283="n/a",1.03*CJ283,IF($AE283&lt;0,1.01*CJ283,IF($AE283&gt;10,1.1*CJ283,(1+$AE283/100)*CJ283)))</f>
        <v>0.7528136000000003</v>
      </c>
      <c r="CL283" s="258">
        <f>IF($AE283="n/a",1.03*CK283,IF($AE283&lt;0,1.01*CK283,IF($AE283&gt;10,1.1*CK283,(1+$AE283/100)*CK283)))</f>
        <v>0.8280949600000004</v>
      </c>
      <c r="CM283" s="256">
        <f>SUM(CH283:CL283)</f>
        <v>3.453044560000001</v>
      </c>
      <c r="CN283" s="253">
        <f>(CM283/H283)*100</f>
        <v>41.85508557575759</v>
      </c>
      <c r="CO283" s="259">
        <v>1.29</v>
      </c>
      <c r="CP283" s="260">
        <v>32</v>
      </c>
      <c r="CQ283" s="261">
        <v>-56.5</v>
      </c>
      <c r="CR283" s="260">
        <v>5.2</v>
      </c>
      <c r="CS283" s="261">
        <v>-29.3</v>
      </c>
    </row>
    <row r="284" ht="11.25" customHeight="1">
      <c r="A284" t="s" s="116">
        <v>1702</v>
      </c>
      <c r="B284" t="s" s="116">
        <v>1703</v>
      </c>
      <c r="C284" t="s" s="227">
        <v>1472</v>
      </c>
      <c r="D284" s="218">
        <v>7</v>
      </c>
      <c r="E284" s="85">
        <v>564</v>
      </c>
      <c r="F284" t="s" s="220">
        <v>129</v>
      </c>
      <c r="G284" t="s" s="221">
        <v>129</v>
      </c>
      <c r="H284" s="493">
        <v>40.17</v>
      </c>
      <c r="I284" s="223">
        <f>(R284/H284)*100</f>
        <v>5.675877520537715</v>
      </c>
      <c r="J284" s="224">
        <v>0.185</v>
      </c>
      <c r="K284" s="224">
        <v>0.19</v>
      </c>
      <c r="L284" s="223">
        <f>((K284/J284)-1)*100</f>
        <v>2.702702702702697</v>
      </c>
      <c r="M284" s="226">
        <v>42998</v>
      </c>
      <c r="N284" s="226">
        <v>42999</v>
      </c>
      <c r="O284" s="226">
        <v>43024</v>
      </c>
      <c r="P284" t="s" s="227">
        <v>1250</v>
      </c>
      <c r="Q284" t="s" s="669">
        <v>1704</v>
      </c>
      <c r="R284" s="225">
        <f>K284*12</f>
        <v>2.28</v>
      </c>
      <c r="S284" s="228">
        <f>IF(OR(W284&lt;0.01,W284="n/a"),"n/a",R284/W284*100)</f>
        <v>75.00000000000001</v>
      </c>
      <c r="T284" s="229">
        <f>IF(OR(W284&lt;0.01,Z284="n/a"),"n/a",(H284/SQRT(22.5*W284*(H284/Z284))-1)*100)</f>
        <v>1.666810468693236</v>
      </c>
      <c r="U284" s="223">
        <f>IF(OR(W284&lt;0.01,W284="n/a"),"n/a",H284/W284)</f>
        <v>13.21381578947368</v>
      </c>
      <c r="V284" s="230">
        <v>12</v>
      </c>
      <c r="W284" s="222">
        <v>3.04</v>
      </c>
      <c r="X284" s="222">
        <v>1.89</v>
      </c>
      <c r="Y284" s="231">
        <v>11.81</v>
      </c>
      <c r="Z284" s="232">
        <v>1.76</v>
      </c>
      <c r="AA284" s="233">
        <v>13.6</v>
      </c>
      <c r="AB284" s="234">
        <v>25.4</v>
      </c>
      <c r="AC284" s="235">
        <v>1.91</v>
      </c>
      <c r="AD284" s="236">
        <v>-0.6</v>
      </c>
      <c r="AE284" s="236">
        <v>7</v>
      </c>
      <c r="AF284" s="237">
        <v>8</v>
      </c>
      <c r="AG284" s="238">
        <v>2263</v>
      </c>
      <c r="AH284" s="239">
        <v>5.3</v>
      </c>
      <c r="AI284" s="240">
        <v>0.64</v>
      </c>
      <c r="AJ284" t="s" s="265">
        <f>IF(OR(AD284&lt;0,AD284="n/a",AD284=0,AN284="n/a"),"n/a",AN284/AD284)</f>
        <v>143</v>
      </c>
      <c r="AK284" t="s" s="265">
        <f>IF(OR(AN284&lt;0,AN284="n/a",AO284&lt;0,AO284="n/a"),"n/a",AN284/AO284)</f>
        <v>143</v>
      </c>
      <c r="AL284" s="243">
        <f>((AP284/AQ284)^(1/1)-1)*100</f>
        <v>3.571428571428559</v>
      </c>
      <c r="AM284" s="243">
        <f>IF(AS284=0,"n/a",((AP284/AS284)^(1/3)-1)*100)</f>
        <v>5.353452517564183</v>
      </c>
      <c r="AN284" s="243">
        <f>IF(AV284=0,"n/a",((AP284/AV284)^(1/5)-1)*100)</f>
        <v>6.872737200941192</v>
      </c>
      <c r="AO284" t="s" s="265">
        <f>IF(BB284=0,"n/a",((AP284/BB284)^(1/10)-1)*100)</f>
        <v>143</v>
      </c>
      <c r="AP284" s="241">
        <v>2.175</v>
      </c>
      <c r="AQ284" s="241">
        <v>2.1</v>
      </c>
      <c r="AR284" s="241">
        <v>1.995</v>
      </c>
      <c r="AS284" s="241">
        <v>1.86</v>
      </c>
      <c r="AT284" s="245"/>
      <c r="AU284" s="241">
        <v>1.71</v>
      </c>
      <c r="AV284" s="241">
        <v>1.56</v>
      </c>
      <c r="AW284" s="245"/>
      <c r="AX284" s="583">
        <v>1.5</v>
      </c>
      <c r="AY284" s="247">
        <v>1.5</v>
      </c>
      <c r="AZ284" s="248">
        <v>1.425</v>
      </c>
      <c r="BA284" s="248">
        <v>0.33</v>
      </c>
      <c r="BB284" s="317">
        <v>0</v>
      </c>
      <c r="BC284" s="317">
        <v>0</v>
      </c>
      <c r="BD284" s="317">
        <v>0</v>
      </c>
      <c r="BE284" s="317">
        <v>0</v>
      </c>
      <c r="BF284" s="317">
        <v>0</v>
      </c>
      <c r="BG284" s="317">
        <v>0</v>
      </c>
      <c r="BH284" s="317">
        <v>0</v>
      </c>
      <c r="BI284" s="401">
        <v>0</v>
      </c>
      <c r="BJ284" s="246">
        <f>SUM(AP284:BI284)</f>
        <v>16.155</v>
      </c>
      <c r="BK284" s="250">
        <f>((AP284/AQ284)-1)*100</f>
        <v>3.571428571428559</v>
      </c>
      <c r="BL284" s="250">
        <f>((AQ284/AR284)-1)*100</f>
        <v>5.263157894736836</v>
      </c>
      <c r="BM284" s="250">
        <f>((AR284/AS284)-1)*100</f>
        <v>7.258064516129026</v>
      </c>
      <c r="BN284" s="250">
        <f>IF(AU284=0,0,IF(AU284&gt;AS284,0,((AS284/AU284)-1)*100))</f>
        <v>8.771929824561408</v>
      </c>
      <c r="BO284" s="250">
        <f>IF(AV284=0,0,IF(AV284&gt;AU284,0,((AU284/AV284)-1)*100))</f>
        <v>9.615384615384603</v>
      </c>
      <c r="BP284" s="250">
        <f>IF(AX284=0,0,IF(AX284&gt;AV284,0,((AV284/AX284)-1)*100))</f>
        <v>4.000000000000004</v>
      </c>
      <c r="BQ284" s="251">
        <f>IF(AY284=0,0,IF(AY284&gt;AX284,0,((AX284/AY284)-1)*100))</f>
        <v>0</v>
      </c>
      <c r="BR284" s="252">
        <f>IF(AZ284=0,0,IF(AZ284&gt;AY284,0,((AY284/AZ284)-1)*100))</f>
        <v>5.263157894736836</v>
      </c>
      <c r="BS284" s="252">
        <f>IF(BA284=0,0,IF(BA284&gt;AZ284,0,((AZ284/BA284)-1)*100))</f>
        <v>331.8181818181818</v>
      </c>
      <c r="BT284" s="252">
        <f>IF(BB284=0,0,IF(BB284&gt;BA284,0,((BA284/BB284)-1)*100))</f>
        <v>0</v>
      </c>
      <c r="BU284" s="252">
        <f>IF(BC284=0,0,IF(BC284&gt;BB284,0,((BB284/BC284)-1)*100))</f>
        <v>0</v>
      </c>
      <c r="BV284" s="252">
        <f>IF(BD284=0,0,IF(BD284&gt;BC284,0,((BC284/BD284)-1)*100))</f>
        <v>0</v>
      </c>
      <c r="BW284" s="252">
        <f>IF(BE284=0,0,IF(BE284&gt;BD284,0,((BD284/BE284)-1)*100))</f>
        <v>0</v>
      </c>
      <c r="BX284" s="252">
        <f>IF(BF284=0,0,IF(BF284&gt;BE284,0,((BE284/BF284)-1)*100))</f>
        <v>0</v>
      </c>
      <c r="BY284" s="252">
        <f>IF(BG284=0,0,IF(BG284&gt;BF284,0,((BF284/BG284)-1)*100))</f>
        <v>0</v>
      </c>
      <c r="BZ284" s="252">
        <f>IF(BH284=0,0,IF(BH284&gt;BG284,0,((BG284/BH284)-1)*100))</f>
        <v>0</v>
      </c>
      <c r="CA284" s="253">
        <f>IF(BI284=0,0,IF(BI284&gt;BH284,0,((BH284/BI284)-1)*100))</f>
        <v>0</v>
      </c>
      <c r="CB284" s="250">
        <f>AVERAGE(BK284:CA284)</f>
        <v>22.09184147853877</v>
      </c>
      <c r="CC284" s="250">
        <f>SQRT(AVERAGE((BK284-$CB284)^2,(BL284-$CB284)^2,(BM284-$CB284)^2,(BN284-$CB284)^2,(BO284-$CB284)^2,(BP284-$CB284)^2,(BQ284-$CB284)^2,(BR284-$CB284)^2,(BS284-$CB284)^2,(BT284-$CB284)^2,(BU284-$CB284)^2,(BV284-$CB284)^2,(BW284-$CB284)^2,(BX284-$CB284)^2,(BY284-$CB284)^2,(BZ284-$CB284)^2,(CA284-$CB284)^2))</f>
        <v>77.5024491473978</v>
      </c>
      <c r="CD284" t="s" s="116">
        <v>132</v>
      </c>
      <c r="CE284" s="254">
        <f>IF(AN284="n/a","n/a",IF(U284&lt;0,"n/a",IF(U284="n/a","n/a",I284+AN284-U284)))</f>
        <v>-0.6652010679947775</v>
      </c>
      <c r="CF284" s="254">
        <f>IF(AN284="n/a","n/a",I284+AN284)</f>
        <v>12.54861472147891</v>
      </c>
      <c r="CG284" s="250">
        <f>D284/10+(1000-E284)/100+IF(F284="N",2,IF(F284="Y",1,0))+IF(G284="N",2,IF(G284="Y",1,0))+IF(L284&gt;10,5,L284/2)+IF(S284&gt;100,0,IF(S284&lt;0,0,(100-S284)/10))+IF(U284&gt;100,0,IF(U284&lt;0,0,(100-U284)/10))+IF(X284="-",0,IF(X284="N/A",0,IF(X284&gt;5,0,5-X284)))+IF(Y284&gt;5,0,5-Y284)+IF(Z284="N/A",0,IF(Z284&gt;5,0,5-Z284))+IF(AB284&lt;0,0,IF(AB284="-",0,IF(AB284="N/A",0,IF(AB284&gt;10,5,AB284/2))))+IF(AC284="n/a",0,IF(AC284&lt;0,0,IF(AC284&gt;10,5,AC284/2)))+IF(AE284="n/a",0,IF(AE284&lt;0,0,IF(AE284&gt;10,5,AE284/2)))+AF284/10+IF(AG284&gt;100000,3,IF(AG284&gt;10000,2,IF(AG284&gt;1000,1,0)))+IF(AL284&gt;10,5,AL284/2)+IF(AM284="n/a",0,IF(AM284&gt;10,5,AM284/2))+IF(AN284="n/a",0,IF(AN284&gt;10,5,AN284/2))+IF(AO284="n/a",0,IF(AO284&lt;0,0,IF(AO284&gt;10,5,AO284/2)))+IF(CB284&gt;10,5,CB284/2)</f>
        <v>48.09377891737093</v>
      </c>
      <c r="CH284" s="255">
        <f>IF(AB284="n/a",1.03*AP284,IF(AB284&lt;0,1.01*AP284,IF(AB284&gt;10,1.1*AP284,(1+AB284/100)*AP284)))</f>
        <v>2.3925</v>
      </c>
      <c r="CI284" s="256">
        <f>IF($AC284="n/a",1.03*CH284,IF($AC284&lt;0,1.01*CH284,IF($AC284&gt;10,1.1*CH284,(1+$AC284/100)*CH284)))</f>
        <v>2.43819675</v>
      </c>
      <c r="CJ284" s="257">
        <f>IF($AE284="n/a",1.03*CI284,IF($AE284&lt;0,1.01*CI284,IF($AE284&gt;10,1.1*CI284,(1+$AE284/100)*CI284)))</f>
        <v>2.6088705225</v>
      </c>
      <c r="CK284" s="257">
        <f>IF($AE284="n/a",1.03*CJ284,IF($AE284&lt;0,1.01*CJ284,IF($AE284&gt;10,1.1*CJ284,(1+$AE284/100)*CJ284)))</f>
        <v>2.791491459075</v>
      </c>
      <c r="CL284" s="258">
        <f>IF($AE284="n/a",1.03*CK284,IF($AE284&lt;0,1.01*CK284,IF($AE284&gt;10,1.1*CK284,(1+$AE284/100)*CK284)))</f>
        <v>2.986895861210251</v>
      </c>
      <c r="CM284" s="256">
        <f>SUM(CH284:CL284)</f>
        <v>13.21795459278525</v>
      </c>
      <c r="CN284" s="253">
        <f>(CM284/H284)*100</f>
        <v>32.90504006170089</v>
      </c>
      <c r="CO284" s="259">
        <v>1.04</v>
      </c>
      <c r="CP284" s="260">
        <v>26.9</v>
      </c>
      <c r="CQ284" s="261">
        <v>-1.2</v>
      </c>
      <c r="CR284" s="260">
        <v>1</v>
      </c>
      <c r="CS284" s="261">
        <v>4.4</v>
      </c>
    </row>
    <row r="285" ht="11.25" customHeight="1">
      <c r="A285" t="s" s="227">
        <v>1705</v>
      </c>
      <c r="B285" t="s" s="116">
        <v>1706</v>
      </c>
      <c r="C285" t="s" s="227">
        <v>128</v>
      </c>
      <c r="D285" s="218">
        <v>6</v>
      </c>
      <c r="E285" s="85">
        <v>655</v>
      </c>
      <c r="F285" t="s" s="220">
        <v>55</v>
      </c>
      <c r="G285" t="s" s="221">
        <v>55</v>
      </c>
      <c r="H285" s="493">
        <v>37.69</v>
      </c>
      <c r="I285" s="223">
        <f>(R285/H285)*100</f>
        <v>1.804192093393473</v>
      </c>
      <c r="J285" s="224">
        <v>0.16</v>
      </c>
      <c r="K285" s="224">
        <v>0.17</v>
      </c>
      <c r="L285" s="223">
        <f>((K285/J285)-1)*100</f>
        <v>6.25</v>
      </c>
      <c r="M285" s="226">
        <v>42887</v>
      </c>
      <c r="N285" s="226">
        <v>42891</v>
      </c>
      <c r="O285" s="226">
        <v>42901</v>
      </c>
      <c r="P285" t="s" s="227">
        <v>182</v>
      </c>
      <c r="Q285" t="s" s="353">
        <v>1707</v>
      </c>
      <c r="R285" s="225">
        <f>K285*4</f>
        <v>0.68</v>
      </c>
      <c r="S285" s="228">
        <f>IF(OR(W285&lt;0.01,W285="n/a"),"n/a",R285/W285*100)</f>
        <v>38.20224719101124</v>
      </c>
      <c r="T285" s="229">
        <f>IF(OR(W285&lt;0.01,Z285="n/a"),"n/a",(H285/SQRT(22.5*W285*(H285/Z285))-1)*100)</f>
        <v>31.23127653145383</v>
      </c>
      <c r="U285" s="223">
        <f>IF(OR(W285&lt;0.01,W285="n/a"),"n/a",H285/W285)</f>
        <v>21.17415730337078</v>
      </c>
      <c r="V285" s="230">
        <v>12</v>
      </c>
      <c r="W285" s="222">
        <v>1.78</v>
      </c>
      <c r="X285" s="222">
        <v>2.65</v>
      </c>
      <c r="Y285" s="231">
        <v>6.33</v>
      </c>
      <c r="Z285" s="232">
        <v>1.83</v>
      </c>
      <c r="AA285" s="233">
        <v>8.800000000000001</v>
      </c>
      <c r="AB285" s="234">
        <v>-0.4</v>
      </c>
      <c r="AC285" s="235">
        <v>16.2</v>
      </c>
      <c r="AD285" s="236">
        <v>9.800000000000001</v>
      </c>
      <c r="AE285" s="236">
        <v>8</v>
      </c>
      <c r="AF285" s="237">
        <v>4</v>
      </c>
      <c r="AG285" s="238">
        <v>956</v>
      </c>
      <c r="AH285" s="239">
        <v>0.7</v>
      </c>
      <c r="AI285" s="240">
        <v>0.09</v>
      </c>
      <c r="AJ285" s="241">
        <f>IF(OR(AD285&lt;0,AD285="n/a",AD285=0,AN285="n/a"),"n/a",AN285/AD285)</f>
        <v>7.392483162891049</v>
      </c>
      <c r="AK285" s="618">
        <f>IF(OR(AN285&lt;0,AN285="n/a",AO285&lt;0,AO285="n/a"),"n/a",AN285/AO285)</f>
        <v>50.19341761705765</v>
      </c>
      <c r="AL285" s="243">
        <f>((AP285/AQ285)^(1/1)-1)*100</f>
        <v>12.96296296296295</v>
      </c>
      <c r="AM285" s="243">
        <f>IF(AS285=0,"n/a",((AP285/AS285)^(1/3)-1)*100)</f>
        <v>29.63549626114359</v>
      </c>
      <c r="AN285" s="243">
        <f>IF(AV285=0,"n/a",((AP285/AV285)^(1/5)-1)*100)</f>
        <v>72.44633499633228</v>
      </c>
      <c r="AO285" s="244">
        <f>IF(BB285=0,"n/a",((AP285/BB285)^(1/10)-1)*100)</f>
        <v>1.443343339340819</v>
      </c>
      <c r="AP285" s="241">
        <v>0.61</v>
      </c>
      <c r="AQ285" s="241">
        <v>0.54</v>
      </c>
      <c r="AR285" s="241">
        <v>0.42</v>
      </c>
      <c r="AS285" s="241">
        <v>0.28</v>
      </c>
      <c r="AT285" s="245"/>
      <c r="AU285" s="241">
        <v>0.08</v>
      </c>
      <c r="AV285" s="321">
        <v>0.04</v>
      </c>
      <c r="AW285" s="245"/>
      <c r="AX285" s="583">
        <v>0.04</v>
      </c>
      <c r="AY285" s="394">
        <v>0.255</v>
      </c>
      <c r="AZ285" s="248">
        <v>0.575</v>
      </c>
      <c r="BA285" s="248">
        <v>0.555</v>
      </c>
      <c r="BB285" s="248">
        <v>0.52856</v>
      </c>
      <c r="BC285" s="248">
        <v>0.49524</v>
      </c>
      <c r="BD285" s="248">
        <v>0.45351</v>
      </c>
      <c r="BE285" s="248">
        <v>0.41464</v>
      </c>
      <c r="BF285" s="248">
        <v>0.37844</v>
      </c>
      <c r="BG285" s="248">
        <v>0.34737</v>
      </c>
      <c r="BH285" s="248">
        <v>0.32584</v>
      </c>
      <c r="BI285" s="249">
        <v>0.3184</v>
      </c>
      <c r="BJ285" s="246">
        <f>SUM(AP285:BI285)</f>
        <v>6.657</v>
      </c>
      <c r="BK285" s="250">
        <f>((AP285/AQ285)-1)*100</f>
        <v>12.96296296296295</v>
      </c>
      <c r="BL285" s="250">
        <f>((AQ285/AR285)-1)*100</f>
        <v>28.57142857142858</v>
      </c>
      <c r="BM285" s="250">
        <f>((AR285/AS285)-1)*100</f>
        <v>49.99999999999998</v>
      </c>
      <c r="BN285" s="250">
        <f>IF(AU285=0,0,IF(AU285&gt;AS285,0,((AS285/AU285)-1)*100))</f>
        <v>250.0000000000001</v>
      </c>
      <c r="BO285" s="250">
        <f>IF(AV285=0,0,IF(AV285&gt;AU285,0,((AU285/AV285)-1)*100))</f>
        <v>100</v>
      </c>
      <c r="BP285" s="250">
        <f>IF(AX285=0,0,IF(AX285&gt;AV285,0,((AV285/AX285)-1)*100))</f>
        <v>0</v>
      </c>
      <c r="BQ285" s="251">
        <f>IF(AY285=0,0,IF(AY285&gt;AX285,0,((AX285/AY285)-1)*100))</f>
        <v>0</v>
      </c>
      <c r="BR285" s="252">
        <f>IF(AZ285=0,0,IF(AZ285&gt;AY285,0,((AY285/AZ285)-1)*100))</f>
        <v>0</v>
      </c>
      <c r="BS285" s="252">
        <f>IF(BA285=0,0,IF(BA285&gt;AZ285,0,((AZ285/BA285)-1)*100))</f>
        <v>3.603603603603589</v>
      </c>
      <c r="BT285" s="252">
        <f>IF(BB285=0,0,IF(BB285&gt;BA285,0,((BA285/BB285)-1)*100))</f>
        <v>5.002270319358271</v>
      </c>
      <c r="BU285" s="252">
        <f>IF(BC285=0,0,IF(BC285&gt;BB285,0,((BB285/BC285)-1)*100))</f>
        <v>6.728051045957528</v>
      </c>
      <c r="BV285" s="252">
        <f>IF(BD285=0,0,IF(BD285&gt;BC285,0,((BC285/BD285)-1)*100))</f>
        <v>9.201561156314098</v>
      </c>
      <c r="BW285" s="252">
        <f>IF(BE285=0,0,IF(BE285&gt;BD285,0,((BD285/BE285)-1)*100))</f>
        <v>9.374397067335515</v>
      </c>
      <c r="BX285" s="252">
        <f>IF(BF285=0,0,IF(BF285&gt;BE285,0,((BE285/BF285)-1)*100))</f>
        <v>9.565585033294589</v>
      </c>
      <c r="BY285" s="252">
        <f>IF(BG285=0,0,IF(BG285&gt;BF285,0,((BF285/BG285)-1)*100))</f>
        <v>8.944353283242656</v>
      </c>
      <c r="BZ285" s="252">
        <f>IF(BH285=0,0,IF(BH285&gt;BG285,0,((BG285/BH285)-1)*100))</f>
        <v>6.60753744168916</v>
      </c>
      <c r="CA285" s="253">
        <f>IF(BI285=0,0,IF(BI285&gt;BH285,0,((BH285/BI285)-1)*100))</f>
        <v>2.336683417085417</v>
      </c>
      <c r="CB285" s="250">
        <f>AVERAGE(BK285:CA285)</f>
        <v>29.58226081778073</v>
      </c>
      <c r="CC285" s="250">
        <f>SQRT(AVERAGE((BK285-$CB285)^2,(BL285-$CB285)^2,(BM285-$CB285)^2,(BN285-$CB285)^2,(BO285-$CB285)^2,(BP285-$CB285)^2,(BQ285-$CB285)^2,(BR285-$CB285)^2,(BS285-$CB285)^2,(BT285-$CB285)^2,(BU285-$CB285)^2,(BV285-$CB285)^2,(BW285-$CB285)^2,(BX285-$CB285)^2,(BY285-$CB285)^2,(BZ285-$CB285)^2,(CA285-$CB285)^2))</f>
        <v>60.18791025867477</v>
      </c>
      <c r="CD285" t="s" s="116">
        <v>132</v>
      </c>
      <c r="CE285" s="254">
        <f>IF(AN285="n/a","n/a",IF(U285&lt;0,"n/a",IF(U285="n/a","n/a",I285+AN285-U285)))</f>
        <v>53.07636978635497</v>
      </c>
      <c r="CF285" s="254">
        <f>IF(AN285="n/a","n/a",I285+AN285)</f>
        <v>74.25052708972575</v>
      </c>
      <c r="CG285" s="250">
        <f>D285/10+(1000-E285)/100+IF(F285="N",2,IF(F285="Y",1,0))+IF(G285="N",2,IF(G285="Y",1,0))+IF(L285&gt;10,5,L285/2)+IF(S285&gt;100,0,IF(S285&lt;0,0,(100-S285)/10))+IF(U285&gt;100,0,IF(U285&lt;0,0,(100-U285)/10))+IF(X285="-",0,IF(X285="N/A",0,IF(X285&gt;5,0,5-X285)))+IF(Y285&gt;5,0,5-Y285)+IF(Z285="N/A",0,IF(Z285&gt;5,0,5-Z285))+IF(AB285&lt;0,0,IF(AB285="-",0,IF(AB285="N/A",0,IF(AB285&gt;10,5,AB285/2))))+IF(AC285="n/a",0,IF(AC285&lt;0,0,IF(AC285&gt;10,5,AC285/2)))+IF(AE285="n/a",0,IF(AE285&lt;0,0,IF(AE285&gt;10,5,AE285/2)))+AF285/10+IF(AG285&gt;100000,3,IF(AG285&gt;10000,2,IF(AG285&gt;1000,1,0)))+IF(AL285&gt;10,5,AL285/2)+IF(AM285="n/a",0,IF(AM285&gt;10,5,AM285/2))+IF(AN285="n/a",0,IF(AN285&gt;10,5,AN285/2))+IF(AO285="n/a",0,IF(AO285&lt;0,0,IF(AO285&gt;10,5,AO285/2)))+IF(CB285&gt;10,5,CB285/2)</f>
        <v>60.87903122023221</v>
      </c>
      <c r="CH285" s="255">
        <f>IF(AB285="n/a",1.03*AP285,IF(AB285&lt;0,1.01*AP285,IF(AB285&gt;10,1.1*AP285,(1+AB285/100)*AP285)))</f>
        <v>0.6161</v>
      </c>
      <c r="CI285" s="256">
        <f>IF($AC285="n/a",1.03*CH285,IF($AC285&lt;0,1.01*CH285,IF($AC285&gt;10,1.1*CH285,(1+$AC285/100)*CH285)))</f>
        <v>0.67771</v>
      </c>
      <c r="CJ285" s="257">
        <f>IF($AE285="n/a",1.03*CI285,IF($AE285&lt;0,1.01*CI285,IF($AE285&gt;10,1.1*CI285,(1+$AE285/100)*CI285)))</f>
        <v>0.7319268000000001</v>
      </c>
      <c r="CK285" s="257">
        <f>IF($AE285="n/a",1.03*CJ285,IF($AE285&lt;0,1.01*CJ285,IF($AE285&gt;10,1.1*CJ285,(1+$AE285/100)*CJ285)))</f>
        <v>0.7904809440000001</v>
      </c>
      <c r="CL285" s="258">
        <f>IF($AE285="n/a",1.03*CK285,IF($AE285&lt;0,1.01*CK285,IF($AE285&gt;10,1.1*CK285,(1+$AE285/100)*CK285)))</f>
        <v>0.8537194195200002</v>
      </c>
      <c r="CM285" s="256">
        <f>SUM(CH285:CL285)</f>
        <v>3.669937163520</v>
      </c>
      <c r="CN285" s="253">
        <f>(CM285/H285)*100</f>
        <v>9.737164137755373</v>
      </c>
      <c r="CO285" s="259">
        <v>0.93</v>
      </c>
      <c r="CP285" s="260">
        <v>58.1</v>
      </c>
      <c r="CQ285" s="261">
        <v>-3.2</v>
      </c>
      <c r="CR285" s="260">
        <v>7.8</v>
      </c>
      <c r="CS285" s="261">
        <v>11.5</v>
      </c>
    </row>
    <row r="286" ht="11.25" customHeight="1">
      <c r="A286" t="s" s="146">
        <v>1708</v>
      </c>
      <c r="B286" t="s" s="146">
        <v>1709</v>
      </c>
      <c r="C286" t="s" s="273">
        <v>128</v>
      </c>
      <c r="D286" s="267">
        <v>8</v>
      </c>
      <c r="E286" s="85">
        <v>352</v>
      </c>
      <c r="F286" t="s" s="151">
        <v>129</v>
      </c>
      <c r="G286" t="s" s="152">
        <v>129</v>
      </c>
      <c r="H286" s="516">
        <v>29.1</v>
      </c>
      <c r="I286" s="269">
        <f>(R286/H286)*100</f>
        <v>3.436426116838488</v>
      </c>
      <c r="J286" s="270">
        <v>0.225</v>
      </c>
      <c r="K286" s="270">
        <v>0.25</v>
      </c>
      <c r="L286" s="269">
        <f>((K286/J286)-1)*100</f>
        <v>11.11111111111112</v>
      </c>
      <c r="M286" s="380">
        <v>42734</v>
      </c>
      <c r="N286" s="380">
        <v>42739</v>
      </c>
      <c r="O286" s="380">
        <v>42746</v>
      </c>
      <c r="P286" t="s" s="273">
        <v>783</v>
      </c>
      <c r="Q286" s="508"/>
      <c r="R286" s="271">
        <f>K286*4</f>
        <v>1</v>
      </c>
      <c r="S286" s="275">
        <f>IF(OR(W286&lt;0.01,W286="n/a"),"n/a",R286/W286*100)</f>
        <v>53.19148936170212</v>
      </c>
      <c r="T286" s="276">
        <f>IF(OR(W286&lt;0.01,Z286="n/a"),"n/a",(H286/SQRT(22.5*W286*(H286/Z286))-1)*100)</f>
        <v>2.258190814489214</v>
      </c>
      <c r="U286" s="269">
        <f>IF(OR(W286&lt;0.01,W286="n/a"),"n/a",H286/W286)</f>
        <v>15.47872340425532</v>
      </c>
      <c r="V286" s="277">
        <v>12</v>
      </c>
      <c r="W286" s="517">
        <v>1.88</v>
      </c>
      <c r="X286" t="s" s="518">
        <v>143</v>
      </c>
      <c r="Y286" s="519">
        <v>5.62</v>
      </c>
      <c r="Z286" s="520">
        <v>1.52</v>
      </c>
      <c r="AA286" t="s" s="521">
        <v>143</v>
      </c>
      <c r="AB286" t="s" s="522">
        <v>143</v>
      </c>
      <c r="AC286" t="s" s="521">
        <v>143</v>
      </c>
      <c r="AD286" t="s" s="518">
        <v>143</v>
      </c>
      <c r="AE286" t="s" s="518">
        <v>143</v>
      </c>
      <c r="AF286" s="284">
        <v>0</v>
      </c>
      <c r="AG286" s="556">
        <v>175</v>
      </c>
      <c r="AH286" t="s" s="518">
        <v>143</v>
      </c>
      <c r="AI286" t="s" s="518">
        <v>143</v>
      </c>
      <c r="AJ286" t="s" s="368">
        <f>IF(OR(AD286&lt;0,AD286="n/a",AD286=0,AN286="n/a"),"n/a",AN286/AD286)</f>
        <v>143</v>
      </c>
      <c r="AK286" s="289">
        <f>IF(OR(AN286&lt;0,AN286="n/a",AO286&lt;0,AO286="n/a"),"n/a",AN286/AO286)</f>
        <v>1.456601277996811</v>
      </c>
      <c r="AL286" s="290">
        <f>((AP286/AQ286)^(1/1)-1)*100</f>
        <v>12.5</v>
      </c>
      <c r="AM286" s="290">
        <f>IF(AS286=0,"n/a",((AP286/AS286)^(1/3)-1)*100)</f>
        <v>14.47142425533319</v>
      </c>
      <c r="AN286" s="290">
        <f>IF(AV286=0,"n/a",((AP286/AV286)^(1/5)-1)*100)</f>
        <v>17.60790225246735</v>
      </c>
      <c r="AO286" s="291">
        <f>IF(BB286=0,"n/a",((AP286/BB286)^(1/10)-1)*100)</f>
        <v>12.08834738678974</v>
      </c>
      <c r="AP286" s="288">
        <v>0.9</v>
      </c>
      <c r="AQ286" s="288">
        <v>0.8</v>
      </c>
      <c r="AR286" s="288">
        <v>0.7</v>
      </c>
      <c r="AS286" s="288">
        <v>0.6</v>
      </c>
      <c r="AT286" s="292"/>
      <c r="AU286" s="288">
        <v>0.5</v>
      </c>
      <c r="AV286" s="288">
        <v>0.4</v>
      </c>
      <c r="AW286" s="292"/>
      <c r="AX286" s="293">
        <v>0.36</v>
      </c>
      <c r="AY286" s="403">
        <v>0.32</v>
      </c>
      <c r="AZ286" s="426">
        <v>0.32</v>
      </c>
      <c r="BA286" s="295">
        <v>0.32</v>
      </c>
      <c r="BB286" s="295">
        <v>0.2875</v>
      </c>
      <c r="BC286" s="295">
        <v>0.2375</v>
      </c>
      <c r="BD286" s="295">
        <v>0.05</v>
      </c>
      <c r="BE286" s="426">
        <v>0</v>
      </c>
      <c r="BF286" s="426">
        <v>0</v>
      </c>
      <c r="BG286" s="426">
        <v>0</v>
      </c>
      <c r="BH286" s="426">
        <v>0</v>
      </c>
      <c r="BI286" s="494">
        <v>0</v>
      </c>
      <c r="BJ286" s="293">
        <f>SUM(AP286:BI286)</f>
        <v>5.795000000000001</v>
      </c>
      <c r="BK286" s="297">
        <f>((AP286/AQ286)-1)*100</f>
        <v>12.5</v>
      </c>
      <c r="BL286" s="297">
        <f>((AQ286/AR286)-1)*100</f>
        <v>14.2857142857143</v>
      </c>
      <c r="BM286" s="297">
        <f>((AR286/AS286)-1)*100</f>
        <v>16.66666666666667</v>
      </c>
      <c r="BN286" s="297">
        <f>IF(AU286=0,0,IF(AU286&gt;AS286,0,((AS286/AU286)-1)*100))</f>
        <v>20</v>
      </c>
      <c r="BO286" s="297">
        <f>IF(AV286=0,0,IF(AV286&gt;AU286,0,((AU286/AV286)-1)*100))</f>
        <v>25</v>
      </c>
      <c r="BP286" s="297">
        <f>IF(AX286=0,0,IF(AX286&gt;AV286,0,((AV286/AX286)-1)*100))</f>
        <v>11.11111111111112</v>
      </c>
      <c r="BQ286" s="298">
        <f>IF(AY286=0,0,IF(AY286&gt;AX286,0,((AX286/AY286)-1)*100))</f>
        <v>12.5</v>
      </c>
      <c r="BR286" s="299">
        <f>IF(AZ286=0,0,IF(AZ286&gt;AY286,0,((AY286/AZ286)-1)*100))</f>
        <v>0</v>
      </c>
      <c r="BS286" s="299">
        <f>IF(BA286=0,0,IF(BA286&gt;AZ286,0,((AZ286/BA286)-1)*100))</f>
        <v>0</v>
      </c>
      <c r="BT286" s="299">
        <f>IF(BB286=0,0,IF(BB286&gt;BA286,0,((BA286/BB286)-1)*100))</f>
        <v>11.30434782608696</v>
      </c>
      <c r="BU286" s="299">
        <f>IF(BC286=0,0,IF(BC286&gt;BB286,0,((BB286/BC286)-1)*100))</f>
        <v>21.05263157894737</v>
      </c>
      <c r="BV286" s="299">
        <f>IF(BD286=0,0,IF(BD286&gt;BC286,0,((BC286/BD286)-1)*100))</f>
        <v>374.9999999999999</v>
      </c>
      <c r="BW286" s="299">
        <f>IF(BE286=0,0,IF(BE286&gt;BD286,0,((BD286/BE286)-1)*100))</f>
        <v>0</v>
      </c>
      <c r="BX286" s="299">
        <f>IF(BF286=0,0,IF(BF286&gt;BE286,0,((BE286/BF286)-1)*100))</f>
        <v>0</v>
      </c>
      <c r="BY286" s="299">
        <f>IF(BG286=0,0,IF(BG286&gt;BF286,0,((BF286/BG286)-1)*100))</f>
        <v>0</v>
      </c>
      <c r="BZ286" s="299">
        <f>IF(BH286=0,0,IF(BH286&gt;BG286,0,((BG286/BH286)-1)*100))</f>
        <v>0</v>
      </c>
      <c r="CA286" s="300">
        <f>IF(BI286=0,0,IF(BI286&gt;BH286,0,((BH286/BI286)-1)*100))</f>
        <v>0</v>
      </c>
      <c r="CB286" s="297">
        <f>AVERAGE(BK286:CA286)</f>
        <v>30.55414538050155</v>
      </c>
      <c r="CC286" s="297">
        <f>SQRT(AVERAGE((BK286-$CB286)^2,(BL286-$CB286)^2,(BM286-$CB286)^2,(BN286-$CB286)^2,(BO286-$CB286)^2,(BP286-$CB286)^2,(BQ286-$CB286)^2,(BR286-$CB286)^2,(BS286-$CB286)^2,(BT286-$CB286)^2,(BU286-$CB286)^2,(BV286-$CB286)^2,(BW286-$CB286)^2,(BX286-$CB286)^2,(BY286-$CB286)^2,(BZ286-$CB286)^2,(CA286-$CB286)^2))</f>
        <v>86.5238386661252</v>
      </c>
      <c r="CD286" t="s" s="146">
        <v>132</v>
      </c>
      <c r="CE286" s="301">
        <f>IF(AN286="n/a","n/a",IF(U286&lt;0,"n/a",IF(U286="n/a","n/a",I286+AN286-U286)))</f>
        <v>5.56560496505052</v>
      </c>
      <c r="CF286" s="301">
        <f>IF(AN286="n/a","n/a",I286+AN286)</f>
        <v>21.04432836930584</v>
      </c>
      <c r="CG286" s="297">
        <f>D286/10+(1000-E286)/100+IF(F286="N",2,IF(F286="Y",1,0))+IF(G286="N",2,IF(G286="Y",1,0))+IF(L286&gt;10,5,L286/2)+IF(S286&gt;100,0,IF(S286&lt;0,0,(100-S286)/10))+IF(U286&gt;100,0,IF(U286&lt;0,0,(100-U286)/10))+IF(X286="-",0,IF(X286="N/A",0,IF(X286&gt;5,0,5-X286)))+IF(Y286&gt;5,0,5-Y286)+IF(Z286="N/A",0,IF(Z286&gt;5,0,5-Z286))+IF(AB286&lt;0,0,IF(AB286="-",0,IF(AB286="N/A",0,IF(AB286&gt;10,5,AB286/2))))+IF(AC286="n/a",0,IF(AC286&lt;0,0,IF(AC286&gt;10,5,AC286/2)))+IF(AE286="n/a",0,IF(AE286&lt;0,0,IF(AE286&gt;10,5,AE286/2)))+AF286/10+IF(AG286&gt;100000,3,IF(AG286&gt;10000,2,IF(AG286&gt;1000,1,0)))+IF(AL286&gt;10,5,AL286/2)+IF(AM286="n/a",0,IF(AM286&gt;10,5,AM286/2))+IF(AN286="n/a",0,IF(AN286&gt;10,5,AN286/2))+IF(AO286="n/a",0,IF(AO286&lt;0,0,IF(AO286&gt;10,5,AO286/2)))+IF(CB286&gt;10,5,CB286/2)</f>
        <v>53.89297872340425</v>
      </c>
      <c r="CH286" s="302">
        <f>IF(AB286="n/a",1.03*AP286,IF(AB286&lt;0,1.01*AP286,IF(AB286&gt;10,1.1*AP286,(1+AB286/100)*AP286)))</f>
        <v>0.927</v>
      </c>
      <c r="CI286" s="303">
        <f>IF($AC286="n/a",1.03*CH286,IF($AC286&lt;0,1.01*CH286,IF($AC286&gt;10,1.1*CH286,(1+$AC286/100)*CH286)))</f>
        <v>0.95481</v>
      </c>
      <c r="CJ286" s="304">
        <f>IF($AE286="n/a",1.03*CI286,IF($AE286&lt;0,1.01*CI286,IF($AE286&gt;10,1.1*CI286,(1+$AE286/100)*CI286)))</f>
        <v>0.9834543000000001</v>
      </c>
      <c r="CK286" s="304">
        <f>IF($AE286="n/a",1.03*CJ286,IF($AE286&lt;0,1.01*CJ286,IF($AE286&gt;10,1.1*CJ286,(1+$AE286/100)*CJ286)))</f>
        <v>1.012957929</v>
      </c>
      <c r="CL286" s="305">
        <f>IF($AE286="n/a",1.03*CK286,IF($AE286&lt;0,1.01*CK286,IF($AE286&gt;10,1.1*CK286,(1+$AE286/100)*CK286)))</f>
        <v>1.043346666870</v>
      </c>
      <c r="CM286" s="303">
        <f>SUM(CH286:CL286)</f>
        <v>4.921568895870001</v>
      </c>
      <c r="CN286" s="300">
        <f>(CM286/H286)*100</f>
        <v>16.91260788958763</v>
      </c>
      <c r="CO286" t="s" s="518">
        <v>143</v>
      </c>
      <c r="CP286" t="s" s="670">
        <v>143</v>
      </c>
      <c r="CQ286" s="526">
        <v>-0.7</v>
      </c>
      <c r="CR286" s="525">
        <v>1.7</v>
      </c>
      <c r="CS286" s="526">
        <v>6.7</v>
      </c>
    </row>
    <row r="287" ht="11.25" customHeight="1">
      <c r="A287" t="s" s="173">
        <v>1710</v>
      </c>
      <c r="B287" t="s" s="110">
        <v>1711</v>
      </c>
      <c r="C287" t="s" s="173">
        <v>265</v>
      </c>
      <c r="D287" s="174">
        <v>6</v>
      </c>
      <c r="E287" s="85">
        <v>701</v>
      </c>
      <c r="F287" t="s" s="118">
        <v>129</v>
      </c>
      <c r="G287" t="s" s="113">
        <v>129</v>
      </c>
      <c r="H287" s="495">
        <v>6.05</v>
      </c>
      <c r="I287" s="177">
        <f>(R287/H287)*100</f>
        <v>7.272727272727272</v>
      </c>
      <c r="J287" s="311">
        <v>0.1025</v>
      </c>
      <c r="K287" s="311">
        <v>0.11</v>
      </c>
      <c r="L287" s="177">
        <f>((K287/J287)-1)*100</f>
        <v>7.317073170731714</v>
      </c>
      <c r="M287" s="179">
        <v>43097</v>
      </c>
      <c r="N287" s="179">
        <v>43098</v>
      </c>
      <c r="O287" s="179">
        <v>43115</v>
      </c>
      <c r="P287" t="s" s="173">
        <v>603</v>
      </c>
      <c r="Q287" t="s" s="442">
        <v>1055</v>
      </c>
      <c r="R287" s="180">
        <f>K287*4</f>
        <v>0.44</v>
      </c>
      <c r="S287" s="181">
        <f>IF(OR(W287&lt;0.01,W287="n/a"),"n/a",R287/W287*100)</f>
        <v>107.3170731707317</v>
      </c>
      <c r="T287" s="182">
        <f>IF(OR(W287&lt;0.01,Z287="n/a"),"n/a",(H287/SQRT(22.5*W287*(H287/Z287))-1)*100)</f>
        <v>18.4680899942405</v>
      </c>
      <c r="U287" s="177">
        <f>IF(OR(W287&lt;0.01,W287="n/a"),"n/a",H287/W287)</f>
        <v>14.75609756097561</v>
      </c>
      <c r="V287" s="183">
        <v>12</v>
      </c>
      <c r="W287" s="176">
        <v>0.41</v>
      </c>
      <c r="X287" t="s" s="369">
        <v>143</v>
      </c>
      <c r="Y287" s="184">
        <v>8.800000000000001</v>
      </c>
      <c r="Z287" s="185">
        <v>2.14</v>
      </c>
      <c r="AA287" s="186">
        <v>12.8</v>
      </c>
      <c r="AB287" s="187">
        <v>13.1</v>
      </c>
      <c r="AC287" s="188">
        <v>9.300000000000001</v>
      </c>
      <c r="AD287" s="189">
        <v>39.6</v>
      </c>
      <c r="AE287" t="s" s="392">
        <v>143</v>
      </c>
      <c r="AF287" s="190">
        <v>1</v>
      </c>
      <c r="AG287" s="191">
        <v>48</v>
      </c>
      <c r="AH287" s="192">
        <v>31.6</v>
      </c>
      <c r="AI287" s="193">
        <v>0.8</v>
      </c>
      <c r="AJ287" t="s" s="338">
        <f>IF(OR(AD287&lt;0,AD287="n/a",AD287=0,AN287="n/a"),"n/a",AN287/AD287)</f>
        <v>143</v>
      </c>
      <c r="AK287" t="s" s="338">
        <f>IF(OR(AN287&lt;0,AN287="n/a",AO287&lt;0,AO287="n/a"),"n/a",AN287/AO287)</f>
        <v>143</v>
      </c>
      <c r="AL287" s="196">
        <f>((AP287/AQ287)^(1/1)-1)*100</f>
        <v>12.5</v>
      </c>
      <c r="AM287" s="671">
        <f>IF(AS287=0,"n/a",((AP287/AS287)^(1/3)-1)*100)</f>
        <v>128.9428485106664</v>
      </c>
      <c r="AN287" t="s" s="338">
        <f>IF(AV287=0,"n/a",((AP287/AV287)^(1/5)-1)*100)</f>
        <v>143</v>
      </c>
      <c r="AO287" t="s" s="338">
        <f>IF(BB287=0,"n/a",((AP287/BB287)^(1/10)-1)*100)</f>
        <v>143</v>
      </c>
      <c r="AP287" s="194">
        <v>0.36</v>
      </c>
      <c r="AQ287" s="194">
        <v>0.32</v>
      </c>
      <c r="AR287" s="194">
        <v>0.17</v>
      </c>
      <c r="AS287" s="194">
        <v>0.03</v>
      </c>
      <c r="AT287" s="199"/>
      <c r="AU287" s="198">
        <v>0</v>
      </c>
      <c r="AV287" s="198">
        <v>0</v>
      </c>
      <c r="AW287" s="199"/>
      <c r="AX287" s="398">
        <v>0</v>
      </c>
      <c r="AY287" s="370">
        <v>0</v>
      </c>
      <c r="AZ287" s="203">
        <v>0</v>
      </c>
      <c r="BA287" s="203">
        <v>0</v>
      </c>
      <c r="BB287" s="203">
        <v>0</v>
      </c>
      <c r="BC287" s="202">
        <v>0.4</v>
      </c>
      <c r="BD287" s="202">
        <v>0.28</v>
      </c>
      <c r="BE287" s="202">
        <v>0.25</v>
      </c>
      <c r="BF287" s="203">
        <v>0</v>
      </c>
      <c r="BG287" s="203">
        <v>0</v>
      </c>
      <c r="BH287" s="203">
        <v>0</v>
      </c>
      <c r="BI287" s="204">
        <v>0</v>
      </c>
      <c r="BJ287" s="200">
        <f>SUM(AP287:BI287)</f>
        <v>1.81</v>
      </c>
      <c r="BK287" s="205">
        <f>((AP287/AQ287)-1)*100</f>
        <v>12.5</v>
      </c>
      <c r="BL287" s="205">
        <f>((AQ287/AR287)-1)*100</f>
        <v>88.23529411764706</v>
      </c>
      <c r="BM287" s="205">
        <f>((AR287/AS287)-1)*100</f>
        <v>466.6666666666667</v>
      </c>
      <c r="BN287" s="205">
        <f>IF(AU287=0,0,IF(AU287&gt;AS287,0,((AS287/AU287)-1)*100))</f>
        <v>0</v>
      </c>
      <c r="BO287" s="205">
        <f>IF(AV287=0,0,IF(AV287&gt;AU287,0,((AU287/AV287)-1)*100))</f>
        <v>0</v>
      </c>
      <c r="BP287" s="205">
        <f>IF(AX287=0,0,IF(AX287&gt;AV287,0,((AV287/AX287)-1)*100))</f>
        <v>0</v>
      </c>
      <c r="BQ287" s="206">
        <f>IF(AY287=0,0,IF(AY287&gt;AX287,0,((AX287/AY287)-1)*100))</f>
        <v>0</v>
      </c>
      <c r="BR287" s="207">
        <f>IF(AZ287=0,0,IF(AZ287&gt;AY287,0,((AY287/AZ287)-1)*100))</f>
        <v>0</v>
      </c>
      <c r="BS287" s="207">
        <f>IF(BA287=0,0,IF(BA287&gt;AZ287,0,((AZ287/BA287)-1)*100))</f>
        <v>0</v>
      </c>
      <c r="BT287" s="207">
        <f>IF(BB287=0,0,IF(BB287&gt;BA287,0,((BA287/BB287)-1)*100))</f>
        <v>0</v>
      </c>
      <c r="BU287" s="207">
        <f>IF(BC287=0,0,IF(BC287&gt;BB287,0,((BB287/BC287)-1)*100))</f>
        <v>0</v>
      </c>
      <c r="BV287" s="207">
        <f>IF(BD287=0,0,IF(BD287&gt;BC287,0,((BC287/BD287)-1)*100))</f>
        <v>42.85714285714286</v>
      </c>
      <c r="BW287" s="207">
        <f>IF(BE287=0,0,IF(BE287&gt;BD287,0,((BD287/BE287)-1)*100))</f>
        <v>12.00000000000001</v>
      </c>
      <c r="BX287" s="207">
        <f>IF(BF287=0,0,IF(BF287&gt;BE287,0,((BE287/BF287)-1)*100))</f>
        <v>0</v>
      </c>
      <c r="BY287" s="207">
        <f>IF(BG287=0,0,IF(BG287&gt;BF287,0,((BF287/BG287)-1)*100))</f>
        <v>0</v>
      </c>
      <c r="BZ287" s="207">
        <f>IF(BH287=0,0,IF(BH287&gt;BG287,0,((BG287/BH287)-1)*100))</f>
        <v>0</v>
      </c>
      <c r="CA287" s="208">
        <f>IF(BI287=0,0,IF(BI287&gt;BH287,0,((BH287/BI287)-1)*100))</f>
        <v>0</v>
      </c>
      <c r="CB287" s="205">
        <f>AVERAGE(BK287:CA287)</f>
        <v>36.60347668479157</v>
      </c>
      <c r="CC287" s="205">
        <f>SQRT(AVERAGE((BK287-$CB287)^2,(BL287-$CB287)^2,(BM287-$CB287)^2,(BN287-$CB287)^2,(BO287-$CB287)^2,(BP287-$CB287)^2,(BQ287-$CB287)^2,(BR287-$CB287)^2,(BS287-$CB287)^2,(BT287-$CB287)^2,(BU287-$CB287)^2,(BV287-$CB287)^2,(BW287-$CB287)^2,(BX287-$CB287)^2,(BY287-$CB287)^2,(BZ287-$CB287)^2,(CA287-$CB287)^2))</f>
        <v>109.7921520305912</v>
      </c>
      <c r="CD287" t="s" s="110">
        <v>132</v>
      </c>
      <c r="CE287" t="s" s="552">
        <f>IF(AN287="n/a","n/a",IF(U287&lt;0,"n/a",IF(U287="n/a","n/a",I287+AN287-U287)))</f>
        <v>143</v>
      </c>
      <c r="CF287" t="s" s="552">
        <f>IF(AN287="n/a","n/a",I287+AN287)</f>
        <v>143</v>
      </c>
      <c r="CG287" s="205">
        <f>D287/10+(1000-E287)/100+IF(F287="N",2,IF(F287="Y",1,0))+IF(G287="N",2,IF(G287="Y",1,0))+IF(L287&gt;10,5,L287/2)+IF(S287&gt;100,0,IF(S287&lt;0,0,(100-S287)/10))+IF(U287&gt;100,0,IF(U287&lt;0,0,(100-U287)/10))+IF(X287="-",0,IF(X287="N/A",0,IF(X287&gt;5,0,5-X287)))+IF(Y287&gt;5,0,5-Y287)+IF(Z287="N/A",0,IF(Z287&gt;5,0,5-Z287))+IF(AB287&lt;0,0,IF(AB287="-",0,IF(AB287="N/A",0,IF(AB287&gt;10,5,AB287/2))))+IF(AC287="n/a",0,IF(AC287&lt;0,0,IF(AC287&gt;10,5,AC287/2)))+IF(AE287="n/a",0,IF(AE287&lt;0,0,IF(AE287&gt;10,5,AE287/2)))+AF287/10+IF(AG287&gt;100000,3,IF(AG287&gt;10000,2,IF(AG287&gt;1000,1,0)))+IF(AL287&gt;10,5,AL287/2)+IF(AM287="n/a",0,IF(AM287&gt;10,5,AM287/2))+IF(AN287="n/a",0,IF(AN287&gt;10,5,AN287/2))+IF(AO287="n/a",0,IF(AO287&lt;0,0,IF(AO287&gt;10,5,AO287/2)))+IF(CB287&gt;10,5,CB287/2)</f>
        <v>43.3829268292683</v>
      </c>
      <c r="CH287" s="315">
        <f>IF(AB287="n/a",1.03*AP287,IF(AB287&lt;0,1.01*AP287,IF(AB287&gt;10,1.1*AP287,(1+AB287/100)*AP287)))</f>
        <v>0.396</v>
      </c>
      <c r="CI287" s="211">
        <f>IF($AC287="n/a",1.03*CH287,IF($AC287&lt;0,1.01*CH287,IF($AC287&gt;10,1.1*CH287,(1+$AC287/100)*CH287)))</f>
        <v>0.432828</v>
      </c>
      <c r="CJ287" s="212">
        <f>IF($AE287="n/a",1.03*CI287,IF($AE287&lt;0,1.01*CI287,IF($AE287&gt;10,1.1*CI287,(1+$AE287/100)*CI287)))</f>
        <v>0.44581284</v>
      </c>
      <c r="CK287" s="212">
        <f>IF($AE287="n/a",1.03*CJ287,IF($AE287&lt;0,1.01*CJ287,IF($AE287&gt;10,1.1*CJ287,(1+$AE287/100)*CJ287)))</f>
        <v>0.4591872252</v>
      </c>
      <c r="CL287" s="210">
        <f>IF($AE287="n/a",1.03*CK287,IF($AE287&lt;0,1.01*CK287,IF($AE287&gt;10,1.1*CK287,(1+$AE287/100)*CK287)))</f>
        <v>0.472962841956</v>
      </c>
      <c r="CM287" s="211">
        <f>SUM(CH287:CL287)</f>
        <v>2.206790907156</v>
      </c>
      <c r="CN287" s="208">
        <f>(CM287/H287)*100</f>
        <v>36.47588276290909</v>
      </c>
      <c r="CO287" s="213">
        <v>0.74</v>
      </c>
      <c r="CP287" s="214">
        <v>30.1</v>
      </c>
      <c r="CQ287" s="215">
        <v>-20.9</v>
      </c>
      <c r="CR287" s="214">
        <v>3.9</v>
      </c>
      <c r="CS287" s="215">
        <v>4.8</v>
      </c>
    </row>
    <row r="288" ht="11.25" customHeight="1">
      <c r="A288" t="s" s="227">
        <v>1712</v>
      </c>
      <c r="B288" t="s" s="116">
        <v>1713</v>
      </c>
      <c r="C288" t="s" s="227">
        <v>1714</v>
      </c>
      <c r="D288" s="218">
        <v>7</v>
      </c>
      <c r="E288" s="85">
        <v>521</v>
      </c>
      <c r="F288" t="s" s="220">
        <v>129</v>
      </c>
      <c r="G288" t="s" s="221">
        <v>129</v>
      </c>
      <c r="H288" s="493">
        <v>123.28</v>
      </c>
      <c r="I288" s="223">
        <f>(R288/H288)*100</f>
        <v>1.508760545100584</v>
      </c>
      <c r="J288" s="224">
        <v>0.86</v>
      </c>
      <c r="K288" s="224">
        <v>0.93</v>
      </c>
      <c r="L288" s="223">
        <f>((K288/J288)-1)*100</f>
        <v>8.139534883720945</v>
      </c>
      <c r="M288" s="226">
        <v>42885</v>
      </c>
      <c r="N288" s="226">
        <v>42887</v>
      </c>
      <c r="O288" s="226">
        <v>42901</v>
      </c>
      <c r="P288" t="s" s="227">
        <v>1612</v>
      </c>
      <c r="Q288" t="s" s="227">
        <v>280</v>
      </c>
      <c r="R288" s="225">
        <f>K288*2</f>
        <v>1.86</v>
      </c>
      <c r="S288" s="228">
        <f>IF(OR(W288&lt;0.01,W288="n/a"),"n/a",R288/W288*100)</f>
        <v>27.71982116244411</v>
      </c>
      <c r="T288" s="229">
        <f>IF(OR(W288&lt;0.01,Z288="n/a"),"n/a",(H288/SQRT(22.5*W288*(H288/Z288))-1)*100)</f>
        <v>64.40226272994832</v>
      </c>
      <c r="U288" s="223">
        <f>IF(OR(W288&lt;0.01,W288="n/a"),"n/a",H288/W288)</f>
        <v>18.3725782414307</v>
      </c>
      <c r="V288" s="230">
        <v>12</v>
      </c>
      <c r="W288" s="222">
        <v>6.71</v>
      </c>
      <c r="X288" s="222">
        <v>1.86</v>
      </c>
      <c r="Y288" s="231">
        <v>0.41</v>
      </c>
      <c r="Z288" s="232">
        <v>3.31</v>
      </c>
      <c r="AA288" s="233">
        <v>18.4</v>
      </c>
      <c r="AB288" s="396">
        <v>16.2</v>
      </c>
      <c r="AC288" s="235">
        <v>10.9</v>
      </c>
      <c r="AD288" s="236">
        <v>15.6</v>
      </c>
      <c r="AE288" s="236">
        <v>9.880000000000001</v>
      </c>
      <c r="AF288" s="237">
        <v>16</v>
      </c>
      <c r="AG288" s="238">
        <v>8309</v>
      </c>
      <c r="AH288" s="239">
        <v>0.1</v>
      </c>
      <c r="AI288" s="240">
        <v>0.35</v>
      </c>
      <c r="AJ288" s="241">
        <f>IF(OR(AD288&lt;0,AD288="n/a",AD288=0,AN288="n/a"),"n/a",AN288/AD288)</f>
        <v>1.007610240536233</v>
      </c>
      <c r="AK288" s="242">
        <f>IF(OR(AN288&lt;0,AN288="n/a",AO288&lt;0,AO288="n/a"),"n/a",AN288/AO288)</f>
        <v>1.442285034252832</v>
      </c>
      <c r="AL288" s="243">
        <f>((AP288/AQ288)^(1/1)-1)*100</f>
        <v>3.749999999999987</v>
      </c>
      <c r="AM288" s="243">
        <f>IF(AS288=0,"n/a",((AP288/AS288)^(1/3)-1)*100)</f>
        <v>21.74190321989766</v>
      </c>
      <c r="AN288" s="243">
        <f>IF(AV288=0,"n/a",((AP288/AV288)^(1/5)-1)*100)</f>
        <v>15.71871975236523</v>
      </c>
      <c r="AO288" s="244">
        <f>IF(BB288=0,"n/a",((AP288/BB288)^(1/10)-1)*100)</f>
        <v>10.89848357229071</v>
      </c>
      <c r="AP288" s="241">
        <v>1.66</v>
      </c>
      <c r="AQ288" s="241">
        <v>1.6</v>
      </c>
      <c r="AR288" s="241">
        <v>0.98</v>
      </c>
      <c r="AS288" s="241">
        <v>0.92</v>
      </c>
      <c r="AT288" s="245"/>
      <c r="AU288" s="241">
        <v>0.86</v>
      </c>
      <c r="AV288" s="241">
        <v>0.8</v>
      </c>
      <c r="AW288" s="245"/>
      <c r="AX288" s="583">
        <v>0.74</v>
      </c>
      <c r="AY288" s="394">
        <v>0.74</v>
      </c>
      <c r="AZ288" s="248">
        <v>0.74</v>
      </c>
      <c r="BA288" s="248">
        <v>0.6899999999999999</v>
      </c>
      <c r="BB288" s="248">
        <v>0.59</v>
      </c>
      <c r="BC288" s="248">
        <v>0.47</v>
      </c>
      <c r="BD288" s="248">
        <v>0.3</v>
      </c>
      <c r="BE288" s="317">
        <v>0.2</v>
      </c>
      <c r="BF288" s="317">
        <v>0.2</v>
      </c>
      <c r="BG288" s="317">
        <v>0.2</v>
      </c>
      <c r="BH288" s="317">
        <v>0.2</v>
      </c>
      <c r="BI288" s="249">
        <v>0.2</v>
      </c>
      <c r="BJ288" s="246">
        <f>SUM(AP288:BI288)</f>
        <v>12.09</v>
      </c>
      <c r="BK288" s="250">
        <f>((AP288/AQ288)-1)*100</f>
        <v>3.749999999999987</v>
      </c>
      <c r="BL288" s="250">
        <f>((AQ288/AR288)-1)*100</f>
        <v>63.26530612244898</v>
      </c>
      <c r="BM288" s="250">
        <f>((AR288/AS288)-1)*100</f>
        <v>6.521739130434767</v>
      </c>
      <c r="BN288" s="250">
        <f>IF(AU288=0,0,IF(AU288&gt;AS288,0,((AS288/AU288)-1)*100))</f>
        <v>6.976744186046524</v>
      </c>
      <c r="BO288" s="250">
        <f>IF(AV288=0,0,IF(AV288&gt;AU288,0,((AU288/AV288)-1)*100))</f>
        <v>7.499999999999996</v>
      </c>
      <c r="BP288" s="250">
        <f>IF(AX288=0,0,IF(AX288&gt;AV288,0,((AV288/AX288)-1)*100))</f>
        <v>8.108108108108114</v>
      </c>
      <c r="BQ288" s="251">
        <f>IF(AY288=0,0,IF(AY288&gt;AX288,0,((AX288/AY288)-1)*100))</f>
        <v>0</v>
      </c>
      <c r="BR288" s="252">
        <f>IF(AZ288=0,0,IF(AZ288&gt;AY288,0,((AY288/AZ288)-1)*100))</f>
        <v>0</v>
      </c>
      <c r="BS288" s="252">
        <f>IF(BA288=0,0,IF(BA288&gt;AZ288,0,((AZ288/BA288)-1)*100))</f>
        <v>7.246376811594213</v>
      </c>
      <c r="BT288" s="252">
        <f>IF(BB288=0,0,IF(BB288&gt;BA288,0,((BA288/BB288)-1)*100))</f>
        <v>16.94915254237288</v>
      </c>
      <c r="BU288" s="252">
        <f>IF(BC288=0,0,IF(BC288&gt;BB288,0,((BB288/BC288)-1)*100))</f>
        <v>25.53191489361701</v>
      </c>
      <c r="BV288" s="252">
        <f>IF(BD288=0,0,IF(BD288&gt;BC288,0,((BC288/BD288)-1)*100))</f>
        <v>56.66666666666666</v>
      </c>
      <c r="BW288" s="252">
        <f>IF(BE288=0,0,IF(BE288&gt;BD288,0,((BD288/BE288)-1)*100))</f>
        <v>49.99999999999998</v>
      </c>
      <c r="BX288" s="252">
        <f>IF(BF288=0,0,IF(BF288&gt;BE288,0,((BE288/BF288)-1)*100))</f>
        <v>0</v>
      </c>
      <c r="BY288" s="252">
        <f>IF(BG288=0,0,IF(BG288&gt;BF288,0,((BF288/BG288)-1)*100))</f>
        <v>0</v>
      </c>
      <c r="BZ288" s="252">
        <f>IF(BH288=0,0,IF(BH288&gt;BG288,0,((BG288/BH288)-1)*100))</f>
        <v>0</v>
      </c>
      <c r="CA288" s="253">
        <f>IF(BI288=0,0,IF(BI288&gt;BH288,0,((BH288/BI288)-1)*100))</f>
        <v>0</v>
      </c>
      <c r="CB288" s="250">
        <f>AVERAGE(BK288:CA288)</f>
        <v>14.85388285066407</v>
      </c>
      <c r="CC288" s="250">
        <f>SQRT(AVERAGE((BK288-$CB288)^2,(BL288-$CB288)^2,(BM288-$CB288)^2,(BN288-$CB288)^2,(BO288-$CB288)^2,(BP288-$CB288)^2,(BQ288-$CB288)^2,(BR288-$CB288)^2,(BS288-$CB288)^2,(BT288-$CB288)^2,(BU288-$CB288)^2,(BV288-$CB288)^2,(BW288-$CB288)^2,(BX288-$CB288)^2,(BY288-$CB288)^2,(BZ288-$CB288)^2,(CA288-$CB288)^2))</f>
        <v>20.55364751803821</v>
      </c>
      <c r="CD288" t="s" s="116">
        <v>137</v>
      </c>
      <c r="CE288" s="254">
        <f>IF(AN288="n/a","n/a",IF(U288&lt;0,"n/a",IF(U288="n/a","n/a",I288+AN288-U288)))</f>
        <v>-1.145097943964888</v>
      </c>
      <c r="CF288" s="254">
        <f>IF(AN288="n/a","n/a",I288+AN288)</f>
        <v>17.22748029746581</v>
      </c>
      <c r="CG288" s="250">
        <f>D288/10+(1000-E288)/100+IF(F288="N",2,IF(F288="Y",1,0))+IF(G288="N",2,IF(G288="Y",1,0))+IF(L288&gt;10,5,L288/2)+IF(S288&gt;100,0,IF(S288&lt;0,0,(100-S288)/10))+IF(U288&gt;100,0,IF(U288&lt;0,0,(100-U288)/10))+IF(X288="-",0,IF(X288="N/A",0,IF(X288&gt;5,0,5-X288)))+IF(Y288&gt;5,0,5-Y288)+IF(Z288="N/A",0,IF(Z288&gt;5,0,5-Z288))+IF(AB288&lt;0,0,IF(AB288="-",0,IF(AB288="N/A",0,IF(AB288&gt;10,5,AB288/2))))+IF(AC288="n/a",0,IF(AC288&lt;0,0,IF(AC288&gt;10,5,AC288/2)))+IF(AE288="n/a",0,IF(AE288&lt;0,0,IF(AE288&gt;10,5,AE288/2)))+AF288/10+IF(AG288&gt;100000,3,IF(AG288&gt;10000,2,IF(AG288&gt;1000,1,0)))+IF(AL288&gt;10,5,AL288/2)+IF(AM288="n/a",0,IF(AM288&gt;10,5,AM288/2))+IF(AN288="n/a",0,IF(AN288&gt;10,5,AN288/2))+IF(AO288="n/a",0,IF(AO288&lt;0,0,IF(AO288&gt;10,5,AO288/2)))+IF(CB288&gt;10,5,CB288/2)</f>
        <v>73.78552750147298</v>
      </c>
      <c r="CH288" s="255">
        <f>IF(AB288="n/a",1.03*AP288,IF(AB288&lt;0,1.01*AP288,IF(AB288&gt;10,1.1*AP288,(1+AB288/100)*AP288)))</f>
        <v>1.826</v>
      </c>
      <c r="CI288" s="256">
        <f>IF($AC288="n/a",1.03*CH288,IF($AC288&lt;0,1.01*CH288,IF($AC288&gt;10,1.1*CH288,(1+$AC288/100)*CH288)))</f>
        <v>2.0086</v>
      </c>
      <c r="CJ288" s="257">
        <f>IF($AE288="n/a",1.03*CI288,IF($AE288&lt;0,1.01*CI288,IF($AE288&gt;10,1.1*CI288,(1+$AE288/100)*CI288)))</f>
        <v>2.20704968</v>
      </c>
      <c r="CK288" s="257">
        <f>IF($AE288="n/a",1.03*CJ288,IF($AE288&lt;0,1.01*CJ288,IF($AE288&gt;10,1.1*CJ288,(1+$AE288/100)*CJ288)))</f>
        <v>2.425106188384</v>
      </c>
      <c r="CL288" s="258">
        <f>IF($AE288="n/a",1.03*CK288,IF($AE288&lt;0,1.01*CK288,IF($AE288&gt;10,1.1*CK288,(1+$AE288/100)*CK288)))</f>
        <v>2.664706679796339</v>
      </c>
      <c r="CM288" s="256">
        <f>SUM(CH288:CL288)</f>
        <v>11.13146254818034</v>
      </c>
      <c r="CN288" s="253">
        <f>(CM288/H288)*100</f>
        <v>9.029414785999627</v>
      </c>
      <c r="CO288" s="259">
        <v>1.43</v>
      </c>
      <c r="CP288" s="260">
        <v>63.7</v>
      </c>
      <c r="CQ288" s="261">
        <v>-1.9</v>
      </c>
      <c r="CR288" s="260">
        <v>5.4</v>
      </c>
      <c r="CS288" s="261">
        <v>15.7</v>
      </c>
    </row>
    <row r="289" ht="11.25" customHeight="1">
      <c r="A289" t="s" s="227">
        <v>1715</v>
      </c>
      <c r="B289" t="s" s="116">
        <v>1716</v>
      </c>
      <c r="C289" t="s" s="227">
        <v>220</v>
      </c>
      <c r="D289" s="218">
        <v>7</v>
      </c>
      <c r="E289" s="85">
        <v>552</v>
      </c>
      <c r="F289" t="s" s="220">
        <v>55</v>
      </c>
      <c r="G289" t="s" s="221">
        <v>55</v>
      </c>
      <c r="H289" s="493">
        <v>59.74</v>
      </c>
      <c r="I289" s="223">
        <f>(R289/H289)*100</f>
        <v>2.678272514228323</v>
      </c>
      <c r="J289" s="224">
        <v>0.36</v>
      </c>
      <c r="K289" s="224">
        <v>0.4</v>
      </c>
      <c r="L289" s="223">
        <f>((K289/J289)-1)*100</f>
        <v>11.11111111111112</v>
      </c>
      <c r="M289" s="226">
        <v>42961</v>
      </c>
      <c r="N289" s="226">
        <v>42963</v>
      </c>
      <c r="O289" s="226">
        <v>42989</v>
      </c>
      <c r="P289" t="s" s="227">
        <v>1481</v>
      </c>
      <c r="Q289" s="319"/>
      <c r="R289" s="225">
        <f>K289*4</f>
        <v>1.6</v>
      </c>
      <c r="S289" s="228">
        <f>IF(OR(W289&lt;0.01,W289="n/a"),"n/a",R289/W289*100)</f>
        <v>50</v>
      </c>
      <c r="T289" s="229">
        <f>IF(OR(W289&lt;0.01,Z289="n/a"),"n/a",(H289/SQRT(22.5*W289*(H289/Z289))-1)*100)</f>
        <v>41.9938378944664</v>
      </c>
      <c r="U289" s="223">
        <f>IF(OR(W289&lt;0.01,W289="n/a"),"n/a",H289/W289)</f>
        <v>18.66875</v>
      </c>
      <c r="V289" s="230">
        <v>12</v>
      </c>
      <c r="W289" s="222">
        <v>3.2</v>
      </c>
      <c r="X289" s="222">
        <v>1.04</v>
      </c>
      <c r="Y289" s="231">
        <v>0.43</v>
      </c>
      <c r="Z289" s="232">
        <v>2.43</v>
      </c>
      <c r="AA289" s="233">
        <v>9.1</v>
      </c>
      <c r="AB289" s="234">
        <v>-57.9</v>
      </c>
      <c r="AC289" s="235">
        <v>14.96</v>
      </c>
      <c r="AD289" s="236">
        <v>-7.9</v>
      </c>
      <c r="AE289" s="236">
        <v>18</v>
      </c>
      <c r="AF289" s="237">
        <v>18</v>
      </c>
      <c r="AG289" s="238">
        <v>30647</v>
      </c>
      <c r="AH289" s="239">
        <v>0.2</v>
      </c>
      <c r="AI289" s="240">
        <v>1</v>
      </c>
      <c r="AJ289" t="s" s="265">
        <f>IF(OR(AD289&lt;0,AD289="n/a",AD289=0,AN289="n/a"),"n/a",AN289/AD289)</f>
        <v>143</v>
      </c>
      <c r="AK289" t="s" s="265">
        <f>IF(OR(AN289&lt;0,AN289="n/a",AO289&lt;0,AO289="n/a"),"n/a",AN289/AO289)</f>
        <v>143</v>
      </c>
      <c r="AL289" s="243">
        <f>((AP289/AQ289)^(1/1)-1)*100</f>
        <v>19.2982456140351</v>
      </c>
      <c r="AM289" s="243">
        <f>IF(AS289=0,"n/a",((AP289/AS289)^(1/3)-1)*100)</f>
        <v>20.87859247958848</v>
      </c>
      <c r="AN289" s="243">
        <f>IF(AV289=0,"n/a",((AP289/AV289)^(1/5)-1)*100)</f>
        <v>43.30827817268719</v>
      </c>
      <c r="AO289" t="s" s="265">
        <f>IF(BB289=0,"n/a",((AP289/BB289)^(1/10)-1)*100)</f>
        <v>143</v>
      </c>
      <c r="AP289" s="241">
        <v>1.36</v>
      </c>
      <c r="AQ289" s="241">
        <v>1.14</v>
      </c>
      <c r="AR289" s="241">
        <v>0.92</v>
      </c>
      <c r="AS289" s="241">
        <v>0.77</v>
      </c>
      <c r="AT289" s="245"/>
      <c r="AU289" s="241">
        <v>0.6</v>
      </c>
      <c r="AV289" s="241">
        <v>0.225</v>
      </c>
      <c r="AW289" s="245"/>
      <c r="AX289" s="583">
        <v>0</v>
      </c>
      <c r="AY289" s="394">
        <v>0</v>
      </c>
      <c r="AZ289" s="317">
        <v>0</v>
      </c>
      <c r="BA289" s="317">
        <v>0</v>
      </c>
      <c r="BB289" s="317">
        <v>0</v>
      </c>
      <c r="BC289" s="317">
        <v>0</v>
      </c>
      <c r="BD289" s="317">
        <v>0</v>
      </c>
      <c r="BE289" s="317">
        <v>0</v>
      </c>
      <c r="BF289" s="317">
        <v>0</v>
      </c>
      <c r="BG289" s="317">
        <v>0</v>
      </c>
      <c r="BH289" s="317">
        <v>0</v>
      </c>
      <c r="BI289" s="401">
        <v>0</v>
      </c>
      <c r="BJ289" s="246">
        <f>SUM(AP289:BI289)</f>
        <v>5.014999999999999</v>
      </c>
      <c r="BK289" s="250">
        <f>((AP289/AQ289)-1)*100</f>
        <v>19.2982456140351</v>
      </c>
      <c r="BL289" s="250">
        <f>((AQ289/AR289)-1)*100</f>
        <v>23.91304347826084</v>
      </c>
      <c r="BM289" s="250">
        <f>((AR289/AS289)-1)*100</f>
        <v>19.48051948051948</v>
      </c>
      <c r="BN289" s="250">
        <f>IF(AU289=0,0,IF(AU289&gt;AS289,0,((AS289/AU289)-1)*100))</f>
        <v>28.33333333333334</v>
      </c>
      <c r="BO289" s="250">
        <f>IF(AV289=0,0,IF(AV289&gt;AU289,0,((AU289/AV289)-1)*100))</f>
        <v>166.6666666666667</v>
      </c>
      <c r="BP289" s="250">
        <f>IF(AX289=0,0,IF(AX289&gt;AV289,0,((AV289/AX289)-1)*100))</f>
        <v>0</v>
      </c>
      <c r="BQ289" s="251">
        <f>IF(AY289=0,0,IF(AY289&gt;AX289,0,((AX289/AY289)-1)*100))</f>
        <v>0</v>
      </c>
      <c r="BR289" s="252">
        <f>IF(AZ289=0,0,IF(AZ289&gt;AY289,0,((AY289/AZ289)-1)*100))</f>
        <v>0</v>
      </c>
      <c r="BS289" s="252">
        <f>IF(BA289=0,0,IF(BA289&gt;AZ289,0,((AZ289/BA289)-1)*100))</f>
        <v>0</v>
      </c>
      <c r="BT289" s="252">
        <f>IF(BB289=0,0,IF(BB289&gt;BA289,0,((BA289/BB289)-1)*100))</f>
        <v>0</v>
      </c>
      <c r="BU289" s="252">
        <f>IF(BC289=0,0,IF(BC289&gt;BB289,0,((BB289/BC289)-1)*100))</f>
        <v>0</v>
      </c>
      <c r="BV289" s="252">
        <f>IF(BD289=0,0,IF(BD289&gt;BC289,0,((BC289/BD289)-1)*100))</f>
        <v>0</v>
      </c>
      <c r="BW289" s="252">
        <f>IF(BE289=0,0,IF(BE289&gt;BD289,0,((BD289/BE289)-1)*100))</f>
        <v>0</v>
      </c>
      <c r="BX289" s="252">
        <f>IF(BF289=0,0,IF(BF289&gt;BE289,0,((BE289/BF289)-1)*100))</f>
        <v>0</v>
      </c>
      <c r="BY289" s="252">
        <f>IF(BG289=0,0,IF(BG289&gt;BF289,0,((BF289/BG289)-1)*100))</f>
        <v>0</v>
      </c>
      <c r="BZ289" s="252">
        <f>IF(BH289=0,0,IF(BH289&gt;BG289,0,((BG289/BH289)-1)*100))</f>
        <v>0</v>
      </c>
      <c r="CA289" s="253">
        <f>IF(BI289=0,0,IF(BI289&gt;BH289,0,((BH289/BI289)-1)*100))</f>
        <v>0</v>
      </c>
      <c r="CB289" s="250">
        <f>AVERAGE(BK289:CA289)</f>
        <v>15.15834168075385</v>
      </c>
      <c r="CC289" s="250">
        <f>SQRT(AVERAGE((BK289-$CB289)^2,(BL289-$CB289)^2,(BM289-$CB289)^2,(BN289-$CB289)^2,(BO289-$CB289)^2,(BP289-$CB289)^2,(BQ289-$CB289)^2,(BR289-$CB289)^2,(BS289-$CB289)^2,(BT289-$CB289)^2,(BU289-$CB289)^2,(BV289-$CB289)^2,(BW289-$CB289)^2,(BX289-$CB289)^2,(BY289-$CB289)^2,(BZ289-$CB289)^2,(CA289-$CB289)^2))</f>
        <v>39.10628176128493</v>
      </c>
      <c r="CD289" t="s" s="116">
        <v>222</v>
      </c>
      <c r="CE289" s="254">
        <f>IF(AN289="n/a","n/a",IF(U289&lt;0,"n/a",IF(U289="n/a","n/a",I289+AN289-U289)))</f>
        <v>27.31780068691551</v>
      </c>
      <c r="CF289" s="254">
        <f>IF(AN289="n/a","n/a",I289+AN289)</f>
        <v>45.98655068691551</v>
      </c>
      <c r="CG289" s="250">
        <f>D289/10+(1000-E289)/100+IF(F289="N",2,IF(F289="Y",1,0))+IF(G289="N",2,IF(G289="Y",1,0))+IF(L289&gt;10,5,L289/2)+IF(S289&gt;100,0,IF(S289&lt;0,0,(100-S289)/10))+IF(U289&gt;100,0,IF(U289&lt;0,0,(100-U289)/10))+IF(X289="-",0,IF(X289="N/A",0,IF(X289&gt;5,0,5-X289)))+IF(Y289&gt;5,0,5-Y289)+IF(Z289="N/A",0,IF(Z289&gt;5,0,5-Z289))+IF(AB289&lt;0,0,IF(AB289="-",0,IF(AB289="N/A",0,IF(AB289&gt;10,5,AB289/2))))+IF(AC289="n/a",0,IF(AC289&lt;0,0,IF(AC289&gt;10,5,AC289/2)))+IF(AE289="n/a",0,IF(AE289&lt;0,0,IF(AE289&gt;10,5,AE289/2)))+AF289/10+IF(AG289&gt;100000,3,IF(AG289&gt;10000,2,IF(AG289&gt;1000,1,0)))+IF(AL289&gt;10,5,AL289/2)+IF(AM289="n/a",0,IF(AM289&gt;10,5,AM289/2))+IF(AN289="n/a",0,IF(AN289&gt;10,5,AN289/2))+IF(AO289="n/a",0,IF(AO289&lt;0,0,IF(AO289&gt;10,5,AO289/2)))+IF(CB289&gt;10,5,CB289/2)</f>
        <v>72.21312499999999</v>
      </c>
      <c r="CH289" s="255">
        <f>IF(AB289="n/a",1.03*AP289,IF(AB289&lt;0,1.01*AP289,IF(AB289&gt;10,1.1*AP289,(1+AB289/100)*AP289)))</f>
        <v>1.3736</v>
      </c>
      <c r="CI289" s="256">
        <f>IF($AC289="n/a",1.03*CH289,IF($AC289&lt;0,1.01*CH289,IF($AC289&gt;10,1.1*CH289,(1+$AC289/100)*CH289)))</f>
        <v>1.51096</v>
      </c>
      <c r="CJ289" s="257">
        <f>IF($AE289="n/a",1.03*CI289,IF($AE289&lt;0,1.01*CI289,IF($AE289&gt;10,1.1*CI289,(1+$AE289/100)*CI289)))</f>
        <v>1.662056</v>
      </c>
      <c r="CK289" s="257">
        <f>IF($AE289="n/a",1.03*CJ289,IF($AE289&lt;0,1.01*CJ289,IF($AE289&gt;10,1.1*CJ289,(1+$AE289/100)*CJ289)))</f>
        <v>1.828261600000001</v>
      </c>
      <c r="CL289" s="258">
        <f>IF($AE289="n/a",1.03*CK289,IF($AE289&lt;0,1.01*CK289,IF($AE289&gt;10,1.1*CK289,(1+$AE289/100)*CK289)))</f>
        <v>2.011087760000001</v>
      </c>
      <c r="CM289" s="256">
        <f>SUM(CH289:CL289)</f>
        <v>8.385965360000002</v>
      </c>
      <c r="CN289" s="253">
        <f>(CM289/H289)*100</f>
        <v>14.03743783059927</v>
      </c>
      <c r="CO289" s="259">
        <v>1.58</v>
      </c>
      <c r="CP289" s="260">
        <v>49.3</v>
      </c>
      <c r="CQ289" s="261">
        <v>0.3</v>
      </c>
      <c r="CR289" s="260">
        <v>9.4</v>
      </c>
      <c r="CS289" s="261">
        <v>14.2</v>
      </c>
    </row>
    <row r="290" ht="11.25" customHeight="1">
      <c r="A290" t="s" s="116">
        <v>1717</v>
      </c>
      <c r="B290" t="s" s="116">
        <v>1718</v>
      </c>
      <c r="C290" t="s" s="227">
        <v>265</v>
      </c>
      <c r="D290" s="218">
        <v>9</v>
      </c>
      <c r="E290" s="85">
        <v>338</v>
      </c>
      <c r="F290" t="s" s="220">
        <v>129</v>
      </c>
      <c r="G290" t="s" s="221">
        <v>129</v>
      </c>
      <c r="H290" s="493">
        <v>174</v>
      </c>
      <c r="I290" s="223">
        <f>(R290/H290)*100</f>
        <v>0.7586206896551724</v>
      </c>
      <c r="J290" s="224">
        <v>0.26</v>
      </c>
      <c r="K290" s="224">
        <v>0.33</v>
      </c>
      <c r="L290" s="223">
        <f>((K290/J290)-1)*100</f>
        <v>26.92307692307692</v>
      </c>
      <c r="M290" s="226">
        <v>42773</v>
      </c>
      <c r="N290" s="226">
        <v>42775</v>
      </c>
      <c r="O290" s="226">
        <v>42789</v>
      </c>
      <c r="P290" t="s" s="227">
        <v>532</v>
      </c>
      <c r="Q290" s="85"/>
      <c r="R290" s="225">
        <f>K290*4</f>
        <v>1.32</v>
      </c>
      <c r="S290" s="228">
        <f>IF(OR(W290&lt;0.01,W290="n/a"),"n/a",R290/W290*100)</f>
        <v>33.93316195372751</v>
      </c>
      <c r="T290" s="229">
        <f>IF(OR(W290&lt;0.01,Z290="n/a"),"n/a",(H290/SQRT(22.5*W290*(H290/Z290))-1)*100)</f>
        <v>404.247596314580</v>
      </c>
      <c r="U290" s="223">
        <f>IF(OR(W290&lt;0.01,W290="n/a"),"n/a",H290/W290)</f>
        <v>44.73007712082262</v>
      </c>
      <c r="V290" s="230">
        <v>12</v>
      </c>
      <c r="W290" s="222">
        <v>3.89</v>
      </c>
      <c r="X290" s="222">
        <v>2.24</v>
      </c>
      <c r="Y290" s="231">
        <v>17.01</v>
      </c>
      <c r="Z290" s="232">
        <v>12.79</v>
      </c>
      <c r="AA290" s="233">
        <v>29.4</v>
      </c>
      <c r="AB290" s="234">
        <v>31</v>
      </c>
      <c r="AC290" s="235">
        <v>19.69</v>
      </c>
      <c r="AD290" s="236">
        <v>21.8</v>
      </c>
      <c r="AE290" s="236">
        <v>20</v>
      </c>
      <c r="AF290" s="237">
        <v>7</v>
      </c>
      <c r="AG290" s="238">
        <v>6675</v>
      </c>
      <c r="AH290" s="239">
        <v>3.6</v>
      </c>
      <c r="AI290" s="240">
        <v>0</v>
      </c>
      <c r="AJ290" s="241">
        <f>IF(OR(AD290&lt;0,AD290="n/a",AD290=0,AN290="n/a"),"n/a",AN290/AD290)</f>
        <v>1.084236139212085</v>
      </c>
      <c r="AK290" t="s" s="265">
        <f>IF(OR(AN290&lt;0,AN290="n/a",AO290&lt;0,AO290="n/a"),"n/a",AN290/AO290)</f>
        <v>143</v>
      </c>
      <c r="AL290" s="243">
        <f>((AP290/AQ290)^(1/1)-1)*100</f>
        <v>30</v>
      </c>
      <c r="AM290" s="243">
        <f>IF(AS290=0,"n/a",((AP290/AS290)^(1/3)-1)*100)</f>
        <v>25.99210498948732</v>
      </c>
      <c r="AN290" s="243">
        <f>IF(AV290=0,"n/a",((AP290/AV290)^(1/5)-1)*100)</f>
        <v>23.63634783482345</v>
      </c>
      <c r="AO290" t="s" s="265">
        <f>IF(BB290=0,"n/a",((AP290/BB290)^(1/10)-1)*100)</f>
        <v>143</v>
      </c>
      <c r="AP290" s="241">
        <v>1.04</v>
      </c>
      <c r="AQ290" s="241">
        <v>0.8</v>
      </c>
      <c r="AR290" s="241">
        <v>0.64</v>
      </c>
      <c r="AS290" s="241">
        <v>0.52</v>
      </c>
      <c r="AT290" s="245"/>
      <c r="AU290" s="241">
        <v>0.44</v>
      </c>
      <c r="AV290" s="241">
        <v>0.36</v>
      </c>
      <c r="AW290" s="245"/>
      <c r="AX290" s="246">
        <v>0.28</v>
      </c>
      <c r="AY290" s="247">
        <v>0.07000000000000001</v>
      </c>
      <c r="AZ290" s="317">
        <v>0</v>
      </c>
      <c r="BA290" s="317">
        <v>0</v>
      </c>
      <c r="BB290" s="317">
        <v>0</v>
      </c>
      <c r="BC290" s="317">
        <v>0</v>
      </c>
      <c r="BD290" s="317">
        <v>0</v>
      </c>
      <c r="BE290" s="317">
        <v>0</v>
      </c>
      <c r="BF290" s="317">
        <v>0</v>
      </c>
      <c r="BG290" s="317">
        <v>0</v>
      </c>
      <c r="BH290" s="317">
        <v>0</v>
      </c>
      <c r="BI290" s="401">
        <v>0</v>
      </c>
      <c r="BJ290" s="246">
        <f>SUM(AP290:BI290)</f>
        <v>4.15</v>
      </c>
      <c r="BK290" s="250">
        <f>((AP290/AQ290)-1)*100</f>
        <v>30</v>
      </c>
      <c r="BL290" s="250">
        <f>((AQ290/AR290)-1)*100</f>
        <v>25</v>
      </c>
      <c r="BM290" s="250">
        <f>((AR290/AS290)-1)*100</f>
        <v>23.07692307692308</v>
      </c>
      <c r="BN290" s="250">
        <f>IF(AU290=0,0,IF(AU290&gt;AS290,0,((AS290/AU290)-1)*100))</f>
        <v>18.18181818181819</v>
      </c>
      <c r="BO290" s="250">
        <f>IF(AV290=0,0,IF(AV290&gt;AU290,0,((AU290/AV290)-1)*100))</f>
        <v>22.22222222222223</v>
      </c>
      <c r="BP290" s="250">
        <f>IF(AX290=0,0,IF(AX290&gt;AV290,0,((AV290/AX290)-1)*100))</f>
        <v>28.57142857142856</v>
      </c>
      <c r="BQ290" s="251">
        <f>IF(AY290=0,0,IF(AY290&gt;AX290,0,((AX290/AY290)-1)*100))</f>
        <v>300</v>
      </c>
      <c r="BR290" s="252">
        <f>IF(AZ290=0,0,IF(AZ290&gt;AY290,0,((AY290/AZ290)-1)*100))</f>
        <v>0</v>
      </c>
      <c r="BS290" s="252">
        <f>IF(BA290=0,0,IF(BA290&gt;AZ290,0,((AZ290/BA290)-1)*100))</f>
        <v>0</v>
      </c>
      <c r="BT290" s="252">
        <f>IF(BB290=0,0,IF(BB290&gt;BA290,0,((BA290/BB290)-1)*100))</f>
        <v>0</v>
      </c>
      <c r="BU290" s="252">
        <f>IF(BC290=0,0,IF(BC290&gt;BB290,0,((BB290/BC290)-1)*100))</f>
        <v>0</v>
      </c>
      <c r="BV290" s="252">
        <f>IF(BD290=0,0,IF(BD290&gt;BC290,0,((BC290/BD290)-1)*100))</f>
        <v>0</v>
      </c>
      <c r="BW290" s="252">
        <f>IF(BE290=0,0,IF(BE290&gt;BD290,0,((BD290/BE290)-1)*100))</f>
        <v>0</v>
      </c>
      <c r="BX290" s="252">
        <f>IF(BF290=0,0,IF(BF290&gt;BE290,0,((BE290/BF290)-1)*100))</f>
        <v>0</v>
      </c>
      <c r="BY290" s="252">
        <f>IF(BG290=0,0,IF(BG290&gt;BF290,0,((BF290/BG290)-1)*100))</f>
        <v>0</v>
      </c>
      <c r="BZ290" s="252">
        <f>IF(BH290=0,0,IF(BH290&gt;BG290,0,((BG290/BH290)-1)*100))</f>
        <v>0</v>
      </c>
      <c r="CA290" s="253">
        <f>IF(BI290=0,0,IF(BI290&gt;BH290,0,((BH290/BI290)-1)*100))</f>
        <v>0</v>
      </c>
      <c r="CB290" s="250">
        <f>AVERAGE(BK290:CA290)</f>
        <v>26.29719953249365</v>
      </c>
      <c r="CC290" s="250">
        <f>SQRT(AVERAGE((BK290-$CB290)^2,(BL290-$CB290)^2,(BM290-$CB290)^2,(BN290-$CB290)^2,(BO290-$CB290)^2,(BP290-$CB290)^2,(BQ290-$CB290)^2,(BR290-$CB290)^2,(BS290-$CB290)^2,(BT290-$CB290)^2,(BU290-$CB290)^2,(BV290-$CB290)^2,(BW290-$CB290)^2,(BX290-$CB290)^2,(BY290-$CB290)^2,(BZ290-$CB290)^2,(CA290-$CB290)^2))</f>
        <v>69.42708855420184</v>
      </c>
      <c r="CD290" t="s" s="116">
        <v>132</v>
      </c>
      <c r="CE290" s="254">
        <f>IF(AN290="n/a","n/a",IF(U290&lt;0,"n/a",IF(U290="n/a","n/a",I290+AN290-U290)))</f>
        <v>-20.335108596344</v>
      </c>
      <c r="CF290" s="254">
        <f>IF(AN290="n/a","n/a",I290+AN290)</f>
        <v>24.39496852447862</v>
      </c>
      <c r="CG290" s="250">
        <f>D290/10+(1000-E290)/100+IF(F290="N",2,IF(F290="Y",1,0))+IF(G290="N",2,IF(G290="Y",1,0))+IF(L290&gt;10,5,L290/2)+IF(S290&gt;100,0,IF(S290&lt;0,0,(100-S290)/10))+IF(U290&gt;100,0,IF(U290&lt;0,0,(100-U290)/10))+IF(X290="-",0,IF(X290="N/A",0,IF(X290&gt;5,0,5-X290)))+IF(Y290&gt;5,0,5-Y290)+IF(Z290="N/A",0,IF(Z290&gt;5,0,5-Z290))+IF(AB290&lt;0,0,IF(AB290="-",0,IF(AB290="N/A",0,IF(AB290&gt;10,5,AB290/2))))+IF(AC290="n/a",0,IF(AC290&lt;0,0,IF(AC290&gt;10,5,AC290/2)))+IF(AE290="n/a",0,IF(AE290&lt;0,0,IF(AE290&gt;10,5,AE290/2)))+AF290/10+IF(AG290&gt;100000,3,IF(AG290&gt;10000,2,IF(AG290&gt;1000,1,0)))+IF(AL290&gt;10,5,AL290/2)+IF(AM290="n/a",0,IF(AM290&gt;10,5,AM290/2))+IF(AN290="n/a",0,IF(AN290&gt;10,5,AN290/2))+IF(AO290="n/a",0,IF(AO290&lt;0,0,IF(AO290&gt;10,5,AO290/2)))+IF(CB290&gt;10,5,CB290/2)</f>
        <v>64.11367609254498</v>
      </c>
      <c r="CH290" s="255">
        <f>IF(AB290="n/a",1.03*AP290,IF(AB290&lt;0,1.01*AP290,IF(AB290&gt;10,1.1*AP290,(1+AB290/100)*AP290)))</f>
        <v>1.144</v>
      </c>
      <c r="CI290" s="256">
        <f>IF($AC290="n/a",1.03*CH290,IF($AC290&lt;0,1.01*CH290,IF($AC290&gt;10,1.1*CH290,(1+$AC290/100)*CH290)))</f>
        <v>1.2584</v>
      </c>
      <c r="CJ290" s="257">
        <f>IF($AE290="n/a",1.03*CI290,IF($AE290&lt;0,1.01*CI290,IF($AE290&gt;10,1.1*CI290,(1+$AE290/100)*CI290)))</f>
        <v>1.38424</v>
      </c>
      <c r="CK290" s="257">
        <f>IF($AE290="n/a",1.03*CJ290,IF($AE290&lt;0,1.01*CJ290,IF($AE290&gt;10,1.1*CJ290,(1+$AE290/100)*CJ290)))</f>
        <v>1.522664</v>
      </c>
      <c r="CL290" s="258">
        <f>IF($AE290="n/a",1.03*CK290,IF($AE290&lt;0,1.01*CK290,IF($AE290&gt;10,1.1*CK290,(1+$AE290/100)*CK290)))</f>
        <v>1.674930400000001</v>
      </c>
      <c r="CM290" s="256">
        <f>SUM(CH290:CL290)</f>
        <v>6.984234400000002</v>
      </c>
      <c r="CN290" s="253">
        <f>(CM290/H290)*100</f>
        <v>4.013927816091955</v>
      </c>
      <c r="CO290" s="259">
        <v>0.6899999999999999</v>
      </c>
      <c r="CP290" s="260">
        <v>19.9</v>
      </c>
      <c r="CQ290" s="261">
        <v>-17.6</v>
      </c>
      <c r="CR290" s="260">
        <v>-6.1</v>
      </c>
      <c r="CS290" s="261">
        <v>-8.1</v>
      </c>
    </row>
    <row r="291" ht="11.25" customHeight="1">
      <c r="A291" t="s" s="146">
        <v>1719</v>
      </c>
      <c r="B291" t="s" s="146">
        <v>1720</v>
      </c>
      <c r="C291" t="s" s="146">
        <v>1381</v>
      </c>
      <c r="D291" s="267">
        <v>8</v>
      </c>
      <c r="E291" s="85">
        <v>396</v>
      </c>
      <c r="F291" t="s" s="151">
        <v>141</v>
      </c>
      <c r="G291" t="s" s="152">
        <v>141</v>
      </c>
      <c r="H291" s="496">
        <v>119.48</v>
      </c>
      <c r="I291" s="269">
        <f>(R291/H291)*100</f>
        <v>1.104787412119183</v>
      </c>
      <c r="J291" s="270">
        <v>0.3</v>
      </c>
      <c r="K291" s="270">
        <v>0.33</v>
      </c>
      <c r="L291" s="269">
        <f>((K291/J291)-1)*100</f>
        <v>10.00000000000001</v>
      </c>
      <c r="M291" s="272">
        <v>42872</v>
      </c>
      <c r="N291" s="272">
        <v>42874</v>
      </c>
      <c r="O291" s="272">
        <v>42916</v>
      </c>
      <c r="P291" t="s" s="273">
        <v>186</v>
      </c>
      <c r="Q291" s="672"/>
      <c r="R291" s="271">
        <f>K291*4</f>
        <v>1.32</v>
      </c>
      <c r="S291" s="275">
        <f>IF(OR(W291&lt;0.01,W291="n/a"),"n/a",R291/W291*100)</f>
        <v>45.67474048442907</v>
      </c>
      <c r="T291" s="276">
        <f>IF(OR(W291&lt;0.01,Z291="n/a"),"n/a",(H291/SQRT(22.5*W291*(H291/Z291))-1)*100)</f>
        <v>311.8207991671645</v>
      </c>
      <c r="U291" s="269">
        <f>IF(OR(W291&lt;0.01,W291="n/a"),"n/a",H291/W291)</f>
        <v>41.34256055363322</v>
      </c>
      <c r="V291" s="277">
        <v>12</v>
      </c>
      <c r="W291" s="268">
        <v>2.89</v>
      </c>
      <c r="X291" s="268">
        <v>2.71</v>
      </c>
      <c r="Y291" s="278">
        <v>2.14</v>
      </c>
      <c r="Z291" s="279">
        <v>9.23</v>
      </c>
      <c r="AA291" s="280">
        <v>20.6</v>
      </c>
      <c r="AB291" s="281">
        <v>-16.2</v>
      </c>
      <c r="AC291" s="282">
        <v>14.63</v>
      </c>
      <c r="AD291" s="283">
        <v>37</v>
      </c>
      <c r="AE291" s="283">
        <v>15.25</v>
      </c>
      <c r="AF291" s="284">
        <v>30</v>
      </c>
      <c r="AG291" s="285">
        <v>44474</v>
      </c>
      <c r="AH291" s="286">
        <v>0.7</v>
      </c>
      <c r="AI291" s="287">
        <v>1.7</v>
      </c>
      <c r="AJ291" s="288">
        <f>IF(OR(AD291&lt;0,AD291="n/a",AD291=0,AN291="n/a"),"n/a",AN291/AD291)</f>
        <v>0.6778620464557923</v>
      </c>
      <c r="AK291" s="289">
        <f>IF(OR(AN291&lt;0,AN291="n/a",AO291&lt;0,AO291="n/a"),"n/a",AN291/AO291)</f>
        <v>1.415916048619292</v>
      </c>
      <c r="AL291" s="290">
        <f>((AP291/AQ291)^(1/1)-1)*100</f>
        <v>21.05263157894737</v>
      </c>
      <c r="AM291" s="290">
        <f>IF(AS291=0,"n/a",((AP291/AS291)^(1/3)-1)*100)</f>
        <v>21.573603277357</v>
      </c>
      <c r="AN291" s="290">
        <f>IF(AV291=0,"n/a",((AP291/AV291)^(1/5)-1)*100)</f>
        <v>25.08089571886432</v>
      </c>
      <c r="AO291" s="291">
        <f>IF(BB291=0,"n/a",((AP291/BB291)^(1/10)-1)*100)</f>
        <v>17.71354717203859</v>
      </c>
      <c r="AP291" s="288">
        <v>1.15</v>
      </c>
      <c r="AQ291" s="288">
        <v>0.95</v>
      </c>
      <c r="AR291" s="288">
        <v>0.77</v>
      </c>
      <c r="AS291" s="288">
        <v>0.64</v>
      </c>
      <c r="AT291" s="292"/>
      <c r="AU291" s="288">
        <v>0.49</v>
      </c>
      <c r="AV291" s="288">
        <v>0.375615</v>
      </c>
      <c r="AW291" s="292"/>
      <c r="AX291" s="293">
        <v>0.19604</v>
      </c>
      <c r="AY291" s="403">
        <v>0.08203000000000001</v>
      </c>
      <c r="AZ291" s="295">
        <v>0.31601</v>
      </c>
      <c r="BA291" s="295">
        <v>0.26849</v>
      </c>
      <c r="BB291" s="295">
        <v>0.22513</v>
      </c>
      <c r="BC291" s="295">
        <v>0.18644</v>
      </c>
      <c r="BD291" s="295">
        <v>0.15382</v>
      </c>
      <c r="BE291" s="295">
        <v>0.13751</v>
      </c>
      <c r="BF291" s="295">
        <v>0.12819</v>
      </c>
      <c r="BG291" s="295">
        <v>0.11887</v>
      </c>
      <c r="BH291" s="295">
        <v>0.11188</v>
      </c>
      <c r="BI291" s="296">
        <v>0.07738</v>
      </c>
      <c r="BJ291" s="293">
        <f>SUM(AP291:BI291)</f>
        <v>6.377405</v>
      </c>
      <c r="BK291" s="297">
        <f>((AP291/AQ291)-1)*100</f>
        <v>21.05263157894737</v>
      </c>
      <c r="BL291" s="297">
        <f>((AQ291/AR291)-1)*100</f>
        <v>23.37662337662336</v>
      </c>
      <c r="BM291" s="297">
        <f>((AR291/AS291)-1)*100</f>
        <v>20.3125</v>
      </c>
      <c r="BN291" s="297">
        <f>IF(AU291=0,0,IF(AU291&gt;AS291,0,((AS291/AU291)-1)*100))</f>
        <v>30.61224489795919</v>
      </c>
      <c r="BO291" s="297">
        <f>IF(AV291=0,0,IF(AV291&gt;AU291,0,((AU291/AV291)-1)*100))</f>
        <v>30.45272419898033</v>
      </c>
      <c r="BP291" s="297">
        <f>IF(AX291=0,0,IF(AX291&gt;AV291,0,((AV291/AX291)-1)*100))</f>
        <v>91.60120383595188</v>
      </c>
      <c r="BQ291" s="298">
        <f>IF(AY291=0,0,IF(AY291&gt;AX291,0,((AX291/AY291)-1)*100))</f>
        <v>138.985736925515</v>
      </c>
      <c r="BR291" s="299">
        <f>IF(AZ291=0,0,IF(AZ291&gt;AY291,0,((AY291/AZ291)-1)*100))</f>
        <v>0</v>
      </c>
      <c r="BS291" s="299">
        <f>IF(BA291=0,0,IF(BA291&gt;AZ291,0,((AZ291/BA291)-1)*100))</f>
        <v>17.6989832023539</v>
      </c>
      <c r="BT291" s="299">
        <f>IF(BB291=0,0,IF(BB291&gt;BA291,0,((BA291/BB291)-1)*100))</f>
        <v>19.2599831208635</v>
      </c>
      <c r="BU291" s="299">
        <f>IF(BC291=0,0,IF(BC291&gt;BB291,0,((BB291/BC291)-1)*100))</f>
        <v>20.75198455267111</v>
      </c>
      <c r="BV291" s="299">
        <f>IF(BD291=0,0,IF(BD291&gt;BC291,0,((BC291/BD291)-1)*100))</f>
        <v>21.20660512287087</v>
      </c>
      <c r="BW291" s="299">
        <f>IF(BE291=0,0,IF(BE291&gt;BD291,0,((BD291/BE291)-1)*100))</f>
        <v>11.86095556686788</v>
      </c>
      <c r="BX291" s="299">
        <f>IF(BF291=0,0,IF(BF291&gt;BE291,0,((BE291/BF291)-1)*100))</f>
        <v>7.270457914033845</v>
      </c>
      <c r="BY291" s="299">
        <f>IF(BG291=0,0,IF(BG291&gt;BF291,0,((BF291/BG291)-1)*100))</f>
        <v>7.84049802305038</v>
      </c>
      <c r="BZ291" s="299">
        <f>IF(BH291=0,0,IF(BH291&gt;BG291,0,((BG291/BH291)-1)*100))</f>
        <v>6.24776546299608</v>
      </c>
      <c r="CA291" s="300">
        <f>IF(BI291=0,0,IF(BI291&gt;BH291,0,((BH291/BI291)-1)*100))</f>
        <v>44.5851641250969</v>
      </c>
      <c r="CB291" s="297">
        <f>AVERAGE(BK291:CA291)</f>
        <v>30.1832977591048</v>
      </c>
      <c r="CC291" s="297">
        <f>SQRT(AVERAGE((BK291-$CB291)^2,(BL291-$CB291)^2,(BM291-$CB291)^2,(BN291-$CB291)^2,(BO291-$CB291)^2,(BP291-$CB291)^2,(BQ291-$CB291)^2,(BR291-$CB291)^2,(BS291-$CB291)^2,(BT291-$CB291)^2,(BU291-$CB291)^2,(BV291-$CB291)^2,(BW291-$CB291)^2,(BX291-$CB291)^2,(BY291-$CB291)^2,(BZ291-$CB291)^2,(CA291-$CB291)^2))</f>
        <v>33.72334567625366</v>
      </c>
      <c r="CD291" t="s" s="146">
        <v>302</v>
      </c>
      <c r="CE291" s="301">
        <f>IF(AN291="n/a","n/a",IF(U291&lt;0,"n/a",IF(U291="n/a","n/a",I291+AN291-U291)))</f>
        <v>-15.15687742264972</v>
      </c>
      <c r="CF291" s="301">
        <f>IF(AN291="n/a","n/a",I291+AN291)</f>
        <v>26.1856831309835</v>
      </c>
      <c r="CG291" s="297">
        <f>D291/10+(1000-E291)/100+IF(F291="N",2,IF(F291="Y",1,0))+IF(G291="N",2,IF(G291="Y",1,0))+IF(L291&gt;10,5,L291/2)+IF(S291&gt;100,0,IF(S291&lt;0,0,(100-S291)/10))+IF(U291&gt;100,0,IF(U291&lt;0,0,(100-U291)/10))+IF(X291="-",0,IF(X291="N/A",0,IF(X291&gt;5,0,5-X291)))+IF(Y291&gt;5,0,5-Y291)+IF(Z291="N/A",0,IF(Z291&gt;5,0,5-Z291))+IF(AB291&lt;0,0,IF(AB291="-",0,IF(AB291="N/A",0,IF(AB291&gt;10,5,AB291/2))))+IF(AC291="n/a",0,IF(AC291&lt;0,0,IF(AC291&gt;10,5,AC291/2)))+IF(AE291="n/a",0,IF(AE291&lt;0,0,IF(AE291&gt;10,5,AE291/2)))+AF291/10+IF(AG291&gt;100000,3,IF(AG291&gt;10000,2,IF(AG291&gt;1000,1,0)))+IF(AL291&gt;10,5,AL291/2)+IF(AM291="n/a",0,IF(AM291&gt;10,5,AM291/2))+IF(AN291="n/a",0,IF(AN291&gt;10,5,AN291/2))+IF(AO291="n/a",0,IF(AO291&lt;0,0,IF(AO291&gt;10,5,AO291/2)))+IF(CB291&gt;10,5,CB291/2)</f>
        <v>70.28826989619378</v>
      </c>
      <c r="CH291" s="302">
        <f>IF(AB291="n/a",1.03*AP291,IF(AB291&lt;0,1.01*AP291,IF(AB291&gt;10,1.1*AP291,(1+AB291/100)*AP291)))</f>
        <v>1.1615</v>
      </c>
      <c r="CI291" s="303">
        <f>IF($AC291="n/a",1.03*CH291,IF($AC291&lt;0,1.01*CH291,IF($AC291&gt;10,1.1*CH291,(1+$AC291/100)*CH291)))</f>
        <v>1.27765</v>
      </c>
      <c r="CJ291" s="304">
        <f>IF($AE291="n/a",1.03*CI291,IF($AE291&lt;0,1.01*CI291,IF($AE291&gt;10,1.1*CI291,(1+$AE291/100)*CI291)))</f>
        <v>1.405415</v>
      </c>
      <c r="CK291" s="304">
        <f>IF($AE291="n/a",1.03*CJ291,IF($AE291&lt;0,1.01*CJ291,IF($AE291&gt;10,1.1*CJ291,(1+$AE291/100)*CJ291)))</f>
        <v>1.5459565</v>
      </c>
      <c r="CL291" s="305">
        <f>IF($AE291="n/a",1.03*CK291,IF($AE291&lt;0,1.01*CK291,IF($AE291&gt;10,1.1*CK291,(1+$AE291/100)*CK291)))</f>
        <v>1.70055215</v>
      </c>
      <c r="CM291" s="303">
        <f>SUM(CH291:CL291)</f>
        <v>7.09107365</v>
      </c>
      <c r="CN291" s="300">
        <f>(CM291/H291)*100</f>
        <v>5.934946141613659</v>
      </c>
      <c r="CO291" s="306">
        <v>1.34</v>
      </c>
      <c r="CP291" s="307">
        <v>76.40000000000001</v>
      </c>
      <c r="CQ291" s="308">
        <v>0.1</v>
      </c>
      <c r="CR291" s="307">
        <v>9.9</v>
      </c>
      <c r="CS291" s="308">
        <v>20.4</v>
      </c>
    </row>
    <row r="292" ht="11.25" customHeight="1">
      <c r="A292" t="s" s="110">
        <v>1721</v>
      </c>
      <c r="B292" t="s" s="110">
        <v>1722</v>
      </c>
      <c r="C292" t="s" s="173">
        <v>146</v>
      </c>
      <c r="D292" s="174">
        <v>8</v>
      </c>
      <c r="E292" s="85">
        <v>399</v>
      </c>
      <c r="F292" t="s" s="118">
        <v>141</v>
      </c>
      <c r="G292" t="s" s="113">
        <v>141</v>
      </c>
      <c r="H292" s="495">
        <v>80.93000000000001</v>
      </c>
      <c r="I292" s="177">
        <f>(R292/H292)*100</f>
        <v>1.853453601878166</v>
      </c>
      <c r="J292" s="311">
        <v>0.34</v>
      </c>
      <c r="K292" s="311">
        <v>0.375</v>
      </c>
      <c r="L292" s="177">
        <f>((K292/J292)-1)*100</f>
        <v>10.29411764705881</v>
      </c>
      <c r="M292" s="179">
        <v>42923</v>
      </c>
      <c r="N292" s="179">
        <v>42927</v>
      </c>
      <c r="O292" s="179">
        <v>42962</v>
      </c>
      <c r="P292" t="s" s="173">
        <v>130</v>
      </c>
      <c r="Q292" s="397"/>
      <c r="R292" s="180">
        <f>K292*4</f>
        <v>1.5</v>
      </c>
      <c r="S292" s="181">
        <f>IF(OR(W292&lt;0.01,W292="n/a"),"n/a",R292/W292*100)</f>
        <v>41.09589041095891</v>
      </c>
      <c r="T292" s="182">
        <f>IF(OR(W292&lt;0.01,Z292="n/a"),"n/a",(H292/SQRT(22.5*W292*(H292/Z292))-1)*100)</f>
        <v>142.1450311981276</v>
      </c>
      <c r="U292" s="177">
        <f>IF(OR(W292&lt;0.01,W292="n/a"),"n/a",H292/W292)</f>
        <v>22.17260273972603</v>
      </c>
      <c r="V292" s="183">
        <v>12</v>
      </c>
      <c r="W292" s="176">
        <v>3.65</v>
      </c>
      <c r="X292" s="176">
        <v>1.94</v>
      </c>
      <c r="Y292" s="184">
        <v>3.04</v>
      </c>
      <c r="Z292" s="185">
        <v>5.95</v>
      </c>
      <c r="AA292" s="186">
        <v>28.1</v>
      </c>
      <c r="AB292" s="187">
        <v>13.1</v>
      </c>
      <c r="AC292" s="188">
        <v>9.550000000000001</v>
      </c>
      <c r="AD292" s="189">
        <v>14.1</v>
      </c>
      <c r="AE292" s="189">
        <v>11.42</v>
      </c>
      <c r="AF292" s="190">
        <v>22</v>
      </c>
      <c r="AG292" s="191">
        <v>41663</v>
      </c>
      <c r="AH292" s="192">
        <v>0.1</v>
      </c>
      <c r="AI292" s="193">
        <v>0.8100000000000001</v>
      </c>
      <c r="AJ292" s="194">
        <f>IF(OR(AD292&lt;0,AD292="n/a",AD292=0,AN292="n/a"),"n/a",AN292/AD292)</f>
        <v>0.6109782511039943</v>
      </c>
      <c r="AK292" s="195">
        <f>IF(OR(AN292&lt;0,AN292="n/a",AO292&lt;0,AO292="n/a"),"n/a",AN292/AO292)</f>
        <v>1.286779766910947</v>
      </c>
      <c r="AL292" s="196">
        <f>((AP292/AQ292)^(1/1)-1)*100</f>
        <v>10.16949152542375</v>
      </c>
      <c r="AM292" s="196">
        <f>IF(AS292=0,"n/a",((AP292/AS292)^(1/3)-1)*100)</f>
        <v>10.63453285514775</v>
      </c>
      <c r="AN292" s="196">
        <f>IF(AV292=0,"n/a",((AP292/AV292)^(1/5)-1)*100)</f>
        <v>8.614793340566319</v>
      </c>
      <c r="AO292" s="197">
        <f>IF(BB292=0,"n/a",((AP292/BB292)^(1/10)-1)*100)</f>
        <v>6.694846750075234</v>
      </c>
      <c r="AP292" s="194">
        <v>1.3</v>
      </c>
      <c r="AQ292" s="194">
        <v>1.18</v>
      </c>
      <c r="AR292" s="194">
        <v>1.06</v>
      </c>
      <c r="AS292" s="194">
        <v>0.96</v>
      </c>
      <c r="AT292" s="199"/>
      <c r="AU292" s="194">
        <v>0.9</v>
      </c>
      <c r="AV292" s="194">
        <v>0.86</v>
      </c>
      <c r="AW292" s="199"/>
      <c r="AX292" s="200">
        <v>0.8100000000000001</v>
      </c>
      <c r="AY292" s="370">
        <v>0.8</v>
      </c>
      <c r="AZ292" s="202">
        <v>0.8</v>
      </c>
      <c r="BA292" s="202">
        <v>0.76</v>
      </c>
      <c r="BB292" s="203">
        <v>0.68</v>
      </c>
      <c r="BC292" s="203">
        <v>0.68</v>
      </c>
      <c r="BD292" s="202">
        <v>1.3</v>
      </c>
      <c r="BE292" s="202">
        <v>1.18</v>
      </c>
      <c r="BF292" s="202">
        <v>1.09</v>
      </c>
      <c r="BG292" s="202">
        <v>1.03</v>
      </c>
      <c r="BH292" s="202">
        <v>0.96</v>
      </c>
      <c r="BI292" s="314">
        <v>0.85</v>
      </c>
      <c r="BJ292" s="200">
        <f>SUM(AP292:BI292)</f>
        <v>17.2</v>
      </c>
      <c r="BK292" s="205">
        <f>((AP292/AQ292)-1)*100</f>
        <v>10.16949152542375</v>
      </c>
      <c r="BL292" s="205">
        <f>((AQ292/AR292)-1)*100</f>
        <v>11.32075471698113</v>
      </c>
      <c r="BM292" s="205">
        <f>((AR292/AS292)-1)*100</f>
        <v>10.41666666666667</v>
      </c>
      <c r="BN292" s="205">
        <f>IF(AU292=0,0,IF(AU292&gt;AS292,0,((AS292/AU292)-1)*100))</f>
        <v>6.666666666666665</v>
      </c>
      <c r="BO292" s="205">
        <f>IF(AV292=0,0,IF(AV292&gt;AU292,0,((AU292/AV292)-1)*100))</f>
        <v>4.651162790697683</v>
      </c>
      <c r="BP292" s="205">
        <f>IF(AX292=0,0,IF(AX292&gt;AV292,0,((AV292/AX292)-1)*100))</f>
        <v>6.172839506172823</v>
      </c>
      <c r="BQ292" s="206">
        <f>IF(AY292=0,0,IF(AY292&gt;AX292,0,((AX292/AY292)-1)*100))</f>
        <v>1.249999999999996</v>
      </c>
      <c r="BR292" s="207">
        <f>IF(AZ292=0,0,IF(AZ292&gt;AY292,0,((AY292/AZ292)-1)*100))</f>
        <v>0</v>
      </c>
      <c r="BS292" s="207">
        <f>IF(BA292=0,0,IF(BA292&gt;AZ292,0,((AZ292/BA292)-1)*100))</f>
        <v>5.263157894736836</v>
      </c>
      <c r="BT292" s="207">
        <f>IF(BB292=0,0,IF(BB292&gt;BA292,0,((BA292/BB292)-1)*100))</f>
        <v>11.76470588235294</v>
      </c>
      <c r="BU292" s="207">
        <f>IF(BC292=0,0,IF(BC292&gt;BB292,0,((BB292/BC292)-1)*100))</f>
        <v>0</v>
      </c>
      <c r="BV292" s="207">
        <f>IF(BD292=0,0,IF(BD292&gt;BC292,0,((BC292/BD292)-1)*100))</f>
        <v>0</v>
      </c>
      <c r="BW292" s="207">
        <f>IF(BE292=0,0,IF(BE292&gt;BD292,0,((BD292/BE292)-1)*100))</f>
        <v>10.16949152542375</v>
      </c>
      <c r="BX292" s="207">
        <f>IF(BF292=0,0,IF(BF292&gt;BE292,0,((BE292/BF292)-1)*100))</f>
        <v>8.25688073394495</v>
      </c>
      <c r="BY292" s="207">
        <f>IF(BG292=0,0,IF(BG292&gt;BF292,0,((BF292/BG292)-1)*100))</f>
        <v>5.825242718446599</v>
      </c>
      <c r="BZ292" s="207">
        <f>IF(BH292=0,0,IF(BH292&gt;BG292,0,((BG292/BH292)-1)*100))</f>
        <v>7.291666666666674</v>
      </c>
      <c r="CA292" s="208">
        <f>IF(BI292=0,0,IF(BI292&gt;BH292,0,((BH292/BI292)-1)*100))</f>
        <v>12.94117647058823</v>
      </c>
      <c r="CB292" s="205">
        <f>AVERAGE(BK292:CA292)</f>
        <v>6.59764139792757</v>
      </c>
      <c r="CC292" s="205">
        <f>SQRT(AVERAGE((BK292-$CB292)^2,(BL292-$CB292)^2,(BM292-$CB292)^2,(BN292-$CB292)^2,(BO292-$CB292)^2,(BP292-$CB292)^2,(BQ292-$CB292)^2,(BR292-$CB292)^2,(BS292-$CB292)^2,(BT292-$CB292)^2,(BU292-$CB292)^2,(BV292-$CB292)^2,(BW292-$CB292)^2,(BX292-$CB292)^2,(BY292-$CB292)^2,(BZ292-$CB292)^2,(CA292-$CB292)^2))</f>
        <v>4.187643234130414</v>
      </c>
      <c r="CD292" t="s" s="110">
        <v>132</v>
      </c>
      <c r="CE292" s="209">
        <f>IF(AN292="n/a","n/a",IF(U292&lt;0,"n/a",IF(U292="n/a","n/a",I292+AN292-U292)))</f>
        <v>-11.70435579728155</v>
      </c>
      <c r="CF292" s="209">
        <f>IF(AN292="n/a","n/a",I292+AN292)</f>
        <v>10.46824694244448</v>
      </c>
      <c r="CG292" s="205">
        <f>D292/10+(1000-E292)/100+IF(F292="N",2,IF(F292="Y",1,0))+IF(G292="N",2,IF(G292="Y",1,0))+IF(L292&gt;10,5,L292/2)+IF(S292&gt;100,0,IF(S292&lt;0,0,(100-S292)/10))+IF(U292&gt;100,0,IF(U292&lt;0,0,(100-U292)/10))+IF(X292="-",0,IF(X292="N/A",0,IF(X292&gt;5,0,5-X292)))+IF(Y292&gt;5,0,5-Y292)+IF(Z292="N/A",0,IF(Z292&gt;5,0,5-Z292))+IF(AB292&lt;0,0,IF(AB292="-",0,IF(AB292="N/A",0,IF(AB292&gt;10,5,AB292/2))))+IF(AC292="n/a",0,IF(AC292&lt;0,0,IF(AC292&gt;10,5,AC292/2)))+IF(AE292="n/a",0,IF(AE292&lt;0,0,IF(AE292&gt;10,5,AE292/2)))+AF292/10+IF(AG292&gt;100000,3,IF(AG292&gt;10000,2,IF(AG292&gt;1000,1,0)))+IF(AL292&gt;10,5,AL292/2)+IF(AM292="n/a",0,IF(AM292&gt;10,5,AM292/2))+IF(AN292="n/a",0,IF(AN292&gt;10,5,AN292/2))+IF(AO292="n/a",0,IF(AO292&lt;0,0,IF(AO292&gt;10,5,AO292/2)))+IF(CB292&gt;10,5,CB292/2)</f>
        <v>72.43179142921606</v>
      </c>
      <c r="CH292" s="315">
        <f>IF(AB292="n/a",1.03*AP292,IF(AB292&lt;0,1.01*AP292,IF(AB292&gt;10,1.1*AP292,(1+AB292/100)*AP292)))</f>
        <v>1.43</v>
      </c>
      <c r="CI292" s="211">
        <f>IF($AC292="n/a",1.03*CH292,IF($AC292&lt;0,1.01*CH292,IF($AC292&gt;10,1.1*CH292,(1+$AC292/100)*CH292)))</f>
        <v>1.566565</v>
      </c>
      <c r="CJ292" s="212">
        <f>IF($AE292="n/a",1.03*CI292,IF($AE292&lt;0,1.01*CI292,IF($AE292&gt;10,1.1*CI292,(1+$AE292/100)*CI292)))</f>
        <v>1.7232215</v>
      </c>
      <c r="CK292" s="212">
        <f>IF($AE292="n/a",1.03*CJ292,IF($AE292&lt;0,1.01*CJ292,IF($AE292&gt;10,1.1*CJ292,(1+$AE292/100)*CJ292)))</f>
        <v>1.89554365</v>
      </c>
      <c r="CL292" s="210">
        <f>IF($AE292="n/a",1.03*CK292,IF($AE292&lt;0,1.01*CK292,IF($AE292&gt;10,1.1*CK292,(1+$AE292/100)*CK292)))</f>
        <v>2.085098015</v>
      </c>
      <c r="CM292" s="211">
        <f>SUM(CH292:CL292)</f>
        <v>8.700428165000002</v>
      </c>
      <c r="CN292" s="208">
        <f>(CM292/H292)*100</f>
        <v>10.75055994686766</v>
      </c>
      <c r="CO292" s="213">
        <v>1</v>
      </c>
      <c r="CP292" s="214">
        <v>29.3</v>
      </c>
      <c r="CQ292" s="215">
        <v>-4.7</v>
      </c>
      <c r="CR292" s="214">
        <v>-0.9</v>
      </c>
      <c r="CS292" s="215">
        <v>5.6</v>
      </c>
    </row>
    <row r="293" ht="11.25" customHeight="1">
      <c r="A293" t="s" s="116">
        <v>1723</v>
      </c>
      <c r="B293" t="s" s="116">
        <v>1724</v>
      </c>
      <c r="C293" t="s" s="116">
        <v>265</v>
      </c>
      <c r="D293" s="218">
        <v>6</v>
      </c>
      <c r="E293" s="85">
        <v>612</v>
      </c>
      <c r="F293" t="s" s="220">
        <v>129</v>
      </c>
      <c r="G293" t="s" s="221">
        <v>129</v>
      </c>
      <c r="H293" s="493">
        <v>148.77</v>
      </c>
      <c r="I293" s="223">
        <f>(R293/H293)*100</f>
        <v>0.5915171069436042</v>
      </c>
      <c r="J293" s="224">
        <v>0.19</v>
      </c>
      <c r="K293" s="224">
        <v>0.22</v>
      </c>
      <c r="L293" s="223">
        <f>((K293/J293)-1)*100</f>
        <v>15.78947368421053</v>
      </c>
      <c r="M293" s="226">
        <v>42740</v>
      </c>
      <c r="N293" s="226">
        <v>42744</v>
      </c>
      <c r="O293" s="226">
        <v>42775</v>
      </c>
      <c r="P293" t="s" s="227">
        <v>335</v>
      </c>
      <c r="Q293" s="325"/>
      <c r="R293" s="225">
        <f>K293*4</f>
        <v>0.88</v>
      </c>
      <c r="S293" s="228">
        <f>IF(OR(W293&lt;0.01,W293="n/a"),"n/a",R293/W293*100)</f>
        <v>21.83622828784119</v>
      </c>
      <c r="T293" s="229">
        <f>IF(OR(W293&lt;0.01,Z293="n/a"),"n/a",(H293/SQRT(22.5*W293*(H293/Z293))-1)*100)</f>
        <v>568.0336687849446</v>
      </c>
      <c r="U293" s="223">
        <f>IF(OR(W293&lt;0.01,W293="n/a"),"n/a",H293/W293)</f>
        <v>36.91563275434243</v>
      </c>
      <c r="V293" s="230">
        <v>12</v>
      </c>
      <c r="W293" s="222">
        <v>4.03</v>
      </c>
      <c r="X293" s="222">
        <v>2.2</v>
      </c>
      <c r="Y293" s="231">
        <v>13.69</v>
      </c>
      <c r="Z293" s="232">
        <v>27.2</v>
      </c>
      <c r="AA293" s="233">
        <v>75</v>
      </c>
      <c r="AB293" s="234">
        <v>10.1</v>
      </c>
      <c r="AC293" s="235">
        <v>19.03</v>
      </c>
      <c r="AD293" s="236">
        <v>20</v>
      </c>
      <c r="AE293" s="236">
        <v>16.83</v>
      </c>
      <c r="AF293" s="237">
        <v>36</v>
      </c>
      <c r="AG293" s="238">
        <v>156366</v>
      </c>
      <c r="AH293" s="239">
        <v>10.8</v>
      </c>
      <c r="AI293" s="240">
        <v>0.91</v>
      </c>
      <c r="AJ293" s="241">
        <f>IF(OR(AD293&lt;0,AD293="n/a",AD293=0,AN293="n/a"),"n/a",AN293/AD293)</f>
        <v>3.308114490278613</v>
      </c>
      <c r="AK293" s="242">
        <f>IF(OR(AN293&lt;0,AN293="n/a",AO293&lt;0,AO293="n/a"),"n/a",AN293/AO293)</f>
        <v>1.185021002973058</v>
      </c>
      <c r="AL293" s="243">
        <f>((AP293/AQ293)^(1/1)-1)*100</f>
        <v>18.75</v>
      </c>
      <c r="AM293" s="243">
        <f>IF(AS293=0,"n/a",((AP293/AS293)^(1/3)-1)*100)</f>
        <v>53.53171430071777</v>
      </c>
      <c r="AN293" s="243">
        <f>IF(AV293=0,"n/a",((AP293/AV293)^(1/5)-1)*100)</f>
        <v>66.16228980557226</v>
      </c>
      <c r="AO293" s="244">
        <f>IF(BB293=0,"n/a",((AP293/BB293)^(1/10)-1)*100)</f>
        <v>55.83216638319488</v>
      </c>
      <c r="AP293" s="241">
        <v>0.76</v>
      </c>
      <c r="AQ293" s="241">
        <v>0.64</v>
      </c>
      <c r="AR293" s="241">
        <v>0.44</v>
      </c>
      <c r="AS293" s="241">
        <v>0.21</v>
      </c>
      <c r="AT293" s="245"/>
      <c r="AU293" s="241">
        <v>0.105</v>
      </c>
      <c r="AV293" s="321">
        <v>0.06</v>
      </c>
      <c r="AW293" s="245"/>
      <c r="AX293" s="583">
        <v>0.06</v>
      </c>
      <c r="AY293" s="394">
        <v>0.06</v>
      </c>
      <c r="AZ293" s="248">
        <v>0.06</v>
      </c>
      <c r="BA293" s="248">
        <v>0.054</v>
      </c>
      <c r="BB293" s="248">
        <v>0.008999999999999999</v>
      </c>
      <c r="BC293" s="317">
        <v>0</v>
      </c>
      <c r="BD293" s="317">
        <v>0</v>
      </c>
      <c r="BE293" s="317">
        <v>0</v>
      </c>
      <c r="BF293" s="317">
        <v>0</v>
      </c>
      <c r="BG293" s="317">
        <v>0</v>
      </c>
      <c r="BH293" s="317">
        <v>0</v>
      </c>
      <c r="BI293" s="401">
        <v>0</v>
      </c>
      <c r="BJ293" s="246">
        <f>SUM(AP293:BI293)</f>
        <v>2.458</v>
      </c>
      <c r="BK293" s="250">
        <f>((AP293/AQ293)-1)*100</f>
        <v>18.75</v>
      </c>
      <c r="BL293" s="250">
        <f>((AQ293/AR293)-1)*100</f>
        <v>45.45454545454546</v>
      </c>
      <c r="BM293" s="250">
        <f>((AR293/AS293)-1)*100</f>
        <v>109.5238095238095</v>
      </c>
      <c r="BN293" s="250">
        <f>IF(AU293=0,0,IF(AU293&gt;AS293,0,((AS293/AU293)-1)*100))</f>
        <v>100</v>
      </c>
      <c r="BO293" s="250">
        <f>IF(AV293=0,0,IF(AV293&gt;AU293,0,((AU293/AV293)-1)*100))</f>
        <v>75</v>
      </c>
      <c r="BP293" s="250">
        <f>IF(AX293=0,0,IF(AX293&gt;AV293,0,((AV293/AX293)-1)*100))</f>
        <v>0</v>
      </c>
      <c r="BQ293" s="251">
        <f>IF(AY293=0,0,IF(AY293&gt;AX293,0,((AX293/AY293)-1)*100))</f>
        <v>0</v>
      </c>
      <c r="BR293" s="252">
        <f>IF(AZ293=0,0,IF(AZ293&gt;AY293,0,((AY293/AZ293)-1)*100))</f>
        <v>0</v>
      </c>
      <c r="BS293" s="252">
        <f>IF(BA293=0,0,IF(BA293&gt;AZ293,0,((AZ293/BA293)-1)*100))</f>
        <v>11.11111111111112</v>
      </c>
      <c r="BT293" s="252">
        <f>IF(BB293=0,0,IF(BB293&gt;BA293,0,((BA293/BB293)-1)*100))</f>
        <v>500</v>
      </c>
      <c r="BU293" s="252">
        <f>IF(BC293=0,0,IF(BC293&gt;BB293,0,((BB293/BC293)-1)*100))</f>
        <v>0</v>
      </c>
      <c r="BV293" s="252">
        <f>IF(BD293=0,0,IF(BD293&gt;BC293,0,((BC293/BD293)-1)*100))</f>
        <v>0</v>
      </c>
      <c r="BW293" s="252">
        <f>IF(BE293=0,0,IF(BE293&gt;BD293,0,((BD293/BE293)-1)*100))</f>
        <v>0</v>
      </c>
      <c r="BX293" s="252">
        <f>IF(BF293=0,0,IF(BF293&gt;BE293,0,((BE293/BF293)-1)*100))</f>
        <v>0</v>
      </c>
      <c r="BY293" s="252">
        <f>IF(BG293=0,0,IF(BG293&gt;BF293,0,((BF293/BG293)-1)*100))</f>
        <v>0</v>
      </c>
      <c r="BZ293" s="252">
        <f>IF(BH293=0,0,IF(BH293&gt;BG293,0,((BG293/BH293)-1)*100))</f>
        <v>0</v>
      </c>
      <c r="CA293" s="253">
        <f>IF(BI293=0,0,IF(BI293&gt;BH293,0,((BH293/BI293)-1)*100))</f>
        <v>0</v>
      </c>
      <c r="CB293" s="250">
        <f>AVERAGE(BK293:CA293)</f>
        <v>50.57879212290977</v>
      </c>
      <c r="CC293" s="250">
        <f>SQRT(AVERAGE((BK293-$CB293)^2,(BL293-$CB293)^2,(BM293-$CB293)^2,(BN293-$CB293)^2,(BO293-$CB293)^2,(BP293-$CB293)^2,(BQ293-$CB293)^2,(BR293-$CB293)^2,(BS293-$CB293)^2,(BT293-$CB293)^2,(BU293-$CB293)^2,(BV293-$CB293)^2,(BW293-$CB293)^2,(BX293-$CB293)^2,(BY293-$CB293)^2,(BZ293-$CB293)^2,(CA293-$CB293)^2))</f>
        <v>117.9910161661865</v>
      </c>
      <c r="CD293" t="s" s="116">
        <v>178</v>
      </c>
      <c r="CE293" s="254">
        <f>IF(AN293="n/a","n/a",IF(U293&lt;0,"n/a",IF(U293="n/a","n/a",I293+AN293-U293)))</f>
        <v>29.83817415817342</v>
      </c>
      <c r="CF293" s="254">
        <f>IF(AN293="n/a","n/a",I293+AN293)</f>
        <v>66.75380691251586</v>
      </c>
      <c r="CG293" s="250">
        <f>D293/10+(1000-E293)/100+IF(F293="N",2,IF(F293="Y",1,0))+IF(G293="N",2,IF(G293="Y",1,0))+IF(L293&gt;10,5,L293/2)+IF(S293&gt;100,0,IF(S293&lt;0,0,(100-S293)/10))+IF(U293&gt;100,0,IF(U293&lt;0,0,(100-U293)/10))+IF(X293="-",0,IF(X293="N/A",0,IF(X293&gt;5,0,5-X293)))+IF(Y293&gt;5,0,5-Y293)+IF(Z293="N/A",0,IF(Z293&gt;5,0,5-Z293))+IF(AB293&lt;0,0,IF(AB293="-",0,IF(AB293="N/A",0,IF(AB293&gt;10,5,AB293/2))))+IF(AC293="n/a",0,IF(AC293&lt;0,0,IF(AC293&gt;10,5,AC293/2)))+IF(AE293="n/a",0,IF(AE293&lt;0,0,IF(AE293&gt;10,5,AE293/2)))+AF293/10+IF(AG293&gt;100000,3,IF(AG293&gt;10000,2,IF(AG293&gt;1000,1,0)))+IF(AL293&gt;10,5,AL293/2)+IF(AM293="n/a",0,IF(AM293&gt;10,5,AM293/2))+IF(AN293="n/a",0,IF(AN293&gt;10,5,AN293/2))+IF(AO293="n/a",0,IF(AO293&lt;0,0,IF(AO293&gt;10,5,AO293/2)))+IF(CB293&gt;10,5,CB293/2)</f>
        <v>73.00481389578164</v>
      </c>
      <c r="CH293" s="255">
        <f>IF(AB293="n/a",1.03*AP293,IF(AB293&lt;0,1.01*AP293,IF(AB293&gt;10,1.1*AP293,(1+AB293/100)*AP293)))</f>
        <v>0.8360000000000001</v>
      </c>
      <c r="CI293" s="256">
        <f>IF($AC293="n/a",1.03*CH293,IF($AC293&lt;0,1.01*CH293,IF($AC293&gt;10,1.1*CH293,(1+$AC293/100)*CH293)))</f>
        <v>0.9196000000000002</v>
      </c>
      <c r="CJ293" s="257">
        <f>IF($AE293="n/a",1.03*CI293,IF($AE293&lt;0,1.01*CI293,IF($AE293&gt;10,1.1*CI293,(1+$AE293/100)*CI293)))</f>
        <v>1.01156</v>
      </c>
      <c r="CK293" s="257">
        <f>IF($AE293="n/a",1.03*CJ293,IF($AE293&lt;0,1.01*CJ293,IF($AE293&gt;10,1.1*CJ293,(1+$AE293/100)*CJ293)))</f>
        <v>1.112716</v>
      </c>
      <c r="CL293" s="258">
        <f>IF($AE293="n/a",1.03*CK293,IF($AE293&lt;0,1.01*CK293,IF($AE293&gt;10,1.1*CK293,(1+$AE293/100)*CK293)))</f>
        <v>1.2239876</v>
      </c>
      <c r="CM293" s="256">
        <f>SUM(CH293:CL293)</f>
        <v>5.103863600000001</v>
      </c>
      <c r="CN293" s="253">
        <f>(CM293/H293)*100</f>
        <v>3.430707535121329</v>
      </c>
      <c r="CO293" s="259">
        <v>1.21</v>
      </c>
      <c r="CP293" s="260">
        <v>49.5</v>
      </c>
      <c r="CQ293" s="261">
        <v>-1.8</v>
      </c>
      <c r="CR293" s="260">
        <v>5.6</v>
      </c>
      <c r="CS293" s="261">
        <v>20.5</v>
      </c>
    </row>
    <row r="294" ht="11.25" customHeight="1">
      <c r="A294" t="s" s="227">
        <v>1725</v>
      </c>
      <c r="B294" t="s" s="116">
        <v>1726</v>
      </c>
      <c r="C294" t="s" s="227">
        <v>1727</v>
      </c>
      <c r="D294" s="218">
        <v>6</v>
      </c>
      <c r="E294" s="85">
        <v>651</v>
      </c>
      <c r="F294" t="s" s="220">
        <v>129</v>
      </c>
      <c r="G294" t="s" s="221">
        <v>129</v>
      </c>
      <c r="H294" s="493">
        <v>51.35</v>
      </c>
      <c r="I294" s="223">
        <f>(R294/H294)*100</f>
        <v>0.7789678675754625</v>
      </c>
      <c r="J294" s="224">
        <v>0.095</v>
      </c>
      <c r="K294" s="224">
        <v>0.1</v>
      </c>
      <c r="L294" s="223">
        <f>((K294/J294)-1)*100</f>
        <v>5.263157894736836</v>
      </c>
      <c r="M294" s="226">
        <v>42870</v>
      </c>
      <c r="N294" s="226">
        <v>42872</v>
      </c>
      <c r="O294" s="226">
        <v>42888</v>
      </c>
      <c r="P294" t="s" s="227">
        <v>1593</v>
      </c>
      <c r="Q294" s="316"/>
      <c r="R294" s="225">
        <f>K294*4</f>
        <v>0.4</v>
      </c>
      <c r="S294" s="228">
        <f>IF(OR(W294&lt;0.01,W294="n/a"),"n/a",R294/W294*100)</f>
        <v>30.76923076923077</v>
      </c>
      <c r="T294" s="229">
        <f>IF(OR(W294&lt;0.01,Z294="n/a"),"n/a",(H294/SQRT(22.5*W294*(H294/Z294))-1)*100)</f>
        <v>89.2441104323549</v>
      </c>
      <c r="U294" s="223">
        <f>IF(OR(W294&lt;0.01,W294="n/a"),"n/a",H294/W294)</f>
        <v>39.5</v>
      </c>
      <c r="V294" s="230">
        <v>12</v>
      </c>
      <c r="W294" s="222">
        <v>1.3</v>
      </c>
      <c r="X294" s="222">
        <v>3.29</v>
      </c>
      <c r="Y294" s="231">
        <v>0.96</v>
      </c>
      <c r="Z294" s="232">
        <v>2.04</v>
      </c>
      <c r="AA294" s="233">
        <v>4.7</v>
      </c>
      <c r="AB294" s="234">
        <v>-19.2</v>
      </c>
      <c r="AC294" s="235">
        <v>26.22</v>
      </c>
      <c r="AD294" s="236">
        <v>-7.9</v>
      </c>
      <c r="AE294" s="236">
        <v>12</v>
      </c>
      <c r="AF294" s="237">
        <v>4</v>
      </c>
      <c r="AG294" s="238">
        <v>1028</v>
      </c>
      <c r="AH294" s="239">
        <v>1.6</v>
      </c>
      <c r="AI294" s="240">
        <v>0.05</v>
      </c>
      <c r="AJ294" t="s" s="265">
        <f>IF(OR(AD294&lt;0,AD294="n/a",AD294=0,AN294="n/a"),"n/a",AN294/AD294)</f>
        <v>143</v>
      </c>
      <c r="AK294" t="s" s="265">
        <f>IF(OR(AN294&lt;0,AN294="n/a",AO294&lt;0,AO294="n/a"),"n/a",AN294/AO294)</f>
        <v>143</v>
      </c>
      <c r="AL294" s="243">
        <f>((AP294/AQ294)^(1/1)-1)*100</f>
        <v>5.633802816901423</v>
      </c>
      <c r="AM294" s="243">
        <f>IF(AS294=0,"n/a",((AP294/AS294)^(1/3)-1)*100)</f>
        <v>5.983983294832651</v>
      </c>
      <c r="AN294" t="s" s="265">
        <f>IF(AV294=0,"n/a",((AP294/AV294)^(1/5)-1)*100)</f>
        <v>143</v>
      </c>
      <c r="AO294" t="s" s="265">
        <f>IF(BB294=0,"n/a",((AP294/BB294)^(1/10)-1)*100)</f>
        <v>143</v>
      </c>
      <c r="AP294" s="241">
        <v>0.375</v>
      </c>
      <c r="AQ294" s="241">
        <v>0.355</v>
      </c>
      <c r="AR294" s="241">
        <v>0.335</v>
      </c>
      <c r="AS294" s="241">
        <v>0.315</v>
      </c>
      <c r="AT294" s="245"/>
      <c r="AU294" s="241">
        <v>0.225</v>
      </c>
      <c r="AV294" s="321">
        <v>0</v>
      </c>
      <c r="AW294" s="245"/>
      <c r="AX294" s="583">
        <v>0</v>
      </c>
      <c r="AY294" s="394">
        <v>0</v>
      </c>
      <c r="AZ294" s="317">
        <v>0</v>
      </c>
      <c r="BA294" s="317">
        <v>0</v>
      </c>
      <c r="BB294" s="317">
        <v>0</v>
      </c>
      <c r="BC294" s="248">
        <v>0</v>
      </c>
      <c r="BD294" s="317">
        <v>0</v>
      </c>
      <c r="BE294" s="317">
        <v>0</v>
      </c>
      <c r="BF294" s="317">
        <v>0</v>
      </c>
      <c r="BG294" s="317">
        <v>0.24</v>
      </c>
      <c r="BH294" s="317">
        <v>0.48</v>
      </c>
      <c r="BI294" s="401">
        <v>0.48</v>
      </c>
      <c r="BJ294" s="246">
        <f>SUM(AP294:BI294)</f>
        <v>2.805</v>
      </c>
      <c r="BK294" s="250">
        <f>((AP294/AQ294)-1)*100</f>
        <v>5.633802816901423</v>
      </c>
      <c r="BL294" s="250">
        <f>((AQ294/AR294)-1)*100</f>
        <v>5.970149253731338</v>
      </c>
      <c r="BM294" s="250">
        <f>((AR294/AS294)-1)*100</f>
        <v>6.349206349206349</v>
      </c>
      <c r="BN294" s="250">
        <f>IF(AU294=0,0,IF(AU294&gt;AS294,0,((AS294/AU294)-1)*100))</f>
        <v>39.99999999999999</v>
      </c>
      <c r="BO294" s="250">
        <f>IF(AV294=0,0,IF(AV294&gt;AU294,0,((AU294/AV294)-1)*100))</f>
        <v>0</v>
      </c>
      <c r="BP294" s="250">
        <f>IF(AX294=0,0,IF(AX294&gt;AV294,0,((AV294/AX294)-1)*100))</f>
        <v>0</v>
      </c>
      <c r="BQ294" s="639">
        <f>IF(AY294=0,0,IF(AY294&gt;AX294,0,((AX294/AY294)-1)*100))</f>
        <v>0</v>
      </c>
      <c r="BR294" s="252">
        <f>IF(AZ294=0,0,IF(AZ294&gt;AY294,0,((AY294/AZ294)-1)*100))</f>
        <v>0</v>
      </c>
      <c r="BS294" s="252">
        <f>IF(BA294=0,0,IF(BA294&gt;AZ294,0,((AZ294/BA294)-1)*100))</f>
        <v>0</v>
      </c>
      <c r="BT294" s="252">
        <f>IF(BB294=0,0,IF(BB294&gt;BA294,0,((BA294/BB294)-1)*100))</f>
        <v>0</v>
      </c>
      <c r="BU294" s="252">
        <f>IF(BC294=0,0,IF(BC294&gt;BB294,0,((BB294/BC294)-1)*100))</f>
        <v>0</v>
      </c>
      <c r="BV294" s="252">
        <f>IF(BD294=0,0,IF(BD294&gt;BC294,0,((BC294/BD294)-1)*100))</f>
        <v>0</v>
      </c>
      <c r="BW294" s="252">
        <f>IF(BE294=0,0,IF(BE294&gt;BD294,0,((BD294/BE294)-1)*100))</f>
        <v>0</v>
      </c>
      <c r="BX294" s="252">
        <f>IF(BF294=0,0,IF(BF294&gt;BE294,0,((BE294/BF294)-1)*100))</f>
        <v>0</v>
      </c>
      <c r="BY294" s="252">
        <f>IF(BG294=0,0,IF(BG294&gt;BF294,0,((BF294/BG294)-1)*100))</f>
        <v>0</v>
      </c>
      <c r="BZ294" s="252">
        <f>IF(BH294=0,0,IF(BH294&gt;BG294,0,((BG294/BH294)-1)*100))</f>
        <v>0</v>
      </c>
      <c r="CA294" s="253">
        <f>IF(BI294=0,0,IF(BI294&gt;BH294,0,((BH294/BI294)-1)*100))</f>
        <v>0</v>
      </c>
      <c r="CB294" s="250">
        <f>AVERAGE(BK294:CA294)</f>
        <v>3.409009318814065</v>
      </c>
      <c r="CC294" s="250">
        <f>SQRT(AVERAGE((BK294-$CB294)^2,(BL294-$CB294)^2,(BM294-$CB294)^2,(BN294-$CB294)^2,(BO294-$CB294)^2,(BP294-$CB294)^2,(BQ294-$CB294)^2,(BR294-$CB294)^2,(BS294-$CB294)^2,(BT294-$CB294)^2,(BU294-$CB294)^2,(BV294-$CB294)^2,(BW294-$CB294)^2,(BX294-$CB294)^2,(BY294-$CB294)^2,(BZ294-$CB294)^2,(CA294-$CB294)^2))</f>
        <v>9.425035435877895</v>
      </c>
      <c r="CD294" t="s" s="116">
        <v>152</v>
      </c>
      <c r="CE294" t="s" s="402">
        <f>IF(AN294="n/a","n/a",IF(U294&lt;0,"n/a",IF(U294="n/a","n/a",I294+AN294-U294)))</f>
        <v>143</v>
      </c>
      <c r="CF294" t="s" s="402">
        <f>IF(AN294="n/a","n/a",I294+AN294)</f>
        <v>143</v>
      </c>
      <c r="CG294" s="250">
        <f>D294/10+(1000-E294)/100+IF(F294="N",2,IF(F294="Y",1,0))+IF(G294="N",2,IF(G294="Y",1,0))+IF(L294&gt;10,5,L294/2)+IF(S294&gt;100,0,IF(S294&lt;0,0,(100-S294)/10))+IF(U294&gt;100,0,IF(U294&lt;0,0,(100-U294)/10))+IF(X294="-",0,IF(X294="N/A",0,IF(X294&gt;5,0,5-X294)))+IF(Y294&gt;5,0,5-Y294)+IF(Z294="N/A",0,IF(Z294&gt;5,0,5-Z294))+IF(AB294&lt;0,0,IF(AB294="-",0,IF(AB294="N/A",0,IF(AB294&gt;10,5,AB294/2))))+IF(AC294="n/a",0,IF(AC294&lt;0,0,IF(AC294&gt;10,5,AC294/2)))+IF(AE294="n/a",0,IF(AE294&lt;0,0,IF(AE294&gt;10,5,AE294/2)))+AF294/10+IF(AG294&gt;100000,3,IF(AG294&gt;10000,2,IF(AG294&gt;1000,1,0)))+IF(AL294&gt;10,5,AL294/2)+IF(AM294="n/a",0,IF(AM294&gt;10,5,AM294/2))+IF(AN294="n/a",0,IF(AN294&gt;10,5,AN294/2))+IF(AO294="n/a",0,IF(AO294&lt;0,0,IF(AO294&gt;10,5,AO294/2)))+IF(CB294&gt;10,5,CB294/2)</f>
        <v>47.31805358571941</v>
      </c>
      <c r="CH294" s="255">
        <f>IF(AB294="n/a",1.03*AP294,IF(AB294&lt;0,1.01*AP294,IF(AB294&gt;10,1.1*AP294,(1+AB294/100)*AP294)))</f>
        <v>0.37875</v>
      </c>
      <c r="CI294" s="256">
        <f>IF($AC294="n/a",1.03*CH294,IF($AC294&lt;0,1.01*CH294,IF($AC294&gt;10,1.1*CH294,(1+$AC294/100)*CH294)))</f>
        <v>0.4166250000000001</v>
      </c>
      <c r="CJ294" s="257">
        <f>IF($AE294="n/a",1.03*CI294,IF($AE294&lt;0,1.01*CI294,IF($AE294&gt;10,1.1*CI294,(1+$AE294/100)*CI294)))</f>
        <v>0.4582875000000001</v>
      </c>
      <c r="CK294" s="257">
        <f>IF($AE294="n/a",1.03*CJ294,IF($AE294&lt;0,1.01*CJ294,IF($AE294&gt;10,1.1*CJ294,(1+$AE294/100)*CJ294)))</f>
        <v>0.5041162500000002</v>
      </c>
      <c r="CL294" s="258">
        <f>IF($AE294="n/a",1.03*CK294,IF($AE294&lt;0,1.01*CK294,IF($AE294&gt;10,1.1*CK294,(1+$AE294/100)*CK294)))</f>
        <v>0.5545278750000002</v>
      </c>
      <c r="CM294" s="256">
        <f>SUM(CH294:CL294)</f>
        <v>2.312306625000001</v>
      </c>
      <c r="CN294" s="253">
        <f>(CM294/H294)*100</f>
        <v>4.503031402142163</v>
      </c>
      <c r="CO294" s="259">
        <v>1.08</v>
      </c>
      <c r="CP294" s="260">
        <v>75.90000000000001</v>
      </c>
      <c r="CQ294" s="261">
        <v>-0.5</v>
      </c>
      <c r="CR294" s="260">
        <v>25.3</v>
      </c>
      <c r="CS294" s="261">
        <v>37.3</v>
      </c>
    </row>
    <row r="295" ht="11.25" customHeight="1">
      <c r="A295" t="s" s="227">
        <v>1728</v>
      </c>
      <c r="B295" t="s" s="116">
        <v>1729</v>
      </c>
      <c r="C295" t="s" s="227">
        <v>128</v>
      </c>
      <c r="D295" s="218">
        <v>6</v>
      </c>
      <c r="E295" s="85">
        <v>660</v>
      </c>
      <c r="F295" t="s" s="220">
        <v>129</v>
      </c>
      <c r="G295" t="s" s="221">
        <v>129</v>
      </c>
      <c r="H295" s="493">
        <v>45.94</v>
      </c>
      <c r="I295" s="223">
        <f>(R295/H295)*100</f>
        <v>1.828471919895516</v>
      </c>
      <c r="J295" s="224">
        <v>0.19</v>
      </c>
      <c r="K295" s="224">
        <v>0.21</v>
      </c>
      <c r="L295" s="223">
        <f>((K295/J295)-1)*100</f>
        <v>10.52631578947367</v>
      </c>
      <c r="M295" s="226">
        <v>42899</v>
      </c>
      <c r="N295" s="226">
        <v>42901</v>
      </c>
      <c r="O295" s="226">
        <v>42916</v>
      </c>
      <c r="P295" t="s" s="227">
        <v>186</v>
      </c>
      <c r="Q295" s="316"/>
      <c r="R295" s="225">
        <f>K295*4</f>
        <v>0.84</v>
      </c>
      <c r="S295" s="228">
        <f>IF(OR(W295&lt;0.01,W295="n/a"),"n/a",R295/W295*100)</f>
        <v>35.74468085106383</v>
      </c>
      <c r="T295" s="229">
        <f>IF(OR(W295&lt;0.01,Z295="n/a"),"n/a",(H295/SQRT(22.5*W295*(H295/Z295))-1)*100)</f>
        <v>14.91906906596563</v>
      </c>
      <c r="U295" s="223">
        <f>IF(OR(W295&lt;0.01,W295="n/a"),"n/a",H295/W295)</f>
        <v>19.54893617021277</v>
      </c>
      <c r="V295" s="230">
        <v>12</v>
      </c>
      <c r="W295" s="222">
        <v>2.35</v>
      </c>
      <c r="X295" s="222">
        <v>2.45</v>
      </c>
      <c r="Y295" s="231">
        <v>5.88</v>
      </c>
      <c r="Z295" s="232">
        <v>1.52</v>
      </c>
      <c r="AA295" s="233">
        <v>7.3</v>
      </c>
      <c r="AB295" s="234">
        <v>5.6</v>
      </c>
      <c r="AC295" s="235">
        <v>15.99</v>
      </c>
      <c r="AD295" s="236">
        <v>32.5</v>
      </c>
      <c r="AE295" s="236">
        <v>8</v>
      </c>
      <c r="AF295" s="237">
        <v>10</v>
      </c>
      <c r="AG295" s="238">
        <v>3844</v>
      </c>
      <c r="AH295" s="239">
        <v>1.4</v>
      </c>
      <c r="AI295" s="240">
        <v>0.21</v>
      </c>
      <c r="AJ295" s="241">
        <f>IF(OR(AD295&lt;0,AD295="n/a",AD295=0,AN295="n/a"),"n/a",AN295/AD295)</f>
        <v>2.438146359370336</v>
      </c>
      <c r="AK295" s="618">
        <f>IF(OR(AN295&lt;0,AN295="n/a",AO295&lt;0,AO295="n/a"),"n/a",AN295/AO295)</f>
        <v>68.86381153707775</v>
      </c>
      <c r="AL295" s="243">
        <f>((AP295/AQ295)^(1/1)-1)*100</f>
        <v>13.84615384615384</v>
      </c>
      <c r="AM295" s="243">
        <f>IF(AS295=0,"n/a",((AP295/AS295)^(1/3)-1)*100)</f>
        <v>18.92130903339455</v>
      </c>
      <c r="AN295" s="243">
        <f>IF(AV295=0,"n/a",((AP295/AV295)^(1/5)-1)*100)</f>
        <v>79.23975667953593</v>
      </c>
      <c r="AO295" s="244">
        <f>IF(BB295=0,"n/a",((AP295/BB295)^(1/10)-1)*100)</f>
        <v>1.15067340756867</v>
      </c>
      <c r="AP295" s="241">
        <v>0.74</v>
      </c>
      <c r="AQ295" s="241">
        <v>0.65</v>
      </c>
      <c r="AR295" s="241">
        <v>0.52</v>
      </c>
      <c r="AS295" s="241">
        <v>0.44</v>
      </c>
      <c r="AT295" s="245"/>
      <c r="AU295" s="241">
        <v>0.13</v>
      </c>
      <c r="AV295" s="321">
        <v>0.04</v>
      </c>
      <c r="AW295" s="245"/>
      <c r="AX295" s="583">
        <v>0.04</v>
      </c>
      <c r="AY295" s="394">
        <v>0.15</v>
      </c>
      <c r="AZ295" s="317">
        <v>0.72</v>
      </c>
      <c r="BA295" s="248">
        <v>0.72</v>
      </c>
      <c r="BB295" s="248">
        <v>0.66</v>
      </c>
      <c r="BC295" s="248">
        <v>0.5600000000000001</v>
      </c>
      <c r="BD295" s="248">
        <v>0.5</v>
      </c>
      <c r="BE295" s="248">
        <v>0.44</v>
      </c>
      <c r="BF295" s="248">
        <v>0.4</v>
      </c>
      <c r="BG295" s="248">
        <v>0</v>
      </c>
      <c r="BH295" s="317">
        <v>0</v>
      </c>
      <c r="BI295" s="401">
        <v>0</v>
      </c>
      <c r="BJ295" s="246">
        <f>SUM(AP295:BI295)</f>
        <v>6.71</v>
      </c>
      <c r="BK295" s="250">
        <f>((AP295/AQ295)-1)*100</f>
        <v>13.84615384615384</v>
      </c>
      <c r="BL295" s="250">
        <f>((AQ295/AR295)-1)*100</f>
        <v>25</v>
      </c>
      <c r="BM295" s="250">
        <f>((AR295/AS295)-1)*100</f>
        <v>18.18181818181819</v>
      </c>
      <c r="BN295" s="250">
        <f>IF(AU295=0,0,IF(AU295&gt;AS295,0,((AS295/AU295)-1)*100))</f>
        <v>238.4615384615385</v>
      </c>
      <c r="BO295" s="250">
        <f>IF(AV295=0,0,IF(AV295&gt;AU295,0,((AU295/AV295)-1)*100))</f>
        <v>225</v>
      </c>
      <c r="BP295" s="250">
        <f>IF(AX295=0,0,IF(AX295&gt;AV295,0,((AV295/AX295)-1)*100))</f>
        <v>0</v>
      </c>
      <c r="BQ295" s="251">
        <f>IF(AY295=0,0,IF(AY295&gt;AX295,0,((AX295/AY295)-1)*100))</f>
        <v>0</v>
      </c>
      <c r="BR295" s="252">
        <f>IF(AZ295=0,0,IF(AZ295&gt;AY295,0,((AY295/AZ295)-1)*100))</f>
        <v>0</v>
      </c>
      <c r="BS295" s="252">
        <f>IF(BA295=0,0,IF(BA295&gt;AZ295,0,((AZ295/BA295)-1)*100))</f>
        <v>0</v>
      </c>
      <c r="BT295" s="252">
        <f>IF(BB295=0,0,IF(BB295&gt;BA295,0,((BA295/BB295)-1)*100))</f>
        <v>9.090909090909083</v>
      </c>
      <c r="BU295" s="252">
        <f>IF(BC295=0,0,IF(BC295&gt;BB295,0,((BB295/BC295)-1)*100))</f>
        <v>17.85714285714286</v>
      </c>
      <c r="BV295" s="252">
        <f>IF(BD295=0,0,IF(BD295&gt;BC295,0,((BC295/BD295)-1)*100))</f>
        <v>12.00000000000001</v>
      </c>
      <c r="BW295" s="252">
        <f>IF(BE295=0,0,IF(BE295&gt;BD295,0,((BD295/BE295)-1)*100))</f>
        <v>13.63636363636365</v>
      </c>
      <c r="BX295" s="252">
        <f>IF(BF295=0,0,IF(BF295&gt;BE295,0,((BE295/BF295)-1)*100))</f>
        <v>9.999999999999986</v>
      </c>
      <c r="BY295" s="252">
        <f>IF(BG295=0,0,IF(BG295&gt;BF295,0,((BF295/BG295)-1)*100))</f>
        <v>0</v>
      </c>
      <c r="BZ295" s="252">
        <f>IF(BH295=0,0,IF(BH295&gt;BG295,0,((BG295/BH295)-1)*100))</f>
        <v>0</v>
      </c>
      <c r="CA295" s="253">
        <f>IF(BI295=0,0,IF(BI295&gt;BH295,0,((BH295/BI295)-1)*100))</f>
        <v>0</v>
      </c>
      <c r="CB295" s="250">
        <f>AVERAGE(BK295:CA295)</f>
        <v>34.29846623964271</v>
      </c>
      <c r="CC295" s="250">
        <f>SQRT(AVERAGE((BK295-$CB295)^2,(BL295-$CB295)^2,(BM295-$CB295)^2,(BN295-$CB295)^2,(BO295-$CB295)^2,(BP295-$CB295)^2,(BQ295-$CB295)^2,(BR295-$CB295)^2,(BS295-$CB295)^2,(BT295-$CB295)^2,(BU295-$CB295)^2,(BV295-$CB295)^2,(BW295-$CB295)^2,(BX295-$CB295)^2,(BY295-$CB295)^2,(BZ295-$CB295)^2,(CA295-$CB295)^2))</f>
        <v>72.54577907121903</v>
      </c>
      <c r="CD295" t="s" s="116">
        <v>132</v>
      </c>
      <c r="CE295" s="254">
        <f>IF(AN295="n/a","n/a",IF(U295&lt;0,"n/a",IF(U295="n/a","n/a",I295+AN295-U295)))</f>
        <v>61.51929242921868</v>
      </c>
      <c r="CF295" s="254">
        <f>IF(AN295="n/a","n/a",I295+AN295)</f>
        <v>81.06822859943145</v>
      </c>
      <c r="CG295" s="250">
        <f>D295/10+(1000-E295)/100+IF(F295="N",2,IF(F295="Y",1,0))+IF(G295="N",2,IF(G295="Y",1,0))+IF(L295&gt;10,5,L295/2)+IF(S295&gt;100,0,IF(S295&lt;0,0,(100-S295)/10))+IF(U295&gt;100,0,IF(U295&lt;0,0,(100-U295)/10))+IF(X295="-",0,IF(X295="N/A",0,IF(X295&gt;5,0,5-X295)))+IF(Y295&gt;5,0,5-Y295)+IF(Z295="N/A",0,IF(Z295&gt;5,0,5-Z295))+IF(AB295&lt;0,0,IF(AB295="-",0,IF(AB295="N/A",0,IF(AB295&gt;10,5,AB295/2))))+IF(AC295="n/a",0,IF(AC295&lt;0,0,IF(AC295&gt;10,5,AC295/2)))+IF(AE295="n/a",0,IF(AE295&lt;0,0,IF(AE295&gt;10,5,AE295/2)))+AF295/10+IF(AG295&gt;100000,3,IF(AG295&gt;10000,2,IF(AG295&gt;1000,1,0)))+IF(AL295&gt;10,5,AL295/2)+IF(AM295="n/a",0,IF(AM295&gt;10,5,AM295/2))+IF(AN295="n/a",0,IF(AN295&gt;10,5,AN295/2))+IF(AO295="n/a",0,IF(AO295&lt;0,0,IF(AO295&gt;10,5,AO295/2)))+IF(CB295&gt;10,5,CB295/2)</f>
        <v>63.87597500165668</v>
      </c>
      <c r="CH295" s="255">
        <f>IF(AB295="n/a",1.03*AP295,IF(AB295&lt;0,1.01*AP295,IF(AB295&gt;10,1.1*AP295,(1+AB295/100)*AP295)))</f>
        <v>0.78144</v>
      </c>
      <c r="CI295" s="256">
        <f>IF($AC295="n/a",1.03*CH295,IF($AC295&lt;0,1.01*CH295,IF($AC295&gt;10,1.1*CH295,(1+$AC295/100)*CH295)))</f>
        <v>0.8595840000000001</v>
      </c>
      <c r="CJ295" s="257">
        <f>IF($AE295="n/a",1.03*CI295,IF($AE295&lt;0,1.01*CI295,IF($AE295&gt;10,1.1*CI295,(1+$AE295/100)*CI295)))</f>
        <v>0.9283507200000002</v>
      </c>
      <c r="CK295" s="257">
        <f>IF($AE295="n/a",1.03*CJ295,IF($AE295&lt;0,1.01*CJ295,IF($AE295&gt;10,1.1*CJ295,(1+$AE295/100)*CJ295)))</f>
        <v>1.0026187776</v>
      </c>
      <c r="CL295" s="258">
        <f>IF($AE295="n/a",1.03*CK295,IF($AE295&lt;0,1.01*CK295,IF($AE295&gt;10,1.1*CK295,(1+$AE295/100)*CK295)))</f>
        <v>1.082828279808</v>
      </c>
      <c r="CM295" s="256">
        <f>SUM(CH295:CL295)</f>
        <v>4.654821777408</v>
      </c>
      <c r="CN295" s="253">
        <f>(CM295/H295)*100</f>
        <v>10.13239394298651</v>
      </c>
      <c r="CO295" s="259">
        <v>1.22</v>
      </c>
      <c r="CP295" s="260">
        <v>28.9</v>
      </c>
      <c r="CQ295" s="261">
        <v>-5.2</v>
      </c>
      <c r="CR295" s="260">
        <v>6.5</v>
      </c>
      <c r="CS295" s="261">
        <v>6.7</v>
      </c>
    </row>
    <row r="296" ht="11.25" customHeight="1">
      <c r="A296" t="s" s="273">
        <v>1730</v>
      </c>
      <c r="B296" t="s" s="146">
        <v>1731</v>
      </c>
      <c r="C296" t="s" s="273">
        <v>128</v>
      </c>
      <c r="D296" s="267">
        <v>6</v>
      </c>
      <c r="E296" s="85">
        <v>679</v>
      </c>
      <c r="F296" t="s" s="151">
        <v>55</v>
      </c>
      <c r="G296" t="s" s="152">
        <v>55</v>
      </c>
      <c r="H296" s="496">
        <v>36.1</v>
      </c>
      <c r="I296" s="269">
        <f>(R296/H296)*100</f>
        <v>2.105263157894737</v>
      </c>
      <c r="J296" s="270">
        <v>0.18</v>
      </c>
      <c r="K296" s="270">
        <v>0.19</v>
      </c>
      <c r="L296" s="269">
        <f>((K296/J296)-1)*100</f>
        <v>5.555555555555558</v>
      </c>
      <c r="M296" s="272">
        <v>42985</v>
      </c>
      <c r="N296" s="272">
        <v>42986</v>
      </c>
      <c r="O296" s="272">
        <v>42998</v>
      </c>
      <c r="P296" t="s" s="273">
        <v>401</v>
      </c>
      <c r="Q296" t="s" s="273">
        <v>131</v>
      </c>
      <c r="R296" s="271">
        <f>K296*4</f>
        <v>0.76</v>
      </c>
      <c r="S296" s="275">
        <f>IF(OR(W296&lt;0.01,W296="n/a"),"n/a",R296/W296*100)</f>
        <v>39.79057591623037</v>
      </c>
      <c r="T296" s="276">
        <f>IF(OR(W296&lt;0.01,Z296="n/a"),"n/a",(H296/SQRT(22.5*W296*(H296/Z296))-1)*100)</f>
        <v>18.08635090935717</v>
      </c>
      <c r="U296" s="269">
        <f>IF(OR(W296&lt;0.01,W296="n/a"),"n/a",H296/W296)</f>
        <v>18.90052356020943</v>
      </c>
      <c r="V296" s="277">
        <v>12</v>
      </c>
      <c r="W296" s="268">
        <v>1.91</v>
      </c>
      <c r="X296" s="268">
        <v>2.37</v>
      </c>
      <c r="Y296" s="278">
        <v>4.83</v>
      </c>
      <c r="Z296" s="279">
        <v>1.66</v>
      </c>
      <c r="AA296" s="280">
        <v>8.9</v>
      </c>
      <c r="AB296" s="281">
        <v>20.5</v>
      </c>
      <c r="AC296" s="282">
        <v>16.92</v>
      </c>
      <c r="AD296" s="283">
        <v>-13.6</v>
      </c>
      <c r="AE296" s="283">
        <v>8</v>
      </c>
      <c r="AF296" s="284">
        <v>4</v>
      </c>
      <c r="AG296" s="285">
        <v>591</v>
      </c>
      <c r="AH296" s="286">
        <v>1.1</v>
      </c>
      <c r="AI296" s="287">
        <v>0.13</v>
      </c>
      <c r="AJ296" t="s" s="368">
        <f>IF(OR(AD296&lt;0,AD296="n/a",AD296=0,AN296="n/a"),"n/a",AN296/AD296)</f>
        <v>143</v>
      </c>
      <c r="AK296" t="s" s="368">
        <f>IF(OR(AN296&lt;0,AN296="n/a",AO296&lt;0,AO296="n/a"),"n/a",AN296/AO296)</f>
        <v>143</v>
      </c>
      <c r="AL296" s="290">
        <f>((AP296/AQ296)^(1/1)-1)*100</f>
        <v>13.79310344827587</v>
      </c>
      <c r="AM296" s="290">
        <f>IF(AS296=0,"n/a",((AP296/AS296)^(1/3)-1)*100)</f>
        <v>13.61712805724899</v>
      </c>
      <c r="AN296" t="s" s="368">
        <f>IF(AV296=0,"n/a",((AP296/AV296)^(1/5)-1)*100)</f>
        <v>143</v>
      </c>
      <c r="AO296" s="291">
        <f>IF(BB296=0,"n/a",((AP296/BB296)^(1/10)-1)*100)</f>
        <v>3.113563269073416</v>
      </c>
      <c r="AP296" s="288">
        <v>0.66</v>
      </c>
      <c r="AQ296" s="288">
        <v>0.58</v>
      </c>
      <c r="AR296" s="510">
        <v>0.48</v>
      </c>
      <c r="AS296" s="288">
        <v>0.45</v>
      </c>
      <c r="AT296" s="292"/>
      <c r="AU296" s="288">
        <v>0.09</v>
      </c>
      <c r="AV296" s="510">
        <v>0</v>
      </c>
      <c r="AW296" s="292"/>
      <c r="AX296" s="524">
        <v>0.01</v>
      </c>
      <c r="AY296" s="403">
        <v>0.07000000000000001</v>
      </c>
      <c r="AZ296" s="426">
        <v>0.31</v>
      </c>
      <c r="BA296" s="295">
        <v>0.57</v>
      </c>
      <c r="BB296" s="295">
        <v>0.48572</v>
      </c>
      <c r="BC296" s="295">
        <v>0.39999</v>
      </c>
      <c r="BD296" s="295">
        <v>0.32264</v>
      </c>
      <c r="BE296" s="295">
        <v>0.27644</v>
      </c>
      <c r="BF296" s="426">
        <v>0</v>
      </c>
      <c r="BG296" s="426">
        <v>0</v>
      </c>
      <c r="BH296" s="426">
        <v>0</v>
      </c>
      <c r="BI296" s="494">
        <v>0</v>
      </c>
      <c r="BJ296" s="293">
        <f>SUM(AP296:BI296)</f>
        <v>4.704789999999999</v>
      </c>
      <c r="BK296" s="297">
        <f>((AP296/AQ296)-1)*100</f>
        <v>13.79310344827587</v>
      </c>
      <c r="BL296" s="297">
        <f>((AQ296/AR296)-1)*100</f>
        <v>20.83333333333333</v>
      </c>
      <c r="BM296" s="297">
        <f>((AR296/AS296)-1)*100</f>
        <v>6.666666666666665</v>
      </c>
      <c r="BN296" s="297">
        <f>IF(AU296=0,0,IF(AU296&gt;AS296,0,((AS296/AU296)-1)*100))</f>
        <v>400</v>
      </c>
      <c r="BO296" s="297">
        <f>IF(AV296=0,0,IF(AV296&gt;AU296,0,((AU296/AV296)-1)*100))</f>
        <v>0</v>
      </c>
      <c r="BP296" s="297">
        <f>IF(AX296=0,0,IF(AX296&gt;AV296,0,((AV296/AX296)-1)*100))</f>
        <v>0</v>
      </c>
      <c r="BQ296" s="298">
        <f>IF(AY296=0,0,IF(AY296&gt;AX296,0,((AX296/AY296)-1)*100))</f>
        <v>0</v>
      </c>
      <c r="BR296" s="299">
        <f>IF(AZ296=0,0,IF(AZ296&gt;AY296,0,((AY296/AZ296)-1)*100))</f>
        <v>0</v>
      </c>
      <c r="BS296" s="299">
        <f>IF(BA296=0,0,IF(BA296&gt;AZ296,0,((AZ296/BA296)-1)*100))</f>
        <v>0</v>
      </c>
      <c r="BT296" s="299">
        <f>IF(BB296=0,0,IF(BB296&gt;BA296,0,((BA296/BB296)-1)*100))</f>
        <v>17.35156056987563</v>
      </c>
      <c r="BU296" s="299">
        <f>IF(BC296=0,0,IF(BC296&gt;BB296,0,((BB296/BC296)-1)*100))</f>
        <v>21.43303582589567</v>
      </c>
      <c r="BV296" s="299">
        <f>IF(BD296=0,0,IF(BD296&gt;BC296,0,((BC296/BD296)-1)*100))</f>
        <v>23.97408876766676</v>
      </c>
      <c r="BW296" s="299">
        <f>IF(BE296=0,0,IF(BE296&gt;BD296,0,((BD296/BE296)-1)*100))</f>
        <v>16.71248733902473</v>
      </c>
      <c r="BX296" s="299">
        <f>IF(BF296=0,0,IF(BF296&gt;BE296,0,((BE296/BF296)-1)*100))</f>
        <v>0</v>
      </c>
      <c r="BY296" s="299">
        <f>IF(BG296=0,0,IF(BG296&gt;BF296,0,((BF296/BG296)-1)*100))</f>
        <v>0</v>
      </c>
      <c r="BZ296" s="299">
        <f>IF(BH296=0,0,IF(BH296&gt;BG296,0,((BG296/BH296)-1)*100))</f>
        <v>0</v>
      </c>
      <c r="CA296" s="300">
        <f>IF(BI296=0,0,IF(BI296&gt;BH296,0,((BH296/BI296)-1)*100))</f>
        <v>0</v>
      </c>
      <c r="CB296" s="297">
        <f>AVERAGE(BK296:CA296)</f>
        <v>30.63319270298463</v>
      </c>
      <c r="CC296" s="297">
        <f>SQRT(AVERAGE((BK296-$CB296)^2,(BL296-$CB296)^2,(BM296-$CB296)^2,(BN296-$CB296)^2,(BO296-$CB296)^2,(BP296-$CB296)^2,(BQ296-$CB296)^2,(BR296-$CB296)^2,(BS296-$CB296)^2,(BT296-$CB296)^2,(BU296-$CB296)^2,(BV296-$CB296)^2,(BW296-$CB296)^2,(BX296-$CB296)^2,(BY296-$CB296)^2,(BZ296-$CB296)^2,(CA296-$CB296)^2))</f>
        <v>92.77758519585143</v>
      </c>
      <c r="CD296" t="s" s="146">
        <v>132</v>
      </c>
      <c r="CE296" t="s" s="502">
        <f>IF(AN296="n/a","n/a",IF(U296&lt;0,"n/a",IF(U296="n/a","n/a",I296+AN296-U296)))</f>
        <v>143</v>
      </c>
      <c r="CF296" t="s" s="502">
        <f>IF(AN296="n/a","n/a",I296+AN296)</f>
        <v>143</v>
      </c>
      <c r="CG296" s="297">
        <f>D296/10+(1000-E296)/100+IF(F296="N",2,IF(F296="Y",1,0))+IF(G296="N",2,IF(G296="Y",1,0))+IF(L296&gt;10,5,L296/2)+IF(S296&gt;100,0,IF(S296&lt;0,0,(100-S296)/10))+IF(U296&gt;100,0,IF(U296&lt;0,0,(100-U296)/10))+IF(X296="-",0,IF(X296="N/A",0,IF(X296&gt;5,0,5-X296)))+IF(Y296&gt;5,0,5-Y296)+IF(Z296="N/A",0,IF(Z296&gt;5,0,5-Z296))+IF(AB296&lt;0,0,IF(AB296="-",0,IF(AB296="N/A",0,IF(AB296&gt;10,5,AB296/2))))+IF(AC296="n/a",0,IF(AC296&lt;0,0,IF(AC296&gt;10,5,AC296/2)))+IF(AE296="n/a",0,IF(AE296&lt;0,0,IF(AE296&gt;10,5,AE296/2)))+AF296/10+IF(AG296&gt;100000,3,IF(AG296&gt;10000,2,IF(AG296&gt;1000,1,0)))+IF(AL296&gt;10,5,AL296/2)+IF(AM296="n/a",0,IF(AM296&gt;10,5,AM296/2))+IF(AN296="n/a",0,IF(AN296&gt;10,5,AN296/2))+IF(AO296="n/a",0,IF(AO296&lt;0,0,IF(AO296&gt;10,5,AO296/2)))+IF(CB296&gt;10,5,CB296/2)</f>
        <v>61.8154494646705</v>
      </c>
      <c r="CH296" s="302">
        <f>IF(AB296="n/a",1.03*AP296,IF(AB296&lt;0,1.01*AP296,IF(AB296&gt;10,1.1*AP296,(1+AB296/100)*AP296)))</f>
        <v>0.7260000000000001</v>
      </c>
      <c r="CI296" s="303">
        <f>IF($AC296="n/a",1.03*CH296,IF($AC296&lt;0,1.01*CH296,IF($AC296&gt;10,1.1*CH296,(1+$AC296/100)*CH296)))</f>
        <v>0.7986000000000002</v>
      </c>
      <c r="CJ296" s="304">
        <f>IF($AE296="n/a",1.03*CI296,IF($AE296&lt;0,1.01*CI296,IF($AE296&gt;10,1.1*CI296,(1+$AE296/100)*CI296)))</f>
        <v>0.8624880000000003</v>
      </c>
      <c r="CK296" s="304">
        <f>IF($AE296="n/a",1.03*CJ296,IF($AE296&lt;0,1.01*CJ296,IF($AE296&gt;10,1.1*CJ296,(1+$AE296/100)*CJ296)))</f>
        <v>0.9314870400000004</v>
      </c>
      <c r="CL296" s="305">
        <f>IF($AE296="n/a",1.03*CK296,IF($AE296&lt;0,1.01*CK296,IF($AE296&gt;10,1.1*CK296,(1+$AE296/100)*CK296)))</f>
        <v>1.0060060032</v>
      </c>
      <c r="CM296" s="303">
        <f>SUM(CH296:CL296)</f>
        <v>4.324581043200002</v>
      </c>
      <c r="CN296" s="300">
        <f>(CM296/H296)*100</f>
        <v>11.9794488731302</v>
      </c>
      <c r="CO296" s="306">
        <v>0.71</v>
      </c>
      <c r="CP296" s="307">
        <v>35.6</v>
      </c>
      <c r="CQ296" s="308">
        <v>-6.7</v>
      </c>
      <c r="CR296" s="307">
        <v>7.8</v>
      </c>
      <c r="CS296" s="308">
        <v>10</v>
      </c>
    </row>
    <row r="297" ht="11.25" customHeight="1">
      <c r="A297" t="s" s="173">
        <v>1732</v>
      </c>
      <c r="B297" t="s" s="110">
        <v>1733</v>
      </c>
      <c r="C297" t="s" s="110">
        <v>518</v>
      </c>
      <c r="D297" s="174">
        <v>6</v>
      </c>
      <c r="E297" s="85">
        <v>606</v>
      </c>
      <c r="F297" t="s" s="118">
        <v>141</v>
      </c>
      <c r="G297" t="s" s="113">
        <v>141</v>
      </c>
      <c r="H297" s="495">
        <v>55.09</v>
      </c>
      <c r="I297" s="177">
        <f>(R297/H297)*100</f>
        <v>3.412597567616627</v>
      </c>
      <c r="J297" s="311">
        <v>0.46</v>
      </c>
      <c r="K297" s="311">
        <v>0.47</v>
      </c>
      <c r="L297" s="177">
        <f>((K297/J297)-1)*100</f>
        <v>2.173913043478248</v>
      </c>
      <c r="M297" s="322">
        <v>42717</v>
      </c>
      <c r="N297" s="322">
        <v>42719</v>
      </c>
      <c r="O297" s="322">
        <v>42744</v>
      </c>
      <c r="P297" t="s" s="173">
        <v>1734</v>
      </c>
      <c r="Q297" s="492"/>
      <c r="R297" s="180">
        <f>K297*4</f>
        <v>1.88</v>
      </c>
      <c r="S297" s="181">
        <f>IF(OR(W297&lt;0.01,W297="n/a"),"n/a",R297/W297*100)</f>
        <v>102.1739130434783</v>
      </c>
      <c r="T297" s="182">
        <f>IF(OR(W297&lt;0.01,Z297="n/a"),"n/a",(H297/SQRT(22.5*W297*(H297/Z297))-1)*100)</f>
        <v>125.4591664776402</v>
      </c>
      <c r="U297" s="177">
        <f>IF(OR(W297&lt;0.01,W297="n/a"),"n/a",H297/W297)</f>
        <v>29.94021739130435</v>
      </c>
      <c r="V297" s="183">
        <v>12</v>
      </c>
      <c r="W297" s="176">
        <v>1.84</v>
      </c>
      <c r="X297" s="176">
        <v>5</v>
      </c>
      <c r="Y297" s="184">
        <v>4</v>
      </c>
      <c r="Z297" s="185">
        <v>3.82</v>
      </c>
      <c r="AA297" s="186">
        <v>12.5</v>
      </c>
      <c r="AB297" s="187">
        <v>-10</v>
      </c>
      <c r="AC297" s="188">
        <v>6.8</v>
      </c>
      <c r="AD297" s="189">
        <v>-7</v>
      </c>
      <c r="AE297" s="189">
        <v>6</v>
      </c>
      <c r="AF297" s="190">
        <v>20</v>
      </c>
      <c r="AG297" s="191">
        <v>159925</v>
      </c>
      <c r="AH297" s="192">
        <v>0.1</v>
      </c>
      <c r="AI297" s="193">
        <v>0.63</v>
      </c>
      <c r="AJ297" t="s" s="338">
        <f>IF(OR(AD297&lt;0,AD297="n/a",AD297=0,AN297="n/a"),"n/a",AN297/AD297)</f>
        <v>143</v>
      </c>
      <c r="AK297" s="195">
        <f>IF(OR(AN297&lt;0,AN297="n/a",AO297&lt;0,AO297="n/a"),"n/a",AN297/AO297)</f>
        <v>2.019289202086376</v>
      </c>
      <c r="AL297" s="196">
        <f>((AP297/AQ297)^(1/1)-1)*100</f>
        <v>2.222222222222214</v>
      </c>
      <c r="AM297" s="196">
        <f>IF(AS297=0,"n/a",((AP297/AS297)^(1/3)-1)*100)</f>
        <v>2.273501590636551</v>
      </c>
      <c r="AN297" s="196">
        <f>IF(AV297=0,"n/a",((AP297/AV297)^(1/5)-1)*100)</f>
        <v>3.895047748988278</v>
      </c>
      <c r="AO297" s="197">
        <f>IF(BB297=0,"n/a",((AP297/BB297)^(1/10)-1)*100)</f>
        <v>1.928920208637686</v>
      </c>
      <c r="AP297" s="194">
        <v>1.84</v>
      </c>
      <c r="AQ297" s="194">
        <v>1.8</v>
      </c>
      <c r="AR297" s="194">
        <v>1.76</v>
      </c>
      <c r="AS297" s="194">
        <v>1.72</v>
      </c>
      <c r="AT297" s="199"/>
      <c r="AU297" s="194">
        <v>1.68</v>
      </c>
      <c r="AV297" s="198">
        <v>1.52</v>
      </c>
      <c r="AW297" s="199"/>
      <c r="AX297" s="398">
        <v>1.52</v>
      </c>
      <c r="AY297" s="370">
        <v>1.52</v>
      </c>
      <c r="AZ297" s="203">
        <v>1.52</v>
      </c>
      <c r="BA297" s="203">
        <v>1.52</v>
      </c>
      <c r="BB297" s="203">
        <v>1.52</v>
      </c>
      <c r="BC297" s="202">
        <v>1.52</v>
      </c>
      <c r="BD297" s="202">
        <v>1.49</v>
      </c>
      <c r="BE297" s="202">
        <v>1.45</v>
      </c>
      <c r="BF297" s="202">
        <v>1.41</v>
      </c>
      <c r="BG297" s="202">
        <v>1.37</v>
      </c>
      <c r="BH297" s="202">
        <v>1.21</v>
      </c>
      <c r="BI297" s="314">
        <v>1.1</v>
      </c>
      <c r="BJ297" s="200">
        <f>SUM(AP297:BI297)</f>
        <v>27.47</v>
      </c>
      <c r="BK297" s="205">
        <f>((AP297/AQ297)-1)*100</f>
        <v>2.222222222222214</v>
      </c>
      <c r="BL297" s="205">
        <f>((AQ297/AR297)-1)*100</f>
        <v>2.272727272727271</v>
      </c>
      <c r="BM297" s="205">
        <f>((AR297/AS297)-1)*100</f>
        <v>2.325581395348841</v>
      </c>
      <c r="BN297" s="205">
        <f>IF(AU297=0,0,IF(AU297&gt;AS297,0,((AS297/AU297)-1)*100))</f>
        <v>2.380952380952372</v>
      </c>
      <c r="BO297" s="205">
        <f>IF(AV297=0,0,IF(AV297&gt;AU297,0,((AU297/AV297)-1)*100))</f>
        <v>10.52631578947367</v>
      </c>
      <c r="BP297" s="205">
        <f>IF(AX297=0,0,IF(AX297&gt;AV297,0,((AV297/AX297)-1)*100))</f>
        <v>0</v>
      </c>
      <c r="BQ297" s="206">
        <f>IF(AY297=0,0,IF(AY297&gt;AX297,0,((AX297/AY297)-1)*100))</f>
        <v>0</v>
      </c>
      <c r="BR297" s="207">
        <f>IF(AZ297=0,0,IF(AZ297&gt;AY297,0,((AY297/AZ297)-1)*100))</f>
        <v>0</v>
      </c>
      <c r="BS297" s="207">
        <f>IF(BA297=0,0,IF(BA297&gt;AZ297,0,((AZ297/BA297)-1)*100))</f>
        <v>0</v>
      </c>
      <c r="BT297" s="207">
        <f>IF(BB297=0,0,IF(BB297&gt;BA297,0,((BA297/BB297)-1)*100))</f>
        <v>0</v>
      </c>
      <c r="BU297" s="207">
        <f>IF(BC297=0,0,IF(BC297&gt;BB297,0,((BB297/BC297)-1)*100))</f>
        <v>0</v>
      </c>
      <c r="BV297" s="207">
        <f>IF(BD297=0,0,IF(BD297&gt;BC297,0,((BC297/BD297)-1)*100))</f>
        <v>2.013422818791955</v>
      </c>
      <c r="BW297" s="207">
        <f>IF(BE297=0,0,IF(BE297&gt;BD297,0,((BD297/BE297)-1)*100))</f>
        <v>2.758620689655178</v>
      </c>
      <c r="BX297" s="207">
        <f>IF(BF297=0,0,IF(BF297&gt;BE297,0,((BE297/BF297)-1)*100))</f>
        <v>2.836879432624118</v>
      </c>
      <c r="BY297" s="207">
        <f>IF(BG297=0,0,IF(BG297&gt;BF297,0,((BF297/BG297)-1)*100))</f>
        <v>2.919708029197077</v>
      </c>
      <c r="BZ297" s="207">
        <f>IF(BH297=0,0,IF(BH297&gt;BG297,0,((BG297/BH297)-1)*100))</f>
        <v>13.22314049586779</v>
      </c>
      <c r="CA297" s="208">
        <f>IF(BI297=0,0,IF(BI297&gt;BH297,0,((BH297/BI297)-1)*100))</f>
        <v>9.999999999999986</v>
      </c>
      <c r="CB297" s="205">
        <f>AVERAGE(BK297:CA297)</f>
        <v>3.145857089815322</v>
      </c>
      <c r="CC297" s="205">
        <f>SQRT(AVERAGE((BK297-$CB297)^2,(BL297-$CB297)^2,(BM297-$CB297)^2,(BN297-$CB297)^2,(BO297-$CB297)^2,(BP297-$CB297)^2,(BQ297-$CB297)^2,(BR297-$CB297)^2,(BS297-$CB297)^2,(BT297-$CB297)^2,(BU297-$CB297)^2,(BV297-$CB297)^2,(BW297-$CB297)^2,(BX297-$CB297)^2,(BY297-$CB297)^2,(BZ297-$CB297)^2,(CA297-$CB297)^2))</f>
        <v>3.961824787129254</v>
      </c>
      <c r="CD297" t="s" s="110">
        <v>188</v>
      </c>
      <c r="CE297" s="209">
        <f>IF(AN297="n/a","n/a",IF(U297&lt;0,"n/a",IF(U297="n/a","n/a",I297+AN297-U297)))</f>
        <v>-22.63257207469944</v>
      </c>
      <c r="CF297" s="209">
        <f>IF(AN297="n/a","n/a",I297+AN297)</f>
        <v>7.307645316604906</v>
      </c>
      <c r="CG297" s="205">
        <f>D297/10+(1000-E297)/100+IF(F297="N",2,IF(F297="Y",1,0))+IF(G297="N",2,IF(G297="Y",1,0))+IF(L297&gt;10,5,L297/2)+IF(S297&gt;100,0,IF(S297&lt;0,0,(100-S297)/10))+IF(U297&gt;100,0,IF(U297&lt;0,0,(100-U297)/10))+IF(X297="-",0,IF(X297="N/A",0,IF(X297&gt;5,0,5-X297)))+IF(Y297&gt;5,0,5-Y297)+IF(Z297="N/A",0,IF(Z297&gt;5,0,5-Z297))+IF(AB297&lt;0,0,IF(AB297="-",0,IF(AB297="N/A",0,IF(AB297&gt;10,5,AB297/2))))+IF(AC297="n/a",0,IF(AC297&lt;0,0,IF(AC297&gt;10,5,AC297/2)))+IF(AE297="n/a",0,IF(AE297&lt;0,0,IF(AE297&gt;10,5,AE297/2)))+AF297/10+IF(AG297&gt;100000,3,IF(AG297&gt;10000,2,IF(AG297&gt;1000,1,0)))+IF(AL297&gt;10,5,AL297/2)+IF(AM297="n/a",0,IF(AM297&gt;10,5,AM297/2))+IF(AN297="n/a",0,IF(AN297&gt;10,5,AN297/2))+IF(AO297="n/a",0,IF(AO297&lt;0,0,IF(AO297&gt;10,5,AO297/2)))+IF(CB297&gt;10,5,CB297/2)</f>
        <v>34.94570921275871</v>
      </c>
      <c r="CH297" s="315">
        <f>IF(AB297="n/a",1.03*AP297,IF(AB297&lt;0,1.01*AP297,IF(AB297&gt;10,1.1*AP297,(1+AB297/100)*AP297)))</f>
        <v>1.8584</v>
      </c>
      <c r="CI297" s="211">
        <f>IF($AC297="n/a",1.03*CH297,IF($AC297&lt;0,1.01*CH297,IF($AC297&gt;10,1.1*CH297,(1+$AC297/100)*CH297)))</f>
        <v>1.9847712</v>
      </c>
      <c r="CJ297" s="212">
        <f>IF($AE297="n/a",1.03*CI297,IF($AE297&lt;0,1.01*CI297,IF($AE297&gt;10,1.1*CI297,(1+$AE297/100)*CI297)))</f>
        <v>2.103857472000001</v>
      </c>
      <c r="CK297" s="212">
        <f>IF($AE297="n/a",1.03*CJ297,IF($AE297&lt;0,1.01*CJ297,IF($AE297&gt;10,1.1*CJ297,(1+$AE297/100)*CJ297)))</f>
        <v>2.230088920320001</v>
      </c>
      <c r="CL297" s="210">
        <f>IF($AE297="n/a",1.03*CK297,IF($AE297&lt;0,1.01*CK297,IF($AE297&gt;10,1.1*CK297,(1+$AE297/100)*CK297)))</f>
        <v>2.363894255539201</v>
      </c>
      <c r="CM297" s="211">
        <f>SUM(CH297:CL297)</f>
        <v>10.5410118478592</v>
      </c>
      <c r="CN297" s="208">
        <f>(CM297/H297)*100</f>
        <v>19.13416563416083</v>
      </c>
      <c r="CO297" s="213">
        <v>0.83</v>
      </c>
      <c r="CP297" s="214">
        <v>1.3</v>
      </c>
      <c r="CQ297" s="215">
        <v>-17.5</v>
      </c>
      <c r="CR297" s="214">
        <v>-13.6</v>
      </c>
      <c r="CS297" s="215">
        <v>-13.5</v>
      </c>
    </row>
    <row r="298" ht="11.25" customHeight="1">
      <c r="A298" t="s" s="227">
        <v>1735</v>
      </c>
      <c r="B298" t="s" s="116">
        <v>1736</v>
      </c>
      <c r="C298" t="s" s="116">
        <v>150</v>
      </c>
      <c r="D298" s="218">
        <v>7</v>
      </c>
      <c r="E298" s="85">
        <v>526</v>
      </c>
      <c r="F298" t="s" s="220">
        <v>129</v>
      </c>
      <c r="G298" t="s" s="221">
        <v>129</v>
      </c>
      <c r="H298" s="493">
        <v>48.75</v>
      </c>
      <c r="I298" s="223">
        <f>(R298/H298)*100</f>
        <v>2.461538461538462</v>
      </c>
      <c r="J298" s="224">
        <v>0.275</v>
      </c>
      <c r="K298" s="224">
        <v>0.3</v>
      </c>
      <c r="L298" s="223">
        <f>((K298/J298)-1)*100</f>
        <v>9.090909090909083</v>
      </c>
      <c r="M298" s="226">
        <v>42900</v>
      </c>
      <c r="N298" s="226">
        <v>42902</v>
      </c>
      <c r="O298" s="226">
        <v>42916</v>
      </c>
      <c r="P298" t="s" s="227">
        <v>186</v>
      </c>
      <c r="Q298" s="316"/>
      <c r="R298" s="225">
        <f>K298*4</f>
        <v>1.2</v>
      </c>
      <c r="S298" s="228">
        <f>IF(OR(W298&lt;0.01,W298="n/a"),"n/a",R298/W298*100)</f>
        <v>39.08794788273616</v>
      </c>
      <c r="T298" s="229">
        <f>IF(OR(W298&lt;0.01,Z298="n/a"),"n/a",(H298/SQRT(22.5*W298*(H298/Z298))-1)*100)</f>
        <v>39.05997425087362</v>
      </c>
      <c r="U298" s="223">
        <f>IF(OR(W298&lt;0.01,W298="n/a"),"n/a",H298/W298)</f>
        <v>15.87947882736156</v>
      </c>
      <c r="V298" s="230">
        <v>12</v>
      </c>
      <c r="W298" s="222">
        <v>3.07</v>
      </c>
      <c r="X298" s="222">
        <v>1.22</v>
      </c>
      <c r="Y298" s="231">
        <v>1.5</v>
      </c>
      <c r="Z298" s="232">
        <v>2.74</v>
      </c>
      <c r="AA298" s="233">
        <v>17.1</v>
      </c>
      <c r="AB298" s="396">
        <v>-106.4</v>
      </c>
      <c r="AC298" s="261">
        <v>-18.24</v>
      </c>
      <c r="AD298" s="236">
        <v>-15.6</v>
      </c>
      <c r="AE298" s="236">
        <v>13</v>
      </c>
      <c r="AF298" s="237">
        <v>12</v>
      </c>
      <c r="AG298" s="238">
        <v>4185</v>
      </c>
      <c r="AH298" s="239">
        <v>0.5</v>
      </c>
      <c r="AI298" s="240">
        <v>0.99</v>
      </c>
      <c r="AJ298" t="s" s="265">
        <f>IF(OR(AD298&lt;0,AD298="n/a",AD298=0,AN298="n/a"),"n/a",AN298/AD298)</f>
        <v>143</v>
      </c>
      <c r="AK298" s="242">
        <f>IF(OR(AN298&lt;0,AN298="n/a",AO298&lt;0,AO298="n/a"),"n/a",AN298/AO298)</f>
        <v>1.240895405193144</v>
      </c>
      <c r="AL298" s="243">
        <f>((AP298/AQ298)^(1/1)-1)*100</f>
        <v>2.325581395348841</v>
      </c>
      <c r="AM298" s="243">
        <f>IF(AS298=0,"n/a",((AP298/AS298)^(1/3)-1)*100)</f>
        <v>11.90281443284067</v>
      </c>
      <c r="AN298" s="243">
        <f>IF(AV298=0,"n/a",((AP298/AV298)^(1/5)-1)*100)</f>
        <v>10.589579817073</v>
      </c>
      <c r="AO298" s="244">
        <f>IF(BB298=0,"n/a",((AP298/BB298)^(1/10)-1)*100)</f>
        <v>8.533821442770794</v>
      </c>
      <c r="AP298" s="321">
        <v>1.1</v>
      </c>
      <c r="AQ298" s="241">
        <v>1.075</v>
      </c>
      <c r="AR298" s="241">
        <v>0.95</v>
      </c>
      <c r="AS298" s="241">
        <v>0.785</v>
      </c>
      <c r="AT298" s="245"/>
      <c r="AU298" s="241">
        <v>0.725</v>
      </c>
      <c r="AV298" s="241">
        <v>0.665</v>
      </c>
      <c r="AW298" s="384"/>
      <c r="AX298" s="583">
        <v>0.62</v>
      </c>
      <c r="AY298" s="247">
        <v>0.62</v>
      </c>
      <c r="AZ298" s="248">
        <v>0.605</v>
      </c>
      <c r="BA298" s="248">
        <v>0.545</v>
      </c>
      <c r="BB298" s="248">
        <v>0.485</v>
      </c>
      <c r="BC298" s="248">
        <v>0.41</v>
      </c>
      <c r="BD298" s="248">
        <v>0.28</v>
      </c>
      <c r="BE298" s="248">
        <v>0.22</v>
      </c>
      <c r="BF298" s="248">
        <v>0.1</v>
      </c>
      <c r="BG298" s="317">
        <v>0</v>
      </c>
      <c r="BH298" s="317">
        <v>0</v>
      </c>
      <c r="BI298" s="401">
        <v>0</v>
      </c>
      <c r="BJ298" s="246">
        <f>SUM(AP298:BI298)</f>
        <v>9.184999999999999</v>
      </c>
      <c r="BK298" s="250">
        <f>((AP298/AQ298)-1)*100</f>
        <v>2.325581395348841</v>
      </c>
      <c r="BL298" s="250">
        <f>((AQ298/AR298)-1)*100</f>
        <v>13.1578947368421</v>
      </c>
      <c r="BM298" s="250">
        <f>((AR298/AS298)-1)*100</f>
        <v>21.01910828025477</v>
      </c>
      <c r="BN298" s="250">
        <f>IF(AU298=0,0,IF(AU298&gt;AS298,0,((AS298/AU298)-1)*100))</f>
        <v>8.275862068965534</v>
      </c>
      <c r="BO298" s="250">
        <f>IF(AV298=0,0,IF(AV298&gt;AU298,0,((AU298/AV298)-1)*100))</f>
        <v>9.022556390977442</v>
      </c>
      <c r="BP298" s="250">
        <f>IF(AX298=0,0,IF(AX298&gt;AV298,0,((AV298/AX298)-1)*100))</f>
        <v>7.258064516129048</v>
      </c>
      <c r="BQ298" s="251">
        <f>IF(AY298=0,0,IF(AY298&gt;AX298,0,((AX298/AY298)-1)*100))</f>
        <v>0</v>
      </c>
      <c r="BR298" s="252">
        <f>IF(AZ298=0,0,IF(AZ298&gt;AY298,0,((AY298/AZ298)-1)*100))</f>
        <v>2.479338842975198</v>
      </c>
      <c r="BS298" s="252">
        <f>IF(BA298=0,0,IF(BA298&gt;AZ298,0,((AZ298/BA298)-1)*100))</f>
        <v>11.00917431192658</v>
      </c>
      <c r="BT298" s="252">
        <f>IF(BB298=0,0,IF(BB298&gt;BA298,0,((BA298/BB298)-1)*100))</f>
        <v>12.37113402061856</v>
      </c>
      <c r="BU298" s="252">
        <f>IF(BC298=0,0,IF(BC298&gt;BB298,0,((BB298/BC298)-1)*100))</f>
        <v>18.29268292682926</v>
      </c>
      <c r="BV298" s="252">
        <f>IF(BD298=0,0,IF(BD298&gt;BC298,0,((BC298/BD298)-1)*100))</f>
        <v>46.4285714285714</v>
      </c>
      <c r="BW298" s="252">
        <f>IF(BE298=0,0,IF(BE298&gt;BD298,0,((BD298/BE298)-1)*100))</f>
        <v>27.27272727272729</v>
      </c>
      <c r="BX298" s="252">
        <f>IF(BF298=0,0,IF(BF298&gt;BE298,0,((BE298/BF298)-1)*100))</f>
        <v>120</v>
      </c>
      <c r="BY298" s="252">
        <f>IF(BG298=0,0,IF(BG298&gt;BF298,0,((BF298/BG298)-1)*100))</f>
        <v>0</v>
      </c>
      <c r="BZ298" s="252">
        <f>IF(BH298=0,0,IF(BH298&gt;BG298,0,((BG298/BH298)-1)*100))</f>
        <v>0</v>
      </c>
      <c r="CA298" s="253">
        <f>IF(BI298=0,0,IF(BI298&gt;BH298,0,((BH298/BI298)-1)*100))</f>
        <v>0</v>
      </c>
      <c r="CB298" s="250">
        <f>AVERAGE(BK298:CA298)</f>
        <v>17.58309977600976</v>
      </c>
      <c r="CC298" s="250">
        <f>SQRT(AVERAGE((BK298-$CB298)^2,(BL298-$CB298)^2,(BM298-$CB298)^2,(BN298-$CB298)^2,(BO298-$CB298)^2,(BP298-$CB298)^2,(BQ298-$CB298)^2,(BR298-$CB298)^2,(BS298-$CB298)^2,(BT298-$CB298)^2,(BU298-$CB298)^2,(BV298-$CB298)^2,(BW298-$CB298)^2,(BX298-$CB298)^2,(BY298-$CB298)^2,(BZ298-$CB298)^2,(CA298-$CB298)^2))</f>
        <v>28.16081521947948</v>
      </c>
      <c r="CD298" t="s" s="116">
        <v>152</v>
      </c>
      <c r="CE298" s="254">
        <f>IF(AN298="n/a","n/a",IF(U298&lt;0,"n/a",IF(U298="n/a","n/a",I298+AN298-U298)))</f>
        <v>-2.828360548750101</v>
      </c>
      <c r="CF298" s="254">
        <f>IF(AN298="n/a","n/a",I298+AN298)</f>
        <v>13.05111827861146</v>
      </c>
      <c r="CG298" s="250">
        <f>D298/10+(1000-E298)/100+IF(F298="N",2,IF(F298="Y",1,0))+IF(G298="N",2,IF(G298="Y",1,0))+IF(L298&gt;10,5,L298/2)+IF(S298&gt;100,0,IF(S298&lt;0,0,(100-S298)/10))+IF(U298&gt;100,0,IF(U298&lt;0,0,(100-U298)/10))+IF(X298="-",0,IF(X298="N/A",0,IF(X298&gt;5,0,5-X298)))+IF(Y298&gt;5,0,5-Y298)+IF(Z298="N/A",0,IF(Z298&gt;5,0,5-Z298))+IF(AB298&lt;0,0,IF(AB298="-",0,IF(AB298="N/A",0,IF(AB298&gt;10,5,AB298/2))))+IF(AC298="n/a",0,IF(AC298&lt;0,0,IF(AC298&gt;10,5,AC298/2)))+IF(AE298="n/a",0,IF(AE298&lt;0,0,IF(AE298&gt;10,5,AE298/2)))+AF298/10+IF(AG298&gt;100000,3,IF(AG298&gt;10000,2,IF(AG298&gt;1000,1,0)))+IF(AL298&gt;10,5,AL298/2)+IF(AM298="n/a",0,IF(AM298&gt;10,5,AM298/2))+IF(AN298="n/a",0,IF(AN298&gt;10,5,AN298/2))+IF(AO298="n/a",0,IF(AO298&lt;0,0,IF(AO298&gt;10,5,AO298/2)))+IF(CB298&gt;10,5,CB298/2)</f>
        <v>61.65841329350459</v>
      </c>
      <c r="CH298" s="255">
        <f>IF(AB298="n/a",1.03*AP298,IF(AB298&lt;0,1.01*AP298,IF(AB298&gt;10,1.1*AP298,(1+AB298/100)*AP298)))</f>
        <v>1.111</v>
      </c>
      <c r="CI298" s="256">
        <f>IF($AC298="n/a",1.03*CH298,IF($AC298&lt;0,1.01*CH298,IF($AC298&gt;10,1.1*CH298,(1+$AC298/100)*CH298)))</f>
        <v>1.12211</v>
      </c>
      <c r="CJ298" s="257">
        <f>IF($AE298="n/a",1.03*CI298,IF($AE298&lt;0,1.01*CI298,IF($AE298&gt;10,1.1*CI298,(1+$AE298/100)*CI298)))</f>
        <v>1.234321</v>
      </c>
      <c r="CK298" s="257">
        <f>IF($AE298="n/a",1.03*CJ298,IF($AE298&lt;0,1.01*CJ298,IF($AE298&gt;10,1.1*CJ298,(1+$AE298/100)*CJ298)))</f>
        <v>1.3577531</v>
      </c>
      <c r="CL298" s="258">
        <f>IF($AE298="n/a",1.03*CK298,IF($AE298&lt;0,1.01*CK298,IF($AE298&gt;10,1.1*CK298,(1+$AE298/100)*CK298)))</f>
        <v>1.49352841</v>
      </c>
      <c r="CM298" s="256">
        <f>SUM(CH298:CL298)</f>
        <v>6.318712510000001</v>
      </c>
      <c r="CN298" s="253">
        <f>(CM298/H298)*100</f>
        <v>12.96146155897436</v>
      </c>
      <c r="CO298" s="259">
        <v>1.82</v>
      </c>
      <c r="CP298" s="260">
        <v>41.5</v>
      </c>
      <c r="CQ298" s="261">
        <v>-8.6</v>
      </c>
      <c r="CR298" s="260">
        <v>-2.6</v>
      </c>
      <c r="CS298" s="261">
        <v>4.5</v>
      </c>
    </row>
    <row r="299" ht="11.25" customHeight="1">
      <c r="A299" t="s" s="227">
        <v>1737</v>
      </c>
      <c r="B299" t="s" s="116">
        <v>1738</v>
      </c>
      <c r="C299" t="s" s="116">
        <v>146</v>
      </c>
      <c r="D299" s="218">
        <v>5</v>
      </c>
      <c r="E299" s="85">
        <v>706</v>
      </c>
      <c r="F299" t="s" s="220">
        <v>129</v>
      </c>
      <c r="G299" t="s" s="221">
        <v>129</v>
      </c>
      <c r="H299" s="493">
        <v>53.58</v>
      </c>
      <c r="I299" s="223">
        <f>(R299/H299)*100</f>
        <v>2.986188876446436</v>
      </c>
      <c r="J299" s="224">
        <v>0.375</v>
      </c>
      <c r="K299" s="224">
        <v>0.4</v>
      </c>
      <c r="L299" s="223">
        <f>((K299/J299)-1)*100</f>
        <v>6.666666666666665</v>
      </c>
      <c r="M299" s="327">
        <v>42507</v>
      </c>
      <c r="N299" s="327">
        <v>42499</v>
      </c>
      <c r="O299" s="327">
        <v>42534</v>
      </c>
      <c r="P299" t="s" s="227">
        <v>322</v>
      </c>
      <c r="Q299" t="s" s="673">
        <v>1739</v>
      </c>
      <c r="R299" s="225">
        <f>K299*4</f>
        <v>1.6</v>
      </c>
      <c r="S299" s="326">
        <f>IF(OR(W299&lt;0.01,W299="n/a"),"n/a",R299/W299*100)</f>
        <v>1600</v>
      </c>
      <c r="T299" s="229">
        <f>IF(OR(W299&lt;0.01,Z299="n/a"),"n/a",(H299/SQRT(22.5*W299*(H299/Z299))-1)*100)</f>
        <v>344.5792017927365</v>
      </c>
      <c r="U299" s="223">
        <f>IF(OR(W299&lt;0.01,W299="n/a"),"n/a",H299/W299)</f>
        <v>535.8</v>
      </c>
      <c r="V299" s="230">
        <v>12</v>
      </c>
      <c r="W299" s="222">
        <v>0.1</v>
      </c>
      <c r="X299" s="222">
        <v>61.37</v>
      </c>
      <c r="Y299" s="231">
        <v>0.9</v>
      </c>
      <c r="Z299" s="232">
        <v>0.83</v>
      </c>
      <c r="AA299" s="233">
        <v>0.1</v>
      </c>
      <c r="AB299" s="234">
        <v>-86.2</v>
      </c>
      <c r="AC299" s="235">
        <v>0.42</v>
      </c>
      <c r="AD299" s="236">
        <v>-35.7</v>
      </c>
      <c r="AE299" s="236">
        <v>9</v>
      </c>
      <c r="AF299" s="237">
        <v>16</v>
      </c>
      <c r="AG299" s="238">
        <v>56767</v>
      </c>
      <c r="AH299" s="239">
        <v>0.1</v>
      </c>
      <c r="AI299" s="240">
        <v>0.33</v>
      </c>
      <c r="AJ299" t="s" s="265">
        <f>IF(OR(AD299&lt;0,AD299="n/a",AD299=0,AN299="n/a"),"n/a",AN299/AD299)</f>
        <v>143</v>
      </c>
      <c r="AK299" s="242">
        <f>IF(OR(AN299&lt;0,AN299="n/a",AO299&lt;0,AO299="n/a"),"n/a",AN299/AO299)</f>
        <v>1.6401813964312</v>
      </c>
      <c r="AL299" s="243">
        <f>((AP299/AQ299)^(1/1)-1)*100</f>
        <v>6.779661016949134</v>
      </c>
      <c r="AM299" s="243">
        <f>IF(AS299=0,"n/a",((AP299/AS299)^(1/3)-1)*100)</f>
        <v>20.49908047222198</v>
      </c>
      <c r="AN299" s="243">
        <f>IF(AV299=0,"n/a",((AP299/AV299)^(1/5)-1)*100)</f>
        <v>19.01669433180686</v>
      </c>
      <c r="AO299" s="244">
        <f>IF(BB299=0,"n/a",((AP299/BB299)^(1/10)-1)*100)</f>
        <v>11.59426291091001</v>
      </c>
      <c r="AP299" s="241">
        <v>1.575</v>
      </c>
      <c r="AQ299" s="241">
        <v>1.475</v>
      </c>
      <c r="AR299" s="241">
        <v>1.18092</v>
      </c>
      <c r="AS299" s="241">
        <v>0.9001800000000001</v>
      </c>
      <c r="AT299" s="245"/>
      <c r="AU299" s="321">
        <v>0.65954</v>
      </c>
      <c r="AV299" s="321">
        <v>0.65954</v>
      </c>
      <c r="AW299" s="245"/>
      <c r="AX299" s="583">
        <v>0.65954</v>
      </c>
      <c r="AY299" s="394">
        <v>0.65954</v>
      </c>
      <c r="AZ299" s="317">
        <v>0.65954</v>
      </c>
      <c r="BA299" s="248">
        <v>0.65954</v>
      </c>
      <c r="BB299" s="248">
        <v>0.52585</v>
      </c>
      <c r="BC299" s="248">
        <v>0.46346</v>
      </c>
      <c r="BD299" s="248">
        <v>0.40998</v>
      </c>
      <c r="BE299" s="248">
        <v>0.20499</v>
      </c>
      <c r="BF299" s="248">
        <v>0.18717</v>
      </c>
      <c r="BG299" s="317">
        <v>0.17825</v>
      </c>
      <c r="BH299" s="248">
        <v>0.17825</v>
      </c>
      <c r="BI299" s="401">
        <v>0</v>
      </c>
      <c r="BJ299" s="246">
        <f>SUM(AP299:BI299)</f>
        <v>11.23629</v>
      </c>
      <c r="BK299" s="250">
        <f>((AP299/AQ299)-1)*100</f>
        <v>6.779661016949134</v>
      </c>
      <c r="BL299" s="250">
        <f>((AQ299/AR299)-1)*100</f>
        <v>24.9026182975985</v>
      </c>
      <c r="BM299" s="250">
        <f>((AR299/AS299)-1)*100</f>
        <v>31.18709591415048</v>
      </c>
      <c r="BN299" s="250">
        <f>IF(AU299=0,0,IF(AU299&gt;AS299,0,((AS299/AU299)-1)*100))</f>
        <v>36.48603572186677</v>
      </c>
      <c r="BO299" s="250">
        <f>IF(AV299=0,0,IF(AV299&gt;AU299,0,((AU299/AV299)-1)*100))</f>
        <v>0</v>
      </c>
      <c r="BP299" s="250">
        <f>IF(AX299=0,0,IF(AX299&gt;AV299,0,((AV299/AX299)-1)*100))</f>
        <v>0</v>
      </c>
      <c r="BQ299" s="251">
        <f>IF(AY299=0,0,IF(AY299&gt;AX299,0,((AX299/AY299)-1)*100))</f>
        <v>0</v>
      </c>
      <c r="BR299" s="252">
        <f>IF(AZ299=0,0,IF(AZ299&gt;AY299,0,((AY299/AZ299)-1)*100))</f>
        <v>0</v>
      </c>
      <c r="BS299" s="252">
        <f>IF(BA299=0,0,IF(BA299&gt;AZ299,0,((AZ299/BA299)-1)*100))</f>
        <v>0</v>
      </c>
      <c r="BT299" s="252">
        <f>IF(BB299=0,0,IF(BB299&gt;BA299,0,((BA299/BB299)-1)*100))</f>
        <v>25.42359988589902</v>
      </c>
      <c r="BU299" s="252">
        <f>IF(BC299=0,0,IF(BC299&gt;BB299,0,((BB299/BC299)-1)*100))</f>
        <v>13.46178742502051</v>
      </c>
      <c r="BV299" s="252">
        <f>IF(BD299=0,0,IF(BD299&gt;BC299,0,((BC299/BD299)-1)*100))</f>
        <v>13.04453875798819</v>
      </c>
      <c r="BW299" s="252">
        <f>IF(BE299=0,0,IF(BE299&gt;BD299,0,((BD299/BE299)-1)*100))</f>
        <v>100</v>
      </c>
      <c r="BX299" s="252">
        <f>IF(BF299=0,0,IF(BF299&gt;BE299,0,((BE299/BF299)-1)*100))</f>
        <v>9.520756531495422</v>
      </c>
      <c r="BY299" s="252">
        <f>IF(BG299=0,0,IF(BG299&gt;BF299,0,((BF299/BG299)-1)*100))</f>
        <v>5.004207573632535</v>
      </c>
      <c r="BZ299" s="252">
        <f>IF(BH299=0,0,IF(BH299&gt;BG299,0,((BG299/BH299)-1)*100))</f>
        <v>0</v>
      </c>
      <c r="CA299" s="253">
        <f>IF(BI299=0,0,IF(BI299&gt;BH299,0,((BH299/BI299)-1)*100))</f>
        <v>0</v>
      </c>
      <c r="CB299" s="250">
        <f>AVERAGE(BK299:CA299)</f>
        <v>15.63590006615297</v>
      </c>
      <c r="CC299" s="250">
        <f>SQRT(AVERAGE((BK299-$CB299)^2,(BL299-$CB299)^2,(BM299-$CB299)^2,(BN299-$CB299)^2,(BO299-$CB299)^2,(BP299-$CB299)^2,(BQ299-$CB299)^2,(BR299-$CB299)^2,(BS299-$CB299)^2,(BT299-$CB299)^2,(BU299-$CB299)^2,(BV299-$CB299)^2,(BW299-$CB299)^2,(BX299-$CB299)^2,(BY299-$CB299)^2,(BZ299-$CB299)^2,(CA299-$CB299)^2))</f>
        <v>24.16513372185041</v>
      </c>
      <c r="CD299" t="s" s="116">
        <v>132</v>
      </c>
      <c r="CE299" s="254">
        <f>IF(AN299="n/a","n/a",IF(U299&lt;0,"n/a",IF(U299="n/a","n/a",I299+AN299-U299)))</f>
        <v>-513.7971167917467</v>
      </c>
      <c r="CF299" s="254">
        <f>IF(AN299="n/a","n/a",I299+AN299)</f>
        <v>22.00288320825329</v>
      </c>
      <c r="CG299" s="250">
        <f>D299/10+(1000-E299)/100+IF(F299="N",2,IF(F299="Y",1,0))+IF(G299="N",2,IF(G299="Y",1,0))+IF(L299&gt;10,5,L299/2)+IF(S299&gt;100,0,IF(S299&lt;0,0,(100-S299)/10))+IF(U299&gt;100,0,IF(U299&lt;0,0,(100-U299)/10))+IF(X299="-",0,IF(X299="N/A",0,IF(X299&gt;5,0,5-X299)))+IF(Y299&gt;5,0,5-Y299)+IF(Z299="N/A",0,IF(Z299&gt;5,0,5-Z299))+IF(AB299&lt;0,0,IF(AB299="-",0,IF(AB299="N/A",0,IF(AB299&gt;10,5,AB299/2))))+IF(AC299="n/a",0,IF(AC299&lt;0,0,IF(AC299&gt;10,5,AC299/2)))+IF(AE299="n/a",0,IF(AE299&lt;0,0,IF(AE299&gt;10,5,AE299/2)))+AF299/10+IF(AG299&gt;100000,3,IF(AG299&gt;10000,2,IF(AG299&gt;1000,1,0)))+IF(AL299&gt;10,5,AL299/2)+IF(AM299="n/a",0,IF(AM299&gt;10,5,AM299/2))+IF(AN299="n/a",0,IF(AN299&gt;10,5,AN299/2))+IF(AO299="n/a",0,IF(AO299&lt;0,0,IF(AO299&gt;10,5,AO299/2)))+IF(CB299&gt;10,5,CB299/2)</f>
        <v>46.7431638418079</v>
      </c>
      <c r="CH299" s="255">
        <f>IF(AB299="n/a",1.03*AP299,IF(AB299&lt;0,1.01*AP299,IF(AB299&gt;10,1.1*AP299,(1+AB299/100)*AP299)))</f>
        <v>1.59075</v>
      </c>
      <c r="CI299" s="256">
        <f>IF($AC299="n/a",1.03*CH299,IF($AC299&lt;0,1.01*CH299,IF($AC299&gt;10,1.1*CH299,(1+$AC299/100)*CH299)))</f>
        <v>1.59743115</v>
      </c>
      <c r="CJ299" s="257">
        <f>IF($AE299="n/a",1.03*CI299,IF($AE299&lt;0,1.01*CI299,IF($AE299&gt;10,1.1*CI299,(1+$AE299/100)*CI299)))</f>
        <v>1.7411999535</v>
      </c>
      <c r="CK299" s="257">
        <f>IF($AE299="n/a",1.03*CJ299,IF($AE299&lt;0,1.01*CJ299,IF($AE299&gt;10,1.1*CJ299,(1+$AE299/100)*CJ299)))</f>
        <v>1.897907949315</v>
      </c>
      <c r="CL299" s="258">
        <f>IF($AE299="n/a",1.03*CK299,IF($AE299&lt;0,1.01*CK299,IF($AE299&gt;10,1.1*CK299,(1+$AE299/100)*CK299)))</f>
        <v>2.06871966475335</v>
      </c>
      <c r="CM299" s="256">
        <f>SUM(CH299:CL299)</f>
        <v>8.89600871756835</v>
      </c>
      <c r="CN299" s="253">
        <f>(CM299/H299)*100</f>
        <v>16.6032264232332</v>
      </c>
      <c r="CO299" s="259">
        <v>1.51</v>
      </c>
      <c r="CP299" s="260">
        <v>33</v>
      </c>
      <c r="CQ299" s="261">
        <v>-1.5</v>
      </c>
      <c r="CR299" s="260">
        <v>6.1</v>
      </c>
      <c r="CS299" s="261">
        <v>11.3</v>
      </c>
    </row>
    <row r="300" ht="11.25" customHeight="1">
      <c r="A300" t="s" s="116">
        <v>1740</v>
      </c>
      <c r="B300" t="s" s="116">
        <v>1741</v>
      </c>
      <c r="C300" t="s" s="227">
        <v>690</v>
      </c>
      <c r="D300" s="218">
        <v>7</v>
      </c>
      <c r="E300" s="85">
        <v>459</v>
      </c>
      <c r="F300" t="s" s="220">
        <v>55</v>
      </c>
      <c r="G300" t="s" s="221">
        <v>55</v>
      </c>
      <c r="H300" s="493">
        <v>102.35</v>
      </c>
      <c r="I300" s="223">
        <f>(R300/H300)*100</f>
        <v>3.400097703957011</v>
      </c>
      <c r="J300" s="224">
        <v>0.82</v>
      </c>
      <c r="K300" s="224">
        <v>0.87</v>
      </c>
      <c r="L300" s="223">
        <f>((K300/J300)-1)*100</f>
        <v>6.097560975609762</v>
      </c>
      <c r="M300" s="226">
        <v>42746</v>
      </c>
      <c r="N300" s="226">
        <v>42748</v>
      </c>
      <c r="O300" s="226">
        <v>42766</v>
      </c>
      <c r="P300" t="s" s="227">
        <v>197</v>
      </c>
      <c r="Q300" s="325"/>
      <c r="R300" s="225">
        <f>K300*4</f>
        <v>3.48</v>
      </c>
      <c r="S300" s="228">
        <f>IF(OR(W300&lt;0.01,W300="n/a"),"n/a",R300/W300*100)</f>
        <v>156.7567567567567</v>
      </c>
      <c r="T300" s="229">
        <f>IF(OR(W300&lt;0.01,Z300="n/a"),"n/a",(H300/SQRT(22.5*W300*(H300/Z300))-1)*100)</f>
        <v>94.17132255434247</v>
      </c>
      <c r="U300" s="223">
        <f>IF(OR(W300&lt;0.01,W300="n/a"),"n/a",H300/W300)</f>
        <v>46.1036036036036</v>
      </c>
      <c r="V300" s="230">
        <v>12</v>
      </c>
      <c r="W300" s="222">
        <v>2.22</v>
      </c>
      <c r="X300" s="222">
        <v>7.33</v>
      </c>
      <c r="Y300" s="231">
        <v>7.99</v>
      </c>
      <c r="Z300" s="232">
        <v>1.84</v>
      </c>
      <c r="AA300" s="233">
        <v>3.8</v>
      </c>
      <c r="AB300" s="234">
        <v>-39.2</v>
      </c>
      <c r="AC300" s="235">
        <v>23.33</v>
      </c>
      <c r="AD300" s="236">
        <v>31.9</v>
      </c>
      <c r="AE300" s="236">
        <v>6.3</v>
      </c>
      <c r="AF300" s="237">
        <v>10</v>
      </c>
      <c r="AG300" s="238">
        <v>11610</v>
      </c>
      <c r="AH300" s="239">
        <v>0.3</v>
      </c>
      <c r="AI300" s="240">
        <v>0.71</v>
      </c>
      <c r="AJ300" s="241">
        <f>IF(OR(AD300&lt;0,AD300="n/a",AD300=0,AN300="n/a"),"n/a",AN300/AD300)</f>
        <v>0.1723190988578211</v>
      </c>
      <c r="AK300" s="242">
        <f>IF(OR(AN300&lt;0,AN300="n/a",AO300&lt;0,AO300="n/a"),"n/a",AN300/AO300)</f>
        <v>1.686489101812265</v>
      </c>
      <c r="AL300" s="243">
        <f>((AP300/AQ300)^(1/1)-1)*100</f>
        <v>6.493506493506485</v>
      </c>
      <c r="AM300" s="243">
        <f>IF(AS300=0,"n/a",((AP300/AS300)^(1/3)-1)*100)</f>
        <v>5.667885257981586</v>
      </c>
      <c r="AN300" s="243">
        <f>IF(AV300=0,"n/a",((AP300/AV300)^(1/5)-1)*100)</f>
        <v>5.496979253564493</v>
      </c>
      <c r="AO300" s="244">
        <f>IF(BB300=0,"n/a",((AP300/BB300)^(1/10)-1)*100)</f>
        <v>3.259421746430236</v>
      </c>
      <c r="AP300" s="241">
        <v>3.28</v>
      </c>
      <c r="AQ300" s="241">
        <v>3.08</v>
      </c>
      <c r="AR300" s="241">
        <v>2.92</v>
      </c>
      <c r="AS300" s="241">
        <v>2.78</v>
      </c>
      <c r="AT300" s="245"/>
      <c r="AU300" s="241">
        <v>2.64</v>
      </c>
      <c r="AV300" s="241">
        <v>2.51</v>
      </c>
      <c r="AW300" s="245"/>
      <c r="AX300" s="583">
        <v>2.46</v>
      </c>
      <c r="AY300" s="394">
        <v>2.46</v>
      </c>
      <c r="AZ300" s="248">
        <v>2.46</v>
      </c>
      <c r="BA300" s="248">
        <v>2.42</v>
      </c>
      <c r="BB300" s="317">
        <v>2.38</v>
      </c>
      <c r="BC300" s="317">
        <v>2.34</v>
      </c>
      <c r="BD300" s="317">
        <v>2.34</v>
      </c>
      <c r="BE300" s="317">
        <v>2.34</v>
      </c>
      <c r="BF300" s="317">
        <v>2.34</v>
      </c>
      <c r="BG300" s="248">
        <v>2.34</v>
      </c>
      <c r="BH300" s="248">
        <v>2.32</v>
      </c>
      <c r="BI300" s="249">
        <v>2.3</v>
      </c>
      <c r="BJ300" s="246">
        <f>SUM(AP300:BI300)</f>
        <v>45.71000000000002</v>
      </c>
      <c r="BK300" s="250">
        <f>((AP300/AQ300)-1)*100</f>
        <v>6.493506493506485</v>
      </c>
      <c r="BL300" s="250">
        <f>((AQ300/AR300)-1)*100</f>
        <v>5.47945205479452</v>
      </c>
      <c r="BM300" s="250">
        <f>((AR300/AS300)-1)*100</f>
        <v>5.035971223021596</v>
      </c>
      <c r="BN300" s="250">
        <f>IF(AU300=0,0,IF(AU300&gt;AS300,0,((AS300/AU300)-1)*100))</f>
        <v>5.303030303030298</v>
      </c>
      <c r="BO300" s="250">
        <f>IF(AV300=0,0,IF(AV300&gt;AU300,0,((AU300/AV300)-1)*100))</f>
        <v>5.179282868525914</v>
      </c>
      <c r="BP300" s="250">
        <f>IF(AX300=0,0,IF(AX300&gt;AV300,0,((AV300/AX300)-1)*100))</f>
        <v>2.032520325203246</v>
      </c>
      <c r="BQ300" s="251">
        <f>IF(AY300=0,0,IF(AY300&gt;AX300,0,((AX300/AY300)-1)*100))</f>
        <v>0</v>
      </c>
      <c r="BR300" s="252">
        <f>IF(AZ300=0,0,IF(AZ300&gt;AY300,0,((AY300/AZ300)-1)*100))</f>
        <v>0</v>
      </c>
      <c r="BS300" s="252">
        <f>IF(BA300=0,0,IF(BA300&gt;AZ300,0,((AZ300/BA300)-1)*100))</f>
        <v>1.652892561983466</v>
      </c>
      <c r="BT300" s="252">
        <f>IF(BB300=0,0,IF(BB300&gt;BA300,0,((BA300/BB300)-1)*100))</f>
        <v>1.680672268907557</v>
      </c>
      <c r="BU300" s="252">
        <f>IF(BC300=0,0,IF(BC300&gt;BB300,0,((BB300/BC300)-1)*100))</f>
        <v>1.709401709401703</v>
      </c>
      <c r="BV300" s="252">
        <f>IF(BD300=0,0,IF(BD300&gt;BC300,0,((BC300/BD300)-1)*100))</f>
        <v>0</v>
      </c>
      <c r="BW300" s="252">
        <f>IF(BE300=0,0,IF(BE300&gt;BD300,0,((BD300/BE300)-1)*100))</f>
        <v>0</v>
      </c>
      <c r="BX300" s="252">
        <f>IF(BF300=0,0,IF(BF300&gt;BE300,0,((BE300/BF300)-1)*100))</f>
        <v>0</v>
      </c>
      <c r="BY300" s="252">
        <f>IF(BG300=0,0,IF(BG300&gt;BF300,0,((BF300/BG300)-1)*100))</f>
        <v>0</v>
      </c>
      <c r="BZ300" s="252">
        <f>IF(BH300=0,0,IF(BH300&gt;BG300,0,((BG300/BH300)-1)*100))</f>
        <v>0.8620689655172376</v>
      </c>
      <c r="CA300" s="253">
        <f>IF(BI300=0,0,IF(BI300&gt;BH300,0,((BH300/BI300)-1)*100))</f>
        <v>0.8695652173912993</v>
      </c>
      <c r="CB300" s="250">
        <f>AVERAGE(BK300:CA300)</f>
        <v>2.135197881840195</v>
      </c>
      <c r="CC300" s="250">
        <f>SQRT(AVERAGE((BK300-$CB300)^2,(BL300-$CB300)^2,(BM300-$CB300)^2,(BN300-$CB300)^2,(BO300-$CB300)^2,(BP300-$CB300)^2,(BQ300-$CB300)^2,(BR300-$CB300)^2,(BS300-$CB300)^2,(BT300-$CB300)^2,(BU300-$CB300)^2,(BV300-$CB300)^2,(BW300-$CB300)^2,(BX300-$CB300)^2,(BY300-$CB300)^2,(BZ300-$CB300)^2,(CA300-$CB300)^2))</f>
        <v>2.289402077370025</v>
      </c>
      <c r="CD300" t="s" s="116">
        <v>285</v>
      </c>
      <c r="CE300" s="254">
        <f>IF(AN300="n/a","n/a",IF(U300&lt;0,"n/a",IF(U300="n/a","n/a",I300+AN300-U300)))</f>
        <v>-37.20652664608209</v>
      </c>
      <c r="CF300" s="254">
        <f>IF(AN300="n/a","n/a",I300+AN300)</f>
        <v>8.897076957521504</v>
      </c>
      <c r="CG300" s="250">
        <f>D300/10+(1000-E300)/100+IF(F300="N",2,IF(F300="Y",1,0))+IF(G300="N",2,IF(G300="Y",1,0))+IF(L300&gt;10,5,L300/2)+IF(S300&gt;100,0,IF(S300&lt;0,0,(100-S300)/10))+IF(U300&gt;100,0,IF(U300&lt;0,0,(100-U300)/10))+IF(X300="-",0,IF(X300="N/A",0,IF(X300&gt;5,0,5-X300)))+IF(Y300&gt;5,0,5-Y300)+IF(Z300="N/A",0,IF(Z300&gt;5,0,5-Z300))+IF(AB300&lt;0,0,IF(AB300="-",0,IF(AB300="N/A",0,IF(AB300&gt;10,5,AB300/2))))+IF(AC300="n/a",0,IF(AC300&lt;0,0,IF(AC300&gt;10,5,AC300/2)))+IF(AE300="n/a",0,IF(AE300&lt;0,0,IF(AE300&gt;10,5,AE300/2)))+AF300/10+IF(AG300&gt;100000,3,IF(AG300&gt;10000,2,IF(AG300&gt;1000,1,0)))+IF(AL300&gt;10,5,AL300/2)+IF(AM300="n/a",0,IF(AM300&gt;10,5,AM300/2))+IF(AN300="n/a",0,IF(AN300&gt;10,5,AN300/2))+IF(AO300="n/a",0,IF(AO300&lt;0,0,IF(AO300&gt;10,5,AO300/2)))+IF(CB300&gt;10,5,CB300/2)</f>
        <v>44.38491544410601</v>
      </c>
      <c r="CH300" s="255">
        <f>IF(AB300="n/a",1.03*AP300,IF(AB300&lt;0,1.01*AP300,IF(AB300&gt;10,1.1*AP300,(1+AB300/100)*AP300)))</f>
        <v>3.3128</v>
      </c>
      <c r="CI300" s="256">
        <f>IF($AC300="n/a",1.03*CH300,IF($AC300&lt;0,1.01*CH300,IF($AC300&gt;10,1.1*CH300,(1+$AC300/100)*CH300)))</f>
        <v>3.64408</v>
      </c>
      <c r="CJ300" s="257">
        <f>IF($AE300="n/a",1.03*CI300,IF($AE300&lt;0,1.01*CI300,IF($AE300&gt;10,1.1*CI300,(1+$AE300/100)*CI300)))</f>
        <v>3.87365704</v>
      </c>
      <c r="CK300" s="257">
        <f>IF($AE300="n/a",1.03*CJ300,IF($AE300&lt;0,1.01*CJ300,IF($AE300&gt;10,1.1*CJ300,(1+$AE300/100)*CJ300)))</f>
        <v>4.117697433520</v>
      </c>
      <c r="CL300" s="258">
        <f>IF($AE300="n/a",1.03*CK300,IF($AE300&lt;0,1.01*CK300,IF($AE300&gt;10,1.1*CK300,(1+$AE300/100)*CK300)))</f>
        <v>4.377112371831759</v>
      </c>
      <c r="CM300" s="256">
        <f>SUM(CH300:CL300)</f>
        <v>19.32534684535176</v>
      </c>
      <c r="CN300" s="253">
        <f>(CM300/H300)*100</f>
        <v>18.88162857386591</v>
      </c>
      <c r="CO300" s="259">
        <v>0.35</v>
      </c>
      <c r="CP300" s="260">
        <v>16.9</v>
      </c>
      <c r="CQ300" s="261">
        <v>-7.8</v>
      </c>
      <c r="CR300" s="260">
        <v>-4</v>
      </c>
      <c r="CS300" s="261">
        <v>-0.5</v>
      </c>
    </row>
    <row r="301" ht="11.25" customHeight="1">
      <c r="A301" t="s" s="146">
        <v>1742</v>
      </c>
      <c r="B301" t="s" s="146">
        <v>1743</v>
      </c>
      <c r="C301" t="s" s="273">
        <v>128</v>
      </c>
      <c r="D301" s="267">
        <v>7</v>
      </c>
      <c r="E301" s="85">
        <v>556</v>
      </c>
      <c r="F301" t="s" s="151">
        <v>129</v>
      </c>
      <c r="G301" t="s" s="152">
        <v>129</v>
      </c>
      <c r="H301" s="496">
        <v>35.21</v>
      </c>
      <c r="I301" s="269">
        <f>(R301/H301)*100</f>
        <v>1.931269525702925</v>
      </c>
      <c r="J301" s="270">
        <v>0.165</v>
      </c>
      <c r="K301" s="270">
        <v>0.17</v>
      </c>
      <c r="L301" s="269">
        <f>((K301/J301)-1)*100</f>
        <v>3.030303030303028</v>
      </c>
      <c r="M301" s="272">
        <v>42977</v>
      </c>
      <c r="N301" s="272">
        <v>42979</v>
      </c>
      <c r="O301" s="272">
        <v>42993</v>
      </c>
      <c r="P301" t="s" s="273">
        <v>182</v>
      </c>
      <c r="Q301" t="s" s="273">
        <v>131</v>
      </c>
      <c r="R301" s="271">
        <f>K301*4</f>
        <v>0.68</v>
      </c>
      <c r="S301" s="275">
        <f>IF(OR(W301&lt;0.01,W301="n/a"),"n/a",R301/W301*100)</f>
        <v>33.17073170731708</v>
      </c>
      <c r="T301" s="276">
        <f>IF(OR(W301&lt;0.01,Z301="n/a"),"n/a",(H301/SQRT(22.5*W301*(H301/Z301))-1)*100)</f>
        <v>-2.31681096496591</v>
      </c>
      <c r="U301" s="269">
        <f>IF(OR(W301&lt;0.01,W301="n/a"),"n/a",H301/W301)</f>
        <v>17.17560975609756</v>
      </c>
      <c r="V301" s="277">
        <v>12</v>
      </c>
      <c r="W301" s="268">
        <v>2.05</v>
      </c>
      <c r="X301" s="268">
        <v>2.86</v>
      </c>
      <c r="Y301" s="278">
        <v>3.82</v>
      </c>
      <c r="Z301" s="279">
        <v>1.25</v>
      </c>
      <c r="AA301" s="280">
        <v>6.7</v>
      </c>
      <c r="AB301" s="281">
        <v>-26.4</v>
      </c>
      <c r="AC301" s="282">
        <v>11.37</v>
      </c>
      <c r="AD301" s="283">
        <v>3.9</v>
      </c>
      <c r="AE301" s="283">
        <v>6</v>
      </c>
      <c r="AF301" s="284">
        <v>4</v>
      </c>
      <c r="AG301" s="285">
        <v>436</v>
      </c>
      <c r="AH301" s="286">
        <v>1.6</v>
      </c>
      <c r="AI301" s="287">
        <v>0.11</v>
      </c>
      <c r="AJ301" s="288">
        <f>IF(OR(AD301&lt;0,AD301="n/a",AD301=0,AN301="n/a"),"n/a",AN301/AD301)</f>
        <v>6.104816445325416</v>
      </c>
      <c r="AK301" t="s" s="368">
        <f>IF(OR(AN301&lt;0,AN301="n/a",AO301&lt;0,AO301="n/a"),"n/a",AN301/AO301)</f>
        <v>143</v>
      </c>
      <c r="AL301" s="290">
        <f>((AP301/AQ301)^(1/1)-1)*100</f>
        <v>6.666666666666665</v>
      </c>
      <c r="AM301" s="290">
        <f>IF(AS301=0,"n/a",((AP301/AS301)^(1/3)-1)*100)</f>
        <v>8.576704663796253</v>
      </c>
      <c r="AN301" s="290">
        <f>IF(AV301=0,"n/a",((AP301/AV301)^(1/5)-1)*100)</f>
        <v>23.80878413676912</v>
      </c>
      <c r="AO301" t="s" s="368">
        <f>IF(BB301=0,"n/a",((AP301/BB301)^(1/10)-1)*100)</f>
        <v>143</v>
      </c>
      <c r="AP301" s="288">
        <v>0.64</v>
      </c>
      <c r="AQ301" s="288">
        <v>0.6</v>
      </c>
      <c r="AR301" s="288">
        <v>0.58</v>
      </c>
      <c r="AS301" s="288">
        <v>0.5</v>
      </c>
      <c r="AT301" s="292"/>
      <c r="AU301" s="288">
        <v>0.36</v>
      </c>
      <c r="AV301" s="288">
        <v>0.22</v>
      </c>
      <c r="AW301" s="292"/>
      <c r="AX301" s="524">
        <v>0.2</v>
      </c>
      <c r="AY301" s="403">
        <v>0.3025</v>
      </c>
      <c r="AZ301" s="295">
        <v>0.4575</v>
      </c>
      <c r="BA301" s="426">
        <v>0</v>
      </c>
      <c r="BB301" s="426">
        <v>0</v>
      </c>
      <c r="BC301" s="426">
        <v>0</v>
      </c>
      <c r="BD301" s="426">
        <v>0</v>
      </c>
      <c r="BE301" s="426">
        <v>0</v>
      </c>
      <c r="BF301" s="426">
        <v>0</v>
      </c>
      <c r="BG301" s="426">
        <v>0</v>
      </c>
      <c r="BH301" s="426">
        <v>0</v>
      </c>
      <c r="BI301" s="494">
        <v>0</v>
      </c>
      <c r="BJ301" s="293">
        <f>SUM(AP301:BI301)</f>
        <v>3.86</v>
      </c>
      <c r="BK301" s="297">
        <f>((AP301/AQ301)-1)*100</f>
        <v>6.666666666666665</v>
      </c>
      <c r="BL301" s="297">
        <f>((AQ301/AR301)-1)*100</f>
        <v>3.448275862068972</v>
      </c>
      <c r="BM301" s="297">
        <f>((AR301/AS301)-1)*100</f>
        <v>15.99999999999999</v>
      </c>
      <c r="BN301" s="297">
        <f>IF(AU301=0,0,IF(AU301&gt;AS301,0,((AS301/AU301)-1)*100))</f>
        <v>38.88888888888889</v>
      </c>
      <c r="BO301" s="297">
        <f>IF(AV301=0,0,IF(AV301&gt;AU301,0,((AU301/AV301)-1)*100))</f>
        <v>63.63636363636363</v>
      </c>
      <c r="BP301" s="297">
        <f>IF(AX301=0,0,IF(AX301&gt;AV301,0,((AV301/AX301)-1)*100))</f>
        <v>9.999999999999986</v>
      </c>
      <c r="BQ301" s="298">
        <f>IF(AY301=0,0,IF(AY301&gt;AX301,0,((AX301/AY301)-1)*100))</f>
        <v>0</v>
      </c>
      <c r="BR301" s="299">
        <f>IF(AZ301=0,0,IF(AZ301&gt;AY301,0,((AY301/AZ301)-1)*100))</f>
        <v>0</v>
      </c>
      <c r="BS301" s="299">
        <f>IF(BA301=0,0,IF(BA301&gt;AZ301,0,((AZ301/BA301)-1)*100))</f>
        <v>0</v>
      </c>
      <c r="BT301" s="299">
        <f>IF(BB301=0,0,IF(BB301&gt;BA301,0,((BA301/BB301)-1)*100))</f>
        <v>0</v>
      </c>
      <c r="BU301" s="299">
        <f>IF(BC301=0,0,IF(BC301&gt;BB301,0,((BB301/BC301)-1)*100))</f>
        <v>0</v>
      </c>
      <c r="BV301" s="299">
        <f>IF(BD301=0,0,IF(BD301&gt;BC301,0,((BC301/BD301)-1)*100))</f>
        <v>0</v>
      </c>
      <c r="BW301" s="299">
        <f>IF(BE301=0,0,IF(BE301&gt;BD301,0,((BD301/BE301)-1)*100))</f>
        <v>0</v>
      </c>
      <c r="BX301" s="299">
        <f>IF(BF301=0,0,IF(BF301&gt;BE301,0,((BE301/BF301)-1)*100))</f>
        <v>0</v>
      </c>
      <c r="BY301" s="299">
        <f>IF(BG301=0,0,IF(BG301&gt;BF301,0,((BF301/BG301)-1)*100))</f>
        <v>0</v>
      </c>
      <c r="BZ301" s="299">
        <f>IF(BH301=0,0,IF(BH301&gt;BG301,0,((BG301/BH301)-1)*100))</f>
        <v>0</v>
      </c>
      <c r="CA301" s="300">
        <f>IF(BI301=0,0,IF(BI301&gt;BH301,0,((BH301/BI301)-1)*100))</f>
        <v>0</v>
      </c>
      <c r="CB301" s="297">
        <f>AVERAGE(BK301:CA301)</f>
        <v>8.155305591411066</v>
      </c>
      <c r="CC301" s="297">
        <f>SQRT(AVERAGE((BK301-$CB301)^2,(BL301-$CB301)^2,(BM301-$CB301)^2,(BN301-$CB301)^2,(BO301-$CB301)^2,(BP301-$CB301)^2,(BQ301-$CB301)^2,(BR301-$CB301)^2,(BS301-$CB301)^2,(BT301-$CB301)^2,(BU301-$CB301)^2,(BV301-$CB301)^2,(BW301-$CB301)^2,(BX301-$CB301)^2,(BY301-$CB301)^2,(BZ301-$CB301)^2,(CA301-$CB301)^2))</f>
        <v>16.8795287584401</v>
      </c>
      <c r="CD301" t="s" s="146">
        <v>132</v>
      </c>
      <c r="CE301" s="301">
        <f>IF(AN301="n/a","n/a",IF(U301&lt;0,"n/a",IF(U301="n/a","n/a",I301+AN301-U301)))</f>
        <v>8.564443906374489</v>
      </c>
      <c r="CF301" s="301">
        <f>IF(AN301="n/a","n/a",I301+AN301)</f>
        <v>25.74005366247205</v>
      </c>
      <c r="CG301" s="297">
        <f>D301/10+(1000-E301)/100+IF(F301="N",2,IF(F301="Y",1,0))+IF(G301="N",2,IF(G301="Y",1,0))+IF(L301&gt;10,5,L301/2)+IF(S301&gt;100,0,IF(S301&lt;0,0,(100-S301)/10))+IF(U301&gt;100,0,IF(U301&lt;0,0,(100-U301)/10))+IF(X301="-",0,IF(X301="N/A",0,IF(X301&gt;5,0,5-X301)))+IF(Y301&gt;5,0,5-Y301)+IF(Z301="N/A",0,IF(Z301&gt;5,0,5-Z301))+IF(AB301&lt;0,0,IF(AB301="-",0,IF(AB301="N/A",0,IF(AB301&gt;10,5,AB301/2))))+IF(AC301="n/a",0,IF(AC301&lt;0,0,IF(AC301&gt;10,5,AC301/2)))+IF(AE301="n/a",0,IF(AE301&lt;0,0,IF(AE301&gt;10,5,AE301/2)))+AF301/10+IF(AG301&gt;100000,3,IF(AG301&gt;10000,2,IF(AG301&gt;1000,1,0)))+IF(AL301&gt;10,5,AL301/2)+IF(AM301="n/a",0,IF(AM301&gt;10,5,AM301/2))+IF(AN301="n/a",0,IF(AN301&gt;10,5,AN301/2))+IF(AO301="n/a",0,IF(AO301&lt;0,0,IF(AO301&gt;10,5,AO301/2)))+IF(CB301&gt;10,5,CB301/2)</f>
        <v>53.78985582974704</v>
      </c>
      <c r="CH301" s="302">
        <f>IF(AB301="n/a",1.03*AP301,IF(AB301&lt;0,1.01*AP301,IF(AB301&gt;10,1.1*AP301,(1+AB301/100)*AP301)))</f>
        <v>0.6464</v>
      </c>
      <c r="CI301" s="303">
        <f>IF($AC301="n/a",1.03*CH301,IF($AC301&lt;0,1.01*CH301,IF($AC301&gt;10,1.1*CH301,(1+$AC301/100)*CH301)))</f>
        <v>0.71104</v>
      </c>
      <c r="CJ301" s="304">
        <f>IF($AE301="n/a",1.03*CI301,IF($AE301&lt;0,1.01*CI301,IF($AE301&gt;10,1.1*CI301,(1+$AE301/100)*CI301)))</f>
        <v>0.7537024</v>
      </c>
      <c r="CK301" s="304">
        <f>IF($AE301="n/a",1.03*CJ301,IF($AE301&lt;0,1.01*CJ301,IF($AE301&gt;10,1.1*CJ301,(1+$AE301/100)*CJ301)))</f>
        <v>0.798924544</v>
      </c>
      <c r="CL301" s="305">
        <f>IF($AE301="n/a",1.03*CK301,IF($AE301&lt;0,1.01*CK301,IF($AE301&gt;10,1.1*CK301,(1+$AE301/100)*CK301)))</f>
        <v>0.8468600166400001</v>
      </c>
      <c r="CM301" s="303">
        <f>SUM(CH301:CL301)</f>
        <v>3.756926960640</v>
      </c>
      <c r="CN301" s="300">
        <f>(CM301/H301)*100</f>
        <v>10.67005669025845</v>
      </c>
      <c r="CO301" s="306">
        <v>1.23</v>
      </c>
      <c r="CP301" s="307">
        <v>26.1</v>
      </c>
      <c r="CQ301" s="308">
        <v>-10.2</v>
      </c>
      <c r="CR301" s="307">
        <v>2</v>
      </c>
      <c r="CS301" s="308">
        <v>1</v>
      </c>
    </row>
    <row r="302" ht="11.25" customHeight="1">
      <c r="A302" t="s" s="110">
        <v>1744</v>
      </c>
      <c r="B302" t="s" s="110">
        <v>1745</v>
      </c>
      <c r="C302" t="s" s="173">
        <v>301</v>
      </c>
      <c r="D302" s="174">
        <v>8</v>
      </c>
      <c r="E302" s="85">
        <v>382</v>
      </c>
      <c r="F302" t="s" s="118">
        <v>129</v>
      </c>
      <c r="G302" t="s" s="113">
        <v>129</v>
      </c>
      <c r="H302" s="495">
        <v>28.25</v>
      </c>
      <c r="I302" s="177">
        <f>(R302/H302)*100</f>
        <v>2.548672566371681</v>
      </c>
      <c r="J302" s="311">
        <v>0.17</v>
      </c>
      <c r="K302" s="311">
        <v>0.18</v>
      </c>
      <c r="L302" s="177">
        <f>((K302/J302)-1)*100</f>
        <v>5.88235294117645</v>
      </c>
      <c r="M302" s="179">
        <v>42817</v>
      </c>
      <c r="N302" s="179">
        <v>42821</v>
      </c>
      <c r="O302" s="179">
        <v>42828</v>
      </c>
      <c r="P302" t="s" s="173">
        <v>201</v>
      </c>
      <c r="Q302" s="375"/>
      <c r="R302" s="180">
        <f>K302*4</f>
        <v>0.72</v>
      </c>
      <c r="S302" s="181">
        <f>IF(OR(W302&lt;0.01,W302="n/a"),"n/a",R302/W302*100)</f>
        <v>42.60355029585799</v>
      </c>
      <c r="T302" s="182">
        <f>IF(OR(W302&lt;0.01,Z302="n/a"),"n/a",(H302/SQRT(22.5*W302*(H302/Z302))-1)*100)</f>
        <v>11.38657504060707</v>
      </c>
      <c r="U302" s="177">
        <f>IF(OR(W302&lt;0.01,W302="n/a"),"n/a",H302/W302)</f>
        <v>16.71597633136095</v>
      </c>
      <c r="V302" s="183">
        <v>12</v>
      </c>
      <c r="W302" s="176">
        <v>1.69</v>
      </c>
      <c r="X302" t="s" s="369">
        <v>143</v>
      </c>
      <c r="Y302" s="184">
        <v>0.54</v>
      </c>
      <c r="Z302" s="185">
        <v>1.67</v>
      </c>
      <c r="AA302" s="186">
        <v>10.3</v>
      </c>
      <c r="AB302" s="187">
        <v>24.5</v>
      </c>
      <c r="AC302" t="s" s="425">
        <v>143</v>
      </c>
      <c r="AD302" s="189">
        <v>-1.8</v>
      </c>
      <c r="AE302" t="s" s="392">
        <v>143</v>
      </c>
      <c r="AF302" s="190">
        <v>0</v>
      </c>
      <c r="AG302" s="191">
        <v>324</v>
      </c>
      <c r="AH302" s="192">
        <v>0.1</v>
      </c>
      <c r="AI302" s="193">
        <v>0.1</v>
      </c>
      <c r="AJ302" t="s" s="338">
        <f>IF(OR(AD302&lt;0,AD302="n/a",AD302=0,AN302="n/a"),"n/a",AN302/AD302)</f>
        <v>143</v>
      </c>
      <c r="AK302" t="s" s="338">
        <f>IF(OR(AN302&lt;0,AN302="n/a",AO302&lt;0,AO302="n/a"),"n/a",AN302/AO302)</f>
        <v>143</v>
      </c>
      <c r="AL302" s="196">
        <f>((AP302/AQ302)^(1/1)-1)*100</f>
        <v>6.25</v>
      </c>
      <c r="AM302" s="196">
        <f>IF(AS302=0,"n/a",((AP302/AS302)^(1/3)-1)*100)</f>
        <v>6.685884434218181</v>
      </c>
      <c r="AN302" s="196">
        <f>IF(AV302=0,"n/a",((AP302/AV302)^(1/5)-1)*100)</f>
        <v>7.214502590085092</v>
      </c>
      <c r="AO302" t="s" s="338">
        <f>IF(BB302=0,"n/a",((AP302/BB302)^(1/10)-1)*100)</f>
        <v>143</v>
      </c>
      <c r="AP302" s="194">
        <v>0.68</v>
      </c>
      <c r="AQ302" s="194">
        <v>0.64</v>
      </c>
      <c r="AR302" s="194">
        <v>0.6</v>
      </c>
      <c r="AS302" s="194">
        <v>0.5600000000000001</v>
      </c>
      <c r="AT302" s="199"/>
      <c r="AU302" s="194">
        <v>0.52</v>
      </c>
      <c r="AV302" s="194">
        <v>0.48</v>
      </c>
      <c r="AW302" s="199"/>
      <c r="AX302" s="200">
        <v>0.1</v>
      </c>
      <c r="AY302" s="370">
        <v>0</v>
      </c>
      <c r="AZ302" s="203">
        <v>0</v>
      </c>
      <c r="BA302" s="203">
        <v>0</v>
      </c>
      <c r="BB302" s="203">
        <v>0</v>
      </c>
      <c r="BC302" s="203">
        <v>0</v>
      </c>
      <c r="BD302" s="203">
        <v>0</v>
      </c>
      <c r="BE302" s="203">
        <v>0</v>
      </c>
      <c r="BF302" s="203">
        <v>0</v>
      </c>
      <c r="BG302" s="203">
        <v>0</v>
      </c>
      <c r="BH302" s="203">
        <v>0</v>
      </c>
      <c r="BI302" s="204">
        <v>0</v>
      </c>
      <c r="BJ302" s="200">
        <f>SUM(AP302:BI302)</f>
        <v>3.58</v>
      </c>
      <c r="BK302" s="205">
        <f>((AP302/AQ302)-1)*100</f>
        <v>6.25</v>
      </c>
      <c r="BL302" s="205">
        <f>((AQ302/AR302)-1)*100</f>
        <v>6.666666666666665</v>
      </c>
      <c r="BM302" s="205">
        <f>((AR302/AS302)-1)*100</f>
        <v>7.14285714285714</v>
      </c>
      <c r="BN302" s="205">
        <f>IF(AU302=0,0,IF(AU302&gt;AS302,0,((AS302/AU302)-1)*100))</f>
        <v>7.692307692307709</v>
      </c>
      <c r="BO302" s="205">
        <f>IF(AV302=0,0,IF(AV302&gt;AU302,0,((AU302/AV302)-1)*100))</f>
        <v>8.333333333333348</v>
      </c>
      <c r="BP302" s="205">
        <f>IF(AX302=0,0,IF(AX302&gt;AV302,0,((AV302/AX302)-1)*100))</f>
        <v>380</v>
      </c>
      <c r="BQ302" s="206">
        <f>IF(AY302=0,0,IF(AY302&gt;AX302,0,((AX302/AY302)-1)*100))</f>
        <v>0</v>
      </c>
      <c r="BR302" s="207">
        <f>IF(AZ302=0,0,IF(AZ302&gt;AY302,0,((AY302/AZ302)-1)*100))</f>
        <v>0</v>
      </c>
      <c r="BS302" s="207">
        <f>IF(BA302=0,0,IF(BA302&gt;AZ302,0,((AZ302/BA302)-1)*100))</f>
        <v>0</v>
      </c>
      <c r="BT302" s="207">
        <f>IF(BB302=0,0,IF(BB302&gt;BA302,0,((BA302/BB302)-1)*100))</f>
        <v>0</v>
      </c>
      <c r="BU302" s="207">
        <f>IF(BC302=0,0,IF(BC302&gt;BB302,0,((BB302/BC302)-1)*100))</f>
        <v>0</v>
      </c>
      <c r="BV302" s="207">
        <f>IF(BD302=0,0,IF(BD302&gt;BC302,0,((BC302/BD302)-1)*100))</f>
        <v>0</v>
      </c>
      <c r="BW302" s="207">
        <f>IF(BE302=0,0,IF(BE302&gt;BD302,0,((BD302/BE302)-1)*100))</f>
        <v>0</v>
      </c>
      <c r="BX302" s="207">
        <f>IF(BF302=0,0,IF(BF302&gt;BE302,0,((BE302/BF302)-1)*100))</f>
        <v>0</v>
      </c>
      <c r="BY302" s="207">
        <f>IF(BG302=0,0,IF(BG302&gt;BF302,0,((BF302/BG302)-1)*100))</f>
        <v>0</v>
      </c>
      <c r="BZ302" s="207">
        <f>IF(BH302=0,0,IF(BH302&gt;BG302,0,((BG302/BH302)-1)*100))</f>
        <v>0</v>
      </c>
      <c r="CA302" s="208">
        <f>IF(BI302=0,0,IF(BI302&gt;BH302,0,((BH302/BI302)-1)*100))</f>
        <v>0</v>
      </c>
      <c r="CB302" s="205">
        <f>AVERAGE(BK302:CA302)</f>
        <v>24.47559793148028</v>
      </c>
      <c r="CC302" s="205">
        <f>SQRT(AVERAGE((BK302-$CB302)^2,(BL302-$CB302)^2,(BM302-$CB302)^2,(BN302-$CB302)^2,(BO302-$CB302)^2,(BP302-$CB302)^2,(BQ302-$CB302)^2,(BR302-$CB302)^2,(BS302-$CB302)^2,(BT302-$CB302)^2,(BU302-$CB302)^2,(BV302-$CB302)^2,(BW302-$CB302)^2,(BX302-$CB302)^2,(BY302-$CB302)^2,(BZ302-$CB302)^2,(CA302-$CB302)^2))</f>
        <v>88.94122652725297</v>
      </c>
      <c r="CD302" t="s" s="110">
        <v>302</v>
      </c>
      <c r="CE302" s="209">
        <f>IF(AN302="n/a","n/a",IF(U302&lt;0,"n/a",IF(U302="n/a","n/a",I302+AN302-U302)))</f>
        <v>-6.952801174904176</v>
      </c>
      <c r="CF302" s="209">
        <f>IF(AN302="n/a","n/a",I302+AN302)</f>
        <v>9.763175156456773</v>
      </c>
      <c r="CG302" s="205">
        <f>D302/10+(1000-E302)/100+IF(F302="N",2,IF(F302="Y",1,0))+IF(G302="N",2,IF(G302="Y",1,0))+IF(L302&gt;10,5,L302/2)+IF(S302&gt;100,0,IF(S302&lt;0,0,(100-S302)/10))+IF(U302&gt;100,0,IF(U302&lt;0,0,(100-U302)/10))+IF(X302="-",0,IF(X302="N/A",0,IF(X302&gt;5,0,5-X302)))+IF(Y302&gt;5,0,5-Y302)+IF(Z302="N/A",0,IF(Z302&gt;5,0,5-Z302))+IF(AB302&lt;0,0,IF(AB302="-",0,IF(AB302="N/A",0,IF(AB302&gt;10,5,AB302/2))))+IF(AC302="n/a",0,IF(AC302&lt;0,0,IF(AC302&gt;10,5,AC302/2)))+IF(AE302="n/a",0,IF(AE302&lt;0,0,IF(AE302&gt;10,5,AE302/2)))+AF302/10+IF(AG302&gt;100000,3,IF(AG302&gt;10000,2,IF(AG302&gt;1000,1,0)))+IF(AL302&gt;10,5,AL302/2)+IF(AM302="n/a",0,IF(AM302&gt;10,5,AM302/2))+IF(AN302="n/a",0,IF(AN302&gt;10,5,AN302/2))+IF(AO302="n/a",0,IF(AO302&lt;0,0,IF(AO302&gt;10,5,AO302/2)))+IF(CB302&gt;10,5,CB302/2)</f>
        <v>51.85441732001797</v>
      </c>
      <c r="CH302" s="315">
        <f>IF(AB302="n/a",1.03*AP302,IF(AB302&lt;0,1.01*AP302,IF(AB302&gt;10,1.1*AP302,(1+AB302/100)*AP302)))</f>
        <v>0.7480000000000001</v>
      </c>
      <c r="CI302" s="211">
        <f>IF($AC302="n/a",1.03*CH302,IF($AC302&lt;0,1.01*CH302,IF($AC302&gt;10,1.1*CH302,(1+$AC302/100)*CH302)))</f>
        <v>0.7704400000000001</v>
      </c>
      <c r="CJ302" s="212">
        <f>IF($AE302="n/a",1.03*CI302,IF($AE302&lt;0,1.01*CI302,IF($AE302&gt;10,1.1*CI302,(1+$AE302/100)*CI302)))</f>
        <v>0.7935532000000002</v>
      </c>
      <c r="CK302" s="212">
        <f>IF($AE302="n/a",1.03*CJ302,IF($AE302&lt;0,1.01*CJ302,IF($AE302&gt;10,1.1*CJ302,(1+$AE302/100)*CJ302)))</f>
        <v>0.8173597960000002</v>
      </c>
      <c r="CL302" s="210">
        <f>IF($AE302="n/a",1.03*CK302,IF($AE302&lt;0,1.01*CK302,IF($AE302&gt;10,1.1*CK302,(1+$AE302/100)*CK302)))</f>
        <v>0.8418805898800003</v>
      </c>
      <c r="CM302" s="211">
        <f>SUM(CH302:CL302)</f>
        <v>3.971233585880001</v>
      </c>
      <c r="CN302" s="208">
        <f>(CM302/H302)*100</f>
        <v>14.05746402081416</v>
      </c>
      <c r="CO302" s="213">
        <v>0.6</v>
      </c>
      <c r="CP302" s="214">
        <v>31.1</v>
      </c>
      <c r="CQ302" s="215">
        <v>-2.6</v>
      </c>
      <c r="CR302" s="214">
        <v>6.1</v>
      </c>
      <c r="CS302" s="215">
        <v>10.2</v>
      </c>
    </row>
    <row r="303" ht="11.25" customHeight="1">
      <c r="A303" t="s" s="227">
        <v>1746</v>
      </c>
      <c r="B303" t="s" s="116">
        <v>1747</v>
      </c>
      <c r="C303" t="s" s="227">
        <v>525</v>
      </c>
      <c r="D303" s="218">
        <v>7</v>
      </c>
      <c r="E303" s="85">
        <v>582</v>
      </c>
      <c r="F303" t="s" s="220">
        <v>129</v>
      </c>
      <c r="G303" t="s" s="221">
        <v>129</v>
      </c>
      <c r="H303" s="493">
        <v>108.65</v>
      </c>
      <c r="I303" s="223">
        <f>(R303/H303)*100</f>
        <v>0.6626783248964565</v>
      </c>
      <c r="J303" s="224">
        <v>0.175</v>
      </c>
      <c r="K303" s="224">
        <v>0.18</v>
      </c>
      <c r="L303" s="223">
        <f>((K303/J303)-1)*100</f>
        <v>2.857142857142869</v>
      </c>
      <c r="M303" s="226">
        <v>43063</v>
      </c>
      <c r="N303" s="226">
        <v>43066</v>
      </c>
      <c r="O303" s="226">
        <v>43077</v>
      </c>
      <c r="P303" t="s" s="227">
        <v>305</v>
      </c>
      <c r="Q303" t="s" s="227">
        <v>131</v>
      </c>
      <c r="R303" s="225">
        <f>K303*4</f>
        <v>0.72</v>
      </c>
      <c r="S303" s="228">
        <f>IF(OR(W303&lt;0.01,W303="n/a"),"n/a",R303/W303*100)</f>
        <v>12.88014311270125</v>
      </c>
      <c r="T303" s="229">
        <f>IF(OR(W303&lt;0.01,Z303="n/a"),"n/a",(H303/SQRT(22.5*W303*(H303/Z303))-1)*100)</f>
        <v>88.65412703196718</v>
      </c>
      <c r="U303" s="223">
        <f>IF(OR(W303&lt;0.01,W303="n/a"),"n/a",H303/W303)</f>
        <v>19.43649373881932</v>
      </c>
      <c r="V303" s="230">
        <v>12</v>
      </c>
      <c r="W303" s="222">
        <v>5.59</v>
      </c>
      <c r="X303" s="222">
        <v>0.58</v>
      </c>
      <c r="Y303" s="231">
        <v>3.23</v>
      </c>
      <c r="Z303" s="232">
        <v>4.12</v>
      </c>
      <c r="AA303" s="233">
        <v>11.7</v>
      </c>
      <c r="AB303" s="234">
        <v>-15.1</v>
      </c>
      <c r="AC303" s="235">
        <v>10.26</v>
      </c>
      <c r="AD303" s="236">
        <v>-4.6</v>
      </c>
      <c r="AE303" s="236">
        <v>33.42</v>
      </c>
      <c r="AF303" s="237">
        <v>6</v>
      </c>
      <c r="AG303" s="238">
        <v>5844</v>
      </c>
      <c r="AH303" s="239">
        <v>0.4</v>
      </c>
      <c r="AI303" s="240">
        <v>0.39</v>
      </c>
      <c r="AJ303" t="s" s="265">
        <f>IF(OR(AD303&lt;0,AD303="n/a",AD303=0,AN303="n/a"),"n/a",AN303/AD303)</f>
        <v>143</v>
      </c>
      <c r="AK303" t="s" s="265">
        <f>IF(OR(AN303&lt;0,AN303="n/a",AO303&lt;0,AO303="n/a"),"n/a",AN303/AO303)</f>
        <v>143</v>
      </c>
      <c r="AL303" s="243">
        <f>((AP303/AQ303)^(1/1)-1)*100</f>
        <v>0.7407407407407307</v>
      </c>
      <c r="AM303" s="243">
        <f>IF(AS303=0,"n/a",((AP303/AS303)^(1/3)-1)*100)</f>
        <v>2.041377547933698</v>
      </c>
      <c r="AN303" s="243">
        <f>IF(AV303=0,"n/a",((AP303/AV303)^(1/5)-1)*100)</f>
        <v>2.534857565773274</v>
      </c>
      <c r="AO303" t="s" s="265">
        <f>IF(BB303=0,"n/a",((AP303/BB303)^(1/10)-1)*100)</f>
        <v>143</v>
      </c>
      <c r="AP303" s="321">
        <v>0.68</v>
      </c>
      <c r="AQ303" s="241">
        <v>0.675</v>
      </c>
      <c r="AR303" s="241">
        <v>0.655</v>
      </c>
      <c r="AS303" s="321">
        <v>0.64</v>
      </c>
      <c r="AT303" s="245"/>
      <c r="AU303" s="241">
        <v>0.62</v>
      </c>
      <c r="AV303" s="241">
        <v>0.6</v>
      </c>
      <c r="AW303" s="245"/>
      <c r="AX303" s="583">
        <v>0</v>
      </c>
      <c r="AY303" s="394">
        <v>0</v>
      </c>
      <c r="AZ303" s="317">
        <v>0</v>
      </c>
      <c r="BA303" s="317">
        <v>0</v>
      </c>
      <c r="BB303" s="317">
        <v>0</v>
      </c>
      <c r="BC303" s="317">
        <v>0</v>
      </c>
      <c r="BD303" s="317">
        <v>0</v>
      </c>
      <c r="BE303" s="317">
        <v>0</v>
      </c>
      <c r="BF303" s="317">
        <v>0</v>
      </c>
      <c r="BG303" s="317">
        <v>0</v>
      </c>
      <c r="BH303" s="317">
        <v>0</v>
      </c>
      <c r="BI303" s="401">
        <v>0</v>
      </c>
      <c r="BJ303" s="246">
        <f>SUM(AP303:BI303)</f>
        <v>3.87</v>
      </c>
      <c r="BK303" s="250">
        <f>((AP303/AQ303)-1)*100</f>
        <v>0.7407407407407307</v>
      </c>
      <c r="BL303" s="250">
        <f>((AQ303/AR303)-1)*100</f>
        <v>3.053435114503822</v>
      </c>
      <c r="BM303" s="250">
        <f>((AR303/AS303)-1)*100</f>
        <v>2.34375</v>
      </c>
      <c r="BN303" s="250">
        <f>IF(AU303=0,0,IF(AU303&gt;AS303,0,((AS303/AU303)-1)*100))</f>
        <v>3.2258064516129</v>
      </c>
      <c r="BO303" s="250">
        <f>IF(AV303=0,0,IF(AV303&gt;AU303,0,((AU303/AV303)-1)*100))</f>
        <v>3.333333333333344</v>
      </c>
      <c r="BP303" s="250">
        <f>IF(AX303=0,0,IF(AX303&gt;AV303,0,((AV303/AX303)-1)*100))</f>
        <v>0</v>
      </c>
      <c r="BQ303" s="251">
        <f>IF(AY303=0,0,IF(AY303&gt;AX303,0,((AX303/AY303)-1)*100))</f>
        <v>0</v>
      </c>
      <c r="BR303" s="252">
        <f>IF(AZ303=0,0,IF(AZ303&gt;AY303,0,((AY303/AZ303)-1)*100))</f>
        <v>0</v>
      </c>
      <c r="BS303" s="252">
        <f>IF(BA303=0,0,IF(BA303&gt;AZ303,0,((AZ303/BA303)-1)*100))</f>
        <v>0</v>
      </c>
      <c r="BT303" s="252">
        <f>IF(BB303=0,0,IF(BB303&gt;BA303,0,((BA303/BB303)-1)*100))</f>
        <v>0</v>
      </c>
      <c r="BU303" s="252">
        <f>IF(BC303=0,0,IF(BC303&gt;BB303,0,((BB303/BC303)-1)*100))</f>
        <v>0</v>
      </c>
      <c r="BV303" s="252">
        <f>IF(BD303=0,0,IF(BD303&gt;BC303,0,((BC303/BD303)-1)*100))</f>
        <v>0</v>
      </c>
      <c r="BW303" s="252">
        <f>IF(BE303=0,0,IF(BE303&gt;BD303,0,((BD303/BE303)-1)*100))</f>
        <v>0</v>
      </c>
      <c r="BX303" s="252">
        <f>IF(BF303=0,0,IF(BF303&gt;BE303,0,((BE303/BF303)-1)*100))</f>
        <v>0</v>
      </c>
      <c r="BY303" s="252">
        <f>IF(BG303=0,0,IF(BG303&gt;BF303,0,((BF303/BG303)-1)*100))</f>
        <v>0</v>
      </c>
      <c r="BZ303" s="252">
        <f>IF(BH303=0,0,IF(BH303&gt;BG303,0,((BG303/BH303)-1)*100))</f>
        <v>0</v>
      </c>
      <c r="CA303" s="253">
        <f>IF(BI303=0,0,IF(BI303&gt;BH303,0,((BH303/BI303)-1)*100))</f>
        <v>0</v>
      </c>
      <c r="CB303" s="250">
        <f>AVERAGE(BK303:CA303)</f>
        <v>0.7468862141288704</v>
      </c>
      <c r="CC303" s="250">
        <f>SQRT(AVERAGE((BK303-$CB303)^2,(BL303-$CB303)^2,(BM303-$CB303)^2,(BN303-$CB303)^2,(BO303-$CB303)^2,(BP303-$CB303)^2,(BQ303-$CB303)^2,(BR303-$CB303)^2,(BS303-$CB303)^2,(BT303-$CB303)^2,(BU303-$CB303)^2,(BV303-$CB303)^2,(BW303-$CB303)^2,(BX303-$CB303)^2,(BY303-$CB303)^2,(BZ303-$CB303)^2,(CA303-$CB303)^2))</f>
        <v>1.269529834086546</v>
      </c>
      <c r="CD303" t="s" s="116">
        <v>178</v>
      </c>
      <c r="CE303" s="254">
        <f>IF(AN303="n/a","n/a",IF(U303&lt;0,"n/a",IF(U303="n/a","n/a",I303+AN303-U303)))</f>
        <v>-16.23895784814959</v>
      </c>
      <c r="CF303" s="254">
        <f>IF(AN303="n/a","n/a",I303+AN303)</f>
        <v>3.197535890669731</v>
      </c>
      <c r="CG303" s="250">
        <f>D303/10+(1000-E303)/100+IF(F303="N",2,IF(F303="Y",1,0))+IF(G303="N",2,IF(G303="Y",1,0))+IF(L303&gt;10,5,L303/2)+IF(S303&gt;100,0,IF(S303&lt;0,0,(100-S303)/10))+IF(U303&gt;100,0,IF(U303&lt;0,0,(100-U303)/10))+IF(X303="-",0,IF(X303="N/A",0,IF(X303&gt;5,0,5-X303)))+IF(Y303&gt;5,0,5-Y303)+IF(Z303="N/A",0,IF(Z303&gt;5,0,5-Z303))+IF(AB303&lt;0,0,IF(AB303="-",0,IF(AB303="N/A",0,IF(AB303&gt;10,5,AB303/2))))+IF(AC303="n/a",0,IF(AC303&lt;0,0,IF(AC303&gt;10,5,AC303/2)))+IF(AE303="n/a",0,IF(AE303&lt;0,0,IF(AE303&gt;10,5,AE303/2)))+AF303/10+IF(AG303&gt;100000,3,IF(AG303&gt;10000,2,IF(AG303&gt;1000,1,0)))+IF(AL303&gt;10,5,AL303/2)+IF(AM303="n/a",0,IF(AM303&gt;10,5,AM303/2))+IF(AN303="n/a",0,IF(AN303&gt;10,5,AN303/2))+IF(AO303="n/a",0,IF(AO303&lt;0,0,IF(AO303&gt;10,5,AO303/2)))+IF(CB303&gt;10,5,CB303/2)</f>
        <v>44.77883877770766</v>
      </c>
      <c r="CH303" s="255">
        <f>IF(AB303="n/a",1.03*AP303,IF(AB303&lt;0,1.01*AP303,IF(AB303&gt;10,1.1*AP303,(1+AB303/100)*AP303)))</f>
        <v>0.6868000000000001</v>
      </c>
      <c r="CI303" s="256">
        <f>IF($AC303="n/a",1.03*CH303,IF($AC303&lt;0,1.01*CH303,IF($AC303&gt;10,1.1*CH303,(1+$AC303/100)*CH303)))</f>
        <v>0.7554800000000002</v>
      </c>
      <c r="CJ303" s="257">
        <f>IF($AE303="n/a",1.03*CI303,IF($AE303&lt;0,1.01*CI303,IF($AE303&gt;10,1.1*CI303,(1+$AE303/100)*CI303)))</f>
        <v>0.8310280000000002</v>
      </c>
      <c r="CK303" s="257">
        <f>IF($AE303="n/a",1.03*CJ303,IF($AE303&lt;0,1.01*CJ303,IF($AE303&gt;10,1.1*CJ303,(1+$AE303/100)*CJ303)))</f>
        <v>0.9141308000000004</v>
      </c>
      <c r="CL303" s="258">
        <f>IF($AE303="n/a",1.03*CK303,IF($AE303&lt;0,1.01*CK303,IF($AE303&gt;10,1.1*CK303,(1+$AE303/100)*CK303)))</f>
        <v>1.005543880000001</v>
      </c>
      <c r="CM303" s="256">
        <f>SUM(CH303:CL303)</f>
        <v>4.192982680000001</v>
      </c>
      <c r="CN303" s="253">
        <f>(CM303/H303)*100</f>
        <v>3.859164914864244</v>
      </c>
      <c r="CO303" s="259">
        <v>1.1</v>
      </c>
      <c r="CP303" s="260">
        <v>126.1</v>
      </c>
      <c r="CQ303" s="261">
        <v>1.5</v>
      </c>
      <c r="CR303" s="260">
        <v>18.9</v>
      </c>
      <c r="CS303" s="261">
        <v>39.8</v>
      </c>
    </row>
    <row r="304" ht="11.25" customHeight="1">
      <c r="A304" t="s" s="227">
        <v>1748</v>
      </c>
      <c r="B304" t="s" s="116">
        <v>1749</v>
      </c>
      <c r="C304" t="s" s="227">
        <v>829</v>
      </c>
      <c r="D304" s="218">
        <v>6</v>
      </c>
      <c r="E304" s="85">
        <v>640</v>
      </c>
      <c r="F304" t="s" s="220">
        <v>129</v>
      </c>
      <c r="G304" t="s" s="221">
        <v>129</v>
      </c>
      <c r="H304" s="493">
        <v>23.05</v>
      </c>
      <c r="I304" s="223">
        <f>(R304/H304)*100</f>
        <v>1.960954446854664</v>
      </c>
      <c r="J304" s="224">
        <v>0.11</v>
      </c>
      <c r="K304" s="224">
        <v>0.113</v>
      </c>
      <c r="L304" s="223">
        <f>((K304/J304)-1)*100</f>
        <v>2.727272727272734</v>
      </c>
      <c r="M304" s="226">
        <v>42824</v>
      </c>
      <c r="N304" s="226">
        <v>42828</v>
      </c>
      <c r="O304" s="226">
        <v>42846</v>
      </c>
      <c r="P304" t="s" s="227">
        <v>621</v>
      </c>
      <c r="Q304" s="614"/>
      <c r="R304" s="225">
        <f>K304*4</f>
        <v>0.452</v>
      </c>
      <c r="S304" s="326">
        <f>IF(OR(W304&lt;0.01,W304="n/a"),"n/a",R304/W304*100)</f>
        <v>1506.666666666667</v>
      </c>
      <c r="T304" s="229">
        <f>IF(OR(W304&lt;0.01,Z304="n/a"),"n/a",(H304/SQRT(22.5*W304*(H304/Z304))-1)*100)</f>
        <v>893.4190865296889</v>
      </c>
      <c r="U304" s="223">
        <f>IF(OR(W304&lt;0.01,W304="n/a"),"n/a",H304/W304)</f>
        <v>768.3333333333334</v>
      </c>
      <c r="V304" s="230">
        <v>12</v>
      </c>
      <c r="W304" s="222">
        <v>0.03</v>
      </c>
      <c r="X304" s="222">
        <v>52.99</v>
      </c>
      <c r="Y304" s="231">
        <v>4.43</v>
      </c>
      <c r="Z304" s="232">
        <v>2.89</v>
      </c>
      <c r="AA304" s="233">
        <v>0.4</v>
      </c>
      <c r="AB304" s="234">
        <v>-44.2</v>
      </c>
      <c r="AC304" s="235">
        <v>33.27</v>
      </c>
      <c r="AD304" s="236">
        <v>-9.800000000000001</v>
      </c>
      <c r="AE304" s="236">
        <v>15</v>
      </c>
      <c r="AF304" s="237">
        <v>4</v>
      </c>
      <c r="AG304" s="238">
        <v>953</v>
      </c>
      <c r="AH304" s="239">
        <v>1.9</v>
      </c>
      <c r="AI304" s="240">
        <v>0.31</v>
      </c>
      <c r="AJ304" t="s" s="265">
        <f>IF(OR(AD304&lt;0,AD304="n/a",AD304=0,AN304="n/a"),"n/a",AN304/AD304)</f>
        <v>143</v>
      </c>
      <c r="AK304" t="s" s="265">
        <f>IF(OR(AN304&lt;0,AN304="n/a",AO304&lt;0,AO304="n/a"),"n/a",AN304/AO304)</f>
        <v>143</v>
      </c>
      <c r="AL304" s="243">
        <f>((AP304/AQ304)^(1/1)-1)*100</f>
        <v>13.1578947368421</v>
      </c>
      <c r="AM304" s="243">
        <f>IF(AS304=0,"n/a",((AP304/AS304)^(1/3)-1)*100)</f>
        <v>25.0302956870806</v>
      </c>
      <c r="AN304" t="s" s="265">
        <f>IF(AV304=0,"n/a",((AP304/AV304)^(1/5)-1)*100)</f>
        <v>143</v>
      </c>
      <c r="AO304" t="s" s="265">
        <f>IF(BB304=0,"n/a",((AP304/BB304)^(1/10)-1)*100)</f>
        <v>143</v>
      </c>
      <c r="AP304" s="241">
        <v>0.43</v>
      </c>
      <c r="AQ304" s="241">
        <v>0.38</v>
      </c>
      <c r="AR304" s="241">
        <v>0.3</v>
      </c>
      <c r="AS304" s="241">
        <v>0.22</v>
      </c>
      <c r="AT304" s="245"/>
      <c r="AU304" s="241">
        <v>0.04</v>
      </c>
      <c r="AV304" s="321">
        <v>0</v>
      </c>
      <c r="AW304" s="245"/>
      <c r="AX304" s="583">
        <v>0</v>
      </c>
      <c r="AY304" s="394">
        <v>0</v>
      </c>
      <c r="AZ304" s="317">
        <v>0</v>
      </c>
      <c r="BA304" s="317">
        <v>0</v>
      </c>
      <c r="BB304" s="317">
        <v>0</v>
      </c>
      <c r="BC304" s="317">
        <v>0</v>
      </c>
      <c r="BD304" s="317">
        <v>0</v>
      </c>
      <c r="BE304" s="317">
        <v>0</v>
      </c>
      <c r="BF304" s="317">
        <v>0</v>
      </c>
      <c r="BG304" s="317">
        <v>0</v>
      </c>
      <c r="BH304" s="317">
        <v>0</v>
      </c>
      <c r="BI304" s="401">
        <v>0</v>
      </c>
      <c r="BJ304" s="246">
        <f>SUM(AP304:BI304)</f>
        <v>1.37</v>
      </c>
      <c r="BK304" s="250">
        <f>((AP304/AQ304)-1)*100</f>
        <v>13.1578947368421</v>
      </c>
      <c r="BL304" s="250">
        <f>((AQ304/AR304)-1)*100</f>
        <v>26.66666666666668</v>
      </c>
      <c r="BM304" s="250">
        <f>((AR304/AS304)-1)*100</f>
        <v>36.36363636363635</v>
      </c>
      <c r="BN304" s="250">
        <f>IF(AU304=0,0,IF(AU304&gt;AS304,0,((AS304/AU304)-1)*100))</f>
        <v>450</v>
      </c>
      <c r="BO304" s="250">
        <f>IF(AV304=0,0,IF(AV304&gt;AU304,0,((AU304/AV304)-1)*100))</f>
        <v>0</v>
      </c>
      <c r="BP304" s="250">
        <f>IF(AX304=0,0,IF(AX304&gt;AV304,0,((AV304/AX304)-1)*100))</f>
        <v>0</v>
      </c>
      <c r="BQ304" s="251">
        <f>IF(AY304=0,0,IF(AY304&gt;AX304,0,((AX304/AY304)-1)*100))</f>
        <v>0</v>
      </c>
      <c r="BR304" s="252">
        <f>IF(AZ304=0,0,IF(AZ304&gt;AY304,0,((AY304/AZ304)-1)*100))</f>
        <v>0</v>
      </c>
      <c r="BS304" s="252">
        <f>IF(BA304=0,0,IF(BA304&gt;AZ304,0,((AZ304/BA304)-1)*100))</f>
        <v>0</v>
      </c>
      <c r="BT304" s="252">
        <f>IF(BB304=0,0,IF(BB304&gt;BA304,0,((BA304/BB304)-1)*100))</f>
        <v>0</v>
      </c>
      <c r="BU304" s="252">
        <f>IF(BC304=0,0,IF(BC304&gt;BB304,0,((BB304/BC304)-1)*100))</f>
        <v>0</v>
      </c>
      <c r="BV304" s="252">
        <f>IF(BD304=0,0,IF(BD304&gt;BC304,0,((BC304/BD304)-1)*100))</f>
        <v>0</v>
      </c>
      <c r="BW304" s="252">
        <f>IF(BE304=0,0,IF(BE304&gt;BD304,0,((BD304/BE304)-1)*100))</f>
        <v>0</v>
      </c>
      <c r="BX304" s="252">
        <f>IF(BF304=0,0,IF(BF304&gt;BE304,0,((BE304/BF304)-1)*100))</f>
        <v>0</v>
      </c>
      <c r="BY304" s="252">
        <f>IF(BG304=0,0,IF(BG304&gt;BF304,0,((BF304/BG304)-1)*100))</f>
        <v>0</v>
      </c>
      <c r="BZ304" s="252">
        <f>IF(BH304=0,0,IF(BH304&gt;BG304,0,((BG304/BH304)-1)*100))</f>
        <v>0</v>
      </c>
      <c r="CA304" s="253">
        <f>IF(BI304=0,0,IF(BI304&gt;BH304,0,((BH304/BI304)-1)*100))</f>
        <v>0</v>
      </c>
      <c r="CB304" s="250">
        <f>AVERAGE(BK304:CA304)</f>
        <v>30.95224692747912</v>
      </c>
      <c r="CC304" s="250">
        <f>SQRT(AVERAGE((BK304-$CB304)^2,(BL304-$CB304)^2,(BM304-$CB304)^2,(BN304-$CB304)^2,(BO304-$CB304)^2,(BP304-$CB304)^2,(BQ304-$CB304)^2,(BR304-$CB304)^2,(BS304-$CB304)^2,(BT304-$CB304)^2,(BU304-$CB304)^2,(BV304-$CB304)^2,(BW304-$CB304)^2,(BX304-$CB304)^2,(BY304-$CB304)^2,(BZ304-$CB304)^2,(CA304-$CB304)^2))</f>
        <v>105.2783001849048</v>
      </c>
      <c r="CD304" t="s" s="116">
        <v>178</v>
      </c>
      <c r="CE304" t="s" s="402">
        <f>IF(AN304="n/a","n/a",IF(U304&lt;0,"n/a",IF(U304="n/a","n/a",I304+AN304-U304)))</f>
        <v>143</v>
      </c>
      <c r="CF304" t="s" s="402">
        <f>IF(AN304="n/a","n/a",I304+AN304)</f>
        <v>143</v>
      </c>
      <c r="CG304" s="250">
        <f>D304/10+(1000-E304)/100+IF(F304="N",2,IF(F304="Y",1,0))+IF(G304="N",2,IF(G304="Y",1,0))+IF(L304&gt;10,5,L304/2)+IF(S304&gt;100,0,IF(S304&lt;0,0,(100-S304)/10))+IF(U304&gt;100,0,IF(U304&lt;0,0,(100-U304)/10))+IF(X304="-",0,IF(X304="N/A",0,IF(X304&gt;5,0,5-X304)))+IF(Y304&gt;5,0,5-Y304)+IF(Z304="N/A",0,IF(Z304&gt;5,0,5-Z304))+IF(AB304&lt;0,0,IF(AB304="-",0,IF(AB304="N/A",0,IF(AB304&gt;10,5,AB304/2))))+IF(AC304="n/a",0,IF(AC304&lt;0,0,IF(AC304&gt;10,5,AC304/2)))+IF(AE304="n/a",0,IF(AE304&lt;0,0,IF(AE304&gt;10,5,AE304/2)))+AF304/10+IF(AG304&gt;100000,3,IF(AG304&gt;10000,2,IF(AG304&gt;1000,1,0)))+IF(AL304&gt;10,5,AL304/2)+IF(AM304="n/a",0,IF(AM304&gt;10,5,AM304/2))+IF(AN304="n/a",0,IF(AN304&gt;10,5,AN304/2))+IF(AO304="n/a",0,IF(AO304&lt;0,0,IF(AO304&gt;10,5,AO304/2)))+IF(CB304&gt;10,5,CB304/2)</f>
        <v>33.64363636363637</v>
      </c>
      <c r="CH304" s="255">
        <f>IF(AB304="n/a",1.03*AP304,IF(AB304&lt;0,1.01*AP304,IF(AB304&gt;10,1.1*AP304,(1+AB304/100)*AP304)))</f>
        <v>0.4343</v>
      </c>
      <c r="CI304" s="256">
        <f>IF($AC304="n/a",1.03*CH304,IF($AC304&lt;0,1.01*CH304,IF($AC304&gt;10,1.1*CH304,(1+$AC304/100)*CH304)))</f>
        <v>0.47773</v>
      </c>
      <c r="CJ304" s="257">
        <f>IF($AE304="n/a",1.03*CI304,IF($AE304&lt;0,1.01*CI304,IF($AE304&gt;10,1.1*CI304,(1+$AE304/100)*CI304)))</f>
        <v>0.5255030000000001</v>
      </c>
      <c r="CK304" s="257">
        <f>IF($AE304="n/a",1.03*CJ304,IF($AE304&lt;0,1.01*CJ304,IF($AE304&gt;10,1.1*CJ304,(1+$AE304/100)*CJ304)))</f>
        <v>0.5780533000000001</v>
      </c>
      <c r="CL304" s="258">
        <f>IF($AE304="n/a",1.03*CK304,IF($AE304&lt;0,1.01*CK304,IF($AE304&gt;10,1.1*CK304,(1+$AE304/100)*CK304)))</f>
        <v>0.6358586300000002</v>
      </c>
      <c r="CM304" s="256">
        <f>SUM(CH304:CL304)</f>
        <v>2.65144493</v>
      </c>
      <c r="CN304" s="253">
        <f>(CM304/H304)*100</f>
        <v>11.50301488069414</v>
      </c>
      <c r="CO304" s="259">
        <v>0.96</v>
      </c>
      <c r="CP304" s="260">
        <v>46.4</v>
      </c>
      <c r="CQ304" s="261">
        <v>-5.7</v>
      </c>
      <c r="CR304" s="260">
        <v>15.2</v>
      </c>
      <c r="CS304" s="261">
        <v>16</v>
      </c>
    </row>
    <row r="305" ht="11.25" customHeight="1">
      <c r="A305" t="s" s="116">
        <v>1750</v>
      </c>
      <c r="B305" t="s" s="116">
        <v>1751</v>
      </c>
      <c r="C305" t="s" s="116">
        <v>265</v>
      </c>
      <c r="D305" s="218">
        <v>8</v>
      </c>
      <c r="E305" s="85">
        <v>366</v>
      </c>
      <c r="F305" t="s" s="220">
        <v>129</v>
      </c>
      <c r="G305" t="s" s="221">
        <v>129</v>
      </c>
      <c r="H305" s="493">
        <v>142.41</v>
      </c>
      <c r="I305" s="223">
        <f>(R305/H305)*100</f>
        <v>1.067340776630854</v>
      </c>
      <c r="J305" s="224">
        <v>0.37</v>
      </c>
      <c r="K305" s="224">
        <v>0.38</v>
      </c>
      <c r="L305" s="223">
        <f>((K305/J305)-1)*100</f>
        <v>2.702702702702697</v>
      </c>
      <c r="M305" s="226">
        <v>42782</v>
      </c>
      <c r="N305" s="226">
        <v>42786</v>
      </c>
      <c r="O305" s="226">
        <v>42804</v>
      </c>
      <c r="P305" t="s" s="227">
        <v>363</v>
      </c>
      <c r="Q305" s="325"/>
      <c r="R305" s="225">
        <f>K305*4</f>
        <v>1.52</v>
      </c>
      <c r="S305" s="228">
        <f>IF(OR(W305&lt;0.01,W305="n/a"),"n/a",R305/W305*100)</f>
        <v>61.78861788617886</v>
      </c>
      <c r="T305" t="s" s="361">
        <f>IF(OR(W305&lt;0.01,Z305="n/a"),"n/a",(H305/SQRT(22.5*W305*(H305/Z305))-1)*100)</f>
        <v>143</v>
      </c>
      <c r="U305" s="223">
        <f>IF(OR(W305&lt;0.01,W305="n/a"),"n/a",H305/W305)</f>
        <v>57.89024390243902</v>
      </c>
      <c r="V305" s="230">
        <v>12</v>
      </c>
      <c r="W305" s="222">
        <v>2.46</v>
      </c>
      <c r="X305" s="222">
        <v>4.49</v>
      </c>
      <c r="Y305" s="231">
        <v>7.14</v>
      </c>
      <c r="Z305" t="s" s="514">
        <v>143</v>
      </c>
      <c r="AA305" s="358">
        <v>-57.1</v>
      </c>
      <c r="AB305" s="234">
        <v>-70.5</v>
      </c>
      <c r="AC305" s="235">
        <v>11.39</v>
      </c>
      <c r="AD305" s="236">
        <v>-11.3</v>
      </c>
      <c r="AE305" s="236">
        <v>12.91</v>
      </c>
      <c r="AF305" s="237">
        <v>11</v>
      </c>
      <c r="AG305" s="238">
        <v>27383</v>
      </c>
      <c r="AH305" s="626">
        <v>0.3</v>
      </c>
      <c r="AI305" t="s" s="416">
        <v>143</v>
      </c>
      <c r="AJ305" t="s" s="265">
        <f>IF(OR(AD305&lt;0,AD305="n/a",AD305=0,AN305="n/a"),"n/a",AN305/AD305)</f>
        <v>143</v>
      </c>
      <c r="AK305" s="242">
        <f>IF(OR(AN305&lt;0,AN305="n/a",AO305&lt;0,AO305="n/a"),"n/a",AN305/AO305)</f>
        <v>1.238381557262036</v>
      </c>
      <c r="AL305" s="243">
        <f>((AP305/AQ305)^(1/1)-1)*100</f>
        <v>7.352941176470584</v>
      </c>
      <c r="AM305" s="243">
        <f>IF(AS305=0,"n/a",((AP305/AS305)^(1/3)-1)*100)</f>
        <v>17.49970658679645</v>
      </c>
      <c r="AN305" s="243">
        <f>IF(AV305=0,"n/a",((AP305/AV305)^(1/5)-1)*100)</f>
        <v>22.23619278828228</v>
      </c>
      <c r="AO305" s="244">
        <f>IF(BB305=0,"n/a",((AP305/BB305)^(1/10)-1)*100)</f>
        <v>17.95584943742601</v>
      </c>
      <c r="AP305" s="241">
        <v>1.46</v>
      </c>
      <c r="AQ305" s="241">
        <v>1.36</v>
      </c>
      <c r="AR305" s="241">
        <v>1.12</v>
      </c>
      <c r="AS305" s="241">
        <v>0.9</v>
      </c>
      <c r="AT305" s="245"/>
      <c r="AU305" s="241">
        <v>0.64</v>
      </c>
      <c r="AV305" s="241">
        <v>0.535</v>
      </c>
      <c r="AW305" s="245"/>
      <c r="AX305" s="246">
        <v>0.42</v>
      </c>
      <c r="AY305" s="394">
        <v>0.4</v>
      </c>
      <c r="AZ305" s="248">
        <v>0.4</v>
      </c>
      <c r="BA305" s="248">
        <v>0.32</v>
      </c>
      <c r="BB305" s="248">
        <v>0.28</v>
      </c>
      <c r="BC305" s="248">
        <v>0.2025</v>
      </c>
      <c r="BD305" s="248">
        <v>0.15</v>
      </c>
      <c r="BE305" s="317">
        <v>0.09</v>
      </c>
      <c r="BF305" s="317">
        <v>0.09</v>
      </c>
      <c r="BG305" s="248">
        <v>0.09</v>
      </c>
      <c r="BH305" s="248">
        <v>0.0225</v>
      </c>
      <c r="BI305" s="401">
        <v>0</v>
      </c>
      <c r="BJ305" s="246">
        <f>SUM(AP305:BI305)</f>
        <v>8.480000000000002</v>
      </c>
      <c r="BK305" s="250">
        <f>((AP305/AQ305)-1)*100</f>
        <v>7.352941176470584</v>
      </c>
      <c r="BL305" s="250">
        <f>((AQ305/AR305)-1)*100</f>
        <v>21.42857142857142</v>
      </c>
      <c r="BM305" s="250">
        <f>((AR305/AS305)-1)*100</f>
        <v>24.44444444444445</v>
      </c>
      <c r="BN305" s="250">
        <f>IF(AU305=0,0,IF(AU305&gt;AS305,0,((AS305/AU305)-1)*100))</f>
        <v>40.625</v>
      </c>
      <c r="BO305" s="250">
        <f>IF(AV305=0,0,IF(AV305&gt;AU305,0,((AU305/AV305)-1)*100))</f>
        <v>19.62616822429906</v>
      </c>
      <c r="BP305" s="250">
        <f>IF(AX305=0,0,IF(AX305&gt;AV305,0,((AV305/AX305)-1)*100))</f>
        <v>27.38095238095239</v>
      </c>
      <c r="BQ305" s="251">
        <f>IF(AY305=0,0,IF(AY305&gt;AX305,0,((AX305/AY305)-1)*100))</f>
        <v>4.999999999999982</v>
      </c>
      <c r="BR305" s="252">
        <f>IF(AZ305=0,0,IF(AZ305&gt;AY305,0,((AY305/AZ305)-1)*100))</f>
        <v>0</v>
      </c>
      <c r="BS305" s="252">
        <f>IF(BA305=0,0,IF(BA305&gt;AZ305,0,((AZ305/BA305)-1)*100))</f>
        <v>25</v>
      </c>
      <c r="BT305" s="252">
        <f>IF(BB305=0,0,IF(BB305&gt;BA305,0,((BA305/BB305)-1)*100))</f>
        <v>14.28571428571428</v>
      </c>
      <c r="BU305" s="252">
        <f>IF(BC305=0,0,IF(BC305&gt;BB305,0,((BB305/BC305)-1)*100))</f>
        <v>38.27160493827162</v>
      </c>
      <c r="BV305" s="252">
        <f>IF(BD305=0,0,IF(BD305&gt;BC305,0,((BC305/BD305)-1)*100))</f>
        <v>35.00000000000001</v>
      </c>
      <c r="BW305" s="252">
        <f>IF(BE305=0,0,IF(BE305&gt;BD305,0,((BD305/BE305)-1)*100))</f>
        <v>66.66666666666667</v>
      </c>
      <c r="BX305" s="252">
        <f>IF(BF305=0,0,IF(BF305&gt;BE305,0,((BE305/BF305)-1)*100))</f>
        <v>0</v>
      </c>
      <c r="BY305" s="252">
        <f>IF(BG305=0,0,IF(BG305&gt;BF305,0,((BF305/BG305)-1)*100))</f>
        <v>0</v>
      </c>
      <c r="BZ305" s="252">
        <f>IF(BH305=0,0,IF(BH305&gt;BG305,0,((BG305/BH305)-1)*100))</f>
        <v>300</v>
      </c>
      <c r="CA305" s="253">
        <f>IF(BI305=0,0,IF(BI305&gt;BH305,0,((BH305/BI305)-1)*100))</f>
        <v>0</v>
      </c>
      <c r="CB305" s="250">
        <f>AVERAGE(BK305:CA305)</f>
        <v>36.76953314972884</v>
      </c>
      <c r="CC305" s="250">
        <f>SQRT(AVERAGE((BK305-$CB305)^2,(BL305-$CB305)^2,(BM305-$CB305)^2,(BN305-$CB305)^2,(BO305-$CB305)^2,(BP305-$CB305)^2,(BQ305-$CB305)^2,(BR305-$CB305)^2,(BS305-$CB305)^2,(BT305-$CB305)^2,(BU305-$CB305)^2,(BV305-$CB305)^2,(BW305-$CB305)^2,(BX305-$CB305)^2,(BY305-$CB305)^2,(BZ305-$CB305)^2,(CA305-$CB305)^2))</f>
        <v>68.12632733898863</v>
      </c>
      <c r="CD305" t="s" s="116">
        <v>178</v>
      </c>
      <c r="CE305" s="254">
        <f>IF(AN305="n/a","n/a",IF(U305&lt;0,"n/a",IF(U305="n/a","n/a",I305+AN305-U305)))</f>
        <v>-34.58671033752589</v>
      </c>
      <c r="CF305" s="254">
        <f>IF(AN305="n/a","n/a",I305+AN305)</f>
        <v>23.30353356491313</v>
      </c>
      <c r="CG305" s="250">
        <f>D305/10+(1000-E305)/100+IF(F305="N",2,IF(F305="Y",1,0))+IF(G305="N",2,IF(G305="Y",1,0))+IF(L305&gt;10,5,L305/2)+IF(S305&gt;100,0,IF(S305&lt;0,0,(100-S305)/10))+IF(U305&gt;100,0,IF(U305&lt;0,0,(100-U305)/10))+IF(X305="-",0,IF(X305="N/A",0,IF(X305&gt;5,0,5-X305)))+IF(Y305&gt;5,0,5-Y305)+IF(Z305="N/A",0,IF(Z305&gt;5,0,5-Z305))+IF(AB305&lt;0,0,IF(AB305="-",0,IF(AB305="N/A",0,IF(AB305&gt;10,5,AB305/2))))+IF(AC305="n/a",0,IF(AC305&lt;0,0,IF(AC305&gt;10,5,AC305/2)))+IF(AE305="n/a",0,IF(AE305&lt;0,0,IF(AE305&gt;10,5,AE305/2)))+AF305/10+IF(AG305&gt;100000,3,IF(AG305&gt;10000,2,IF(AG305&gt;1000,1,0)))+IF(AL305&gt;10,5,AL305/2)+IF(AM305="n/a",0,IF(AM305&gt;10,5,AM305/2))+IF(AN305="n/a",0,IF(AN305&gt;10,5,AN305/2))+IF(AO305="n/a",0,IF(AO305&lt;0,0,IF(AO305&gt;10,5,AO305/2)))+IF(CB305&gt;10,5,CB305/2)</f>
        <v>53.80993576072485</v>
      </c>
      <c r="CH305" s="255">
        <f>IF(AB305="n/a",1.03*AP305,IF(AB305&lt;0,1.01*AP305,IF(AB305&gt;10,1.1*AP305,(1+AB305/100)*AP305)))</f>
        <v>1.4746</v>
      </c>
      <c r="CI305" s="256">
        <f>IF($AC305="n/a",1.03*CH305,IF($AC305&lt;0,1.01*CH305,IF($AC305&gt;10,1.1*CH305,(1+$AC305/100)*CH305)))</f>
        <v>1.62206</v>
      </c>
      <c r="CJ305" s="257">
        <f>IF($AE305="n/a",1.03*CI305,IF($AE305&lt;0,1.01*CI305,IF($AE305&gt;10,1.1*CI305,(1+$AE305/100)*CI305)))</f>
        <v>1.784266</v>
      </c>
      <c r="CK305" s="257">
        <f>IF($AE305="n/a",1.03*CJ305,IF($AE305&lt;0,1.01*CJ305,IF($AE305&gt;10,1.1*CJ305,(1+$AE305/100)*CJ305)))</f>
        <v>1.9626926</v>
      </c>
      <c r="CL305" s="258">
        <f>IF($AE305="n/a",1.03*CK305,IF($AE305&lt;0,1.01*CK305,IF($AE305&gt;10,1.1*CK305,(1+$AE305/100)*CK305)))</f>
        <v>2.15896186</v>
      </c>
      <c r="CM305" s="256">
        <f>SUM(CH305:CL305)</f>
        <v>9.002580460000001</v>
      </c>
      <c r="CN305" s="253">
        <f>(CM305/H305)*100</f>
        <v>6.32159290780142</v>
      </c>
      <c r="CO305" s="259">
        <v>1.36</v>
      </c>
      <c r="CP305" s="260">
        <v>52.3</v>
      </c>
      <c r="CQ305" s="261">
        <v>-3.8</v>
      </c>
      <c r="CR305" s="260">
        <v>2.6</v>
      </c>
      <c r="CS305" s="261">
        <v>16.5</v>
      </c>
    </row>
    <row r="306" ht="11.25" customHeight="1">
      <c r="A306" t="s" s="146">
        <v>1752</v>
      </c>
      <c r="B306" t="s" s="146">
        <v>1753</v>
      </c>
      <c r="C306" t="s" s="273">
        <v>829</v>
      </c>
      <c r="D306" s="267">
        <v>7</v>
      </c>
      <c r="E306" s="85">
        <v>458</v>
      </c>
      <c r="F306" t="s" s="151">
        <v>129</v>
      </c>
      <c r="G306" t="s" s="152">
        <v>129</v>
      </c>
      <c r="H306" s="496">
        <v>85.20999999999999</v>
      </c>
      <c r="I306" s="269">
        <f>(R306/H306)*100</f>
        <v>1.079685482924539</v>
      </c>
      <c r="J306" s="270">
        <v>0.22</v>
      </c>
      <c r="K306" s="270">
        <v>0.23</v>
      </c>
      <c r="L306" s="269">
        <f>((K306/J306)-1)*100</f>
        <v>4.545454545454541</v>
      </c>
      <c r="M306" s="272">
        <v>42739</v>
      </c>
      <c r="N306" s="272">
        <v>42741</v>
      </c>
      <c r="O306" s="272">
        <v>42766</v>
      </c>
      <c r="P306" t="s" s="273">
        <v>197</v>
      </c>
      <c r="Q306" s="508"/>
      <c r="R306" s="271">
        <f>K306*4</f>
        <v>0.92</v>
      </c>
      <c r="S306" s="275">
        <f>IF(OR(W306&lt;0.01,W306="n/a"),"n/a",R306/W306*100)</f>
        <v>23.58974358974359</v>
      </c>
      <c r="T306" s="276">
        <f>IF(OR(W306&lt;0.01,Z306="n/a"),"n/a",(H306/SQRT(22.5*W306*(H306/Z306))-1)*100)</f>
        <v>119.2422848977348</v>
      </c>
      <c r="U306" s="269">
        <f>IF(OR(W306&lt;0.01,W306="n/a"),"n/a",H306/W306)</f>
        <v>21.84871794871795</v>
      </c>
      <c r="V306" s="277">
        <v>12</v>
      </c>
      <c r="W306" s="268">
        <v>3.9</v>
      </c>
      <c r="X306" s="268">
        <v>1.36</v>
      </c>
      <c r="Y306" s="278">
        <v>4.18</v>
      </c>
      <c r="Z306" s="279">
        <v>4.95</v>
      </c>
      <c r="AA306" s="280">
        <v>21.4</v>
      </c>
      <c r="AB306" s="281">
        <v>24.2</v>
      </c>
      <c r="AC306" t="s" s="568">
        <v>143</v>
      </c>
      <c r="AD306" s="283">
        <v>14.1</v>
      </c>
      <c r="AE306" s="283">
        <v>16</v>
      </c>
      <c r="AF306" s="284">
        <v>2</v>
      </c>
      <c r="AG306" s="285">
        <v>3681</v>
      </c>
      <c r="AH306" s="286">
        <v>0.8</v>
      </c>
      <c r="AI306" s="287">
        <v>0</v>
      </c>
      <c r="AJ306" s="288">
        <f>IF(OR(AD306&lt;0,AD306="n/a",AD306=0,AN306="n/a"),"n/a",AN306/AD306)</f>
        <v>2.446111188263961</v>
      </c>
      <c r="AK306" t="s" s="368">
        <f>IF(OR(AN306&lt;0,AN306="n/a",AO306&lt;0,AO306="n/a"),"n/a",AN306/AO306)</f>
        <v>143</v>
      </c>
      <c r="AL306" s="290">
        <f>((AP306/AQ306)^(1/1)-1)*100</f>
        <v>15.78947368421053</v>
      </c>
      <c r="AM306" s="290">
        <f>IF(AS306=0,"n/a",((AP306/AS306)^(1/3)-1)*100)</f>
        <v>20.73621473595371</v>
      </c>
      <c r="AN306" s="290">
        <f>IF(AV306=0,"n/a",((AP306/AV306)^(1/5)-1)*100)</f>
        <v>34.49016775452185</v>
      </c>
      <c r="AO306" t="s" s="368">
        <f>IF(BB306=0,"n/a",((AP306/BB306)^(1/10)-1)*100)</f>
        <v>143</v>
      </c>
      <c r="AP306" s="288">
        <v>0.88</v>
      </c>
      <c r="AQ306" s="288">
        <v>0.76</v>
      </c>
      <c r="AR306" s="288">
        <v>0.68</v>
      </c>
      <c r="AS306" s="288">
        <v>0.5</v>
      </c>
      <c r="AT306" s="292"/>
      <c r="AU306" s="288">
        <v>0.4</v>
      </c>
      <c r="AV306" s="288">
        <v>0.2</v>
      </c>
      <c r="AW306" s="292"/>
      <c r="AX306" s="524">
        <v>0</v>
      </c>
      <c r="AY306" s="403">
        <v>0</v>
      </c>
      <c r="AZ306" s="426">
        <v>0</v>
      </c>
      <c r="BA306" s="426">
        <v>0</v>
      </c>
      <c r="BB306" s="426">
        <v>0</v>
      </c>
      <c r="BC306" s="426">
        <v>0</v>
      </c>
      <c r="BD306" s="426">
        <v>0</v>
      </c>
      <c r="BE306" s="426">
        <v>0</v>
      </c>
      <c r="BF306" s="426">
        <v>0</v>
      </c>
      <c r="BG306" s="426">
        <v>0</v>
      </c>
      <c r="BH306" s="426">
        <v>0</v>
      </c>
      <c r="BI306" s="494">
        <v>0</v>
      </c>
      <c r="BJ306" s="293">
        <f>SUM(AP306:BI306)</f>
        <v>3.42</v>
      </c>
      <c r="BK306" s="297">
        <f>((AP306/AQ306)-1)*100</f>
        <v>15.78947368421053</v>
      </c>
      <c r="BL306" s="297">
        <f>((AQ306/AR306)-1)*100</f>
        <v>11.76470588235294</v>
      </c>
      <c r="BM306" s="297">
        <f>((AR306/AS306)-1)*100</f>
        <v>36.00000000000001</v>
      </c>
      <c r="BN306" s="297">
        <f>IF(AU306=0,0,IF(AU306&gt;AS306,0,((AS306/AU306)-1)*100))</f>
        <v>25</v>
      </c>
      <c r="BO306" s="297">
        <f>IF(AV306=0,0,IF(AV306&gt;AU306,0,((AU306/AV306)-1)*100))</f>
        <v>100</v>
      </c>
      <c r="BP306" s="297">
        <f>IF(AX306=0,0,IF(AX306&gt;AV306,0,((AV306/AX306)-1)*100))</f>
        <v>0</v>
      </c>
      <c r="BQ306" s="298">
        <f>IF(AY306=0,0,IF(AY306&gt;AX306,0,((AX306/AY306)-1)*100))</f>
        <v>0</v>
      </c>
      <c r="BR306" s="299">
        <f>IF(AZ306=0,0,IF(AZ306&gt;AY306,0,((AY306/AZ306)-1)*100))</f>
        <v>0</v>
      </c>
      <c r="BS306" s="299">
        <f>IF(BA306=0,0,IF(BA306&gt;AZ306,0,((AZ306/BA306)-1)*100))</f>
        <v>0</v>
      </c>
      <c r="BT306" s="299">
        <f>IF(BB306=0,0,IF(BB306&gt;BA306,0,((BA306/BB306)-1)*100))</f>
        <v>0</v>
      </c>
      <c r="BU306" s="299">
        <f>IF(BC306=0,0,IF(BC306&gt;BB306,0,((BB306/BC306)-1)*100))</f>
        <v>0</v>
      </c>
      <c r="BV306" s="299">
        <f>IF(BD306=0,0,IF(BD306&gt;BC306,0,((BC306/BD306)-1)*100))</f>
        <v>0</v>
      </c>
      <c r="BW306" s="299">
        <f>IF(BE306=0,0,IF(BE306&gt;BD306,0,((BD306/BE306)-1)*100))</f>
        <v>0</v>
      </c>
      <c r="BX306" s="299">
        <f>IF(BF306=0,0,IF(BF306&gt;BE306,0,((BE306/BF306)-1)*100))</f>
        <v>0</v>
      </c>
      <c r="BY306" s="299">
        <f>IF(BG306=0,0,IF(BG306&gt;BF306,0,((BF306/BG306)-1)*100))</f>
        <v>0</v>
      </c>
      <c r="BZ306" s="299">
        <f>IF(BH306=0,0,IF(BH306&gt;BG306,0,((BG306/BH306)-1)*100))</f>
        <v>0</v>
      </c>
      <c r="CA306" s="300">
        <f>IF(BI306=0,0,IF(BI306&gt;BH306,0,((BH306/BI306)-1)*100))</f>
        <v>0</v>
      </c>
      <c r="CB306" s="297">
        <f>AVERAGE(BK306:CA306)</f>
        <v>11.09142232744491</v>
      </c>
      <c r="CC306" s="297">
        <f>SQRT(AVERAGE((BK306-$CB306)^2,(BL306-$CB306)^2,(BM306-$CB306)^2,(BN306-$CB306)^2,(BO306-$CB306)^2,(BP306-$CB306)^2,(BQ306-$CB306)^2,(BR306-$CB306)^2,(BS306-$CB306)^2,(BT306-$CB306)^2,(BU306-$CB306)^2,(BV306-$CB306)^2,(BW306-$CB306)^2,(BX306-$CB306)^2,(BY306-$CB306)^2,(BZ306-$CB306)^2,(CA306-$CB306)^2))</f>
        <v>24.51575933311302</v>
      </c>
      <c r="CD306" t="s" s="146">
        <v>178</v>
      </c>
      <c r="CE306" s="301">
        <f>IF(AN306="n/a","n/a",IF(U306&lt;0,"n/a",IF(U306="n/a","n/a",I306+AN306-U306)))</f>
        <v>13.72113528872844</v>
      </c>
      <c r="CF306" s="301">
        <f>IF(AN306="n/a","n/a",I306+AN306)</f>
        <v>35.56985323744639</v>
      </c>
      <c r="CG306" s="297">
        <f>D306/10+(1000-E306)/100+IF(F306="N",2,IF(F306="Y",1,0))+IF(G306="N",2,IF(G306="Y",1,0))+IF(L306&gt;10,5,L306/2)+IF(S306&gt;100,0,IF(S306&lt;0,0,(100-S306)/10))+IF(U306&gt;100,0,IF(U306&lt;0,0,(100-U306)/10))+IF(X306="-",0,IF(X306="N/A",0,IF(X306&gt;5,0,5-X306)))+IF(Y306&gt;5,0,5-Y306)+IF(Z306="N/A",0,IF(Z306&gt;5,0,5-Z306))+IF(AB306&lt;0,0,IF(AB306="-",0,IF(AB306="N/A",0,IF(AB306&gt;10,5,AB306/2))))+IF(AC306="n/a",0,IF(AC306&lt;0,0,IF(AC306&gt;10,5,AC306/2)))+IF(AE306="n/a",0,IF(AE306&lt;0,0,IF(AE306&gt;10,5,AE306/2)))+AF306/10+IF(AG306&gt;100000,3,IF(AG306&gt;10000,2,IF(AG306&gt;1000,1,0)))+IF(AL306&gt;10,5,AL306/2)+IF(AM306="n/a",0,IF(AM306&gt;10,5,AM306/2))+IF(AN306="n/a",0,IF(AN306&gt;10,5,AN306/2))+IF(AO306="n/a",0,IF(AO306&lt;0,0,IF(AO306&gt;10,5,AO306/2)))+IF(CB306&gt;10,5,CB306/2)</f>
        <v>59.55888111888112</v>
      </c>
      <c r="CH306" s="302">
        <f>IF(AB306="n/a",1.03*AP306,IF(AB306&lt;0,1.01*AP306,IF(AB306&gt;10,1.1*AP306,(1+AB306/100)*AP306)))</f>
        <v>0.9680000000000001</v>
      </c>
      <c r="CI306" s="303">
        <f>IF($AC306="n/a",1.03*CH306,IF($AC306&lt;0,1.01*CH306,IF($AC306&gt;10,1.1*CH306,(1+$AC306/100)*CH306)))</f>
        <v>0.9970400000000001</v>
      </c>
      <c r="CJ306" s="304">
        <f>IF($AE306="n/a",1.03*CI306,IF($AE306&lt;0,1.01*CI306,IF($AE306&gt;10,1.1*CI306,(1+$AE306/100)*CI306)))</f>
        <v>1.096744</v>
      </c>
      <c r="CK306" s="304">
        <f>IF($AE306="n/a",1.03*CJ306,IF($AE306&lt;0,1.01*CJ306,IF($AE306&gt;10,1.1*CJ306,(1+$AE306/100)*CJ306)))</f>
        <v>1.2064184</v>
      </c>
      <c r="CL306" s="305">
        <f>IF($AE306="n/a",1.03*CK306,IF($AE306&lt;0,1.01*CK306,IF($AE306&gt;10,1.1*CK306,(1+$AE306/100)*CK306)))</f>
        <v>1.32706024</v>
      </c>
      <c r="CM306" s="303">
        <f>SUM(CH306:CL306)</f>
        <v>5.595262640000001</v>
      </c>
      <c r="CN306" s="300">
        <f>(CM306/H306)*100</f>
        <v>6.566438962563081</v>
      </c>
      <c r="CO306" s="306">
        <v>0.76</v>
      </c>
      <c r="CP306" s="307">
        <v>25.8</v>
      </c>
      <c r="CQ306" s="308">
        <v>-4.7</v>
      </c>
      <c r="CR306" s="307">
        <v>1.8</v>
      </c>
      <c r="CS306" s="308">
        <v>7.6</v>
      </c>
    </row>
    <row r="307" ht="11.25" customHeight="1">
      <c r="A307" t="s" s="173">
        <v>1754</v>
      </c>
      <c r="B307" t="s" s="110">
        <v>1755</v>
      </c>
      <c r="C307" t="s" s="173">
        <v>736</v>
      </c>
      <c r="D307" s="174">
        <v>7</v>
      </c>
      <c r="E307" s="85">
        <v>453</v>
      </c>
      <c r="F307" t="s" s="118">
        <v>129</v>
      </c>
      <c r="G307" t="s" s="113">
        <v>129</v>
      </c>
      <c r="H307" s="495">
        <v>90.54000000000001</v>
      </c>
      <c r="I307" s="177">
        <f>(R307/H307)*100</f>
        <v>2.076430307046609</v>
      </c>
      <c r="J307" s="311">
        <v>0.41</v>
      </c>
      <c r="K307" s="311">
        <v>0.47</v>
      </c>
      <c r="L307" s="177">
        <f>((K307/J307)-1)*100</f>
        <v>14.63414634146341</v>
      </c>
      <c r="M307" s="322">
        <v>42717</v>
      </c>
      <c r="N307" s="322">
        <v>42719</v>
      </c>
      <c r="O307" s="322">
        <v>42748</v>
      </c>
      <c r="P307" t="s" s="173">
        <v>294</v>
      </c>
      <c r="Q307" s="492"/>
      <c r="R307" s="180">
        <f>K307*4</f>
        <v>1.88</v>
      </c>
      <c r="S307" s="181">
        <f>IF(OR(W307&lt;0.01,W307="n/a"),"n/a",R307/W307*100)</f>
        <v>49.6042216358839</v>
      </c>
      <c r="T307" t="s" s="542">
        <f>IF(OR(W307&lt;0.01,Z307="n/a"),"n/a",(H307/SQRT(22.5*W307*(H307/Z307))-1)*100)</f>
        <v>143</v>
      </c>
      <c r="U307" s="177">
        <f>IF(OR(W307&lt;0.01,W307="n/a"),"n/a",H307/W307)</f>
        <v>23.8891820580475</v>
      </c>
      <c r="V307" s="183">
        <v>12</v>
      </c>
      <c r="W307" s="176">
        <v>3.79</v>
      </c>
      <c r="X307" s="176">
        <v>7.03</v>
      </c>
      <c r="Y307" s="184">
        <v>2.38</v>
      </c>
      <c r="Z307" t="s" s="543">
        <v>143</v>
      </c>
      <c r="AA307" s="544">
        <v>-70.3</v>
      </c>
      <c r="AB307" s="647">
        <v>2</v>
      </c>
      <c r="AC307" s="188">
        <v>8.75</v>
      </c>
      <c r="AD307" s="189">
        <v>8</v>
      </c>
      <c r="AE307" s="189">
        <v>3.4</v>
      </c>
      <c r="AF307" s="190">
        <v>16</v>
      </c>
      <c r="AG307" s="191">
        <v>14767</v>
      </c>
      <c r="AH307" s="192">
        <v>0.1</v>
      </c>
      <c r="AI307" t="s" s="392">
        <v>143</v>
      </c>
      <c r="AJ307" s="194">
        <f>IF(OR(AD307&lt;0,AD307="n/a",AD307=0,AN307="n/a"),"n/a",AN307/AD307)</f>
        <v>6.180747334514719</v>
      </c>
      <c r="AK307" s="195">
        <f>IF(OR(AN307&lt;0,AN307="n/a",AO307&lt;0,AO307="n/a"),"n/a",AN307/AO307)</f>
        <v>5.84089623020398</v>
      </c>
      <c r="AL307" s="196">
        <f>((AP307/AQ307)^(1/1)-1)*100</f>
        <v>20.58823529411764</v>
      </c>
      <c r="AM307" s="196">
        <f>IF(AS307=0,"n/a",((AP307/AS307)^(1/3)-1)*100)</f>
        <v>14.5879940143482</v>
      </c>
      <c r="AN307" s="196">
        <f>IF(AV307=0,"n/a",((AP307/AV307)^(1/5)-1)*100)</f>
        <v>49.44597867611775</v>
      </c>
      <c r="AO307" s="197">
        <f>IF(BB307=0,"n/a",((AP307/BB307)^(1/10)-1)*100)</f>
        <v>8.465478023805083</v>
      </c>
      <c r="AP307" s="194">
        <v>1.64</v>
      </c>
      <c r="AQ307" s="194">
        <v>1.36</v>
      </c>
      <c r="AR307" s="194">
        <v>1.27</v>
      </c>
      <c r="AS307" s="194">
        <v>1.09</v>
      </c>
      <c r="AT307" s="199"/>
      <c r="AU307" s="194">
        <v>0.92</v>
      </c>
      <c r="AV307" s="194">
        <v>0.22</v>
      </c>
      <c r="AW307" s="199"/>
      <c r="AX307" s="398">
        <v>0</v>
      </c>
      <c r="AY307" s="370">
        <v>0.20213</v>
      </c>
      <c r="AZ307" s="203">
        <v>0.80852</v>
      </c>
      <c r="BA307" s="202">
        <v>0.80852</v>
      </c>
      <c r="BB307" s="202">
        <v>0.72766</v>
      </c>
      <c r="BC307" s="202">
        <v>0.6468</v>
      </c>
      <c r="BD307" s="203">
        <v>0.57888</v>
      </c>
      <c r="BE307" s="203">
        <v>0.57888</v>
      </c>
      <c r="BF307" s="203">
        <v>0.57888</v>
      </c>
      <c r="BG307" s="203">
        <v>0.57888</v>
      </c>
      <c r="BH307" s="203">
        <v>0.57888</v>
      </c>
      <c r="BI307" s="204">
        <v>0.57888</v>
      </c>
      <c r="BJ307" s="200">
        <f>SUM(AP307:BI307)</f>
        <v>13.16691</v>
      </c>
      <c r="BK307" s="205">
        <f>((AP307/AQ307)-1)*100</f>
        <v>20.58823529411764</v>
      </c>
      <c r="BL307" s="205">
        <f>((AQ307/AR307)-1)*100</f>
        <v>7.086614173228356</v>
      </c>
      <c r="BM307" s="205">
        <f>((AR307/AS307)-1)*100</f>
        <v>16.5137614678899</v>
      </c>
      <c r="BN307" s="205">
        <f>IF(AU307=0,0,IF(AU307&gt;AS307,0,((AS307/AU307)-1)*100))</f>
        <v>18.47826086956521</v>
      </c>
      <c r="BO307" s="205">
        <f>IF(AV307=0,0,IF(AV307&gt;AU307,0,((AU307/AV307)-1)*100))</f>
        <v>318.1818181818182</v>
      </c>
      <c r="BP307" s="205">
        <f>IF(AX307=0,0,IF(AX307&gt;AV307,0,((AV307/AX307)-1)*100))</f>
        <v>0</v>
      </c>
      <c r="BQ307" s="206">
        <f>IF(AY307=0,0,IF(AY307&gt;AX307,0,((AX307/AY307)-1)*100))</f>
        <v>0</v>
      </c>
      <c r="BR307" s="207">
        <f>IF(AZ307=0,0,IF(AZ307&gt;AY307,0,((AY307/AZ307)-1)*100))</f>
        <v>0</v>
      </c>
      <c r="BS307" s="207">
        <f>IF(BA307=0,0,IF(BA307&gt;AZ307,0,((AZ307/BA307)-1)*100))</f>
        <v>0</v>
      </c>
      <c r="BT307" s="207">
        <f>IF(BB307=0,0,IF(BB307&gt;BA307,0,((BA307/BB307)-1)*100))</f>
        <v>11.11233268284639</v>
      </c>
      <c r="BU307" s="207">
        <f>IF(BC307=0,0,IF(BC307&gt;BB307,0,((BB307/BC307)-1)*100))</f>
        <v>12.50154607297462</v>
      </c>
      <c r="BV307" s="207">
        <f>IF(BD307=0,0,IF(BD307&gt;BC307,0,((BC307/BD307)-1)*100))</f>
        <v>11.73300165837481</v>
      </c>
      <c r="BW307" s="207">
        <f>IF(BE307=0,0,IF(BE307&gt;BD307,0,((BD307/BE307)-1)*100))</f>
        <v>0</v>
      </c>
      <c r="BX307" s="207">
        <f>IF(BF307=0,0,IF(BF307&gt;BE307,0,((BE307/BF307)-1)*100))</f>
        <v>0</v>
      </c>
      <c r="BY307" s="207">
        <f>IF(BG307=0,0,IF(BG307&gt;BF307,0,((BF307/BG307)-1)*100))</f>
        <v>0</v>
      </c>
      <c r="BZ307" s="207">
        <f>IF(BH307=0,0,IF(BH307&gt;BG307,0,((BG307/BH307)-1)*100))</f>
        <v>0</v>
      </c>
      <c r="CA307" s="208">
        <f>IF(BI307=0,0,IF(BI307&gt;BH307,0,((BH307/BI307)-1)*100))</f>
        <v>0</v>
      </c>
      <c r="CB307" s="205">
        <f>AVERAGE(BK307:CA307)</f>
        <v>24.48209237651854</v>
      </c>
      <c r="CC307" s="205">
        <f>SQRT(AVERAGE((BK307-$CB307)^2,(BL307-$CB307)^2,(BM307-$CB307)^2,(BN307-$CB307)^2,(BO307-$CB307)^2,(BP307-$CB307)^2,(BQ307-$CB307)^2,(BR307-$CB307)^2,(BS307-$CB307)^2,(BT307-$CB307)^2,(BU307-$CB307)^2,(BV307-$CB307)^2,(BW307-$CB307)^2,(BX307-$CB307)^2,(BY307-$CB307)^2,(BZ307-$CB307)^2,(CA307-$CB307)^2))</f>
        <v>73.78666104367836</v>
      </c>
      <c r="CD307" t="s" s="110">
        <v>178</v>
      </c>
      <c r="CE307" s="209">
        <f>IF(AN307="n/a","n/a",IF(U307&lt;0,"n/a",IF(U307="n/a","n/a",I307+AN307-U307)))</f>
        <v>27.63322692511687</v>
      </c>
      <c r="CF307" s="209">
        <f>IF(AN307="n/a","n/a",I307+AN307)</f>
        <v>51.52240898316436</v>
      </c>
      <c r="CG307" s="205">
        <f>D307/10+(1000-E307)/100+IF(F307="N",2,IF(F307="Y",1,0))+IF(G307="N",2,IF(G307="Y",1,0))+IF(L307&gt;10,5,L307/2)+IF(S307&gt;100,0,IF(S307&lt;0,0,(100-S307)/10))+IF(U307&gt;100,0,IF(U307&lt;0,0,(100-U307)/10))+IF(X307="-",0,IF(X307="N/A",0,IF(X307&gt;5,0,5-X307)))+IF(Y307&gt;5,0,5-Y307)+IF(Z307="N/A",0,IF(Z307&gt;5,0,5-Z307))+IF(AB307&lt;0,0,IF(AB307="-",0,IF(AB307="N/A",0,IF(AB307&gt;10,5,AB307/2))))+IF(AC307="n/a",0,IF(AC307&lt;0,0,IF(AC307&gt;10,5,AC307/2)))+IF(AE307="n/a",0,IF(AE307&lt;0,0,IF(AE307&gt;10,5,AE307/2)))+AF307/10+IF(AG307&gt;100000,3,IF(AG307&gt;10000,2,IF(AG307&gt;1000,1,0)))+IF(AL307&gt;10,5,AL307/2)+IF(AM307="n/a",0,IF(AM307&gt;10,5,AM307/2))+IF(AN307="n/a",0,IF(AN307&gt;10,5,AN307/2))+IF(AO307="n/a",0,IF(AO307&lt;0,0,IF(AO307&gt;10,5,AO307/2)))+IF(CB307&gt;10,5,CB307/2)</f>
        <v>61.34839864250941</v>
      </c>
      <c r="CH307" s="315">
        <f>IF(AB307="n/a",1.03*AP307,IF(AB307&lt;0,1.01*AP307,IF(AB307&gt;10,1.1*AP307,(1+AB307/100)*AP307)))</f>
        <v>1.6728</v>
      </c>
      <c r="CI307" s="211">
        <f>IF($AC307="n/a",1.03*CH307,IF($AC307&lt;0,1.01*CH307,IF($AC307&gt;10,1.1*CH307,(1+$AC307/100)*CH307)))</f>
        <v>1.81917</v>
      </c>
      <c r="CJ307" s="212">
        <f>IF($AE307="n/a",1.03*CI307,IF($AE307&lt;0,1.01*CI307,IF($AE307&gt;10,1.1*CI307,(1+$AE307/100)*CI307)))</f>
        <v>1.88102178</v>
      </c>
      <c r="CK307" s="212">
        <f>IF($AE307="n/a",1.03*CJ307,IF($AE307&lt;0,1.01*CJ307,IF($AE307&gt;10,1.1*CJ307,(1+$AE307/100)*CJ307)))</f>
        <v>1.944976520520</v>
      </c>
      <c r="CL307" s="210">
        <f>IF($AE307="n/a",1.03*CK307,IF($AE307&lt;0,1.01*CK307,IF($AE307&gt;10,1.1*CK307,(1+$AE307/100)*CK307)))</f>
        <v>2.01110572221768</v>
      </c>
      <c r="CM307" s="211">
        <f>SUM(CH307:CL307)</f>
        <v>9.329074022737679</v>
      </c>
      <c r="CN307" s="208">
        <f>(CM307/H307)*100</f>
        <v>10.3038149135605</v>
      </c>
      <c r="CO307" s="213">
        <v>0.32</v>
      </c>
      <c r="CP307" s="214">
        <v>27.1</v>
      </c>
      <c r="CQ307" s="215">
        <v>-3.4</v>
      </c>
      <c r="CR307" s="214">
        <v>3.8</v>
      </c>
      <c r="CS307" s="215">
        <v>6.2</v>
      </c>
    </row>
    <row r="308" ht="11.25" customHeight="1">
      <c r="A308" t="s" s="116">
        <v>1756</v>
      </c>
      <c r="B308" t="s" s="116">
        <v>1757</v>
      </c>
      <c r="C308" t="s" s="227">
        <v>1758</v>
      </c>
      <c r="D308" s="218">
        <v>6</v>
      </c>
      <c r="E308" s="85">
        <v>590</v>
      </c>
      <c r="F308" t="s" s="220">
        <v>129</v>
      </c>
      <c r="G308" t="s" s="221">
        <v>129</v>
      </c>
      <c r="H308" s="493">
        <v>27.7</v>
      </c>
      <c r="I308" s="223">
        <f>(R308/H308)*100</f>
        <v>1.877256317689531</v>
      </c>
      <c r="J308" s="224">
        <v>0.11</v>
      </c>
      <c r="K308" s="224">
        <v>0.13</v>
      </c>
      <c r="L308" s="223">
        <f>((K308/J308)-1)*100</f>
        <v>18.18181818181819</v>
      </c>
      <c r="M308" s="327">
        <v>42468</v>
      </c>
      <c r="N308" s="327">
        <v>42472</v>
      </c>
      <c r="O308" s="327">
        <v>42486</v>
      </c>
      <c r="P308" t="s" s="227">
        <v>350</v>
      </c>
      <c r="Q308" s="576"/>
      <c r="R308" s="225">
        <f>K308*4</f>
        <v>0.52</v>
      </c>
      <c r="S308" s="228">
        <f>IF(OR(W308&lt;0.01,W308="n/a"),"n/a",R308/W308*100)</f>
        <v>45.21739130434783</v>
      </c>
      <c r="T308" s="229">
        <f>IF(OR(W308&lt;0.01,Z308="n/a"),"n/a",(H308/SQRT(22.5*W308*(H308/Z308))-1)*100)</f>
        <v>19.77111827542926</v>
      </c>
      <c r="U308" s="223">
        <f>IF(OR(W308&lt;0.01,W308="n/a"),"n/a",H308/W308)</f>
        <v>24.08695652173913</v>
      </c>
      <c r="V308" s="230">
        <v>1</v>
      </c>
      <c r="W308" s="222">
        <v>1.15</v>
      </c>
      <c r="X308" s="222">
        <v>1.6</v>
      </c>
      <c r="Y308" s="231">
        <v>1.18</v>
      </c>
      <c r="Z308" s="232">
        <v>1.34</v>
      </c>
      <c r="AA308" s="233">
        <v>5.7</v>
      </c>
      <c r="AB308" s="234">
        <v>-20.6</v>
      </c>
      <c r="AC308" s="235">
        <v>9.83</v>
      </c>
      <c r="AD308" s="236">
        <v>3.4</v>
      </c>
      <c r="AE308" s="236">
        <v>15</v>
      </c>
      <c r="AF308" s="237">
        <v>5</v>
      </c>
      <c r="AG308" s="238">
        <v>635</v>
      </c>
      <c r="AH308" s="239">
        <v>3.8</v>
      </c>
      <c r="AI308" s="240">
        <v>0.06</v>
      </c>
      <c r="AJ308" s="241">
        <f>IF(OR(AD308&lt;0,AD308="n/a",AD308=0,AN308="n/a"),"n/a",AN308/AD308)</f>
        <v>12.03270450895097</v>
      </c>
      <c r="AK308" s="242">
        <f>IF(OR(AN308&lt;0,AN308="n/a",AO308&lt;0,AO308="n/a"),"n/a",AN308/AO308)</f>
        <v>5.066562311587473</v>
      </c>
      <c r="AL308" s="243">
        <f>((AP308/AQ308)^(1/1)-1)*100</f>
        <v>13.63636363636365</v>
      </c>
      <c r="AM308" s="243">
        <f>IF(AS308=0,"n/a",((AP308/AS308)^(1/3)-1)*100)</f>
        <v>24.35565865985811</v>
      </c>
      <c r="AN308" s="243">
        <f>IF(AV308=0,"n/a",((AP308/AV308)^(1/5)-1)*100)</f>
        <v>40.9111953304333</v>
      </c>
      <c r="AO308" s="244">
        <f>IF(BB308=0,"n/a",((AP308/BB308)^(1/10)-1)*100)</f>
        <v>8.07474433638513</v>
      </c>
      <c r="AP308" s="241">
        <v>0.5</v>
      </c>
      <c r="AQ308" s="241">
        <v>0.44</v>
      </c>
      <c r="AR308" s="241">
        <v>0.38</v>
      </c>
      <c r="AS308" s="241">
        <v>0.26</v>
      </c>
      <c r="AT308" s="245"/>
      <c r="AU308" s="241">
        <v>0.18</v>
      </c>
      <c r="AV308" s="241">
        <v>0.09</v>
      </c>
      <c r="AW308" s="245"/>
      <c r="AX308" s="583">
        <v>0</v>
      </c>
      <c r="AY308" s="394">
        <v>0.05</v>
      </c>
      <c r="AZ308" s="248">
        <v>0.32</v>
      </c>
      <c r="BA308" s="248">
        <v>0.3</v>
      </c>
      <c r="BB308" s="248">
        <v>0.23</v>
      </c>
      <c r="BC308" s="248">
        <v>0.19</v>
      </c>
      <c r="BD308" s="248">
        <v>0.15</v>
      </c>
      <c r="BE308" s="248">
        <v>0.09</v>
      </c>
      <c r="BF308" s="317">
        <v>0.06</v>
      </c>
      <c r="BG308" s="248">
        <v>0.06</v>
      </c>
      <c r="BH308" s="248">
        <v>0.05</v>
      </c>
      <c r="BI308" s="249">
        <v>0.0475</v>
      </c>
      <c r="BJ308" s="246">
        <f>SUM(AP308:BI308)</f>
        <v>3.397499999999999</v>
      </c>
      <c r="BK308" s="250">
        <f>((AP308/AQ308)-1)*100</f>
        <v>13.63636363636365</v>
      </c>
      <c r="BL308" s="250">
        <f>((AQ308/AR308)-1)*100</f>
        <v>15.78947368421053</v>
      </c>
      <c r="BM308" s="250">
        <f>((AR308/AS308)-1)*100</f>
        <v>46.15384615384615</v>
      </c>
      <c r="BN308" s="250">
        <f>IF(AU308=0,0,IF(AU308&gt;AS308,0,((AS308/AU308)-1)*100))</f>
        <v>44.44444444444446</v>
      </c>
      <c r="BO308" s="250">
        <f>IF(AV308=0,0,IF(AV308&gt;AU308,0,((AU308/AV308)-1)*100))</f>
        <v>100</v>
      </c>
      <c r="BP308" s="250">
        <f>IF(AX308=0,0,IF(AX308&gt;AV308,0,((AV308/AX308)-1)*100))</f>
        <v>0</v>
      </c>
      <c r="BQ308" s="251">
        <f>IF(AY308=0,0,IF(AY308&gt;AX308,0,((AX308/AY308)-1)*100))</f>
        <v>0</v>
      </c>
      <c r="BR308" s="252">
        <f>IF(AZ308=0,0,IF(AZ308&gt;AY308,0,((AY308/AZ308)-1)*100))</f>
        <v>0</v>
      </c>
      <c r="BS308" s="252">
        <f>IF(BA308=0,0,IF(BA308&gt;AZ308,0,((AZ308/BA308)-1)*100))</f>
        <v>6.666666666666665</v>
      </c>
      <c r="BT308" s="252">
        <f>IF(BB308=0,0,IF(BB308&gt;BA308,0,((BA308/BB308)-1)*100))</f>
        <v>30.43478260869563</v>
      </c>
      <c r="BU308" s="252">
        <f>IF(BC308=0,0,IF(BC308&gt;BB308,0,((BB308/BC308)-1)*100))</f>
        <v>21.05263157894737</v>
      </c>
      <c r="BV308" s="252">
        <f>IF(BD308=0,0,IF(BD308&gt;BC308,0,((BC308/BD308)-1)*100))</f>
        <v>26.66666666666668</v>
      </c>
      <c r="BW308" s="252">
        <f>IF(BE308=0,0,IF(BE308&gt;BD308,0,((BD308/BE308)-1)*100))</f>
        <v>66.66666666666667</v>
      </c>
      <c r="BX308" s="252">
        <f>IF(BF308=0,0,IF(BF308&gt;BE308,0,((BE308/BF308)-1)*100))</f>
        <v>50</v>
      </c>
      <c r="BY308" s="252">
        <f>IF(BG308=0,0,IF(BG308&gt;BF308,0,((BF308/BG308)-1)*100))</f>
        <v>0</v>
      </c>
      <c r="BZ308" s="252">
        <f>IF(BH308=0,0,IF(BH308&gt;BG308,0,((BG308/BH308)-1)*100))</f>
        <v>20</v>
      </c>
      <c r="CA308" s="253">
        <f>IF(BI308=0,0,IF(BI308&gt;BH308,0,((BH308/BI308)-1)*100))</f>
        <v>5.263157894736836</v>
      </c>
      <c r="CB308" s="250">
        <f>AVERAGE(BK308:CA308)</f>
        <v>26.28086470595557</v>
      </c>
      <c r="CC308" s="250">
        <f>SQRT(AVERAGE((BK308-$CB308)^2,(BL308-$CB308)^2,(BM308-$CB308)^2,(BN308-$CB308)^2,(BO308-$CB308)^2,(BP308-$CB308)^2,(BQ308-$CB308)^2,(BR308-$CB308)^2,(BS308-$CB308)^2,(BT308-$CB308)^2,(BU308-$CB308)^2,(BV308-$CB308)^2,(BW308-$CB308)^2,(BX308-$CB308)^2,(BY308-$CB308)^2,(BZ308-$CB308)^2,(CA308-$CB308)^2))</f>
        <v>26.89446556264112</v>
      </c>
      <c r="CD308" t="s" s="116">
        <v>302</v>
      </c>
      <c r="CE308" s="254">
        <f>IF(AN308="n/a","n/a",IF(U308&lt;0,"n/a",IF(U308="n/a","n/a",I308+AN308-U308)))</f>
        <v>18.7014951263837</v>
      </c>
      <c r="CF308" s="254">
        <f>IF(AN308="n/a","n/a",I308+AN308)</f>
        <v>42.78845164812283</v>
      </c>
      <c r="CG308" s="250">
        <f>D308/10+(1000-E308)/100+IF(F308="N",2,IF(F308="Y",1,0))+IF(G308="N",2,IF(G308="Y",1,0))+IF(L308&gt;10,5,L308/2)+IF(S308&gt;100,0,IF(S308&lt;0,0,(100-S308)/10))+IF(U308&gt;100,0,IF(U308&lt;0,0,(100-U308)/10))+IF(X308="-",0,IF(X308="N/A",0,IF(X308&gt;5,0,5-X308)))+IF(Y308&gt;5,0,5-Y308)+IF(Z308="N/A",0,IF(Z308&gt;5,0,5-Z308))+IF(AB308&lt;0,0,IF(AB308="-",0,IF(AB308="N/A",0,IF(AB308&gt;10,5,AB308/2))))+IF(AC308="n/a",0,IF(AC308&lt;0,0,IF(AC308&gt;10,5,AC308/2)))+IF(AE308="n/a",0,IF(AE308&lt;0,0,IF(AE308&gt;10,5,AE308/2)))+AF308/10+IF(AG308&gt;100000,3,IF(AG308&gt;10000,2,IF(AG308&gt;1000,1,0)))+IF(AL308&gt;10,5,AL308/2)+IF(AM308="n/a",0,IF(AM308&gt;10,5,AM308/2))+IF(AN308="n/a",0,IF(AN308&gt;10,5,AN308/2))+IF(AO308="n/a",0,IF(AO308&lt;0,0,IF(AO308&gt;10,5,AO308/2)))+IF(CB308&gt;10,5,CB308/2)</f>
        <v>68.10193738558387</v>
      </c>
      <c r="CH308" s="255">
        <f>IF(AB308="n/a",1.03*AP308,IF(AB308&lt;0,1.01*AP308,IF(AB308&gt;10,1.1*AP308,(1+AB308/100)*AP308)))</f>
        <v>0.505</v>
      </c>
      <c r="CI308" s="256">
        <f>IF($AC308="n/a",1.03*CH308,IF($AC308&lt;0,1.01*CH308,IF($AC308&gt;10,1.1*CH308,(1+$AC308/100)*CH308)))</f>
        <v>0.5546415</v>
      </c>
      <c r="CJ308" s="257">
        <f>IF($AE308="n/a",1.03*CI308,IF($AE308&lt;0,1.01*CI308,IF($AE308&gt;10,1.1*CI308,(1+$AE308/100)*CI308)))</f>
        <v>0.6101056500000001</v>
      </c>
      <c r="CK308" s="257">
        <f>IF($AE308="n/a",1.03*CJ308,IF($AE308&lt;0,1.01*CJ308,IF($AE308&gt;10,1.1*CJ308,(1+$AE308/100)*CJ308)))</f>
        <v>0.6711162150000001</v>
      </c>
      <c r="CL308" s="258">
        <f>IF($AE308="n/a",1.03*CK308,IF($AE308&lt;0,1.01*CK308,IF($AE308&gt;10,1.1*CK308,(1+$AE308/100)*CK308)))</f>
        <v>0.7382278365000001</v>
      </c>
      <c r="CM308" s="256">
        <f>SUM(CH308:CL308)</f>
        <v>3.0790912015</v>
      </c>
      <c r="CN308" s="253">
        <f>(CM308/H308)*100</f>
        <v>11.11585271299639</v>
      </c>
      <c r="CO308" s="259">
        <v>0.18</v>
      </c>
      <c r="CP308" s="260">
        <v>35.1</v>
      </c>
      <c r="CQ308" s="261">
        <v>-13.3</v>
      </c>
      <c r="CR308" s="260">
        <v>2.3</v>
      </c>
      <c r="CS308" s="261">
        <v>11.7</v>
      </c>
    </row>
    <row r="309" ht="11.25" customHeight="1">
      <c r="A309" t="s" s="227">
        <v>1759</v>
      </c>
      <c r="B309" t="s" s="116">
        <v>1760</v>
      </c>
      <c r="C309" t="s" s="227">
        <v>588</v>
      </c>
      <c r="D309" s="218">
        <v>5</v>
      </c>
      <c r="E309" s="85">
        <v>800</v>
      </c>
      <c r="F309" t="s" s="220">
        <v>129</v>
      </c>
      <c r="G309" t="s" s="221">
        <v>129</v>
      </c>
      <c r="H309" s="493">
        <v>35.26</v>
      </c>
      <c r="I309" s="223">
        <f>(R309/H309)*100</f>
        <v>6.664775950085083</v>
      </c>
      <c r="J309" s="224">
        <v>0.5625</v>
      </c>
      <c r="K309" s="224">
        <v>0.5875</v>
      </c>
      <c r="L309" s="223">
        <f>((K309/J309)-1)*100</f>
        <v>4.444444444444451</v>
      </c>
      <c r="M309" s="226">
        <v>43042</v>
      </c>
      <c r="N309" s="226">
        <v>43045</v>
      </c>
      <c r="O309" s="226">
        <v>43053</v>
      </c>
      <c r="P309" t="s" s="227">
        <v>677</v>
      </c>
      <c r="Q309" t="s" s="227">
        <v>131</v>
      </c>
      <c r="R309" s="225">
        <f>K309*4</f>
        <v>2.35</v>
      </c>
      <c r="S309" s="228">
        <f>IF(OR(W309&lt;0.01,W309="n/a"),"n/a",R309/W309*100)</f>
        <v>258.2417582417582</v>
      </c>
      <c r="T309" s="229">
        <f>IF(OR(W309&lt;0.01,Z309="n/a"),"n/a",(H309/SQRT(22.5*W309*(H309/Z309))-1)*100)</f>
        <v>51.34044939781177</v>
      </c>
      <c r="U309" s="223">
        <f>IF(OR(W309&lt;0.01,W309="n/a"),"n/a",H309/W309)</f>
        <v>38.74725274725274</v>
      </c>
      <c r="V309" s="230">
        <v>12</v>
      </c>
      <c r="W309" s="222">
        <v>0.91</v>
      </c>
      <c r="X309" s="222">
        <v>5.02</v>
      </c>
      <c r="Y309" s="231">
        <v>3.86</v>
      </c>
      <c r="Z309" s="232">
        <v>1.33</v>
      </c>
      <c r="AA309" s="233">
        <v>1.8</v>
      </c>
      <c r="AB309" s="234">
        <v>-99.7</v>
      </c>
      <c r="AC309" s="674">
        <v>65.48999999999999</v>
      </c>
      <c r="AD309" s="236">
        <v>-9.33</v>
      </c>
      <c r="AE309" s="236">
        <v>7.75</v>
      </c>
      <c r="AF309" s="237">
        <v>14</v>
      </c>
      <c r="AG309" s="238">
        <v>13508</v>
      </c>
      <c r="AH309" s="239">
        <v>0.2</v>
      </c>
      <c r="AI309" s="240">
        <v>0</v>
      </c>
      <c r="AJ309" t="s" s="265">
        <f>IF(OR(AD309&lt;0,AD309="n/a",AD309=0,AN309="n/a"),"n/a",AN309/AD309)</f>
        <v>143</v>
      </c>
      <c r="AK309" t="s" s="265">
        <f>IF(OR(AN309&lt;0,AN309="n/a",AO309&lt;0,AO309="n/a"),"n/a",AN309/AO309)</f>
        <v>143</v>
      </c>
      <c r="AL309" s="243">
        <f>((AP309/AQ309)^(1/1)-1)*100</f>
        <v>19.23641703377385</v>
      </c>
      <c r="AM309" s="243">
        <f>IF(AS309=0,"n/a",((AP309/AS309)^(1/3)-1)*100)</f>
        <v>25.30050129173544</v>
      </c>
      <c r="AN309" t="s" s="265">
        <f>IF(AV309=0,"n/a",((AP309/AV309)^(1/5)-1)*100)</f>
        <v>143</v>
      </c>
      <c r="AO309" t="s" s="265">
        <f>IF(BB309=0,"n/a",((AP309/BB309)^(1/10)-1)*100)</f>
        <v>143</v>
      </c>
      <c r="AP309" s="241">
        <v>2.03</v>
      </c>
      <c r="AQ309" s="241">
        <v>1.7025</v>
      </c>
      <c r="AR309" s="241">
        <v>1.34</v>
      </c>
      <c r="AS309" s="241">
        <v>1.0319</v>
      </c>
      <c r="AT309" s="245"/>
      <c r="AU309" s="321">
        <v>0</v>
      </c>
      <c r="AV309" s="321">
        <v>0</v>
      </c>
      <c r="AW309" s="245"/>
      <c r="AX309" s="583">
        <v>0</v>
      </c>
      <c r="AY309" s="394">
        <v>0</v>
      </c>
      <c r="AZ309" s="317">
        <v>0</v>
      </c>
      <c r="BA309" s="317">
        <v>0</v>
      </c>
      <c r="BB309" s="317">
        <v>0</v>
      </c>
      <c r="BC309" s="317">
        <v>0</v>
      </c>
      <c r="BD309" s="317">
        <v>0</v>
      </c>
      <c r="BE309" s="317">
        <v>0</v>
      </c>
      <c r="BF309" s="317">
        <v>0</v>
      </c>
      <c r="BG309" s="317">
        <v>0</v>
      </c>
      <c r="BH309" s="317">
        <v>0</v>
      </c>
      <c r="BI309" s="401">
        <v>0</v>
      </c>
      <c r="BJ309" s="246">
        <f>SUM(AP309:BI309)</f>
        <v>6.1044</v>
      </c>
      <c r="BK309" s="250">
        <f>((AP309/AQ309)-1)*100</f>
        <v>19.23641703377385</v>
      </c>
      <c r="BL309" s="250">
        <f>((AQ309/AR309)-1)*100</f>
        <v>27.05223880597014</v>
      </c>
      <c r="BM309" s="250">
        <f>((AR309/AS309)-1)*100</f>
        <v>29.85754433569145</v>
      </c>
      <c r="BN309" s="250">
        <f>IF(AU309=0,0,IF(AU309&gt;AS309,0,((AS309/AU309)-1)*100))</f>
        <v>0</v>
      </c>
      <c r="BO309" s="250">
        <f>IF(AV309=0,0,IF(AV309&gt;AU309,0,((AU309/AV309)-1)*100))</f>
        <v>0</v>
      </c>
      <c r="BP309" s="250">
        <f>IF(AX309=0,0,IF(AX309&gt;AV309,0,((AV309/AX309)-1)*100))</f>
        <v>0</v>
      </c>
      <c r="BQ309" s="251">
        <f>IF(AY309=0,0,IF(AY309&gt;AX309,0,((AX309/AY309)-1)*100))</f>
        <v>0</v>
      </c>
      <c r="BR309" s="252">
        <f>IF(AZ309=0,0,IF(AZ309&gt;AY309,0,((AY309/AZ309)-1)*100))</f>
        <v>0</v>
      </c>
      <c r="BS309" s="252">
        <f>IF(BA309=0,0,IF(BA309&gt;AZ309,0,((AZ309/BA309)-1)*100))</f>
        <v>0</v>
      </c>
      <c r="BT309" s="252">
        <f>IF(BB309=0,0,IF(BB309&gt;BA309,0,((BA309/BB309)-1)*100))</f>
        <v>0</v>
      </c>
      <c r="BU309" s="252">
        <f>IF(BC309=0,0,IF(BC309&gt;BB309,0,((BB309/BC309)-1)*100))</f>
        <v>0</v>
      </c>
      <c r="BV309" s="252">
        <f>IF(BD309=0,0,IF(BD309&gt;BC309,0,((BC309/BD309)-1)*100))</f>
        <v>0</v>
      </c>
      <c r="BW309" s="252">
        <f>IF(BE309=0,0,IF(BE309&gt;BD309,0,((BD309/BE309)-1)*100))</f>
        <v>0</v>
      </c>
      <c r="BX309" s="252">
        <f>IF(BF309=0,0,IF(BF309&gt;BE309,0,((BE309/BF309)-1)*100))</f>
        <v>0</v>
      </c>
      <c r="BY309" s="252">
        <f>IF(BG309=0,0,IF(BG309&gt;BF309,0,((BF309/BG309)-1)*100))</f>
        <v>0</v>
      </c>
      <c r="BZ309" s="252">
        <f>IF(BH309=0,0,IF(BH309&gt;BG309,0,((BG309/BH309)-1)*100))</f>
        <v>0</v>
      </c>
      <c r="CA309" s="253">
        <f>IF(BI309=0,0,IF(BI309&gt;BH309,0,((BH309/BI309)-1)*100))</f>
        <v>0</v>
      </c>
      <c r="CB309" s="250">
        <f>AVERAGE(BK309:CA309)</f>
        <v>4.47918824561385</v>
      </c>
      <c r="CC309" s="250">
        <f>SQRT(AVERAGE((BK309-$CB309)^2,(BL309-$CB309)^2,(BM309-$CB309)^2,(BN309-$CB309)^2,(BO309-$CB309)^2,(BP309-$CB309)^2,(BQ309-$CB309)^2,(BR309-$CB309)^2,(BS309-$CB309)^2,(BT309-$CB309)^2,(BU309-$CB309)^2,(BV309-$CB309)^2,(BW309-$CB309)^2,(BX309-$CB309)^2,(BY309-$CB309)^2,(BZ309-$CB309)^2,(CA309-$CB309)^2))</f>
        <v>9.858597781501695</v>
      </c>
      <c r="CD309" t="s" s="116">
        <v>222</v>
      </c>
      <c r="CE309" t="s" s="402">
        <f>IF(AN309="n/a","n/a",IF(U309&lt;0,"n/a",IF(U309="n/a","n/a",I309+AN309-U309)))</f>
        <v>143</v>
      </c>
      <c r="CF309" t="s" s="402">
        <f>IF(AN309="n/a","n/a",I309+AN309)</f>
        <v>143</v>
      </c>
      <c r="CG309" s="250">
        <f>D309/10+(1000-E309)/100+IF(F309="N",2,IF(F309="Y",1,0))+IF(G309="N",2,IF(G309="Y",1,0))+IF(L309&gt;10,5,L309/2)+IF(S309&gt;100,0,IF(S309&lt;0,0,(100-S309)/10))+IF(U309&gt;100,0,IF(U309&lt;0,0,(100-U309)/10))+IF(X309="-",0,IF(X309="N/A",0,IF(X309&gt;5,0,5-X309)))+IF(Y309&gt;5,0,5-Y309)+IF(Z309="N/A",0,IF(Z309&gt;5,0,5-Z309))+IF(AB309&lt;0,0,IF(AB309="-",0,IF(AB309="N/A",0,IF(AB309&gt;10,5,AB309/2))))+IF(AC309="n/a",0,IF(AC309&lt;0,0,IF(AC309&gt;10,5,AC309/2)))+IF(AE309="n/a",0,IF(AE309&lt;0,0,IF(AE309&gt;10,5,AE309/2)))+AF309/10+IF(AG309&gt;100000,3,IF(AG309&gt;10000,2,IF(AG309&gt;1000,1,0)))+IF(AL309&gt;10,5,AL309/2)+IF(AM309="n/a",0,IF(AM309&gt;10,5,AM309/2))+IF(AN309="n/a",0,IF(AN309&gt;10,5,AN309/2))+IF(AO309="n/a",0,IF(AO309&lt;0,0,IF(AO309&gt;10,5,AO309/2)))+IF(CB309&gt;10,5,CB309/2)</f>
        <v>40.17209107030388</v>
      </c>
      <c r="CH309" s="255">
        <f>IF(AB309="n/a",1.03*AP309,IF(AB309&lt;0,1.01*AP309,IF(AB309&gt;10,1.1*AP309,(1+AB309/100)*AP309)))</f>
        <v>2.0503</v>
      </c>
      <c r="CI309" s="256">
        <f>IF($AC309="n/a",1.03*CH309,IF($AC309&lt;0,1.01*CH309,IF($AC309&gt;10,1.1*CH309,(1+$AC309/100)*CH309)))</f>
        <v>2.25533</v>
      </c>
      <c r="CJ309" s="257">
        <f>IF($AE309="n/a",1.03*CI309,IF($AE309&lt;0,1.01*CI309,IF($AE309&gt;10,1.1*CI309,(1+$AE309/100)*CI309)))</f>
        <v>2.430118075</v>
      </c>
      <c r="CK309" s="257">
        <f>IF($AE309="n/a",1.03*CJ309,IF($AE309&lt;0,1.01*CJ309,IF($AE309&gt;10,1.1*CJ309,(1+$AE309/100)*CJ309)))</f>
        <v>2.6184522258125</v>
      </c>
      <c r="CL309" s="258">
        <f>IF($AE309="n/a",1.03*CK309,IF($AE309&lt;0,1.01*CK309,IF($AE309&gt;10,1.1*CK309,(1+$AE309/100)*CK309)))</f>
        <v>2.821382273312968</v>
      </c>
      <c r="CM309" s="256">
        <f>SUM(CH309:CL309)</f>
        <v>12.17558257412547</v>
      </c>
      <c r="CN309" s="253">
        <f>(CM309/H309)*100</f>
        <v>34.53086379502402</v>
      </c>
      <c r="CO309" s="259">
        <v>1.33</v>
      </c>
      <c r="CP309" s="260">
        <v>14.2</v>
      </c>
      <c r="CQ309" s="261">
        <v>-10.6</v>
      </c>
      <c r="CR309" s="260">
        <v>2.5</v>
      </c>
      <c r="CS309" s="261">
        <v>0.1</v>
      </c>
    </row>
    <row r="310" ht="11.25" customHeight="1">
      <c r="A310" t="s" s="227">
        <v>1761</v>
      </c>
      <c r="B310" t="s" s="116">
        <v>1762</v>
      </c>
      <c r="C310" t="s" s="227">
        <v>265</v>
      </c>
      <c r="D310" s="218">
        <v>6</v>
      </c>
      <c r="E310" s="85">
        <v>661</v>
      </c>
      <c r="F310" t="s" s="220">
        <v>129</v>
      </c>
      <c r="G310" t="s" s="221">
        <v>129</v>
      </c>
      <c r="H310" s="493">
        <v>72.65000000000001</v>
      </c>
      <c r="I310" s="223">
        <f>(R310/H310)*100</f>
        <v>2.092222986923606</v>
      </c>
      <c r="J310" s="224">
        <v>0.32</v>
      </c>
      <c r="K310" s="224">
        <v>0.38</v>
      </c>
      <c r="L310" s="223">
        <f>((K310/J310)-1)*100</f>
        <v>18.75</v>
      </c>
      <c r="M310" s="226">
        <v>42900</v>
      </c>
      <c r="N310" s="226">
        <v>42902</v>
      </c>
      <c r="O310" s="226">
        <v>42916</v>
      </c>
      <c r="P310" t="s" s="227">
        <v>186</v>
      </c>
      <c r="Q310" s="316"/>
      <c r="R310" s="225">
        <f>K310*4</f>
        <v>1.52</v>
      </c>
      <c r="S310" s="228">
        <f>IF(OR(W310&lt;0.01,W310="n/a"),"n/a",R310/W310*100)</f>
        <v>100.6622516556291</v>
      </c>
      <c r="T310" s="229">
        <f>IF(OR(W310&lt;0.01,Z310="n/a"),"n/a",(H310/SQRT(22.5*W310*(H310/Z310))-1)*100)</f>
        <v>114.9141211512139</v>
      </c>
      <c r="U310" s="223">
        <f>IF(OR(W310&lt;0.01,W310="n/a"),"n/a",H310/W310)</f>
        <v>48.11258278145696</v>
      </c>
      <c r="V310" s="230">
        <v>12</v>
      </c>
      <c r="W310" s="222">
        <v>1.51</v>
      </c>
      <c r="X310" s="222">
        <v>5.13</v>
      </c>
      <c r="Y310" s="231">
        <v>3.09</v>
      </c>
      <c r="Z310" s="232">
        <v>2.16</v>
      </c>
      <c r="AA310" s="233">
        <v>2.6</v>
      </c>
      <c r="AB310" s="234">
        <v>-74.40000000000001</v>
      </c>
      <c r="AC310" s="235">
        <v>6.8</v>
      </c>
      <c r="AD310" s="236">
        <v>-21.5</v>
      </c>
      <c r="AE310" s="236">
        <v>9.35</v>
      </c>
      <c r="AF310" s="237">
        <v>15</v>
      </c>
      <c r="AG310" s="238">
        <v>12109</v>
      </c>
      <c r="AH310" s="239">
        <v>0.3</v>
      </c>
      <c r="AI310" s="240">
        <v>0.64</v>
      </c>
      <c r="AJ310" t="s" s="265">
        <f>IF(OR(AD310&lt;0,AD310="n/a",AD310=0,AN310="n/a"),"n/a",AN310/AD310)</f>
        <v>143</v>
      </c>
      <c r="AK310" t="s" s="265">
        <f>IF(OR(AN310&lt;0,AN310="n/a",AO310&lt;0,AO310="n/a"),"n/a",AN310/AO310)</f>
        <v>143</v>
      </c>
      <c r="AL310" s="243">
        <f>((AP310/AQ310)^(1/1)-1)*100</f>
        <v>34.44444444444444</v>
      </c>
      <c r="AM310" s="243">
        <f>IF(AS310=0,"n/a",((AP310/AS310)^(1/3)-1)*100)</f>
        <v>32.51366802252995</v>
      </c>
      <c r="AN310" t="s" s="265">
        <f>IF(AV310=0,"n/a",((AP310/AV310)^(1/5)-1)*100)</f>
        <v>143</v>
      </c>
      <c r="AO310" t="s" s="265">
        <f>IF(BB310=0,"n/a",((AP310/BB310)^(1/10)-1)*100)</f>
        <v>143</v>
      </c>
      <c r="AP310" s="241">
        <v>1.21</v>
      </c>
      <c r="AQ310" s="241">
        <v>0.9</v>
      </c>
      <c r="AR310" s="241">
        <v>0.58</v>
      </c>
      <c r="AS310" s="321">
        <v>0.52</v>
      </c>
      <c r="AT310" s="245"/>
      <c r="AU310" s="241">
        <v>0.39</v>
      </c>
      <c r="AV310" s="321">
        <v>0</v>
      </c>
      <c r="AW310" s="245"/>
      <c r="AX310" s="583">
        <v>0</v>
      </c>
      <c r="AY310" s="394">
        <v>0</v>
      </c>
      <c r="AZ310" s="317">
        <v>0</v>
      </c>
      <c r="BA310" s="317">
        <v>0</v>
      </c>
      <c r="BB310" s="317">
        <v>0</v>
      </c>
      <c r="BC310" s="317">
        <v>0</v>
      </c>
      <c r="BD310" s="317">
        <v>0</v>
      </c>
      <c r="BE310" s="317">
        <v>0</v>
      </c>
      <c r="BF310" s="317">
        <v>0</v>
      </c>
      <c r="BG310" s="317">
        <v>0</v>
      </c>
      <c r="BH310" s="317">
        <v>0</v>
      </c>
      <c r="BI310" s="401">
        <v>0</v>
      </c>
      <c r="BJ310" s="246">
        <f>SUM(AP310:BI310)</f>
        <v>3.6</v>
      </c>
      <c r="BK310" s="250">
        <f>((AP310/AQ310)-1)*100</f>
        <v>34.44444444444444</v>
      </c>
      <c r="BL310" s="250">
        <f>((AQ310/AR310)-1)*100</f>
        <v>55.17241379310347</v>
      </c>
      <c r="BM310" s="250">
        <f>((AR310/AS310)-1)*100</f>
        <v>11.53846153846152</v>
      </c>
      <c r="BN310" s="250">
        <f>IF(AU310=0,0,IF(AU310&gt;AS310,0,((AS310/AU310)-1)*100))</f>
        <v>33.33333333333333</v>
      </c>
      <c r="BO310" s="250">
        <f>IF(AV310=0,0,IF(AV310&gt;AU310,0,((AU310/AV310)-1)*100))</f>
        <v>0</v>
      </c>
      <c r="BP310" s="250">
        <f>IF(AX310=0,0,IF(AX310&gt;AV310,0,((AV310/AX310)-1)*100))</f>
        <v>0</v>
      </c>
      <c r="BQ310" s="251">
        <f>IF(AY310=0,0,IF(AY310&gt;AX310,0,((AX310/AY310)-1)*100))</f>
        <v>0</v>
      </c>
      <c r="BR310" s="252">
        <f>IF(AZ310=0,0,IF(AZ310&gt;AY310,0,((AY310/AZ310)-1)*100))</f>
        <v>0</v>
      </c>
      <c r="BS310" s="252">
        <f>IF(BA310=0,0,IF(BA310&gt;AZ310,0,((AZ310/BA310)-1)*100))</f>
        <v>0</v>
      </c>
      <c r="BT310" s="252">
        <f>IF(BB310=0,0,IF(BB310&gt;BA310,0,((BA310/BB310)-1)*100))</f>
        <v>0</v>
      </c>
      <c r="BU310" s="252">
        <f>IF(BC310=0,0,IF(BC310&gt;BB310,0,((BB310/BC310)-1)*100))</f>
        <v>0</v>
      </c>
      <c r="BV310" s="252">
        <f>IF(BD310=0,0,IF(BD310&gt;BC310,0,((BC310/BD310)-1)*100))</f>
        <v>0</v>
      </c>
      <c r="BW310" s="252">
        <f>IF(BE310=0,0,IF(BE310&gt;BD310,0,((BD310/BE310)-1)*100))</f>
        <v>0</v>
      </c>
      <c r="BX310" s="252">
        <f>IF(BF310=0,0,IF(BF310&gt;BE310,0,((BE310/BF310)-1)*100))</f>
        <v>0</v>
      </c>
      <c r="BY310" s="252">
        <f>IF(BG310=0,0,IF(BG310&gt;BF310,0,((BF310/BG310)-1)*100))</f>
        <v>0</v>
      </c>
      <c r="BZ310" s="252">
        <f>IF(BH310=0,0,IF(BH310&gt;BG310,0,((BG310/BH310)-1)*100))</f>
        <v>0</v>
      </c>
      <c r="CA310" s="253">
        <f>IF(BI310=0,0,IF(BI310&gt;BH310,0,((BH310/BI310)-1)*100))</f>
        <v>0</v>
      </c>
      <c r="CB310" s="250">
        <f>AVERAGE(BK310:CA310)</f>
        <v>7.911097241726044</v>
      </c>
      <c r="CC310" s="250">
        <f>SQRT(AVERAGE((BK310-$CB310)^2,(BL310-$CB310)^2,(BM310-$CB310)^2,(BN310-$CB310)^2,(BO310-$CB310)^2,(BP310-$CB310)^2,(BQ310-$CB310)^2,(BR310-$CB310)^2,(BS310-$CB310)^2,(BT310-$CB310)^2,(BU310-$CB310)^2,(BV310-$CB310)^2,(BW310-$CB310)^2,(BX310-$CB310)^2,(BY310-$CB310)^2,(BZ310-$CB310)^2,(CA310-$CB310)^2))</f>
        <v>16.10756013578123</v>
      </c>
      <c r="CD310" t="s" s="116">
        <v>132</v>
      </c>
      <c r="CE310" t="s" s="402">
        <f>IF(AN310="n/a","n/a",IF(U310&lt;0,"n/a",IF(U310="n/a","n/a",I310+AN310-U310)))</f>
        <v>143</v>
      </c>
      <c r="CF310" t="s" s="402">
        <f>IF(AN310="n/a","n/a",I310+AN310)</f>
        <v>143</v>
      </c>
      <c r="CG310" s="250">
        <f>D310/10+(1000-E310)/100+IF(F310="N",2,IF(F310="Y",1,0))+IF(G310="N",2,IF(G310="Y",1,0))+IF(L310&gt;10,5,L310/2)+IF(S310&gt;100,0,IF(S310&lt;0,0,(100-S310)/10))+IF(U310&gt;100,0,IF(U310&lt;0,0,(100-U310)/10))+IF(X310="-",0,IF(X310="N/A",0,IF(X310&gt;5,0,5-X310)))+IF(Y310&gt;5,0,5-Y310)+IF(Z310="N/A",0,IF(Z310&gt;5,0,5-Z310))+IF(AB310&lt;0,0,IF(AB310="-",0,IF(AB310="N/A",0,IF(AB310&gt;10,5,AB310/2))))+IF(AC310="n/a",0,IF(AC310&lt;0,0,IF(AC310&gt;10,5,AC310/2)))+IF(AE310="n/a",0,IF(AE310&lt;0,0,IF(AE310&gt;10,5,AE310/2)))+AF310/10+IF(AG310&gt;100000,3,IF(AG310&gt;10000,2,IF(AG310&gt;1000,1,0)))+IF(AL310&gt;10,5,AL310/2)+IF(AM310="n/a",0,IF(AM310&gt;10,5,AM310/2))+IF(AN310="n/a",0,IF(AN310&gt;10,5,AN310/2))+IF(AO310="n/a",0,IF(AO310&lt;0,0,IF(AO310&gt;10,5,AO310/2)))+IF(CB310&gt;10,5,CB310/2)</f>
        <v>44.45929034271732</v>
      </c>
      <c r="CH310" s="255">
        <f>IF(AB310="n/a",1.03*AP310,IF(AB310&lt;0,1.01*AP310,IF(AB310&gt;10,1.1*AP310,(1+AB310/100)*AP310)))</f>
        <v>1.2221</v>
      </c>
      <c r="CI310" s="256">
        <f>IF($AC310="n/a",1.03*CH310,IF($AC310&lt;0,1.01*CH310,IF($AC310&gt;10,1.1*CH310,(1+$AC310/100)*CH310)))</f>
        <v>1.3052028</v>
      </c>
      <c r="CJ310" s="257">
        <f>IF($AE310="n/a",1.03*CI310,IF($AE310&lt;0,1.01*CI310,IF($AE310&gt;10,1.1*CI310,(1+$AE310/100)*CI310)))</f>
        <v>1.4272392618</v>
      </c>
      <c r="CK310" s="257">
        <f>IF($AE310="n/a",1.03*CJ310,IF($AE310&lt;0,1.01*CJ310,IF($AE310&gt;10,1.1*CJ310,(1+$AE310/100)*CJ310)))</f>
        <v>1.5606861327783</v>
      </c>
      <c r="CL310" s="258">
        <f>IF($AE310="n/a",1.03*CK310,IF($AE310&lt;0,1.01*CK310,IF($AE310&gt;10,1.1*CK310,(1+$AE310/100)*CK310)))</f>
        <v>1.706610286193071</v>
      </c>
      <c r="CM310" s="256">
        <f>SUM(CH310:CL310)</f>
        <v>7.22183848077137</v>
      </c>
      <c r="CN310" s="253">
        <f>(CM310/H310)*100</f>
        <v>9.940589787710074</v>
      </c>
      <c r="CO310" s="259">
        <v>0.78</v>
      </c>
      <c r="CP310" s="260">
        <v>14.8</v>
      </c>
      <c r="CQ310" s="261">
        <v>-7.2</v>
      </c>
      <c r="CR310" s="260">
        <v>-3.3</v>
      </c>
      <c r="CS310" s="261">
        <v>1.5</v>
      </c>
    </row>
    <row r="311" ht="11.25" customHeight="1">
      <c r="A311" t="s" s="273">
        <v>1763</v>
      </c>
      <c r="B311" t="s" s="146">
        <v>1764</v>
      </c>
      <c r="C311" t="s" s="146">
        <v>146</v>
      </c>
      <c r="D311" s="267">
        <v>5</v>
      </c>
      <c r="E311" s="85">
        <v>710</v>
      </c>
      <c r="F311" t="s" s="151">
        <v>129</v>
      </c>
      <c r="G311" t="s" s="152">
        <v>129</v>
      </c>
      <c r="H311" s="496">
        <v>20.18</v>
      </c>
      <c r="I311" s="269">
        <f>(R311/H311)*100</f>
        <v>0.7928642220019821</v>
      </c>
      <c r="J311" s="270">
        <v>0.03</v>
      </c>
      <c r="K311" s="270">
        <v>0.04</v>
      </c>
      <c r="L311" s="269">
        <f>((K311/J311)-1)*100</f>
        <v>33.33333333333335</v>
      </c>
      <c r="M311" s="554">
        <v>42646</v>
      </c>
      <c r="N311" s="554">
        <v>42648</v>
      </c>
      <c r="O311" s="554">
        <v>42662</v>
      </c>
      <c r="P311" t="s" s="273">
        <v>521</v>
      </c>
      <c r="Q311" t="s" s="641">
        <v>1739</v>
      </c>
      <c r="R311" s="271">
        <f>K311*4</f>
        <v>0.16</v>
      </c>
      <c r="S311" s="275">
        <f>IF(OR(W311&lt;0.01,W311="n/a"),"n/a",R311/W311*100)</f>
        <v>21.91780821917808</v>
      </c>
      <c r="T311" s="276">
        <f>IF(OR(W311&lt;0.01,Z311="n/a"),"n/a",(H311/SQRT(22.5*W311*(H311/Z311))-1)*100)</f>
        <v>32.08456310736436</v>
      </c>
      <c r="U311" s="269">
        <f>IF(OR(W311&lt;0.01,W311="n/a"),"n/a",H311/W311)</f>
        <v>27.64383561643836</v>
      </c>
      <c r="V311" s="277">
        <v>12</v>
      </c>
      <c r="W311" s="268">
        <v>0.73</v>
      </c>
      <c r="X311" s="268">
        <v>1.84</v>
      </c>
      <c r="Y311" s="278">
        <v>0.52</v>
      </c>
      <c r="Z311" s="279">
        <v>1.42</v>
      </c>
      <c r="AA311" s="280">
        <v>5.3</v>
      </c>
      <c r="AB311" s="281">
        <v>7.3</v>
      </c>
      <c r="AC311" s="282">
        <v>120.9</v>
      </c>
      <c r="AD311" s="283">
        <v>15</v>
      </c>
      <c r="AE311" s="283">
        <v>15</v>
      </c>
      <c r="AF311" s="284">
        <v>5</v>
      </c>
      <c r="AG311" s="285">
        <v>2149</v>
      </c>
      <c r="AH311" s="286">
        <v>0.1</v>
      </c>
      <c r="AI311" s="287">
        <v>0</v>
      </c>
      <c r="AJ311" t="s" s="368">
        <f>IF(OR(AD311&lt;0,AD311="n/a",AD311=0,AN311="n/a"),"n/a",AN311/AD311)</f>
        <v>143</v>
      </c>
      <c r="AK311" t="s" s="368">
        <f>IF(OR(AN311&lt;0,AN311="n/a",AO311&lt;0,AO311="n/a"),"n/a",AN311/AO311)</f>
        <v>143</v>
      </c>
      <c r="AL311" s="290">
        <f>((AP311/AQ311)^(1/1)-1)*100</f>
        <v>62.5</v>
      </c>
      <c r="AM311" s="625">
        <f>IF(AS311=0,"n/a",((AP311/AS311)^(1/3)-1)*100)</f>
        <v>135.1334687720757</v>
      </c>
      <c r="AN311" t="s" s="368">
        <f>IF(AV311=0,"n/a",((AP311/AV311)^(1/5)-1)*100)</f>
        <v>143</v>
      </c>
      <c r="AO311" t="s" s="368">
        <f>IF(BB311=0,"n/a",((AP311/BB311)^(1/10)-1)*100)</f>
        <v>143</v>
      </c>
      <c r="AP311" s="288">
        <v>0.13</v>
      </c>
      <c r="AQ311" s="288">
        <v>0.08</v>
      </c>
      <c r="AR311" s="288">
        <v>0.04</v>
      </c>
      <c r="AS311" s="288">
        <v>0.01</v>
      </c>
      <c r="AT311" s="292"/>
      <c r="AU311" s="510">
        <v>0</v>
      </c>
      <c r="AV311" s="510">
        <v>0</v>
      </c>
      <c r="AW311" s="292"/>
      <c r="AX311" s="524">
        <v>0</v>
      </c>
      <c r="AY311" s="403">
        <v>0</v>
      </c>
      <c r="AZ311" s="426">
        <v>0</v>
      </c>
      <c r="BA311" s="426">
        <v>0</v>
      </c>
      <c r="BB311" s="426">
        <v>0</v>
      </c>
      <c r="BC311" s="426">
        <v>0</v>
      </c>
      <c r="BD311" s="426">
        <v>0</v>
      </c>
      <c r="BE311" s="426">
        <v>0</v>
      </c>
      <c r="BF311" s="426">
        <v>0</v>
      </c>
      <c r="BG311" s="426">
        <v>0</v>
      </c>
      <c r="BH311" s="426">
        <v>0</v>
      </c>
      <c r="BI311" s="494">
        <v>0</v>
      </c>
      <c r="BJ311" s="293">
        <f>SUM(AP311:BI311)</f>
        <v>0.26</v>
      </c>
      <c r="BK311" s="297">
        <f>((AP311/AQ311)-1)*100</f>
        <v>62.5</v>
      </c>
      <c r="BL311" s="297">
        <f>((AQ311/AR311)-1)*100</f>
        <v>100</v>
      </c>
      <c r="BM311" s="297">
        <f>((AR311/AS311)-1)*100</f>
        <v>300</v>
      </c>
      <c r="BN311" s="297">
        <f>IF(AU311=0,0,IF(AU311&gt;AS311,0,((AS311/AU311)-1)*100))</f>
        <v>0</v>
      </c>
      <c r="BO311" s="297">
        <f>IF(AV311=0,0,IF(AV311&gt;AU311,0,((AU311/AV311)-1)*100))</f>
        <v>0</v>
      </c>
      <c r="BP311" s="297">
        <f>IF(AX311=0,0,IF(AX311&gt;AV311,0,((AV311/AX311)-1)*100))</f>
        <v>0</v>
      </c>
      <c r="BQ311" s="298">
        <f>IF(AY311=0,0,IF(AY311&gt;AX311,0,((AX311/AY311)-1)*100))</f>
        <v>0</v>
      </c>
      <c r="BR311" s="299">
        <f>IF(AZ311=0,0,IF(AZ311&gt;AY311,0,((AY311/AZ311)-1)*100))</f>
        <v>0</v>
      </c>
      <c r="BS311" s="299">
        <f>IF(BA311=0,0,IF(BA311&gt;AZ311,0,((AZ311/BA311)-1)*100))</f>
        <v>0</v>
      </c>
      <c r="BT311" s="299">
        <f>IF(BB311=0,0,IF(BB311&gt;BA311,0,((BA311/BB311)-1)*100))</f>
        <v>0</v>
      </c>
      <c r="BU311" s="299">
        <f>IF(BC311=0,0,IF(BC311&gt;BB311,0,((BB311/BC311)-1)*100))</f>
        <v>0</v>
      </c>
      <c r="BV311" s="299">
        <f>IF(BD311=0,0,IF(BD311&gt;BC311,0,((BC311/BD311)-1)*100))</f>
        <v>0</v>
      </c>
      <c r="BW311" s="299">
        <f>IF(BE311=0,0,IF(BE311&gt;BD311,0,((BD311/BE311)-1)*100))</f>
        <v>0</v>
      </c>
      <c r="BX311" s="299">
        <f>IF(BF311=0,0,IF(BF311&gt;BE311,0,((BE311/BF311)-1)*100))</f>
        <v>0</v>
      </c>
      <c r="BY311" s="299">
        <f>IF(BG311=0,0,IF(BG311&gt;BF311,0,((BF311/BG311)-1)*100))</f>
        <v>0</v>
      </c>
      <c r="BZ311" s="299">
        <f>IF(BH311=0,0,IF(BH311&gt;BG311,0,((BG311/BH311)-1)*100))</f>
        <v>0</v>
      </c>
      <c r="CA311" s="300">
        <f>IF(BI311=0,0,IF(BI311&gt;BH311,0,((BH311/BI311)-1)*100))</f>
        <v>0</v>
      </c>
      <c r="CB311" s="297">
        <f>AVERAGE(BK311:CA311)</f>
        <v>27.20588235294118</v>
      </c>
      <c r="CC311" s="297">
        <f>SQRT(AVERAGE((BK311-$CB311)^2,(BL311-$CB311)^2,(BM311-$CB311)^2,(BN311-$CB311)^2,(BO311-$CB311)^2,(BP311-$CB311)^2,(BQ311-$CB311)^2,(BR311-$CB311)^2,(BS311-$CB311)^2,(BT311-$CB311)^2,(BU311-$CB311)^2,(BV311-$CB311)^2,(BW311-$CB311)^2,(BX311-$CB311)^2,(BY311-$CB311)^2,(BZ311-$CB311)^2,(CA311-$CB311)^2))</f>
        <v>73.29373996692416</v>
      </c>
      <c r="CD311" t="s" s="146">
        <v>132</v>
      </c>
      <c r="CE311" t="s" s="502">
        <f>IF(AN311="n/a","n/a",IF(U311&lt;0,"n/a",IF(U311="n/a","n/a",I311+AN311-U311)))</f>
        <v>143</v>
      </c>
      <c r="CF311" t="s" s="502">
        <f>IF(AN311="n/a","n/a",I311+AN311)</f>
        <v>143</v>
      </c>
      <c r="CG311" s="297">
        <f>D311/10+(1000-E311)/100+IF(F311="N",2,IF(F311="Y",1,0))+IF(G311="N",2,IF(G311="Y",1,0))+IF(L311&gt;10,5,L311/2)+IF(S311&gt;100,0,IF(S311&lt;0,0,(100-S311)/10))+IF(U311&gt;100,0,IF(U311&lt;0,0,(100-U311)/10))+IF(X311="-",0,IF(X311="N/A",0,IF(X311&gt;5,0,5-X311)))+IF(Y311&gt;5,0,5-Y311)+IF(Z311="N/A",0,IF(Z311&gt;5,0,5-Z311))+IF(AB311&lt;0,0,IF(AB311="-",0,IF(AB311="N/A",0,IF(AB311&gt;10,5,AB311/2))))+IF(AC311="n/a",0,IF(AC311&lt;0,0,IF(AC311&gt;10,5,AC311/2)))+IF(AE311="n/a",0,IF(AE311&lt;0,0,IF(AE311&gt;10,5,AE311/2)))+AF311/10+IF(AG311&gt;100000,3,IF(AG311&gt;10000,2,IF(AG311&gt;1000,1,0)))+IF(AL311&gt;10,5,AL311/2)+IF(AM311="n/a",0,IF(AM311&gt;10,5,AM311/2))+IF(AN311="n/a",0,IF(AN311&gt;10,5,AN311/2))+IF(AO311="n/a",0,IF(AO311&lt;0,0,IF(AO311&gt;10,5,AO311/2)))+IF(CB311&gt;10,5,CB311/2)</f>
        <v>64.81383561643835</v>
      </c>
      <c r="CH311" s="302">
        <f>IF(AB311="n/a",1.03*AP311,IF(AB311&lt;0,1.01*AP311,IF(AB311&gt;10,1.1*AP311,(1+AB311/100)*AP311)))</f>
        <v>0.13949</v>
      </c>
      <c r="CI311" s="303">
        <f>IF($AC311="n/a",1.03*CH311,IF($AC311&lt;0,1.01*CH311,IF($AC311&gt;10,1.1*CH311,(1+$AC311/100)*CH311)))</f>
        <v>0.153439</v>
      </c>
      <c r="CJ311" s="304">
        <f>IF($AE311="n/a",1.03*CI311,IF($AE311&lt;0,1.01*CI311,IF($AE311&gt;10,1.1*CI311,(1+$AE311/100)*CI311)))</f>
        <v>0.1687829</v>
      </c>
      <c r="CK311" s="304">
        <f>IF($AE311="n/a",1.03*CJ311,IF($AE311&lt;0,1.01*CJ311,IF($AE311&gt;10,1.1*CJ311,(1+$AE311/100)*CJ311)))</f>
        <v>0.1856611900000001</v>
      </c>
      <c r="CL311" s="305">
        <f>IF($AE311="n/a",1.03*CK311,IF($AE311&lt;0,1.01*CK311,IF($AE311&gt;10,1.1*CK311,(1+$AE311/100)*CK311)))</f>
        <v>0.2042273090000001</v>
      </c>
      <c r="CM311" s="303">
        <f>SUM(CH311:CL311)</f>
        <v>0.8516003990000002</v>
      </c>
      <c r="CN311" s="300">
        <f>(CM311/H311)*100</f>
        <v>4.220021798810705</v>
      </c>
      <c r="CO311" s="306">
        <v>1.34</v>
      </c>
      <c r="CP311" s="307">
        <v>24.5</v>
      </c>
      <c r="CQ311" s="308">
        <v>-25.2</v>
      </c>
      <c r="CR311" s="307">
        <v>7.4</v>
      </c>
      <c r="CS311" s="308">
        <v>-6.3</v>
      </c>
    </row>
    <row r="312" ht="11.25" customHeight="1">
      <c r="A312" t="s" s="110">
        <v>1765</v>
      </c>
      <c r="B312" t="s" s="110">
        <v>1766</v>
      </c>
      <c r="C312" t="s" s="110">
        <v>1332</v>
      </c>
      <c r="D312" s="174">
        <v>7</v>
      </c>
      <c r="E312" s="85">
        <v>469</v>
      </c>
      <c r="F312" t="s" s="118">
        <v>129</v>
      </c>
      <c r="G312" t="s" s="113">
        <v>129</v>
      </c>
      <c r="H312" s="495">
        <v>86.8</v>
      </c>
      <c r="I312" s="177">
        <f>(R312/H312)*100</f>
        <v>1.705069124423963</v>
      </c>
      <c r="J312" s="311">
        <v>0.33</v>
      </c>
      <c r="K312" s="311">
        <v>0.37</v>
      </c>
      <c r="L312" s="177">
        <f>((K312/J312)-1)*100</f>
        <v>12.12121212121211</v>
      </c>
      <c r="M312" s="179">
        <v>42781</v>
      </c>
      <c r="N312" s="179">
        <v>42783</v>
      </c>
      <c r="O312" s="179">
        <v>42796</v>
      </c>
      <c r="P312" t="s" s="173">
        <v>1593</v>
      </c>
      <c r="Q312" s="397"/>
      <c r="R312" s="180">
        <f>K312*4</f>
        <v>1.48</v>
      </c>
      <c r="S312" s="181">
        <f>IF(OR(W312&lt;0.01,W312="n/a"),"n/a",R312/W312*100)</f>
        <v>33.63636363636363</v>
      </c>
      <c r="T312" s="182">
        <f>IF(OR(W312&lt;0.01,Z312="n/a"),"n/a",(H312/SQRT(22.5*W312*(H312/Z312))-1)*100)</f>
        <v>83.96530195455966</v>
      </c>
      <c r="U312" s="177">
        <f>IF(OR(W312&lt;0.01,W312="n/a"),"n/a",H312/W312)</f>
        <v>19.72727272727273</v>
      </c>
      <c r="V312" s="183">
        <v>12</v>
      </c>
      <c r="W312" s="176">
        <v>4.4</v>
      </c>
      <c r="X312" s="176">
        <v>1.75</v>
      </c>
      <c r="Y312" s="184">
        <v>1.54</v>
      </c>
      <c r="Z312" s="185">
        <v>3.86</v>
      </c>
      <c r="AA312" s="186">
        <v>21.1</v>
      </c>
      <c r="AB312" s="187">
        <v>20.6</v>
      </c>
      <c r="AC312" s="188">
        <v>14.2</v>
      </c>
      <c r="AD312" s="189">
        <v>18.5</v>
      </c>
      <c r="AE312" s="189">
        <v>11.25</v>
      </c>
      <c r="AF312" s="190">
        <v>4</v>
      </c>
      <c r="AG312" s="191">
        <v>1457</v>
      </c>
      <c r="AH312" s="192">
        <v>0.9</v>
      </c>
      <c r="AI312" s="193">
        <v>0.58</v>
      </c>
      <c r="AJ312" s="194">
        <f>IF(OR(AD312&lt;0,AD312="n/a",AD312=0,AN312="n/a"),"n/a",AN312/AD312)</f>
        <v>1.328275349273067</v>
      </c>
      <c r="AK312" s="195">
        <f>IF(OR(AN312&lt;0,AN312="n/a",AO312&lt;0,AO312="n/a"),"n/a",AN312/AO312)</f>
        <v>1.937760530658626</v>
      </c>
      <c r="AL312" s="196">
        <f>((AP312/AQ312)^(1/1)-1)*100</f>
        <v>10.00000000000001</v>
      </c>
      <c r="AM312" s="196">
        <f>IF(AS312=0,"n/a",((AP312/AS312)^(1/3)-1)*100)</f>
        <v>23.5450350864088</v>
      </c>
      <c r="AN312" s="196">
        <f>IF(AV312=0,"n/a",((AP312/AV312)^(1/5)-1)*100)</f>
        <v>24.57309396155174</v>
      </c>
      <c r="AO312" s="197">
        <f>IF(BB312=0,"n/a",((AP312/BB312)^(1/10)-1)*100)</f>
        <v>12.68118199992421</v>
      </c>
      <c r="AP312" s="194">
        <v>1.32</v>
      </c>
      <c r="AQ312" s="194">
        <v>1.2</v>
      </c>
      <c r="AR312" s="194">
        <v>1.02</v>
      </c>
      <c r="AS312" s="194">
        <v>0.7</v>
      </c>
      <c r="AT312" s="199"/>
      <c r="AU312" s="194">
        <v>0.48</v>
      </c>
      <c r="AV312" s="194">
        <v>0.44</v>
      </c>
      <c r="AW312" s="199"/>
      <c r="AX312" s="398">
        <v>0.4</v>
      </c>
      <c r="AY312" s="370">
        <v>0.4</v>
      </c>
      <c r="AZ312" s="203">
        <v>0.4</v>
      </c>
      <c r="BA312" s="203">
        <v>0.4</v>
      </c>
      <c r="BB312" s="203">
        <v>0.4</v>
      </c>
      <c r="BC312" s="202">
        <v>0.4</v>
      </c>
      <c r="BD312" s="203">
        <v>0</v>
      </c>
      <c r="BE312" s="203">
        <v>0</v>
      </c>
      <c r="BF312" s="203">
        <v>0</v>
      </c>
      <c r="BG312" s="203">
        <v>0</v>
      </c>
      <c r="BH312" s="203">
        <v>0</v>
      </c>
      <c r="BI312" s="204">
        <v>0</v>
      </c>
      <c r="BJ312" s="200">
        <f>SUM(AP312:BI312)</f>
        <v>7.560000000000003</v>
      </c>
      <c r="BK312" s="205">
        <f>((AP312/AQ312)-1)*100</f>
        <v>10.00000000000001</v>
      </c>
      <c r="BL312" s="205">
        <f>((AQ312/AR312)-1)*100</f>
        <v>17.64705882352942</v>
      </c>
      <c r="BM312" s="205">
        <f>((AR312/AS312)-1)*100</f>
        <v>45.71428571428573</v>
      </c>
      <c r="BN312" s="205">
        <f>IF(AU312=0,0,IF(AU312&gt;AS312,0,((AS312/AU312)-1)*100))</f>
        <v>45.83333333333333</v>
      </c>
      <c r="BO312" s="205">
        <f>IF(AV312=0,0,IF(AV312&gt;AU312,0,((AU312/AV312)-1)*100))</f>
        <v>9.090909090909083</v>
      </c>
      <c r="BP312" s="205">
        <f>IF(AX312=0,0,IF(AX312&gt;AV312,0,((AV312/AX312)-1)*100))</f>
        <v>9.999999999999986</v>
      </c>
      <c r="BQ312" s="206">
        <f>IF(AY312=0,0,IF(AY312&gt;AX312,0,((AX312/AY312)-1)*100))</f>
        <v>0</v>
      </c>
      <c r="BR312" s="207">
        <f>IF(AZ312=0,0,IF(AZ312&gt;AY312,0,((AY312/AZ312)-1)*100))</f>
        <v>0</v>
      </c>
      <c r="BS312" s="207">
        <f>IF(BA312=0,0,IF(BA312&gt;AZ312,0,((AZ312/BA312)-1)*100))</f>
        <v>0</v>
      </c>
      <c r="BT312" s="207">
        <f>IF(BB312=0,0,IF(BB312&gt;BA312,0,((BA312/BB312)-1)*100))</f>
        <v>0</v>
      </c>
      <c r="BU312" s="207">
        <f>IF(BC312=0,0,IF(BC312&gt;BB312,0,((BB312/BC312)-1)*100))</f>
        <v>0</v>
      </c>
      <c r="BV312" s="207">
        <f>IF(BD312=0,0,IF(BD312&gt;BC312,0,((BC312/BD312)-1)*100))</f>
        <v>0</v>
      </c>
      <c r="BW312" s="207">
        <f>IF(BE312=0,0,IF(BE312&gt;BD312,0,((BD312/BE312)-1)*100))</f>
        <v>0</v>
      </c>
      <c r="BX312" s="207">
        <f>IF(BF312=0,0,IF(BF312&gt;BE312,0,((BE312/BF312)-1)*100))</f>
        <v>0</v>
      </c>
      <c r="BY312" s="207">
        <f>IF(BG312=0,0,IF(BG312&gt;BF312,0,((BF312/BG312)-1)*100))</f>
        <v>0</v>
      </c>
      <c r="BZ312" s="207">
        <f>IF(BH312=0,0,IF(BH312&gt;BG312,0,((BG312/BH312)-1)*100))</f>
        <v>0</v>
      </c>
      <c r="CA312" s="208">
        <f>IF(BI312=0,0,IF(BI312&gt;BH312,0,((BH312/BI312)-1)*100))</f>
        <v>0</v>
      </c>
      <c r="CB312" s="205">
        <f>AVERAGE(BK312:CA312)</f>
        <v>8.134446291885737</v>
      </c>
      <c r="CC312" s="205">
        <f>SQRT(AVERAGE((BK312-$CB312)^2,(BL312-$CB312)^2,(BM312-$CB312)^2,(BN312-$CB312)^2,(BO312-$CB312)^2,(BP312-$CB312)^2,(BQ312-$CB312)^2,(BR312-$CB312)^2,(BS312-$CB312)^2,(BT312-$CB312)^2,(BU312-$CB312)^2,(BV312-$CB312)^2,(BW312-$CB312)^2,(BX312-$CB312)^2,(BY312-$CB312)^2,(BZ312-$CB312)^2,(CA312-$CB312)^2))</f>
        <v>14.67225672514852</v>
      </c>
      <c r="CD312" t="s" s="110">
        <v>152</v>
      </c>
      <c r="CE312" s="209">
        <f>IF(AN312="n/a","n/a",IF(U312&lt;0,"n/a",IF(U312="n/a","n/a",I312+AN312-U312)))</f>
        <v>6.550890358702979</v>
      </c>
      <c r="CF312" s="209">
        <f>IF(AN312="n/a","n/a",I312+AN312)</f>
        <v>26.27816308597571</v>
      </c>
      <c r="CG312" s="205">
        <f>D312/10+(1000-E312)/100+IF(F312="N",2,IF(F312="Y",1,0))+IF(G312="N",2,IF(G312="Y",1,0))+IF(L312&gt;10,5,L312/2)+IF(S312&gt;100,0,IF(S312&lt;0,0,(100-S312)/10))+IF(U312&gt;100,0,IF(U312&lt;0,0,(100-U312)/10))+IF(X312="-",0,IF(X312="N/A",0,IF(X312&gt;5,0,5-X312)))+IF(Y312&gt;5,0,5-Y312)+IF(Z312="N/A",0,IF(Z312&gt;5,0,5-Z312))+IF(AB312&lt;0,0,IF(AB312="-",0,IF(AB312="N/A",0,IF(AB312&gt;10,5,AB312/2))))+IF(AC312="n/a",0,IF(AC312&lt;0,0,IF(AC312&gt;10,5,AC312/2)))+IF(AE312="n/a",0,IF(AE312&lt;0,0,IF(AE312&gt;10,5,AE312/2)))+AF312/10+IF(AG312&gt;100000,3,IF(AG312&gt;10000,2,IF(AG312&gt;1000,1,0)))+IF(AL312&gt;10,5,AL312/2)+IF(AM312="n/a",0,IF(AM312&gt;10,5,AM312/2))+IF(AN312="n/a",0,IF(AN312&gt;10,5,AN312/2))+IF(AO312="n/a",0,IF(AO312&lt;0,0,IF(AO312&gt;10,5,AO312/2)))+IF(CB312&gt;10,5,CB312/2)</f>
        <v>73.99085950957925</v>
      </c>
      <c r="CH312" s="315">
        <f>IF(AB312="n/a",1.03*AP312,IF(AB312&lt;0,1.01*AP312,IF(AB312&gt;10,1.1*AP312,(1+AB312/100)*AP312)))</f>
        <v>1.452</v>
      </c>
      <c r="CI312" s="211">
        <f>IF($AC312="n/a",1.03*CH312,IF($AC312&lt;0,1.01*CH312,IF($AC312&gt;10,1.1*CH312,(1+$AC312/100)*CH312)))</f>
        <v>1.5972</v>
      </c>
      <c r="CJ312" s="212">
        <f>IF($AE312="n/a",1.03*CI312,IF($AE312&lt;0,1.01*CI312,IF($AE312&gt;10,1.1*CI312,(1+$AE312/100)*CI312)))</f>
        <v>1.75692</v>
      </c>
      <c r="CK312" s="212">
        <f>IF($AE312="n/a",1.03*CJ312,IF($AE312&lt;0,1.01*CJ312,IF($AE312&gt;10,1.1*CJ312,(1+$AE312/100)*CJ312)))</f>
        <v>1.932612000000001</v>
      </c>
      <c r="CL312" s="210">
        <f>IF($AE312="n/a",1.03*CK312,IF($AE312&lt;0,1.01*CK312,IF($AE312&gt;10,1.1*CK312,(1+$AE312/100)*CK312)))</f>
        <v>2.125873200000001</v>
      </c>
      <c r="CM312" s="211">
        <f>SUM(CH312:CL312)</f>
        <v>8.864605200000003</v>
      </c>
      <c r="CN312" s="208">
        <f>(CM312/H312)*100</f>
        <v>10.21267880184332</v>
      </c>
      <c r="CO312" s="213">
        <v>1.27</v>
      </c>
      <c r="CP312" s="214">
        <v>20</v>
      </c>
      <c r="CQ312" s="215">
        <v>-3.8</v>
      </c>
      <c r="CR312" s="214">
        <v>5.4</v>
      </c>
      <c r="CS312" s="215">
        <v>9.699999999999999</v>
      </c>
    </row>
    <row r="313" ht="11.25" customHeight="1">
      <c r="A313" t="s" s="227">
        <v>1767</v>
      </c>
      <c r="B313" t="s" s="116">
        <v>1768</v>
      </c>
      <c r="C313" t="s" s="227">
        <v>525</v>
      </c>
      <c r="D313" s="218">
        <v>5</v>
      </c>
      <c r="E313" s="85">
        <v>782</v>
      </c>
      <c r="F313" t="s" s="220">
        <v>129</v>
      </c>
      <c r="G313" t="s" s="221">
        <v>129</v>
      </c>
      <c r="H313" s="493">
        <v>44.42</v>
      </c>
      <c r="I313" s="223">
        <f>(R313/H313)*100</f>
        <v>1.80099054479964</v>
      </c>
      <c r="J313" s="224">
        <v>0.19</v>
      </c>
      <c r="K313" s="224">
        <v>0.2</v>
      </c>
      <c r="L313" s="223">
        <f>((K313/J313)-1)*100</f>
        <v>5.263157894736836</v>
      </c>
      <c r="M313" s="226">
        <v>42921</v>
      </c>
      <c r="N313" s="226">
        <v>42923</v>
      </c>
      <c r="O313" s="226">
        <v>42942</v>
      </c>
      <c r="P313" t="s" s="227">
        <v>350</v>
      </c>
      <c r="Q313" s="319"/>
      <c r="R313" s="225">
        <f>K313*4</f>
        <v>0.8</v>
      </c>
      <c r="S313" s="228">
        <f>IF(OR(W313&lt;0.01,W313="n/a"),"n/a",R313/W313*100)</f>
        <v>38.46153846153847</v>
      </c>
      <c r="T313" s="229">
        <f>IF(OR(W313&lt;0.01,Z313="n/a"),"n/a",(H313/SQRT(22.5*W313*(H313/Z313))-1)*100)</f>
        <v>102.726395550731</v>
      </c>
      <c r="U313" s="223">
        <f>IF(OR(W313&lt;0.01,W313="n/a"),"n/a",H313/W313)</f>
        <v>21.35576923076923</v>
      </c>
      <c r="V313" s="230">
        <v>4</v>
      </c>
      <c r="W313" s="222">
        <v>2.08</v>
      </c>
      <c r="X313" s="222">
        <v>1.35</v>
      </c>
      <c r="Y313" s="231">
        <v>2.18</v>
      </c>
      <c r="Z313" s="232">
        <v>4.33</v>
      </c>
      <c r="AA313" s="233">
        <v>21.1</v>
      </c>
      <c r="AB313" s="234">
        <v>134.9</v>
      </c>
      <c r="AC313" s="235">
        <v>8.99</v>
      </c>
      <c r="AD313" s="236">
        <v>2.8</v>
      </c>
      <c r="AE313" s="236">
        <v>15.9</v>
      </c>
      <c r="AF313" s="237">
        <v>33</v>
      </c>
      <c r="AG313" s="238">
        <v>12094</v>
      </c>
      <c r="AH313" s="239">
        <v>0.1</v>
      </c>
      <c r="AI313" s="240">
        <v>0.86</v>
      </c>
      <c r="AJ313" t="s" s="265">
        <f>IF(OR(AD313&lt;0,AD313="n/a",AD313=0,AN313="n/a"),"n/a",AN313/AD313)</f>
        <v>143</v>
      </c>
      <c r="AK313" t="s" s="265">
        <f>IF(OR(AN313&lt;0,AN313="n/a",AO313&lt;0,AO313="n/a"),"n/a",AN313/AO313)</f>
        <v>143</v>
      </c>
      <c r="AL313" s="243">
        <f>((AP313/AQ313)^(1/1)-1)*100</f>
        <v>7.246376811594213</v>
      </c>
      <c r="AM313" s="243">
        <f>IF(AS313=0,"n/a",((AP313/AS313)^(1/3)-1)*100)</f>
        <v>35.11497597182871</v>
      </c>
      <c r="AN313" t="s" s="265">
        <f>IF(AV313=0,"n/a",((AP313/AV313)^(1/5)-1)*100)</f>
        <v>143</v>
      </c>
      <c r="AO313" t="s" s="265">
        <f>IF(BB313=0,"n/a",((AP313/BB313)^(1/10)-1)*100)</f>
        <v>143</v>
      </c>
      <c r="AP313" s="241">
        <v>0.74</v>
      </c>
      <c r="AQ313" s="241">
        <v>0.6899999999999999</v>
      </c>
      <c r="AR313" s="241">
        <v>0.63</v>
      </c>
      <c r="AS313" s="241">
        <v>0.3</v>
      </c>
      <c r="AT313" s="245"/>
      <c r="AU313" s="321">
        <v>0</v>
      </c>
      <c r="AV313" s="321">
        <v>0</v>
      </c>
      <c r="AW313" s="245"/>
      <c r="AX313" s="583">
        <v>0</v>
      </c>
      <c r="AY313" s="394">
        <v>0</v>
      </c>
      <c r="AZ313" s="317">
        <v>0</v>
      </c>
      <c r="BA313" s="317">
        <v>0</v>
      </c>
      <c r="BB313" s="317">
        <v>0</v>
      </c>
      <c r="BC313" s="317">
        <v>0</v>
      </c>
      <c r="BD313" s="317">
        <v>0</v>
      </c>
      <c r="BE313" s="317">
        <v>0</v>
      </c>
      <c r="BF313" s="317">
        <v>0</v>
      </c>
      <c r="BG313" s="317">
        <v>0</v>
      </c>
      <c r="BH313" s="317">
        <v>0</v>
      </c>
      <c r="BI313" s="401">
        <v>0</v>
      </c>
      <c r="BJ313" s="246">
        <f>SUM(AP313:BI313)</f>
        <v>2.36</v>
      </c>
      <c r="BK313" s="250">
        <f>((AP313/AQ313)-1)*100</f>
        <v>7.246376811594213</v>
      </c>
      <c r="BL313" s="250">
        <f>((AQ313/AR313)-1)*100</f>
        <v>9.523809523809511</v>
      </c>
      <c r="BM313" s="250">
        <f>((AR313/AS313)-1)*100</f>
        <v>110</v>
      </c>
      <c r="BN313" s="250">
        <f>IF(AU313=0,0,IF(AU313&gt;AS313,0,((AS313/AU313)-1)*100))</f>
        <v>0</v>
      </c>
      <c r="BO313" s="250">
        <f>IF(AV313=0,0,IF(AV313&gt;AU313,0,((AU313/AV313)-1)*100))</f>
        <v>0</v>
      </c>
      <c r="BP313" s="250">
        <f>IF(AX313=0,0,IF(AX313&gt;AV313,0,((AV313/AX313)-1)*100))</f>
        <v>0</v>
      </c>
      <c r="BQ313" s="251">
        <f>IF(AY313=0,0,IF(AY313&gt;AX313,0,((AX313/AY313)-1)*100))</f>
        <v>0</v>
      </c>
      <c r="BR313" s="252">
        <f>IF(AZ313=0,0,IF(AZ313&gt;AY313,0,((AY313/AZ313)-1)*100))</f>
        <v>0</v>
      </c>
      <c r="BS313" s="252">
        <f>IF(BA313=0,0,IF(BA313&gt;AZ313,0,((AZ313/BA313)-1)*100))</f>
        <v>0</v>
      </c>
      <c r="BT313" s="252">
        <f>IF(BB313=0,0,IF(BB313&gt;BA313,0,((BA313/BB313)-1)*100))</f>
        <v>0</v>
      </c>
      <c r="BU313" s="252">
        <f>IF(BC313=0,0,IF(BC313&gt;BB313,0,((BB313/BC313)-1)*100))</f>
        <v>0</v>
      </c>
      <c r="BV313" s="252">
        <f>IF(BD313=0,0,IF(BD313&gt;BC313,0,((BC313/BD313)-1)*100))</f>
        <v>0</v>
      </c>
      <c r="BW313" s="252">
        <f>IF(BE313=0,0,IF(BE313&gt;BD313,0,((BD313/BE313)-1)*100))</f>
        <v>0</v>
      </c>
      <c r="BX313" s="252">
        <f>IF(BF313=0,0,IF(BF313&gt;BE313,0,((BE313/BF313)-1)*100))</f>
        <v>0</v>
      </c>
      <c r="BY313" s="252">
        <f>IF(BG313=0,0,IF(BG313&gt;BF313,0,((BF313/BG313)-1)*100))</f>
        <v>0</v>
      </c>
      <c r="BZ313" s="252">
        <f>IF(BH313=0,0,IF(BH313&gt;BG313,0,((BG313/BH313)-1)*100))</f>
        <v>0</v>
      </c>
      <c r="CA313" s="253">
        <f>IF(BI313=0,0,IF(BI313&gt;BH313,0,((BH313/BI313)-1)*100))</f>
        <v>0</v>
      </c>
      <c r="CB313" s="250">
        <f>AVERAGE(BK313:CA313)</f>
        <v>7.457069784435514</v>
      </c>
      <c r="CC313" s="250">
        <f>SQRT(AVERAGE((BK313-$CB313)^2,(BL313-$CB313)^2,(BM313-$CB313)^2,(BN313-$CB313)^2,(BO313-$CB313)^2,(BP313-$CB313)^2,(BQ313-$CB313)^2,(BR313-$CB313)^2,(BS313-$CB313)^2,(BT313-$CB313)^2,(BU313-$CB313)^2,(BV313-$CB313)^2,(BW313-$CB313)^2,(BX313-$CB313)^2,(BY313-$CB313)^2,(BZ313-$CB313)^2,(CA313-$CB313)^2))</f>
        <v>25.77947062689774</v>
      </c>
      <c r="CD313" t="s" s="116">
        <v>178</v>
      </c>
      <c r="CE313" t="s" s="402">
        <f>IF(AN313="n/a","n/a",IF(U313&lt;0,"n/a",IF(U313="n/a","n/a",I313+AN313-U313)))</f>
        <v>143</v>
      </c>
      <c r="CF313" t="s" s="402">
        <f>IF(AN313="n/a","n/a",I313+AN313)</f>
        <v>143</v>
      </c>
      <c r="CG313" s="250">
        <f>D313/10+(1000-E313)/100+IF(F313="N",2,IF(F313="Y",1,0))+IF(G313="N",2,IF(G313="Y",1,0))+IF(L313&gt;10,5,L313/2)+IF(S313&gt;100,0,IF(S313&lt;0,0,(100-S313)/10))+IF(U313&gt;100,0,IF(U313&lt;0,0,(100-U313)/10))+IF(X313="-",0,IF(X313="N/A",0,IF(X313&gt;5,0,5-X313)))+IF(Y313&gt;5,0,5-Y313)+IF(Z313="N/A",0,IF(Z313&gt;5,0,5-Z313))+IF(AB313&lt;0,0,IF(AB313="-",0,IF(AB313="N/A",0,IF(AB313&gt;10,5,AB313/2))))+IF(AC313="n/a",0,IF(AC313&lt;0,0,IF(AC313&gt;10,5,AC313/2)))+IF(AE313="n/a",0,IF(AE313&lt;0,0,IF(AE313&gt;10,5,AE313/2)))+AF313/10+IF(AG313&gt;100000,3,IF(AG313&gt;10000,2,IF(AG313&gt;1000,1,0)))+IF(AL313&gt;10,5,AL313/2)+IF(AM313="n/a",0,IF(AM313&gt;10,5,AM313/2))+IF(AN313="n/a",0,IF(AN313&gt;10,5,AN313/2))+IF(AO313="n/a",0,IF(AO313&lt;0,0,IF(AO313&gt;10,5,AO313/2)))+IF(CB313&gt;10,5,CB313/2)</f>
        <v>58.61657147615251</v>
      </c>
      <c r="CH313" s="255">
        <f>IF(AB313="n/a",1.03*AP313,IF(AB313&lt;0,1.01*AP313,IF(AB313&gt;10,1.1*AP313,(1+AB313/100)*AP313)))</f>
        <v>0.8140000000000001</v>
      </c>
      <c r="CI313" s="256">
        <f>IF($AC313="n/a",1.03*CH313,IF($AC313&lt;0,1.01*CH313,IF($AC313&gt;10,1.1*CH313,(1+$AC313/100)*CH313)))</f>
        <v>0.8871786000000002</v>
      </c>
      <c r="CJ313" s="257">
        <f>IF($AE313="n/a",1.03*CI313,IF($AE313&lt;0,1.01*CI313,IF($AE313&gt;10,1.1*CI313,(1+$AE313/100)*CI313)))</f>
        <v>0.9758964600000003</v>
      </c>
      <c r="CK313" s="257">
        <f>IF($AE313="n/a",1.03*CJ313,IF($AE313&lt;0,1.01*CJ313,IF($AE313&gt;10,1.1*CJ313,(1+$AE313/100)*CJ313)))</f>
        <v>1.073486106</v>
      </c>
      <c r="CL313" s="258">
        <f>IF($AE313="n/a",1.03*CK313,IF($AE313&lt;0,1.01*CK313,IF($AE313&gt;10,1.1*CK313,(1+$AE313/100)*CK313)))</f>
        <v>1.180834716600001</v>
      </c>
      <c r="CM313" s="256">
        <f>SUM(CH313:CL313)</f>
        <v>4.931395882600001</v>
      </c>
      <c r="CN313" s="253">
        <f>(CM313/H313)*100</f>
        <v>11.1017466965331</v>
      </c>
      <c r="CO313" s="259">
        <v>1.15</v>
      </c>
      <c r="CP313" s="260">
        <v>46.3</v>
      </c>
      <c r="CQ313" s="261">
        <v>-1.8</v>
      </c>
      <c r="CR313" s="260">
        <v>6</v>
      </c>
      <c r="CS313" s="261">
        <v>8.800000000000001</v>
      </c>
    </row>
    <row r="314" ht="11.25" customHeight="1">
      <c r="A314" t="s" s="116">
        <v>1769</v>
      </c>
      <c r="B314" t="s" s="116">
        <v>1770</v>
      </c>
      <c r="C314" t="s" s="227">
        <v>690</v>
      </c>
      <c r="D314" s="218">
        <v>5</v>
      </c>
      <c r="E314" s="85">
        <v>783</v>
      </c>
      <c r="F314" t="s" s="220">
        <v>129</v>
      </c>
      <c r="G314" t="s" s="221">
        <v>129</v>
      </c>
      <c r="H314" s="493">
        <v>17.63</v>
      </c>
      <c r="I314" s="223">
        <f>(R314/H314)*100</f>
        <v>11.34429948950652</v>
      </c>
      <c r="J314" s="224">
        <v>0.48</v>
      </c>
      <c r="K314" s="224">
        <v>0.5</v>
      </c>
      <c r="L314" s="223">
        <f>((K314/J314)-1)*100</f>
        <v>4.166666666666674</v>
      </c>
      <c r="M314" s="226">
        <v>42915</v>
      </c>
      <c r="N314" s="226">
        <v>42919</v>
      </c>
      <c r="O314" s="226">
        <v>42944</v>
      </c>
      <c r="P314" t="s" s="227">
        <v>344</v>
      </c>
      <c r="Q314" t="s" s="227">
        <v>131</v>
      </c>
      <c r="R314" s="225">
        <f>K314*4</f>
        <v>2</v>
      </c>
      <c r="S314" s="228">
        <f>IF(OR(W314&lt;0.01,W314="n/a"),"n/a",R314/W314*100)</f>
        <v>72.20216606498195</v>
      </c>
      <c r="T314" s="229">
        <f>IF(OR(W314&lt;0.01,Z314="n/a"),"n/a",(H314/SQRT(22.5*W314*(H314/Z314))-1)*100)</f>
        <v>-41.25445626309136</v>
      </c>
      <c r="U314" s="223">
        <f>IF(OR(W314&lt;0.01,W314="n/a"),"n/a",H314/W314)</f>
        <v>6.364620938628159</v>
      </c>
      <c r="V314" s="230">
        <v>12</v>
      </c>
      <c r="W314" s="222">
        <v>2.77</v>
      </c>
      <c r="X314" s="222">
        <v>10.11</v>
      </c>
      <c r="Y314" s="231">
        <v>2.87</v>
      </c>
      <c r="Z314" s="232">
        <v>1.22</v>
      </c>
      <c r="AA314" t="s" s="362">
        <v>143</v>
      </c>
      <c r="AB314" s="234">
        <v>59.8</v>
      </c>
      <c r="AC314" s="235">
        <v>-18.53</v>
      </c>
      <c r="AD314" s="236">
        <v>227.2</v>
      </c>
      <c r="AE314" s="236">
        <v>0.63</v>
      </c>
      <c r="AF314" s="237">
        <v>10</v>
      </c>
      <c r="AG314" s="238">
        <v>5167</v>
      </c>
      <c r="AH314" s="239">
        <v>0.1</v>
      </c>
      <c r="AI314" t="s" s="416">
        <v>143</v>
      </c>
      <c r="AJ314" t="s" s="265">
        <f>IF(OR(AD314&lt;0,AD314="n/a",AD314=0,AN314="n/a"),"n/a",AN314/AD314)</f>
        <v>143</v>
      </c>
      <c r="AK314" t="s" s="265">
        <f>IF(OR(AN314&lt;0,AN314="n/a",AO314&lt;0,AO314="n/a"),"n/a",AN314/AO314)</f>
        <v>143</v>
      </c>
      <c r="AL314" s="243">
        <f>((AP314/AQ314)^(1/1)-1)*100</f>
        <v>10.17964071856288</v>
      </c>
      <c r="AM314" s="243">
        <f>IF(AS314=0,"n/a",((AP314/AS314)^(1/3)-1)*100)</f>
        <v>55.4320521547085</v>
      </c>
      <c r="AN314" t="s" s="265">
        <f>IF(AV314=0,"n/a",((AP314/AV314)^(1/5)-1)*100)</f>
        <v>143</v>
      </c>
      <c r="AO314" t="s" s="265">
        <f>IF(BB314=0,"n/a",((AP314/BB314)^(1/10)-1)*100)</f>
        <v>143</v>
      </c>
      <c r="AP314" s="321">
        <v>1.84</v>
      </c>
      <c r="AQ314" s="241">
        <v>1.67</v>
      </c>
      <c r="AR314" s="241">
        <v>1.4</v>
      </c>
      <c r="AS314" s="241">
        <v>0.49</v>
      </c>
      <c r="AT314" s="245"/>
      <c r="AU314" s="321">
        <v>0</v>
      </c>
      <c r="AV314" s="321">
        <v>0</v>
      </c>
      <c r="AW314" s="245"/>
      <c r="AX314" s="583">
        <v>0</v>
      </c>
      <c r="AY314" s="394">
        <v>0</v>
      </c>
      <c r="AZ314" s="317">
        <v>0</v>
      </c>
      <c r="BA314" s="317">
        <v>0</v>
      </c>
      <c r="BB314" s="317">
        <v>0</v>
      </c>
      <c r="BC314" s="317">
        <v>0</v>
      </c>
      <c r="BD314" s="317">
        <v>0</v>
      </c>
      <c r="BE314" s="317">
        <v>0</v>
      </c>
      <c r="BF314" s="317">
        <v>0</v>
      </c>
      <c r="BG314" s="317">
        <v>0</v>
      </c>
      <c r="BH314" s="317">
        <v>0</v>
      </c>
      <c r="BI314" s="401">
        <v>0</v>
      </c>
      <c r="BJ314" s="246">
        <f>SUM(AP314:BI314)</f>
        <v>5.4</v>
      </c>
      <c r="BK314" s="250">
        <f>((AP314/AQ314)-1)*100</f>
        <v>10.17964071856288</v>
      </c>
      <c r="BL314" s="250">
        <f>((AQ314/AR314)-1)*100</f>
        <v>19.28571428571428</v>
      </c>
      <c r="BM314" s="250">
        <f>((AR314/AS314)-1)*100</f>
        <v>185.7142857142857</v>
      </c>
      <c r="BN314" s="250">
        <f>IF(AU314=0,0,IF(AU314&gt;AS314,0,((AS314/AU314)-1)*100))</f>
        <v>0</v>
      </c>
      <c r="BO314" s="250">
        <f>IF(AV314=0,0,IF(AV314&gt;AU314,0,((AU314/AV314)-1)*100))</f>
        <v>0</v>
      </c>
      <c r="BP314" s="250">
        <f>IF(AX314=0,0,IF(AX314&gt;AV314,0,((AV314/AX314)-1)*100))</f>
        <v>0</v>
      </c>
      <c r="BQ314" s="251">
        <f>IF(AY314=0,0,IF(AY314&gt;AX314,0,((AX314/AY314)-1)*100))</f>
        <v>0</v>
      </c>
      <c r="BR314" s="252">
        <f>IF(AZ314=0,0,IF(AZ314&gt;AY314,0,((AY314/AZ314)-1)*100))</f>
        <v>0</v>
      </c>
      <c r="BS314" s="252">
        <f>IF(BA314=0,0,IF(BA314&gt;AZ314,0,((AZ314/BA314)-1)*100))</f>
        <v>0</v>
      </c>
      <c r="BT314" s="252">
        <f>IF(BB314=0,0,IF(BB314&gt;BA314,0,((BA314/BB314)-1)*100))</f>
        <v>0</v>
      </c>
      <c r="BU314" s="252">
        <f>IF(BC314=0,0,IF(BC314&gt;BB314,0,((BB314/BC314)-1)*100))</f>
        <v>0</v>
      </c>
      <c r="BV314" s="252">
        <f>IF(BD314=0,0,IF(BD314&gt;BC314,0,((BC314/BD314)-1)*100))</f>
        <v>0</v>
      </c>
      <c r="BW314" s="252">
        <f>IF(BE314=0,0,IF(BE314&gt;BD314,0,((BD314/BE314)-1)*100))</f>
        <v>0</v>
      </c>
      <c r="BX314" s="252">
        <f>IF(BF314=0,0,IF(BF314&gt;BE314,0,((BE314/BF314)-1)*100))</f>
        <v>0</v>
      </c>
      <c r="BY314" s="252">
        <f>IF(BG314=0,0,IF(BG314&gt;BF314,0,((BF314/BG314)-1)*100))</f>
        <v>0</v>
      </c>
      <c r="BZ314" s="252">
        <f>IF(BH314=0,0,IF(BH314&gt;BG314,0,((BG314/BH314)-1)*100))</f>
        <v>0</v>
      </c>
      <c r="CA314" s="253">
        <f>IF(BI314=0,0,IF(BI314&gt;BH314,0,((BH314/BI314)-1)*100))</f>
        <v>0</v>
      </c>
      <c r="CB314" s="250">
        <f>AVERAGE(BK314:CA314)</f>
        <v>12.65762592462135</v>
      </c>
      <c r="CC314" s="250">
        <f>SQRT(AVERAGE((BK314-$CB314)^2,(BL314-$CB314)^2,(BM314-$CB314)^2,(BN314-$CB314)^2,(BO314-$CB314)^2,(BP314-$CB314)^2,(BQ314-$CB314)^2,(BR314-$CB314)^2,(BS314-$CB314)^2,(BT314-$CB314)^2,(BU314-$CB314)^2,(BV314-$CB314)^2,(BW314-$CB314)^2,(BX314-$CB314)^2,(BY314-$CB314)^2,(BZ314-$CB314)^2,(CA314-$CB314)^2))</f>
        <v>43.54963117303574</v>
      </c>
      <c r="CD314" t="s" s="116">
        <v>285</v>
      </c>
      <c r="CE314" t="s" s="402">
        <f>IF(AN314="n/a","n/a",IF(U314&lt;0,"n/a",IF(U314="n/a","n/a",I314+AN314-U314)))</f>
        <v>143</v>
      </c>
      <c r="CF314" t="s" s="402">
        <f>IF(AN314="n/a","n/a",I314+AN314)</f>
        <v>143</v>
      </c>
      <c r="CG314" s="250">
        <f>D314/10+(1000-E314)/100+IF(F314="N",2,IF(F314="Y",1,0))+IF(G314="N",2,IF(G314="Y",1,0))+IF(L314&gt;10,5,L314/2)+IF(S314&gt;100,0,IF(S314&lt;0,0,(100-S314)/10))+IF(U314&gt;100,0,IF(U314&lt;0,0,(100-U314)/10))+IF(X314="-",0,IF(X314="N/A",0,IF(X314&gt;5,0,5-X314)))+IF(Y314&gt;5,0,5-Y314)+IF(Z314="N/A",0,IF(Z314&gt;5,0,5-Z314))+IF(AB314&lt;0,0,IF(AB314="-",0,IF(AB314="N/A",0,IF(AB314&gt;10,5,AB314/2))))+IF(AC314="n/a",0,IF(AC314&lt;0,0,IF(AC314&gt;10,5,AC314/2)))+IF(AE314="n/a",0,IF(AE314&lt;0,0,IF(AE314&gt;10,5,AE314/2)))+AF314/10+IF(AG314&gt;100000,3,IF(AG314&gt;10000,2,IF(AG314&gt;1000,1,0)))+IF(AL314&gt;10,5,AL314/2)+IF(AM314="n/a",0,IF(AM314&gt;10,5,AM314/2))+IF(AN314="n/a",0,IF(AN314&gt;10,5,AN314/2))+IF(AO314="n/a",0,IF(AO314&lt;0,0,IF(AO314&gt;10,5,AO314/2)))+IF(CB314&gt;10,5,CB314/2)</f>
        <v>45.12165463297232</v>
      </c>
      <c r="CH314" s="255">
        <f>IF(AB314="n/a",1.03*AP314,IF(AB314&lt;0,1.01*AP314,IF(AB314&gt;10,1.1*AP314,(1+AB314/100)*AP314)))</f>
        <v>2.024</v>
      </c>
      <c r="CI314" s="256">
        <f>IF($AC314="n/a",1.03*CH314,IF($AC314&lt;0,1.01*CH314,IF($AC314&gt;10,1.1*CH314,(1+$AC314/100)*CH314)))</f>
        <v>2.04424</v>
      </c>
      <c r="CJ314" s="257">
        <f>IF($AE314="n/a",1.03*CI314,IF($AE314&lt;0,1.01*CI314,IF($AE314&gt;10,1.1*CI314,(1+$AE314/100)*CI314)))</f>
        <v>2.057118712</v>
      </c>
      <c r="CK314" s="257">
        <f>IF($AE314="n/a",1.03*CJ314,IF($AE314&lt;0,1.01*CJ314,IF($AE314&gt;10,1.1*CJ314,(1+$AE314/100)*CJ314)))</f>
        <v>2.0700785598856</v>
      </c>
      <c r="CL314" s="258">
        <f>IF($AE314="n/a",1.03*CK314,IF($AE314&lt;0,1.01*CK314,IF($AE314&gt;10,1.1*CK314,(1+$AE314/100)*CK314)))</f>
        <v>2.083120054812879</v>
      </c>
      <c r="CM314" s="256">
        <f>SUM(CH314:CL314)</f>
        <v>10.27855732669848</v>
      </c>
      <c r="CN314" s="253">
        <f>(CM314/H314)*100</f>
        <v>58.30151631706456</v>
      </c>
      <c r="CO314" s="259">
        <v>0.9399999999999999</v>
      </c>
      <c r="CP314" s="260">
        <v>29.4</v>
      </c>
      <c r="CQ314" s="261">
        <v>-1.6</v>
      </c>
      <c r="CR314" s="260">
        <v>4.4</v>
      </c>
      <c r="CS314" s="261">
        <v>6.6</v>
      </c>
    </row>
    <row r="315" ht="11.25" customHeight="1">
      <c r="A315" t="s" s="227">
        <v>1771</v>
      </c>
      <c r="B315" t="s" s="116">
        <v>1772</v>
      </c>
      <c r="C315" t="s" s="116">
        <v>635</v>
      </c>
      <c r="D315" s="218">
        <v>5</v>
      </c>
      <c r="E315" s="85">
        <v>726</v>
      </c>
      <c r="F315" t="s" s="220">
        <v>129</v>
      </c>
      <c r="G315" t="s" s="221">
        <v>129</v>
      </c>
      <c r="H315" s="493">
        <v>63.8</v>
      </c>
      <c r="I315" s="223">
        <f>(R315/H315)*100</f>
        <v>1.880877742946709</v>
      </c>
      <c r="J315" s="224">
        <v>0.24</v>
      </c>
      <c r="K315" s="224">
        <v>0.3</v>
      </c>
      <c r="L315" s="223">
        <f>((K315/J315)-1)*100</f>
        <v>25</v>
      </c>
      <c r="M315" s="226">
        <v>42774</v>
      </c>
      <c r="N315" s="226">
        <v>42776</v>
      </c>
      <c r="O315" s="226">
        <v>42790</v>
      </c>
      <c r="P315" t="s" s="227">
        <v>788</v>
      </c>
      <c r="Q315" s="316"/>
      <c r="R315" s="225">
        <f>K315*4</f>
        <v>1.2</v>
      </c>
      <c r="S315" s="228">
        <f>IF(OR(W315&lt;0.01,W315="n/a"),"n/a",R315/W315*100)</f>
        <v>48.582995951417</v>
      </c>
      <c r="T315" s="229">
        <f>IF(OR(W315&lt;0.01,Z315="n/a"),"n/a",(H315/SQRT(22.5*W315*(H315/Z315))-1)*100)</f>
        <v>70.08690324616545</v>
      </c>
      <c r="U315" s="223">
        <f>IF(OR(W315&lt;0.01,W315="n/a"),"n/a",H315/W315)</f>
        <v>25.82995951417004</v>
      </c>
      <c r="V315" s="230">
        <v>12</v>
      </c>
      <c r="W315" s="222">
        <v>2.47</v>
      </c>
      <c r="X315" s="222">
        <v>1.11</v>
      </c>
      <c r="Y315" s="231">
        <v>1.73</v>
      </c>
      <c r="Z315" s="232">
        <v>2.52</v>
      </c>
      <c r="AA315" s="233">
        <v>14</v>
      </c>
      <c r="AB315" s="234">
        <v>19.4</v>
      </c>
      <c r="AC315" s="235">
        <v>102.63</v>
      </c>
      <c r="AD315" s="236">
        <v>55</v>
      </c>
      <c r="AE315" s="236">
        <v>23.32</v>
      </c>
      <c r="AF315" s="237">
        <v>7</v>
      </c>
      <c r="AG315" s="238">
        <v>3038</v>
      </c>
      <c r="AH315" s="239">
        <v>0.2</v>
      </c>
      <c r="AI315" s="360">
        <v>3.74</v>
      </c>
      <c r="AJ315" t="s" s="265">
        <f>IF(OR(AD315&lt;0,AD315="n/a",AD315=0,AN315="n/a"),"n/a",AN315/AD315)</f>
        <v>143</v>
      </c>
      <c r="AK315" t="s" s="265">
        <f>IF(OR(AN315&lt;0,AN315="n/a",AO315&lt;0,AO315="n/a"),"n/a",AN315/AO315)</f>
        <v>143</v>
      </c>
      <c r="AL315" s="243">
        <f>((AP315/AQ315)^(1/1)-1)*100</f>
        <v>26.31578947368421</v>
      </c>
      <c r="AM315" s="243">
        <f>IF(AS315=0,"n/a",((AP315/AS315)^(1/3)-1)*100)</f>
        <v>25.99210498948732</v>
      </c>
      <c r="AN315" t="s" s="265">
        <f>IF(AV315=0,"n/a",((AP315/AV315)^(1/5)-1)*100)</f>
        <v>143</v>
      </c>
      <c r="AO315" t="s" s="265">
        <f>IF(BB315=0,"n/a",((AP315/BB315)^(1/10)-1)*100)</f>
        <v>143</v>
      </c>
      <c r="AP315" s="241">
        <v>0.96</v>
      </c>
      <c r="AQ315" s="241">
        <v>0.76</v>
      </c>
      <c r="AR315" s="241">
        <v>0.6</v>
      </c>
      <c r="AS315" s="241">
        <v>0.48</v>
      </c>
      <c r="AT315" s="245"/>
      <c r="AU315" s="321">
        <v>0</v>
      </c>
      <c r="AV315" s="321">
        <v>0</v>
      </c>
      <c r="AW315" s="245"/>
      <c r="AX315" s="583">
        <v>0</v>
      </c>
      <c r="AY315" s="394">
        <v>0</v>
      </c>
      <c r="AZ315" s="317">
        <v>0</v>
      </c>
      <c r="BA315" s="317">
        <v>0</v>
      </c>
      <c r="BB315" s="317">
        <v>0</v>
      </c>
      <c r="BC315" s="317">
        <v>0</v>
      </c>
      <c r="BD315" s="317">
        <v>0</v>
      </c>
      <c r="BE315" s="317">
        <v>0</v>
      </c>
      <c r="BF315" s="317">
        <v>0</v>
      </c>
      <c r="BG315" s="317">
        <v>0</v>
      </c>
      <c r="BH315" s="317">
        <v>0</v>
      </c>
      <c r="BI315" s="401">
        <v>0</v>
      </c>
      <c r="BJ315" s="246">
        <f>SUM(AP315:BI315)</f>
        <v>2.8</v>
      </c>
      <c r="BK315" s="250">
        <f>((AP315/AQ315)-1)*100</f>
        <v>26.31578947368421</v>
      </c>
      <c r="BL315" s="250">
        <f>((AQ315/AR315)-1)*100</f>
        <v>26.66666666666668</v>
      </c>
      <c r="BM315" s="250">
        <f>((AR315/AS315)-1)*100</f>
        <v>25</v>
      </c>
      <c r="BN315" s="250">
        <f>IF(AU315=0,0,IF(AU315&gt;AS315,0,((AS315/AU315)-1)*100))</f>
        <v>0</v>
      </c>
      <c r="BO315" s="250">
        <f>IF(AV315=0,0,IF(AV315&gt;AU315,0,((AU315/AV315)-1)*100))</f>
        <v>0</v>
      </c>
      <c r="BP315" s="250">
        <f>IF(AX315=0,0,IF(AX315&gt;AV315,0,((AV315/AX315)-1)*100))</f>
        <v>0</v>
      </c>
      <c r="BQ315" s="251">
        <f>IF(AY315=0,0,IF(AY315&gt;AX315,0,((AX315/AY315)-1)*100))</f>
        <v>0</v>
      </c>
      <c r="BR315" s="252">
        <f>IF(AZ315=0,0,IF(AZ315&gt;AY315,0,((AY315/AZ315)-1)*100))</f>
        <v>0</v>
      </c>
      <c r="BS315" s="252">
        <f>IF(BA315=0,0,IF(BA315&gt;AZ315,0,((AZ315/BA315)-1)*100))</f>
        <v>0</v>
      </c>
      <c r="BT315" s="252">
        <f>IF(BB315=0,0,IF(BB315&gt;BA315,0,((BA315/BB315)-1)*100))</f>
        <v>0</v>
      </c>
      <c r="BU315" s="252">
        <f>IF(BC315=0,0,IF(BC315&gt;BB315,0,((BB315/BC315)-1)*100))</f>
        <v>0</v>
      </c>
      <c r="BV315" s="252">
        <f>IF(BD315=0,0,IF(BD315&gt;BC315,0,((BC315/BD315)-1)*100))</f>
        <v>0</v>
      </c>
      <c r="BW315" s="252">
        <f>IF(BE315=0,0,IF(BE315&gt;BD315,0,((BD315/BE315)-1)*100))</f>
        <v>0</v>
      </c>
      <c r="BX315" s="252">
        <f>IF(BF315=0,0,IF(BF315&gt;BE315,0,((BE315/BF315)-1)*100))</f>
        <v>0</v>
      </c>
      <c r="BY315" s="252">
        <f>IF(BG315=0,0,IF(BG315&gt;BF315,0,((BF315/BG315)-1)*100))</f>
        <v>0</v>
      </c>
      <c r="BZ315" s="252">
        <f>IF(BH315=0,0,IF(BH315&gt;BG315,0,((BG315/BH315)-1)*100))</f>
        <v>0</v>
      </c>
      <c r="CA315" s="253">
        <f>IF(BI315=0,0,IF(BI315&gt;BH315,0,((BH315/BI315)-1)*100))</f>
        <v>0</v>
      </c>
      <c r="CB315" s="250">
        <f>AVERAGE(BK315:CA315)</f>
        <v>4.587203302373582</v>
      </c>
      <c r="CC315" s="250">
        <f>SQRT(AVERAGE((BK315-$CB315)^2,(BL315-$CB315)^2,(BM315-$CB315)^2,(BN315-$CB315)^2,(BO315-$CB315)^2,(BP315-$CB315)^2,(BQ315-$CB315)^2,(BR315-$CB315)^2,(BS315-$CB315)^2,(BT315-$CB315)^2,(BU315-$CB315)^2,(BV315-$CB315)^2,(BW315-$CB315)^2,(BX315-$CB315)^2,(BY315-$CB315)^2,(BZ315-$CB315)^2,(CA315-$CB315)^2))</f>
        <v>9.914073497692884</v>
      </c>
      <c r="CD315" t="s" s="116">
        <v>302</v>
      </c>
      <c r="CE315" t="s" s="402">
        <f>IF(AN315="n/a","n/a",IF(U315&lt;0,"n/a",IF(U315="n/a","n/a",I315+AN315-U315)))</f>
        <v>143</v>
      </c>
      <c r="CF315" t="s" s="402">
        <f>IF(AN315="n/a","n/a",I315+AN315)</f>
        <v>143</v>
      </c>
      <c r="CG315" s="250">
        <f>D315/10+(1000-E315)/100+IF(F315="N",2,IF(F315="Y",1,0))+IF(G315="N",2,IF(G315="Y",1,0))+IF(L315&gt;10,5,L315/2)+IF(S315&gt;100,0,IF(S315&lt;0,0,(100-S315)/10))+IF(U315&gt;100,0,IF(U315&lt;0,0,(100-U315)/10))+IF(X315="-",0,IF(X315="N/A",0,IF(X315&gt;5,0,5-X315)))+IF(Y315&gt;5,0,5-Y315)+IF(Z315="N/A",0,IF(Z315&gt;5,0,5-Z315))+IF(AB315&lt;0,0,IF(AB315="-",0,IF(AB315="N/A",0,IF(AB315&gt;10,5,AB315/2))))+IF(AC315="n/a",0,IF(AC315&lt;0,0,IF(AC315&gt;10,5,AC315/2)))+IF(AE315="n/a",0,IF(AE315&lt;0,0,IF(AE315&gt;10,5,AE315/2)))+AF315/10+IF(AG315&gt;100000,3,IF(AG315&gt;10000,2,IF(AG315&gt;1000,1,0)))+IF(AL315&gt;10,5,AL315/2)+IF(AM315="n/a",0,IF(AM315&gt;10,5,AM315/2))+IF(AN315="n/a",0,IF(AN315&gt;10,5,AN315/2))+IF(AO315="n/a",0,IF(AO315&lt;0,0,IF(AO315&gt;10,5,AO315/2)))+IF(CB315&gt;10,5,CB315/2)</f>
        <v>59.43230610462809</v>
      </c>
      <c r="CH315" s="255">
        <f>IF(AB315="n/a",1.03*AP315,IF(AB315&lt;0,1.01*AP315,IF(AB315&gt;10,1.1*AP315,(1+AB315/100)*AP315)))</f>
        <v>1.056</v>
      </c>
      <c r="CI315" s="256">
        <f>IF($AC315="n/a",1.03*CH315,IF($AC315&lt;0,1.01*CH315,IF($AC315&gt;10,1.1*CH315,(1+$AC315/100)*CH315)))</f>
        <v>1.1616</v>
      </c>
      <c r="CJ315" s="257">
        <f>IF($AE315="n/a",1.03*CI315,IF($AE315&lt;0,1.01*CI315,IF($AE315&gt;10,1.1*CI315,(1+$AE315/100)*CI315)))</f>
        <v>1.27776</v>
      </c>
      <c r="CK315" s="257">
        <f>IF($AE315="n/a",1.03*CJ315,IF($AE315&lt;0,1.01*CJ315,IF($AE315&gt;10,1.1*CJ315,(1+$AE315/100)*CJ315)))</f>
        <v>1.405536</v>
      </c>
      <c r="CL315" s="258">
        <f>IF($AE315="n/a",1.03*CK315,IF($AE315&lt;0,1.01*CK315,IF($AE315&gt;10,1.1*CK315,(1+$AE315/100)*CK315)))</f>
        <v>1.5460896</v>
      </c>
      <c r="CM315" s="256">
        <f>SUM(CH315:CL315)</f>
        <v>6.446985600000001</v>
      </c>
      <c r="CN315" s="253">
        <f>(CM315/H315)*100</f>
        <v>10.10499310344828</v>
      </c>
      <c r="CO315" s="259">
        <v>2.25</v>
      </c>
      <c r="CP315" s="260">
        <v>35.7</v>
      </c>
      <c r="CQ315" s="261">
        <v>-13.7</v>
      </c>
      <c r="CR315" s="260">
        <v>5</v>
      </c>
      <c r="CS315" s="261">
        <v>0.4</v>
      </c>
    </row>
    <row r="316" ht="11.25" customHeight="1">
      <c r="A316" t="s" s="273">
        <v>1773</v>
      </c>
      <c r="B316" t="s" s="146">
        <v>1774</v>
      </c>
      <c r="C316" t="s" s="273">
        <v>829</v>
      </c>
      <c r="D316" s="267">
        <v>5</v>
      </c>
      <c r="E316" s="85">
        <v>776</v>
      </c>
      <c r="F316" t="s" s="151">
        <v>129</v>
      </c>
      <c r="G316" t="s" s="152">
        <v>129</v>
      </c>
      <c r="H316" s="496">
        <v>37.07</v>
      </c>
      <c r="I316" s="269">
        <f>(R316/H316)*100</f>
        <v>3.668734826004856</v>
      </c>
      <c r="J316" s="270">
        <v>0.31</v>
      </c>
      <c r="K316" s="270">
        <v>0.34</v>
      </c>
      <c r="L316" s="269">
        <f>((K316/J316)-1)*100</f>
        <v>9.677419354838722</v>
      </c>
      <c r="M316" s="272">
        <v>42886</v>
      </c>
      <c r="N316" s="272">
        <v>42888</v>
      </c>
      <c r="O316" s="272">
        <v>42902</v>
      </c>
      <c r="P316" t="s" s="273">
        <v>720</v>
      </c>
      <c r="Q316" t="s" s="273">
        <v>972</v>
      </c>
      <c r="R316" s="271">
        <f>K316*4</f>
        <v>1.36</v>
      </c>
      <c r="S316" s="275">
        <f>IF(OR(W316&lt;0.01,W316="n/a"),"n/a",R316/W316*100)</f>
        <v>96.45390070921988</v>
      </c>
      <c r="T316" s="276">
        <f>IF(OR(W316&lt;0.01,Z316="n/a"),"n/a",(H316/SQRT(22.5*W316*(H316/Z316))-1)*100)</f>
        <v>90.32302183360245</v>
      </c>
      <c r="U316" s="269">
        <f>IF(OR(W316&lt;0.01,W316="n/a"),"n/a",H316/W316)</f>
        <v>26.29078014184397</v>
      </c>
      <c r="V316" s="277">
        <v>12</v>
      </c>
      <c r="W316" s="268">
        <v>1.41</v>
      </c>
      <c r="X316" s="268">
        <v>3.69</v>
      </c>
      <c r="Y316" s="278">
        <v>2.08</v>
      </c>
      <c r="Z316" s="279">
        <v>3.1</v>
      </c>
      <c r="AA316" s="280">
        <v>12.2</v>
      </c>
      <c r="AB316" s="281">
        <v>-9.800000000000001</v>
      </c>
      <c r="AC316" s="282">
        <v>6.87</v>
      </c>
      <c r="AD316" s="283">
        <v>53.6</v>
      </c>
      <c r="AE316" s="283">
        <v>7.1</v>
      </c>
      <c r="AF316" s="284">
        <v>15</v>
      </c>
      <c r="AG316" s="285">
        <v>13443</v>
      </c>
      <c r="AH316" s="286">
        <v>0.2</v>
      </c>
      <c r="AI316" s="287">
        <v>1.98</v>
      </c>
      <c r="AJ316" t="s" s="368">
        <f>IF(OR(AD316&lt;0,AD316="n/a",AD316=0,AN316="n/a"),"n/a",AN316/AD316)</f>
        <v>143</v>
      </c>
      <c r="AK316" t="s" s="368">
        <f>IF(OR(AN316&lt;0,AN316="n/a",AO316&lt;0,AO316="n/a"),"n/a",AN316/AO316)</f>
        <v>143</v>
      </c>
      <c r="AL316" s="290">
        <f>((AP316/AQ316)^(1/1)-1)*100</f>
        <v>11.00917431192658</v>
      </c>
      <c r="AM316" s="290">
        <f>IF(AS316=0,"n/a",((AP316/AS316)^(1/3)-1)*100)</f>
        <v>18.89154149547178</v>
      </c>
      <c r="AN316" t="s" s="368">
        <f>IF(AV316=0,"n/a",((AP316/AV316)^(1/5)-1)*100)</f>
        <v>143</v>
      </c>
      <c r="AO316" t="s" s="368">
        <f>IF(BB316=0,"n/a",((AP316/BB316)^(1/10)-1)*100)</f>
        <v>143</v>
      </c>
      <c r="AP316" s="288">
        <v>1.21</v>
      </c>
      <c r="AQ316" s="288">
        <v>1.09</v>
      </c>
      <c r="AR316" s="288">
        <v>0.95</v>
      </c>
      <c r="AS316" s="288">
        <v>0.72</v>
      </c>
      <c r="AT316" s="292"/>
      <c r="AU316" s="510">
        <v>0</v>
      </c>
      <c r="AV316" s="510">
        <v>0</v>
      </c>
      <c r="AW316" s="292"/>
      <c r="AX316" s="524">
        <v>0</v>
      </c>
      <c r="AY316" s="403">
        <v>0</v>
      </c>
      <c r="AZ316" s="426">
        <v>0</v>
      </c>
      <c r="BA316" s="426">
        <v>0</v>
      </c>
      <c r="BB316" s="426">
        <v>0</v>
      </c>
      <c r="BC316" s="426">
        <v>0</v>
      </c>
      <c r="BD316" s="426">
        <v>0</v>
      </c>
      <c r="BE316" s="426">
        <v>0</v>
      </c>
      <c r="BF316" s="426">
        <v>0</v>
      </c>
      <c r="BG316" s="426">
        <v>0</v>
      </c>
      <c r="BH316" s="426">
        <v>0</v>
      </c>
      <c r="BI316" s="494">
        <v>0</v>
      </c>
      <c r="BJ316" s="293">
        <f>SUM(AP316:BI316)</f>
        <v>3.97</v>
      </c>
      <c r="BK316" s="297">
        <f>((AP316/AQ316)-1)*100</f>
        <v>11.00917431192658</v>
      </c>
      <c r="BL316" s="297">
        <f>((AQ316/AR316)-1)*100</f>
        <v>14.73684210526318</v>
      </c>
      <c r="BM316" s="297">
        <f>((AR316/AS316)-1)*100</f>
        <v>31.94444444444444</v>
      </c>
      <c r="BN316" s="297">
        <f>IF(AU316=0,0,IF(AU316&gt;AS316,0,((AS316/AU316)-1)*100))</f>
        <v>0</v>
      </c>
      <c r="BO316" s="297">
        <f>IF(AV316=0,0,IF(AV316&gt;AU316,0,((AU316/AV316)-1)*100))</f>
        <v>0</v>
      </c>
      <c r="BP316" s="297">
        <f>IF(AX316=0,0,IF(AX316&gt;AV316,0,((AV316/AX316)-1)*100))</f>
        <v>0</v>
      </c>
      <c r="BQ316" s="298">
        <f>IF(AY316=0,0,IF(AY316&gt;AX316,0,((AX316/AY316)-1)*100))</f>
        <v>0</v>
      </c>
      <c r="BR316" s="299">
        <f>IF(AZ316=0,0,IF(AZ316&gt;AY316,0,((AY316/AZ316)-1)*100))</f>
        <v>0</v>
      </c>
      <c r="BS316" s="299">
        <f>IF(BA316=0,0,IF(BA316&gt;AZ316,0,((AZ316/BA316)-1)*100))</f>
        <v>0</v>
      </c>
      <c r="BT316" s="299">
        <f>IF(BB316=0,0,IF(BB316&gt;BA316,0,((BA316/BB316)-1)*100))</f>
        <v>0</v>
      </c>
      <c r="BU316" s="299">
        <f>IF(BC316=0,0,IF(BC316&gt;BB316,0,((BB316/BC316)-1)*100))</f>
        <v>0</v>
      </c>
      <c r="BV316" s="299">
        <f>IF(BD316=0,0,IF(BD316&gt;BC316,0,((BC316/BD316)-1)*100))</f>
        <v>0</v>
      </c>
      <c r="BW316" s="299">
        <f>IF(BE316=0,0,IF(BE316&gt;BD316,0,((BD316/BE316)-1)*100))</f>
        <v>0</v>
      </c>
      <c r="BX316" s="299">
        <f>IF(BF316=0,0,IF(BF316&gt;BE316,0,((BE316/BF316)-1)*100))</f>
        <v>0</v>
      </c>
      <c r="BY316" s="299">
        <f>IF(BG316=0,0,IF(BG316&gt;BF316,0,((BF316/BG316)-1)*100))</f>
        <v>0</v>
      </c>
      <c r="BZ316" s="299">
        <f>IF(BH316=0,0,IF(BH316&gt;BG316,0,((BG316/BH316)-1)*100))</f>
        <v>0</v>
      </c>
      <c r="CA316" s="300">
        <f>IF(BI316=0,0,IF(BI316&gt;BH316,0,((BH316/BI316)-1)*100))</f>
        <v>0</v>
      </c>
      <c r="CB316" s="297">
        <f>AVERAGE(BK316:CA316)</f>
        <v>3.3935565212726</v>
      </c>
      <c r="CC316" s="297">
        <f>SQRT(AVERAGE((BK316-$CB316)^2,(BL316-$CB316)^2,(BM316-$CB316)^2,(BN316-$CB316)^2,(BO316-$CB316)^2,(BP316-$CB316)^2,(BQ316-$CB316)^2,(BR316-$CB316)^2,(BS316-$CB316)^2,(BT316-$CB316)^2,(BU316-$CB316)^2,(BV316-$CB316)^2,(BW316-$CB316)^2,(BX316-$CB316)^2,(BY316-$CB316)^2,(BZ316-$CB316)^2,(CA316-$CB316)^2))</f>
        <v>8.271311601866168</v>
      </c>
      <c r="CD316" t="s" s="146">
        <v>178</v>
      </c>
      <c r="CE316" t="s" s="502">
        <f>IF(AN316="n/a","n/a",IF(U316&lt;0,"n/a",IF(U316="n/a","n/a",I316+AN316-U316)))</f>
        <v>143</v>
      </c>
      <c r="CF316" t="s" s="502">
        <f>IF(AN316="n/a","n/a",I316+AN316)</f>
        <v>143</v>
      </c>
      <c r="CG316" s="297">
        <f>D316/10+(1000-E316)/100+IF(F316="N",2,IF(F316="Y",1,0))+IF(G316="N",2,IF(G316="Y",1,0))+IF(L316&gt;10,5,L316/2)+IF(S316&gt;100,0,IF(S316&lt;0,0,(100-S316)/10))+IF(U316&gt;100,0,IF(U316&lt;0,0,(100-U316)/10))+IF(X316="-",0,IF(X316="N/A",0,IF(X316&gt;5,0,5-X316)))+IF(Y316&gt;5,0,5-Y316)+IF(Z316="N/A",0,IF(Z316&gt;5,0,5-Z316))+IF(AB316&lt;0,0,IF(AB316="-",0,IF(AB316="N/A",0,IF(AB316&gt;10,5,AB316/2))))+IF(AC316="n/a",0,IF(AC316&lt;0,0,IF(AC316&gt;10,5,AC316/2)))+IF(AE316="n/a",0,IF(AE316&lt;0,0,IF(AE316&gt;10,5,AE316/2)))+AF316/10+IF(AG316&gt;100000,3,IF(AG316&gt;10000,2,IF(AG316&gt;1000,1,0)))+IF(AL316&gt;10,5,AL316/2)+IF(AM316="n/a",0,IF(AM316&gt;10,5,AM316/2))+IF(AN316="n/a",0,IF(AN316&gt;10,5,AN316/2))+IF(AO316="n/a",0,IF(AO316&lt;0,0,IF(AO316&gt;10,5,AO316/2)))+IF(CB316&gt;10,5,CB316/2)</f>
        <v>43.61601985294927</v>
      </c>
      <c r="CH316" s="302">
        <f>IF(AB316="n/a",1.03*AP316,IF(AB316&lt;0,1.01*AP316,IF(AB316&gt;10,1.1*AP316,(1+AB316/100)*AP316)))</f>
        <v>1.2221</v>
      </c>
      <c r="CI316" s="303">
        <f>IF($AC316="n/a",1.03*CH316,IF($AC316&lt;0,1.01*CH316,IF($AC316&gt;10,1.1*CH316,(1+$AC316/100)*CH316)))</f>
        <v>1.30605827</v>
      </c>
      <c r="CJ316" s="304">
        <f>IF($AE316="n/a",1.03*CI316,IF($AE316&lt;0,1.01*CI316,IF($AE316&gt;10,1.1*CI316,(1+$AE316/100)*CI316)))</f>
        <v>1.398788407170</v>
      </c>
      <c r="CK316" s="304">
        <f>IF($AE316="n/a",1.03*CJ316,IF($AE316&lt;0,1.01*CJ316,IF($AE316&gt;10,1.1*CJ316,(1+$AE316/100)*CJ316)))</f>
        <v>1.49810238407907</v>
      </c>
      <c r="CL316" s="305">
        <f>IF($AE316="n/a",1.03*CK316,IF($AE316&lt;0,1.01*CK316,IF($AE316&gt;10,1.1*CK316,(1+$AE316/100)*CK316)))</f>
        <v>1.604467653348684</v>
      </c>
      <c r="CM316" s="303">
        <f>SUM(CH316:CL316)</f>
        <v>7.029516714597753</v>
      </c>
      <c r="CN316" s="300">
        <f>(CM316/H316)*100</f>
        <v>18.96281822119707</v>
      </c>
      <c r="CO316" s="306">
        <v>0.97</v>
      </c>
      <c r="CP316" s="307">
        <v>0.3</v>
      </c>
      <c r="CQ316" s="308">
        <v>-19.8</v>
      </c>
      <c r="CR316" s="307">
        <v>-7.3</v>
      </c>
      <c r="CS316" s="308">
        <v>-8.9</v>
      </c>
    </row>
    <row r="317" ht="11.25" customHeight="1">
      <c r="A317" t="s" s="173">
        <v>1775</v>
      </c>
      <c r="B317" t="s" s="110">
        <v>1776</v>
      </c>
      <c r="C317" t="s" s="173">
        <v>357</v>
      </c>
      <c r="D317" s="174">
        <v>6</v>
      </c>
      <c r="E317" s="85">
        <v>617</v>
      </c>
      <c r="F317" t="s" s="118">
        <v>55</v>
      </c>
      <c r="G317" t="s" s="113">
        <v>55</v>
      </c>
      <c r="H317" s="495">
        <v>26.37</v>
      </c>
      <c r="I317" s="177">
        <f>(R317/H317)*100</f>
        <v>2.654531664770572</v>
      </c>
      <c r="J317" s="311">
        <v>0.165</v>
      </c>
      <c r="K317" s="311">
        <v>0.175</v>
      </c>
      <c r="L317" s="177">
        <f>((K317/J317)-1)*100</f>
        <v>6.060606060606055</v>
      </c>
      <c r="M317" s="179">
        <v>42774</v>
      </c>
      <c r="N317" s="179">
        <v>42776</v>
      </c>
      <c r="O317" s="179">
        <v>42783</v>
      </c>
      <c r="P317" t="s" s="173">
        <v>209</v>
      </c>
      <c r="Q317" s="675"/>
      <c r="R317" s="180">
        <f>K317*4</f>
        <v>0.7</v>
      </c>
      <c r="S317" s="181">
        <f>IF(OR(W317&lt;0.01,W317="n/a"),"n/a",R317/W317*100)</f>
        <v>81.3953488372093</v>
      </c>
      <c r="T317" s="182">
        <f>IF(OR(W317&lt;0.01,Z317="n/a"),"n/a",(H317/SQRT(22.5*W317*(H317/Z317))-1)*100)</f>
        <v>68.36284183758575</v>
      </c>
      <c r="U317" s="177">
        <f>IF(OR(W317&lt;0.01,W317="n/a"),"n/a",H317/W317)</f>
        <v>30.66279069767442</v>
      </c>
      <c r="V317" s="183">
        <v>12</v>
      </c>
      <c r="W317" s="176">
        <v>0.86</v>
      </c>
      <c r="X317" s="176">
        <v>4.17</v>
      </c>
      <c r="Y317" s="184">
        <v>1.81</v>
      </c>
      <c r="Z317" s="185">
        <v>2.08</v>
      </c>
      <c r="AA317" s="186">
        <v>7</v>
      </c>
      <c r="AB317" s="187">
        <v>76</v>
      </c>
      <c r="AC317" s="188">
        <v>6.31</v>
      </c>
      <c r="AD317" s="189">
        <v>-1.1</v>
      </c>
      <c r="AE317" s="189">
        <v>7.36</v>
      </c>
      <c r="AF317" s="190">
        <v>12</v>
      </c>
      <c r="AG317" s="191">
        <v>8603</v>
      </c>
      <c r="AH317" s="192">
        <v>0.5</v>
      </c>
      <c r="AI317" s="193">
        <v>2</v>
      </c>
      <c r="AJ317" t="s" s="338">
        <f>IF(OR(AD317&lt;0,AD317="n/a",AD317=0,AN317="n/a"),"n/a",AN317/AD317)</f>
        <v>143</v>
      </c>
      <c r="AK317" s="195">
        <f>IF(OR(AN317&lt;0,AN317="n/a",AO317&lt;0,AO317="n/a"),"n/a",AN317/AO317)</f>
        <v>2.058789364154566</v>
      </c>
      <c r="AL317" s="196">
        <f>((AP317/AQ317)^(1/1)-1)*100</f>
        <v>24.4361487011977</v>
      </c>
      <c r="AM317" s="196">
        <f>IF(AS317=0,"n/a",((AP317/AS317)^(1/3)-1)*100)</f>
        <v>18.45421595541901</v>
      </c>
      <c r="AN317" s="196">
        <f>IF(AV317=0,"n/a",((AP317/AV317)^(1/5)-1)*100)</f>
        <v>12.10349176468275</v>
      </c>
      <c r="AO317" s="197">
        <f>IF(BB317=0,"n/a",((AP317/BB317)^(1/10)-1)*100)</f>
        <v>5.87893641545647</v>
      </c>
      <c r="AP317" s="194">
        <v>0.64</v>
      </c>
      <c r="AQ317" s="194">
        <v>0.51432</v>
      </c>
      <c r="AR317" s="194">
        <v>0.40078</v>
      </c>
      <c r="AS317" s="194">
        <v>0.38506</v>
      </c>
      <c r="AT317" s="199"/>
      <c r="AU317" s="194">
        <v>0.36934</v>
      </c>
      <c r="AV317" s="198">
        <v>0.36148</v>
      </c>
      <c r="AW317" s="199"/>
      <c r="AX317" s="198">
        <v>0.36148</v>
      </c>
      <c r="AY317" s="676">
        <v>0.36148</v>
      </c>
      <c r="AZ317" s="677">
        <v>0.36148</v>
      </c>
      <c r="BA317" s="677">
        <v>0.36148</v>
      </c>
      <c r="BB317" s="677">
        <v>0.36148</v>
      </c>
      <c r="BC317" s="677">
        <v>0.36148</v>
      </c>
      <c r="BD317" s="677">
        <v>0.36148</v>
      </c>
      <c r="BE317" s="203">
        <v>0.43222</v>
      </c>
      <c r="BF317" s="203">
        <v>0.4558</v>
      </c>
      <c r="BG317" s="202">
        <v>0.4558</v>
      </c>
      <c r="BH317" s="202">
        <v>0.42436</v>
      </c>
      <c r="BI317" s="314">
        <v>0.4008</v>
      </c>
      <c r="BJ317" s="200">
        <f>SUM(AP317:BI317)</f>
        <v>7.370320000000002</v>
      </c>
      <c r="BK317" s="205">
        <f>((AP317/AQ317)-1)*100</f>
        <v>24.4361487011977</v>
      </c>
      <c r="BL317" s="205">
        <f>((AQ317/AR317)-1)*100</f>
        <v>28.32975697390088</v>
      </c>
      <c r="BM317" s="205">
        <f>((AR317/AS317)-1)*100</f>
        <v>4.082480652365872</v>
      </c>
      <c r="BN317" s="205">
        <f>IF(AU317=0,0,IF(AU317&gt;AS317,0,((AS317/AU317)-1)*100))</f>
        <v>4.256240862078298</v>
      </c>
      <c r="BO317" s="205">
        <f>IF(AV317=0,0,IF(AV317&gt;AU317,0,((AU317/AV317)-1)*100))</f>
        <v>2.174394157353099</v>
      </c>
      <c r="BP317" s="205">
        <f>IF(AX317=0,0,IF(AX317&gt;AV317,0,((AV317/AX317)-1)*100))</f>
        <v>0</v>
      </c>
      <c r="BQ317" s="206">
        <f>IF(AY317=0,0,IF(AY317&gt;AX317,0,((AX317/AY317)-1)*100))</f>
        <v>0</v>
      </c>
      <c r="BR317" s="207">
        <f>IF(AZ317=0,0,IF(AZ317&gt;AY317,0,((AY317/AZ317)-1)*100))</f>
        <v>0</v>
      </c>
      <c r="BS317" s="207">
        <f>IF(BA317=0,0,IF(BA317&gt;AZ317,0,((AZ317/BA317)-1)*100))</f>
        <v>0</v>
      </c>
      <c r="BT317" s="207">
        <f>IF(BB317=0,0,IF(BB317&gt;BA317,0,((BA317/BB317)-1)*100))</f>
        <v>0</v>
      </c>
      <c r="BU317" s="207">
        <f>IF(BC317=0,0,IF(BC317&gt;BB317,0,((BB317/BC317)-1)*100))</f>
        <v>0</v>
      </c>
      <c r="BV317" s="207">
        <f>IF(BD317=0,0,IF(BD317&gt;BC317,0,((BC317/BD317)-1)*100))</f>
        <v>0</v>
      </c>
      <c r="BW317" s="207">
        <f>IF(BE317=0,0,IF(BE317&gt;BD317,0,((BD317/BE317)-1)*100))</f>
        <v>0</v>
      </c>
      <c r="BX317" s="207">
        <f>IF(BF317=0,0,IF(BF317&gt;BE317,0,((BE317/BF317)-1)*100))</f>
        <v>0</v>
      </c>
      <c r="BY317" s="207">
        <f>IF(BG317=0,0,IF(BG317&gt;BF317,0,((BF317/BG317)-1)*100))</f>
        <v>0</v>
      </c>
      <c r="BZ317" s="207">
        <f>IF(BH317=0,0,IF(BH317&gt;BG317,0,((BG317/BH317)-1)*100))</f>
        <v>7.408803845791301</v>
      </c>
      <c r="CA317" s="208">
        <f>IF(BI317=0,0,IF(BI317&gt;BH317,0,((BH317/BI317)-1)*100))</f>
        <v>5.878243512974057</v>
      </c>
      <c r="CB317" s="205">
        <f>AVERAGE(BK317:CA317)</f>
        <v>4.503886394450659</v>
      </c>
      <c r="CC317" s="205">
        <f>SQRT(AVERAGE((BK317-$CB317)^2,(BL317-$CB317)^2,(BM317-$CB317)^2,(BN317-$CB317)^2,(BO317-$CB317)^2,(BP317-$CB317)^2,(BQ317-$CB317)^2,(BR317-$CB317)^2,(BS317-$CB317)^2,(BT317-$CB317)^2,(BU317-$CB317)^2,(BV317-$CB317)^2,(BW317-$CB317)^2,(BX317-$CB317)^2,(BY317-$CB317)^2,(BZ317-$CB317)^2,(CA317-$CB317)^2))</f>
        <v>8.344811576327853</v>
      </c>
      <c r="CD317" t="s" s="110">
        <v>161</v>
      </c>
      <c r="CE317" s="209">
        <f>IF(AN317="n/a","n/a",IF(U317&lt;0,"n/a",IF(U317="n/a","n/a",I317+AN317-U317)))</f>
        <v>-15.9047672682211</v>
      </c>
      <c r="CF317" s="209">
        <f>IF(AN317="n/a","n/a",I317+AN317)</f>
        <v>14.75802342945332</v>
      </c>
      <c r="CG317" s="205">
        <f>D317/10+(1000-E317)/100+IF(F317="N",2,IF(F317="Y",1,0))+IF(G317="N",2,IF(G317="Y",1,0))+IF(L317&gt;10,5,L317/2)+IF(S317&gt;100,0,IF(S317&lt;0,0,(100-S317)/10))+IF(U317&gt;100,0,IF(U317&lt;0,0,(100-U317)/10))+IF(X317="-",0,IF(X317="N/A",0,IF(X317&gt;5,0,5-X317)))+IF(Y317&gt;5,0,5-Y317)+IF(Z317="N/A",0,IF(Z317&gt;5,0,5-Z317))+IF(AB317&lt;0,0,IF(AB317="-",0,IF(AB317="N/A",0,IF(AB317&gt;10,5,AB317/2))))+IF(AC317="n/a",0,IF(AC317&lt;0,0,IF(AC317&gt;10,5,AC317/2)))+IF(AE317="n/a",0,IF(AE317&lt;0,0,IF(AE317&gt;10,5,AE317/2)))+AF317/10+IF(AG317&gt;100000,3,IF(AG317&gt;10000,2,IF(AG317&gt;1000,1,0)))+IF(AL317&gt;10,5,AL317/2)+IF(AM317="n/a",0,IF(AM317&gt;10,5,AM317/2))+IF(AN317="n/a",0,IF(AN317&gt;10,5,AN317/2))+IF(AO317="n/a",0,IF(AO317&lt;0,0,IF(AO317&gt;10,5,AO317/2)))+IF(CB317&gt;10,5,CB317/2)</f>
        <v>61.42090048176822</v>
      </c>
      <c r="CH317" s="315">
        <f>IF(AB317="n/a",1.03*AP317,IF(AB317&lt;0,1.01*AP317,IF(AB317&gt;10,1.1*AP317,(1+AB317/100)*AP317)))</f>
        <v>0.7040000000000001</v>
      </c>
      <c r="CI317" s="211">
        <f>IF($AC317="n/a",1.03*CH317,IF($AC317&lt;0,1.01*CH317,IF($AC317&gt;10,1.1*CH317,(1+$AC317/100)*CH317)))</f>
        <v>0.7484224</v>
      </c>
      <c r="CJ317" s="212">
        <f>IF($AE317="n/a",1.03*CI317,IF($AE317&lt;0,1.01*CI317,IF($AE317&gt;10,1.1*CI317,(1+$AE317/100)*CI317)))</f>
        <v>0.803506288640</v>
      </c>
      <c r="CK317" s="212">
        <f>IF($AE317="n/a",1.03*CJ317,IF($AE317&lt;0,1.01*CJ317,IF($AE317&gt;10,1.1*CJ317,(1+$AE317/100)*CJ317)))</f>
        <v>0.8626443514839038</v>
      </c>
      <c r="CL317" s="210">
        <f>IF($AE317="n/a",1.03*CK317,IF($AE317&lt;0,1.01*CK317,IF($AE317&gt;10,1.1*CK317,(1+$AE317/100)*CK317)))</f>
        <v>0.9261349757531191</v>
      </c>
      <c r="CM317" s="211">
        <f>SUM(CH317:CL317)</f>
        <v>4.044708015877023</v>
      </c>
      <c r="CN317" s="208">
        <f>(CM317/H317)*100</f>
        <v>15.33829357556702</v>
      </c>
      <c r="CO317" s="213">
        <v>0.32</v>
      </c>
      <c r="CP317" s="214">
        <v>24.6</v>
      </c>
      <c r="CQ317" s="215">
        <v>-3.4</v>
      </c>
      <c r="CR317" s="214">
        <v>-0.3</v>
      </c>
      <c r="CS317" s="215">
        <v>5.5</v>
      </c>
    </row>
    <row r="318" ht="11.25" customHeight="1">
      <c r="A318" t="s" s="227">
        <v>1777</v>
      </c>
      <c r="B318" t="s" s="116">
        <v>1778</v>
      </c>
      <c r="C318" t="s" s="227">
        <v>128</v>
      </c>
      <c r="D318" s="218">
        <v>6</v>
      </c>
      <c r="E318" s="85">
        <v>683</v>
      </c>
      <c r="F318" t="s" s="220">
        <v>129</v>
      </c>
      <c r="G318" t="s" s="221">
        <v>129</v>
      </c>
      <c r="H318" s="493">
        <v>93.52</v>
      </c>
      <c r="I318" s="223">
        <f>(R318/H318)*100</f>
        <v>1.796407185628742</v>
      </c>
      <c r="J318" s="224">
        <v>0.38</v>
      </c>
      <c r="K318" s="224">
        <v>0.42</v>
      </c>
      <c r="L318" s="223">
        <f>((K318/J318)-1)*100</f>
        <v>10.52631578947367</v>
      </c>
      <c r="M318" s="226">
        <v>42977</v>
      </c>
      <c r="N318" s="226">
        <v>42979</v>
      </c>
      <c r="O318" s="226">
        <v>43009</v>
      </c>
      <c r="P318" t="s" s="227">
        <v>177</v>
      </c>
      <c r="Q318" s="316"/>
      <c r="R318" s="225">
        <f>K318*4</f>
        <v>1.68</v>
      </c>
      <c r="S318" s="228">
        <f>IF(OR(W318&lt;0.01,W318="n/a"),"n/a",R318/W318*100)</f>
        <v>37.08609271523179</v>
      </c>
      <c r="T318" s="229">
        <f>IF(OR(W318&lt;0.01,Z318="n/a"),"n/a",(H318/SQRT(22.5*W318*(H318/Z318))-1)*100)</f>
        <v>45.26995668050687</v>
      </c>
      <c r="U318" s="223">
        <f>IF(OR(W318&lt;0.01,W318="n/a"),"n/a",H318/W318)</f>
        <v>20.64459161147903</v>
      </c>
      <c r="V318" s="230">
        <v>12</v>
      </c>
      <c r="W318" s="222">
        <v>4.53</v>
      </c>
      <c r="X318" s="222">
        <v>1.65</v>
      </c>
      <c r="Y318" s="231">
        <v>3.96</v>
      </c>
      <c r="Z318" s="232">
        <v>2.3</v>
      </c>
      <c r="AA318" s="233">
        <v>11.4</v>
      </c>
      <c r="AB318" s="234">
        <v>8.300000000000001</v>
      </c>
      <c r="AC318" s="235">
        <v>14.47</v>
      </c>
      <c r="AD318" s="236">
        <v>11.9</v>
      </c>
      <c r="AE318" s="236">
        <v>12.53</v>
      </c>
      <c r="AF318" s="237">
        <v>19</v>
      </c>
      <c r="AG318" s="238">
        <v>21551</v>
      </c>
      <c r="AH318" s="239">
        <v>0.4</v>
      </c>
      <c r="AI318" s="360">
        <v>12.71</v>
      </c>
      <c r="AJ318" s="241">
        <f>IF(OR(AD318&lt;0,AD318="n/a",AD318=0,AN318="n/a"),"n/a",AN318/AD318)</f>
        <v>0.4575829278167942</v>
      </c>
      <c r="AK318" s="242">
        <f>IF(OR(AN318&lt;0,AN318="n/a",AO318&lt;0,AO318="n/a"),"n/a",AN318/AO318)</f>
        <v>1.152070435128529</v>
      </c>
      <c r="AL318" s="243">
        <f>((AP318/AQ318)^(1/1)-1)*100</f>
        <v>5.797101449275366</v>
      </c>
      <c r="AM318" s="243">
        <f>IF(AS318=0,"n/a",((AP318/AS318)^(1/3)-1)*100)</f>
        <v>6.168987350517696</v>
      </c>
      <c r="AN318" s="243">
        <f>IF(AV318=0,"n/a",((AP318/AV318)^(1/5)-1)*100)</f>
        <v>5.445236841019852</v>
      </c>
      <c r="AO318" s="244">
        <f>IF(BB318=0,"n/a",((AP318/BB318)^(1/10)-1)*100)</f>
        <v>4.726479106646253</v>
      </c>
      <c r="AP318" s="241">
        <v>1.46</v>
      </c>
      <c r="AQ318" s="241">
        <v>1.38</v>
      </c>
      <c r="AR318" s="241">
        <v>1.28</v>
      </c>
      <c r="AS318" s="241">
        <v>1.22</v>
      </c>
      <c r="AT318" s="245"/>
      <c r="AU318" s="241">
        <v>1.16</v>
      </c>
      <c r="AV318" s="321">
        <v>1.12</v>
      </c>
      <c r="AW318" s="245"/>
      <c r="AX318" s="583">
        <v>1.12</v>
      </c>
      <c r="AY318" s="394">
        <v>1.12</v>
      </c>
      <c r="AZ318" s="248">
        <v>1.12</v>
      </c>
      <c r="BA318" s="248">
        <v>1</v>
      </c>
      <c r="BB318" s="248">
        <v>0.92</v>
      </c>
      <c r="BC318" s="248">
        <v>0.84</v>
      </c>
      <c r="BD318" s="248">
        <v>0.78</v>
      </c>
      <c r="BE318" s="317">
        <v>0.68</v>
      </c>
      <c r="BF318" s="248">
        <v>0.68</v>
      </c>
      <c r="BG318" s="248">
        <v>0.62</v>
      </c>
      <c r="BH318" s="248">
        <v>0.54</v>
      </c>
      <c r="BI318" s="249">
        <v>0.45</v>
      </c>
      <c r="BJ318" s="246">
        <f>SUM(AP318:BI318)</f>
        <v>17.49</v>
      </c>
      <c r="BK318" s="250">
        <f>((AP318/AQ318)-1)*100</f>
        <v>5.797101449275366</v>
      </c>
      <c r="BL318" s="250">
        <f>((AQ318/AR318)-1)*100</f>
        <v>7.8125</v>
      </c>
      <c r="BM318" s="250">
        <f>((AR318/AS318)-1)*100</f>
        <v>4.918032786885251</v>
      </c>
      <c r="BN318" s="250">
        <f>IF(AU318=0,0,IF(AU318&gt;AS318,0,((AS318/AU318)-1)*100))</f>
        <v>5.172413793103448</v>
      </c>
      <c r="BO318" s="250">
        <f>IF(AV318=0,0,IF(AV318&gt;AU318,0,((AU318/AV318)-1)*100))</f>
        <v>3.571428571428559</v>
      </c>
      <c r="BP318" s="250">
        <f>IF(AX318=0,0,IF(AX318&gt;AV318,0,((AV318/AX318)-1)*100))</f>
        <v>0</v>
      </c>
      <c r="BQ318" s="251">
        <f>IF(AY318=0,0,IF(AY318&gt;AX318,0,((AX318/AY318)-1)*100))</f>
        <v>0</v>
      </c>
      <c r="BR318" s="252">
        <f>IF(AZ318=0,0,IF(AZ318&gt;AY318,0,((AY318/AZ318)-1)*100))</f>
        <v>0</v>
      </c>
      <c r="BS318" s="252">
        <f>IF(BA318=0,0,IF(BA318&gt;AZ318,0,((AZ318/BA318)-1)*100))</f>
        <v>12.00000000000001</v>
      </c>
      <c r="BT318" s="252">
        <f>IF(BB318=0,0,IF(BB318&gt;BA318,0,((BA318/BB318)-1)*100))</f>
        <v>8.695652173913038</v>
      </c>
      <c r="BU318" s="252">
        <f>IF(BC318=0,0,IF(BC318&gt;BB318,0,((BB318/BC318)-1)*100))</f>
        <v>9.523809523809534</v>
      </c>
      <c r="BV318" s="252">
        <f>IF(BD318=0,0,IF(BD318&gt;BC318,0,((BC318/BD318)-1)*100))</f>
        <v>7.692307692307687</v>
      </c>
      <c r="BW318" s="252">
        <f>IF(BE318=0,0,IF(BE318&gt;BD318,0,((BD318/BE318)-1)*100))</f>
        <v>14.70588235294117</v>
      </c>
      <c r="BX318" s="252">
        <f>IF(BF318=0,0,IF(BF318&gt;BE318,0,((BE318/BF318)-1)*100))</f>
        <v>0</v>
      </c>
      <c r="BY318" s="252">
        <f>IF(BG318=0,0,IF(BG318&gt;BF318,0,((BF318/BG318)-1)*100))</f>
        <v>9.677419354838722</v>
      </c>
      <c r="BZ318" s="252">
        <f>IF(BH318=0,0,IF(BH318&gt;BG318,0,((BG318/BH318)-1)*100))</f>
        <v>14.81481481481481</v>
      </c>
      <c r="CA318" s="253">
        <f>IF(BI318=0,0,IF(BI318&gt;BH318,0,((BH318/BI318)-1)*100))</f>
        <v>20</v>
      </c>
      <c r="CB318" s="250">
        <f>AVERAGE(BK318:CA318)</f>
        <v>7.316550736077506</v>
      </c>
      <c r="CC318" s="250">
        <f>SQRT(AVERAGE((BK318-$CB318)^2,(BL318-$CB318)^2,(BM318-$CB318)^2,(BN318-$CB318)^2,(BO318-$CB318)^2,(BP318-$CB318)^2,(BQ318-$CB318)^2,(BR318-$CB318)^2,(BS318-$CB318)^2,(BT318-$CB318)^2,(BU318-$CB318)^2,(BV318-$CB318)^2,(BW318-$CB318)^2,(BX318-$CB318)^2,(BY318-$CB318)^2,(BZ318-$CB318)^2,(CA318-$CB318)^2))</f>
        <v>5.673354005123501</v>
      </c>
      <c r="CD318" t="s" s="116">
        <v>132</v>
      </c>
      <c r="CE318" s="254">
        <f>IF(AN318="n/a","n/a",IF(U318&lt;0,"n/a",IF(U318="n/a","n/a",I318+AN318-U318)))</f>
        <v>-13.40294758483043</v>
      </c>
      <c r="CF318" s="254">
        <f>IF(AN318="n/a","n/a",I318+AN318)</f>
        <v>7.241644026648594</v>
      </c>
      <c r="CG318" s="250">
        <f>D318/10+(1000-E318)/100+IF(F318="N",2,IF(F318="Y",1,0))+IF(G318="N",2,IF(G318="Y",1,0))+IF(L318&gt;10,5,L318/2)+IF(S318&gt;100,0,IF(S318&lt;0,0,(100-S318)/10))+IF(U318&gt;100,0,IF(U318&lt;0,0,(100-U318)/10))+IF(X318="-",0,IF(X318="N/A",0,IF(X318&gt;5,0,5-X318)))+IF(Y318&gt;5,0,5-Y318)+IF(Z318="N/A",0,IF(Z318&gt;5,0,5-Z318))+IF(AB318&lt;0,0,IF(AB318="-",0,IF(AB318="N/A",0,IF(AB318&gt;10,5,AB318/2))))+IF(AC318="n/a",0,IF(AC318&lt;0,0,IF(AC318&gt;10,5,AC318/2)))+IF(AE318="n/a",0,IF(AE318&lt;0,0,IF(AE318&gt;10,5,AE318/2)))+AF318/10+IF(AG318&gt;100000,3,IF(AG318&gt;10000,2,IF(AG318&gt;1000,1,0)))+IF(AL318&gt;10,5,AL318/2)+IF(AM318="n/a",0,IF(AM318&gt;10,5,AM318/2))+IF(AN318="n/a",0,IF(AN318&gt;10,5,AN318/2))+IF(AO318="n/a",0,IF(AO318&lt;0,0,IF(AO318&gt;10,5,AO318/2)))+IF(CB318&gt;10,5,CB318/2)</f>
        <v>62.86410930909724</v>
      </c>
      <c r="CH318" s="255">
        <f>IF(AB318="n/a",1.03*AP318,IF(AB318&lt;0,1.01*AP318,IF(AB318&gt;10,1.1*AP318,(1+AB318/100)*AP318)))</f>
        <v>1.58118</v>
      </c>
      <c r="CI318" s="256">
        <f>IF($AC318="n/a",1.03*CH318,IF($AC318&lt;0,1.01*CH318,IF($AC318&gt;10,1.1*CH318,(1+$AC318/100)*CH318)))</f>
        <v>1.739298</v>
      </c>
      <c r="CJ318" s="257">
        <f>IF($AE318="n/a",1.03*CI318,IF($AE318&lt;0,1.01*CI318,IF($AE318&gt;10,1.1*CI318,(1+$AE318/100)*CI318)))</f>
        <v>1.9132278</v>
      </c>
      <c r="CK318" s="257">
        <f>IF($AE318="n/a",1.03*CJ318,IF($AE318&lt;0,1.01*CJ318,IF($AE318&gt;10,1.1*CJ318,(1+$AE318/100)*CJ318)))</f>
        <v>2.104550580000001</v>
      </c>
      <c r="CL318" s="258">
        <f>IF($AE318="n/a",1.03*CK318,IF($AE318&lt;0,1.01*CK318,IF($AE318&gt;10,1.1*CK318,(1+$AE318/100)*CK318)))</f>
        <v>2.315005638000001</v>
      </c>
      <c r="CM318" s="256">
        <f>SUM(CH318:CL318)</f>
        <v>9.653262018000001</v>
      </c>
      <c r="CN318" s="253">
        <f>(CM318/H318)*100</f>
        <v>10.32213646065013</v>
      </c>
      <c r="CO318" s="259">
        <v>0.96</v>
      </c>
      <c r="CP318" s="260">
        <v>30.6</v>
      </c>
      <c r="CQ318" s="261">
        <v>-5.8</v>
      </c>
      <c r="CR318" s="260">
        <v>2.7</v>
      </c>
      <c r="CS318" s="261">
        <v>4.5</v>
      </c>
    </row>
    <row r="319" ht="11.25" customHeight="1">
      <c r="A319" t="s" s="227">
        <v>1779</v>
      </c>
      <c r="B319" t="s" s="116">
        <v>1780</v>
      </c>
      <c r="C319" t="s" s="227">
        <v>128</v>
      </c>
      <c r="D319" s="218">
        <v>5</v>
      </c>
      <c r="E319" s="85">
        <v>804</v>
      </c>
      <c r="F319" t="s" s="220">
        <v>129</v>
      </c>
      <c r="G319" t="s" s="221">
        <v>129</v>
      </c>
      <c r="H319" s="493">
        <v>17.06</v>
      </c>
      <c r="I319" s="223">
        <f>(R319/H319)*100</f>
        <v>2.344665885111372</v>
      </c>
      <c r="J319" s="224">
        <v>0.08</v>
      </c>
      <c r="K319" s="224">
        <v>0.1</v>
      </c>
      <c r="L319" s="223">
        <f>((K319/J319)-1)*100</f>
        <v>25</v>
      </c>
      <c r="M319" s="226">
        <v>43046</v>
      </c>
      <c r="N319" s="226">
        <v>43047</v>
      </c>
      <c r="O319" s="226">
        <v>43061</v>
      </c>
      <c r="P319" t="s" s="227">
        <v>589</v>
      </c>
      <c r="Q319" s="316"/>
      <c r="R319" s="225">
        <f>K319*4</f>
        <v>0.4</v>
      </c>
      <c r="S319" s="228">
        <f>IF(OR(W319&lt;0.01,W319="n/a"),"n/a",R319/W319*100)</f>
        <v>54.05405405405406</v>
      </c>
      <c r="T319" s="229">
        <f>IF(OR(W319&lt;0.01,Z319="n/a"),"n/a",(H319/SQRT(22.5*W319*(H319/Z319))-1)*100)</f>
        <v>11.34611783963533</v>
      </c>
      <c r="U319" s="223">
        <f>IF(OR(W319&lt;0.01,W319="n/a"),"n/a",H319/W319)</f>
        <v>23.05405405405405</v>
      </c>
      <c r="V319" s="230">
        <v>12</v>
      </c>
      <c r="W319" s="222">
        <v>0.74</v>
      </c>
      <c r="X319" s="222">
        <v>2.3</v>
      </c>
      <c r="Y319" s="231">
        <v>6.36</v>
      </c>
      <c r="Z319" s="232">
        <v>1.21</v>
      </c>
      <c r="AA319" s="233">
        <v>5.2</v>
      </c>
      <c r="AB319" s="234">
        <v>27.2</v>
      </c>
      <c r="AC319" s="235">
        <v>-5.85</v>
      </c>
      <c r="AD319" s="236">
        <v>22.1</v>
      </c>
      <c r="AE319" s="236">
        <v>10</v>
      </c>
      <c r="AF319" s="237">
        <v>5</v>
      </c>
      <c r="AG319" s="238">
        <v>830</v>
      </c>
      <c r="AH319" s="239">
        <v>2.4</v>
      </c>
      <c r="AI319" s="240">
        <v>0.78</v>
      </c>
      <c r="AJ319" s="241">
        <f>IF(OR(AD319&lt;0,AD319="n/a",AD319=0,AN319="n/a"),"n/a",AN319/AD319)</f>
        <v>0.6144998124767145</v>
      </c>
      <c r="AK319" t="s" s="265">
        <f>IF(OR(AN319&lt;0,AN319="n/a",AO319&lt;0,AO319="n/a"),"n/a",AN319/AO319)</f>
        <v>143</v>
      </c>
      <c r="AL319" s="243">
        <f>((AP319/AQ319)^(1/1)-1)*100</f>
        <v>10.7142857142857</v>
      </c>
      <c r="AM319" s="243">
        <f>IF(AS319=0,"n/a",((AP319/AS319)^(1/3)-1)*100)</f>
        <v>8.905584618126227</v>
      </c>
      <c r="AN319" s="243">
        <f>IF(AV319=0,"n/a",((AP319/AV319)^(1/5)-1)*100)</f>
        <v>13.58044585573539</v>
      </c>
      <c r="AO319" t="s" s="265">
        <f>IF(BB319=0,"n/a",((AP319/BB319)^(1/10)-1)*100)</f>
        <v>143</v>
      </c>
      <c r="AP319" s="241">
        <v>0.31</v>
      </c>
      <c r="AQ319" s="321">
        <v>0.28</v>
      </c>
      <c r="AR319" s="241">
        <v>0.26</v>
      </c>
      <c r="AS319" s="241">
        <v>0.24</v>
      </c>
      <c r="AT319" s="245"/>
      <c r="AU319" s="321">
        <v>0.0856</v>
      </c>
      <c r="AV319" s="241">
        <v>0.164</v>
      </c>
      <c r="AW319" s="245"/>
      <c r="AX319" s="246">
        <v>0.1353</v>
      </c>
      <c r="AY319" s="247">
        <v>0.114</v>
      </c>
      <c r="AZ319" s="248">
        <v>0.0285</v>
      </c>
      <c r="BA319" s="317">
        <v>0</v>
      </c>
      <c r="BB319" s="317">
        <v>0</v>
      </c>
      <c r="BC319" s="317">
        <v>0</v>
      </c>
      <c r="BD319" s="317">
        <v>0</v>
      </c>
      <c r="BE319" s="317">
        <v>0</v>
      </c>
      <c r="BF319" s="317">
        <v>0</v>
      </c>
      <c r="BG319" s="317">
        <v>0</v>
      </c>
      <c r="BH319" s="317">
        <v>0</v>
      </c>
      <c r="BI319" s="401">
        <v>0</v>
      </c>
      <c r="BJ319" s="246">
        <f>SUM(AP319:BI319)</f>
        <v>1.6174</v>
      </c>
      <c r="BK319" s="250">
        <f>((AP319/AQ319)-1)*100</f>
        <v>10.7142857142857</v>
      </c>
      <c r="BL319" s="250">
        <f>((AQ319/AR319)-1)*100</f>
        <v>7.692307692307709</v>
      </c>
      <c r="BM319" s="250">
        <f>((AR319/AS319)-1)*100</f>
        <v>8.333333333333348</v>
      </c>
      <c r="BN319" s="250">
        <f>IF(AU319=0,0,IF(AU319&gt;AS319,0,((AS319/AU319)-1)*100))</f>
        <v>180.3738317757009</v>
      </c>
      <c r="BO319" s="250">
        <f>IF(AV319=0,0,IF(AV319&gt;AU319,0,((AU319/AV319)-1)*100))</f>
        <v>0</v>
      </c>
      <c r="BP319" s="250">
        <f>IF(AX319=0,0,IF(AX319&gt;AV319,0,((AV319/AX319)-1)*100))</f>
        <v>21.21212121212119</v>
      </c>
      <c r="BQ319" s="251">
        <f>IF(AY319=0,0,IF(AY319&gt;AX319,0,((AX319/AY319)-1)*100))</f>
        <v>18.68421052631579</v>
      </c>
      <c r="BR319" s="252">
        <f>IF(AZ319=0,0,IF(AZ319&gt;AY319,0,((AY319/AZ319)-1)*100))</f>
        <v>300</v>
      </c>
      <c r="BS319" s="252">
        <f>IF(BA319=0,0,IF(BA319&gt;AZ319,0,((AZ319/BA319)-1)*100))</f>
        <v>0</v>
      </c>
      <c r="BT319" s="252">
        <f>IF(BB319=0,0,IF(BB319&gt;BA319,0,((BA319/BB319)-1)*100))</f>
        <v>0</v>
      </c>
      <c r="BU319" s="252">
        <f>IF(BC319=0,0,IF(BC319&gt;BB319,0,((BB319/BC319)-1)*100))</f>
        <v>0</v>
      </c>
      <c r="BV319" s="252">
        <f>IF(BD319=0,0,IF(BD319&gt;BC319,0,((BC319/BD319)-1)*100))</f>
        <v>0</v>
      </c>
      <c r="BW319" s="252">
        <f>IF(BE319=0,0,IF(BE319&gt;BD319,0,((BD319/BE319)-1)*100))</f>
        <v>0</v>
      </c>
      <c r="BX319" s="252">
        <f>IF(BF319=0,0,IF(BF319&gt;BE319,0,((BE319/BF319)-1)*100))</f>
        <v>0</v>
      </c>
      <c r="BY319" s="252">
        <f>IF(BG319=0,0,IF(BG319&gt;BF319,0,((BF319/BG319)-1)*100))</f>
        <v>0</v>
      </c>
      <c r="BZ319" s="252">
        <f>IF(BH319=0,0,IF(BH319&gt;BG319,0,((BG319/BH319)-1)*100))</f>
        <v>0</v>
      </c>
      <c r="CA319" s="253">
        <f>IF(BI319=0,0,IF(BI319&gt;BH319,0,((BH319/BI319)-1)*100))</f>
        <v>0</v>
      </c>
      <c r="CB319" s="250">
        <f>AVERAGE(BK319:CA319)</f>
        <v>32.17706413259204</v>
      </c>
      <c r="CC319" s="250">
        <f>SQRT(AVERAGE((BK319-$CB319)^2,(BL319-$CB319)^2,(BM319-$CB319)^2,(BN319-$CB319)^2,(BO319-$CB319)^2,(BP319-$CB319)^2,(BQ319-$CB319)^2,(BR319-$CB319)^2,(BS319-$CB319)^2,(BT319-$CB319)^2,(BU319-$CB319)^2,(BV319-$CB319)^2,(BW319-$CB319)^2,(BX319-$CB319)^2,(BY319-$CB319)^2,(BZ319-$CB319)^2,(CA319-$CB319)^2))</f>
        <v>78.95494106056842</v>
      </c>
      <c r="CD319" t="s" s="116">
        <v>132</v>
      </c>
      <c r="CE319" s="254">
        <f>IF(AN319="n/a","n/a",IF(U319&lt;0,"n/a",IF(U319="n/a","n/a",I319+AN319-U319)))</f>
        <v>-7.12894231320729</v>
      </c>
      <c r="CF319" s="254">
        <f>IF(AN319="n/a","n/a",I319+AN319)</f>
        <v>15.92511174084676</v>
      </c>
      <c r="CG319" s="250">
        <f>D319/10+(1000-E319)/100+IF(F319="N",2,IF(F319="Y",1,0))+IF(G319="N",2,IF(G319="Y",1,0))+IF(L319&gt;10,5,L319/2)+IF(S319&gt;100,0,IF(S319&lt;0,0,(100-S319)/10))+IF(U319&gt;100,0,IF(U319&lt;0,0,(100-U319)/10))+IF(X319="-",0,IF(X319="N/A",0,IF(X319&gt;5,0,5-X319)))+IF(Y319&gt;5,0,5-Y319)+IF(Z319="N/A",0,IF(Z319&gt;5,0,5-Z319))+IF(AB319&lt;0,0,IF(AB319="-",0,IF(AB319="N/A",0,IF(AB319&gt;10,5,AB319/2))))+IF(AC319="n/a",0,IF(AC319&lt;0,0,IF(AC319&gt;10,5,AC319/2)))+IF(AE319="n/a",0,IF(AE319&lt;0,0,IF(AE319&gt;10,5,AE319/2)))+AF319/10+IF(AG319&gt;100000,3,IF(AG319&gt;10000,2,IF(AG319&gt;1000,1,0)))+IF(AL319&gt;10,5,AL319/2)+IF(AM319="n/a",0,IF(AM319&gt;10,5,AM319/2))+IF(AN319="n/a",0,IF(AN319&gt;10,5,AN319/2))+IF(AO319="n/a",0,IF(AO319&lt;0,0,IF(AO319&gt;10,5,AO319/2)))+IF(CB319&gt;10,5,CB319/2)</f>
        <v>56.1919814982523</v>
      </c>
      <c r="CH319" s="255">
        <f>IF(AB319="n/a",1.03*AP319,IF(AB319&lt;0,1.01*AP319,IF(AB319&gt;10,1.1*AP319,(1+AB319/100)*AP319)))</f>
        <v>0.341</v>
      </c>
      <c r="CI319" s="256">
        <f>IF($AC319="n/a",1.03*CH319,IF($AC319&lt;0,1.01*CH319,IF($AC319&gt;10,1.1*CH319,(1+$AC319/100)*CH319)))</f>
        <v>0.34441</v>
      </c>
      <c r="CJ319" s="257">
        <f>IF($AE319="n/a",1.03*CI319,IF($AE319&lt;0,1.01*CI319,IF($AE319&gt;10,1.1*CI319,(1+$AE319/100)*CI319)))</f>
        <v>0.3788510000000001</v>
      </c>
      <c r="CK319" s="257">
        <f>IF($AE319="n/a",1.03*CJ319,IF($AE319&lt;0,1.01*CJ319,IF($AE319&gt;10,1.1*CJ319,(1+$AE319/100)*CJ319)))</f>
        <v>0.4167361000000002</v>
      </c>
      <c r="CL319" s="258">
        <f>IF($AE319="n/a",1.03*CK319,IF($AE319&lt;0,1.01*CK319,IF($AE319&gt;10,1.1*CK319,(1+$AE319/100)*CK319)))</f>
        <v>0.4584097100000002</v>
      </c>
      <c r="CM319" s="256">
        <f>SUM(CH319:CL319)</f>
        <v>1.93940681</v>
      </c>
      <c r="CN319" s="253">
        <f>(CM319/H319)*100</f>
        <v>11.36815246189918</v>
      </c>
      <c r="CO319" s="259">
        <v>0.33</v>
      </c>
      <c r="CP319" s="260">
        <v>11.1</v>
      </c>
      <c r="CQ319" s="261">
        <v>-17.1</v>
      </c>
      <c r="CR319" s="260">
        <v>2.3</v>
      </c>
      <c r="CS319" s="261">
        <v>-1.6</v>
      </c>
    </row>
    <row r="320" ht="11.25" customHeight="1">
      <c r="A320" t="s" s="227">
        <v>1781</v>
      </c>
      <c r="B320" t="s" s="116">
        <v>1782</v>
      </c>
      <c r="C320" t="s" s="227">
        <v>128</v>
      </c>
      <c r="D320" s="218">
        <v>8</v>
      </c>
      <c r="E320" s="85">
        <v>408</v>
      </c>
      <c r="F320" t="s" s="220">
        <v>129</v>
      </c>
      <c r="G320" t="s" s="221">
        <v>129</v>
      </c>
      <c r="H320" s="493">
        <v>32.5</v>
      </c>
      <c r="I320" s="223">
        <f>(R320/H320)*100</f>
        <v>2.707692307692308</v>
      </c>
      <c r="J320" s="224">
        <v>0.21</v>
      </c>
      <c r="K320" s="224">
        <v>0.22</v>
      </c>
      <c r="L320" s="223">
        <f>((K320/J320)-1)*100</f>
        <v>4.761904761904767</v>
      </c>
      <c r="M320" s="226">
        <v>42984</v>
      </c>
      <c r="N320" s="226">
        <v>42985</v>
      </c>
      <c r="O320" s="226">
        <v>42993</v>
      </c>
      <c r="P320" t="s" s="227">
        <v>182</v>
      </c>
      <c r="Q320" t="s" s="116">
        <v>131</v>
      </c>
      <c r="R320" s="225">
        <f>K320*4</f>
        <v>0.88</v>
      </c>
      <c r="S320" s="228">
        <f>IF(OR(W320&lt;0.01,W320="n/a"),"n/a",R320/W320*100)</f>
        <v>43.56435643564357</v>
      </c>
      <c r="T320" s="229">
        <f>IF(OR(W320&lt;0.01,Z320="n/a"),"n/a",(H320/SQRT(22.5*W320*(H320/Z320))-1)*100)</f>
        <v>-8.532319185062065</v>
      </c>
      <c r="U320" s="223">
        <f>IF(OR(W320&lt;0.01,W320="n/a"),"n/a",H320/W320)</f>
        <v>16.08910891089109</v>
      </c>
      <c r="V320" s="230">
        <v>12</v>
      </c>
      <c r="W320" s="222">
        <v>2.02</v>
      </c>
      <c r="X320" t="s" s="399">
        <v>143</v>
      </c>
      <c r="Y320" s="231">
        <v>3.82</v>
      </c>
      <c r="Z320" s="232">
        <v>1.17</v>
      </c>
      <c r="AA320" s="233">
        <v>7.5</v>
      </c>
      <c r="AB320" s="234">
        <v>-19.3</v>
      </c>
      <c r="AC320" s="235">
        <v>-22.31</v>
      </c>
      <c r="AD320" s="236">
        <v>3.5</v>
      </c>
      <c r="AE320" t="s" s="416">
        <v>143</v>
      </c>
      <c r="AF320" s="237">
        <v>1</v>
      </c>
      <c r="AG320" s="238">
        <v>224</v>
      </c>
      <c r="AH320" s="239">
        <v>0.6</v>
      </c>
      <c r="AI320" s="240">
        <v>0.1</v>
      </c>
      <c r="AJ320" s="241">
        <f>IF(OR(AD320&lt;0,AD320="n/a",AD320=0,AN320="n/a"),"n/a",AN320/AD320)</f>
        <v>2.657484969824532</v>
      </c>
      <c r="AK320" s="242">
        <f>IF(OR(AN320&lt;0,AN320="n/a",AO320&lt;0,AO320="n/a"),"n/a",AN320/AO320)</f>
        <v>1.527924398905771</v>
      </c>
      <c r="AL320" s="243">
        <f>((AP320/AQ320)^(1/1)-1)*100</f>
        <v>5.405405405405417</v>
      </c>
      <c r="AM320" s="243">
        <f>IF(AS320=0,"n/a",((AP320/AS320)^(1/3)-1)*100)</f>
        <v>6.816467042447916</v>
      </c>
      <c r="AN320" s="243">
        <f>IF(AV320=0,"n/a",((AP320/AV320)^(1/5)-1)*100)</f>
        <v>9.301197394385863</v>
      </c>
      <c r="AO320" s="244">
        <f>IF(BB320=0,"n/a",((AP320/BB320)^(1/10)-1)*100)</f>
        <v>6.087472260438376</v>
      </c>
      <c r="AP320" s="241">
        <v>0.78</v>
      </c>
      <c r="AQ320" s="241">
        <v>0.74</v>
      </c>
      <c r="AR320" s="241">
        <v>0.7</v>
      </c>
      <c r="AS320" s="241">
        <v>0.64</v>
      </c>
      <c r="AT320" s="245"/>
      <c r="AU320" s="241">
        <v>0.5600000000000001</v>
      </c>
      <c r="AV320" s="241">
        <v>0.5</v>
      </c>
      <c r="AW320" s="245"/>
      <c r="AX320" s="246">
        <v>0.44</v>
      </c>
      <c r="AY320" s="394">
        <v>0.4</v>
      </c>
      <c r="AZ320" s="248">
        <v>0.66</v>
      </c>
      <c r="BA320" s="248">
        <v>0.55477</v>
      </c>
      <c r="BB320" s="248">
        <v>0.43197</v>
      </c>
      <c r="BC320" s="248">
        <v>0.3854799999999999</v>
      </c>
      <c r="BD320" s="317">
        <v>0.34468</v>
      </c>
      <c r="BE320" s="248">
        <v>0.34468</v>
      </c>
      <c r="BF320" s="248">
        <v>0.1814</v>
      </c>
      <c r="BG320" s="317">
        <v>0.16492</v>
      </c>
      <c r="BH320" s="248">
        <v>0.16492</v>
      </c>
      <c r="BI320" s="249">
        <v>0.15708</v>
      </c>
      <c r="BJ320" s="246">
        <f>SUM(AP320:BI320)</f>
        <v>8.149900000000002</v>
      </c>
      <c r="BK320" s="250">
        <f>((AP320/AQ320)-1)*100</f>
        <v>5.405405405405417</v>
      </c>
      <c r="BL320" s="250">
        <f>((AQ320/AR320)-1)*100</f>
        <v>5.714285714285716</v>
      </c>
      <c r="BM320" s="250">
        <f>((AR320/AS320)-1)*100</f>
        <v>9.375</v>
      </c>
      <c r="BN320" s="250">
        <f>IF(AU320=0,0,IF(AU320&gt;AS320,0,((AS320/AU320)-1)*100))</f>
        <v>14.28571428571428</v>
      </c>
      <c r="BO320" s="250">
        <f>IF(AV320=0,0,IF(AV320&gt;AU320,0,((AU320/AV320)-1)*100))</f>
        <v>12.00000000000001</v>
      </c>
      <c r="BP320" s="250">
        <f>IF(AX320=0,0,IF(AX320&gt;AV320,0,((AV320/AX320)-1)*100))</f>
        <v>13.63636363636365</v>
      </c>
      <c r="BQ320" s="251">
        <f>IF(AY320=0,0,IF(AY320&gt;AX320,0,((AX320/AY320)-1)*100))</f>
        <v>9.999999999999986</v>
      </c>
      <c r="BR320" s="252">
        <f>IF(AZ320=0,0,IF(AZ320&gt;AY320,0,((AY320/AZ320)-1)*100))</f>
        <v>0</v>
      </c>
      <c r="BS320" s="252">
        <f>IF(BA320=0,0,IF(BA320&gt;AZ320,0,((AZ320/BA320)-1)*100))</f>
        <v>18.96822106458533</v>
      </c>
      <c r="BT320" s="252">
        <f>IF(BB320=0,0,IF(BB320&gt;BA320,0,((BA320/BB320)-1)*100))</f>
        <v>28.4279000856541</v>
      </c>
      <c r="BU320" s="252">
        <f>IF(BC320=0,0,IF(BC320&gt;BB320,0,((BB320/BC320)-1)*100))</f>
        <v>12.06028847151604</v>
      </c>
      <c r="BV320" s="252">
        <f>IF(BD320=0,0,IF(BD320&gt;BC320,0,((BC320/BD320)-1)*100))</f>
        <v>11.83706626436114</v>
      </c>
      <c r="BW320" s="252">
        <f>IF(BE320=0,0,IF(BE320&gt;BD320,0,((BD320/BE320)-1)*100))</f>
        <v>0</v>
      </c>
      <c r="BX320" s="252">
        <f>IF(BF320=0,0,IF(BF320&gt;BE320,0,((BE320/BF320)-1)*100))</f>
        <v>90.01102535832413</v>
      </c>
      <c r="BY320" s="252">
        <f>IF(BG320=0,0,IF(BG320&gt;BF320,0,((BF320/BG320)-1)*100))</f>
        <v>9.992723744845989</v>
      </c>
      <c r="BZ320" s="252">
        <f>IF(BH320=0,0,IF(BH320&gt;BG320,0,((BG320/BH320)-1)*100))</f>
        <v>0</v>
      </c>
      <c r="CA320" s="253">
        <f>IF(BI320=0,0,IF(BI320&gt;BH320,0,((BH320/BI320)-1)*100))</f>
        <v>4.991087344028533</v>
      </c>
      <c r="CB320" s="250">
        <f>AVERAGE(BK320:CA320)</f>
        <v>14.51206361029908</v>
      </c>
      <c r="CC320" s="250">
        <f>SQRT(AVERAGE((BK320-$CB320)^2,(BL320-$CB320)^2,(BM320-$CB320)^2,(BN320-$CB320)^2,(BO320-$CB320)^2,(BP320-$CB320)^2,(BQ320-$CB320)^2,(BR320-$CB320)^2,(BS320-$CB320)^2,(BT320-$CB320)^2,(BU320-$CB320)^2,(BV320-$CB320)^2,(BW320-$CB320)^2,(BX320-$CB320)^2,(BY320-$CB320)^2,(BZ320-$CB320)^2,(CA320-$CB320)^2))</f>
        <v>20.1229311424285</v>
      </c>
      <c r="CD320" t="s" s="116">
        <v>132</v>
      </c>
      <c r="CE320" s="254">
        <f>IF(AN320="n/a","n/a",IF(U320&lt;0,"n/a",IF(U320="n/a","n/a",I320+AN320-U320)))</f>
        <v>-4.080219208812917</v>
      </c>
      <c r="CF320" s="254">
        <f>IF(AN320="n/a","n/a",I320+AN320)</f>
        <v>12.00888970207817</v>
      </c>
      <c r="CG320" s="250">
        <f>D320/10+(1000-E320)/100+IF(F320="N",2,IF(F320="Y",1,0))+IF(G320="N",2,IF(G320="Y",1,0))+IF(L320&gt;10,5,L320/2)+IF(S320&gt;100,0,IF(S320&lt;0,0,(100-S320)/10))+IF(U320&gt;100,0,IF(U320&lt;0,0,(100-U320)/10))+IF(X320="-",0,IF(X320="N/A",0,IF(X320&gt;5,0,5-X320)))+IF(Y320&gt;5,0,5-Y320)+IF(Z320="N/A",0,IF(Z320&gt;5,0,5-Z320))+IF(AB320&lt;0,0,IF(AB320="-",0,IF(AB320="N/A",0,IF(AB320&gt;10,5,AB320/2))))+IF(AC320="n/a",0,IF(AC320&lt;0,0,IF(AC320&gt;10,5,AC320/2)))+IF(AE320="n/a",0,IF(AE320&lt;0,0,IF(AE320&gt;10,5,AE320/2)))+AF320/10+IF(AG320&gt;100000,3,IF(AG320&gt;10000,2,IF(AG320&gt;1000,1,0)))+IF(AL320&gt;10,5,AL320/2)+IF(AM320="n/a",0,IF(AM320&gt;10,5,AM320/2))+IF(AN320="n/a",0,IF(AN320&gt;10,5,AN320/2))+IF(AO320="n/a",0,IF(AO320&lt;0,0,IF(AO320&gt;10,5,AO320/2)))+IF(CB320&gt;10,5,CB320/2)</f>
        <v>47.05087689763771</v>
      </c>
      <c r="CH320" s="255">
        <f>IF(AB320="n/a",1.03*AP320,IF(AB320&lt;0,1.01*AP320,IF(AB320&gt;10,1.1*AP320,(1+AB320/100)*AP320)))</f>
        <v>0.7878000000000001</v>
      </c>
      <c r="CI320" s="256">
        <f>IF($AC320="n/a",1.03*CH320,IF($AC320&lt;0,1.01*CH320,IF($AC320&gt;10,1.1*CH320,(1+$AC320/100)*CH320)))</f>
        <v>0.7956780000000001</v>
      </c>
      <c r="CJ320" s="257">
        <f>IF($AE320="n/a",1.03*CI320,IF($AE320&lt;0,1.01*CI320,IF($AE320&gt;10,1.1*CI320,(1+$AE320/100)*CI320)))</f>
        <v>0.8195483400000001</v>
      </c>
      <c r="CK320" s="257">
        <f>IF($AE320="n/a",1.03*CJ320,IF($AE320&lt;0,1.01*CJ320,IF($AE320&gt;10,1.1*CJ320,(1+$AE320/100)*CJ320)))</f>
        <v>0.8441347902000002</v>
      </c>
      <c r="CL320" s="258">
        <f>IF($AE320="n/a",1.03*CK320,IF($AE320&lt;0,1.01*CK320,IF($AE320&gt;10,1.1*CK320,(1+$AE320/100)*CK320)))</f>
        <v>0.8694588339060002</v>
      </c>
      <c r="CM320" s="256">
        <f>SUM(CH320:CL320)</f>
        <v>4.116619964106</v>
      </c>
      <c r="CN320" s="253">
        <f>(CM320/H320)*100</f>
        <v>12.666522966480</v>
      </c>
      <c r="CO320" s="259">
        <v>0.73</v>
      </c>
      <c r="CP320" s="260">
        <v>33.5</v>
      </c>
      <c r="CQ320" s="261">
        <v>-11.4</v>
      </c>
      <c r="CR320" s="260">
        <v>-0.7</v>
      </c>
      <c r="CS320" s="261">
        <v>6.4</v>
      </c>
    </row>
    <row r="321" ht="11.25" customHeight="1">
      <c r="A321" t="s" s="146">
        <v>1783</v>
      </c>
      <c r="B321" t="s" s="146">
        <v>1784</v>
      </c>
      <c r="C321" t="s" s="273">
        <v>128</v>
      </c>
      <c r="D321" s="267">
        <v>8</v>
      </c>
      <c r="E321" s="85">
        <v>361</v>
      </c>
      <c r="F321" t="s" s="151">
        <v>55</v>
      </c>
      <c r="G321" t="s" s="152">
        <v>55</v>
      </c>
      <c r="H321" s="496">
        <v>16.87</v>
      </c>
      <c r="I321" s="269">
        <f>(R321/H321)*100</f>
        <v>3.793716656787196</v>
      </c>
      <c r="J321" s="270">
        <v>0.15</v>
      </c>
      <c r="K321" s="270">
        <v>0.16</v>
      </c>
      <c r="L321" s="269">
        <f>((K321/J321)-1)*100</f>
        <v>6.666666666666665</v>
      </c>
      <c r="M321" s="272">
        <v>42766</v>
      </c>
      <c r="N321" s="272">
        <v>42768</v>
      </c>
      <c r="O321" s="272">
        <v>42782</v>
      </c>
      <c r="P321" t="s" s="273">
        <v>1158</v>
      </c>
      <c r="Q321" s="508"/>
      <c r="R321" s="271">
        <f>K321*4</f>
        <v>0.64</v>
      </c>
      <c r="S321" s="275">
        <f>IF(OR(W321&lt;0.01,W321="n/a"),"n/a",R321/W321*100)</f>
        <v>67.36842105263159</v>
      </c>
      <c r="T321" s="276">
        <f>IF(OR(W321&lt;0.01,Z321="n/a"),"n/a",(H321/SQRT(22.5*W321*(H321/Z321))-1)*100)</f>
        <v>5.864085876006953</v>
      </c>
      <c r="U321" s="269">
        <f>IF(OR(W321&lt;0.01,W321="n/a"),"n/a",H321/W321)</f>
        <v>17.75789473684211</v>
      </c>
      <c r="V321" s="277">
        <v>12</v>
      </c>
      <c r="W321" s="268">
        <v>0.95</v>
      </c>
      <c r="X321" s="268">
        <v>1.78</v>
      </c>
      <c r="Y321" s="278">
        <v>4.87</v>
      </c>
      <c r="Z321" s="279">
        <v>1.42</v>
      </c>
      <c r="AA321" s="280">
        <v>4.2</v>
      </c>
      <c r="AB321" s="281">
        <v>-22.7</v>
      </c>
      <c r="AC321" s="282">
        <v>1.4</v>
      </c>
      <c r="AD321" s="283">
        <v>-5.1</v>
      </c>
      <c r="AE321" s="283">
        <v>10</v>
      </c>
      <c r="AF321" s="284">
        <v>5</v>
      </c>
      <c r="AG321" s="285">
        <v>1727</v>
      </c>
      <c r="AH321" s="286">
        <v>1.1</v>
      </c>
      <c r="AI321" s="287">
        <v>0.19</v>
      </c>
      <c r="AJ321" t="s" s="368">
        <f>IF(OR(AD321&lt;0,AD321="n/a",AD321=0,AN321="n/a"),"n/a",AN321/AD321)</f>
        <v>143</v>
      </c>
      <c r="AK321" s="289">
        <f>IF(OR(AN321&lt;0,AN321="n/a",AO321&lt;0,AO321="n/a"),"n/a",AN321/AO321)</f>
        <v>1.01496084984838</v>
      </c>
      <c r="AL321" s="290">
        <f>((AP321/AQ321)^(1/1)-1)*100</f>
        <v>7.14285714285714</v>
      </c>
      <c r="AM321" s="290">
        <f>IF(AS321=0,"n/a",((AP321/AS321)^(1/3)-1)*100)</f>
        <v>6.265856918261115</v>
      </c>
      <c r="AN321" s="290">
        <f>IF(AV321=0,"n/a",((AP321/AV321)^(1/5)-1)*100)</f>
        <v>6.889872481155268</v>
      </c>
      <c r="AO321" s="291">
        <f>IF(BB321=0,"n/a",((AP321/BB321)^(1/10)-1)*100)</f>
        <v>6.788313541536617</v>
      </c>
      <c r="AP321" s="288">
        <v>0.6</v>
      </c>
      <c r="AQ321" s="288">
        <v>0.5600000000000001</v>
      </c>
      <c r="AR321" s="510">
        <v>0.52</v>
      </c>
      <c r="AS321" s="288">
        <v>0.5</v>
      </c>
      <c r="AT321" s="292"/>
      <c r="AU321" s="288">
        <v>0.48</v>
      </c>
      <c r="AV321" s="288">
        <v>0.43</v>
      </c>
      <c r="AW321" s="292"/>
      <c r="AX321" s="293">
        <v>0.4</v>
      </c>
      <c r="AY321" s="403">
        <v>0.39112</v>
      </c>
      <c r="AZ321" s="426">
        <v>0.39112</v>
      </c>
      <c r="BA321" s="295">
        <v>0.37334</v>
      </c>
      <c r="BB321" s="295">
        <v>0.31111</v>
      </c>
      <c r="BC321" s="295">
        <v>0.23999</v>
      </c>
      <c r="BD321" s="295">
        <v>0.19554</v>
      </c>
      <c r="BE321" s="295">
        <v>0.16</v>
      </c>
      <c r="BF321" s="295">
        <v>0.12446</v>
      </c>
      <c r="BG321" s="295">
        <v>0.08890000000000001</v>
      </c>
      <c r="BH321" s="426">
        <v>0.07112</v>
      </c>
      <c r="BI321" s="494">
        <v>0.07112</v>
      </c>
      <c r="BJ321" s="293">
        <f>SUM(AP321:BI321)</f>
        <v>5.907819999999999</v>
      </c>
      <c r="BK321" s="297">
        <f>((AP321/AQ321)-1)*100</f>
        <v>7.14285714285714</v>
      </c>
      <c r="BL321" s="297">
        <f>((AQ321/AR321)-1)*100</f>
        <v>7.692307692307709</v>
      </c>
      <c r="BM321" s="297">
        <f>((AR321/AS321)-1)*100</f>
        <v>4.000000000000004</v>
      </c>
      <c r="BN321" s="297">
        <f>IF(AU321=0,0,IF(AU321&gt;AS321,0,((AS321/AU321)-1)*100))</f>
        <v>4.166666666666674</v>
      </c>
      <c r="BO321" s="297">
        <f>IF(AV321=0,0,IF(AV321&gt;AU321,0,((AU321/AV321)-1)*100))</f>
        <v>11.62790697674419</v>
      </c>
      <c r="BP321" s="297">
        <f>IF(AX321=0,0,IF(AX321&gt;AV321,0,((AV321/AX321)-1)*100))</f>
        <v>7.499999999999996</v>
      </c>
      <c r="BQ321" s="298">
        <f>IF(AY321=0,0,IF(AY321&gt;AX321,0,((AX321/AY321)-1)*100))</f>
        <v>2.270402945387606</v>
      </c>
      <c r="BR321" s="299">
        <f>IF(AZ321=0,0,IF(AZ321&gt;AY321,0,((AY321/AZ321)-1)*100))</f>
        <v>0</v>
      </c>
      <c r="BS321" s="299">
        <f>IF(BA321=0,0,IF(BA321&gt;AZ321,0,((AZ321/BA321)-1)*100))</f>
        <v>4.762414956875771</v>
      </c>
      <c r="BT321" s="299">
        <f>IF(BB321=0,0,IF(BB321&gt;BA321,0,((BA321/BB321)-1)*100))</f>
        <v>20.00257143775514</v>
      </c>
      <c r="BU321" s="299">
        <f>IF(BC321=0,0,IF(BC321&gt;BB321,0,((BB321/BC321)-1)*100))</f>
        <v>29.63456810700444</v>
      </c>
      <c r="BV321" s="299">
        <f>IF(BD321=0,0,IF(BD321&gt;BC321,0,((BC321/BD321)-1)*100))</f>
        <v>22.73192185742048</v>
      </c>
      <c r="BW321" s="299">
        <f>IF(BE321=0,0,IF(BE321&gt;BD321,0,((BD321/BE321)-1)*100))</f>
        <v>22.21249999999999</v>
      </c>
      <c r="BX321" s="299">
        <f>IF(BF321=0,0,IF(BF321&gt;BE321,0,((BE321/BF321)-1)*100))</f>
        <v>28.55535915153462</v>
      </c>
      <c r="BY321" s="299">
        <f>IF(BG321=0,0,IF(BG321&gt;BF321,0,((BF321/BG321)-1)*100))</f>
        <v>39.99999999999999</v>
      </c>
      <c r="BZ321" s="299">
        <f>IF(BH321=0,0,IF(BH321&gt;BG321,0,((BG321/BH321)-1)*100))</f>
        <v>25</v>
      </c>
      <c r="CA321" s="300">
        <f>IF(BI321=0,0,IF(BI321&gt;BH321,0,((BH321/BI321)-1)*100))</f>
        <v>0</v>
      </c>
      <c r="CB321" s="297">
        <f>AVERAGE(BK321:CA321)</f>
        <v>13.9587927608561</v>
      </c>
      <c r="CC321" s="297">
        <f>SQRT(AVERAGE((BK321-$CB321)^2,(BL321-$CB321)^2,(BM321-$CB321)^2,(BN321-$CB321)^2,(BO321-$CB321)^2,(BP321-$CB321)^2,(BQ321-$CB321)^2,(BR321-$CB321)^2,(BS321-$CB321)^2,(BT321-$CB321)^2,(BU321-$CB321)^2,(BV321-$CB321)^2,(BW321-$CB321)^2,(BX321-$CB321)^2,(BY321-$CB321)^2,(BZ321-$CB321)^2,(CA321-$CB321)^2))</f>
        <v>11.83038684017814</v>
      </c>
      <c r="CD321" t="s" s="146">
        <v>132</v>
      </c>
      <c r="CE321" s="301">
        <f>IF(AN321="n/a","n/a",IF(U321&lt;0,"n/a",IF(U321="n/a","n/a",I321+AN321-U321)))</f>
        <v>-7.074305598899643</v>
      </c>
      <c r="CF321" s="301">
        <f>IF(AN321="n/a","n/a",I321+AN321)</f>
        <v>10.68358913794246</v>
      </c>
      <c r="CG321" s="297">
        <f>D321/10+(1000-E321)/100+IF(F321="N",2,IF(F321="Y",1,0))+IF(G321="N",2,IF(G321="Y",1,0))+IF(L321&gt;10,5,L321/2)+IF(S321&gt;100,0,IF(S321&lt;0,0,(100-S321)/10))+IF(U321&gt;100,0,IF(U321&lt;0,0,(100-U321)/10))+IF(X321="-",0,IF(X321="N/A",0,IF(X321&gt;5,0,5-X321)))+IF(Y321&gt;5,0,5-Y321)+IF(Z321="N/A",0,IF(Z321&gt;5,0,5-Z321))+IF(AB321&lt;0,0,IF(AB321="-",0,IF(AB321="N/A",0,IF(AB321&gt;10,5,AB321/2))))+IF(AC321="n/a",0,IF(AC321&lt;0,0,IF(AC321&gt;10,5,AC321/2)))+IF(AE321="n/a",0,IF(AE321&lt;0,0,IF(AE321&gt;10,5,AE321/2)))+AF321/10+IF(AG321&gt;100000,3,IF(AG321&gt;10000,2,IF(AG321&gt;1000,1,0)))+IF(AL321&gt;10,5,AL321/2)+IF(AM321="n/a",0,IF(AM321&gt;10,5,AM321/2))+IF(AN321="n/a",0,IF(AN321&gt;10,5,AN321/2))+IF(AO321="n/a",0,IF(AO321&lt;0,0,IF(AO321&gt;10,5,AO321/2)))+IF(CB321&gt;10,5,CB321/2)</f>
        <v>58.68415179629103</v>
      </c>
      <c r="CH321" s="302">
        <f>IF(AB321="n/a",1.03*AP321,IF(AB321&lt;0,1.01*AP321,IF(AB321&gt;10,1.1*AP321,(1+AB321/100)*AP321)))</f>
        <v>0.606</v>
      </c>
      <c r="CI321" s="303">
        <f>IF($AC321="n/a",1.03*CH321,IF($AC321&lt;0,1.01*CH321,IF($AC321&gt;10,1.1*CH321,(1+$AC321/100)*CH321)))</f>
        <v>0.614484</v>
      </c>
      <c r="CJ321" s="304">
        <f>IF($AE321="n/a",1.03*CI321,IF($AE321&lt;0,1.01*CI321,IF($AE321&gt;10,1.1*CI321,(1+$AE321/100)*CI321)))</f>
        <v>0.6759324000000001</v>
      </c>
      <c r="CK321" s="304">
        <f>IF($AE321="n/a",1.03*CJ321,IF($AE321&lt;0,1.01*CJ321,IF($AE321&gt;10,1.1*CJ321,(1+$AE321/100)*CJ321)))</f>
        <v>0.7435256400000002</v>
      </c>
      <c r="CL321" s="305">
        <f>IF($AE321="n/a",1.03*CK321,IF($AE321&lt;0,1.01*CK321,IF($AE321&gt;10,1.1*CK321,(1+$AE321/100)*CK321)))</f>
        <v>0.8178782040000003</v>
      </c>
      <c r="CM321" s="303">
        <f>SUM(CH321:CL321)</f>
        <v>3.457820244000001</v>
      </c>
      <c r="CN321" s="300">
        <f>(CM321/H321)*100</f>
        <v>20.49685977474807</v>
      </c>
      <c r="CO321" s="306">
        <v>0.63</v>
      </c>
      <c r="CP321" s="307">
        <v>12.8</v>
      </c>
      <c r="CQ321" s="308">
        <v>-11.7</v>
      </c>
      <c r="CR321" s="307">
        <v>1.5</v>
      </c>
      <c r="CS321" s="308">
        <v>2.4</v>
      </c>
    </row>
    <row r="322" ht="11.25" customHeight="1">
      <c r="A322" t="s" s="173">
        <v>1785</v>
      </c>
      <c r="B322" t="s" s="110">
        <v>1786</v>
      </c>
      <c r="C322" t="s" s="173">
        <v>525</v>
      </c>
      <c r="D322" s="174">
        <v>5</v>
      </c>
      <c r="E322" s="85">
        <v>713</v>
      </c>
      <c r="F322" t="s" s="118">
        <v>129</v>
      </c>
      <c r="G322" t="s" s="113">
        <v>129</v>
      </c>
      <c r="H322" s="495">
        <v>206.81</v>
      </c>
      <c r="I322" s="177">
        <f>(R322/H322)*100</f>
        <v>0.2707799429427977</v>
      </c>
      <c r="J322" s="311">
        <v>0.115</v>
      </c>
      <c r="K322" s="311">
        <v>0.14</v>
      </c>
      <c r="L322" s="177">
        <f>((K322/J322)-1)*100</f>
        <v>21.73913043478262</v>
      </c>
      <c r="M322" s="322">
        <v>42698</v>
      </c>
      <c r="N322" s="322">
        <v>42702</v>
      </c>
      <c r="O322" s="322">
        <v>42723</v>
      </c>
      <c r="P322" t="s" s="173">
        <v>420</v>
      </c>
      <c r="Q322" s="678"/>
      <c r="R322" s="180">
        <f>K322*4</f>
        <v>0.5600000000000001</v>
      </c>
      <c r="S322" s="181">
        <f>IF(OR(W322&lt;0.01,W322="n/a"),"n/a",R322/W322*100)</f>
        <v>16.0458452722063</v>
      </c>
      <c r="T322" s="182">
        <f>IF(OR(W322&lt;0.01,Z322="n/a"),"n/a",(H322/SQRT(22.5*W322*(H322/Z322))-1)*100)</f>
        <v>637.6442363501302</v>
      </c>
      <c r="U322" s="177">
        <f>IF(OR(W322&lt;0.01,W322="n/a"),"n/a",H322/W322)</f>
        <v>59.25787965616045</v>
      </c>
      <c r="V322" s="183">
        <v>1</v>
      </c>
      <c r="W322" s="176">
        <v>3.49</v>
      </c>
      <c r="X322" s="176">
        <v>4.58</v>
      </c>
      <c r="Y322" s="184">
        <v>14.42</v>
      </c>
      <c r="Z322" s="185">
        <v>20.66</v>
      </c>
      <c r="AA322" s="186">
        <v>39.4</v>
      </c>
      <c r="AB322" s="187">
        <v>137.9</v>
      </c>
      <c r="AC322" s="188">
        <v>10.66</v>
      </c>
      <c r="AD322" s="189">
        <v>22.2</v>
      </c>
      <c r="AE322" s="189">
        <v>12.92</v>
      </c>
      <c r="AF322" s="190">
        <v>23</v>
      </c>
      <c r="AG322" s="191">
        <v>120293</v>
      </c>
      <c r="AH322" s="192">
        <v>0.5</v>
      </c>
      <c r="AI322" s="193">
        <v>0.35</v>
      </c>
      <c r="AJ322" t="s" s="338">
        <f>IF(OR(AD322&lt;0,AD322="n/a",AD322=0,AN322="n/a"),"n/a",AN322/AD322)</f>
        <v>143</v>
      </c>
      <c r="AK322" t="s" s="338">
        <f>IF(OR(AN322&lt;0,AN322="n/a",AO322&lt;0,AO322="n/a"),"n/a",AN322/AO322)</f>
        <v>143</v>
      </c>
      <c r="AL322" s="196">
        <f>((AP322/AQ322)^(1/1)-1)*100</f>
        <v>29.33333333333332</v>
      </c>
      <c r="AM322" s="196">
        <f>IF(AS322=0,"n/a",((AP322/AS322)^(1/3)-1)*100)</f>
        <v>16.08960894656879</v>
      </c>
      <c r="AN322" t="s" s="338">
        <f>IF(AV322=0,"n/a",((AP322/AV322)^(1/5)-1)*100)</f>
        <v>143</v>
      </c>
      <c r="AO322" t="s" s="338">
        <f>IF(BB322=0,"n/a",((AP322/BB322)^(1/10)-1)*100)</f>
        <v>143</v>
      </c>
      <c r="AP322" s="194">
        <v>0.485</v>
      </c>
      <c r="AQ322" s="194">
        <v>0.375</v>
      </c>
      <c r="AR322" s="198">
        <v>0.34</v>
      </c>
      <c r="AS322" s="194">
        <v>0.31</v>
      </c>
      <c r="AT322" s="199"/>
      <c r="AU322" s="194">
        <v>0.075</v>
      </c>
      <c r="AV322" s="198">
        <v>0</v>
      </c>
      <c r="AW322" s="199"/>
      <c r="AX322" s="398">
        <v>0</v>
      </c>
      <c r="AY322" s="370">
        <v>0</v>
      </c>
      <c r="AZ322" s="203">
        <v>0</v>
      </c>
      <c r="BA322" s="203">
        <v>0</v>
      </c>
      <c r="BB322" s="203">
        <v>0</v>
      </c>
      <c r="BC322" s="203">
        <v>0</v>
      </c>
      <c r="BD322" s="203">
        <v>0</v>
      </c>
      <c r="BE322" s="203">
        <v>0</v>
      </c>
      <c r="BF322" s="203">
        <v>0</v>
      </c>
      <c r="BG322" s="203">
        <v>0</v>
      </c>
      <c r="BH322" s="203">
        <v>0</v>
      </c>
      <c r="BI322" s="204">
        <v>0</v>
      </c>
      <c r="BJ322" s="200">
        <f>SUM(AP322:BI322)</f>
        <v>1.585</v>
      </c>
      <c r="BK322" s="205">
        <f>((AP322/AQ322)-1)*100</f>
        <v>29.33333333333332</v>
      </c>
      <c r="BL322" s="205">
        <f>((AQ322/AR322)-1)*100</f>
        <v>10.29411764705881</v>
      </c>
      <c r="BM322" s="205">
        <f>((AR322/AS322)-1)*100</f>
        <v>9.677419354838722</v>
      </c>
      <c r="BN322" s="205">
        <f>IF(AU322=0,0,IF(AU322&gt;AS322,0,((AS322/AU322)-1)*100))</f>
        <v>313.3333333333334</v>
      </c>
      <c r="BO322" s="205">
        <f>IF(AV322=0,0,IF(AV322&gt;AU322,0,((AU322/AV322)-1)*100))</f>
        <v>0</v>
      </c>
      <c r="BP322" s="205">
        <f>IF(AX322=0,0,IF(AX322&gt;AV322,0,((AV322/AX322)-1)*100))</f>
        <v>0</v>
      </c>
      <c r="BQ322" s="206">
        <f>IF(AY322=0,0,IF(AY322&gt;AX322,0,((AX322/AY322)-1)*100))</f>
        <v>0</v>
      </c>
      <c r="BR322" s="207">
        <f>IF(AZ322=0,0,IF(AZ322&gt;AY322,0,((AY322/AZ322)-1)*100))</f>
        <v>0</v>
      </c>
      <c r="BS322" s="207">
        <f>IF(BA322=0,0,IF(BA322&gt;AZ322,0,((AZ322/BA322)-1)*100))</f>
        <v>0</v>
      </c>
      <c r="BT322" s="207">
        <f>IF(BB322=0,0,IF(BB322&gt;BA322,0,((BA322/BB322)-1)*100))</f>
        <v>0</v>
      </c>
      <c r="BU322" s="207">
        <f>IF(BC322=0,0,IF(BC322&gt;BB322,0,((BB322/BC322)-1)*100))</f>
        <v>0</v>
      </c>
      <c r="BV322" s="207">
        <f>IF(BD322=0,0,IF(BD322&gt;BC322,0,((BC322/BD322)-1)*100))</f>
        <v>0</v>
      </c>
      <c r="BW322" s="207">
        <f>IF(BE322=0,0,IF(BE322&gt;BD322,0,((BD322/BE322)-1)*100))</f>
        <v>0</v>
      </c>
      <c r="BX322" s="207">
        <f>IF(BF322=0,0,IF(BF322&gt;BE322,0,((BE322/BF322)-1)*100))</f>
        <v>0</v>
      </c>
      <c r="BY322" s="207">
        <f>IF(BG322=0,0,IF(BG322&gt;BF322,0,((BF322/BG322)-1)*100))</f>
        <v>0</v>
      </c>
      <c r="BZ322" s="207">
        <f>IF(BH322=0,0,IF(BH322&gt;BG322,0,((BG322/BH322)-1)*100))</f>
        <v>0</v>
      </c>
      <c r="CA322" s="208">
        <f>IF(BI322=0,0,IF(BI322&gt;BH322,0,((BH322/BI322)-1)*100))</f>
        <v>0</v>
      </c>
      <c r="CB322" s="205">
        <f>AVERAGE(BK322:CA322)</f>
        <v>21.33165903932731</v>
      </c>
      <c r="CC322" s="205">
        <f>SQRT(AVERAGE((BK322-$CB322)^2,(BL322-$CB322)^2,(BM322-$CB322)^2,(BN322-$CB322)^2,(BO322-$CB322)^2,(BP322-$CB322)^2,(BQ322-$CB322)^2,(BR322-$CB322)^2,(BS322-$CB322)^2,(BT322-$CB322)^2,(BU322-$CB322)^2,(BV322-$CB322)^2,(BW322-$CB322)^2,(BX322-$CB322)^2,(BY322-$CB322)^2,(BZ322-$CB322)^2,(CA322-$CB322)^2))</f>
        <v>73.36539054639708</v>
      </c>
      <c r="CD322" t="s" s="110">
        <v>178</v>
      </c>
      <c r="CE322" t="s" s="552">
        <f>IF(AN322="n/a","n/a",IF(U322&lt;0,"n/a",IF(U322="n/a","n/a",I322+AN322-U322)))</f>
        <v>143</v>
      </c>
      <c r="CF322" t="s" s="552">
        <f>IF(AN322="n/a","n/a",I322+AN322)</f>
        <v>143</v>
      </c>
      <c r="CG322" s="205">
        <f>D322/10+(1000-E322)/100+IF(F322="N",2,IF(F322="Y",1,0))+IF(G322="N",2,IF(G322="Y",1,0))+IF(L322&gt;10,5,L322/2)+IF(S322&gt;100,0,IF(S322&lt;0,0,(100-S322)/10))+IF(U322&gt;100,0,IF(U322&lt;0,0,(100-U322)/10))+IF(X322="-",0,IF(X322="N/A",0,IF(X322&gt;5,0,5-X322)))+IF(Y322&gt;5,0,5-Y322)+IF(Z322="N/A",0,IF(Z322&gt;5,0,5-Z322))+IF(AB322&lt;0,0,IF(AB322="-",0,IF(AB322="N/A",0,IF(AB322&gt;10,5,AB322/2))))+IF(AC322="n/a",0,IF(AC322&lt;0,0,IF(AC322&gt;10,5,AC322/2)))+IF(AE322="n/a",0,IF(AE322&lt;0,0,IF(AE322&gt;10,5,AE322/2)))+AF322/10+IF(AG322&gt;100000,3,IF(AG322&gt;10000,2,IF(AG322&gt;1000,1,0)))+IF(AL322&gt;10,5,AL322/2)+IF(AM322="n/a",0,IF(AM322&gt;10,5,AM322/2))+IF(AN322="n/a",0,IF(AN322&gt;10,5,AN322/2))+IF(AO322="n/a",0,IF(AO322&lt;0,0,IF(AO322&gt;10,5,AO322/2)))+IF(CB322&gt;10,5,CB322/2)</f>
        <v>56.55962750716332</v>
      </c>
      <c r="CH322" s="315">
        <f>IF(AB322="n/a",1.03*AP322,IF(AB322&lt;0,1.01*AP322,IF(AB322&gt;10,1.1*AP322,(1+AB322/100)*AP322)))</f>
        <v>0.5335</v>
      </c>
      <c r="CI322" s="211">
        <f>IF($AC322="n/a",1.03*CH322,IF($AC322&lt;0,1.01*CH322,IF($AC322&gt;10,1.1*CH322,(1+$AC322/100)*CH322)))</f>
        <v>0.58685</v>
      </c>
      <c r="CJ322" s="212">
        <f>IF($AE322="n/a",1.03*CI322,IF($AE322&lt;0,1.01*CI322,IF($AE322&gt;10,1.1*CI322,(1+$AE322/100)*CI322)))</f>
        <v>0.6455350000000001</v>
      </c>
      <c r="CK322" s="212">
        <f>IF($AE322="n/a",1.03*CJ322,IF($AE322&lt;0,1.01*CJ322,IF($AE322&gt;10,1.1*CJ322,(1+$AE322/100)*CJ322)))</f>
        <v>0.7100885000000001</v>
      </c>
      <c r="CL322" s="210">
        <f>IF($AE322="n/a",1.03*CK322,IF($AE322&lt;0,1.01*CK322,IF($AE322&gt;10,1.1*CK322,(1+$AE322/100)*CK322)))</f>
        <v>0.7810973500000002</v>
      </c>
      <c r="CM322" s="211">
        <f>SUM(CH322:CL322)</f>
        <v>3.257070850000001</v>
      </c>
      <c r="CN322" s="208">
        <f>(CM322/H322)*100</f>
        <v>1.574909748077946</v>
      </c>
      <c r="CO322" s="213">
        <v>1.18</v>
      </c>
      <c r="CP322" s="214">
        <v>210.6</v>
      </c>
      <c r="CQ322" s="215">
        <v>0.4</v>
      </c>
      <c r="CR322" s="214">
        <v>14.9</v>
      </c>
      <c r="CS322" s="215">
        <v>46.8</v>
      </c>
    </row>
    <row r="323" ht="11.25" customHeight="1">
      <c r="A323" t="s" s="227">
        <v>1787</v>
      </c>
      <c r="B323" t="s" s="116">
        <v>1788</v>
      </c>
      <c r="C323" t="s" s="227">
        <v>128</v>
      </c>
      <c r="D323" s="218">
        <v>5</v>
      </c>
      <c r="E323" s="85">
        <v>750</v>
      </c>
      <c r="F323" t="s" s="220">
        <v>55</v>
      </c>
      <c r="G323" t="s" s="221">
        <v>141</v>
      </c>
      <c r="H323" s="493">
        <v>32.38</v>
      </c>
      <c r="I323" s="223">
        <f>(R323/H323)*100</f>
        <v>1.358863495985176</v>
      </c>
      <c r="J323" s="224">
        <v>0.1</v>
      </c>
      <c r="K323" s="224">
        <v>0.11</v>
      </c>
      <c r="L323" s="223">
        <f>((K323/J323)-1)*100</f>
        <v>9.999999999999986</v>
      </c>
      <c r="M323" s="226">
        <v>42790</v>
      </c>
      <c r="N323" s="226">
        <v>42794</v>
      </c>
      <c r="O323" s="226">
        <v>42825</v>
      </c>
      <c r="P323" t="s" s="227">
        <v>434</v>
      </c>
      <c r="Q323" s="316"/>
      <c r="R323" s="225">
        <f>K323*4</f>
        <v>0.44</v>
      </c>
      <c r="S323" s="228">
        <f>IF(OR(W323&lt;0.01,W323="n/a"),"n/a",R323/W323*100)</f>
        <v>50.57471264367817</v>
      </c>
      <c r="T323" s="229">
        <f>IF(OR(W323&lt;0.01,Z323="n/a"),"n/a",(H323/SQRT(22.5*W323*(H323/Z323))-1)*100)</f>
        <v>66.20564590447469</v>
      </c>
      <c r="U323" s="223">
        <f>IF(OR(W323&lt;0.01,W323="n/a"),"n/a",H323/W323)</f>
        <v>37.2183908045977</v>
      </c>
      <c r="V323" s="230">
        <v>12</v>
      </c>
      <c r="W323" s="222">
        <v>0.87</v>
      </c>
      <c r="X323" t="s" s="399">
        <v>143</v>
      </c>
      <c r="Y323" s="231">
        <v>5.08</v>
      </c>
      <c r="Z323" s="232">
        <v>1.67</v>
      </c>
      <c r="AA323" s="233">
        <v>4.5</v>
      </c>
      <c r="AB323" s="234">
        <v>4.4</v>
      </c>
      <c r="AC323" t="s" s="422">
        <v>143</v>
      </c>
      <c r="AD323" s="236">
        <v>2.9</v>
      </c>
      <c r="AE323" t="s" s="416">
        <v>143</v>
      </c>
      <c r="AF323" s="237">
        <v>1</v>
      </c>
      <c r="AG323" s="238">
        <v>156</v>
      </c>
      <c r="AH323" s="239">
        <v>7.7</v>
      </c>
      <c r="AI323" s="240">
        <v>0</v>
      </c>
      <c r="AJ323" s="241">
        <f>IF(OR(AD323&lt;0,AD323="n/a",AD323=0,AN323="n/a"),"n/a",AN323/AD323)</f>
        <v>5.127529482656382</v>
      </c>
      <c r="AK323" t="s" s="265">
        <f>IF(OR(AN323&lt;0,AN323="n/a",AO323&lt;0,AO323="n/a"),"n/a",AN323/AO323)</f>
        <v>143</v>
      </c>
      <c r="AL323" s="243">
        <f>((AP323/AQ323)^(1/1)-1)*100</f>
        <v>17.64705882352942</v>
      </c>
      <c r="AM323" s="243">
        <f>IF(AS323=0,"n/a",((AP323/AS323)^(1/3)-1)*100)</f>
        <v>22.05224444702849</v>
      </c>
      <c r="AN323" s="243">
        <f>IF(AV323=0,"n/a",((AP323/AV323)^(1/5)-1)*100)</f>
        <v>14.86983549970351</v>
      </c>
      <c r="AO323" s="244">
        <f>IF(BB323=0,"n/a",((AP323/BB323)^(1/10)-1)*100)</f>
        <v>-3.308745165425109</v>
      </c>
      <c r="AP323" s="241">
        <v>0.4</v>
      </c>
      <c r="AQ323" s="241">
        <v>0.34</v>
      </c>
      <c r="AR323" s="241">
        <v>0.26</v>
      </c>
      <c r="AS323" s="241">
        <v>0.22</v>
      </c>
      <c r="AT323" s="245"/>
      <c r="AU323" s="321">
        <v>0.2</v>
      </c>
      <c r="AV323" s="321">
        <v>0.2</v>
      </c>
      <c r="AW323" s="245"/>
      <c r="AX323" s="583">
        <v>0.25</v>
      </c>
      <c r="AY323" s="394">
        <v>0.47</v>
      </c>
      <c r="AZ323" s="248">
        <v>0.66</v>
      </c>
      <c r="BA323" s="248">
        <v>0.608</v>
      </c>
      <c r="BB323" s="248">
        <v>0.5600000000000001</v>
      </c>
      <c r="BC323" s="248">
        <v>0.528</v>
      </c>
      <c r="BD323" s="248">
        <v>0.496</v>
      </c>
      <c r="BE323" s="248">
        <v>0.432</v>
      </c>
      <c r="BF323" s="248">
        <v>0.36266</v>
      </c>
      <c r="BG323" s="248">
        <v>0.33066</v>
      </c>
      <c r="BH323" s="248">
        <v>0.23467</v>
      </c>
      <c r="BI323" s="401">
        <v>0</v>
      </c>
      <c r="BJ323" s="246">
        <f>SUM(AP323:BI323)</f>
        <v>6.551990000000001</v>
      </c>
      <c r="BK323" s="250">
        <f>((AP323/AQ323)-1)*100</f>
        <v>17.64705882352942</v>
      </c>
      <c r="BL323" s="250">
        <f>((AQ323/AR323)-1)*100</f>
        <v>30.76923076923077</v>
      </c>
      <c r="BM323" s="250">
        <f>((AR323/AS323)-1)*100</f>
        <v>18.18181818181819</v>
      </c>
      <c r="BN323" s="250">
        <f>IF(AU323=0,0,IF(AU323&gt;AS323,0,((AS323/AU323)-1)*100))</f>
        <v>9.999999999999986</v>
      </c>
      <c r="BO323" s="250">
        <f>IF(AV323=0,0,IF(AV323&gt;AU323,0,((AU323/AV323)-1)*100))</f>
        <v>0</v>
      </c>
      <c r="BP323" s="250">
        <f>IF(AX323=0,0,IF(AX323&gt;AV323,0,((AV323/AX323)-1)*100))</f>
        <v>0</v>
      </c>
      <c r="BQ323" s="251">
        <f>IF(AY323=0,0,IF(AY323&gt;AX323,0,((AX323/AY323)-1)*100))</f>
        <v>0</v>
      </c>
      <c r="BR323" s="252">
        <f>IF(AZ323=0,0,IF(AZ323&gt;AY323,0,((AY323/AZ323)-1)*100))</f>
        <v>0</v>
      </c>
      <c r="BS323" s="252">
        <f>IF(BA323=0,0,IF(BA323&gt;AZ323,0,((AZ323/BA323)-1)*100))</f>
        <v>8.552631578947366</v>
      </c>
      <c r="BT323" s="252">
        <f>IF(BB323=0,0,IF(BB323&gt;BA323,0,((BA323/BB323)-1)*100))</f>
        <v>8.571428571428562</v>
      </c>
      <c r="BU323" s="252">
        <f>IF(BC323=0,0,IF(BC323&gt;BB323,0,((BB323/BC323)-1)*100))</f>
        <v>6.060606060606055</v>
      </c>
      <c r="BV323" s="252">
        <f>IF(BD323=0,0,IF(BD323&gt;BC323,0,((BC323/BD323)-1)*100))</f>
        <v>6.451612903225823</v>
      </c>
      <c r="BW323" s="252">
        <f>IF(BE323=0,0,IF(BE323&gt;BD323,0,((BD323/BE323)-1)*100))</f>
        <v>14.81481481481481</v>
      </c>
      <c r="BX323" s="252">
        <f>IF(BF323=0,0,IF(BF323&gt;BE323,0,((BE323/BF323)-1)*100))</f>
        <v>19.11983676170519</v>
      </c>
      <c r="BY323" s="252">
        <f>IF(BG323=0,0,IF(BG323&gt;BF323,0,((BF323/BG323)-1)*100))</f>
        <v>9.677614468033614</v>
      </c>
      <c r="BZ323" s="252">
        <f>IF(BH323=0,0,IF(BH323&gt;BG323,0,((BG323/BH323)-1)*100))</f>
        <v>40.90424851919718</v>
      </c>
      <c r="CA323" s="253">
        <f>IF(BI323=0,0,IF(BI323&gt;BH323,0,((BH323/BI323)-1)*100))</f>
        <v>0</v>
      </c>
      <c r="CB323" s="250">
        <f>AVERAGE(BK323:CA323)</f>
        <v>11.22064126191394</v>
      </c>
      <c r="CC323" s="250">
        <f>SQRT(AVERAGE((BK323-$CB323)^2,(BL323-$CB323)^2,(BM323-$CB323)^2,(BN323-$CB323)^2,(BO323-$CB323)^2,(BP323-$CB323)^2,(BQ323-$CB323)^2,(BR323-$CB323)^2,(BS323-$CB323)^2,(BT323-$CB323)^2,(BU323-$CB323)^2,(BV323-$CB323)^2,(BW323-$CB323)^2,(BX323-$CB323)^2,(BY323-$CB323)^2,(BZ323-$CB323)^2,(CA323-$CB323)^2))</f>
        <v>11.18093739656723</v>
      </c>
      <c r="CD323" t="s" s="116">
        <v>132</v>
      </c>
      <c r="CE323" s="254">
        <f>IF(AN323="n/a","n/a",IF(U323&lt;0,"n/a",IF(U323="n/a","n/a",I323+AN323-U323)))</f>
        <v>-20.98969180890902</v>
      </c>
      <c r="CF323" s="254">
        <f>IF(AN323="n/a","n/a",I323+AN323)</f>
        <v>16.22869899568868</v>
      </c>
      <c r="CG323" s="250">
        <f>D323/10+(1000-E323)/100+IF(F323="N",2,IF(F323="Y",1,0))+IF(G323="N",2,IF(G323="Y",1,0))+IF(L323&gt;10,5,L323/2)+IF(S323&gt;100,0,IF(S323&lt;0,0,(100-S323)/10))+IF(U323&gt;100,0,IF(U323&lt;0,0,(100-U323)/10))+IF(X323="-",0,IF(X323="N/A",0,IF(X323&gt;5,0,5-X323)))+IF(Y323&gt;5,0,5-Y323)+IF(Z323="N/A",0,IF(Z323&gt;5,0,5-Z323))+IF(AB323&lt;0,0,IF(AB323="-",0,IF(AB323="N/A",0,IF(AB323&gt;10,5,AB323/2))))+IF(AC323="n/a",0,IF(AC323&lt;0,0,IF(AC323&gt;10,5,AC323/2)))+IF(AE323="n/a",0,IF(AE323&lt;0,0,IF(AE323&gt;10,5,AE323/2)))+AF323/10+IF(AG323&gt;100000,3,IF(AG323&gt;10000,2,IF(AG323&gt;1000,1,0)))+IF(AL323&gt;10,5,AL323/2)+IF(AM323="n/a",0,IF(AM323&gt;10,5,AM323/2))+IF(AN323="n/a",0,IF(AN323&gt;10,5,AN323/2))+IF(AO323="n/a",0,IF(AO323&lt;0,0,IF(AO323&gt;10,5,AO323/2)))+IF(CB323&gt;10,5,CB323/2)</f>
        <v>47.8506896551724</v>
      </c>
      <c r="CH323" s="255">
        <f>IF(AB323="n/a",1.03*AP323,IF(AB323&lt;0,1.01*AP323,IF(AB323&gt;10,1.1*AP323,(1+AB323/100)*AP323)))</f>
        <v>0.4176</v>
      </c>
      <c r="CI323" s="256">
        <f>IF($AC323="n/a",1.03*CH323,IF($AC323&lt;0,1.01*CH323,IF($AC323&gt;10,1.1*CH323,(1+$AC323/100)*CH323)))</f>
        <v>0.4301280000000001</v>
      </c>
      <c r="CJ323" s="257">
        <f>IF($AE323="n/a",1.03*CI323,IF($AE323&lt;0,1.01*CI323,IF($AE323&gt;10,1.1*CI323,(1+$AE323/100)*CI323)))</f>
        <v>0.4430318400000001</v>
      </c>
      <c r="CK323" s="257">
        <f>IF($AE323="n/a",1.03*CJ323,IF($AE323&lt;0,1.01*CJ323,IF($AE323&gt;10,1.1*CJ323,(1+$AE323/100)*CJ323)))</f>
        <v>0.4563227952000001</v>
      </c>
      <c r="CL323" s="258">
        <f>IF($AE323="n/a",1.03*CK323,IF($AE323&lt;0,1.01*CK323,IF($AE323&gt;10,1.1*CK323,(1+$AE323/100)*CK323)))</f>
        <v>0.4700124790560001</v>
      </c>
      <c r="CM323" s="256">
        <f>SUM(CH323:CL323)</f>
        <v>2.217095114256001</v>
      </c>
      <c r="CN323" s="253">
        <f>(CM323/H323)*100</f>
        <v>6.847112767930823</v>
      </c>
      <c r="CO323" s="259">
        <v>0.11</v>
      </c>
      <c r="CP323" s="260">
        <v>59.8</v>
      </c>
      <c r="CQ323" s="261">
        <v>-7</v>
      </c>
      <c r="CR323" s="260">
        <v>2.2</v>
      </c>
      <c r="CS323" s="261">
        <v>6.1</v>
      </c>
    </row>
    <row r="324" ht="11.25" customHeight="1">
      <c r="A324" t="s" s="116">
        <v>1789</v>
      </c>
      <c r="B324" t="s" s="116">
        <v>1790</v>
      </c>
      <c r="C324" t="s" s="227">
        <v>1588</v>
      </c>
      <c r="D324" s="218">
        <v>9</v>
      </c>
      <c r="E324" s="85">
        <v>348</v>
      </c>
      <c r="F324" t="s" s="220">
        <v>55</v>
      </c>
      <c r="G324" t="s" s="221">
        <v>55</v>
      </c>
      <c r="H324" s="493">
        <v>67.19</v>
      </c>
      <c r="I324" s="223">
        <f>(R324/H324)*100</f>
        <v>3.57196011311207</v>
      </c>
      <c r="J324" s="224">
        <v>0.55</v>
      </c>
      <c r="K324" s="224">
        <v>0.6</v>
      </c>
      <c r="L324" s="223">
        <f>((K324/J324)-1)*100</f>
        <v>9.090909090909083</v>
      </c>
      <c r="M324" s="226">
        <v>43081</v>
      </c>
      <c r="N324" s="226">
        <v>43082</v>
      </c>
      <c r="O324" s="226">
        <v>43111</v>
      </c>
      <c r="P324" t="s" s="227">
        <v>783</v>
      </c>
      <c r="Q324" t="s" s="527">
        <v>1791</v>
      </c>
      <c r="R324" s="225">
        <f>K324*4</f>
        <v>2.4</v>
      </c>
      <c r="S324" s="228">
        <f>IF(OR(W324&lt;0.01,W324="n/a"),"n/a",R324/W324*100)</f>
        <v>47.80876494023904</v>
      </c>
      <c r="T324" s="229">
        <f>IF(OR(W324&lt;0.01,Z324="n/a"),"n/a",(H324/SQRT(22.5*W324*(H324/Z324))-1)*100)</f>
        <v>91.42539812050904</v>
      </c>
      <c r="U324" s="223">
        <f>IF(OR(W324&lt;0.01,W324="n/a"),"n/a",H324/W324)</f>
        <v>13.38446215139442</v>
      </c>
      <c r="V324" s="230">
        <v>12</v>
      </c>
      <c r="W324" s="222">
        <v>5.02</v>
      </c>
      <c r="X324" s="222">
        <v>1.69</v>
      </c>
      <c r="Y324" s="231">
        <v>1.04</v>
      </c>
      <c r="Z324" s="232">
        <v>6.16</v>
      </c>
      <c r="AA324" s="233">
        <v>52.1</v>
      </c>
      <c r="AB324" s="234">
        <v>7</v>
      </c>
      <c r="AC324" s="235">
        <v>6.49</v>
      </c>
      <c r="AD324" s="236">
        <v>7.5</v>
      </c>
      <c r="AE324" s="236">
        <v>7.94</v>
      </c>
      <c r="AF324" s="237">
        <v>16</v>
      </c>
      <c r="AG324" s="238">
        <v>15896</v>
      </c>
      <c r="AH324" s="239">
        <v>0.5</v>
      </c>
      <c r="AI324" s="240">
        <v>1.97</v>
      </c>
      <c r="AJ324" s="241">
        <f>IF(OR(AD324&lt;0,AD324="n/a",AD324=0,AN324="n/a"),"n/a",AN324/AD324)</f>
        <v>2.29230883059271</v>
      </c>
      <c r="AK324" s="242">
        <f>IF(OR(AN324&lt;0,AN324="n/a",AO324&lt;0,AO324="n/a"),"n/a",AN324/AO324)</f>
        <v>1.093361479298605</v>
      </c>
      <c r="AL324" s="243">
        <f>((AP324/AQ324)^(1/1)-1)*100</f>
        <v>5.000000000000004</v>
      </c>
      <c r="AM324" s="243">
        <f>IF(AS324=0,"n/a",((AP324/AS324)^(1/3)-1)*100)</f>
        <v>11.86889420813968</v>
      </c>
      <c r="AN324" s="243">
        <f>IF(AV324=0,"n/a",((AP324/AV324)^(1/5)-1)*100)</f>
        <v>17.19231622944532</v>
      </c>
      <c r="AO324" s="244">
        <f>IF(BB324=0,"n/a",((AP324/BB324)^(1/10)-1)*100)</f>
        <v>15.72427468404525</v>
      </c>
      <c r="AP324" s="241">
        <v>2.1</v>
      </c>
      <c r="AQ324" s="321">
        <v>2</v>
      </c>
      <c r="AR324" s="241">
        <v>1.8</v>
      </c>
      <c r="AS324" s="241">
        <v>1.5</v>
      </c>
      <c r="AT324" s="245"/>
      <c r="AU324" s="241">
        <v>1.15</v>
      </c>
      <c r="AV324" s="241">
        <v>0.95</v>
      </c>
      <c r="AW324" s="245"/>
      <c r="AX324" s="246">
        <v>0.75</v>
      </c>
      <c r="AY324" s="394">
        <v>0.6</v>
      </c>
      <c r="AZ324" s="317">
        <v>0.6</v>
      </c>
      <c r="BA324" s="248">
        <v>0.55</v>
      </c>
      <c r="BB324" s="248">
        <v>0.4875</v>
      </c>
      <c r="BC324" s="317">
        <v>0.45</v>
      </c>
      <c r="BD324" s="248">
        <v>0.4375</v>
      </c>
      <c r="BE324" s="317">
        <v>0.4</v>
      </c>
      <c r="BF324" s="317">
        <v>0.4</v>
      </c>
      <c r="BG324" s="248">
        <v>0.375</v>
      </c>
      <c r="BH324" s="248">
        <v>0.35</v>
      </c>
      <c r="BI324" s="249">
        <v>0.3</v>
      </c>
      <c r="BJ324" s="246">
        <f>SUM(AP324:BI324)</f>
        <v>15.2</v>
      </c>
      <c r="BK324" s="250">
        <f>((AP324/AQ324)-1)*100</f>
        <v>5.000000000000004</v>
      </c>
      <c r="BL324" s="250">
        <f>((AQ324/AR324)-1)*100</f>
        <v>11.11111111111112</v>
      </c>
      <c r="BM324" s="250">
        <f>((AR324/AS324)-1)*100</f>
        <v>20</v>
      </c>
      <c r="BN324" s="250">
        <f>IF(AU324=0,0,IF(AU324&gt;AS324,0,((AS324/AU324)-1)*100))</f>
        <v>30.43478260869566</v>
      </c>
      <c r="BO324" s="250">
        <f>IF(AV324=0,0,IF(AV324&gt;AU324,0,((AU324/AV324)-1)*100))</f>
        <v>21.05263157894737</v>
      </c>
      <c r="BP324" s="250">
        <f>IF(AX324=0,0,IF(AX324&gt;AV324,0,((AV324/AX324)-1)*100))</f>
        <v>26.66666666666666</v>
      </c>
      <c r="BQ324" s="251">
        <f>IF(AY324=0,0,IF(AY324&gt;AX324,0,((AX324/AY324)-1)*100))</f>
        <v>25</v>
      </c>
      <c r="BR324" s="252">
        <f>IF(AZ324=0,0,IF(AZ324&gt;AY324,0,((AY324/AZ324)-1)*100))</f>
        <v>0</v>
      </c>
      <c r="BS324" s="252">
        <f>IF(BA324=0,0,IF(BA324&gt;AZ324,0,((AZ324/BA324)-1)*100))</f>
        <v>9.090909090909083</v>
      </c>
      <c r="BT324" s="252">
        <f>IF(BB324=0,0,IF(BB324&gt;BA324,0,((BA324/BB324)-1)*100))</f>
        <v>12.82051282051284</v>
      </c>
      <c r="BU324" s="252">
        <f>IF(BC324=0,0,IF(BC324&gt;BB324,0,((BB324/BC324)-1)*100))</f>
        <v>8.333333333333325</v>
      </c>
      <c r="BV324" s="252">
        <f>IF(BD324=0,0,IF(BD324&gt;BC324,0,((BC324/BD324)-1)*100))</f>
        <v>2.857142857142869</v>
      </c>
      <c r="BW324" s="252">
        <f>IF(BE324=0,0,IF(BE324&gt;BD324,0,((BD324/BE324)-1)*100))</f>
        <v>9.375</v>
      </c>
      <c r="BX324" s="252">
        <f>IF(BF324=0,0,IF(BF324&gt;BE324,0,((BE324/BF324)-1)*100))</f>
        <v>0</v>
      </c>
      <c r="BY324" s="252">
        <f>IF(BG324=0,0,IF(BG324&gt;BF324,0,((BF324/BG324)-1)*100))</f>
        <v>6.666666666666665</v>
      </c>
      <c r="BZ324" s="252">
        <f>IF(BH324=0,0,IF(BH324&gt;BG324,0,((BG324/BH324)-1)*100))</f>
        <v>7.14285714285714</v>
      </c>
      <c r="CA324" s="253">
        <f>IF(BI324=0,0,IF(BI324&gt;BH324,0,((BH324/BI324)-1)*100))</f>
        <v>16.66666666666667</v>
      </c>
      <c r="CB324" s="250">
        <f>AVERAGE(BK324:CA324)</f>
        <v>12.48342826726526</v>
      </c>
      <c r="CC324" s="250">
        <f>SQRT(AVERAGE((BK324-$CB324)^2,(BL324-$CB324)^2,(BM324-$CB324)^2,(BN324-$CB324)^2,(BO324-$CB324)^2,(BP324-$CB324)^2,(BQ324-$CB324)^2,(BR324-$CB324)^2,(BS324-$CB324)^2,(BT324-$CB324)^2,(BU324-$CB324)^2,(BV324-$CB324)^2,(BW324-$CB324)^2,(BX324-$CB324)^2,(BY324-$CB324)^2,(BZ324-$CB324)^2,(CA324-$CB324)^2))</f>
        <v>9.044324350015808</v>
      </c>
      <c r="CD324" t="s" s="116">
        <v>302</v>
      </c>
      <c r="CE324" s="545">
        <f>IF(AN324="n/a","n/a",IF(U324&lt;0,"n/a",IF(U324="n/a","n/a",I324+AN324-U324)))</f>
        <v>7.379814191162971</v>
      </c>
      <c r="CF324" s="254">
        <f>IF(AN324="n/a","n/a",I324+AN324)</f>
        <v>20.76427634255739</v>
      </c>
      <c r="CG324" s="250">
        <f>D324/10+(1000-E324)/100+IF(F324="N",2,IF(F324="Y",1,0))+IF(G324="N",2,IF(G324="Y",1,0))+IF(L324&gt;10,5,L324/2)+IF(S324&gt;100,0,IF(S324&lt;0,0,(100-S324)/10))+IF(U324&gt;100,0,IF(U324&lt;0,0,(100-U324)/10))+IF(X324="-",0,IF(X324="N/A",0,IF(X324&gt;5,0,5-X324)))+IF(Y324&gt;5,0,5-Y324)+IF(Z324="N/A",0,IF(Z324&gt;5,0,5-Z324))+IF(AB324&lt;0,0,IF(AB324="-",0,IF(AB324="N/A",0,IF(AB324&gt;10,5,AB324/2))))+IF(AC324="n/a",0,IF(AC324&lt;0,0,IF(AC324&gt;10,5,AC324/2)))+IF(AE324="n/a",0,IF(AE324&lt;0,0,IF(AE324&gt;10,5,AE324/2)))+AF324/10+IF(AG324&gt;100000,3,IF(AG324&gt;10000,2,IF(AG324&gt;1000,1,0)))+IF(AL324&gt;10,5,AL324/2)+IF(AM324="n/a",0,IF(AM324&gt;10,5,AM324/2))+IF(AN324="n/a",0,IF(AN324&gt;10,5,AN324/2))+IF(AO324="n/a",0,IF(AO324&lt;0,0,IF(AO324&gt;10,5,AO324/2)))+IF(CB324&gt;10,5,CB324/2)</f>
        <v>73.9311318362912</v>
      </c>
      <c r="CH324" s="255">
        <f>IF(AB324="n/a",1.03*AP324,IF(AB324&lt;0,1.01*AP324,IF(AB324&gt;10,1.1*AP324,(1+AB324/100)*AP324)))</f>
        <v>2.247</v>
      </c>
      <c r="CI324" s="256">
        <f>IF($AC324="n/a",1.03*CH324,IF($AC324&lt;0,1.01*CH324,IF($AC324&gt;10,1.1*CH324,(1+$AC324/100)*CH324)))</f>
        <v>2.3928303</v>
      </c>
      <c r="CJ324" s="257">
        <f>IF($AE324="n/a",1.03*CI324,IF($AE324&lt;0,1.01*CI324,IF($AE324&gt;10,1.1*CI324,(1+$AE324/100)*CI324)))</f>
        <v>2.582821025820</v>
      </c>
      <c r="CK324" s="257">
        <f>IF($AE324="n/a",1.03*CJ324,IF($AE324&lt;0,1.01*CJ324,IF($AE324&gt;10,1.1*CJ324,(1+$AE324/100)*CJ324)))</f>
        <v>2.787897015270108</v>
      </c>
      <c r="CL324" s="258">
        <f>IF($AE324="n/a",1.03*CK324,IF($AE324&lt;0,1.01*CK324,IF($AE324&gt;10,1.1*CK324,(1+$AE324/100)*CK324)))</f>
        <v>3.009256038282555</v>
      </c>
      <c r="CM324" s="256">
        <f>SUM(CH324:CL324)</f>
        <v>13.01980437937266</v>
      </c>
      <c r="CN324" s="253">
        <f>(CM324/H324)*100</f>
        <v>19.37759246818375</v>
      </c>
      <c r="CO324" s="259">
        <v>1.24</v>
      </c>
      <c r="CP324" s="260">
        <v>-0.1</v>
      </c>
      <c r="CQ324" s="261">
        <v>-25.1</v>
      </c>
      <c r="CR324" s="260">
        <v>-8.699999999999999</v>
      </c>
      <c r="CS324" s="261">
        <v>-16.9</v>
      </c>
    </row>
    <row r="325" ht="11.25" customHeight="1">
      <c r="A325" t="s" s="116">
        <v>1792</v>
      </c>
      <c r="B325" t="s" s="116">
        <v>1793</v>
      </c>
      <c r="C325" t="s" s="227">
        <v>1131</v>
      </c>
      <c r="D325" s="218">
        <v>7</v>
      </c>
      <c r="E325" s="85">
        <v>451</v>
      </c>
      <c r="F325" t="s" s="220">
        <v>129</v>
      </c>
      <c r="G325" t="s" s="221">
        <v>129</v>
      </c>
      <c r="H325" s="493">
        <v>24.23</v>
      </c>
      <c r="I325" s="223">
        <f>(R325/H325)*100</f>
        <v>7.09863805200165</v>
      </c>
      <c r="J325" s="224">
        <v>0.41</v>
      </c>
      <c r="K325" s="224">
        <v>0.43</v>
      </c>
      <c r="L325" s="223">
        <f>((K325/J325)-1)*100</f>
        <v>4.878048780487809</v>
      </c>
      <c r="M325" s="323">
        <v>42725</v>
      </c>
      <c r="N325" s="323">
        <v>42727</v>
      </c>
      <c r="O325" s="323">
        <v>42740</v>
      </c>
      <c r="P325" t="s" s="227">
        <v>618</v>
      </c>
      <c r="Q325" t="s" s="227">
        <v>1794</v>
      </c>
      <c r="R325" s="225">
        <f>K325*4</f>
        <v>1.72</v>
      </c>
      <c r="S325" s="228">
        <f>IF(OR(W325&lt;0.01,W325="n/a"),"n/a",R325/W325*100)</f>
        <v>148.2758620689655</v>
      </c>
      <c r="T325" s="229">
        <f>IF(OR(W325&lt;0.01,Z325="n/a"),"n/a",(H325/SQRT(22.5*W325*(H325/Z325))-1)*100)</f>
        <v>17.21611176897804</v>
      </c>
      <c r="U325" s="223">
        <f>IF(OR(W325&lt;0.01,W325="n/a"),"n/a",H325/W325)</f>
        <v>20.88793103448276</v>
      </c>
      <c r="V325" s="230">
        <v>12</v>
      </c>
      <c r="W325" s="222">
        <v>1.16</v>
      </c>
      <c r="X325" t="s" s="399">
        <v>143</v>
      </c>
      <c r="Y325" s="231">
        <v>6.01</v>
      </c>
      <c r="Z325" s="232">
        <v>1.48</v>
      </c>
      <c r="AA325" s="233">
        <v>7.2</v>
      </c>
      <c r="AB325" s="234">
        <v>13.4</v>
      </c>
      <c r="AC325" s="235">
        <v>-39.2</v>
      </c>
      <c r="AD325" s="236">
        <v>11.6</v>
      </c>
      <c r="AE325" t="s" s="416">
        <v>143</v>
      </c>
      <c r="AF325" s="237">
        <v>2</v>
      </c>
      <c r="AG325" s="238">
        <v>444</v>
      </c>
      <c r="AH325" s="239">
        <v>9.199999999999999</v>
      </c>
      <c r="AI325" s="240">
        <v>1.44</v>
      </c>
      <c r="AJ325" s="241">
        <f>IF(OR(AD325&lt;0,AD325="n/a",AD325=0,AN325="n/a"),"n/a",AN325/AD325)</f>
        <v>0.3824916112267456</v>
      </c>
      <c r="AK325" s="242">
        <f>IF(OR(AN325&lt;0,AN325="n/a",AO325&lt;0,AO325="n/a"),"n/a",AN325/AO325)</f>
        <v>2.021943749382664</v>
      </c>
      <c r="AL325" s="243">
        <f>((AP325/AQ325)^(1/1)-1)*100</f>
        <v>5.12820512820511</v>
      </c>
      <c r="AM325" s="243">
        <f>IF(AS325=0,"n/a",((AP325/AS325)^(1/3)-1)*100)</f>
        <v>5.415693642233976</v>
      </c>
      <c r="AN325" s="243">
        <f>IF(AV325=0,"n/a",((AP325/AV325)^(1/5)-1)*100)</f>
        <v>4.436902690230249</v>
      </c>
      <c r="AO325" s="244">
        <f>IF(BB325=0,"n/a",((AP325/BB325)^(1/10)-1)*100)</f>
        <v>2.194374938266663</v>
      </c>
      <c r="AP325" s="241">
        <v>1.64</v>
      </c>
      <c r="AQ325" s="241">
        <v>1.56</v>
      </c>
      <c r="AR325" s="241">
        <v>1.48</v>
      </c>
      <c r="AS325" s="241">
        <v>1.4</v>
      </c>
      <c r="AT325" s="245"/>
      <c r="AU325" s="321">
        <v>1.32</v>
      </c>
      <c r="AV325" s="241">
        <v>1.32</v>
      </c>
      <c r="AW325" s="245"/>
      <c r="AX325" s="246">
        <v>1.12</v>
      </c>
      <c r="AY325" s="394">
        <v>0.88</v>
      </c>
      <c r="AZ325" s="317">
        <v>1.44</v>
      </c>
      <c r="BA325" s="248">
        <v>1.44</v>
      </c>
      <c r="BB325" s="317">
        <v>1.32</v>
      </c>
      <c r="BC325" s="317">
        <v>1.32</v>
      </c>
      <c r="BD325" s="317">
        <v>1.32</v>
      </c>
      <c r="BE325" s="248">
        <v>1.32</v>
      </c>
      <c r="BF325" s="248">
        <v>1.29</v>
      </c>
      <c r="BG325" s="317">
        <v>1.2</v>
      </c>
      <c r="BH325" s="317">
        <v>1.2</v>
      </c>
      <c r="BI325" s="401">
        <v>1.2</v>
      </c>
      <c r="BJ325" s="246">
        <f>SUM(AP325:BI325)</f>
        <v>23.77</v>
      </c>
      <c r="BK325" s="250">
        <f>((AP325/AQ325)-1)*100</f>
        <v>5.12820512820511</v>
      </c>
      <c r="BL325" s="250">
        <f>((AQ325/AR325)-1)*100</f>
        <v>5.405405405405417</v>
      </c>
      <c r="BM325" s="250">
        <f>((AR325/AS325)-1)*100</f>
        <v>5.714285714285716</v>
      </c>
      <c r="BN325" s="250">
        <f>IF(AU325=0,0,IF(AU325&gt;AS325,0,((AS325/AU325)-1)*100))</f>
        <v>6.060606060606055</v>
      </c>
      <c r="BO325" s="250">
        <f>IF(AV325=0,0,IF(AV325&gt;AU325,0,((AU325/AV325)-1)*100))</f>
        <v>0</v>
      </c>
      <c r="BP325" s="250">
        <f>IF(AX325=0,0,IF(AX325&gt;AV325,0,((AV325/AX325)-1)*100))</f>
        <v>17.85714285714286</v>
      </c>
      <c r="BQ325" s="251">
        <f>IF(AY325=0,0,IF(AY325&gt;AX325,0,((AX325/AY325)-1)*100))</f>
        <v>27.27272727272729</v>
      </c>
      <c r="BR325" s="252">
        <f>IF(AZ325=0,0,IF(AZ325&gt;AY325,0,((AY325/AZ325)-1)*100))</f>
        <v>0</v>
      </c>
      <c r="BS325" s="252">
        <f>IF(BA325=0,0,IF(BA325&gt;AZ325,0,((AZ325/BA325)-1)*100))</f>
        <v>0</v>
      </c>
      <c r="BT325" s="252">
        <f>IF(BB325=0,0,IF(BB325&gt;BA325,0,((BA325/BB325)-1)*100))</f>
        <v>9.090909090909083</v>
      </c>
      <c r="BU325" s="252">
        <f>IF(BC325=0,0,IF(BC325&gt;BB325,0,((BB325/BC325)-1)*100))</f>
        <v>0</v>
      </c>
      <c r="BV325" s="252">
        <f>IF(BD325=0,0,IF(BD325&gt;BC325,0,((BC325/BD325)-1)*100))</f>
        <v>0</v>
      </c>
      <c r="BW325" s="252">
        <f>IF(BE325=0,0,IF(BE325&gt;BD325,0,((BD325/BE325)-1)*100))</f>
        <v>0</v>
      </c>
      <c r="BX325" s="252">
        <f>IF(BF325=0,0,IF(BF325&gt;BE325,0,((BE325/BF325)-1)*100))</f>
        <v>2.325581395348841</v>
      </c>
      <c r="BY325" s="252">
        <f>IF(BG325=0,0,IF(BG325&gt;BF325,0,((BF325/BG325)-1)*100))</f>
        <v>7.500000000000018</v>
      </c>
      <c r="BZ325" s="252">
        <f>IF(BH325=0,0,IF(BH325&gt;BG325,0,((BG325/BH325)-1)*100))</f>
        <v>0</v>
      </c>
      <c r="CA325" s="253">
        <f>IF(BI325=0,0,IF(BI325&gt;BH325,0,((BH325/BI325)-1)*100))</f>
        <v>0</v>
      </c>
      <c r="CB325" s="250">
        <f>AVERAGE(BK325:CA325)</f>
        <v>5.079697819095905</v>
      </c>
      <c r="CC325" s="250">
        <f>SQRT(AVERAGE((BK325-$CB325)^2,(BL325-$CB325)^2,(BM325-$CB325)^2,(BN325-$CB325)^2,(BO325-$CB325)^2,(BP325-$CB325)^2,(BQ325-$CB325)^2,(BR325-$CB325)^2,(BS325-$CB325)^2,(BT325-$CB325)^2,(BU325-$CB325)^2,(BV325-$CB325)^2,(BW325-$CB325)^2,(BX325-$CB325)^2,(BY325-$CB325)^2,(BZ325-$CB325)^2,(CA325-$CB325)^2))</f>
        <v>7.248636603860501</v>
      </c>
      <c r="CD325" t="s" s="116">
        <v>285</v>
      </c>
      <c r="CE325" s="254">
        <f>IF(AN325="n/a","n/a",IF(U325&lt;0,"n/a",IF(U325="n/a","n/a",I325+AN325-U325)))</f>
        <v>-9.352390292250863</v>
      </c>
      <c r="CF325" s="254">
        <f>IF(AN325="n/a","n/a",I325+AN325)</f>
        <v>11.5355407422319</v>
      </c>
      <c r="CG325" s="250">
        <f>D325/10+(1000-E325)/100+IF(F325="N",2,IF(F325="Y",1,0))+IF(G325="N",2,IF(G325="Y",1,0))+IF(L325&gt;10,5,L325/2)+IF(S325&gt;100,0,IF(S325&lt;0,0,(100-S325)/10))+IF(U325&gt;100,0,IF(U325&lt;0,0,(100-U325)/10))+IF(X325="-",0,IF(X325="N/A",0,IF(X325&gt;5,0,5-X325)))+IF(Y325&gt;5,0,5-Y325)+IF(Z325="N/A",0,IF(Z325&gt;5,0,5-Z325))+IF(AB325&lt;0,0,IF(AB325="-",0,IF(AB325="N/A",0,IF(AB325&gt;10,5,AB325/2))))+IF(AC325="n/a",0,IF(AC325&lt;0,0,IF(AC325&gt;10,5,AC325/2)))+IF(AE325="n/a",0,IF(AE325&lt;0,0,IF(AE325&gt;10,5,AE325/2)))+AF325/10+IF(AG325&gt;100000,3,IF(AG325&gt;10000,2,IF(AG325&gt;1000,1,0)))+IF(AL325&gt;10,5,AL325/2)+IF(AM325="n/a",0,IF(AM325&gt;10,5,AM325/2))+IF(AN325="n/a",0,IF(AN325&gt;10,5,AN325/2))+IF(AO325="n/a",0,IF(AO325&lt;0,0,IF(AO325&gt;10,5,AO325/2)))+IF(CB325&gt;10,5,CB325/2)</f>
        <v>36.38766839581159</v>
      </c>
      <c r="CH325" s="255">
        <f>IF(AB325="n/a",1.03*AP325,IF(AB325&lt;0,1.01*AP325,IF(AB325&gt;10,1.1*AP325,(1+AB325/100)*AP325)))</f>
        <v>1.804</v>
      </c>
      <c r="CI325" s="256">
        <f>IF($AC325="n/a",1.03*CH325,IF($AC325&lt;0,1.01*CH325,IF($AC325&gt;10,1.1*CH325,(1+$AC325/100)*CH325)))</f>
        <v>1.82204</v>
      </c>
      <c r="CJ325" s="257">
        <f>IF($AE325="n/a",1.03*CI325,IF($AE325&lt;0,1.01*CI325,IF($AE325&gt;10,1.1*CI325,(1+$AE325/100)*CI325)))</f>
        <v>1.8767012</v>
      </c>
      <c r="CK325" s="257">
        <f>IF($AE325="n/a",1.03*CJ325,IF($AE325&lt;0,1.01*CJ325,IF($AE325&gt;10,1.1*CJ325,(1+$AE325/100)*CJ325)))</f>
        <v>1.933002236</v>
      </c>
      <c r="CL325" s="258">
        <f>IF($AE325="n/a",1.03*CK325,IF($AE325&lt;0,1.01*CK325,IF($AE325&gt;10,1.1*CK325,(1+$AE325/100)*CK325)))</f>
        <v>1.990992303080</v>
      </c>
      <c r="CM325" s="256">
        <f>SUM(CH325:CL325)</f>
        <v>9.426735739080</v>
      </c>
      <c r="CN325" s="253">
        <f>(CM325/H325)*100</f>
        <v>38.9052238509286</v>
      </c>
      <c r="CO325" s="259">
        <v>0.9</v>
      </c>
      <c r="CP325" s="260">
        <v>10.3</v>
      </c>
      <c r="CQ325" s="261">
        <v>-6.4</v>
      </c>
      <c r="CR325" s="260">
        <v>-0.6</v>
      </c>
      <c r="CS325" s="261">
        <v>1.7</v>
      </c>
    </row>
    <row r="326" ht="11.25" customHeight="1">
      <c r="A326" t="s" s="273">
        <v>1795</v>
      </c>
      <c r="B326" t="s" s="146">
        <v>1796</v>
      </c>
      <c r="C326" t="s" s="273">
        <v>829</v>
      </c>
      <c r="D326" s="267">
        <v>5</v>
      </c>
      <c r="E326" s="85">
        <v>775</v>
      </c>
      <c r="F326" t="s" s="151">
        <v>129</v>
      </c>
      <c r="G326" t="s" s="152">
        <v>129</v>
      </c>
      <c r="H326" s="496">
        <v>34.98</v>
      </c>
      <c r="I326" s="269">
        <f>(R326/H326)*100</f>
        <v>1.509433962264151</v>
      </c>
      <c r="J326" s="270">
        <v>0.115</v>
      </c>
      <c r="K326" s="270">
        <v>0.132</v>
      </c>
      <c r="L326" s="269">
        <f>((K326/J326)-1)*100</f>
        <v>14.78260869565218</v>
      </c>
      <c r="M326" s="272">
        <v>42879</v>
      </c>
      <c r="N326" s="272">
        <v>42881</v>
      </c>
      <c r="O326" s="272">
        <v>42902</v>
      </c>
      <c r="P326" t="s" s="273">
        <v>720</v>
      </c>
      <c r="Q326" t="s" s="273">
        <v>930</v>
      </c>
      <c r="R326" s="271">
        <f>K326*4</f>
        <v>0.528</v>
      </c>
      <c r="S326" s="275">
        <f>IF(OR(W326&lt;0.01,W326="n/a"),"n/a",R326/W326*100)</f>
        <v>12.66187050359712</v>
      </c>
      <c r="T326" s="276">
        <f>IF(OR(W326&lt;0.01,Z326="n/a"),"n/a",(H326/SQRT(22.5*W326*(H326/Z326))-1)*100)</f>
        <v>-1.355955668806919</v>
      </c>
      <c r="U326" s="269">
        <f>IF(OR(W326&lt;0.01,W326="n/a"),"n/a",H326/W326)</f>
        <v>8.388489208633093</v>
      </c>
      <c r="V326" s="277">
        <v>6</v>
      </c>
      <c r="W326" s="268">
        <v>4.17</v>
      </c>
      <c r="X326" s="268">
        <v>0.54</v>
      </c>
      <c r="Y326" s="278">
        <v>4.01</v>
      </c>
      <c r="Z326" s="279">
        <v>2.61</v>
      </c>
      <c r="AA326" s="280">
        <v>30.6</v>
      </c>
      <c r="AB326" s="281">
        <v>244</v>
      </c>
      <c r="AC326" s="282">
        <v>9.529999999999999</v>
      </c>
      <c r="AD326" s="283">
        <v>49.7</v>
      </c>
      <c r="AE326" s="283">
        <v>15.55</v>
      </c>
      <c r="AF326" s="284">
        <v>16</v>
      </c>
      <c r="AG326" s="285">
        <v>9189</v>
      </c>
      <c r="AH326" s="286">
        <v>2.3</v>
      </c>
      <c r="AI326" s="287">
        <v>0.73</v>
      </c>
      <c r="AJ326" t="s" s="368">
        <f>IF(OR(AD326&lt;0,AD326="n/a",AD326=0,AN326="n/a"),"n/a",AN326/AD326)</f>
        <v>143</v>
      </c>
      <c r="AK326" t="s" s="368">
        <f>IF(OR(AN326&lt;0,AN326="n/a",AO326&lt;0,AO326="n/a"),"n/a",AN326/AO326)</f>
        <v>143</v>
      </c>
      <c r="AL326" s="290">
        <f>((AP326/AQ326)^(1/1)-1)*100</f>
        <v>15.13583441138422</v>
      </c>
      <c r="AM326" s="290">
        <f>IF(AS326=0,"n/a",((AP326/AS326)^(1/3)-1)*100)</f>
        <v>25.523728528726</v>
      </c>
      <c r="AN326" t="s" s="368">
        <f>IF(AV326=0,"n/a",((AP326/AV326)^(1/5)-1)*100)</f>
        <v>143</v>
      </c>
      <c r="AO326" t="s" s="368">
        <f>IF(BB326=0,"n/a",((AP326/BB326)^(1/10)-1)*100)</f>
        <v>143</v>
      </c>
      <c r="AP326" s="288">
        <v>0.445</v>
      </c>
      <c r="AQ326" s="288">
        <v>0.3865</v>
      </c>
      <c r="AR326" s="288">
        <v>0.3345</v>
      </c>
      <c r="AS326" s="288">
        <v>0.225</v>
      </c>
      <c r="AT326" s="292"/>
      <c r="AU326" s="510">
        <v>0</v>
      </c>
      <c r="AV326" s="510">
        <v>0</v>
      </c>
      <c r="AW326" s="292"/>
      <c r="AX326" s="524">
        <v>0</v>
      </c>
      <c r="AY326" s="403">
        <v>0</v>
      </c>
      <c r="AZ326" s="426">
        <v>0</v>
      </c>
      <c r="BA326" s="426">
        <v>0</v>
      </c>
      <c r="BB326" s="426">
        <v>0</v>
      </c>
      <c r="BC326" s="426">
        <v>0</v>
      </c>
      <c r="BD326" s="426">
        <v>0</v>
      </c>
      <c r="BE326" s="426">
        <v>0</v>
      </c>
      <c r="BF326" s="426">
        <v>0</v>
      </c>
      <c r="BG326" s="426">
        <v>0</v>
      </c>
      <c r="BH326" s="426">
        <v>0</v>
      </c>
      <c r="BI326" s="494">
        <v>0</v>
      </c>
      <c r="BJ326" s="293">
        <f>SUM(AP326:BI326)</f>
        <v>1.391</v>
      </c>
      <c r="BK326" s="297">
        <f>((AP326/AQ326)-1)*100</f>
        <v>15.13583441138422</v>
      </c>
      <c r="BL326" s="297">
        <f>((AQ326/AR326)-1)*100</f>
        <v>15.54559043348283</v>
      </c>
      <c r="BM326" s="297">
        <f>((AR326/AS326)-1)*100</f>
        <v>48.66666666666666</v>
      </c>
      <c r="BN326" s="297">
        <f>IF(AU326=0,0,IF(AU326&gt;AS326,0,((AS326/AU326)-1)*100))</f>
        <v>0</v>
      </c>
      <c r="BO326" s="297">
        <f>IF(AV326=0,0,IF(AV326&gt;AU326,0,((AU326/AV326)-1)*100))</f>
        <v>0</v>
      </c>
      <c r="BP326" s="297">
        <f>IF(AX326=0,0,IF(AX326&gt;AV326,0,((AV326/AX326)-1)*100))</f>
        <v>0</v>
      </c>
      <c r="BQ326" s="298">
        <f>IF(AY326=0,0,IF(AY326&gt;AX326,0,((AX326/AY326)-1)*100))</f>
        <v>0</v>
      </c>
      <c r="BR326" s="299">
        <f>IF(AZ326=0,0,IF(AZ326&gt;AY326,0,((AY326/AZ326)-1)*100))</f>
        <v>0</v>
      </c>
      <c r="BS326" s="299">
        <f>IF(BA326=0,0,IF(BA326&gt;AZ326,0,((AZ326/BA326)-1)*100))</f>
        <v>0</v>
      </c>
      <c r="BT326" s="299">
        <f>IF(BB326=0,0,IF(BB326&gt;BA326,0,((BA326/BB326)-1)*100))</f>
        <v>0</v>
      </c>
      <c r="BU326" s="299">
        <f>IF(BC326=0,0,IF(BC326&gt;BB326,0,((BB326/BC326)-1)*100))</f>
        <v>0</v>
      </c>
      <c r="BV326" s="299">
        <f>IF(BD326=0,0,IF(BD326&gt;BC326,0,((BC326/BD326)-1)*100))</f>
        <v>0</v>
      </c>
      <c r="BW326" s="299">
        <f>IF(BE326=0,0,IF(BE326&gt;BD326,0,((BD326/BE326)-1)*100))</f>
        <v>0</v>
      </c>
      <c r="BX326" s="299">
        <f>IF(BF326=0,0,IF(BF326&gt;BE326,0,((BE326/BF326)-1)*100))</f>
        <v>0</v>
      </c>
      <c r="BY326" s="299">
        <f>IF(BG326=0,0,IF(BG326&gt;BF326,0,((BF326/BG326)-1)*100))</f>
        <v>0</v>
      </c>
      <c r="BZ326" s="299">
        <f>IF(BH326=0,0,IF(BH326&gt;BG326,0,((BG326/BH326)-1)*100))</f>
        <v>0</v>
      </c>
      <c r="CA326" s="300">
        <f>IF(BI326=0,0,IF(BI326&gt;BH326,0,((BH326/BI326)-1)*100))</f>
        <v>0</v>
      </c>
      <c r="CB326" s="297">
        <f>AVERAGE(BK326:CA326)</f>
        <v>4.667534794796101</v>
      </c>
      <c r="CC326" s="297">
        <f>SQRT(AVERAGE((BK326-$CB326)^2,(BL326-$CB326)^2,(BM326-$CB326)^2,(BN326-$CB326)^2,(BO326-$CB326)^2,(BP326-$CB326)^2,(BQ326-$CB326)^2,(BR326-$CB326)^2,(BS326-$CB326)^2,(BT326-$CB326)^2,(BU326-$CB326)^2,(BV326-$CB326)^2,(BW326-$CB326)^2,(BX326-$CB326)^2,(BY326-$CB326)^2,(BZ326-$CB326)^2,(CA326-$CB326)^2))</f>
        <v>12.05097831437014</v>
      </c>
      <c r="CD326" t="s" s="146">
        <v>178</v>
      </c>
      <c r="CE326" t="s" s="502">
        <f>IF(AN326="n/a","n/a",IF(U326&lt;0,"n/a",IF(U326="n/a","n/a",I326+AN326-U326)))</f>
        <v>143</v>
      </c>
      <c r="CF326" t="s" s="502">
        <f>IF(AN326="n/a","n/a",I326+AN326)</f>
        <v>143</v>
      </c>
      <c r="CG326" s="297">
        <f>D326/10+(1000-E326)/100+IF(F326="N",2,IF(F326="Y",1,0))+IF(G326="N",2,IF(G326="Y",1,0))+IF(L326&gt;10,5,L326/2)+IF(S326&gt;100,0,IF(S326&lt;0,0,(100-S326)/10))+IF(U326&gt;100,0,IF(U326&lt;0,0,(100-U326)/10))+IF(X326="-",0,IF(X326="N/A",0,IF(X326&gt;5,0,5-X326)))+IF(Y326&gt;5,0,5-Y326)+IF(Z326="N/A",0,IF(Z326&gt;5,0,5-Z326))+IF(AB326&lt;0,0,IF(AB326="-",0,IF(AB326="N/A",0,IF(AB326&gt;10,5,AB326/2))))+IF(AC326="n/a",0,IF(AC326&lt;0,0,IF(AC326&gt;10,5,AC326/2)))+IF(AE326="n/a",0,IF(AE326&lt;0,0,IF(AE326&gt;10,5,AE326/2)))+AF326/10+IF(AG326&gt;100000,3,IF(AG326&gt;10000,2,IF(AG326&gt;1000,1,0)))+IF(AL326&gt;10,5,AL326/2)+IF(AM326="n/a",0,IF(AM326&gt;10,5,AM326/2))+IF(AN326="n/a",0,IF(AN326&gt;10,5,AN326/2))+IF(AO326="n/a",0,IF(AO326&lt;0,0,IF(AO326&gt;10,5,AO326/2)))+IF(CB326&gt;10,5,CB326/2)</f>
        <v>63.18373142617503</v>
      </c>
      <c r="CH326" s="302">
        <f>IF(AB326="n/a",1.03*AP326,IF(AB326&lt;0,1.01*AP326,IF(AB326&gt;10,1.1*AP326,(1+AB326/100)*AP326)))</f>
        <v>0.4895</v>
      </c>
      <c r="CI326" s="303">
        <f>IF($AC326="n/a",1.03*CH326,IF($AC326&lt;0,1.01*CH326,IF($AC326&gt;10,1.1*CH326,(1+$AC326/100)*CH326)))</f>
        <v>0.53614935</v>
      </c>
      <c r="CJ326" s="304">
        <f>IF($AE326="n/a",1.03*CI326,IF($AE326&lt;0,1.01*CI326,IF($AE326&gt;10,1.1*CI326,(1+$AE326/100)*CI326)))</f>
        <v>0.589764285</v>
      </c>
      <c r="CK326" s="304">
        <f>IF($AE326="n/a",1.03*CJ326,IF($AE326&lt;0,1.01*CJ326,IF($AE326&gt;10,1.1*CJ326,(1+$AE326/100)*CJ326)))</f>
        <v>0.6487407135000001</v>
      </c>
      <c r="CL326" s="305">
        <f>IF($AE326="n/a",1.03*CK326,IF($AE326&lt;0,1.01*CK326,IF($AE326&gt;10,1.1*CK326,(1+$AE326/100)*CK326)))</f>
        <v>0.7136147848500002</v>
      </c>
      <c r="CM326" s="303">
        <f>SUM(CH326:CL326)</f>
        <v>2.977769133350</v>
      </c>
      <c r="CN326" s="300">
        <f>(CM326/H326)*100</f>
        <v>8.512776253144654</v>
      </c>
      <c r="CO326" s="306">
        <v>0.46</v>
      </c>
      <c r="CP326" s="307">
        <v>19.4</v>
      </c>
      <c r="CQ326" s="308">
        <v>-0.7</v>
      </c>
      <c r="CR326" s="307">
        <v>7</v>
      </c>
      <c r="CS326" s="308">
        <v>6</v>
      </c>
    </row>
    <row r="327" ht="11.25" customHeight="1">
      <c r="A327" t="s" s="110">
        <v>1797</v>
      </c>
      <c r="B327" t="s" s="110">
        <v>1798</v>
      </c>
      <c r="C327" t="s" s="173">
        <v>829</v>
      </c>
      <c r="D327" s="174">
        <v>9</v>
      </c>
      <c r="E327" s="85">
        <v>340</v>
      </c>
      <c r="F327" t="s" s="118">
        <v>129</v>
      </c>
      <c r="G327" t="s" s="113">
        <v>129</v>
      </c>
      <c r="H327" s="495">
        <v>50.9</v>
      </c>
      <c r="I327" s="177">
        <f>(R327/H327)*100</f>
        <v>1.493123772102161</v>
      </c>
      <c r="J327" s="311">
        <v>0.15</v>
      </c>
      <c r="K327" s="311">
        <v>0.19</v>
      </c>
      <c r="L327" s="177">
        <f>((K327/J327)-1)*100</f>
        <v>26.66666666666668</v>
      </c>
      <c r="M327" s="179">
        <v>42835</v>
      </c>
      <c r="N327" s="179">
        <v>42837</v>
      </c>
      <c r="O327" s="179">
        <v>42851</v>
      </c>
      <c r="P327" t="s" s="173">
        <v>350</v>
      </c>
      <c r="Q327" s="397"/>
      <c r="R327" s="180">
        <f>K327*4</f>
        <v>0.76</v>
      </c>
      <c r="S327" s="181">
        <f>IF(OR(W327&lt;0.01,W327="n/a"),"n/a",R327/W327*100)</f>
        <v>33.18777292576419</v>
      </c>
      <c r="T327" s="182">
        <f>IF(OR(W327&lt;0.01,Z327="n/a"),"n/a",(H327/SQRT(22.5*W327*(H327/Z327))-1)*100)</f>
        <v>93.23944917163578</v>
      </c>
      <c r="U327" s="177">
        <f>IF(OR(W327&lt;0.01,W327="n/a"),"n/a",H327/W327)</f>
        <v>22.22707423580786</v>
      </c>
      <c r="V327" s="183">
        <v>5</v>
      </c>
      <c r="W327" s="176">
        <v>2.29</v>
      </c>
      <c r="X327" s="176">
        <v>2.53</v>
      </c>
      <c r="Y327" s="184">
        <v>5.46</v>
      </c>
      <c r="Z327" s="185">
        <v>3.78</v>
      </c>
      <c r="AA327" s="186">
        <v>18.6</v>
      </c>
      <c r="AB327" s="187">
        <v>7.1</v>
      </c>
      <c r="AC327" s="188">
        <v>8.23</v>
      </c>
      <c r="AD327" s="189">
        <v>2.5</v>
      </c>
      <c r="AE327" s="189">
        <v>8.789999999999999</v>
      </c>
      <c r="AF327" s="190">
        <v>41</v>
      </c>
      <c r="AG327" s="191">
        <v>209383</v>
      </c>
      <c r="AH327" s="192">
        <v>27</v>
      </c>
      <c r="AI327" s="193">
        <v>0.9399999999999999</v>
      </c>
      <c r="AJ327" s="194">
        <f>IF(OR(AD327&lt;0,AD327="n/a",AD327=0,AN327="n/a"),"n/a",AN327/AD327)</f>
        <v>8.455677947660902</v>
      </c>
      <c r="AK327" t="s" s="338">
        <f>IF(OR(AN327&lt;0,AN327="n/a",AO327&lt;0,AO327="n/a"),"n/a",AN327/AO327)</f>
        <v>143</v>
      </c>
      <c r="AL327" s="196">
        <f>((AP327/AQ327)^(1/1)-1)*100</f>
        <v>5.263157894736836</v>
      </c>
      <c r="AM327" s="196">
        <f>IF(AS327=0,"n/a",((AP327/AS327)^(1/3)-1)*100)</f>
        <v>12.6247880443606</v>
      </c>
      <c r="AN327" s="196">
        <f>IF(AV327=0,"n/a",((AP327/AV327)^(1/5)-1)*100)</f>
        <v>21.13919486915226</v>
      </c>
      <c r="AO327" t="s" s="338">
        <f>IF(BB327=0,"n/a",((AP327/BB327)^(1/10)-1)*100)</f>
        <v>143</v>
      </c>
      <c r="AP327" s="198">
        <v>0.6</v>
      </c>
      <c r="AQ327" s="194">
        <v>0.57</v>
      </c>
      <c r="AR327" s="198">
        <v>0.48</v>
      </c>
      <c r="AS327" s="194">
        <v>0.42</v>
      </c>
      <c r="AT327" t="s" s="356">
        <v>112</v>
      </c>
      <c r="AU327" s="198">
        <v>0.24</v>
      </c>
      <c r="AV327" s="194">
        <v>0.23</v>
      </c>
      <c r="AW327" s="199"/>
      <c r="AX327" s="398">
        <v>0.2</v>
      </c>
      <c r="AY327" s="201">
        <v>0.15</v>
      </c>
      <c r="AZ327" s="203">
        <v>0</v>
      </c>
      <c r="BA327" s="203">
        <v>0</v>
      </c>
      <c r="BB327" s="203">
        <v>0</v>
      </c>
      <c r="BC327" s="203">
        <v>0</v>
      </c>
      <c r="BD327" s="203">
        <v>0</v>
      </c>
      <c r="BE327" s="203">
        <v>0</v>
      </c>
      <c r="BF327" s="203">
        <v>0</v>
      </c>
      <c r="BG327" s="203">
        <v>0</v>
      </c>
      <c r="BH327" s="203">
        <v>0</v>
      </c>
      <c r="BI327" s="204">
        <v>0</v>
      </c>
      <c r="BJ327" s="200">
        <f>SUM(AP327:BI327)</f>
        <v>2.89</v>
      </c>
      <c r="BK327" s="205">
        <f>((AP327/AQ327)-1)*100</f>
        <v>5.263157894736836</v>
      </c>
      <c r="BL327" s="205">
        <f>((AQ327/AR327)-1)*100</f>
        <v>18.75</v>
      </c>
      <c r="BM327" s="205">
        <f>((AR327/AS327)-1)*100</f>
        <v>14.28571428571428</v>
      </c>
      <c r="BN327" s="205">
        <f>IF(AU327=0,0,IF(AU327&gt;AS327,0,((AS327/AU327)-1)*100))</f>
        <v>75</v>
      </c>
      <c r="BO327" s="205">
        <f>IF(AV327=0,0,IF(AV327&gt;AU327,0,((AU327/AV327)-1)*100))</f>
        <v>4.347826086956519</v>
      </c>
      <c r="BP327" s="205">
        <f>IF(AX327=0,0,IF(AX327&gt;AV327,0,((AV327/AX327)-1)*100))</f>
        <v>14.99999999999999</v>
      </c>
      <c r="BQ327" s="206">
        <f>IF(AY327=0,0,IF(AY327&gt;AX327,0,((AX327/AY327)-1)*100))</f>
        <v>33.33333333333335</v>
      </c>
      <c r="BR327" s="207">
        <f>IF(AZ327=0,0,IF(AZ327&gt;AY327,0,((AY327/AZ327)-1)*100))</f>
        <v>0</v>
      </c>
      <c r="BS327" s="207">
        <f>IF(BA327=0,0,IF(BA327&gt;AZ327,0,((AZ327/BA327)-1)*100))</f>
        <v>0</v>
      </c>
      <c r="BT327" s="207">
        <f>IF(BB327=0,0,IF(BB327&gt;BA327,0,((BA327/BB327)-1)*100))</f>
        <v>0</v>
      </c>
      <c r="BU327" s="207">
        <f>IF(BC327=0,0,IF(BC327&gt;BB327,0,((BB327/BC327)-1)*100))</f>
        <v>0</v>
      </c>
      <c r="BV327" s="207">
        <f>IF(BD327=0,0,IF(BD327&gt;BC327,0,((BC327/BD327)-1)*100))</f>
        <v>0</v>
      </c>
      <c r="BW327" s="207">
        <f>IF(BE327=0,0,IF(BE327&gt;BD327,0,((BD327/BE327)-1)*100))</f>
        <v>0</v>
      </c>
      <c r="BX327" s="207">
        <f>IF(BF327=0,0,IF(BF327&gt;BE327,0,((BE327/BF327)-1)*100))</f>
        <v>0</v>
      </c>
      <c r="BY327" s="207">
        <f>IF(BG327=0,0,IF(BG327&gt;BF327,0,((BF327/BG327)-1)*100))</f>
        <v>0</v>
      </c>
      <c r="BZ327" s="207">
        <f>IF(BH327=0,0,IF(BH327&gt;BG327,0,((BG327/BH327)-1)*100))</f>
        <v>0</v>
      </c>
      <c r="CA327" s="208">
        <f>IF(BI327=0,0,IF(BI327&gt;BH327,0,((BH327/BI327)-1)*100))</f>
        <v>0</v>
      </c>
      <c r="CB327" s="205">
        <f>AVERAGE(BK327:CA327)</f>
        <v>9.763531270631821</v>
      </c>
      <c r="CC327" s="205">
        <f>SQRT(AVERAGE((BK327-$CB327)^2,(BL327-$CB327)^2,(BM327-$CB327)^2,(BN327-$CB327)^2,(BO327-$CB327)^2,(BP327-$CB327)^2,(BQ327-$CB327)^2,(BR327-$CB327)^2,(BS327-$CB327)^2,(BT327-$CB327)^2,(BU327-$CB327)^2,(BV327-$CB327)^2,(BW327-$CB327)^2,(BX327-$CB327)^2,(BY327-$CB327)^2,(BZ327-$CB327)^2,(CA327-$CB327)^2))</f>
        <v>18.69697748086137</v>
      </c>
      <c r="CD327" t="s" s="110">
        <v>178</v>
      </c>
      <c r="CE327" s="209">
        <f>IF(AN327="n/a","n/a",IF(U327&lt;0,"n/a",IF(U327="n/a","n/a",I327+AN327-U327)))</f>
        <v>0.4052444054465596</v>
      </c>
      <c r="CF327" s="209">
        <f>IF(AN327="n/a","n/a",I327+AN327)</f>
        <v>22.63231864125442</v>
      </c>
      <c r="CG327" s="205">
        <f>D327/10+(1000-E327)/100+IF(F327="N",2,IF(F327="Y",1,0))+IF(G327="N",2,IF(G327="Y",1,0))+IF(L327&gt;10,5,L327/2)+IF(S327&gt;100,0,IF(S327&lt;0,0,(100-S327)/10))+IF(U327&gt;100,0,IF(U327&lt;0,0,(100-U327)/10))+IF(X327="-",0,IF(X327="N/A",0,IF(X327&gt;5,0,5-X327)))+IF(Y327&gt;5,0,5-Y327)+IF(Z327="N/A",0,IF(Z327&gt;5,0,5-Z327))+IF(AB327&lt;0,0,IF(AB327="-",0,IF(AB327="N/A",0,IF(AB327&gt;10,5,AB327/2))))+IF(AC327="n/a",0,IF(AC327&lt;0,0,IF(AC327&gt;10,5,AC327/2)))+IF(AE327="n/a",0,IF(AE327&lt;0,0,IF(AE327&gt;10,5,AE327/2)))+AF327/10+IF(AG327&gt;100000,3,IF(AG327&gt;10000,2,IF(AG327&gt;1000,1,0)))+IF(AL327&gt;10,5,AL327/2)+IF(AM327="n/a",0,IF(AM327&gt;10,5,AM327/2))+IF(AN327="n/a",0,IF(AN327&gt;10,5,AN327/2))+IF(AO327="n/a",0,IF(AO327&lt;0,0,IF(AO327&gt;10,5,AO327/2)))+IF(CB327&gt;10,5,CB327/2)</f>
        <v>67.32185986652712</v>
      </c>
      <c r="CH327" s="315">
        <f>IF(AB327="n/a",1.03*AP327,IF(AB327&lt;0,1.01*AP327,IF(AB327&gt;10,1.1*AP327,(1+AB327/100)*AP327)))</f>
        <v>0.6425999999999999</v>
      </c>
      <c r="CI327" s="211">
        <f>IF($AC327="n/a",1.03*CH327,IF($AC327&lt;0,1.01*CH327,IF($AC327&gt;10,1.1*CH327,(1+$AC327/100)*CH327)))</f>
        <v>0.6954859799999999</v>
      </c>
      <c r="CJ327" s="212">
        <f>IF($AE327="n/a",1.03*CI327,IF($AE327&lt;0,1.01*CI327,IF($AE327&gt;10,1.1*CI327,(1+$AE327/100)*CI327)))</f>
        <v>0.756619197642</v>
      </c>
      <c r="CK327" s="212">
        <f>IF($AE327="n/a",1.03*CJ327,IF($AE327&lt;0,1.01*CJ327,IF($AE327&gt;10,1.1*CJ327,(1+$AE327/100)*CJ327)))</f>
        <v>0.8231260251147319</v>
      </c>
      <c r="CL327" s="210">
        <f>IF($AE327="n/a",1.03*CK327,IF($AE327&lt;0,1.01*CK327,IF($AE327&gt;10,1.1*CK327,(1+$AE327/100)*CK327)))</f>
        <v>0.8954788027223168</v>
      </c>
      <c r="CM327" s="211">
        <f>SUM(CH327:CL327)</f>
        <v>3.813310005479049</v>
      </c>
      <c r="CN327" s="208">
        <f>(CM327/H327)*100</f>
        <v>7.491768183652356</v>
      </c>
      <c r="CO327" s="213">
        <v>1.06</v>
      </c>
      <c r="CP327" s="214">
        <v>35.2</v>
      </c>
      <c r="CQ327" s="215">
        <v>-4.2</v>
      </c>
      <c r="CR327" s="214">
        <v>2.9</v>
      </c>
      <c r="CS327" s="215">
        <v>9.800000000000001</v>
      </c>
    </row>
    <row r="328" ht="11.25" customHeight="1">
      <c r="A328" t="s" s="227">
        <v>1799</v>
      </c>
      <c r="B328" t="s" s="116">
        <v>1800</v>
      </c>
      <c r="C328" t="s" s="116">
        <v>1801</v>
      </c>
      <c r="D328" s="218">
        <v>5</v>
      </c>
      <c r="E328" s="85">
        <v>807</v>
      </c>
      <c r="F328" t="s" s="220">
        <v>129</v>
      </c>
      <c r="G328" t="s" s="221">
        <v>129</v>
      </c>
      <c r="H328" s="493">
        <v>91.56</v>
      </c>
      <c r="I328" s="223">
        <f>(R328/H328)*100</f>
        <v>1.048492791612058</v>
      </c>
      <c r="J328" s="224">
        <v>0.21</v>
      </c>
      <c r="K328" s="224">
        <v>0.24</v>
      </c>
      <c r="L328" s="223">
        <f>((K328/J328)-1)*100</f>
        <v>14.28571428571428</v>
      </c>
      <c r="M328" s="679">
        <v>43054</v>
      </c>
      <c r="N328" s="679">
        <v>43055</v>
      </c>
      <c r="O328" s="679">
        <v>43069</v>
      </c>
      <c r="P328" t="s" s="227">
        <v>632</v>
      </c>
      <c r="Q328" s="316"/>
      <c r="R328" s="225">
        <f>K328*4</f>
        <v>0.96</v>
      </c>
      <c r="S328" s="228">
        <f>IF(OR(W328&lt;0.01,W328="n/a"),"n/a",R328/W328*100)</f>
        <v>28.57142857142857</v>
      </c>
      <c r="T328" s="229">
        <f>IF(OR(W328&lt;0.01,Z328="n/a"),"n/a",(H328/SQRT(22.5*W328*(H328/Z328))-1)*100)</f>
        <v>95.00997125503325</v>
      </c>
      <c r="U328" s="223">
        <f>IF(OR(W328&lt;0.01,W328="n/a"),"n/a",H328/W328)</f>
        <v>27.25</v>
      </c>
      <c r="V328" s="230">
        <v>9</v>
      </c>
      <c r="W328" s="222">
        <v>3.36</v>
      </c>
      <c r="X328" s="222">
        <v>1.82</v>
      </c>
      <c r="Y328" s="231">
        <v>1.03</v>
      </c>
      <c r="Z328" s="232">
        <v>3.14</v>
      </c>
      <c r="AA328" s="233">
        <v>12.4</v>
      </c>
      <c r="AB328" s="234">
        <v>0.3</v>
      </c>
      <c r="AC328" s="235">
        <v>5.05</v>
      </c>
      <c r="AD328" s="236">
        <v>-1.7</v>
      </c>
      <c r="AE328" s="236">
        <v>14.95</v>
      </c>
      <c r="AF328" s="237">
        <v>17</v>
      </c>
      <c r="AG328" s="238">
        <v>6820</v>
      </c>
      <c r="AH328" s="239">
        <v>1</v>
      </c>
      <c r="AI328" s="240">
        <v>0.38</v>
      </c>
      <c r="AJ328" t="s" s="265">
        <f>IF(OR(AD328&lt;0,AD328="n/a",AD328=0,AN328="n/a"),"n/a",AN328/AD328)</f>
        <v>143</v>
      </c>
      <c r="AK328" t="s" s="265">
        <f>IF(OR(AN328&lt;0,AN328="n/a",AO328&lt;0,AO328="n/a"),"n/a",AN328/AO328)</f>
        <v>143</v>
      </c>
      <c r="AL328" s="243">
        <f>((AP328/AQ328)^(1/1)-1)*100</f>
        <v>11.42857142857143</v>
      </c>
      <c r="AM328" s="243">
        <f>IF(AS328=0,"n/a",((AP328/AS328)^(1/3)-1)*100)</f>
        <v>73.24782106818056</v>
      </c>
      <c r="AN328" t="s" s="265">
        <f>IF(AV328=0,"n/a",((AP328/AV328)^(1/5)-1)*100)</f>
        <v>143</v>
      </c>
      <c r="AO328" s="244">
        <f>IF(BB328=0,"n/a",((AP328/BB328)^(1/10)-1)*100)</f>
        <v>6.90633991544003</v>
      </c>
      <c r="AP328" s="241">
        <v>0.78</v>
      </c>
      <c r="AQ328" s="241">
        <v>0.7</v>
      </c>
      <c r="AR328" s="241">
        <v>0.62</v>
      </c>
      <c r="AS328" s="241">
        <v>0.15</v>
      </c>
      <c r="AT328" s="245"/>
      <c r="AU328" s="321">
        <v>0</v>
      </c>
      <c r="AV328" s="321">
        <v>0</v>
      </c>
      <c r="AW328" s="245"/>
      <c r="AX328" s="583">
        <v>0</v>
      </c>
      <c r="AY328" s="394">
        <v>0.1</v>
      </c>
      <c r="AZ328" s="317">
        <v>0.4</v>
      </c>
      <c r="BA328" s="317">
        <v>0.4</v>
      </c>
      <c r="BB328" s="248">
        <v>0.4</v>
      </c>
      <c r="BC328" s="248">
        <v>0.2405</v>
      </c>
      <c r="BD328" s="248">
        <v>0.146</v>
      </c>
      <c r="BE328" s="248">
        <v>0.111</v>
      </c>
      <c r="BF328" s="317">
        <v>0.08599999999999999</v>
      </c>
      <c r="BG328" s="317">
        <v>0.08599999999999999</v>
      </c>
      <c r="BH328" s="248">
        <v>0.08599999999999999</v>
      </c>
      <c r="BI328" s="249">
        <v>0.08400000000000001</v>
      </c>
      <c r="BJ328" s="246">
        <f>SUM(AP328:BI328)</f>
        <v>4.3895</v>
      </c>
      <c r="BK328" s="250">
        <f>((AP328/AQ328)-1)*100</f>
        <v>11.42857142857143</v>
      </c>
      <c r="BL328" s="250">
        <f>((AQ328/AR328)-1)*100</f>
        <v>12.9032258064516</v>
      </c>
      <c r="BM328" s="250">
        <f>((AR328/AS328)-1)*100</f>
        <v>313.3333333333334</v>
      </c>
      <c r="BN328" s="250">
        <f>IF(AU328=0,0,IF(AU328&gt;AS328,0,((AS328/AU328)-1)*100))</f>
        <v>0</v>
      </c>
      <c r="BO328" s="250">
        <f>IF(AV328=0,0,IF(AV328&gt;AU328,0,((AU328/AV328)-1)*100))</f>
        <v>0</v>
      </c>
      <c r="BP328" s="250">
        <f>IF(AX328=0,0,IF(AX328&gt;AV328,0,((AV328/AX328)-1)*100))</f>
        <v>0</v>
      </c>
      <c r="BQ328" s="251">
        <f>IF(AY328=0,0,IF(AY328&gt;AX328,0,((AX328/AY328)-1)*100))</f>
        <v>0</v>
      </c>
      <c r="BR328" s="252">
        <f>IF(AZ328=0,0,IF(AZ328&gt;AY328,0,((AY328/AZ328)-1)*100))</f>
        <v>0</v>
      </c>
      <c r="BS328" s="252">
        <f>IF(BA328=0,0,IF(BA328&gt;AZ328,0,((AZ328/BA328)-1)*100))</f>
        <v>0</v>
      </c>
      <c r="BT328" s="252">
        <f>IF(BB328=0,0,IF(BB328&gt;BA328,0,((BA328/BB328)-1)*100))</f>
        <v>0</v>
      </c>
      <c r="BU328" s="252">
        <f>IF(BC328=0,0,IF(BC328&gt;BB328,0,((BB328/BC328)-1)*100))</f>
        <v>66.32016632016632</v>
      </c>
      <c r="BV328" s="252">
        <f>IF(BD328=0,0,IF(BD328&gt;BC328,0,((BC328/BD328)-1)*100))</f>
        <v>64.72602739726028</v>
      </c>
      <c r="BW328" s="252">
        <f>IF(BE328=0,0,IF(BE328&gt;BD328,0,((BD328/BE328)-1)*100))</f>
        <v>31.53153153153152</v>
      </c>
      <c r="BX328" s="252">
        <f>IF(BF328=0,0,IF(BF328&gt;BE328,0,((BE328/BF328)-1)*100))</f>
        <v>29.06976744186047</v>
      </c>
      <c r="BY328" s="252">
        <f>IF(BG328=0,0,IF(BG328&gt;BF328,0,((BF328/BG328)-1)*100))</f>
        <v>0</v>
      </c>
      <c r="BZ328" s="252">
        <f>IF(BH328=0,0,IF(BH328&gt;BG328,0,((BG328/BH328)-1)*100))</f>
        <v>0</v>
      </c>
      <c r="CA328" s="253">
        <f>IF(BI328=0,0,IF(BI328&gt;BH328,0,((BH328/BI328)-1)*100))</f>
        <v>2.380952380952372</v>
      </c>
      <c r="CB328" s="250">
        <f>AVERAGE(BK328:CA328)</f>
        <v>31.27609268471338</v>
      </c>
      <c r="CC328" s="250">
        <f>SQRT(AVERAGE((BK328-$CB328)^2,(BL328-$CB328)^2,(BM328-$CB328)^2,(BN328-$CB328)^2,(BO328-$CB328)^2,(BP328-$CB328)^2,(BQ328-$CB328)^2,(BR328-$CB328)^2,(BS328-$CB328)^2,(BT328-$CB328)^2,(BU328-$CB328)^2,(BV328-$CB328)^2,(BW328-$CB328)^2,(BX328-$CB328)^2,(BY328-$CB328)^2,(BZ328-$CB328)^2,(CA328-$CB328)^2))</f>
        <v>73.67590658327796</v>
      </c>
      <c r="CD328" t="s" s="116">
        <v>302</v>
      </c>
      <c r="CE328" t="s" s="402">
        <f>IF(AN328="n/a","n/a",IF(U328&lt;0,"n/a",IF(U328="n/a","n/a",I328+AN328-U328)))</f>
        <v>143</v>
      </c>
      <c r="CF328" t="s" s="402">
        <f>IF(AN328="n/a","n/a",I328+AN328)</f>
        <v>143</v>
      </c>
      <c r="CG328" s="250">
        <f>D328/10+(1000-E328)/100+IF(F328="N",2,IF(F328="Y",1,0))+IF(G328="N",2,IF(G328="Y",1,0))+IF(L328&gt;10,5,L328/2)+IF(S328&gt;100,0,IF(S328&lt;0,0,(100-S328)/10))+IF(U328&gt;100,0,IF(U328&lt;0,0,(100-U328)/10))+IF(X328="-",0,IF(X328="N/A",0,IF(X328&gt;5,0,5-X328)))+IF(Y328&gt;5,0,5-Y328)+IF(Z328="N/A",0,IF(Z328&gt;5,0,5-Z328))+IF(AB328&lt;0,0,IF(AB328="-",0,IF(AB328="N/A",0,IF(AB328&gt;10,5,AB328/2))))+IF(AC328="n/a",0,IF(AC328&lt;0,0,IF(AC328&gt;10,5,AC328/2)))+IF(AE328="n/a",0,IF(AE328&lt;0,0,IF(AE328&gt;10,5,AE328/2)))+AF328/10+IF(AG328&gt;100000,3,IF(AG328&gt;10000,2,IF(AG328&gt;1000,1,0)))+IF(AL328&gt;10,5,AL328/2)+IF(AM328="n/a",0,IF(AM328&gt;10,5,AM328/2))+IF(AN328="n/a",0,IF(AN328&gt;10,5,AN328/2))+IF(AO328="n/a",0,IF(AO328&lt;0,0,IF(AO328&gt;10,5,AO328/2)))+IF(CB328&gt;10,5,CB328/2)</f>
        <v>59.68602710057716</v>
      </c>
      <c r="CH328" s="255">
        <f>IF(AB328="n/a",1.03*AP328,IF(AB328&lt;0,1.01*AP328,IF(AB328&gt;10,1.1*AP328,(1+AB328/100)*AP328)))</f>
        <v>0.7823399999999999</v>
      </c>
      <c r="CI328" s="256">
        <f>IF($AC328="n/a",1.03*CH328,IF($AC328&lt;0,1.01*CH328,IF($AC328&gt;10,1.1*CH328,(1+$AC328/100)*CH328)))</f>
        <v>0.8218481699999999</v>
      </c>
      <c r="CJ328" s="257">
        <f>IF($AE328="n/a",1.03*CI328,IF($AE328&lt;0,1.01*CI328,IF($AE328&gt;10,1.1*CI328,(1+$AE328/100)*CI328)))</f>
        <v>0.9040329869999999</v>
      </c>
      <c r="CK328" s="257">
        <f>IF($AE328="n/a",1.03*CJ328,IF($AE328&lt;0,1.01*CJ328,IF($AE328&gt;10,1.1*CJ328,(1+$AE328/100)*CJ328)))</f>
        <v>0.9944362857</v>
      </c>
      <c r="CL328" s="258">
        <f>IF($AE328="n/a",1.03*CK328,IF($AE328&lt;0,1.01*CK328,IF($AE328&gt;10,1.1*CK328,(1+$AE328/100)*CK328)))</f>
        <v>1.093879914270</v>
      </c>
      <c r="CM328" s="256">
        <f>SUM(CH328:CL328)</f>
        <v>4.596537356970</v>
      </c>
      <c r="CN328" s="253">
        <f>(CM328/H328)*100</f>
        <v>5.020246130373526</v>
      </c>
      <c r="CO328" s="259">
        <v>1.87</v>
      </c>
      <c r="CP328" s="260">
        <v>73.3</v>
      </c>
      <c r="CQ328" s="261">
        <v>0.4</v>
      </c>
      <c r="CR328" s="260">
        <v>13.5</v>
      </c>
      <c r="CS328" s="261">
        <v>27.6</v>
      </c>
    </row>
    <row r="329" ht="11.25" customHeight="1">
      <c r="A329" t="s" s="116">
        <v>1802</v>
      </c>
      <c r="B329" t="s" s="116">
        <v>1803</v>
      </c>
      <c r="C329" t="s" s="227">
        <v>265</v>
      </c>
      <c r="D329" s="443">
        <v>7</v>
      </c>
      <c r="E329" s="85">
        <v>428</v>
      </c>
      <c r="F329" t="s" s="220">
        <v>129</v>
      </c>
      <c r="G329" t="s" s="221">
        <v>129</v>
      </c>
      <c r="H329" s="560">
        <v>24.6</v>
      </c>
      <c r="I329" s="223">
        <f>(R329/H329)*100</f>
        <v>2.276422764227642</v>
      </c>
      <c r="J329" s="224">
        <v>0.1</v>
      </c>
      <c r="K329" s="224">
        <v>0.14</v>
      </c>
      <c r="L329" s="223">
        <f>((K329/J329)-1)*100</f>
        <v>40.00000000000001</v>
      </c>
      <c r="M329" s="327">
        <v>42251</v>
      </c>
      <c r="N329" s="327">
        <v>42255</v>
      </c>
      <c r="O329" s="327">
        <v>42269</v>
      </c>
      <c r="P329" t="s" s="227">
        <v>737</v>
      </c>
      <c r="Q329" t="s" s="353">
        <v>1804</v>
      </c>
      <c r="R329" s="225">
        <f>K329*4</f>
        <v>0.5600000000000001</v>
      </c>
      <c r="S329" s="228">
        <f>IF(OR(W329&lt;0.01,W329="n/a"),"n/a",R329/W329*100)</f>
        <v>54.90196078431373</v>
      </c>
      <c r="T329" s="229">
        <f>IF(OR(W329&lt;0.01,Z329="n/a"),"n/a",(H329/SQRT(22.5*W329*(H329/Z329))-1)*100)</f>
        <v>310.3593196721991</v>
      </c>
      <c r="U329" s="223">
        <f>IF(OR(W329&lt;0.01,W329="n/a"),"n/a",H329/W329)</f>
        <v>24.11764705882353</v>
      </c>
      <c r="V329" s="230">
        <v>12</v>
      </c>
      <c r="W329" s="561">
        <v>1.02</v>
      </c>
      <c r="X329" t="s" s="562">
        <v>143</v>
      </c>
      <c r="Y329" s="563">
        <v>5.6</v>
      </c>
      <c r="Z329" s="564">
        <v>15.71</v>
      </c>
      <c r="AA329" t="s" s="649">
        <v>143</v>
      </c>
      <c r="AB329" t="s" s="650">
        <v>143</v>
      </c>
      <c r="AC329" t="s" s="649">
        <v>143</v>
      </c>
      <c r="AD329" t="s" s="562">
        <v>143</v>
      </c>
      <c r="AE329" t="s" s="562">
        <v>143</v>
      </c>
      <c r="AF329" s="237">
        <v>0</v>
      </c>
      <c r="AG329" s="651">
        <v>281</v>
      </c>
      <c r="AH329" t="s" s="562">
        <v>143</v>
      </c>
      <c r="AI329" t="s" s="562">
        <v>143</v>
      </c>
      <c r="AJ329" t="s" s="265">
        <f>IF(OR(AD329&lt;0,AD329="n/a",AD329=0,AN329="n/a"),"n/a",AN329/AD329)</f>
        <v>143</v>
      </c>
      <c r="AK329" t="s" s="265">
        <f>IF(OR(AN329&lt;0,AN329="n/a",AO329&lt;0,AO329="n/a"),"n/a",AN329/AO329)</f>
        <v>143</v>
      </c>
      <c r="AL329" s="243">
        <f>((AP329/AQ329)^(1/1)-1)*100</f>
        <v>16.66666666666667</v>
      </c>
      <c r="AM329" s="243">
        <f>IF(AS329=0,"n/a",((AP329/AS329)^(1/3)-1)*100)</f>
        <v>32.63524026321307</v>
      </c>
      <c r="AN329" s="243">
        <f>IF(AV329=0,"n/a",((AP329/AV329)^(1/5)-1)*100)</f>
        <v>28.47351571234393</v>
      </c>
      <c r="AO329" t="s" s="265">
        <f>IF(BB329=0,"n/a",((AP329/BB329)^(1/10)-1)*100)</f>
        <v>143</v>
      </c>
      <c r="AP329" s="321">
        <v>0.5600000000000001</v>
      </c>
      <c r="AQ329" s="241">
        <v>0.48</v>
      </c>
      <c r="AR329" s="241">
        <v>0.32</v>
      </c>
      <c r="AS329" s="241">
        <v>0.24</v>
      </c>
      <c r="AT329" s="245"/>
      <c r="AU329" s="241">
        <v>0.2</v>
      </c>
      <c r="AV329" s="241">
        <v>0.16</v>
      </c>
      <c r="AW329" s="245"/>
      <c r="AX329" s="246">
        <v>0.04</v>
      </c>
      <c r="AY329" s="394">
        <v>0</v>
      </c>
      <c r="AZ329" s="317">
        <v>0</v>
      </c>
      <c r="BA329" s="317">
        <v>0</v>
      </c>
      <c r="BB329" s="317">
        <v>0</v>
      </c>
      <c r="BC329" s="317">
        <v>0</v>
      </c>
      <c r="BD329" s="317">
        <v>0</v>
      </c>
      <c r="BE329" s="317">
        <v>0</v>
      </c>
      <c r="BF329" s="317">
        <v>0</v>
      </c>
      <c r="BG329" s="317">
        <v>0</v>
      </c>
      <c r="BH329" s="317">
        <v>0</v>
      </c>
      <c r="BI329" s="401">
        <v>0</v>
      </c>
      <c r="BJ329" s="246">
        <f>SUM(AP329:BI329)</f>
        <v>2</v>
      </c>
      <c r="BK329" s="250">
        <f>((AP329/AQ329)-1)*100</f>
        <v>16.66666666666667</v>
      </c>
      <c r="BL329" s="250">
        <f>((AQ329/AR329)-1)*100</f>
        <v>50</v>
      </c>
      <c r="BM329" s="250">
        <f>((AR329/AS329)-1)*100</f>
        <v>33.33333333333335</v>
      </c>
      <c r="BN329" s="250">
        <f>IF(AU329=0,0,IF(AU329&gt;AS329,0,((AS329/AU329)-1)*100))</f>
        <v>20</v>
      </c>
      <c r="BO329" s="250">
        <f>IF(AV329=0,0,IF(AV329&gt;AU329,0,((AU329/AV329)-1)*100))</f>
        <v>25</v>
      </c>
      <c r="BP329" s="250">
        <f>IF(AX329=0,0,IF(AX329&gt;AV329,0,((AV329/AX329)-1)*100))</f>
        <v>300</v>
      </c>
      <c r="BQ329" s="251">
        <f>IF(AY329=0,0,IF(AY329&gt;AX329,0,((AX329/AY329)-1)*100))</f>
        <v>0</v>
      </c>
      <c r="BR329" s="252">
        <f>IF(AZ329=0,0,IF(AZ329&gt;AY329,0,((AY329/AZ329)-1)*100))</f>
        <v>0</v>
      </c>
      <c r="BS329" s="252">
        <f>IF(BA329=0,0,IF(BA329&gt;AZ329,0,((AZ329/BA329)-1)*100))</f>
        <v>0</v>
      </c>
      <c r="BT329" s="252">
        <f>IF(BB329=0,0,IF(BB329&gt;BA329,0,((BA329/BB329)-1)*100))</f>
        <v>0</v>
      </c>
      <c r="BU329" s="252">
        <f>IF(BC329=0,0,IF(BC329&gt;BB329,0,((BB329/BC329)-1)*100))</f>
        <v>0</v>
      </c>
      <c r="BV329" s="252">
        <f>IF(BD329=0,0,IF(BD329&gt;BC329,0,((BC329/BD329)-1)*100))</f>
        <v>0</v>
      </c>
      <c r="BW329" s="252">
        <f>IF(BE329=0,0,IF(BE329&gt;BD329,0,((BD329/BE329)-1)*100))</f>
        <v>0</v>
      </c>
      <c r="BX329" s="252">
        <f>IF(BF329=0,0,IF(BF329&gt;BE329,0,((BE329/BF329)-1)*100))</f>
        <v>0</v>
      </c>
      <c r="BY329" s="252">
        <f>IF(BG329=0,0,IF(BG329&gt;BF329,0,((BF329/BG329)-1)*100))</f>
        <v>0</v>
      </c>
      <c r="BZ329" s="252">
        <f>IF(BH329=0,0,IF(BH329&gt;BG329,0,((BG329/BH329)-1)*100))</f>
        <v>0</v>
      </c>
      <c r="CA329" s="253">
        <f>IF(BI329=0,0,IF(BI329&gt;BH329,0,((BH329/BI329)-1)*100))</f>
        <v>0</v>
      </c>
      <c r="CB329" s="250">
        <f>AVERAGE(BK329:CA329)</f>
        <v>26.17647058823529</v>
      </c>
      <c r="CC329" s="250">
        <f>SQRT(AVERAGE((BK329-$CB329)^2,(BL329-$CB329)^2,(BM329-$CB329)^2,(BN329-$CB329)^2,(BO329-$CB329)^2,(BP329-$CB329)^2,(BQ329-$CB329)^2,(BR329-$CB329)^2,(BS329-$CB329)^2,(BT329-$CB329)^2,(BU329-$CB329)^2,(BV329-$CB329)^2,(BW329-$CB329)^2,(BX329-$CB329)^2,(BY329-$CB329)^2,(BZ329-$CB329)^2,(CA329-$CB329)^2))</f>
        <v>69.98544364497363</v>
      </c>
      <c r="CD329" t="s" s="116">
        <v>132</v>
      </c>
      <c r="CE329" s="254">
        <f>IF(AN329="n/a","n/a",IF(U329&lt;0,"n/a",IF(U329="n/a","n/a",I329+AN329-U329)))</f>
        <v>6.632291417748046</v>
      </c>
      <c r="CF329" s="254">
        <f>IF(AN329="n/a","n/a",I329+AN329)</f>
        <v>30.74993847657158</v>
      </c>
      <c r="CG329" s="250">
        <f>D329/10+(1000-E329)/100+IF(F329="N",2,IF(F329="Y",1,0))+IF(G329="N",2,IF(G329="Y",1,0))+IF(L329&gt;10,5,L329/2)+IF(S329&gt;100,0,IF(S329&lt;0,0,(100-S329)/10))+IF(U329&gt;100,0,IF(U329&lt;0,0,(100-U329)/10))+IF(X329="-",0,IF(X329="N/A",0,IF(X329&gt;5,0,5-X329)))+IF(Y329&gt;5,0,5-Y329)+IF(Z329="N/A",0,IF(Z329&gt;5,0,5-Z329))+IF(AB329&lt;0,0,IF(AB329="-",0,IF(AB329="N/A",0,IF(AB329&gt;10,5,AB329/2))))+IF(AC329="n/a",0,IF(AC329&lt;0,0,IF(AC329&gt;10,5,AC329/2)))+IF(AE329="n/a",0,IF(AE329&lt;0,0,IF(AE329&gt;10,5,AE329/2)))+AF329/10+IF(AG329&gt;100000,3,IF(AG329&gt;10000,2,IF(AG329&gt;1000,1,0)))+IF(AL329&gt;10,5,AL329/2)+IF(AM329="n/a",0,IF(AM329&gt;10,5,AM329/2))+IF(AN329="n/a",0,IF(AN329&gt;10,5,AN329/2))+IF(AO329="n/a",0,IF(AO329&lt;0,0,IF(AO329&gt;10,5,AO329/2)))+IF(CB329&gt;10,5,CB329/2)</f>
        <v>43.51803921568627</v>
      </c>
      <c r="CH329" s="255">
        <f>IF(AB329="n/a",1.03*AP329,IF(AB329&lt;0,1.01*AP329,IF(AB329&gt;10,1.1*AP329,(1+AB329/100)*AP329)))</f>
        <v>0.5768000000000001</v>
      </c>
      <c r="CI329" s="256">
        <f>IF($AC329="n/a",1.03*CH329,IF($AC329&lt;0,1.01*CH329,IF($AC329&gt;10,1.1*CH329,(1+$AC329/100)*CH329)))</f>
        <v>0.5941040000000001</v>
      </c>
      <c r="CJ329" s="257">
        <f>IF($AE329="n/a",1.03*CI329,IF($AE329&lt;0,1.01*CI329,IF($AE329&gt;10,1.1*CI329,(1+$AE329/100)*CI329)))</f>
        <v>0.61192712</v>
      </c>
      <c r="CK329" s="257">
        <f>IF($AE329="n/a",1.03*CJ329,IF($AE329&lt;0,1.01*CJ329,IF($AE329&gt;10,1.1*CJ329,(1+$AE329/100)*CJ329)))</f>
        <v>0.6302849336</v>
      </c>
      <c r="CL329" s="258">
        <f>IF($AE329="n/a",1.03*CK329,IF($AE329&lt;0,1.01*CK329,IF($AE329&gt;10,1.1*CK329,(1+$AE329/100)*CK329)))</f>
        <v>0.6491934816080001</v>
      </c>
      <c r="CM329" s="256">
        <f>SUM(CH329:CL329)</f>
        <v>3.062309535208001</v>
      </c>
      <c r="CN329" s="253">
        <f>(CM329/H329)*100</f>
        <v>12.44841274474797</v>
      </c>
      <c r="CO329" t="s" s="562">
        <v>143</v>
      </c>
      <c r="CP329" s="659">
        <v>41.4</v>
      </c>
      <c r="CQ329" s="660">
        <v>-23.7</v>
      </c>
      <c r="CR329" s="260">
        <v>-15.8</v>
      </c>
      <c r="CS329" s="261">
        <v>-3</v>
      </c>
    </row>
    <row r="330" ht="11.25" customHeight="1">
      <c r="A330" t="s" s="116">
        <v>1805</v>
      </c>
      <c r="B330" t="s" s="116">
        <v>1806</v>
      </c>
      <c r="C330" t="s" s="227">
        <v>461</v>
      </c>
      <c r="D330" s="218">
        <v>7</v>
      </c>
      <c r="E330" s="85">
        <v>432</v>
      </c>
      <c r="F330" t="s" s="220">
        <v>129</v>
      </c>
      <c r="G330" t="s" s="221">
        <v>129</v>
      </c>
      <c r="H330" s="493">
        <v>64.59999999999999</v>
      </c>
      <c r="I330" s="223">
        <f>(R330/H330)*100</f>
        <v>1.671826625386997</v>
      </c>
      <c r="J330" s="224">
        <v>0.25</v>
      </c>
      <c r="K330" s="224">
        <v>0.27</v>
      </c>
      <c r="L330" s="223">
        <f>((K330/J330)-1)*100</f>
        <v>8.000000000000007</v>
      </c>
      <c r="M330" s="327">
        <v>42473</v>
      </c>
      <c r="N330" s="327">
        <v>42475</v>
      </c>
      <c r="O330" s="327">
        <v>42489</v>
      </c>
      <c r="P330" t="s" s="227">
        <v>205</v>
      </c>
      <c r="Q330" t="s" s="353">
        <v>1227</v>
      </c>
      <c r="R330" s="225">
        <f>K330*4</f>
        <v>1.08</v>
      </c>
      <c r="S330" s="228">
        <f>IF(OR(W330&lt;0.01,W330="n/a"),"n/a",R330/W330*100)</f>
        <v>35.88039867109635</v>
      </c>
      <c r="T330" s="229">
        <f>IF(OR(W330&lt;0.01,Z330="n/a"),"n/a",(H330/SQRT(22.5*W330*(H330/Z330))-1)*100)</f>
        <v>58.08563127091162</v>
      </c>
      <c r="U330" s="223">
        <f>IF(OR(W330&lt;0.01,W330="n/a"),"n/a",H330/W330)</f>
        <v>21.46179401993355</v>
      </c>
      <c r="V330" s="230">
        <v>1</v>
      </c>
      <c r="W330" s="222">
        <v>3.01</v>
      </c>
      <c r="X330" s="222">
        <v>2.14</v>
      </c>
      <c r="Y330" s="231">
        <v>1.05</v>
      </c>
      <c r="Z330" s="232">
        <v>2.62</v>
      </c>
      <c r="AA330" s="233">
        <v>12.5</v>
      </c>
      <c r="AB330" s="234">
        <v>-7.4</v>
      </c>
      <c r="AC330" s="235">
        <v>9.24</v>
      </c>
      <c r="AD330" s="236">
        <v>13.1</v>
      </c>
      <c r="AE330" s="236">
        <v>10</v>
      </c>
      <c r="AF330" s="237">
        <v>4</v>
      </c>
      <c r="AG330" s="238">
        <v>1090</v>
      </c>
      <c r="AH330" s="239">
        <v>1.3</v>
      </c>
      <c r="AI330" s="240">
        <v>0.09</v>
      </c>
      <c r="AJ330" s="241">
        <f>IF(OR(AD330&lt;0,AD330="n/a",AD330=0,AN330="n/a"),"n/a",AN330/AD330)</f>
        <v>1.237888102245167</v>
      </c>
      <c r="AK330" s="242">
        <f>IF(OR(AN330&lt;0,AN330="n/a",AO330&lt;0,AO330="n/a"),"n/a",AN330/AO330)</f>
        <v>2.769184783921883</v>
      </c>
      <c r="AL330" s="243">
        <f>((AP330/AQ330)^(1/1)-1)*100</f>
        <v>10.41666666666667</v>
      </c>
      <c r="AM330" s="243">
        <f>IF(AS330=0,"n/a",((AP330/AS330)^(1/3)-1)*100)</f>
        <v>15.38577149012981</v>
      </c>
      <c r="AN330" s="243">
        <f>IF(AV330=0,"n/a",((AP330/AV330)^(1/5)-1)*100)</f>
        <v>16.21633413941168</v>
      </c>
      <c r="AO330" s="244">
        <f>IF(BB330=0,"n/a",((AP330/BB330)^(1/10)-1)*100)</f>
        <v>5.855995682760162</v>
      </c>
      <c r="AP330" s="241">
        <v>1.06</v>
      </c>
      <c r="AQ330" s="241">
        <v>0.96</v>
      </c>
      <c r="AR330" s="241">
        <v>0.8100000000000001</v>
      </c>
      <c r="AS330" s="241">
        <v>0.6899999999999999</v>
      </c>
      <c r="AT330" s="245"/>
      <c r="AU330" s="241">
        <v>0.58</v>
      </c>
      <c r="AV330" s="241">
        <v>0.5</v>
      </c>
      <c r="AW330" s="245"/>
      <c r="AX330" s="583">
        <v>0.42</v>
      </c>
      <c r="AY330" s="394">
        <v>0.45</v>
      </c>
      <c r="AZ330" s="317">
        <v>0.72</v>
      </c>
      <c r="BA330" s="248">
        <v>0.72</v>
      </c>
      <c r="BB330" s="248">
        <v>0.6</v>
      </c>
      <c r="BC330" s="248">
        <v>0.54</v>
      </c>
      <c r="BD330" s="248">
        <v>0.48</v>
      </c>
      <c r="BE330" s="317">
        <v>0.42</v>
      </c>
      <c r="BF330" s="317">
        <v>0.42</v>
      </c>
      <c r="BG330" s="317">
        <v>0.42</v>
      </c>
      <c r="BH330" s="317">
        <v>0.42</v>
      </c>
      <c r="BI330" s="249">
        <v>0.42</v>
      </c>
      <c r="BJ330" s="246">
        <f>SUM(AP330:BI330)</f>
        <v>10.63</v>
      </c>
      <c r="BK330" s="250">
        <f>((AP330/AQ330)-1)*100</f>
        <v>10.41666666666667</v>
      </c>
      <c r="BL330" s="250">
        <f>((AQ330/AR330)-1)*100</f>
        <v>18.51851851851851</v>
      </c>
      <c r="BM330" s="250">
        <f>((AR330/AS330)-1)*100</f>
        <v>17.3913043478261</v>
      </c>
      <c r="BN330" s="250">
        <f>IF(AU330=0,0,IF(AU330&gt;AS330,0,((AS330/AU330)-1)*100))</f>
        <v>18.96551724137932</v>
      </c>
      <c r="BO330" s="250">
        <f>IF(AV330=0,0,IF(AV330&gt;AU330,0,((AU330/AV330)-1)*100))</f>
        <v>15.99999999999999</v>
      </c>
      <c r="BP330" s="250">
        <f>IF(AX330=0,0,IF(AX330&gt;AV330,0,((AV330/AX330)-1)*100))</f>
        <v>19.04761904761905</v>
      </c>
      <c r="BQ330" s="251">
        <f>IF(AY330=0,0,IF(AY330&gt;AX330,0,((AX330/AY330)-1)*100))</f>
        <v>0</v>
      </c>
      <c r="BR330" s="252">
        <f>IF(AZ330=0,0,IF(AZ330&gt;AY330,0,((AY330/AZ330)-1)*100))</f>
        <v>0</v>
      </c>
      <c r="BS330" s="252">
        <f>IF(BA330=0,0,IF(BA330&gt;AZ330,0,((AZ330/BA330)-1)*100))</f>
        <v>0</v>
      </c>
      <c r="BT330" s="252">
        <f>IF(BB330=0,0,IF(BB330&gt;BA330,0,((BA330/BB330)-1)*100))</f>
        <v>20</v>
      </c>
      <c r="BU330" s="252">
        <f>IF(BC330=0,0,IF(BC330&gt;BB330,0,((BB330/BC330)-1)*100))</f>
        <v>11.11111111111109</v>
      </c>
      <c r="BV330" s="252">
        <f>IF(BD330=0,0,IF(BD330&gt;BC330,0,((BC330/BD330)-1)*100))</f>
        <v>12.50000000000002</v>
      </c>
      <c r="BW330" s="252">
        <f>IF(BE330=0,0,IF(BE330&gt;BD330,0,((BD330/BE330)-1)*100))</f>
        <v>14.28571428571428</v>
      </c>
      <c r="BX330" s="252">
        <f>IF(BF330=0,0,IF(BF330&gt;BE330,0,((BE330/BF330)-1)*100))</f>
        <v>0</v>
      </c>
      <c r="BY330" s="252">
        <f>IF(BG330=0,0,IF(BG330&gt;BF330,0,((BF330/BG330)-1)*100))</f>
        <v>0</v>
      </c>
      <c r="BZ330" s="252">
        <f>IF(BH330=0,0,IF(BH330&gt;BG330,0,((BG330/BH330)-1)*100))</f>
        <v>0</v>
      </c>
      <c r="CA330" s="253">
        <f>IF(BI330=0,0,IF(BI330&gt;BH330,0,((BH330/BI330)-1)*100))</f>
        <v>0</v>
      </c>
      <c r="CB330" s="250">
        <f>AVERAGE(BK330:CA330)</f>
        <v>9.308026542284415</v>
      </c>
      <c r="CC330" s="250">
        <f>SQRT(AVERAGE((BK330-$CB330)^2,(BL330-$CB330)^2,(BM330-$CB330)^2,(BN330-$CB330)^2,(BO330-$CB330)^2,(BP330-$CB330)^2,(BQ330-$CB330)^2,(BR330-$CB330)^2,(BS330-$CB330)^2,(BT330-$CB330)^2,(BU330-$CB330)^2,(BV330-$CB330)^2,(BW330-$CB330)^2,(BX330-$CB330)^2,(BY330-$CB330)^2,(BZ330-$CB330)^2,(CA330-$CB330)^2))</f>
        <v>8.200867636934582</v>
      </c>
      <c r="CD330" t="s" s="116">
        <v>302</v>
      </c>
      <c r="CE330" s="254">
        <f>IF(AN330="n/a","n/a",IF(U330&lt;0,"n/a",IF(U330="n/a","n/a",I330+AN330-U330)))</f>
        <v>-3.573633255134872</v>
      </c>
      <c r="CF330" s="254">
        <f>IF(AN330="n/a","n/a",I330+AN330)</f>
        <v>17.88816076479868</v>
      </c>
      <c r="CG330" s="250">
        <f>D330/10+(1000-E330)/100+IF(F330="N",2,IF(F330="Y",1,0))+IF(G330="N",2,IF(G330="Y",1,0))+IF(L330&gt;10,5,L330/2)+IF(S330&gt;100,0,IF(S330&lt;0,0,(100-S330)/10))+IF(U330&gt;100,0,IF(U330&lt;0,0,(100-U330)/10))+IF(X330="-",0,IF(X330="N/A",0,IF(X330&gt;5,0,5-X330)))+IF(Y330&gt;5,0,5-Y330)+IF(Z330="N/A",0,IF(Z330&gt;5,0,5-Z330))+IF(AB330&lt;0,0,IF(AB330="-",0,IF(AB330="N/A",0,IF(AB330&gt;10,5,AB330/2))))+IF(AC330="n/a",0,IF(AC330&lt;0,0,IF(AC330&gt;10,5,AC330/2)))+IF(AE330="n/a",0,IF(AE330&lt;0,0,IF(AE330&gt;10,5,AE330/2)))+AF330/10+IF(AG330&gt;100000,3,IF(AG330&gt;10000,2,IF(AG330&gt;1000,1,0)))+IF(AL330&gt;10,5,AL330/2)+IF(AM330="n/a",0,IF(AM330&gt;10,5,AM330/2))+IF(AN330="n/a",0,IF(AN330&gt;10,5,AN330/2))+IF(AO330="n/a",0,IF(AO330&lt;0,0,IF(AO330&gt;10,5,AO330/2)))+IF(CB330&gt;10,5,CB330/2)</f>
        <v>67.4377918434193</v>
      </c>
      <c r="CH330" s="255">
        <f>IF(AB330="n/a",1.03*AP330,IF(AB330&lt;0,1.01*AP330,IF(AB330&gt;10,1.1*AP330,(1+AB330/100)*AP330)))</f>
        <v>1.0706</v>
      </c>
      <c r="CI330" s="256">
        <f>IF($AC330="n/a",1.03*CH330,IF($AC330&lt;0,1.01*CH330,IF($AC330&gt;10,1.1*CH330,(1+$AC330/100)*CH330)))</f>
        <v>1.16952344</v>
      </c>
      <c r="CJ330" s="257">
        <f>IF($AE330="n/a",1.03*CI330,IF($AE330&lt;0,1.01*CI330,IF($AE330&gt;10,1.1*CI330,(1+$AE330/100)*CI330)))</f>
        <v>1.286475784</v>
      </c>
      <c r="CK330" s="257">
        <f>IF($AE330="n/a",1.03*CJ330,IF($AE330&lt;0,1.01*CJ330,IF($AE330&gt;10,1.1*CJ330,(1+$AE330/100)*CJ330)))</f>
        <v>1.4151233624</v>
      </c>
      <c r="CL330" s="258">
        <f>IF($AE330="n/a",1.03*CK330,IF($AE330&lt;0,1.01*CK330,IF($AE330&gt;10,1.1*CK330,(1+$AE330/100)*CK330)))</f>
        <v>1.556635698640001</v>
      </c>
      <c r="CM330" s="256">
        <f>SUM(CH330:CL330)</f>
        <v>6.498358285040002</v>
      </c>
      <c r="CN330" s="253">
        <f>(CM330/H330)*100</f>
        <v>10.05937815021672</v>
      </c>
      <c r="CO330" s="259">
        <v>0.37</v>
      </c>
      <c r="CP330" s="260">
        <v>30.5</v>
      </c>
      <c r="CQ330" s="261">
        <v>-15.2</v>
      </c>
      <c r="CR330" s="260">
        <v>3.8</v>
      </c>
      <c r="CS330" s="261">
        <v>10</v>
      </c>
    </row>
    <row r="331" ht="11.25" customHeight="1">
      <c r="A331" t="s" s="273">
        <v>1807</v>
      </c>
      <c r="B331" t="s" s="146">
        <v>1808</v>
      </c>
      <c r="C331" t="s" s="273">
        <v>1332</v>
      </c>
      <c r="D331" s="267">
        <v>5</v>
      </c>
      <c r="E331" s="85">
        <v>767</v>
      </c>
      <c r="F331" t="s" s="151">
        <v>129</v>
      </c>
      <c r="G331" t="s" s="152">
        <v>129</v>
      </c>
      <c r="H331" s="496">
        <v>20.96</v>
      </c>
      <c r="I331" s="269">
        <f>(R331/H331)*100</f>
        <v>2.480916030534351</v>
      </c>
      <c r="J331" s="270">
        <v>0.125</v>
      </c>
      <c r="K331" s="270">
        <v>0.13</v>
      </c>
      <c r="L331" s="269">
        <f>((K331/J331)-1)*100</f>
        <v>4.000000000000004</v>
      </c>
      <c r="M331" s="272">
        <v>42824</v>
      </c>
      <c r="N331" s="272">
        <v>42828</v>
      </c>
      <c r="O331" s="272">
        <v>42872</v>
      </c>
      <c r="P331" t="s" s="273">
        <v>209</v>
      </c>
      <c r="Q331" s="274"/>
      <c r="R331" s="271">
        <f>K331*4</f>
        <v>0.52</v>
      </c>
      <c r="S331" s="275">
        <f>IF(OR(W331&lt;0.01,W331="n/a"),"n/a",R331/W331*100)</f>
        <v>260</v>
      </c>
      <c r="T331" s="276">
        <f>IF(OR(W331&lt;0.01,Z331="n/a"),"n/a",(H331/SQRT(22.5*W331*(H331/Z331))-1)*100)</f>
        <v>148.8944443824419</v>
      </c>
      <c r="U331" s="269">
        <f>IF(OR(W331&lt;0.01,W331="n/a"),"n/a",H331/W331)</f>
        <v>104.8</v>
      </c>
      <c r="V331" s="277">
        <v>12</v>
      </c>
      <c r="W331" s="268">
        <v>0.2</v>
      </c>
      <c r="X331" s="268">
        <v>11.12</v>
      </c>
      <c r="Y331" s="278">
        <v>0.57</v>
      </c>
      <c r="Z331" s="279">
        <v>1.33</v>
      </c>
      <c r="AA331" s="280">
        <v>1.4</v>
      </c>
      <c r="AB331" s="281">
        <v>-66.8</v>
      </c>
      <c r="AC331" s="282">
        <v>31.58</v>
      </c>
      <c r="AD331" s="283">
        <v>-12.1</v>
      </c>
      <c r="AE331" s="283">
        <v>9.289999999999999</v>
      </c>
      <c r="AF331" s="284">
        <v>5</v>
      </c>
      <c r="AG331" s="285">
        <v>908</v>
      </c>
      <c r="AH331" s="286">
        <v>0.9</v>
      </c>
      <c r="AI331" s="287">
        <v>0.65</v>
      </c>
      <c r="AJ331" t="s" s="368">
        <f>IF(OR(AD331&lt;0,AD331="n/a",AD331=0,AN331="n/a"),"n/a",AN331/AD331)</f>
        <v>143</v>
      </c>
      <c r="AK331" s="289">
        <f>IF(OR(AN331&lt;0,AN331="n/a",AO331&lt;0,AO331="n/a"),"n/a",AN331/AO331)</f>
        <v>2.032357862679149</v>
      </c>
      <c r="AL331" s="290">
        <f>((AP331/AQ331)^(1/1)-1)*100</f>
        <v>5.319148936170226</v>
      </c>
      <c r="AM331" s="290">
        <f>IF(AS331=0,"n/a",((AP331/AS331)^(1/3)-1)*100)</f>
        <v>8.271344701570783</v>
      </c>
      <c r="AN331" s="290">
        <f>IF(AV331=0,"n/a",((AP331/AV331)^(1/5)-1)*100)</f>
        <v>6.576275663547415</v>
      </c>
      <c r="AO331" s="291">
        <f>IF(BB331=0,"n/a",((AP331/BB331)^(1/10)-1)*100)</f>
        <v>3.235786267915564</v>
      </c>
      <c r="AP331" s="288">
        <v>0.495</v>
      </c>
      <c r="AQ331" s="288">
        <v>0.47</v>
      </c>
      <c r="AR331" s="288">
        <v>0.43</v>
      </c>
      <c r="AS331" s="288">
        <v>0.39</v>
      </c>
      <c r="AT331" s="292"/>
      <c r="AU331" s="510">
        <v>0.36</v>
      </c>
      <c r="AV331" s="510">
        <v>0.36</v>
      </c>
      <c r="AW331" s="292"/>
      <c r="AX331" s="524">
        <v>0.36</v>
      </c>
      <c r="AY331" s="403">
        <v>0.36</v>
      </c>
      <c r="AZ331" s="426">
        <v>0.36</v>
      </c>
      <c r="BA331" s="426">
        <v>0.36</v>
      </c>
      <c r="BB331" s="426">
        <v>0.36</v>
      </c>
      <c r="BC331" s="426">
        <v>0.36</v>
      </c>
      <c r="BD331" s="426">
        <v>0.36</v>
      </c>
      <c r="BE331" s="426">
        <v>0.615</v>
      </c>
      <c r="BF331" s="426">
        <v>0.7</v>
      </c>
      <c r="BG331" s="426">
        <v>0.7</v>
      </c>
      <c r="BH331" s="426">
        <v>0.7</v>
      </c>
      <c r="BI331" s="494">
        <v>0.7</v>
      </c>
      <c r="BJ331" s="293">
        <f>SUM(AP331:BI331)</f>
        <v>8.440000000000001</v>
      </c>
      <c r="BK331" s="297">
        <f>((AP331/AQ331)-1)*100</f>
        <v>5.319148936170226</v>
      </c>
      <c r="BL331" s="297">
        <f>((AQ331/AR331)-1)*100</f>
        <v>9.302325581395344</v>
      </c>
      <c r="BM331" s="297">
        <f>((AR331/AS331)-1)*100</f>
        <v>10.25641025641024</v>
      </c>
      <c r="BN331" s="297">
        <f>IF(AU331=0,0,IF(AU331&gt;AS331,0,((AS331/AU331)-1)*100))</f>
        <v>8.333333333333348</v>
      </c>
      <c r="BO331" s="297">
        <f>IF(AV331=0,0,IF(AV331&gt;AU331,0,((AU331/AV331)-1)*100))</f>
        <v>0</v>
      </c>
      <c r="BP331" s="297">
        <f>IF(AX331=0,0,IF(AX331&gt;AV331,0,((AV331/AX331)-1)*100))</f>
        <v>0</v>
      </c>
      <c r="BQ331" s="298">
        <f>IF(AY331=0,0,IF(AY331&gt;AX331,0,((AX331/AY331)-1)*100))</f>
        <v>0</v>
      </c>
      <c r="BR331" s="299">
        <f>IF(AZ331=0,0,IF(AZ331&gt;AY331,0,((AY331/AZ331)-1)*100))</f>
        <v>0</v>
      </c>
      <c r="BS331" s="299">
        <f>IF(BA331=0,0,IF(BA331&gt;AZ331,0,((AZ331/BA331)-1)*100))</f>
        <v>0</v>
      </c>
      <c r="BT331" s="299">
        <f>IF(BB331=0,0,IF(BB331&gt;BA331,0,((BA331/BB331)-1)*100))</f>
        <v>0</v>
      </c>
      <c r="BU331" s="299">
        <f>IF(BC331=0,0,IF(BC331&gt;BB331,0,((BB331/BC331)-1)*100))</f>
        <v>0</v>
      </c>
      <c r="BV331" s="299">
        <f>IF(BD331=0,0,IF(BD331&gt;BC331,0,((BC331/BD331)-1)*100))</f>
        <v>0</v>
      </c>
      <c r="BW331" s="299">
        <f>IF(BE331=0,0,IF(BE331&gt;BD331,0,((BD331/BE331)-1)*100))</f>
        <v>0</v>
      </c>
      <c r="BX331" s="299">
        <f>IF(BF331=0,0,IF(BF331&gt;BE331,0,((BE331/BF331)-1)*100))</f>
        <v>0</v>
      </c>
      <c r="BY331" s="299">
        <f>IF(BG331=0,0,IF(BG331&gt;BF331,0,((BF331/BG331)-1)*100))</f>
        <v>0</v>
      </c>
      <c r="BZ331" s="299">
        <f>IF(BH331=0,0,IF(BH331&gt;BG331,0,((BG331/BH331)-1)*100))</f>
        <v>0</v>
      </c>
      <c r="CA331" s="300">
        <f>IF(BI331=0,0,IF(BI331&gt;BH331,0,((BH331/BI331)-1)*100))</f>
        <v>0</v>
      </c>
      <c r="CB331" s="297">
        <f>AVERAGE(BK331:CA331)</f>
        <v>1.953601065135833</v>
      </c>
      <c r="CC331" s="297">
        <f>SQRT(AVERAGE((BK331-$CB331)^2,(BL331-$CB331)^2,(BM331-$CB331)^2,(BN331-$CB331)^2,(BO331-$CB331)^2,(BP331-$CB331)^2,(BQ331-$CB331)^2,(BR331-$CB331)^2,(BS331-$CB331)^2,(BT331-$CB331)^2,(BU331-$CB331)^2,(BV331-$CB331)^2,(BW331-$CB331)^2,(BX331-$CB331)^2,(BY331-$CB331)^2,(BZ331-$CB331)^2,(CA331-$CB331)^2))</f>
        <v>3.634665866597785</v>
      </c>
      <c r="CD331" t="s" s="146">
        <v>302</v>
      </c>
      <c r="CE331" s="301">
        <f>IF(AN331="n/a","n/a",IF(U331&lt;0,"n/a",IF(U331="n/a","n/a",I331+AN331-U331)))</f>
        <v>-95.74280830591823</v>
      </c>
      <c r="CF331" s="301">
        <f>IF(AN331="n/a","n/a",I331+AN331)</f>
        <v>9.057191694081766</v>
      </c>
      <c r="CG331" s="297">
        <f>D331/10+(1000-E331)/100+IF(F331="N",2,IF(F331="Y",1,0))+IF(G331="N",2,IF(G331="Y",1,0))+IF(L331&gt;10,5,L331/2)+IF(S331&gt;100,0,IF(S331&lt;0,0,(100-S331)/10))+IF(U331&gt;100,0,IF(U331&lt;0,0,(100-U331)/10))+IF(X331="-",0,IF(X331="N/A",0,IF(X331&gt;5,0,5-X331)))+IF(Y331&gt;5,0,5-Y331)+IF(Z331="N/A",0,IF(Z331&gt;5,0,5-Z331))+IF(AB331&lt;0,0,IF(AB331="-",0,IF(AB331="N/A",0,IF(AB331&gt;10,5,AB331/2))))+IF(AC331="n/a",0,IF(AC331&lt;0,0,IF(AC331&gt;10,5,AC331/2)))+IF(AE331="n/a",0,IF(AE331&lt;0,0,IF(AE331&gt;10,5,AE331/2)))+AF331/10+IF(AG331&gt;100000,3,IF(AG331&gt;10000,2,IF(AG331&gt;1000,1,0)))+IF(AL331&gt;10,5,AL331/2)+IF(AM331="n/a",0,IF(AM331&gt;10,5,AM331/2))+IF(AN331="n/a",0,IF(AN331&gt;10,5,AN331/2))+IF(AO331="n/a",0,IF(AO331&lt;0,0,IF(AO331&gt;10,5,AO331/2)))+IF(CB331&gt;10,5,CB331/2)</f>
        <v>35.75307831716991</v>
      </c>
      <c r="CH331" s="302">
        <f>IF(AB331="n/a",1.03*AP331,IF(AB331&lt;0,1.01*AP331,IF(AB331&gt;10,1.1*AP331,(1+AB331/100)*AP331)))</f>
        <v>0.49995</v>
      </c>
      <c r="CI331" s="303">
        <f>IF($AC331="n/a",1.03*CH331,IF($AC331&lt;0,1.01*CH331,IF($AC331&gt;10,1.1*CH331,(1+$AC331/100)*CH331)))</f>
        <v>0.549945</v>
      </c>
      <c r="CJ331" s="304">
        <f>IF($AE331="n/a",1.03*CI331,IF($AE331&lt;0,1.01*CI331,IF($AE331&gt;10,1.1*CI331,(1+$AE331/100)*CI331)))</f>
        <v>0.6010348905</v>
      </c>
      <c r="CK331" s="304">
        <f>IF($AE331="n/a",1.03*CJ331,IF($AE331&lt;0,1.01*CJ331,IF($AE331&gt;10,1.1*CJ331,(1+$AE331/100)*CJ331)))</f>
        <v>0.65687103182745</v>
      </c>
      <c r="CL331" s="305">
        <f>IF($AE331="n/a",1.03*CK331,IF($AE331&lt;0,1.01*CK331,IF($AE331&gt;10,1.1*CK331,(1+$AE331/100)*CK331)))</f>
        <v>0.7178943506842201</v>
      </c>
      <c r="CM331" s="303">
        <f>SUM(CH331:CL331)</f>
        <v>3.02569527301167</v>
      </c>
      <c r="CN331" s="300">
        <f>(CM331/H331)*100</f>
        <v>14.4355690506282</v>
      </c>
      <c r="CO331" s="306">
        <v>1.36</v>
      </c>
      <c r="CP331" s="307">
        <v>26.8</v>
      </c>
      <c r="CQ331" s="308">
        <v>-18.1</v>
      </c>
      <c r="CR331" s="307">
        <v>14.5</v>
      </c>
      <c r="CS331" s="308">
        <v>4.9</v>
      </c>
    </row>
    <row r="332" ht="11.25" customHeight="1">
      <c r="A332" t="s" s="110">
        <v>1809</v>
      </c>
      <c r="B332" t="s" s="110">
        <v>1810</v>
      </c>
      <c r="C332" t="s" s="110">
        <v>301</v>
      </c>
      <c r="D332" s="174">
        <v>7</v>
      </c>
      <c r="E332" s="85">
        <v>515</v>
      </c>
      <c r="F332" t="s" s="118">
        <v>129</v>
      </c>
      <c r="G332" t="s" s="113">
        <v>129</v>
      </c>
      <c r="H332" s="495">
        <v>71.73</v>
      </c>
      <c r="I332" s="177">
        <f>(R332/H332)*100</f>
        <v>1.394116826990102</v>
      </c>
      <c r="J332" s="311">
        <v>0.24</v>
      </c>
      <c r="K332" s="311">
        <v>0.25</v>
      </c>
      <c r="L332" s="177">
        <f>((K332/J332)-1)*100</f>
        <v>4.166666666666674</v>
      </c>
      <c r="M332" s="680">
        <v>42872</v>
      </c>
      <c r="N332" s="680">
        <v>42874</v>
      </c>
      <c r="O332" s="680">
        <v>42892</v>
      </c>
      <c r="P332" t="s" s="173">
        <v>959</v>
      </c>
      <c r="Q332" s="397"/>
      <c r="R332" s="180">
        <f>K332*4</f>
        <v>1</v>
      </c>
      <c r="S332" s="181">
        <f>IF(OR(W332&lt;0.01,W332="n/a"),"n/a",R332/W332*100)</f>
        <v>25.64102564102565</v>
      </c>
      <c r="T332" s="182">
        <f>IF(OR(W332&lt;0.01,Z332="n/a"),"n/a",(H332/SQRT(22.5*W332*(H332/Z332))-1)*100)</f>
        <v>65.72822980363409</v>
      </c>
      <c r="U332" s="177">
        <f>IF(OR(W332&lt;0.01,W332="n/a"),"n/a",H332/W332)</f>
        <v>18.39230769230769</v>
      </c>
      <c r="V332" s="183">
        <v>12</v>
      </c>
      <c r="W332" s="176">
        <v>3.9</v>
      </c>
      <c r="X332" s="176">
        <v>2.19</v>
      </c>
      <c r="Y332" s="184">
        <v>1.4</v>
      </c>
      <c r="Z332" s="185">
        <v>3.36</v>
      </c>
      <c r="AA332" s="186">
        <v>20.1</v>
      </c>
      <c r="AB332" s="187">
        <v>-67.09999999999999</v>
      </c>
      <c r="AC332" s="188">
        <v>10.84</v>
      </c>
      <c r="AD332" s="189">
        <v>-12.3</v>
      </c>
      <c r="AE332" s="189">
        <v>8.4</v>
      </c>
      <c r="AF332" s="190">
        <v>25</v>
      </c>
      <c r="AG332" s="191">
        <v>25278</v>
      </c>
      <c r="AH332" s="192">
        <v>1.4</v>
      </c>
      <c r="AI332" s="193">
        <v>1.14</v>
      </c>
      <c r="AJ332" t="s" s="338">
        <f>IF(OR(AD332&lt;0,AD332="n/a",AD332=0,AN332="n/a"),"n/a",AN332/AD332)</f>
        <v>143</v>
      </c>
      <c r="AK332" s="195">
        <f>IF(OR(AN332&lt;0,AN332="n/a",AO332&lt;0,AO332="n/a"),"n/a",AN332/AO332)</f>
        <v>1.514825670219786</v>
      </c>
      <c r="AL332" s="196">
        <f>((AP332/AQ332)^(1/1)-1)*100</f>
        <v>4.347826086956519</v>
      </c>
      <c r="AM332" s="196">
        <f>IF(AS332=0,"n/a",((AP332/AS332)^(1/3)-1)*100)</f>
        <v>6.265856918261115</v>
      </c>
      <c r="AN332" s="196">
        <f>IF(AV332=0,"n/a",((AP332/AV332)^(1/5)-1)*100)</f>
        <v>9.856054330611785</v>
      </c>
      <c r="AO332" s="197">
        <f>IF(BB332=0,"n/a",((AP332/BB332)^(1/10)-1)*100)</f>
        <v>6.506395108277885</v>
      </c>
      <c r="AP332" s="198">
        <v>0.96</v>
      </c>
      <c r="AQ332" s="194">
        <v>0.92</v>
      </c>
      <c r="AR332" s="194">
        <v>0.86</v>
      </c>
      <c r="AS332" s="194">
        <v>0.8</v>
      </c>
      <c r="AT332" s="199"/>
      <c r="AU332" s="194">
        <v>0.78</v>
      </c>
      <c r="AV332" s="194">
        <v>0.6</v>
      </c>
      <c r="AW332" s="199"/>
      <c r="AX332" s="398">
        <v>0.39</v>
      </c>
      <c r="AY332" s="370">
        <v>0.54</v>
      </c>
      <c r="AZ332" s="202">
        <v>0.72</v>
      </c>
      <c r="BA332" s="202">
        <v>0.64667</v>
      </c>
      <c r="BB332" s="202">
        <v>0.51111</v>
      </c>
      <c r="BC332" s="202">
        <v>0.38666</v>
      </c>
      <c r="BD332" s="202">
        <v>0.33331</v>
      </c>
      <c r="BE332" s="202">
        <v>0.25483</v>
      </c>
      <c r="BF332" s="203">
        <v>0.23704</v>
      </c>
      <c r="BG332" s="203">
        <v>0.23704</v>
      </c>
      <c r="BH332" s="202">
        <v>0.23704</v>
      </c>
      <c r="BI332" s="314">
        <v>0.15804</v>
      </c>
      <c r="BJ332" s="200">
        <f>SUM(AP332:BI332)</f>
        <v>9.57174</v>
      </c>
      <c r="BK332" s="205">
        <f>((AP332/AQ332)-1)*100</f>
        <v>4.347826086956519</v>
      </c>
      <c r="BL332" s="205">
        <f>((AQ332/AR332)-1)*100</f>
        <v>6.976744186046524</v>
      </c>
      <c r="BM332" s="205">
        <f>((AR332/AS332)-1)*100</f>
        <v>7.499999999999996</v>
      </c>
      <c r="BN332" s="205">
        <f>IF(AU332=0,0,IF(AU332&gt;AS332,0,((AS332/AU332)-1)*100))</f>
        <v>2.564102564102577</v>
      </c>
      <c r="BO332" s="205">
        <f>IF(AV332=0,0,IF(AV332&gt;AU332,0,((AU332/AV332)-1)*100))</f>
        <v>30</v>
      </c>
      <c r="BP332" s="205">
        <f>IF(AX332=0,0,IF(AX332&gt;AV332,0,((AV332/AX332)-1)*100))</f>
        <v>53.84615384615383</v>
      </c>
      <c r="BQ332" s="206">
        <f>IF(AY332=0,0,IF(AY332&gt;AX332,0,((AX332/AY332)-1)*100))</f>
        <v>0</v>
      </c>
      <c r="BR332" s="207">
        <f>IF(AZ332=0,0,IF(AZ332&gt;AY332,0,((AY332/AZ332)-1)*100))</f>
        <v>0</v>
      </c>
      <c r="BS332" s="207">
        <f>IF(BA332=0,0,IF(BA332&gt;AZ332,0,((AZ332/BA332)-1)*100))</f>
        <v>11.33963226993675</v>
      </c>
      <c r="BT332" s="207">
        <f>IF(BB332=0,0,IF(BB332&gt;BA332,0,((BA332/BB332)-1)*100))</f>
        <v>26.5226663536225</v>
      </c>
      <c r="BU332" s="207">
        <f>IF(BC332=0,0,IF(BC332&gt;BB332,0,((BB332/BC332)-1)*100))</f>
        <v>32.18589975689235</v>
      </c>
      <c r="BV332" s="207">
        <f>IF(BD332=0,0,IF(BD332&gt;BC332,0,((BC332/BD332)-1)*100))</f>
        <v>16.00612042842999</v>
      </c>
      <c r="BW332" s="207">
        <f>IF(BE332=0,0,IF(BE332&gt;BD332,0,((BD332/BE332)-1)*100))</f>
        <v>30.79700192285053</v>
      </c>
      <c r="BX332" s="207">
        <f>IF(BF332=0,0,IF(BF332&gt;BE332,0,((BE332/BF332)-1)*100))</f>
        <v>7.505062436719534</v>
      </c>
      <c r="BY332" s="207">
        <f>IF(BG332=0,0,IF(BG332&gt;BF332,0,((BF332/BG332)-1)*100))</f>
        <v>0</v>
      </c>
      <c r="BZ332" s="207">
        <f>IF(BH332=0,0,IF(BH332&gt;BG332,0,((BG332/BH332)-1)*100))</f>
        <v>0</v>
      </c>
      <c r="CA332" s="208">
        <f>IF(BI332=0,0,IF(BI332&gt;BH332,0,((BH332/BI332)-1)*100))</f>
        <v>49.98734497595545</v>
      </c>
      <c r="CB332" s="205">
        <f>AVERAGE(BK332:CA332)</f>
        <v>16.44579734280391</v>
      </c>
      <c r="CC332" s="205">
        <f>SQRT(AVERAGE((BK332-$CB332)^2,(BL332-$CB332)^2,(BM332-$CB332)^2,(BN332-$CB332)^2,(BO332-$CB332)^2,(BP332-$CB332)^2,(BQ332-$CB332)^2,(BR332-$CB332)^2,(BS332-$CB332)^2,(BT332-$CB332)^2,(BU332-$CB332)^2,(BV332-$CB332)^2,(BW332-$CB332)^2,(BX332-$CB332)^2,(BY332-$CB332)^2,(BZ332-$CB332)^2,(CA332-$CB332)^2))</f>
        <v>17.08043647883269</v>
      </c>
      <c r="CD332" t="s" s="110">
        <v>302</v>
      </c>
      <c r="CE332" s="209">
        <f>IF(AN332="n/a","n/a",IF(U332&lt;0,"n/a",IF(U332="n/a","n/a",I332+AN332-U332)))</f>
        <v>-7.142136534705806</v>
      </c>
      <c r="CF332" s="209">
        <f>IF(AN332="n/a","n/a",I332+AN332)</f>
        <v>11.25017115760189</v>
      </c>
      <c r="CG332" s="205">
        <f>D332/10+(1000-E332)/100+IF(F332="N",2,IF(F332="Y",1,0))+IF(G332="N",2,IF(G332="Y",1,0))+IF(L332&gt;10,5,L332/2)+IF(S332&gt;100,0,IF(S332&lt;0,0,(100-S332)/10))+IF(U332&gt;100,0,IF(U332&lt;0,0,(100-U332)/10))+IF(X332="-",0,IF(X332="N/A",0,IF(X332&gt;5,0,5-X332)))+IF(Y332&gt;5,0,5-Y332)+IF(Z332="N/A",0,IF(Z332&gt;5,0,5-Z332))+IF(AB332&lt;0,0,IF(AB332="-",0,IF(AB332="N/A",0,IF(AB332&gt;10,5,AB332/2))))+IF(AC332="n/a",0,IF(AC332&lt;0,0,IF(AC332&gt;10,5,AC332/2)))+IF(AE332="n/a",0,IF(AE332&lt;0,0,IF(AE332&gt;10,5,AE332/2)))+AF332/10+IF(AG332&gt;100000,3,IF(AG332&gt;10000,2,IF(AG332&gt;1000,1,0)))+IF(AL332&gt;10,5,AL332/2)+IF(AM332="n/a",0,IF(AM332&gt;10,5,AM332/2))+IF(AN332="n/a",0,IF(AN332&gt;10,5,AN332/2))+IF(AO332="n/a",0,IF(AO332&lt;0,0,IF(AO332&gt;10,5,AO332/2)))+IF(CB332&gt;10,5,CB332/2)</f>
        <v>63.46806622205366</v>
      </c>
      <c r="CH332" s="315">
        <f>IF(AB332="n/a",1.03*AP332,IF(AB332&lt;0,1.01*AP332,IF(AB332&gt;10,1.1*AP332,(1+AB332/100)*AP332)))</f>
        <v>0.9696</v>
      </c>
      <c r="CI332" s="211">
        <f>IF($AC332="n/a",1.03*CH332,IF($AC332&lt;0,1.01*CH332,IF($AC332&gt;10,1.1*CH332,(1+$AC332/100)*CH332)))</f>
        <v>1.06656</v>
      </c>
      <c r="CJ332" s="212">
        <f>IF($AE332="n/a",1.03*CI332,IF($AE332&lt;0,1.01*CI332,IF($AE332&gt;10,1.1*CI332,(1+$AE332/100)*CI332)))</f>
        <v>1.15615104</v>
      </c>
      <c r="CK332" s="212">
        <f>IF($AE332="n/a",1.03*CJ332,IF($AE332&lt;0,1.01*CJ332,IF($AE332&gt;10,1.1*CJ332,(1+$AE332/100)*CJ332)))</f>
        <v>1.253267727360</v>
      </c>
      <c r="CL332" s="210">
        <f>IF($AE332="n/a",1.03*CK332,IF($AE332&lt;0,1.01*CK332,IF($AE332&gt;10,1.1*CK332,(1+$AE332/100)*CK332)))</f>
        <v>1.358542216458241</v>
      </c>
      <c r="CM332" s="211">
        <f>SUM(CH332:CL332)</f>
        <v>5.804120983818241</v>
      </c>
      <c r="CN332" s="208">
        <f>(CM332/H332)*100</f>
        <v>8.091622729427355</v>
      </c>
      <c r="CO332" s="213">
        <v>1.24</v>
      </c>
      <c r="CP332" s="214">
        <v>36.8</v>
      </c>
      <c r="CQ332" s="215">
        <v>-5.2</v>
      </c>
      <c r="CR332" s="214">
        <v>2.4</v>
      </c>
      <c r="CS332" s="215">
        <v>6.5</v>
      </c>
    </row>
    <row r="333" ht="11.25" customHeight="1">
      <c r="A333" t="s" s="227">
        <v>1811</v>
      </c>
      <c r="B333" t="s" s="116">
        <v>1812</v>
      </c>
      <c r="C333" t="s" s="227">
        <v>1585</v>
      </c>
      <c r="D333" s="218">
        <v>6</v>
      </c>
      <c r="E333" s="85">
        <v>596</v>
      </c>
      <c r="F333" t="s" s="220">
        <v>129</v>
      </c>
      <c r="G333" t="s" s="221">
        <v>129</v>
      </c>
      <c r="H333" s="493">
        <v>116.27</v>
      </c>
      <c r="I333" s="223">
        <f>(R333/H333)*100</f>
        <v>2.167369054786273</v>
      </c>
      <c r="J333" s="224">
        <v>0.55</v>
      </c>
      <c r="K333" s="224">
        <v>0.63</v>
      </c>
      <c r="L333" s="223">
        <f>((K333/J333)-1)*100</f>
        <v>14.54545454545453</v>
      </c>
      <c r="M333" s="327">
        <v>42626</v>
      </c>
      <c r="N333" s="327">
        <v>42628</v>
      </c>
      <c r="O333" s="327">
        <v>42657</v>
      </c>
      <c r="P333" t="s" s="227">
        <v>225</v>
      </c>
      <c r="Q333" s="325"/>
      <c r="R333" s="225">
        <f>K333*4</f>
        <v>2.52</v>
      </c>
      <c r="S333" s="228">
        <f>IF(OR(W333&lt;0.01,W333="n/a"),"n/a",R333/W333*100)</f>
        <v>46.66666666666666</v>
      </c>
      <c r="T333" s="229">
        <f>IF(OR(W333&lt;0.01,Z333="n/a"),"n/a",(H333/SQRT(22.5*W333*(H333/Z333))-1)*100)</f>
        <v>133.5517496254019</v>
      </c>
      <c r="U333" s="223">
        <f>IF(OR(W333&lt;0.01,W333="n/a"),"n/a",H333/W333)</f>
        <v>21.53148148148148</v>
      </c>
      <c r="V333" s="230">
        <v>12</v>
      </c>
      <c r="W333" s="222">
        <v>5.4</v>
      </c>
      <c r="X333" s="222">
        <v>2.05</v>
      </c>
      <c r="Y333" s="231">
        <v>1.78</v>
      </c>
      <c r="Z333" s="232">
        <v>5.7</v>
      </c>
      <c r="AA333" s="233">
        <v>25.4</v>
      </c>
      <c r="AB333" s="234">
        <v>6.5</v>
      </c>
      <c r="AC333" s="235">
        <v>12.51</v>
      </c>
      <c r="AD333" s="236">
        <v>24.7</v>
      </c>
      <c r="AE333" s="236">
        <v>10.51</v>
      </c>
      <c r="AF333" s="237">
        <v>16</v>
      </c>
      <c r="AG333" s="238">
        <v>11125</v>
      </c>
      <c r="AH333" s="239">
        <v>1.1</v>
      </c>
      <c r="AI333" s="240">
        <v>1.38</v>
      </c>
      <c r="AJ333" s="241">
        <f>IF(OR(AD333&lt;0,AD333="n/a",AD333=0,AN333="n/a"),"n/a",AN333/AD333)</f>
        <v>1.008240130171907</v>
      </c>
      <c r="AK333" s="242">
        <f>IF(OR(AN333&lt;0,AN333="n/a",AO333&lt;0,AO333="n/a"),"n/a",AN333/AO333)</f>
        <v>2.898822408614605</v>
      </c>
      <c r="AL333" s="243">
        <f>((AP333/AQ333)^(1/1)-1)*100</f>
        <v>11.21951219512196</v>
      </c>
      <c r="AM333" s="243">
        <f>IF(AS333=0,"n/a",((AP333/AS333)^(1/3)-1)*100)</f>
        <v>18.72243042581967</v>
      </c>
      <c r="AN333" s="243">
        <f>IF(AV333=0,"n/a",((AP333/AV333)^(1/5)-1)*100)</f>
        <v>24.90353121524609</v>
      </c>
      <c r="AO333" s="244">
        <f>IF(BB333=0,"n/a",((AP333/BB333)^(1/10)-1)*100)</f>
        <v>8.590913034630464</v>
      </c>
      <c r="AP333" s="241">
        <v>2.28</v>
      </c>
      <c r="AQ333" s="241">
        <v>2.05</v>
      </c>
      <c r="AR333" s="321">
        <v>1.6</v>
      </c>
      <c r="AS333" s="241">
        <v>1.3625</v>
      </c>
      <c r="AT333" s="245"/>
      <c r="AU333" s="241">
        <v>0.95</v>
      </c>
      <c r="AV333" s="241">
        <v>0.75</v>
      </c>
      <c r="AW333" s="245"/>
      <c r="AX333" s="583">
        <v>0.6</v>
      </c>
      <c r="AY333" s="394">
        <v>0.75</v>
      </c>
      <c r="AZ333" s="248">
        <v>1.2</v>
      </c>
      <c r="BA333" s="317">
        <v>1</v>
      </c>
      <c r="BB333" s="248">
        <v>1</v>
      </c>
      <c r="BC333" s="248">
        <v>0.9</v>
      </c>
      <c r="BD333" s="248">
        <v>0.6</v>
      </c>
      <c r="BE333" s="317">
        <v>0</v>
      </c>
      <c r="BF333" s="317">
        <v>0</v>
      </c>
      <c r="BG333" s="317">
        <v>0</v>
      </c>
      <c r="BH333" s="317">
        <v>0</v>
      </c>
      <c r="BI333" s="401">
        <v>0</v>
      </c>
      <c r="BJ333" s="246">
        <f>SUM(AP333:BI333)</f>
        <v>15.0425</v>
      </c>
      <c r="BK333" s="250">
        <f>((AP333/AQ333)-1)*100</f>
        <v>11.21951219512196</v>
      </c>
      <c r="BL333" s="250">
        <f>((AQ333/AR333)-1)*100</f>
        <v>28.12499999999998</v>
      </c>
      <c r="BM333" s="250">
        <f>((AR333/AS333)-1)*100</f>
        <v>17.43119266055047</v>
      </c>
      <c r="BN333" s="250">
        <f>IF(AU333=0,0,IF(AU333&gt;AS333,0,((AS333/AU333)-1)*100))</f>
        <v>43.42105263157896</v>
      </c>
      <c r="BO333" s="250">
        <f>IF(AV333=0,0,IF(AV333&gt;AU333,0,((AU333/AV333)-1)*100))</f>
        <v>26.66666666666666</v>
      </c>
      <c r="BP333" s="250">
        <f>IF(AX333=0,0,IF(AX333&gt;AV333,0,((AV333/AX333)-1)*100))</f>
        <v>25</v>
      </c>
      <c r="BQ333" s="251">
        <f>IF(AY333=0,0,IF(AY333&gt;AX333,0,((AX333/AY333)-1)*100))</f>
        <v>0</v>
      </c>
      <c r="BR333" s="252">
        <f>IF(AZ333=0,0,IF(AZ333&gt;AY333,0,((AY333/AZ333)-1)*100))</f>
        <v>0</v>
      </c>
      <c r="BS333" s="252">
        <f>IF(BA333=0,0,IF(BA333&gt;AZ333,0,((AZ333/BA333)-1)*100))</f>
        <v>20</v>
      </c>
      <c r="BT333" s="252">
        <f>IF(BB333=0,0,IF(BB333&gt;BA333,0,((BA333/BB333)-1)*100))</f>
        <v>0</v>
      </c>
      <c r="BU333" s="252">
        <f>IF(BC333=0,0,IF(BC333&gt;BB333,0,((BB333/BC333)-1)*100))</f>
        <v>11.11111111111112</v>
      </c>
      <c r="BV333" s="252">
        <f>IF(BD333=0,0,IF(BD333&gt;BC333,0,((BC333/BD333)-1)*100))</f>
        <v>50</v>
      </c>
      <c r="BW333" s="252">
        <f>IF(BE333=0,0,IF(BE333&gt;BD333,0,((BD333/BE333)-1)*100))</f>
        <v>0</v>
      </c>
      <c r="BX333" s="252">
        <f>IF(BF333=0,0,IF(BF333&gt;BE333,0,((BE333/BF333)-1)*100))</f>
        <v>0</v>
      </c>
      <c r="BY333" s="252">
        <f>IF(BG333=0,0,IF(BG333&gt;BF333,0,((BF333/BG333)-1)*100))</f>
        <v>0</v>
      </c>
      <c r="BZ333" s="252">
        <f>IF(BH333=0,0,IF(BH333&gt;BG333,0,((BG333/BH333)-1)*100))</f>
        <v>0</v>
      </c>
      <c r="CA333" s="253">
        <f>IF(BI333=0,0,IF(BI333&gt;BH333,0,((BH333/BI333)-1)*100))</f>
        <v>0</v>
      </c>
      <c r="CB333" s="250">
        <f>AVERAGE(BK333:CA333)</f>
        <v>13.70438442735465</v>
      </c>
      <c r="CC333" s="250">
        <f>SQRT(AVERAGE((BK333-$CB333)^2,(BL333-$CB333)^2,(BM333-$CB333)^2,(BN333-$CB333)^2,(BO333-$CB333)^2,(BP333-$CB333)^2,(BQ333-$CB333)^2,(BR333-$CB333)^2,(BS333-$CB333)^2,(BT333-$CB333)^2,(BU333-$CB333)^2,(BV333-$CB333)^2,(BW333-$CB333)^2,(BX333-$CB333)^2,(BY333-$CB333)^2,(BZ333-$CB333)^2,(CA333-$CB333)^2))</f>
        <v>15.85397088184086</v>
      </c>
      <c r="CD333" t="s" s="116">
        <v>152</v>
      </c>
      <c r="CE333" s="254">
        <f>IF(AN333="n/a","n/a",IF(U333&lt;0,"n/a",IF(U333="n/a","n/a",I333+AN333-U333)))</f>
        <v>5.539418788550886</v>
      </c>
      <c r="CF333" s="254">
        <f>IF(AN333="n/a","n/a",I333+AN333)</f>
        <v>27.07090027003236</v>
      </c>
      <c r="CG333" s="250">
        <f>D333/10+(1000-E333)/100+IF(F333="N",2,IF(F333="Y",1,0))+IF(G333="N",2,IF(G333="Y",1,0))+IF(L333&gt;10,5,L333/2)+IF(S333&gt;100,0,IF(S333&lt;0,0,(100-S333)/10))+IF(U333&gt;100,0,IF(U333&lt;0,0,(100-U333)/10))+IF(X333="-",0,IF(X333="N/A",0,IF(X333&gt;5,0,5-X333)))+IF(Y333&gt;5,0,5-Y333)+IF(Z333="N/A",0,IF(Z333&gt;5,0,5-Z333))+IF(AB333&lt;0,0,IF(AB333="-",0,IF(AB333="N/A",0,IF(AB333&gt;10,5,AB333/2))))+IF(AC333="n/a",0,IF(AC333&lt;0,0,IF(AC333&gt;10,5,AC333/2)))+IF(AE333="n/a",0,IF(AE333&lt;0,0,IF(AE333&gt;10,5,AE333/2)))+AF333/10+IF(AG333&gt;100000,3,IF(AG333&gt;10000,2,IF(AG333&gt;1000,1,0)))+IF(AL333&gt;10,5,AL333/2)+IF(AM333="n/a",0,IF(AM333&gt;10,5,AM333/2))+IF(AN333="n/a",0,IF(AN333&gt;10,5,AN333/2))+IF(AO333="n/a",0,IF(AO333&lt;0,0,IF(AO333&gt;10,5,AO333/2)))+IF(CB333&gt;10,5,CB333/2)</f>
        <v>70.13564170250042</v>
      </c>
      <c r="CH333" s="255">
        <f>IF(AB333="n/a",1.03*AP333,IF(AB333&lt;0,1.01*AP333,IF(AB333&gt;10,1.1*AP333,(1+AB333/100)*AP333)))</f>
        <v>2.428199999999999</v>
      </c>
      <c r="CI333" s="256">
        <f>IF($AC333="n/a",1.03*CH333,IF($AC333&lt;0,1.01*CH333,IF($AC333&gt;10,1.1*CH333,(1+$AC333/100)*CH333)))</f>
        <v>2.67102</v>
      </c>
      <c r="CJ333" s="257">
        <f>IF($AE333="n/a",1.03*CI333,IF($AE333&lt;0,1.01*CI333,IF($AE333&gt;10,1.1*CI333,(1+$AE333/100)*CI333)))</f>
        <v>2.938122</v>
      </c>
      <c r="CK333" s="257">
        <f>IF($AE333="n/a",1.03*CJ333,IF($AE333&lt;0,1.01*CJ333,IF($AE333&gt;10,1.1*CJ333,(1+$AE333/100)*CJ333)))</f>
        <v>3.2319342</v>
      </c>
      <c r="CL333" s="258">
        <f>IF($AE333="n/a",1.03*CK333,IF($AE333&lt;0,1.01*CK333,IF($AE333&gt;10,1.1*CK333,(1+$AE333/100)*CK333)))</f>
        <v>3.55512762</v>
      </c>
      <c r="CM333" s="256">
        <f>SUM(CH333:CL333)</f>
        <v>14.82440382</v>
      </c>
      <c r="CN333" s="253">
        <f>(CM333/H333)*100</f>
        <v>12.74998178377914</v>
      </c>
      <c r="CO333" s="259">
        <v>1.85</v>
      </c>
      <c r="CP333" s="260">
        <v>49</v>
      </c>
      <c r="CQ333" s="261">
        <v>-3.7</v>
      </c>
      <c r="CR333" s="260">
        <v>1.1</v>
      </c>
      <c r="CS333" s="261">
        <v>12.1</v>
      </c>
    </row>
    <row r="334" ht="11.25" customHeight="1">
      <c r="A334" t="s" s="227">
        <v>1813</v>
      </c>
      <c r="B334" t="s" s="116">
        <v>1814</v>
      </c>
      <c r="C334" t="s" s="116">
        <v>341</v>
      </c>
      <c r="D334" s="218">
        <v>5</v>
      </c>
      <c r="E334" s="85">
        <v>785</v>
      </c>
      <c r="F334" t="s" s="220">
        <v>129</v>
      </c>
      <c r="G334" t="s" s="221">
        <v>129</v>
      </c>
      <c r="H334" s="493">
        <v>68.05</v>
      </c>
      <c r="I334" s="223">
        <f>(R334/H334)*100</f>
        <v>1.322556943423953</v>
      </c>
      <c r="J334" s="224">
        <v>0.2</v>
      </c>
      <c r="K334" s="224">
        <v>0.225</v>
      </c>
      <c r="L334" s="223">
        <f>((K334/J334)-1)*100</f>
        <v>12.5</v>
      </c>
      <c r="M334" s="226">
        <v>42950</v>
      </c>
      <c r="N334" s="226">
        <v>42954</v>
      </c>
      <c r="O334" s="226">
        <v>42965</v>
      </c>
      <c r="P334" t="s" s="227">
        <v>291</v>
      </c>
      <c r="Q334" s="316"/>
      <c r="R334" s="225">
        <f>K334*4</f>
        <v>0.9</v>
      </c>
      <c r="S334" s="228">
        <f>IF(OR(W334&lt;0.01,W334="n/a"),"n/a",R334/W334*100)</f>
        <v>31.3588850174216</v>
      </c>
      <c r="T334" s="357">
        <f>IF(OR(W334&lt;0.01,Z334="n/a"),"n/a",(H334/SQRT(22.5*W334*(H334/Z334))-1)*100)</f>
        <v>1593.658779667107</v>
      </c>
      <c r="U334" s="223">
        <f>IF(OR(W334&lt;0.01,W334="n/a"),"n/a",H334/W334)</f>
        <v>23.71080139372822</v>
      </c>
      <c r="V334" s="230">
        <v>1</v>
      </c>
      <c r="W334" s="222">
        <v>2.87</v>
      </c>
      <c r="X334" s="222">
        <v>1.32</v>
      </c>
      <c r="Y334" s="231">
        <v>1.42</v>
      </c>
      <c r="Z334" s="507">
        <v>272.2</v>
      </c>
      <c r="AA334" t="s" s="681">
        <v>143</v>
      </c>
      <c r="AB334" s="234">
        <v>45.2</v>
      </c>
      <c r="AC334" s="235">
        <v>14.78</v>
      </c>
      <c r="AD334" s="236">
        <v>20.4</v>
      </c>
      <c r="AE334" s="236">
        <v>18</v>
      </c>
      <c r="AF334" s="237">
        <v>7</v>
      </c>
      <c r="AG334" s="238">
        <v>2486</v>
      </c>
      <c r="AH334" s="239">
        <v>0.8</v>
      </c>
      <c r="AI334" s="360">
        <v>34.51</v>
      </c>
      <c r="AJ334" t="s" s="265">
        <f>IF(OR(AD334&lt;0,AD334="n/a",AD334=0,AN334="n/a"),"n/a",AN334/AD334)</f>
        <v>143</v>
      </c>
      <c r="AK334" t="s" s="265">
        <f>IF(OR(AN334&lt;0,AN334="n/a",AO334&lt;0,AO334="n/a"),"n/a",AN334/AO334)</f>
        <v>143</v>
      </c>
      <c r="AL334" s="243">
        <f>((AP334/AQ334)^(1/1)-1)*100</f>
        <v>19.04761904761905</v>
      </c>
      <c r="AM334" s="243">
        <f>IF(AS334=0,"n/a",((AP334/AS334)^(1/3)-1)*100)</f>
        <v>44.22495703074083</v>
      </c>
      <c r="AN334" t="s" s="265">
        <f>IF(AV334=0,"n/a",((AP334/AV334)^(1/5)-1)*100)</f>
        <v>143</v>
      </c>
      <c r="AO334" t="s" s="265">
        <f>IF(BB334=0,"n/a",((AP334/BB334)^(1/10)-1)*100)</f>
        <v>143</v>
      </c>
      <c r="AP334" s="241">
        <v>0.75</v>
      </c>
      <c r="AQ334" s="241">
        <v>0.63</v>
      </c>
      <c r="AR334" s="241">
        <v>0.53</v>
      </c>
      <c r="AS334" s="241">
        <v>0.25</v>
      </c>
      <c r="AT334" s="245"/>
      <c r="AU334" s="321">
        <v>0</v>
      </c>
      <c r="AV334" s="321">
        <v>0</v>
      </c>
      <c r="AW334" s="245"/>
      <c r="AX334" s="583">
        <v>0</v>
      </c>
      <c r="AY334" s="394">
        <v>0</v>
      </c>
      <c r="AZ334" s="317">
        <v>0</v>
      </c>
      <c r="BA334" s="317">
        <v>0</v>
      </c>
      <c r="BB334" s="317">
        <v>0</v>
      </c>
      <c r="BC334" s="317">
        <v>0</v>
      </c>
      <c r="BD334" s="317">
        <v>0</v>
      </c>
      <c r="BE334" s="317">
        <v>0</v>
      </c>
      <c r="BF334" s="317">
        <v>0</v>
      </c>
      <c r="BG334" s="317">
        <v>0</v>
      </c>
      <c r="BH334" s="317">
        <v>0</v>
      </c>
      <c r="BI334" s="401">
        <v>0</v>
      </c>
      <c r="BJ334" s="246">
        <f>SUM(AP334:BI334)</f>
        <v>2.16</v>
      </c>
      <c r="BK334" s="250">
        <f>((AP334/AQ334)-1)*100</f>
        <v>19.04761904761905</v>
      </c>
      <c r="BL334" s="250">
        <f>((AQ334/AR334)-1)*100</f>
        <v>18.86792452830188</v>
      </c>
      <c r="BM334" s="250">
        <f>((AR334/AS334)-1)*100</f>
        <v>112</v>
      </c>
      <c r="BN334" s="250">
        <f>IF(AU334=0,0,IF(AU334&gt;AS334,0,((AS334/AU334)-1)*100))</f>
        <v>0</v>
      </c>
      <c r="BO334" s="250">
        <f>IF(AV334=0,0,IF(AV334&gt;AU334,0,((AU334/AV334)-1)*100))</f>
        <v>0</v>
      </c>
      <c r="BP334" s="250">
        <f>IF(AX334=0,0,IF(AX334&gt;AV334,0,((AV334/AX334)-1)*100))</f>
        <v>0</v>
      </c>
      <c r="BQ334" s="251">
        <f>IF(AY334=0,0,IF(AY334&gt;AX334,0,((AX334/AY334)-1)*100))</f>
        <v>0</v>
      </c>
      <c r="BR334" s="252">
        <f>IF(AZ334=0,0,IF(AZ334&gt;AY334,0,((AY334/AZ334)-1)*100))</f>
        <v>0</v>
      </c>
      <c r="BS334" s="252">
        <f>IF(BA334=0,0,IF(BA334&gt;AZ334,0,((AZ334/BA334)-1)*100))</f>
        <v>0</v>
      </c>
      <c r="BT334" s="252">
        <f>IF(BB334=0,0,IF(BB334&gt;BA334,0,((BA334/BB334)-1)*100))</f>
        <v>0</v>
      </c>
      <c r="BU334" s="252">
        <f>IF(BC334=0,0,IF(BC334&gt;BB334,0,((BB334/BC334)-1)*100))</f>
        <v>0</v>
      </c>
      <c r="BV334" s="252">
        <f>IF(BD334=0,0,IF(BD334&gt;BC334,0,((BC334/BD334)-1)*100))</f>
        <v>0</v>
      </c>
      <c r="BW334" s="252">
        <f>IF(BE334=0,0,IF(BE334&gt;BD334,0,((BD334/BE334)-1)*100))</f>
        <v>0</v>
      </c>
      <c r="BX334" s="252">
        <f>IF(BF334=0,0,IF(BF334&gt;BE334,0,((BE334/BF334)-1)*100))</f>
        <v>0</v>
      </c>
      <c r="BY334" s="252">
        <f>IF(BG334=0,0,IF(BG334&gt;BF334,0,((BF334/BG334)-1)*100))</f>
        <v>0</v>
      </c>
      <c r="BZ334" s="252">
        <f>IF(BH334=0,0,IF(BH334&gt;BG334,0,((BG334/BH334)-1)*100))</f>
        <v>0</v>
      </c>
      <c r="CA334" s="253">
        <f>IF(BI334=0,0,IF(BI334&gt;BH334,0,((BH334/BI334)-1)*100))</f>
        <v>0</v>
      </c>
      <c r="CB334" s="250">
        <f>AVERAGE(BK334:CA334)</f>
        <v>8.818561386818878</v>
      </c>
      <c r="CC334" s="250">
        <f>SQRT(AVERAGE((BK334-$CB334)^2,(BL334-$CB334)^2,(BM334-$CB334)^2,(BN334-$CB334)^2,(BO334-$CB334)^2,(BP334-$CB334)^2,(BQ334-$CB334)^2,(BR334-$CB334)^2,(BS334-$CB334)^2,(BT334-$CB334)^2,(BU334-$CB334)^2,(BV334-$CB334)^2,(BW334-$CB334)^2,(BX334-$CB334)^2,(BY334-$CB334)^2,(BZ334-$CB334)^2,(CA334-$CB334)^2))</f>
        <v>26.50279779184959</v>
      </c>
      <c r="CD334" t="s" s="116">
        <v>302</v>
      </c>
      <c r="CE334" t="s" s="402">
        <f>IF(AN334="n/a","n/a",IF(U334&lt;0,"n/a",IF(U334="n/a","n/a",I334+AN334-U334)))</f>
        <v>143</v>
      </c>
      <c r="CF334" t="s" s="402">
        <f>IF(AN334="n/a","n/a",I334+AN334)</f>
        <v>143</v>
      </c>
      <c r="CG334" s="250">
        <f>D334/10+(1000-E334)/100+IF(F334="N",2,IF(F334="Y",1,0))+IF(G334="N",2,IF(G334="Y",1,0))+IF(L334&gt;10,5,L334/2)+IF(S334&gt;100,0,IF(S334&lt;0,0,(100-S334)/10))+IF(U334&gt;100,0,IF(U334&lt;0,0,(100-U334)/10))+IF(X334="-",0,IF(X334="N/A",0,IF(X334&gt;5,0,5-X334)))+IF(Y334&gt;5,0,5-Y334)+IF(Z334="N/A",0,IF(Z334&gt;5,0,5-Z334))+IF(AB334&lt;0,0,IF(AB334="-",0,IF(AB334="N/A",0,IF(AB334&gt;10,5,AB334/2))))+IF(AC334="n/a",0,IF(AC334&lt;0,0,IF(AC334&gt;10,5,AC334/2)))+IF(AE334="n/a",0,IF(AE334&lt;0,0,IF(AE334&gt;10,5,AE334/2)))+AF334/10+IF(AG334&gt;100000,3,IF(AG334&gt;10000,2,IF(AG334&gt;1000,1,0)))+IF(AL334&gt;10,5,AL334/2)+IF(AM334="n/a",0,IF(AM334&gt;10,5,AM334/2))+IF(AN334="n/a",0,IF(AN334&gt;10,5,AN334/2))+IF(AO334="n/a",0,IF(AO334&lt;0,0,IF(AO334&gt;10,5,AO334/2)))+IF(CB334&gt;10,5,CB334/2)</f>
        <v>60.51231205229446</v>
      </c>
      <c r="CH334" s="255">
        <f>IF(AB334="n/a",1.03*AP334,IF(AB334&lt;0,1.01*AP334,IF(AB334&gt;10,1.1*AP334,(1+AB334/100)*AP334)))</f>
        <v>0.8250000000000001</v>
      </c>
      <c r="CI334" s="256">
        <f>IF($AC334="n/a",1.03*CH334,IF($AC334&lt;0,1.01*CH334,IF($AC334&gt;10,1.1*CH334,(1+$AC334/100)*CH334)))</f>
        <v>0.9075000000000002</v>
      </c>
      <c r="CJ334" s="257">
        <f>IF($AE334="n/a",1.03*CI334,IF($AE334&lt;0,1.01*CI334,IF($AE334&gt;10,1.1*CI334,(1+$AE334/100)*CI334)))</f>
        <v>0.9982500000000003</v>
      </c>
      <c r="CK334" s="257">
        <f>IF($AE334="n/a",1.03*CJ334,IF($AE334&lt;0,1.01*CJ334,IF($AE334&gt;10,1.1*CJ334,(1+$AE334/100)*CJ334)))</f>
        <v>1.098075</v>
      </c>
      <c r="CL334" s="258">
        <f>IF($AE334="n/a",1.03*CK334,IF($AE334&lt;0,1.01*CK334,IF($AE334&gt;10,1.1*CK334,(1+$AE334/100)*CK334)))</f>
        <v>1.2078825</v>
      </c>
      <c r="CM334" s="256">
        <f>SUM(CH334:CL334)</f>
        <v>5.036707500000001</v>
      </c>
      <c r="CN334" s="253">
        <f>(CM334/H334)*100</f>
        <v>7.401480529022779</v>
      </c>
      <c r="CO334" s="259">
        <v>0.47</v>
      </c>
      <c r="CP334" s="260">
        <v>3.2</v>
      </c>
      <c r="CQ334" s="261">
        <v>-24.8</v>
      </c>
      <c r="CR334" s="260">
        <v>-6.1</v>
      </c>
      <c r="CS334" s="261">
        <v>-11.9</v>
      </c>
    </row>
    <row r="335" ht="11.25" customHeight="1">
      <c r="A335" t="s" s="116">
        <v>1815</v>
      </c>
      <c r="B335" t="s" s="116">
        <v>1816</v>
      </c>
      <c r="C335" t="s" s="227">
        <v>882</v>
      </c>
      <c r="D335" s="218">
        <v>8</v>
      </c>
      <c r="E335" s="85">
        <v>385</v>
      </c>
      <c r="F335" t="s" s="220">
        <v>129</v>
      </c>
      <c r="G335" t="s" s="221">
        <v>129</v>
      </c>
      <c r="H335" s="493">
        <v>37</v>
      </c>
      <c r="I335" s="223">
        <f>(R335/H335)*100</f>
        <v>2.810810810810811</v>
      </c>
      <c r="J335" s="224">
        <v>0.24</v>
      </c>
      <c r="K335" s="224">
        <v>0.26</v>
      </c>
      <c r="L335" s="223">
        <f>((K335/J335)-1)*100</f>
        <v>8.333333333333348</v>
      </c>
      <c r="M335" s="226">
        <v>42837</v>
      </c>
      <c r="N335" s="226">
        <v>42839</v>
      </c>
      <c r="O335" s="226">
        <v>42853</v>
      </c>
      <c r="P335" t="s" s="227">
        <v>344</v>
      </c>
      <c r="Q335" s="316"/>
      <c r="R335" s="225">
        <f>K335*4</f>
        <v>1.04</v>
      </c>
      <c r="S335" s="228">
        <f>IF(OR(W335&lt;0.01,W335="n/a"),"n/a",R335/W335*100)</f>
        <v>59.42857142857143</v>
      </c>
      <c r="T335" s="229">
        <f>IF(OR(W335&lt;0.01,Z335="n/a"),"n/a",(H335/SQRT(22.5*W335*(H335/Z335))-1)*100)</f>
        <v>52.96435937202902</v>
      </c>
      <c r="U335" s="223">
        <f>IF(OR(W335&lt;0.01,W335="n/a"),"n/a",H335/W335)</f>
        <v>21.14285714285714</v>
      </c>
      <c r="V335" s="230">
        <v>4</v>
      </c>
      <c r="W335" s="222">
        <v>1.75</v>
      </c>
      <c r="X335" s="222">
        <v>2.53</v>
      </c>
      <c r="Y335" s="231">
        <v>0.68</v>
      </c>
      <c r="Z335" s="232">
        <v>2.49</v>
      </c>
      <c r="AA335" s="233">
        <v>11.7</v>
      </c>
      <c r="AB335" s="234">
        <v>-4.1</v>
      </c>
      <c r="AC335" s="235">
        <v>8.42</v>
      </c>
      <c r="AD335" s="236">
        <v>-1.1</v>
      </c>
      <c r="AE335" s="236">
        <v>8.359999999999999</v>
      </c>
      <c r="AF335" s="237">
        <v>17</v>
      </c>
      <c r="AG335" s="238">
        <v>3809</v>
      </c>
      <c r="AH335" s="239">
        <v>0.4</v>
      </c>
      <c r="AI335" s="240">
        <v>0.85</v>
      </c>
      <c r="AJ335" t="s" s="265">
        <f>IF(OR(AD335&lt;0,AD335="n/a",AD335=0,AN335="n/a"),"n/a",AN335/AD335)</f>
        <v>143</v>
      </c>
      <c r="AK335" t="s" s="265">
        <f>IF(OR(AN335&lt;0,AN335="n/a",AO335&lt;0,AO335="n/a"),"n/a",AN335/AO335)</f>
        <v>143</v>
      </c>
      <c r="AL335" s="243">
        <f>((AP335/AQ335)^(1/1)-1)*100</f>
        <v>9.302325581395344</v>
      </c>
      <c r="AM335" s="243">
        <f>IF(AS335=0,"n/a",((AP335/AS335)^(1/3)-1)*100)</f>
        <v>14.88025424080512</v>
      </c>
      <c r="AN335" s="243">
        <f>IF(AV335=0,"n/a",((AP335/AV335)^(1/5)-1)*100)</f>
        <v>15.36498246073117</v>
      </c>
      <c r="AO335" t="s" s="265">
        <f>IF(BB335=0,"n/a",((AP335/BB335)^(1/10)-1)*100)</f>
        <v>143</v>
      </c>
      <c r="AP335" s="241">
        <v>0.9399999999999999</v>
      </c>
      <c r="AQ335" s="241">
        <v>0.86</v>
      </c>
      <c r="AR335" s="241">
        <v>0.76</v>
      </c>
      <c r="AS335" s="241">
        <v>0.62</v>
      </c>
      <c r="AT335" t="s" s="266">
        <v>112</v>
      </c>
      <c r="AU335" s="241">
        <v>0.54</v>
      </c>
      <c r="AV335" s="241">
        <v>0.46</v>
      </c>
      <c r="AW335" s="245"/>
      <c r="AX335" s="246">
        <v>0.3</v>
      </c>
      <c r="AY335" s="394">
        <v>0</v>
      </c>
      <c r="AZ335" s="317">
        <v>0</v>
      </c>
      <c r="BA335" s="317">
        <v>0</v>
      </c>
      <c r="BB335" s="317">
        <v>0</v>
      </c>
      <c r="BC335" s="317">
        <v>0</v>
      </c>
      <c r="BD335" s="317">
        <v>0</v>
      </c>
      <c r="BE335" s="317">
        <v>0</v>
      </c>
      <c r="BF335" s="317">
        <v>0</v>
      </c>
      <c r="BG335" s="317">
        <v>0</v>
      </c>
      <c r="BH335" s="317">
        <v>0</v>
      </c>
      <c r="BI335" s="401">
        <v>0</v>
      </c>
      <c r="BJ335" s="246">
        <f>SUM(AP335:BI335)</f>
        <v>4.48</v>
      </c>
      <c r="BK335" s="250">
        <f>((AP335/AQ335)-1)*100</f>
        <v>9.302325581395344</v>
      </c>
      <c r="BL335" s="250">
        <f>((AQ335/AR335)-1)*100</f>
        <v>13.1578947368421</v>
      </c>
      <c r="BM335" s="250">
        <f>((AR335/AS335)-1)*100</f>
        <v>22.58064516129032</v>
      </c>
      <c r="BN335" s="250">
        <f>IF(AU335=0,0,IF(AU335&gt;AS335,0,((AS335/AU335)-1)*100))</f>
        <v>14.81481481481481</v>
      </c>
      <c r="BO335" s="250">
        <f>IF(AV335=0,0,IF(AV335&gt;AU335,0,((AU335/AV335)-1)*100))</f>
        <v>17.3913043478261</v>
      </c>
      <c r="BP335" s="250">
        <f>IF(AX335=0,0,IF(AX335&gt;AV335,0,((AV335/AX335)-1)*100))</f>
        <v>53.33333333333334</v>
      </c>
      <c r="BQ335" s="251">
        <f>IF(AY335=0,0,IF(AY335&gt;AX335,0,((AX335/AY335)-1)*100))</f>
        <v>0</v>
      </c>
      <c r="BR335" s="252">
        <f>IF(AZ335=0,0,IF(AZ335&gt;AY335,0,((AY335/AZ335)-1)*100))</f>
        <v>0</v>
      </c>
      <c r="BS335" s="252">
        <f>IF(BA335=0,0,IF(BA335&gt;AZ335,0,((AZ335/BA335)-1)*100))</f>
        <v>0</v>
      </c>
      <c r="BT335" s="252">
        <f>IF(BB335=0,0,IF(BB335&gt;BA335,0,((BA335/BB335)-1)*100))</f>
        <v>0</v>
      </c>
      <c r="BU335" s="252">
        <f>IF(BC335=0,0,IF(BC335&gt;BB335,0,((BB335/BC335)-1)*100))</f>
        <v>0</v>
      </c>
      <c r="BV335" s="252">
        <f>IF(BD335=0,0,IF(BD335&gt;BC335,0,((BC335/BD335)-1)*100))</f>
        <v>0</v>
      </c>
      <c r="BW335" s="252">
        <f>IF(BE335=0,0,IF(BE335&gt;BD335,0,((BD335/BE335)-1)*100))</f>
        <v>0</v>
      </c>
      <c r="BX335" s="252">
        <f>IF(BF335=0,0,IF(BF335&gt;BE335,0,((BE335/BF335)-1)*100))</f>
        <v>0</v>
      </c>
      <c r="BY335" s="252">
        <f>IF(BG335=0,0,IF(BG335&gt;BF335,0,((BF335/BG335)-1)*100))</f>
        <v>0</v>
      </c>
      <c r="BZ335" s="252">
        <f>IF(BH335=0,0,IF(BH335&gt;BG335,0,((BG335/BH335)-1)*100))</f>
        <v>0</v>
      </c>
      <c r="CA335" s="253">
        <f>IF(BI335=0,0,IF(BI335&gt;BH335,0,((BH335/BI335)-1)*100))</f>
        <v>0</v>
      </c>
      <c r="CB335" s="250">
        <f>AVERAGE(BK335:CA335)</f>
        <v>7.681195175029529</v>
      </c>
      <c r="CC335" s="250">
        <f>SQRT(AVERAGE((BK335-$CB335)^2,(BL335-$CB335)^2,(BM335-$CB335)^2,(BN335-$CB335)^2,(BO335-$CB335)^2,(BP335-$CB335)^2,(BQ335-$CB335)^2,(BR335-$CB335)^2,(BS335-$CB335)^2,(BT335-$CB335)^2,(BU335-$CB335)^2,(BV335-$CB335)^2,(BW335-$CB335)^2,(BX335-$CB335)^2,(BY335-$CB335)^2,(BZ335-$CB335)^2,(CA335-$CB335)^2))</f>
        <v>13.57531655356488</v>
      </c>
      <c r="CD335" t="s" s="116">
        <v>157</v>
      </c>
      <c r="CE335" s="254">
        <f>IF(AN335="n/a","n/a",IF(U335&lt;0,"n/a",IF(U335="n/a","n/a",I335+AN335-U335)))</f>
        <v>-2.967063871315162</v>
      </c>
      <c r="CF335" s="254">
        <f>IF(AN335="n/a","n/a",I335+AN335)</f>
        <v>18.17579327154198</v>
      </c>
      <c r="CG335" s="250">
        <f>D335/10+(1000-E335)/100+IF(F335="N",2,IF(F335="Y",1,0))+IF(G335="N",2,IF(G335="Y",1,0))+IF(L335&gt;10,5,L335/2)+IF(S335&gt;100,0,IF(S335&lt;0,0,(100-S335)/10))+IF(U335&gt;100,0,IF(U335&lt;0,0,(100-U335)/10))+IF(X335="-",0,IF(X335="N/A",0,IF(X335&gt;5,0,5-X335)))+IF(Y335&gt;5,0,5-Y335)+IF(Z335="N/A",0,IF(Z335&gt;5,0,5-Z335))+IF(AB335&lt;0,0,IF(AB335="-",0,IF(AB335="N/A",0,IF(AB335&gt;10,5,AB335/2))))+IF(AC335="n/a",0,IF(AC335&lt;0,0,IF(AC335&gt;10,5,AC335/2)))+IF(AE335="n/a",0,IF(AE335&lt;0,0,IF(AE335&gt;10,5,AE335/2)))+AF335/10+IF(AG335&gt;100000,3,IF(AG335&gt;10000,2,IF(AG335&gt;1000,1,0)))+IF(AL335&gt;10,5,AL335/2)+IF(AM335="n/a",0,IF(AM335&gt;10,5,AM335/2))+IF(AN335="n/a",0,IF(AN335&gt;10,5,AN335/2))+IF(AO335="n/a",0,IF(AO335&lt;0,0,IF(AO335&gt;10,5,AO335/2)))+IF(CB335&gt;10,5,CB335/2)</f>
        <v>61.94128418773626</v>
      </c>
      <c r="CH335" s="255">
        <f>IF(AB335="n/a",1.03*AP335,IF(AB335&lt;0,1.01*AP335,IF(AB335&gt;10,1.1*AP335,(1+AB335/100)*AP335)))</f>
        <v>0.9493999999999999</v>
      </c>
      <c r="CI335" s="256">
        <f>IF($AC335="n/a",1.03*CH335,IF($AC335&lt;0,1.01*CH335,IF($AC335&gt;10,1.1*CH335,(1+$AC335/100)*CH335)))</f>
        <v>1.02933948</v>
      </c>
      <c r="CJ335" s="257">
        <f>IF($AE335="n/a",1.03*CI335,IF($AE335&lt;0,1.01*CI335,IF($AE335&gt;10,1.1*CI335,(1+$AE335/100)*CI335)))</f>
        <v>1.115392260528</v>
      </c>
      <c r="CK335" s="257">
        <f>IF($AE335="n/a",1.03*CJ335,IF($AE335&lt;0,1.01*CJ335,IF($AE335&gt;10,1.1*CJ335,(1+$AE335/100)*CJ335)))</f>
        <v>1.20863905350814</v>
      </c>
      <c r="CL335" s="258">
        <f>IF($AE335="n/a",1.03*CK335,IF($AE335&lt;0,1.01*CK335,IF($AE335&gt;10,1.1*CK335,(1+$AE335/100)*CK335)))</f>
        <v>1.309681278381421</v>
      </c>
      <c r="CM335" s="256">
        <f>SUM(CH335:CL335)</f>
        <v>5.612452072417561</v>
      </c>
      <c r="CN335" s="253">
        <f>(CM335/H335)*100</f>
        <v>15.16878938491233</v>
      </c>
      <c r="CO335" s="259">
        <v>0.98</v>
      </c>
      <c r="CP335" s="260">
        <v>3</v>
      </c>
      <c r="CQ335" s="261">
        <v>-24.9</v>
      </c>
      <c r="CR335" s="260">
        <v>-3.1</v>
      </c>
      <c r="CS335" s="261">
        <v>-12.6</v>
      </c>
    </row>
    <row r="336" ht="11.25" customHeight="1">
      <c r="A336" t="s" s="146">
        <v>1817</v>
      </c>
      <c r="B336" t="s" s="146">
        <v>1818</v>
      </c>
      <c r="C336" t="s" s="273">
        <v>265</v>
      </c>
      <c r="D336" s="267">
        <v>7</v>
      </c>
      <c r="E336" s="85">
        <v>541</v>
      </c>
      <c r="F336" t="s" s="151">
        <v>55</v>
      </c>
      <c r="G336" t="s" s="152">
        <v>55</v>
      </c>
      <c r="H336" s="496">
        <v>63.79</v>
      </c>
      <c r="I336" s="269">
        <f>(R336/H336)*100</f>
        <v>3.135287662643048</v>
      </c>
      <c r="J336" s="270">
        <v>0.46</v>
      </c>
      <c r="K336" s="270">
        <v>0.5</v>
      </c>
      <c r="L336" s="269">
        <f>((K336/J336)-1)*100</f>
        <v>8.695652173913038</v>
      </c>
      <c r="M336" s="272">
        <v>42944</v>
      </c>
      <c r="N336" s="272">
        <v>42948</v>
      </c>
      <c r="O336" s="272">
        <v>42971</v>
      </c>
      <c r="P336" t="s" s="273">
        <v>788</v>
      </c>
      <c r="Q336" s="354"/>
      <c r="R336" s="271">
        <f>K336*4</f>
        <v>2</v>
      </c>
      <c r="S336" s="275">
        <f>IF(OR(W336&lt;0.01,W336="n/a"),"n/a",R336/W336*100)</f>
        <v>87.33624454148472</v>
      </c>
      <c r="T336" s="276">
        <f>IF(OR(W336&lt;0.01,Z336="n/a"),"n/a",(H336/SQRT(22.5*W336*(H336/Z336))-1)*100)</f>
        <v>281.7293319518321</v>
      </c>
      <c r="U336" s="269">
        <f>IF(OR(W336&lt;0.01,W336="n/a"),"n/a",H336/W336)</f>
        <v>27.85589519650655</v>
      </c>
      <c r="V336" s="277">
        <v>5</v>
      </c>
      <c r="W336" s="268">
        <v>2.29</v>
      </c>
      <c r="X336" s="268">
        <v>3.31</v>
      </c>
      <c r="Y336" s="278">
        <v>7.11</v>
      </c>
      <c r="Z336" s="279">
        <v>11.77</v>
      </c>
      <c r="AA336" s="280">
        <v>43.5</v>
      </c>
      <c r="AB336" s="281">
        <v>8</v>
      </c>
      <c r="AC336" s="282">
        <v>7.64</v>
      </c>
      <c r="AD336" s="283">
        <v>8.300000000000001</v>
      </c>
      <c r="AE336" s="283">
        <v>8.43</v>
      </c>
      <c r="AF336" s="284">
        <v>22</v>
      </c>
      <c r="AG336" s="285">
        <v>22617</v>
      </c>
      <c r="AH336" s="286">
        <v>10.7</v>
      </c>
      <c r="AI336" s="287">
        <v>0.03</v>
      </c>
      <c r="AJ336" s="288">
        <f>IF(OR(AD336&lt;0,AD336="n/a",AD336=0,AN336="n/a"),"n/a",AN336/AD336)</f>
        <v>0.8533735306067191</v>
      </c>
      <c r="AK336" s="289">
        <f>IF(OR(AN336&lt;0,AN336="n/a",AO336&lt;0,AO336="n/a"),"n/a",AN336/AO336)</f>
        <v>0.7215633484551094</v>
      </c>
      <c r="AL336" s="290">
        <f>((AP336/AQ336)^(1/1)-1)*100</f>
        <v>9.999999999999986</v>
      </c>
      <c r="AM336" s="290">
        <f>IF(AS336=0,"n/a",((AP336/AS336)^(1/3)-1)*100)</f>
        <v>8.974425081854953</v>
      </c>
      <c r="AN336" s="290">
        <f>IF(AV336=0,"n/a",((AP336/AV336)^(1/5)-1)*100)</f>
        <v>7.083000304035769</v>
      </c>
      <c r="AO336" s="291">
        <f>IF(BB336=0,"n/a",((AP336/BB336)^(1/10)-1)*100)</f>
        <v>9.816186367005342</v>
      </c>
      <c r="AP336" s="288">
        <v>1.76</v>
      </c>
      <c r="AQ336" s="288">
        <v>1.6</v>
      </c>
      <c r="AR336" s="288">
        <v>1.46</v>
      </c>
      <c r="AS336" s="288">
        <v>1.36</v>
      </c>
      <c r="AT336" t="s" s="382">
        <v>112</v>
      </c>
      <c r="AU336" s="288">
        <v>1.29</v>
      </c>
      <c r="AV336" s="288">
        <v>1.25</v>
      </c>
      <c r="AW336" s="292"/>
      <c r="AX336" s="524">
        <v>1.24</v>
      </c>
      <c r="AY336" s="294">
        <v>1.24</v>
      </c>
      <c r="AZ336" s="295">
        <v>1.22</v>
      </c>
      <c r="BA336" s="295">
        <v>1.02</v>
      </c>
      <c r="BB336" s="295">
        <v>0.6899999999999999</v>
      </c>
      <c r="BC336" s="295">
        <v>0.55</v>
      </c>
      <c r="BD336" s="295">
        <v>0.49</v>
      </c>
      <c r="BE336" s="295">
        <v>0.45</v>
      </c>
      <c r="BF336" s="426">
        <v>0.44</v>
      </c>
      <c r="BG336" s="295">
        <v>0.38</v>
      </c>
      <c r="BH336" s="295">
        <v>0.27</v>
      </c>
      <c r="BI336" s="296">
        <v>0.18</v>
      </c>
      <c r="BJ336" s="293">
        <f>SUM(AP336:BI336)</f>
        <v>16.89</v>
      </c>
      <c r="BK336" s="297">
        <f>((AP336/AQ336)-1)*100</f>
        <v>9.999999999999986</v>
      </c>
      <c r="BL336" s="297">
        <f>((AQ336/AR336)-1)*100</f>
        <v>9.589041095890426</v>
      </c>
      <c r="BM336" s="297">
        <f>((AR336/AS336)-1)*100</f>
        <v>7.352941176470584</v>
      </c>
      <c r="BN336" s="297">
        <f>IF(AU336=0,0,IF(AU336&gt;AS336,0,((AS336/AU336)-1)*100))</f>
        <v>5.426356589147296</v>
      </c>
      <c r="BO336" s="297">
        <f>IF(AV336=0,0,IF(AV336&gt;AU336,0,((AU336/AV336)-1)*100))</f>
        <v>3.200000000000003</v>
      </c>
      <c r="BP336" s="297">
        <f>IF(AX336=0,0,IF(AX336&gt;AV336,0,((AV336/AX336)-1)*100))</f>
        <v>0.8064516129032251</v>
      </c>
      <c r="BQ336" s="298">
        <f>IF(AY336=0,0,IF(AY336&gt;AX336,0,((AX336/AY336)-1)*100))</f>
        <v>0</v>
      </c>
      <c r="BR336" s="299">
        <f>IF(AZ336=0,0,IF(AZ336&gt;AY336,0,((AY336/AZ336)-1)*100))</f>
        <v>1.639344262295084</v>
      </c>
      <c r="BS336" s="299">
        <f>IF(BA336=0,0,IF(BA336&gt;AZ336,0,((AZ336/BA336)-1)*100))</f>
        <v>19.6078431372549</v>
      </c>
      <c r="BT336" s="299">
        <f>IF(BB336=0,0,IF(BB336&gt;BA336,0,((BA336/BB336)-1)*100))</f>
        <v>47.82608695652175</v>
      </c>
      <c r="BU336" s="299">
        <f>IF(BC336=0,0,IF(BC336&gt;BB336,0,((BB336/BC336)-1)*100))</f>
        <v>25.45454545454544</v>
      </c>
      <c r="BV336" s="299">
        <f>IF(BD336=0,0,IF(BD336&gt;BC336,0,((BC336/BD336)-1)*100))</f>
        <v>12.24489795918369</v>
      </c>
      <c r="BW336" s="299">
        <f>IF(BE336=0,0,IF(BE336&gt;BD336,0,((BD336/BE336)-1)*100))</f>
        <v>8.888888888888879</v>
      </c>
      <c r="BX336" s="299">
        <f>IF(BF336=0,0,IF(BF336&gt;BE336,0,((BE336/BF336)-1)*100))</f>
        <v>2.272727272727271</v>
      </c>
      <c r="BY336" s="299">
        <f>IF(BG336=0,0,IF(BG336&gt;BF336,0,((BF336/BG336)-1)*100))</f>
        <v>15.78947368421053</v>
      </c>
      <c r="BZ336" s="299">
        <f>IF(BH336=0,0,IF(BH336&gt;BG336,0,((BG336/BH336)-1)*100))</f>
        <v>40.74074074074075</v>
      </c>
      <c r="CA336" s="300">
        <f>IF(BI336=0,0,IF(BI336&gt;BH336,0,((BH336/BI336)-1)*100))</f>
        <v>50.00000000000002</v>
      </c>
      <c r="CB336" s="297">
        <f>AVERAGE(BK336:CA336)</f>
        <v>15.34349051945764</v>
      </c>
      <c r="CC336" s="297">
        <f>SQRT(AVERAGE((BK336-$CB336)^2,(BL336-$CB336)^2,(BM336-$CB336)^2,(BN336-$CB336)^2,(BO336-$CB336)^2,(BP336-$CB336)^2,(BQ336-$CB336)^2,(BR336-$CB336)^2,(BS336-$CB336)^2,(BT336-$CB336)^2,(BU336-$CB336)^2,(BV336-$CB336)^2,(BW336-$CB336)^2,(BX336-$CB336)^2,(BY336-$CB336)^2,(BZ336-$CB336)^2,(CA336-$CB336)^2))</f>
        <v>15.81105212285652</v>
      </c>
      <c r="CD336" t="s" s="146">
        <v>132</v>
      </c>
      <c r="CE336" s="301">
        <f>IF(AN336="n/a","n/a",IF(U336&lt;0,"n/a",IF(U336="n/a","n/a",I336+AN336-U336)))</f>
        <v>-17.63760722982773</v>
      </c>
      <c r="CF336" s="301">
        <f>IF(AN336="n/a","n/a",I336+AN336)</f>
        <v>10.21828796667882</v>
      </c>
      <c r="CG336" s="297">
        <f>D336/10+(1000-E336)/100+IF(F336="N",2,IF(F336="Y",1,0))+IF(G336="N",2,IF(G336="Y",1,0))+IF(L336&gt;10,5,L336/2)+IF(S336&gt;100,0,IF(S336&lt;0,0,(100-S336)/10))+IF(U336&gt;100,0,IF(U336&lt;0,0,(100-U336)/10))+IF(X336="-",0,IF(X336="N/A",0,IF(X336&gt;5,0,5-X336)))+IF(Y336&gt;5,0,5-Y336)+IF(Z336="N/A",0,IF(Z336&gt;5,0,5-Z336))+IF(AB336&lt;0,0,IF(AB336="-",0,IF(AB336="N/A",0,IF(AB336&gt;10,5,AB336/2))))+IF(AC336="n/a",0,IF(AC336&lt;0,0,IF(AC336&gt;10,5,AC336/2)))+IF(AE336="n/a",0,IF(AE336&lt;0,0,IF(AE336&gt;10,5,AE336/2)))+AF336/10+IF(AG336&gt;100000,3,IF(AG336&gt;10000,2,IF(AG336&gt;1000,1,0)))+IF(AL336&gt;10,5,AL336/2)+IF(AM336="n/a",0,IF(AM336&gt;10,5,AM336/2))+IF(AN336="n/a",0,IF(AN336&gt;10,5,AN336/2))+IF(AO336="n/a",0,IF(AO336&lt;0,0,IF(AO336&gt;10,5,AO336/2)))+IF(CB336&gt;10,5,CB336/2)</f>
        <v>62.98041798960542</v>
      </c>
      <c r="CH336" s="302">
        <f>IF(AB336="n/a",1.03*AP336,IF(AB336&lt;0,1.01*AP336,IF(AB336&gt;10,1.1*AP336,(1+AB336/100)*AP336)))</f>
        <v>1.9008</v>
      </c>
      <c r="CI336" s="303">
        <f>IF($AC336="n/a",1.03*CH336,IF($AC336&lt;0,1.01*CH336,IF($AC336&gt;10,1.1*CH336,(1+$AC336/100)*CH336)))</f>
        <v>2.04602112</v>
      </c>
      <c r="CJ336" s="304">
        <f>IF($AE336="n/a",1.03*CI336,IF($AE336&lt;0,1.01*CI336,IF($AE336&gt;10,1.1*CI336,(1+$AE336/100)*CI336)))</f>
        <v>2.218500700416</v>
      </c>
      <c r="CK336" s="304">
        <f>IF($AE336="n/a",1.03*CJ336,IF($AE336&lt;0,1.01*CJ336,IF($AE336&gt;10,1.1*CJ336,(1+$AE336/100)*CJ336)))</f>
        <v>2.405520309461069</v>
      </c>
      <c r="CL336" s="305">
        <f>IF($AE336="n/a",1.03*CK336,IF($AE336&lt;0,1.01*CK336,IF($AE336&gt;10,1.1*CK336,(1+$AE336/100)*CK336)))</f>
        <v>2.608305671548638</v>
      </c>
      <c r="CM336" s="303">
        <f>SUM(CH336:CL336)</f>
        <v>11.17914780142571</v>
      </c>
      <c r="CN336" s="300">
        <f>(CM336/H336)*100</f>
        <v>17.52492209033658</v>
      </c>
      <c r="CO336" s="306">
        <v>0.97</v>
      </c>
      <c r="CP336" s="307">
        <v>20.9</v>
      </c>
      <c r="CQ336" s="308">
        <v>-2.8</v>
      </c>
      <c r="CR336" s="307">
        <v>6.1</v>
      </c>
      <c r="CS336" s="308">
        <v>7.7</v>
      </c>
    </row>
    <row r="337" ht="11.25" customHeight="1">
      <c r="A337" t="s" s="173">
        <v>1819</v>
      </c>
      <c r="B337" t="s" s="110">
        <v>1820</v>
      </c>
      <c r="C337" t="s" s="173">
        <v>1249</v>
      </c>
      <c r="D337" s="174">
        <v>5</v>
      </c>
      <c r="E337" s="85">
        <v>705</v>
      </c>
      <c r="F337" t="s" s="118">
        <v>129</v>
      </c>
      <c r="G337" t="s" s="113">
        <v>129</v>
      </c>
      <c r="H337" s="495">
        <v>35.66</v>
      </c>
      <c r="I337" s="177">
        <f>(R337/H337)*100</f>
        <v>4.262478968031408</v>
      </c>
      <c r="J337" s="311">
        <v>0.31</v>
      </c>
      <c r="K337" s="311">
        <v>0.38</v>
      </c>
      <c r="L337" s="177">
        <f>((K337/J337)-1)*100</f>
        <v>22.58064516129032</v>
      </c>
      <c r="M337" s="389">
        <v>42458</v>
      </c>
      <c r="N337" s="389">
        <v>42460</v>
      </c>
      <c r="O337" s="389">
        <v>42475</v>
      </c>
      <c r="P337" t="s" s="173">
        <v>603</v>
      </c>
      <c r="Q337" t="s" s="646">
        <v>1739</v>
      </c>
      <c r="R337" s="180">
        <f>K337*4</f>
        <v>1.52</v>
      </c>
      <c r="S337" s="181">
        <f>IF(OR(W337&lt;0.01,W337="n/a"),"n/a",R337/W337*100)</f>
        <v>117.8294573643411</v>
      </c>
      <c r="T337" s="182">
        <f>IF(OR(W337&lt;0.01,Z337="n/a"),"n/a",(H337/SQRT(22.5*W337*(H337/Z337))-1)*100)</f>
        <v>41.07889925128239</v>
      </c>
      <c r="U337" s="177">
        <f>IF(OR(W337&lt;0.01,W337="n/a"),"n/a",H337/W337)</f>
        <v>27.64341085271317</v>
      </c>
      <c r="V337" s="183">
        <v>12</v>
      </c>
      <c r="W337" s="176">
        <v>1.29</v>
      </c>
      <c r="X337" t="s" s="369">
        <v>143</v>
      </c>
      <c r="Y337" s="184">
        <v>3.1</v>
      </c>
      <c r="Z337" s="185">
        <v>1.62</v>
      </c>
      <c r="AA337" s="186">
        <v>5.8</v>
      </c>
      <c r="AB337" s="187">
        <v>-31.9</v>
      </c>
      <c r="AC337" s="188">
        <v>-11.62</v>
      </c>
      <c r="AD337" s="189">
        <v>50.1</v>
      </c>
      <c r="AE337" t="s" s="392">
        <v>143</v>
      </c>
      <c r="AF337" s="190">
        <v>4</v>
      </c>
      <c r="AG337" s="191">
        <v>2447</v>
      </c>
      <c r="AH337" s="192">
        <v>1.9</v>
      </c>
      <c r="AI337" s="193">
        <v>0.58</v>
      </c>
      <c r="AJ337" s="194">
        <f>IF(OR(AD337&lt;0,AD337="n/a",AD337=0,AN337="n/a"),"n/a",AN337/AD337)</f>
        <v>0.4939248210454881</v>
      </c>
      <c r="AK337" t="s" s="338">
        <f>IF(OR(AN337&lt;0,AN337="n/a",AO337&lt;0,AO337="n/a"),"n/a",AN337/AO337)</f>
        <v>143</v>
      </c>
      <c r="AL337" s="196">
        <f>((AP337/AQ337)^(1/1)-1)*100</f>
        <v>25</v>
      </c>
      <c r="AM337" s="196">
        <f>IF(AS337=0,"n/a",((AP337/AS337)^(1/3)-1)*100)</f>
        <v>34.19579801998965</v>
      </c>
      <c r="AN337" s="196">
        <f>IF(AV337=0,"n/a",((AP337/AV337)^(1/5)-1)*100)</f>
        <v>24.74563353437895</v>
      </c>
      <c r="AO337" t="s" s="338">
        <f>IF(BB337=0,"n/a",((AP337/BB337)^(1/10)-1)*100)</f>
        <v>143</v>
      </c>
      <c r="AP337" s="194">
        <v>1.45</v>
      </c>
      <c r="AQ337" s="194">
        <v>1.16</v>
      </c>
      <c r="AR337" s="194">
        <v>0.85</v>
      </c>
      <c r="AS337" s="194">
        <v>0.6</v>
      </c>
      <c r="AT337" s="199"/>
      <c r="AU337" s="198">
        <v>0.48</v>
      </c>
      <c r="AV337" s="194">
        <v>0.48</v>
      </c>
      <c r="AW337" s="199"/>
      <c r="AX337" s="398">
        <v>0</v>
      </c>
      <c r="AY337" s="370">
        <v>0</v>
      </c>
      <c r="AZ337" s="203">
        <v>0</v>
      </c>
      <c r="BA337" s="203">
        <v>0</v>
      </c>
      <c r="BB337" s="203">
        <v>0</v>
      </c>
      <c r="BC337" s="203">
        <v>0</v>
      </c>
      <c r="BD337" s="203">
        <v>0</v>
      </c>
      <c r="BE337" s="203">
        <v>0</v>
      </c>
      <c r="BF337" s="203">
        <v>0</v>
      </c>
      <c r="BG337" s="203">
        <v>0</v>
      </c>
      <c r="BH337" s="203">
        <v>0</v>
      </c>
      <c r="BI337" s="204">
        <v>0</v>
      </c>
      <c r="BJ337" s="200">
        <f>SUM(AP337:BI337)</f>
        <v>5.02</v>
      </c>
      <c r="BK337" s="205">
        <f>((AP337/AQ337)-1)*100</f>
        <v>25</v>
      </c>
      <c r="BL337" s="205">
        <f>((AQ337/AR337)-1)*100</f>
        <v>36.47058823529412</v>
      </c>
      <c r="BM337" s="205">
        <f>((AR337/AS337)-1)*100</f>
        <v>41.66666666666667</v>
      </c>
      <c r="BN337" s="205">
        <f>IF(AU337=0,0,IF(AU337&gt;AS337,0,((AS337/AU337)-1)*100))</f>
        <v>25</v>
      </c>
      <c r="BO337" s="205">
        <f>IF(AV337=0,0,IF(AV337&gt;AU337,0,((AU337/AV337)-1)*100))</f>
        <v>0</v>
      </c>
      <c r="BP337" s="205">
        <f>IF(AX337=0,0,IF(AX337&gt;AV337,0,((AV337/AX337)-1)*100))</f>
        <v>0</v>
      </c>
      <c r="BQ337" s="206">
        <f>IF(AY337=0,0,IF(AY337&gt;AX337,0,((AX337/AY337)-1)*100))</f>
        <v>0</v>
      </c>
      <c r="BR337" s="207">
        <f>IF(AZ337=0,0,IF(AZ337&gt;AY337,0,((AY337/AZ337)-1)*100))</f>
        <v>0</v>
      </c>
      <c r="BS337" s="207">
        <f>IF(BA337=0,0,IF(BA337&gt;AZ337,0,((AZ337/BA337)-1)*100))</f>
        <v>0</v>
      </c>
      <c r="BT337" s="207">
        <f>IF(BB337=0,0,IF(BB337&gt;BA337,0,((BA337/BB337)-1)*100))</f>
        <v>0</v>
      </c>
      <c r="BU337" s="207">
        <f>IF(BC337=0,0,IF(BC337&gt;BB337,0,((BB337/BC337)-1)*100))</f>
        <v>0</v>
      </c>
      <c r="BV337" s="207">
        <f>IF(BD337=0,0,IF(BD337&gt;BC337,0,((BC337/BD337)-1)*100))</f>
        <v>0</v>
      </c>
      <c r="BW337" s="207">
        <f>IF(BE337=0,0,IF(BE337&gt;BD337,0,((BD337/BE337)-1)*100))</f>
        <v>0</v>
      </c>
      <c r="BX337" s="207">
        <f>IF(BF337=0,0,IF(BF337&gt;BE337,0,((BE337/BF337)-1)*100))</f>
        <v>0</v>
      </c>
      <c r="BY337" s="207">
        <f>IF(BG337=0,0,IF(BG337&gt;BF337,0,((BF337/BG337)-1)*100))</f>
        <v>0</v>
      </c>
      <c r="BZ337" s="207">
        <f>IF(BH337=0,0,IF(BH337&gt;BG337,0,((BG337/BH337)-1)*100))</f>
        <v>0</v>
      </c>
      <c r="CA337" s="208">
        <f>IF(BI337=0,0,IF(BI337&gt;BH337,0,((BH337/BI337)-1)*100))</f>
        <v>0</v>
      </c>
      <c r="CB337" s="205">
        <f>AVERAGE(BK337:CA337)</f>
        <v>7.537485582468283</v>
      </c>
      <c r="CC337" s="205">
        <f>SQRT(AVERAGE((BK337-$CB337)^2,(BL337-$CB337)^2,(BM337-$CB337)^2,(BN337-$CB337)^2,(BO337-$CB337)^2,(BP337-$CB337)^2,(BQ337-$CB337)^2,(BR337-$CB337)^2,(BS337-$CB337)^2,(BT337-$CB337)^2,(BU337-$CB337)^2,(BV337-$CB337)^2,(BW337-$CB337)^2,(BX337-$CB337)^2,(BY337-$CB337)^2,(BZ337-$CB337)^2,(CA337-$CB337)^2))</f>
        <v>14.03856496340348</v>
      </c>
      <c r="CD337" t="s" s="110">
        <v>285</v>
      </c>
      <c r="CE337" s="209">
        <f>IF(AN337="n/a","n/a",IF(U337&lt;0,"n/a",IF(U337="n/a","n/a",I337+AN337-U337)))</f>
        <v>1.364701649697189</v>
      </c>
      <c r="CF337" s="209">
        <f>IF(AN337="n/a","n/a",I337+AN337)</f>
        <v>29.00811250241036</v>
      </c>
      <c r="CG337" s="205">
        <f>D337/10+(1000-E337)/100+IF(F337="N",2,IF(F337="Y",1,0))+IF(G337="N",2,IF(G337="Y",1,0))+IF(L337&gt;10,5,L337/2)+IF(S337&gt;100,0,IF(S337&lt;0,0,(100-S337)/10))+IF(U337&gt;100,0,IF(U337&lt;0,0,(100-U337)/10))+IF(X337="-",0,IF(X337="N/A",0,IF(X337&gt;5,0,5-X337)))+IF(Y337&gt;5,0,5-Y337)+IF(Z337="N/A",0,IF(Z337&gt;5,0,5-Z337))+IF(AB337&lt;0,0,IF(AB337="-",0,IF(AB337="N/A",0,IF(AB337&gt;10,5,AB337/2))))+IF(AC337="n/a",0,IF(AC337&lt;0,0,IF(AC337&gt;10,5,AC337/2)))+IF(AE337="n/a",0,IF(AE337&lt;0,0,IF(AE337&gt;10,5,AE337/2)))+AF337/10+IF(AG337&gt;100000,3,IF(AG337&gt;10000,2,IF(AG337&gt;1000,1,0)))+IF(AL337&gt;10,5,AL337/2)+IF(AM337="n/a",0,IF(AM337&gt;10,5,AM337/2))+IF(AN337="n/a",0,IF(AN337&gt;10,5,AN337/2))+IF(AO337="n/a",0,IF(AO337&lt;0,0,IF(AO337&gt;10,5,AO337/2)))+IF(CB337&gt;10,5,CB337/2)</f>
        <v>41.13440170596282</v>
      </c>
      <c r="CH337" s="315">
        <f>IF(AB337="n/a",1.03*AP337,IF(AB337&lt;0,1.01*AP337,IF(AB337&gt;10,1.1*AP337,(1+AB337/100)*AP337)))</f>
        <v>1.4645</v>
      </c>
      <c r="CI337" s="211">
        <f>IF($AC337="n/a",1.03*CH337,IF($AC337&lt;0,1.01*CH337,IF($AC337&gt;10,1.1*CH337,(1+$AC337/100)*CH337)))</f>
        <v>1.479145</v>
      </c>
      <c r="CJ337" s="212">
        <f>IF($AE337="n/a",1.03*CI337,IF($AE337&lt;0,1.01*CI337,IF($AE337&gt;10,1.1*CI337,(1+$AE337/100)*CI337)))</f>
        <v>1.52351935</v>
      </c>
      <c r="CK337" s="212">
        <f>IF($AE337="n/a",1.03*CJ337,IF($AE337&lt;0,1.01*CJ337,IF($AE337&gt;10,1.1*CJ337,(1+$AE337/100)*CJ337)))</f>
        <v>1.5692249305</v>
      </c>
      <c r="CL337" s="210">
        <f>IF($AE337="n/a",1.03*CK337,IF($AE337&lt;0,1.01*CK337,IF($AE337&gt;10,1.1*CK337,(1+$AE337/100)*CK337)))</f>
        <v>1.616301678415</v>
      </c>
      <c r="CM337" s="211">
        <f>SUM(CH337:CL337)</f>
        <v>7.652690958915</v>
      </c>
      <c r="CN337" s="208">
        <f>(CM337/H337)*100</f>
        <v>21.46015411922322</v>
      </c>
      <c r="CO337" s="213">
        <v>1.23</v>
      </c>
      <c r="CP337" s="214">
        <v>51.4</v>
      </c>
      <c r="CQ337" s="215">
        <v>-5.2</v>
      </c>
      <c r="CR337" s="214">
        <v>2.4</v>
      </c>
      <c r="CS337" s="215">
        <v>12.3</v>
      </c>
    </row>
    <row r="338" ht="11.25" customHeight="1">
      <c r="A338" t="s" s="116">
        <v>1821</v>
      </c>
      <c r="B338" t="s" s="116">
        <v>1822</v>
      </c>
      <c r="C338" t="s" s="116">
        <v>301</v>
      </c>
      <c r="D338" s="218">
        <v>7</v>
      </c>
      <c r="E338" s="85">
        <v>580</v>
      </c>
      <c r="F338" t="s" s="220">
        <v>129</v>
      </c>
      <c r="G338" t="s" s="221">
        <v>129</v>
      </c>
      <c r="H338" s="493">
        <v>46.62</v>
      </c>
      <c r="I338" s="223">
        <f>(R338/H338)*100</f>
        <v>2.831402831402832</v>
      </c>
      <c r="J338" s="224">
        <v>0.32</v>
      </c>
      <c r="K338" s="224">
        <v>0.33</v>
      </c>
      <c r="L338" s="223">
        <f>((K338/J338)-1)*100</f>
        <v>3.125</v>
      </c>
      <c r="M338" s="226">
        <v>43048</v>
      </c>
      <c r="N338" s="226">
        <v>43049</v>
      </c>
      <c r="O338" s="226">
        <v>43070</v>
      </c>
      <c r="P338" t="s" s="227">
        <v>147</v>
      </c>
      <c r="Q338" t="s" s="227">
        <v>131</v>
      </c>
      <c r="R338" s="225">
        <f>K338*4</f>
        <v>1.32</v>
      </c>
      <c r="S338" s="228">
        <f>IF(OR(W338&lt;0.01,W338="n/a"),"n/a",R338/W338*100)</f>
        <v>30.91334894613584</v>
      </c>
      <c r="T338" s="229">
        <f>IF(OR(W338&lt;0.01,Z338="n/a"),"n/a",(H338/SQRT(22.5*W338*(H338/Z338))-1)*100)</f>
        <v>-3.225799400670093</v>
      </c>
      <c r="U338" s="223">
        <f>IF(OR(W338&lt;0.01,W338="n/a"),"n/a",H338/W338)</f>
        <v>10.91803278688525</v>
      </c>
      <c r="V338" s="230">
        <v>12</v>
      </c>
      <c r="W338" s="222">
        <v>4.27</v>
      </c>
      <c r="X338" s="222">
        <v>1.23</v>
      </c>
      <c r="Y338" s="231">
        <v>0.2</v>
      </c>
      <c r="Z338" s="232">
        <v>1.93</v>
      </c>
      <c r="AA338" s="233">
        <v>19</v>
      </c>
      <c r="AB338" s="234">
        <v>8.9</v>
      </c>
      <c r="AC338" s="235">
        <v>6.36</v>
      </c>
      <c r="AD338" s="236">
        <v>15.9</v>
      </c>
      <c r="AE338" s="236">
        <v>8.9</v>
      </c>
      <c r="AF338" s="237">
        <v>12</v>
      </c>
      <c r="AG338" s="238">
        <v>4124</v>
      </c>
      <c r="AH338" s="239">
        <v>13.7</v>
      </c>
      <c r="AI338" s="240">
        <v>2.81</v>
      </c>
      <c r="AJ338" s="241">
        <f>IF(OR(AD338&lt;0,AD338="n/a",AD338=0,AN338="n/a"),"n/a",AN338/AD338)</f>
        <v>2.238534197448233</v>
      </c>
      <c r="AK338" s="242">
        <f>IF(OR(AN338&lt;0,AN338="n/a",AO338&lt;0,AO338="n/a"),"n/a",AN338/AO338)</f>
        <v>2.360132177884515</v>
      </c>
      <c r="AL338" s="243">
        <f>((AP338/AQ338)^(1/1)-1)*100</f>
        <v>17.02127659574471</v>
      </c>
      <c r="AM338" s="243">
        <f>IF(AS338=0,"n/a",((AP338/AS338)^(1/3)-1)*100)</f>
        <v>21.05990586866236</v>
      </c>
      <c r="AN338" s="243">
        <f>IF(AV338=0,"n/a",((AP338/AV338)^(1/5)-1)*100)</f>
        <v>35.59269373942691</v>
      </c>
      <c r="AO338" s="244">
        <f>IF(BB338=0,"n/a",((AP338/BB338)^(1/10)-1)*100)</f>
        <v>15.08080525020854</v>
      </c>
      <c r="AP338" s="241">
        <v>1.1</v>
      </c>
      <c r="AQ338" s="241">
        <v>0.9399999999999999</v>
      </c>
      <c r="AR338" s="241">
        <v>0.78</v>
      </c>
      <c r="AS338" s="241">
        <v>0.62</v>
      </c>
      <c r="AT338" s="245"/>
      <c r="AU338" s="241">
        <v>0.46</v>
      </c>
      <c r="AV338" s="241">
        <v>0.24</v>
      </c>
      <c r="AW338" s="245"/>
      <c r="AX338" s="583">
        <v>0</v>
      </c>
      <c r="AY338" s="394">
        <v>0</v>
      </c>
      <c r="AZ338" s="317">
        <v>0.36</v>
      </c>
      <c r="BA338" s="248">
        <v>0.3</v>
      </c>
      <c r="BB338" s="248">
        <v>0.27</v>
      </c>
      <c r="BC338" s="248">
        <v>0.225</v>
      </c>
      <c r="BD338" s="248">
        <v>0.205</v>
      </c>
      <c r="BE338" s="248">
        <v>0.05</v>
      </c>
      <c r="BF338" s="317">
        <v>0</v>
      </c>
      <c r="BG338" s="317">
        <v>0</v>
      </c>
      <c r="BH338" s="317">
        <v>0</v>
      </c>
      <c r="BI338" s="401">
        <v>0</v>
      </c>
      <c r="BJ338" s="246">
        <f>SUM(AP338:BI338)</f>
        <v>5.55</v>
      </c>
      <c r="BK338" s="250">
        <f>((AP338/AQ338)-1)*100</f>
        <v>17.02127659574471</v>
      </c>
      <c r="BL338" s="250">
        <f>((AQ338/AR338)-1)*100</f>
        <v>20.51282051282051</v>
      </c>
      <c r="BM338" s="250">
        <f>((AR338/AS338)-1)*100</f>
        <v>25.80645161290322</v>
      </c>
      <c r="BN338" s="250">
        <f>IF(AU338=0,0,IF(AU338&gt;AS338,0,((AS338/AU338)-1)*100))</f>
        <v>34.78260869565217</v>
      </c>
      <c r="BO338" s="250">
        <f>IF(AV338=0,0,IF(AV338&gt;AU338,0,((AU338/AV338)-1)*100))</f>
        <v>91.66666666666667</v>
      </c>
      <c r="BP338" s="250">
        <f>IF(AX338=0,0,IF(AX338&gt;AV338,0,((AV338/AX338)-1)*100))</f>
        <v>0</v>
      </c>
      <c r="BQ338" s="251">
        <f>IF(AY338=0,0,IF(AY338&gt;AX338,0,((AX338/AY338)-1)*100))</f>
        <v>0</v>
      </c>
      <c r="BR338" s="252">
        <f>IF(AZ338=0,0,IF(AZ338&gt;AY338,0,((AY338/AZ338)-1)*100))</f>
        <v>0</v>
      </c>
      <c r="BS338" s="252">
        <f>IF(BA338=0,0,IF(BA338&gt;AZ338,0,((AZ338/BA338)-1)*100))</f>
        <v>20</v>
      </c>
      <c r="BT338" s="252">
        <f>IF(BB338=0,0,IF(BB338&gt;BA338,0,((BA338/BB338)-1)*100))</f>
        <v>11.11111111111109</v>
      </c>
      <c r="BU338" s="252">
        <f>IF(BC338=0,0,IF(BC338&gt;BB338,0,((BB338/BC338)-1)*100))</f>
        <v>20</v>
      </c>
      <c r="BV338" s="252">
        <f>IF(BD338=0,0,IF(BD338&gt;BC338,0,((BC338/BD338)-1)*100))</f>
        <v>9.756097560975618</v>
      </c>
      <c r="BW338" s="252">
        <f>IF(BE338=0,0,IF(BE338&gt;BD338,0,((BD338/BE338)-1)*100))</f>
        <v>309.9999999999999</v>
      </c>
      <c r="BX338" s="252">
        <f>IF(BF338=0,0,IF(BF338&gt;BE338,0,((BE338/BF338)-1)*100))</f>
        <v>0</v>
      </c>
      <c r="BY338" s="252">
        <f>IF(BG338=0,0,IF(BG338&gt;BF338,0,((BF338/BG338)-1)*100))</f>
        <v>0</v>
      </c>
      <c r="BZ338" s="252">
        <f>IF(BH338=0,0,IF(BH338&gt;BG338,0,((BG338/BH338)-1)*100))</f>
        <v>0</v>
      </c>
      <c r="CA338" s="253">
        <f>IF(BI338=0,0,IF(BI338&gt;BH338,0,((BH338/BI338)-1)*100))</f>
        <v>0</v>
      </c>
      <c r="CB338" s="250">
        <f>AVERAGE(BK338:CA338)</f>
        <v>32.97982545622787</v>
      </c>
      <c r="CC338" s="250">
        <f>SQRT(AVERAGE((BK338-$CB338)^2,(BL338-$CB338)^2,(BM338-$CB338)^2,(BN338-$CB338)^2,(BO338-$CB338)^2,(BP338-$CB338)^2,(BQ338-$CB338)^2,(BR338-$CB338)^2,(BS338-$CB338)^2,(BT338-$CB338)^2,(BU338-$CB338)^2,(BV338-$CB338)^2,(BW338-$CB338)^2,(BX338-$CB338)^2,(BY338-$CB338)^2,(BZ338-$CB338)^2,(CA338-$CB338)^2))</f>
        <v>72.60584460402667</v>
      </c>
      <c r="CD338" t="s" s="116">
        <v>302</v>
      </c>
      <c r="CE338" s="254">
        <f>IF(AN338="n/a","n/a",IF(U338&lt;0,"n/a",IF(U338="n/a","n/a",I338+AN338-U338)))</f>
        <v>27.50606378394449</v>
      </c>
      <c r="CF338" s="254">
        <f>IF(AN338="n/a","n/a",I338+AN338)</f>
        <v>38.42409657082974</v>
      </c>
      <c r="CG338" s="250">
        <f>D338/10+(1000-E338)/100+IF(F338="N",2,IF(F338="Y",1,0))+IF(G338="N",2,IF(G338="Y",1,0))+IF(L338&gt;10,5,L338/2)+IF(S338&gt;100,0,IF(S338&lt;0,0,(100-S338)/10))+IF(U338&gt;100,0,IF(U338&lt;0,0,(100-U338)/10))+IF(X338="-",0,IF(X338="N/A",0,IF(X338&gt;5,0,5-X338)))+IF(Y338&gt;5,0,5-Y338)+IF(Z338="N/A",0,IF(Z338&gt;5,0,5-Z338))+IF(AB338&lt;0,0,IF(AB338="-",0,IF(AB338="N/A",0,IF(AB338&gt;10,5,AB338/2))))+IF(AC338="n/a",0,IF(AC338&lt;0,0,IF(AC338&gt;10,5,AC338/2)))+IF(AE338="n/a",0,IF(AE338&lt;0,0,IF(AE338&gt;10,5,AE338/2)))+AF338/10+IF(AG338&gt;100000,3,IF(AG338&gt;10000,2,IF(AG338&gt;1000,1,0)))+IF(AL338&gt;10,5,AL338/2)+IF(AM338="n/a",0,IF(AM338&gt;10,5,AM338/2))+IF(AN338="n/a",0,IF(AN338&gt;10,5,AN338/2))+IF(AO338="n/a",0,IF(AO338&lt;0,0,IF(AO338&gt;10,5,AO338/2)))+IF(CB338&gt;10,5,CB338/2)</f>
        <v>73.1993618266979</v>
      </c>
      <c r="CH338" s="255">
        <f>IF(AB338="n/a",1.03*AP338,IF(AB338&lt;0,1.01*AP338,IF(AB338&gt;10,1.1*AP338,(1+AB338/100)*AP338)))</f>
        <v>1.1979</v>
      </c>
      <c r="CI338" s="256">
        <f>IF($AC338="n/a",1.03*CH338,IF($AC338&lt;0,1.01*CH338,IF($AC338&gt;10,1.1*CH338,(1+$AC338/100)*CH338)))</f>
        <v>1.27408644</v>
      </c>
      <c r="CJ338" s="257">
        <f>IF($AE338="n/a",1.03*CI338,IF($AE338&lt;0,1.01*CI338,IF($AE338&gt;10,1.1*CI338,(1+$AE338/100)*CI338)))</f>
        <v>1.387480133160</v>
      </c>
      <c r="CK338" s="257">
        <f>IF($AE338="n/a",1.03*CJ338,IF($AE338&lt;0,1.01*CJ338,IF($AE338&gt;10,1.1*CJ338,(1+$AE338/100)*CJ338)))</f>
        <v>1.51096586501124</v>
      </c>
      <c r="CL338" s="258">
        <f>IF($AE338="n/a",1.03*CK338,IF($AE338&lt;0,1.01*CK338,IF($AE338&gt;10,1.1*CK338,(1+$AE338/100)*CK338)))</f>
        <v>1.64544182699724</v>
      </c>
      <c r="CM338" s="256">
        <f>SUM(CH338:CL338)</f>
        <v>7.01587426516848</v>
      </c>
      <c r="CN338" s="253">
        <f>(CM338/H338)*100</f>
        <v>15.04906534785174</v>
      </c>
      <c r="CO338" s="259">
        <v>1.48</v>
      </c>
      <c r="CP338" s="260">
        <v>21.6</v>
      </c>
      <c r="CQ338" s="261">
        <v>-16.8</v>
      </c>
      <c r="CR338" s="260">
        <v>4.4</v>
      </c>
      <c r="CS338" s="261">
        <v>1.7</v>
      </c>
    </row>
    <row r="339" ht="11.25" customHeight="1">
      <c r="A339" t="s" s="227">
        <v>1823</v>
      </c>
      <c r="B339" t="s" s="116">
        <v>1824</v>
      </c>
      <c r="C339" t="s" s="227">
        <v>128</v>
      </c>
      <c r="D339" s="218">
        <v>5</v>
      </c>
      <c r="E339" s="85">
        <v>738</v>
      </c>
      <c r="F339" t="s" s="220">
        <v>55</v>
      </c>
      <c r="G339" t="s" s="221">
        <v>141</v>
      </c>
      <c r="H339" s="493">
        <v>34.09</v>
      </c>
      <c r="I339" s="223">
        <f>(R339/H339)*100</f>
        <v>1.408037547667938</v>
      </c>
      <c r="J339" s="224">
        <v>0.1</v>
      </c>
      <c r="K339" s="224">
        <v>0.12</v>
      </c>
      <c r="L339" s="223">
        <f>((K339/J339)-1)*100</f>
        <v>20</v>
      </c>
      <c r="M339" s="226">
        <v>42795</v>
      </c>
      <c r="N339" s="226">
        <v>42797</v>
      </c>
      <c r="O339" s="226">
        <v>42809</v>
      </c>
      <c r="P339" t="s" s="227">
        <v>182</v>
      </c>
      <c r="Q339" s="316"/>
      <c r="R339" s="225">
        <f>K339*4</f>
        <v>0.48</v>
      </c>
      <c r="S339" s="228">
        <f>IF(OR(W339&lt;0.01,W339="n/a"),"n/a",R339/W339*100)</f>
        <v>27.74566473988439</v>
      </c>
      <c r="T339" s="229">
        <f>IF(OR(W339&lt;0.01,Z339="n/a"),"n/a",(H339/SQRT(22.5*W339*(H339/Z339))-1)*100)</f>
        <v>19.47938877347308</v>
      </c>
      <c r="U339" s="223">
        <f>IF(OR(W339&lt;0.01,W339="n/a"),"n/a",H339/W339)</f>
        <v>19.70520231213873</v>
      </c>
      <c r="V339" s="230">
        <v>12</v>
      </c>
      <c r="W339" s="222">
        <v>1.73</v>
      </c>
      <c r="X339" t="s" s="399">
        <v>143</v>
      </c>
      <c r="Y339" s="231">
        <v>4.34</v>
      </c>
      <c r="Z339" s="232">
        <v>1.63</v>
      </c>
      <c r="AA339" s="233">
        <v>8.1</v>
      </c>
      <c r="AB339" s="234">
        <v>-3.7</v>
      </c>
      <c r="AC339" t="s" s="422">
        <v>143</v>
      </c>
      <c r="AD339" s="236">
        <v>19.5</v>
      </c>
      <c r="AE339" t="s" s="416">
        <v>143</v>
      </c>
      <c r="AF339" s="237">
        <v>1</v>
      </c>
      <c r="AG339" s="238">
        <v>179</v>
      </c>
      <c r="AH339" s="239">
        <v>1.9</v>
      </c>
      <c r="AI339" s="240">
        <v>0.18</v>
      </c>
      <c r="AJ339" s="241">
        <f>IF(OR(AD339&lt;0,AD339="n/a",AD339=0,AN339="n/a"),"n/a",AN339/AD339)</f>
        <v>1.875117124735406</v>
      </c>
      <c r="AK339" s="618">
        <f>IF(OR(AN339&lt;0,AN339="n/a",AO339&lt;0,AO339="n/a"),"n/a",AN339/AO339)</f>
        <v>13.93699013436973</v>
      </c>
      <c r="AL339" s="243">
        <f>((AP339/AQ339)^(1/1)-1)*100</f>
        <v>35.7142857142857</v>
      </c>
      <c r="AM339" s="243">
        <f>IF(AS339=0,"n/a",((AP339/AS339)^(1/3)-1)*100)</f>
        <v>46.84780191517228</v>
      </c>
      <c r="AN339" s="243">
        <f>IF(AV339=0,"n/a",((AP339/AV339)^(1/5)-1)*100)</f>
        <v>36.56478393234042</v>
      </c>
      <c r="AO339" s="244">
        <f>IF(BB339=0,"n/a",((AP339/BB339)^(1/10)-1)*100)</f>
        <v>2.623578231728008</v>
      </c>
      <c r="AP339" s="241">
        <v>0.38</v>
      </c>
      <c r="AQ339" s="241">
        <v>0.28</v>
      </c>
      <c r="AR339" s="241">
        <v>0.18</v>
      </c>
      <c r="AS339" s="241">
        <v>0.12</v>
      </c>
      <c r="AT339" s="245"/>
      <c r="AU339" s="321">
        <v>0.08</v>
      </c>
      <c r="AV339" s="321">
        <v>0.08</v>
      </c>
      <c r="AW339" s="245"/>
      <c r="AX339" s="583">
        <v>0.08</v>
      </c>
      <c r="AY339" s="394">
        <v>0.26</v>
      </c>
      <c r="AZ339" s="248">
        <v>0.48</v>
      </c>
      <c r="BA339" s="248">
        <v>0.41</v>
      </c>
      <c r="BB339" s="248">
        <v>0.2933</v>
      </c>
      <c r="BC339" s="248">
        <v>0.243</v>
      </c>
      <c r="BD339" s="317">
        <v>0.2204</v>
      </c>
      <c r="BE339" s="317">
        <v>0.2204</v>
      </c>
      <c r="BF339" s="317">
        <v>0.2204</v>
      </c>
      <c r="BG339" s="248">
        <v>0.2204</v>
      </c>
      <c r="BH339" s="248">
        <v>0.2154</v>
      </c>
      <c r="BI339" s="249">
        <v>0.1854</v>
      </c>
      <c r="BJ339" s="246">
        <f>SUM(AP339:BI339)</f>
        <v>4.1687</v>
      </c>
      <c r="BK339" s="250">
        <f>((AP339/AQ339)-1)*100</f>
        <v>35.7142857142857</v>
      </c>
      <c r="BL339" s="250">
        <f>((AQ339/AR339)-1)*100</f>
        <v>55.55555555555558</v>
      </c>
      <c r="BM339" s="250">
        <f>((AR339/AS339)-1)*100</f>
        <v>50</v>
      </c>
      <c r="BN339" s="250">
        <f>IF(AU339=0,0,IF(AU339&gt;AS339,0,((AS339/AU339)-1)*100))</f>
        <v>50</v>
      </c>
      <c r="BO339" s="250">
        <f>IF(AV339=0,0,IF(AV339&gt;AU339,0,((AU339/AV339)-1)*100))</f>
        <v>0</v>
      </c>
      <c r="BP339" s="250">
        <f>IF(AX339=0,0,IF(AX339&gt;AV339,0,((AV339/AX339)-1)*100))</f>
        <v>0</v>
      </c>
      <c r="BQ339" s="251">
        <f>IF(AY339=0,0,IF(AY339&gt;AX339,0,((AX339/AY339)-1)*100))</f>
        <v>0</v>
      </c>
      <c r="BR339" s="252">
        <f>IF(AZ339=0,0,IF(AZ339&gt;AY339,0,((AY339/AZ339)-1)*100))</f>
        <v>0</v>
      </c>
      <c r="BS339" s="252">
        <f>IF(BA339=0,0,IF(BA339&gt;AZ339,0,((AZ339/BA339)-1)*100))</f>
        <v>17.07317073170731</v>
      </c>
      <c r="BT339" s="252">
        <f>IF(BB339=0,0,IF(BB339&gt;BA339,0,((BA339/BB339)-1)*100))</f>
        <v>39.78861234231162</v>
      </c>
      <c r="BU339" s="252">
        <f>IF(BC339=0,0,IF(BC339&gt;BB339,0,((BB339/BC339)-1)*100))</f>
        <v>20.69958847736624</v>
      </c>
      <c r="BV339" s="252">
        <f>IF(BD339=0,0,IF(BD339&gt;BC339,0,((BC339/BD339)-1)*100))</f>
        <v>10.25408348457351</v>
      </c>
      <c r="BW339" s="252">
        <f>IF(BE339=0,0,IF(BE339&gt;BD339,0,((BD339/BE339)-1)*100))</f>
        <v>0</v>
      </c>
      <c r="BX339" s="252">
        <f>IF(BF339=0,0,IF(BF339&gt;BE339,0,((BE339/BF339)-1)*100))</f>
        <v>0</v>
      </c>
      <c r="BY339" s="252">
        <f>IF(BG339=0,0,IF(BG339&gt;BF339,0,((BF339/BG339)-1)*100))</f>
        <v>0</v>
      </c>
      <c r="BZ339" s="252">
        <f>IF(BH339=0,0,IF(BH339&gt;BG339,0,((BG339/BH339)-1)*100))</f>
        <v>2.32126276694522</v>
      </c>
      <c r="CA339" s="253">
        <f>IF(BI339=0,0,IF(BI339&gt;BH339,0,((BH339/BI339)-1)*100))</f>
        <v>16.18122977346279</v>
      </c>
      <c r="CB339" s="250">
        <f>AVERAGE(BK339:CA339)</f>
        <v>17.50516404977694</v>
      </c>
      <c r="CC339" s="250">
        <f>SQRT(AVERAGE((BK339-$CB339)^2,(BL339-$CB339)^2,(BM339-$CB339)^2,(BN339-$CB339)^2,(BO339-$CB339)^2,(BP339-$CB339)^2,(BQ339-$CB339)^2,(BR339-$CB339)^2,(BS339-$CB339)^2,(BT339-$CB339)^2,(BU339-$CB339)^2,(BV339-$CB339)^2,(BW339-$CB339)^2,(BX339-$CB339)^2,(BY339-$CB339)^2,(BZ339-$CB339)^2,(CA339-$CB339)^2))</f>
        <v>20.04124185159678</v>
      </c>
      <c r="CD339" t="s" s="116">
        <v>132</v>
      </c>
      <c r="CE339" s="254">
        <f>IF(AN339="n/a","n/a",IF(U339&lt;0,"n/a",IF(U339="n/a","n/a",I339+AN339-U339)))</f>
        <v>18.26761916786963</v>
      </c>
      <c r="CF339" s="254">
        <f>IF(AN339="n/a","n/a",I339+AN339)</f>
        <v>37.97282148000836</v>
      </c>
      <c r="CG339" s="250">
        <f>D339/10+(1000-E339)/100+IF(F339="N",2,IF(F339="Y",1,0))+IF(G339="N",2,IF(G339="Y",1,0))+IF(L339&gt;10,5,L339/2)+IF(S339&gt;100,0,IF(S339&lt;0,0,(100-S339)/10))+IF(U339&gt;100,0,IF(U339&lt;0,0,(100-U339)/10))+IF(X339="-",0,IF(X339="N/A",0,IF(X339&gt;5,0,5-X339)))+IF(Y339&gt;5,0,5-Y339)+IF(Z339="N/A",0,IF(Z339&gt;5,0,5-Z339))+IF(AB339&lt;0,0,IF(AB339="-",0,IF(AB339="N/A",0,IF(AB339&gt;10,5,AB339/2))))+IF(AC339="n/a",0,IF(AC339&lt;0,0,IF(AC339&gt;10,5,AC339/2)))+IF(AE339="n/a",0,IF(AE339&lt;0,0,IF(AE339&gt;10,5,AE339/2)))+AF339/10+IF(AG339&gt;100000,3,IF(AG339&gt;10000,2,IF(AG339&gt;1000,1,0)))+IF(AL339&gt;10,5,AL339/2)+IF(AM339="n/a",0,IF(AM339&gt;10,5,AM339/2))+IF(AN339="n/a",0,IF(AN339&gt;10,5,AN339/2))+IF(AO339="n/a",0,IF(AO339&lt;0,0,IF(AO339&gt;10,5,AO339/2)))+IF(CB339&gt;10,5,CB339/2)</f>
        <v>51.81670241066169</v>
      </c>
      <c r="CH339" s="255">
        <f>IF(AB339="n/a",1.03*AP339,IF(AB339&lt;0,1.01*AP339,IF(AB339&gt;10,1.1*AP339,(1+AB339/100)*AP339)))</f>
        <v>0.3838</v>
      </c>
      <c r="CI339" s="256">
        <f>IF($AC339="n/a",1.03*CH339,IF($AC339&lt;0,1.01*CH339,IF($AC339&gt;10,1.1*CH339,(1+$AC339/100)*CH339)))</f>
        <v>0.3953140000000001</v>
      </c>
      <c r="CJ339" s="257">
        <f>IF($AE339="n/a",1.03*CI339,IF($AE339&lt;0,1.01*CI339,IF($AE339&gt;10,1.1*CI339,(1+$AE339/100)*CI339)))</f>
        <v>0.4071734200000001</v>
      </c>
      <c r="CK339" s="257">
        <f>IF($AE339="n/a",1.03*CJ339,IF($AE339&lt;0,1.01*CJ339,IF($AE339&gt;10,1.1*CJ339,(1+$AE339/100)*CJ339)))</f>
        <v>0.4193886226000001</v>
      </c>
      <c r="CL339" s="258">
        <f>IF($AE339="n/a",1.03*CK339,IF($AE339&lt;0,1.01*CK339,IF($AE339&gt;10,1.1*CK339,(1+$AE339/100)*CK339)))</f>
        <v>0.4319702812780001</v>
      </c>
      <c r="CM339" s="256">
        <f>SUM(CH339:CL339)</f>
        <v>2.037646323878</v>
      </c>
      <c r="CN339" s="253">
        <f>(CM339/H339)*100</f>
        <v>5.977255276849517</v>
      </c>
      <c r="CO339" s="259">
        <v>0.54</v>
      </c>
      <c r="CP339" s="260">
        <v>72.2</v>
      </c>
      <c r="CQ339" s="261">
        <v>-14.2</v>
      </c>
      <c r="CR339" s="260">
        <v>1.2</v>
      </c>
      <c r="CS339" s="261">
        <v>13</v>
      </c>
    </row>
    <row r="340" ht="11.25" customHeight="1">
      <c r="A340" t="s" s="227">
        <v>1825</v>
      </c>
      <c r="B340" t="s" s="116">
        <v>1826</v>
      </c>
      <c r="C340" t="s" s="227">
        <v>128</v>
      </c>
      <c r="D340" s="218">
        <v>6</v>
      </c>
      <c r="E340" s="85">
        <v>682</v>
      </c>
      <c r="F340" t="s" s="220">
        <v>129</v>
      </c>
      <c r="G340" t="s" s="221">
        <v>129</v>
      </c>
      <c r="H340" s="560">
        <v>65.05</v>
      </c>
      <c r="I340" s="223">
        <f>(R340/H340)*100</f>
        <v>3.013066871637202</v>
      </c>
      <c r="J340" s="224">
        <v>0.48</v>
      </c>
      <c r="K340" s="224">
        <v>0.49</v>
      </c>
      <c r="L340" s="223">
        <f>((K340/J340)-1)*100</f>
        <v>2.083333333333326</v>
      </c>
      <c r="M340" s="226">
        <v>42992</v>
      </c>
      <c r="N340" s="226">
        <v>42993</v>
      </c>
      <c r="O340" s="226">
        <v>43007</v>
      </c>
      <c r="P340" t="s" s="227">
        <v>546</v>
      </c>
      <c r="Q340" s="371"/>
      <c r="R340" s="225">
        <f>K340*4</f>
        <v>1.96</v>
      </c>
      <c r="S340" s="228">
        <f>IF(OR(W340&lt;0.01,W340="n/a"),"n/a",R340/W340*100)</f>
        <v>36.29629629629629</v>
      </c>
      <c r="T340" s="229">
        <f>IF(OR(W340&lt;0.01,Z340="n/a"),"n/a",(H340/SQRT(22.5*W340*(H340/Z340))-1)*100)</f>
        <v>-14.98366170095434</v>
      </c>
      <c r="U340" s="223">
        <f>IF(OR(W340&lt;0.01,W340="n/a"),"n/a",H340/W340)</f>
        <v>12.0462962962963</v>
      </c>
      <c r="V340" s="230">
        <v>12</v>
      </c>
      <c r="W340" s="561">
        <v>5.4</v>
      </c>
      <c r="X340" t="s" s="562">
        <v>143</v>
      </c>
      <c r="Y340" s="563">
        <v>2.88</v>
      </c>
      <c r="Z340" s="564">
        <v>1.35</v>
      </c>
      <c r="AA340" t="s" s="649">
        <v>143</v>
      </c>
      <c r="AB340" t="s" s="650">
        <v>143</v>
      </c>
      <c r="AC340" t="s" s="649">
        <v>143</v>
      </c>
      <c r="AD340" t="s" s="562">
        <v>143</v>
      </c>
      <c r="AE340" t="s" s="562">
        <v>143</v>
      </c>
      <c r="AF340" s="237">
        <v>0</v>
      </c>
      <c r="AG340" s="651">
        <v>38</v>
      </c>
      <c r="AH340" t="s" s="562">
        <v>143</v>
      </c>
      <c r="AI340" t="s" s="562">
        <v>143</v>
      </c>
      <c r="AJ340" t="s" s="265">
        <f>IF(OR(AD340&lt;0,AD340="n/a",AD340=0,AN340="n/a"),"n/a",AN340/AD340)</f>
        <v>143</v>
      </c>
      <c r="AK340" t="s" s="265">
        <f>IF(OR(AN340&lt;0,AN340="n/a",AO340&lt;0,AO340="n/a"),"n/a",AN340/AO340)</f>
        <v>143</v>
      </c>
      <c r="AL340" s="243">
        <f>((AP340/AQ340)^(1/1)-1)*100</f>
        <v>14.76752860336463</v>
      </c>
      <c r="AM340" s="243">
        <f>IF(AS340=0,"n/a",((AP340/AS340)^(1/3)-1)*100)</f>
        <v>13.71592897886307</v>
      </c>
      <c r="AN340" t="s" s="265">
        <f>IF(AV340=0,"n/a",((AP340/AV340)^(1/5)-1)*100)</f>
        <v>143</v>
      </c>
      <c r="AO340" t="s" s="265">
        <f>IF(BB340=0,"n/a",((AP340/BB340)^(1/10)-1)*100)</f>
        <v>143</v>
      </c>
      <c r="AP340" s="241">
        <v>1.88</v>
      </c>
      <c r="AQ340" s="241">
        <f>0.438095*2+0.380952*2</f>
        <v>1.638094</v>
      </c>
      <c r="AR340" s="241">
        <f>0.362812*2+0.344671*2</f>
        <v>1.414966</v>
      </c>
      <c r="AS340" s="241">
        <f>0.328258*2+0.310982*2</f>
        <v>1.27848</v>
      </c>
      <c r="AT340" s="245"/>
      <c r="AU340" s="241">
        <f>0.296173*2+0.246811*2</f>
        <v>1.085968</v>
      </c>
      <c r="AV340" s="321">
        <v>0</v>
      </c>
      <c r="AW340" s="245"/>
      <c r="AX340" s="583">
        <v>0</v>
      </c>
      <c r="AY340" s="394">
        <v>0</v>
      </c>
      <c r="AZ340" s="317">
        <v>0</v>
      </c>
      <c r="BA340" s="317">
        <v>0</v>
      </c>
      <c r="BB340" s="317">
        <v>0</v>
      </c>
      <c r="BC340" s="317">
        <v>0</v>
      </c>
      <c r="BD340" s="317">
        <v>0</v>
      </c>
      <c r="BE340" s="317">
        <v>0</v>
      </c>
      <c r="BF340" s="317">
        <v>0</v>
      </c>
      <c r="BG340" s="317">
        <v>0</v>
      </c>
      <c r="BH340" s="317">
        <v>0</v>
      </c>
      <c r="BI340" s="401">
        <v>0</v>
      </c>
      <c r="BJ340" s="246">
        <f>SUM(AP340:BI340)</f>
        <v>7.297508000000001</v>
      </c>
      <c r="BK340" s="250">
        <f>((AP340/AQ340)-1)*100</f>
        <v>14.76752860336463</v>
      </c>
      <c r="BL340" s="250">
        <f>((AQ340/AR340)-1)*100</f>
        <v>15.76914215606593</v>
      </c>
      <c r="BM340" s="250">
        <f>((AR340/AS340)-1)*100</f>
        <v>10.67564607971967</v>
      </c>
      <c r="BN340" s="250">
        <f>IF(AU340=0,0,IF(AU340&gt;AS340,0,((AS340/AU340)-1)*100))</f>
        <v>17.72722584827546</v>
      </c>
      <c r="BO340" s="250">
        <f>IF(AV340=0,0,IF(AV340&gt;AU340,0,((AU340/AV340)-1)*100))</f>
        <v>0</v>
      </c>
      <c r="BP340" s="250">
        <f>IF(AX340=0,0,IF(AX340&gt;AV340,0,((AV340/AX340)-1)*100))</f>
        <v>0</v>
      </c>
      <c r="BQ340" s="251">
        <f>IF(AY340=0,0,IF(AY340&gt;AX340,0,((AX340/AY340)-1)*100))</f>
        <v>0</v>
      </c>
      <c r="BR340" s="252">
        <f>IF(AZ340=0,0,IF(AZ340&gt;AY340,0,((AY340/AZ340)-1)*100))</f>
        <v>0</v>
      </c>
      <c r="BS340" s="252">
        <f>IF(BA340=0,0,IF(BA340&gt;AZ340,0,((AZ340/BA340)-1)*100))</f>
        <v>0</v>
      </c>
      <c r="BT340" s="252">
        <f>IF(BB340=0,0,IF(BB340&gt;BA340,0,((BA340/BB340)-1)*100))</f>
        <v>0</v>
      </c>
      <c r="BU340" s="252">
        <f>IF(BC340=0,0,IF(BC340&gt;BB340,0,((BB340/BC340)-1)*100))</f>
        <v>0</v>
      </c>
      <c r="BV340" s="252">
        <f>IF(BD340=0,0,IF(BD340&gt;BC340,0,((BC340/BD340)-1)*100))</f>
        <v>0</v>
      </c>
      <c r="BW340" s="252">
        <f>IF(BE340=0,0,IF(BE340&gt;BD340,0,((BD340/BE340)-1)*100))</f>
        <v>0</v>
      </c>
      <c r="BX340" s="252">
        <f>IF(BF340=0,0,IF(BF340&gt;BE340,0,((BE340/BF340)-1)*100))</f>
        <v>0</v>
      </c>
      <c r="BY340" s="252">
        <f>IF(BG340=0,0,IF(BG340&gt;BF340,0,((BF340/BG340)-1)*100))</f>
        <v>0</v>
      </c>
      <c r="BZ340" s="252">
        <f>IF(BH340=0,0,IF(BH340&gt;BG340,0,((BG340/BH340)-1)*100))</f>
        <v>0</v>
      </c>
      <c r="CA340" s="253">
        <f>IF(BI340=0,0,IF(BI340&gt;BH340,0,((BH340/BI340)-1)*100))</f>
        <v>0</v>
      </c>
      <c r="CB340" s="250">
        <f>AVERAGE(BK340:CA340)</f>
        <v>3.467031922789747</v>
      </c>
      <c r="CC340" s="250">
        <f>SQRT(AVERAGE((BK340-$CB340)^2,(BL340-$CB340)^2,(BM340-$CB340)^2,(BN340-$CB340)^2,(BO340-$CB340)^2,(BP340-$CB340)^2,(BQ340-$CB340)^2,(BR340-$CB340)^2,(BS340-$CB340)^2,(BT340-$CB340)^2,(BU340-$CB340)^2,(BV340-$CB340)^2,(BW340-$CB340)^2,(BX340-$CB340)^2,(BY340-$CB340)^2,(BZ340-$CB340)^2,(CA340-$CB340)^2))</f>
        <v>6.373771738066935</v>
      </c>
      <c r="CD340" t="s" s="116">
        <v>132</v>
      </c>
      <c r="CE340" t="s" s="402">
        <f>IF(AN340="n/a","n/a",IF(U340&lt;0,"n/a",IF(U340="n/a","n/a",I340+AN340-U340)))</f>
        <v>143</v>
      </c>
      <c r="CF340" t="s" s="402">
        <f>IF(AN340="n/a","n/a",I340+AN340)</f>
        <v>143</v>
      </c>
      <c r="CG340" s="250">
        <f>D340/10+(1000-E340)/100+IF(F340="N",2,IF(F340="Y",1,0))+IF(G340="N",2,IF(G340="Y",1,0))+IF(L340&gt;10,5,L340/2)+IF(S340&gt;100,0,IF(S340&lt;0,0,(100-S340)/10))+IF(U340&gt;100,0,IF(U340&lt;0,0,(100-U340)/10))+IF(X340="-",0,IF(X340="N/A",0,IF(X340&gt;5,0,5-X340)))+IF(Y340&gt;5,0,5-Y340)+IF(Z340="N/A",0,IF(Z340&gt;5,0,5-Z340))+IF(AB340&lt;0,0,IF(AB340="-",0,IF(AB340="N/A",0,IF(AB340&gt;10,5,AB340/2))))+IF(AC340="n/a",0,IF(AC340&lt;0,0,IF(AC340&gt;10,5,AC340/2)))+IF(AE340="n/a",0,IF(AE340&lt;0,0,IF(AE340&gt;10,5,AE340/2)))+AF340/10+IF(AG340&gt;100000,3,IF(AG340&gt;10000,2,IF(AG340&gt;1000,1,0)))+IF(AL340&gt;10,5,AL340/2)+IF(AM340="n/a",0,IF(AM340&gt;10,5,AM340/2))+IF(AN340="n/a",0,IF(AN340&gt;10,5,AN340/2))+IF(AO340="n/a",0,IF(AO340&lt;0,0,IF(AO340&gt;10,5,AO340/2)))+IF(CB340&gt;10,5,CB340/2)</f>
        <v>37.49092336880228</v>
      </c>
      <c r="CH340" s="255">
        <f>IF(AB340="n/a",1.03*AP340,IF(AB340&lt;0,1.01*AP340,IF(AB340&gt;10,1.1*AP340,(1+AB340/100)*AP340)))</f>
        <v>1.9364</v>
      </c>
      <c r="CI340" s="256">
        <f>IF($AC340="n/a",1.03*CH340,IF($AC340&lt;0,1.01*CH340,IF($AC340&gt;10,1.1*CH340,(1+$AC340/100)*CH340)))</f>
        <v>1.994492</v>
      </c>
      <c r="CJ340" s="257">
        <f>IF($AE340="n/a",1.03*CI340,IF($AE340&lt;0,1.01*CI340,IF($AE340&gt;10,1.1*CI340,(1+$AE340/100)*CI340)))</f>
        <v>2.05432676</v>
      </c>
      <c r="CK340" s="257">
        <f>IF($AE340="n/a",1.03*CJ340,IF($AE340&lt;0,1.01*CJ340,IF($AE340&gt;10,1.1*CJ340,(1+$AE340/100)*CJ340)))</f>
        <v>2.1159565628</v>
      </c>
      <c r="CL340" s="258">
        <f>IF($AE340="n/a",1.03*CK340,IF($AE340&lt;0,1.01*CK340,IF($AE340&gt;10,1.1*CK340,(1+$AE340/100)*CK340)))</f>
        <v>2.179435259684</v>
      </c>
      <c r="CM340" s="256">
        <f>SUM(CH340:CL340)</f>
        <v>10.280610582484</v>
      </c>
      <c r="CN340" s="253">
        <f>(CM340/H340)*100</f>
        <v>15.80416692157418</v>
      </c>
      <c r="CO340" t="s" s="562">
        <v>143</v>
      </c>
      <c r="CP340" t="s" s="682">
        <v>143</v>
      </c>
      <c r="CQ340" s="235">
        <v>-5.7</v>
      </c>
      <c r="CR340" s="260">
        <v>-2.7</v>
      </c>
      <c r="CS340" s="261">
        <v>-1.9</v>
      </c>
    </row>
    <row r="341" ht="11.25" customHeight="1">
      <c r="A341" t="s" s="146">
        <v>1827</v>
      </c>
      <c r="B341" t="s" s="146">
        <v>1828</v>
      </c>
      <c r="C341" t="s" s="273">
        <v>1829</v>
      </c>
      <c r="D341" s="267">
        <v>9</v>
      </c>
      <c r="E341" s="85">
        <v>341</v>
      </c>
      <c r="F341" t="s" s="151">
        <v>129</v>
      </c>
      <c r="G341" t="s" s="152">
        <v>129</v>
      </c>
      <c r="H341" s="496">
        <v>35.36</v>
      </c>
      <c r="I341" s="269">
        <f>(R341/H341)*100</f>
        <v>2.262443438914028</v>
      </c>
      <c r="J341" s="270">
        <v>0.19</v>
      </c>
      <c r="K341" s="270">
        <v>0.2</v>
      </c>
      <c r="L341" s="269">
        <f>((K341/J341)-1)*100</f>
        <v>5.263157894736836</v>
      </c>
      <c r="M341" s="272">
        <v>42872</v>
      </c>
      <c r="N341" s="272">
        <v>42874</v>
      </c>
      <c r="O341" s="272">
        <v>42881</v>
      </c>
      <c r="P341" t="s" s="273">
        <v>541</v>
      </c>
      <c r="Q341" s="329"/>
      <c r="R341" s="271">
        <f>K341*4</f>
        <v>0.8</v>
      </c>
      <c r="S341" s="275">
        <f>IF(OR(W341&lt;0.01,W341="n/a"),"n/a",R341/W341*100)</f>
        <v>53.69127516778524</v>
      </c>
      <c r="T341" s="276">
        <f>IF(OR(W341&lt;0.01,Z341="n/a"),"n/a",(H341/SQRT(22.5*W341*(H341/Z341))-1)*100)</f>
        <v>176.5290350639656</v>
      </c>
      <c r="U341" s="269">
        <f>IF(OR(W341&lt;0.01,W341="n/a"),"n/a",H341/W341)</f>
        <v>23.73154362416107</v>
      </c>
      <c r="V341" s="277">
        <v>3</v>
      </c>
      <c r="W341" s="268">
        <v>1.49</v>
      </c>
      <c r="X341" s="268">
        <v>2.38</v>
      </c>
      <c r="Y341" s="278">
        <v>2.91</v>
      </c>
      <c r="Z341" s="279">
        <v>7.25</v>
      </c>
      <c r="AA341" s="280">
        <v>25.8</v>
      </c>
      <c r="AB341" s="281">
        <v>15.1</v>
      </c>
      <c r="AC341" s="282">
        <v>10.52</v>
      </c>
      <c r="AD341" s="283">
        <v>7.8</v>
      </c>
      <c r="AE341" s="283">
        <v>10</v>
      </c>
      <c r="AF341" s="284">
        <v>7</v>
      </c>
      <c r="AG341" s="285">
        <v>762</v>
      </c>
      <c r="AH341" s="286">
        <v>1.6</v>
      </c>
      <c r="AI341" s="287">
        <v>0</v>
      </c>
      <c r="AJ341" s="288">
        <f>IF(OR(AD341&lt;0,AD341="n/a",AD341=0,AN341="n/a"),"n/a",AN341/AD341)</f>
        <v>1.08297142561152</v>
      </c>
      <c r="AK341" t="s" s="368">
        <f>IF(OR(AN341&lt;0,AN341="n/a",AO341&lt;0,AO341="n/a"),"n/a",AN341/AO341)</f>
        <v>143</v>
      </c>
      <c r="AL341" s="290">
        <f>((AP341/AQ341)^(1/1)-1)*100</f>
        <v>5.633802816901423</v>
      </c>
      <c r="AM341" s="290">
        <f>IF(AS341=0,"n/a",((AP341/AS341)^(1/3)-1)*100)</f>
        <v>5.429083162718662</v>
      </c>
      <c r="AN341" s="290">
        <f>IF(AV341=0,"n/a",((AP341/AV341)^(1/5)-1)*100)</f>
        <v>8.447177119769854</v>
      </c>
      <c r="AO341" t="s" s="368">
        <f>IF(BB341=0,"n/a",((AP341/BB341)^(1/10)-1)*100)</f>
        <v>143</v>
      </c>
      <c r="AP341" s="288">
        <v>0.75</v>
      </c>
      <c r="AQ341" s="288">
        <v>0.71</v>
      </c>
      <c r="AR341" s="510">
        <v>0.68</v>
      </c>
      <c r="AS341" s="288">
        <v>0.64</v>
      </c>
      <c r="AT341" s="292"/>
      <c r="AU341" s="288">
        <v>0.6</v>
      </c>
      <c r="AV341" s="510">
        <v>0.5</v>
      </c>
      <c r="AW341" s="292"/>
      <c r="AX341" s="293">
        <v>0.45</v>
      </c>
      <c r="AY341" s="294">
        <v>0.2</v>
      </c>
      <c r="AZ341" s="426">
        <v>0</v>
      </c>
      <c r="BA341" s="426">
        <v>0</v>
      </c>
      <c r="BB341" s="426">
        <v>0</v>
      </c>
      <c r="BC341" s="426">
        <v>0</v>
      </c>
      <c r="BD341" s="426">
        <v>0</v>
      </c>
      <c r="BE341" s="426">
        <v>0</v>
      </c>
      <c r="BF341" s="426">
        <v>0</v>
      </c>
      <c r="BG341" s="426">
        <v>0</v>
      </c>
      <c r="BH341" s="426">
        <v>0</v>
      </c>
      <c r="BI341" s="494">
        <v>0</v>
      </c>
      <c r="BJ341" s="293">
        <f>SUM(AP341:BI341)</f>
        <v>4.53</v>
      </c>
      <c r="BK341" s="297">
        <f>((AP341/AQ341)-1)*100</f>
        <v>5.633802816901423</v>
      </c>
      <c r="BL341" s="297">
        <f>((AQ341/AR341)-1)*100</f>
        <v>4.411764705882337</v>
      </c>
      <c r="BM341" s="297">
        <f>((AR341/AS341)-1)*100</f>
        <v>6.25</v>
      </c>
      <c r="BN341" s="297">
        <f>IF(AU341=0,0,IF(AU341&gt;AS341,0,((AS341/AU341)-1)*100))</f>
        <v>6.666666666666665</v>
      </c>
      <c r="BO341" s="297">
        <f>IF(AV341=0,0,IF(AV341&gt;AU341,0,((AU341/AV341)-1)*100))</f>
        <v>20</v>
      </c>
      <c r="BP341" s="297">
        <f>IF(AX341=0,0,IF(AX341&gt;AV341,0,((AV341/AX341)-1)*100))</f>
        <v>11.11111111111112</v>
      </c>
      <c r="BQ341" s="298">
        <f>IF(AY341=0,0,IF(AY341&gt;AX341,0,((AX341/AY341)-1)*100))</f>
        <v>125</v>
      </c>
      <c r="BR341" s="299">
        <f>IF(AZ341=0,0,IF(AZ341&gt;AY341,0,((AY341/AZ341)-1)*100))</f>
        <v>0</v>
      </c>
      <c r="BS341" s="299">
        <f>IF(BA341=0,0,IF(BA341&gt;AZ341,0,((AZ341/BA341)-1)*100))</f>
        <v>0</v>
      </c>
      <c r="BT341" s="299">
        <f>IF(BB341=0,0,IF(BB341&gt;BA341,0,((BA341/BB341)-1)*100))</f>
        <v>0</v>
      </c>
      <c r="BU341" s="299">
        <f>IF(BC341=0,0,IF(BC341&gt;BB341,0,((BB341/BC341)-1)*100))</f>
        <v>0</v>
      </c>
      <c r="BV341" s="299">
        <f>IF(BD341=0,0,IF(BD341&gt;BC341,0,((BC341/BD341)-1)*100))</f>
        <v>0</v>
      </c>
      <c r="BW341" s="299">
        <f>IF(BE341=0,0,IF(BE341&gt;BD341,0,((BD341/BE341)-1)*100))</f>
        <v>0</v>
      </c>
      <c r="BX341" s="299">
        <f>IF(BF341=0,0,IF(BF341&gt;BE341,0,((BE341/BF341)-1)*100))</f>
        <v>0</v>
      </c>
      <c r="BY341" s="299">
        <f>IF(BG341=0,0,IF(BG341&gt;BF341,0,((BF341/BG341)-1)*100))</f>
        <v>0</v>
      </c>
      <c r="BZ341" s="299">
        <f>IF(BH341=0,0,IF(BH341&gt;BG341,0,((BG341/BH341)-1)*100))</f>
        <v>0</v>
      </c>
      <c r="CA341" s="300">
        <f>IF(BI341=0,0,IF(BI341&gt;BH341,0,((BH341/BI341)-1)*100))</f>
        <v>0</v>
      </c>
      <c r="CB341" s="297">
        <f>AVERAGE(BK341:CA341)</f>
        <v>10.53372619415068</v>
      </c>
      <c r="CC341" s="297">
        <f>SQRT(AVERAGE((BK341-$CB341)^2,(BL341-$CB341)^2,(BM341-$CB341)^2,(BN341-$CB341)^2,(BO341-$CB341)^2,(BP341-$CB341)^2,(BQ341-$CB341)^2,(BR341-$CB341)^2,(BS341-$CB341)^2,(BT341-$CB341)^2,(BU341-$CB341)^2,(BV341-$CB341)^2,(BW341-$CB341)^2,(BX341-$CB341)^2,(BY341-$CB341)^2,(BZ341-$CB341)^2,(CA341-$CB341)^2))</f>
        <v>29.10109917926184</v>
      </c>
      <c r="CD341" t="s" s="146">
        <v>302</v>
      </c>
      <c r="CE341" s="301">
        <f>IF(AN341="n/a","n/a",IF(U341&lt;0,"n/a",IF(U341="n/a","n/a",I341+AN341-U341)))</f>
        <v>-13.02192306547719</v>
      </c>
      <c r="CF341" s="301">
        <f>IF(AN341="n/a","n/a",I341+AN341)</f>
        <v>10.70962055868388</v>
      </c>
      <c r="CG341" s="297">
        <f>D341/10+(1000-E341)/100+IF(F341="N",2,IF(F341="Y",1,0))+IF(G341="N",2,IF(G341="Y",1,0))+IF(L341&gt;10,5,L341/2)+IF(S341&gt;100,0,IF(S341&lt;0,0,(100-S341)/10))+IF(U341&gt;100,0,IF(U341&lt;0,0,(100-U341)/10))+IF(X341="-",0,IF(X341="N/A",0,IF(X341&gt;5,0,5-X341)))+IF(Y341&gt;5,0,5-Y341)+IF(Z341="N/A",0,IF(Z341&gt;5,0,5-Z341))+IF(AB341&lt;0,0,IF(AB341="-",0,IF(AB341="N/A",0,IF(AB341&gt;10,5,AB341/2))))+IF(AC341="n/a",0,IF(AC341&lt;0,0,IF(AC341&gt;10,5,AC341/2)))+IF(AE341="n/a",0,IF(AE341&lt;0,0,IF(AE341&gt;10,5,AE341/2)))+AF341/10+IF(AG341&gt;100000,3,IF(AG341&gt;10000,2,IF(AG341&gt;1000,1,0)))+IF(AL341&gt;10,5,AL341/2)+IF(AM341="n/a",0,IF(AM341&gt;10,5,AM341/2))+IF(AN341="n/a",0,IF(AN341&gt;10,5,AN341/2))+IF(AO341="n/a",0,IF(AO341&lt;0,0,IF(AO341&gt;10,5,AO341/2)))+IF(CB341&gt;10,5,CB341/2)</f>
        <v>57.54432861786876</v>
      </c>
      <c r="CH341" s="302">
        <f>IF(AB341="n/a",1.03*AP341,IF(AB341&lt;0,1.01*AP341,IF(AB341&gt;10,1.1*AP341,(1+AB341/100)*AP341)))</f>
        <v>0.8250000000000001</v>
      </c>
      <c r="CI341" s="303">
        <f>IF($AC341="n/a",1.03*CH341,IF($AC341&lt;0,1.01*CH341,IF($AC341&gt;10,1.1*CH341,(1+$AC341/100)*CH341)))</f>
        <v>0.9075000000000002</v>
      </c>
      <c r="CJ341" s="304">
        <f>IF($AE341="n/a",1.03*CI341,IF($AE341&lt;0,1.01*CI341,IF($AE341&gt;10,1.1*CI341,(1+$AE341/100)*CI341)))</f>
        <v>0.9982500000000003</v>
      </c>
      <c r="CK341" s="304">
        <f>IF($AE341="n/a",1.03*CJ341,IF($AE341&lt;0,1.01*CJ341,IF($AE341&gt;10,1.1*CJ341,(1+$AE341/100)*CJ341)))</f>
        <v>1.098075</v>
      </c>
      <c r="CL341" s="305">
        <f>IF($AE341="n/a",1.03*CK341,IF($AE341&lt;0,1.01*CK341,IF($AE341&gt;10,1.1*CK341,(1+$AE341/100)*CK341)))</f>
        <v>1.2078825</v>
      </c>
      <c r="CM341" s="303">
        <f>SUM(CH341:CL341)</f>
        <v>5.036707500000001</v>
      </c>
      <c r="CN341" s="300">
        <f>(CM341/H341)*100</f>
        <v>14.24408229638009</v>
      </c>
      <c r="CO341" s="306">
        <v>1.08</v>
      </c>
      <c r="CP341" s="307">
        <v>87.09999999999999</v>
      </c>
      <c r="CQ341" s="308">
        <v>-30.5</v>
      </c>
      <c r="CR341" s="307">
        <v>-2.2</v>
      </c>
      <c r="CS341" s="308">
        <v>10.9</v>
      </c>
    </row>
    <row r="342" ht="11.25" customHeight="1">
      <c r="A342" t="s" s="110">
        <v>1830</v>
      </c>
      <c r="B342" t="s" s="110">
        <v>1831</v>
      </c>
      <c r="C342" t="s" s="173">
        <v>518</v>
      </c>
      <c r="D342" s="174">
        <v>7</v>
      </c>
      <c r="E342" s="85">
        <v>467</v>
      </c>
      <c r="F342" t="s" s="118">
        <v>55</v>
      </c>
      <c r="G342" t="s" s="113">
        <v>55</v>
      </c>
      <c r="H342" s="495">
        <v>35.06</v>
      </c>
      <c r="I342" s="177">
        <f>(R342/H342)*100</f>
        <v>3.650884198516828</v>
      </c>
      <c r="J342" s="311">
        <v>0.3</v>
      </c>
      <c r="K342" s="311">
        <v>0.32</v>
      </c>
      <c r="L342" s="177">
        <f>((K342/J342)-1)*100</f>
        <v>6.666666666666665</v>
      </c>
      <c r="M342" s="179">
        <v>42767</v>
      </c>
      <c r="N342" s="179">
        <v>42769</v>
      </c>
      <c r="O342" s="179">
        <v>42795</v>
      </c>
      <c r="P342" t="s" s="173">
        <v>147</v>
      </c>
      <c r="Q342" s="397"/>
      <c r="R342" s="180">
        <f>K342*4</f>
        <v>1.28</v>
      </c>
      <c r="S342" s="181">
        <f>IF(OR(W342&lt;0.01,W342="n/a"),"n/a",R342/W342*100)</f>
        <v>93.43065693430657</v>
      </c>
      <c r="T342" s="182">
        <f>IF(OR(W342&lt;0.01,Z342="n/a"),"n/a",(H342/SQRT(22.5*W342*(H342/Z342))-1)*100)</f>
        <v>101.7882744482074</v>
      </c>
      <c r="U342" s="177">
        <f>IF(OR(W342&lt;0.01,W342="n/a"),"n/a",H342/W342)</f>
        <v>25.59124087591241</v>
      </c>
      <c r="V342" s="183">
        <v>12</v>
      </c>
      <c r="W342" s="176">
        <v>1.37</v>
      </c>
      <c r="X342" s="176">
        <v>4.39</v>
      </c>
      <c r="Y342" s="184">
        <v>4</v>
      </c>
      <c r="Z342" s="185">
        <v>3.58</v>
      </c>
      <c r="AA342" s="186">
        <v>14</v>
      </c>
      <c r="AB342" s="187">
        <v>5.2</v>
      </c>
      <c r="AC342" s="188">
        <v>7.57</v>
      </c>
      <c r="AD342" s="189">
        <v>3.3</v>
      </c>
      <c r="AE342" s="189">
        <v>5.82</v>
      </c>
      <c r="AF342" s="190">
        <v>22</v>
      </c>
      <c r="AG342" s="191">
        <v>209608</v>
      </c>
      <c r="AH342" s="192">
        <v>0</v>
      </c>
      <c r="AI342" s="193">
        <v>0.75</v>
      </c>
      <c r="AJ342" s="194">
        <f>IF(OR(AD342&lt;0,AD342="n/a",AD342=0,AN342="n/a"),"n/a",AN342/AD342)</f>
        <v>2.559750642354501</v>
      </c>
      <c r="AK342" s="195">
        <f>IF(OR(AN342&lt;0,AN342="n/a",AO342&lt;0,AO342="n/a"),"n/a",AN342/AO342)</f>
        <v>3.74345613910795</v>
      </c>
      <c r="AL342" s="196">
        <f>((AP342/AQ342)^(1/1)-1)*100</f>
        <v>7.14285714285714</v>
      </c>
      <c r="AM342" s="196">
        <f>IF(AS342=0,"n/a",((AP342/AS342)^(1/3)-1)*100)</f>
        <v>7.721734501594191</v>
      </c>
      <c r="AN342" s="196">
        <f>IF(AV342=0,"n/a",((AP342/AV342)^(1/5)-1)*100)</f>
        <v>8.447177119769854</v>
      </c>
      <c r="AO342" s="197">
        <f>IF(BB342=0,"n/a",((AP342/BB342)^(1/10)-1)*100)</f>
        <v>2.256518256357287</v>
      </c>
      <c r="AP342" s="194">
        <v>1.2</v>
      </c>
      <c r="AQ342" s="194">
        <v>1.12</v>
      </c>
      <c r="AR342" s="194">
        <v>1.04</v>
      </c>
      <c r="AS342" s="194">
        <v>0.96</v>
      </c>
      <c r="AT342" s="199"/>
      <c r="AU342" s="194">
        <v>0.88</v>
      </c>
      <c r="AV342" s="194">
        <v>0.8</v>
      </c>
      <c r="AW342" s="199"/>
      <c r="AX342" s="398">
        <v>0.72</v>
      </c>
      <c r="AY342" s="370">
        <v>0.8</v>
      </c>
      <c r="AZ342" s="202">
        <v>1.28</v>
      </c>
      <c r="BA342" s="202">
        <v>1.16</v>
      </c>
      <c r="BB342" s="202">
        <v>0.96</v>
      </c>
      <c r="BC342" s="202">
        <v>0.76</v>
      </c>
      <c r="BD342" s="202">
        <v>0.68</v>
      </c>
      <c r="BE342" s="202">
        <v>0.6</v>
      </c>
      <c r="BF342" s="202">
        <v>0.52</v>
      </c>
      <c r="BG342" s="202">
        <v>0.44</v>
      </c>
      <c r="BH342" s="202">
        <v>0.36</v>
      </c>
      <c r="BI342" s="314">
        <v>0.30667</v>
      </c>
      <c r="BJ342" s="200">
        <f>SUM(AP342:BI342)</f>
        <v>14.58667</v>
      </c>
      <c r="BK342" s="205">
        <f>((AP342/AQ342)-1)*100</f>
        <v>7.14285714285714</v>
      </c>
      <c r="BL342" s="205">
        <f>((AQ342/AR342)-1)*100</f>
        <v>7.692307692307709</v>
      </c>
      <c r="BM342" s="205">
        <f>((AR342/AS342)-1)*100</f>
        <v>8.333333333333348</v>
      </c>
      <c r="BN342" s="205">
        <f>IF(AU342=0,0,IF(AU342&gt;AS342,0,((AS342/AU342)-1)*100))</f>
        <v>9.090909090909083</v>
      </c>
      <c r="BO342" s="205">
        <f>IF(AV342=0,0,IF(AV342&gt;AU342,0,((AU342/AV342)-1)*100))</f>
        <v>9.999999999999986</v>
      </c>
      <c r="BP342" s="205">
        <f>IF(AX342=0,0,IF(AX342&gt;AV342,0,((AV342/AX342)-1)*100))</f>
        <v>11.11111111111112</v>
      </c>
      <c r="BQ342" s="613">
        <f>IF(AY342=0,0,IF(AY342&gt;AX342,0,((AX342/AY342)-1)*100))</f>
        <v>0</v>
      </c>
      <c r="BR342" s="207">
        <f>IF(AZ342=0,0,IF(AZ342&gt;AY342,0,((AY342/AZ342)-1)*100))</f>
        <v>0</v>
      </c>
      <c r="BS342" s="207">
        <f>IF(BA342=0,0,IF(BA342&gt;AZ342,0,((AZ342/BA342)-1)*100))</f>
        <v>10.34482758620692</v>
      </c>
      <c r="BT342" s="207">
        <f>IF(BB342=0,0,IF(BB342&gt;BA342,0,((BA342/BB342)-1)*100))</f>
        <v>20.83333333333333</v>
      </c>
      <c r="BU342" s="207">
        <f>IF(BC342=0,0,IF(BC342&gt;BB342,0,((BB342/BC342)-1)*100))</f>
        <v>26.31578947368421</v>
      </c>
      <c r="BV342" s="207">
        <f>IF(BD342=0,0,IF(BD342&gt;BC342,0,((BC342/BD342)-1)*100))</f>
        <v>11.76470588235294</v>
      </c>
      <c r="BW342" s="207">
        <f>IF(BE342=0,0,IF(BE342&gt;BD342,0,((BD342/BE342)-1)*100))</f>
        <v>13.33333333333335</v>
      </c>
      <c r="BX342" s="207">
        <f>IF(BF342=0,0,IF(BF342&gt;BE342,0,((BE342/BF342)-1)*100))</f>
        <v>15.38461538461537</v>
      </c>
      <c r="BY342" s="207">
        <f>IF(BG342=0,0,IF(BG342&gt;BF342,0,((BF342/BG342)-1)*100))</f>
        <v>18.18181818181819</v>
      </c>
      <c r="BZ342" s="207">
        <f>IF(BH342=0,0,IF(BH342&gt;BG342,0,((BG342/BH342)-1)*100))</f>
        <v>22.22222222222223</v>
      </c>
      <c r="CA342" s="208">
        <f>IF(BI342=0,0,IF(BI342&gt;BH342,0,((BH342/BI342)-1)*100))</f>
        <v>17.39002836925685</v>
      </c>
      <c r="CB342" s="205">
        <f>AVERAGE(BK342:CA342)</f>
        <v>12.30242306690246</v>
      </c>
      <c r="CC342" s="205">
        <f>SQRT(AVERAGE((BK342-$CB342)^2,(BL342-$CB342)^2,(BM342-$CB342)^2,(BN342-$CB342)^2,(BO342-$CB342)^2,(BP342-$CB342)^2,(BQ342-$CB342)^2,(BR342-$CB342)^2,(BS342-$CB342)^2,(BT342-$CB342)^2,(BU342-$CB342)^2,(BV342-$CB342)^2,(BW342-$CB342)^2,(BX342-$CB342)^2,(BY342-$CB342)^2,(BZ342-$CB342)^2,(CA342-$CB342)^2))</f>
        <v>6.970735827669466</v>
      </c>
      <c r="CD342" t="s" s="110">
        <v>188</v>
      </c>
      <c r="CE342" s="209">
        <f>IF(AN342="n/a","n/a",IF(U342&lt;0,"n/a",IF(U342="n/a","n/a",I342+AN342-U342)))</f>
        <v>-13.49317955762573</v>
      </c>
      <c r="CF342" s="209">
        <f>IF(AN342="n/a","n/a",I342+AN342)</f>
        <v>12.09806131828668</v>
      </c>
      <c r="CG342" s="205">
        <f>D342/10+(1000-E342)/100+IF(F342="N",2,IF(F342="Y",1,0))+IF(G342="N",2,IF(G342="Y",1,0))+IF(L342&gt;10,5,L342/2)+IF(S342&gt;100,0,IF(S342&lt;0,0,(100-S342)/10))+IF(U342&gt;100,0,IF(U342&lt;0,0,(100-U342)/10))+IF(X342="-",0,IF(X342="N/A",0,IF(X342&gt;5,0,5-X342)))+IF(Y342&gt;5,0,5-Y342)+IF(Z342="N/A",0,IF(Z342&gt;5,0,5-Z342))+IF(AB342&lt;0,0,IF(AB342="-",0,IF(AB342="N/A",0,IF(AB342&gt;10,5,AB342/2))))+IF(AC342="n/a",0,IF(AC342&lt;0,0,IF(AC342&gt;10,5,AC342/2)))+IF(AE342="n/a",0,IF(AE342&lt;0,0,IF(AE342&gt;10,5,AE342/2)))+AF342/10+IF(AG342&gt;100000,3,IF(AG342&gt;10000,2,IF(AG342&gt;1000,1,0)))+IF(AL342&gt;10,5,AL342/2)+IF(AM342="n/a",0,IF(AM342&gt;10,5,AM342/2))+IF(AN342="n/a",0,IF(AN342&gt;10,5,AN342/2))+IF(AO342="n/a",0,IF(AO342&lt;0,0,IF(AO342&gt;10,5,AO342/2)))+IF(CB342&gt;10,5,CB342/2)</f>
        <v>56.77028706260067</v>
      </c>
      <c r="CH342" s="315">
        <f>IF(AB342="n/a",1.03*AP342,IF(AB342&lt;0,1.01*AP342,IF(AB342&gt;10,1.1*AP342,(1+AB342/100)*AP342)))</f>
        <v>1.2624</v>
      </c>
      <c r="CI342" s="211">
        <f>IF($AC342="n/a",1.03*CH342,IF($AC342&lt;0,1.01*CH342,IF($AC342&gt;10,1.1*CH342,(1+$AC342/100)*CH342)))</f>
        <v>1.35796368</v>
      </c>
      <c r="CJ342" s="212">
        <f>IF($AE342="n/a",1.03*CI342,IF($AE342&lt;0,1.01*CI342,IF($AE342&gt;10,1.1*CI342,(1+$AE342/100)*CI342)))</f>
        <v>1.436997166176</v>
      </c>
      <c r="CK342" s="212">
        <f>IF($AE342="n/a",1.03*CJ342,IF($AE342&lt;0,1.01*CJ342,IF($AE342&gt;10,1.1*CJ342,(1+$AE342/100)*CJ342)))</f>
        <v>1.520630401247443</v>
      </c>
      <c r="CL342" s="210">
        <f>IF($AE342="n/a",1.03*CK342,IF($AE342&lt;0,1.01*CK342,IF($AE342&gt;10,1.1*CK342,(1+$AE342/100)*CK342)))</f>
        <v>1.609131090600045</v>
      </c>
      <c r="CM342" s="211">
        <f>SUM(CH342:CL342)</f>
        <v>7.187122338023489</v>
      </c>
      <c r="CN342" s="208">
        <f>(CM342/H342)*100</f>
        <v>20.49949326304475</v>
      </c>
      <c r="CO342" s="213">
        <v>0.99</v>
      </c>
      <c r="CP342" s="214">
        <v>17.5</v>
      </c>
      <c r="CQ342" s="215">
        <v>-4.7</v>
      </c>
      <c r="CR342" s="214">
        <v>-0.4</v>
      </c>
      <c r="CS342" s="215">
        <v>3.9</v>
      </c>
    </row>
    <row r="343" ht="11.25" customHeight="1">
      <c r="A343" t="s" s="227">
        <v>1832</v>
      </c>
      <c r="B343" t="s" s="116">
        <v>1833</v>
      </c>
      <c r="C343" t="s" s="227">
        <v>220</v>
      </c>
      <c r="D343" s="218">
        <v>6</v>
      </c>
      <c r="E343" s="85">
        <v>650</v>
      </c>
      <c r="F343" t="s" s="220">
        <v>55</v>
      </c>
      <c r="G343" t="s" s="221">
        <v>55</v>
      </c>
      <c r="H343" s="493">
        <v>91.08</v>
      </c>
      <c r="I343" s="223">
        <f>(R343/H343)*100</f>
        <v>3.074220465524813</v>
      </c>
      <c r="J343" s="224">
        <v>0.63</v>
      </c>
      <c r="K343" s="224">
        <v>0.7</v>
      </c>
      <c r="L343" s="223">
        <f>((K343/J343)-1)*100</f>
        <v>11.11111111111109</v>
      </c>
      <c r="M343" s="226">
        <v>42871</v>
      </c>
      <c r="N343" s="226">
        <v>42873</v>
      </c>
      <c r="O343" s="226">
        <v>42887</v>
      </c>
      <c r="P343" t="s" s="227">
        <v>147</v>
      </c>
      <c r="Q343" s="319"/>
      <c r="R343" s="225">
        <f>K343*4</f>
        <v>2.8</v>
      </c>
      <c r="S343" s="228">
        <f>IF(OR(W343&lt;0.01,W343="n/a"),"n/a",R343/W343*100)</f>
        <v>83.8323353293413</v>
      </c>
      <c r="T343" s="229">
        <f>IF(OR(W343&lt;0.01,Z343="n/a"),"n/a",(H343/SQRT(22.5*W343*(H343/Z343))-1)*100)</f>
        <v>59.91464789311343</v>
      </c>
      <c r="U343" s="223">
        <f>IF(OR(W343&lt;0.01,W343="n/a"),"n/a",H343/W343)</f>
        <v>27.26946107784431</v>
      </c>
      <c r="V343" s="230">
        <v>12</v>
      </c>
      <c r="W343" s="222">
        <v>3.34</v>
      </c>
      <c r="X343" t="s" s="399">
        <v>143</v>
      </c>
      <c r="Y343" s="231">
        <v>0.51</v>
      </c>
      <c r="Z343" s="232">
        <v>2.11</v>
      </c>
      <c r="AA343" s="233">
        <v>7.8</v>
      </c>
      <c r="AB343" s="234">
        <v>-62.1</v>
      </c>
      <c r="AC343" s="235">
        <v>35.55</v>
      </c>
      <c r="AD343" s="236">
        <v>-17.1</v>
      </c>
      <c r="AE343" s="236">
        <v>-7.85</v>
      </c>
      <c r="AF343" s="237">
        <v>16</v>
      </c>
      <c r="AG343" s="238">
        <v>47160</v>
      </c>
      <c r="AH343" s="239">
        <v>0.1</v>
      </c>
      <c r="AI343" s="240">
        <v>0.45</v>
      </c>
      <c r="AJ343" t="s" s="265">
        <f>IF(OR(AD343&lt;0,AD343="n/a",AD343=0,AN343="n/a"),"n/a",AN343/AD343)</f>
        <v>143</v>
      </c>
      <c r="AK343" t="s" s="265">
        <f>IF(OR(AN343&lt;0,AN343="n/a",AO343&lt;0,AO343="n/a"),"n/a",AN343/AO343)</f>
        <v>143</v>
      </c>
      <c r="AL343" s="243">
        <f>((AP343/AQ343)^(1/1)-1)*100</f>
        <v>12.38532110091743</v>
      </c>
      <c r="AM343" s="243">
        <f>IF(AS343=0,"n/a",((AP343/AS343)^(1/3)-1)*100)</f>
        <v>22.66213462122171</v>
      </c>
      <c r="AN343" t="s" s="265">
        <f>IF(AV343=0,"n/a",((AP343/AV343)^(1/5)-1)*100)</f>
        <v>143</v>
      </c>
      <c r="AO343" t="s" s="265">
        <f>IF(BB343=0,"n/a",((AP343/BB343)^(1/10)-1)*100)</f>
        <v>143</v>
      </c>
      <c r="AP343" s="241">
        <v>2.45</v>
      </c>
      <c r="AQ343" s="241">
        <v>2.18</v>
      </c>
      <c r="AR343" s="241">
        <v>1.89</v>
      </c>
      <c r="AS343" s="241">
        <v>1.3275</v>
      </c>
      <c r="AT343" s="245"/>
      <c r="AU343" s="241">
        <v>0.45</v>
      </c>
      <c r="AV343" s="321">
        <v>0</v>
      </c>
      <c r="AW343" s="245"/>
      <c r="AX343" s="583">
        <v>0</v>
      </c>
      <c r="AY343" s="394">
        <v>0</v>
      </c>
      <c r="AZ343" s="317">
        <v>0</v>
      </c>
      <c r="BA343" s="317">
        <v>0</v>
      </c>
      <c r="BB343" s="317">
        <v>0</v>
      </c>
      <c r="BC343" s="317">
        <v>0</v>
      </c>
      <c r="BD343" s="317">
        <v>0</v>
      </c>
      <c r="BE343" s="317">
        <v>0</v>
      </c>
      <c r="BF343" s="317">
        <v>0</v>
      </c>
      <c r="BG343" s="317">
        <v>0</v>
      </c>
      <c r="BH343" s="317">
        <v>0</v>
      </c>
      <c r="BI343" s="401">
        <v>0</v>
      </c>
      <c r="BJ343" s="246">
        <f>SUM(AP343:BI343)</f>
        <v>8.297499999999999</v>
      </c>
      <c r="BK343" s="250">
        <f>((AP343/AQ343)-1)*100</f>
        <v>12.38532110091743</v>
      </c>
      <c r="BL343" s="250">
        <f>((AQ343/AR343)-1)*100</f>
        <v>15.34391534391535</v>
      </c>
      <c r="BM343" s="250">
        <f>((AR343/AS343)-1)*100</f>
        <v>42.3728813559322</v>
      </c>
      <c r="BN343" s="250">
        <f>IF(AU343=0,0,IF(AU343&gt;AS343,0,((AS343/AU343)-1)*100))</f>
        <v>195</v>
      </c>
      <c r="BO343" s="250">
        <f>IF(AV343=0,0,IF(AV343&gt;AU343,0,((AU343/AV343)-1)*100))</f>
        <v>0</v>
      </c>
      <c r="BP343" s="250">
        <f>IF(AX343=0,0,IF(AX343&gt;AV343,0,((AV343/AX343)-1)*100))</f>
        <v>0</v>
      </c>
      <c r="BQ343" s="251">
        <f>IF(AY343=0,0,IF(AY343&gt;AX343,0,((AX343/AY343)-1)*100))</f>
        <v>0</v>
      </c>
      <c r="BR343" s="252">
        <f>IF(AZ343=0,0,IF(AZ343&gt;AY343,0,((AY343/AZ343)-1)*100))</f>
        <v>0</v>
      </c>
      <c r="BS343" s="252">
        <f>IF(BA343=0,0,IF(BA343&gt;AZ343,0,((AZ343/BA343)-1)*100))</f>
        <v>0</v>
      </c>
      <c r="BT343" s="252">
        <f>IF(BB343=0,0,IF(BB343&gt;BA343,0,((BA343/BB343)-1)*100))</f>
        <v>0</v>
      </c>
      <c r="BU343" s="252">
        <f>IF(BC343=0,0,IF(BC343&gt;BB343,0,((BB343/BC343)-1)*100))</f>
        <v>0</v>
      </c>
      <c r="BV343" s="252">
        <f>IF(BD343=0,0,IF(BD343&gt;BC343,0,((BC343/BD343)-1)*100))</f>
        <v>0</v>
      </c>
      <c r="BW343" s="252">
        <f>IF(BE343=0,0,IF(BE343&gt;BD343,0,((BD343/BE343)-1)*100))</f>
        <v>0</v>
      </c>
      <c r="BX343" s="252">
        <f>IF(BF343=0,0,IF(BF343&gt;BE343,0,((BE343/BF343)-1)*100))</f>
        <v>0</v>
      </c>
      <c r="BY343" s="252">
        <f>IF(BG343=0,0,IF(BG343&gt;BF343,0,((BF343/BG343)-1)*100))</f>
        <v>0</v>
      </c>
      <c r="BZ343" s="252">
        <f>IF(BH343=0,0,IF(BH343&gt;BG343,0,((BG343/BH343)-1)*100))</f>
        <v>0</v>
      </c>
      <c r="CA343" s="253">
        <f>IF(BI343=0,0,IF(BI343&gt;BH343,0,((BH343/BI343)-1)*100))</f>
        <v>0</v>
      </c>
      <c r="CB343" s="250">
        <f>AVERAGE(BK343:CA343)</f>
        <v>15.59424222357441</v>
      </c>
      <c r="CC343" s="250">
        <f>SQRT(AVERAGE((BK343-$CB343)^2,(BL343-$CB343)^2,(BM343-$CB343)^2,(BN343-$CB343)^2,(BO343-$CB343)^2,(BP343-$CB343)^2,(BQ343-$CB343)^2,(BR343-$CB343)^2,(BS343-$CB343)^2,(BT343-$CB343)^2,(BU343-$CB343)^2,(BV343-$CB343)^2,(BW343-$CB343)^2,(BX343-$CB343)^2,(BY343-$CB343)^2,(BZ343-$CB343)^2,(CA343-$CB343)^2))</f>
        <v>46.06595422185472</v>
      </c>
      <c r="CD343" t="s" s="116">
        <v>222</v>
      </c>
      <c r="CE343" t="s" s="402">
        <f>IF(AN343="n/a","n/a",IF(U343&lt;0,"n/a",IF(U343="n/a","n/a",I343+AN343-U343)))</f>
        <v>143</v>
      </c>
      <c r="CF343" t="s" s="402">
        <f>IF(AN343="n/a","n/a",I343+AN343)</f>
        <v>143</v>
      </c>
      <c r="CG343" s="250">
        <f>D343/10+(1000-E343)/100+IF(F343="N",2,IF(F343="Y",1,0))+IF(G343="N",2,IF(G343="Y",1,0))+IF(L343&gt;10,5,L343/2)+IF(S343&gt;100,0,IF(S343&lt;0,0,(100-S343)/10))+IF(U343&gt;100,0,IF(U343&lt;0,0,(100-U343)/10))+IF(X343="-",0,IF(X343="N/A",0,IF(X343&gt;5,0,5-X343)))+IF(Y343&gt;5,0,5-Y343)+IF(Z343="N/A",0,IF(Z343&gt;5,0,5-Z343))+IF(AB343&lt;0,0,IF(AB343="-",0,IF(AB343="N/A",0,IF(AB343&gt;10,5,AB343/2))))+IF(AC343="n/a",0,IF(AC343&lt;0,0,IF(AC343&gt;10,5,AC343/2)))+IF(AE343="n/a",0,IF(AE343&lt;0,0,IF(AE343&gt;10,5,AE343/2)))+AF343/10+IF(AG343&gt;100000,3,IF(AG343&gt;10000,2,IF(AG343&gt;1000,1,0)))+IF(AL343&gt;10,5,AL343/2)+IF(AM343="n/a",0,IF(AM343&gt;10,5,AM343/2))+IF(AN343="n/a",0,IF(AN343&gt;10,5,AN343/2))+IF(AO343="n/a",0,IF(AO343&lt;0,0,IF(AO343&gt;10,5,AO343/2)))+IF(CB343&gt;10,5,CB343/2)</f>
        <v>52.96982035928144</v>
      </c>
      <c r="CH343" s="255">
        <f>IF(AB343="n/a",1.03*AP343,IF(AB343&lt;0,1.01*AP343,IF(AB343&gt;10,1.1*AP343,(1+AB343/100)*AP343)))</f>
        <v>2.4745</v>
      </c>
      <c r="CI343" s="256">
        <f>IF($AC343="n/a",1.03*CH343,IF($AC343&lt;0,1.01*CH343,IF($AC343&gt;10,1.1*CH343,(1+$AC343/100)*CH343)))</f>
        <v>2.721950000000001</v>
      </c>
      <c r="CJ343" s="257">
        <f>IF($AE343="n/a",1.03*CI343,IF($AE343&lt;0,1.01*CI343,IF($AE343&gt;10,1.1*CI343,(1+$AE343/100)*CI343)))</f>
        <v>2.749169500000001</v>
      </c>
      <c r="CK343" s="257">
        <f>IF($AE343="n/a",1.03*CJ343,IF($AE343&lt;0,1.01*CJ343,IF($AE343&gt;10,1.1*CJ343,(1+$AE343/100)*CJ343)))</f>
        <v>2.776661195000001</v>
      </c>
      <c r="CL343" s="258">
        <f>IF($AE343="n/a",1.03*CK343,IF($AE343&lt;0,1.01*CK343,IF($AE343&gt;10,1.1*CK343,(1+$AE343/100)*CK343)))</f>
        <v>2.804427806950001</v>
      </c>
      <c r="CM343" s="256">
        <f>SUM(CH343:CL343)</f>
        <v>13.526708501950</v>
      </c>
      <c r="CN343" s="253">
        <f>(CM343/H343)*100</f>
        <v>14.85145860995828</v>
      </c>
      <c r="CO343" s="259">
        <v>1.2</v>
      </c>
      <c r="CP343" s="260">
        <v>21.2</v>
      </c>
      <c r="CQ343" s="261">
        <v>-4.1</v>
      </c>
      <c r="CR343" s="260">
        <v>2.6</v>
      </c>
      <c r="CS343" s="261">
        <v>10.8</v>
      </c>
    </row>
    <row r="344" ht="11.25" customHeight="1">
      <c r="A344" t="s" s="227">
        <v>1834</v>
      </c>
      <c r="B344" t="s" s="116">
        <v>1835</v>
      </c>
      <c r="C344" t="s" s="227">
        <v>588</v>
      </c>
      <c r="D344" s="218">
        <v>5</v>
      </c>
      <c r="E344" s="85">
        <v>798</v>
      </c>
      <c r="F344" t="s" s="220">
        <v>129</v>
      </c>
      <c r="G344" t="s" s="221">
        <v>129</v>
      </c>
      <c r="H344" s="493">
        <v>50.41</v>
      </c>
      <c r="I344" s="223">
        <f>(R344/H344)*100</f>
        <v>5.12596707002579</v>
      </c>
      <c r="J344" s="224">
        <v>0.615</v>
      </c>
      <c r="K344" s="224">
        <v>0.646</v>
      </c>
      <c r="L344" s="223">
        <f>((K344/J344)-1)*100</f>
        <v>5.040650406504077</v>
      </c>
      <c r="M344" s="226">
        <v>43038</v>
      </c>
      <c r="N344" s="226">
        <v>43039</v>
      </c>
      <c r="O344" s="226">
        <v>43052</v>
      </c>
      <c r="P344" t="s" s="227">
        <v>982</v>
      </c>
      <c r="Q344" t="s" s="227">
        <v>131</v>
      </c>
      <c r="R344" s="225">
        <f>K344*4</f>
        <v>2.584</v>
      </c>
      <c r="S344" s="228">
        <f>IF(OR(W344&lt;0.01,W344="n/a"),"n/a",R344/W344*100)</f>
        <v>106.7768595041322</v>
      </c>
      <c r="T344" s="229">
        <f>IF(OR(W344&lt;0.01,Z344="n/a"),"n/a",(H344/SQRT(22.5*W344*(H344/Z344))-1)*100)</f>
        <v>44.32802400225915</v>
      </c>
      <c r="U344" s="223">
        <f>IF(OR(W344&lt;0.01,W344="n/a"),"n/a",H344/W344)</f>
        <v>20.83057851239669</v>
      </c>
      <c r="V344" s="230">
        <v>12</v>
      </c>
      <c r="W344" s="222">
        <v>2.42</v>
      </c>
      <c r="X344" s="222">
        <v>1.55</v>
      </c>
      <c r="Y344" s="231">
        <v>5.69</v>
      </c>
      <c r="Z344" s="232">
        <v>2.25</v>
      </c>
      <c r="AA344" s="233">
        <v>10.2</v>
      </c>
      <c r="AB344" s="234">
        <v>16</v>
      </c>
      <c r="AC344" s="235">
        <v>32.26</v>
      </c>
      <c r="AD344" s="236">
        <v>34.09</v>
      </c>
      <c r="AE344" s="236">
        <v>13.45</v>
      </c>
      <c r="AF344" s="237">
        <v>14</v>
      </c>
      <c r="AG344" s="238">
        <v>5382</v>
      </c>
      <c r="AH344" s="239">
        <v>63.9</v>
      </c>
      <c r="AI344" s="240">
        <v>0.92</v>
      </c>
      <c r="AJ344" t="s" s="265">
        <f>IF(OR(AD344&lt;0,AD344="n/a",AD344=0,AN344="n/a"),"n/a",AN344/AD344)</f>
        <v>143</v>
      </c>
      <c r="AK344" t="s" s="265">
        <f>IF(OR(AN344&lt;0,AN344="n/a",AO344&lt;0,AO344="n/a"),"n/a",AN344/AO344)</f>
        <v>143</v>
      </c>
      <c r="AL344" s="243">
        <f>((AP344/AQ344)^(1/1)-1)*100</f>
        <v>28.41352405721718</v>
      </c>
      <c r="AM344" s="654">
        <f>IF(AS344=0,"n/a",((AP344/AS344)^(1/3)-1)*100)</f>
        <v>133.5671710353622</v>
      </c>
      <c r="AN344" t="s" s="265">
        <f>IF(AV344=0,"n/a",((AP344/AV344)^(1/5)-1)*100)</f>
        <v>143</v>
      </c>
      <c r="AO344" t="s" s="265">
        <f>IF(BB344=0,"n/a",((AP344/BB344)^(1/10)-1)*100)</f>
        <v>143</v>
      </c>
      <c r="AP344" s="241">
        <v>1.975</v>
      </c>
      <c r="AQ344" s="241">
        <v>1.538</v>
      </c>
      <c r="AR344" s="241">
        <v>1.118</v>
      </c>
      <c r="AS344" s="241">
        <v>0.155</v>
      </c>
      <c r="AT344" s="245"/>
      <c r="AU344" s="321">
        <v>0</v>
      </c>
      <c r="AV344" s="321">
        <v>0</v>
      </c>
      <c r="AW344" s="245"/>
      <c r="AX344" s="583">
        <v>0</v>
      </c>
      <c r="AY344" s="394">
        <v>0</v>
      </c>
      <c r="AZ344" s="317">
        <v>0</v>
      </c>
      <c r="BA344" s="317">
        <v>0</v>
      </c>
      <c r="BB344" s="317">
        <v>0</v>
      </c>
      <c r="BC344" s="317">
        <v>0</v>
      </c>
      <c r="BD344" s="317">
        <v>0</v>
      </c>
      <c r="BE344" s="317">
        <v>0</v>
      </c>
      <c r="BF344" s="317">
        <v>0</v>
      </c>
      <c r="BG344" s="317">
        <v>0</v>
      </c>
      <c r="BH344" s="317">
        <v>0</v>
      </c>
      <c r="BI344" s="401">
        <v>0</v>
      </c>
      <c r="BJ344" s="246">
        <f>SUM(AP344:BI344)</f>
        <v>4.786</v>
      </c>
      <c r="BK344" s="250">
        <f>((AP344/AQ344)-1)*100</f>
        <v>28.41352405721718</v>
      </c>
      <c r="BL344" s="250">
        <f>((AQ344/AR344)-1)*100</f>
        <v>37.56708407871201</v>
      </c>
      <c r="BM344" s="250">
        <f>((AR344/AS344)-1)*100</f>
        <v>621.2903225806451</v>
      </c>
      <c r="BN344" s="250">
        <f>IF(AU344=0,0,IF(AU344&gt;AS344,0,((AS344/AU344)-1)*100))</f>
        <v>0</v>
      </c>
      <c r="BO344" s="250">
        <f>IF(AV344=0,0,IF(AV344&gt;AU344,0,((AU344/AV344)-1)*100))</f>
        <v>0</v>
      </c>
      <c r="BP344" s="250">
        <f>IF(AX344=0,0,IF(AX344&gt;AV344,0,((AV344/AX344)-1)*100))</f>
        <v>0</v>
      </c>
      <c r="BQ344" s="251">
        <f>IF(AY344=0,0,IF(AY344&gt;AX344,0,((AX344/AY344)-1)*100))</f>
        <v>0</v>
      </c>
      <c r="BR344" s="252">
        <f>IF(AZ344=0,0,IF(AZ344&gt;AY344,0,((AY344/AZ344)-1)*100))</f>
        <v>0</v>
      </c>
      <c r="BS344" s="252">
        <f>IF(BA344=0,0,IF(BA344&gt;AZ344,0,((AZ344/BA344)-1)*100))</f>
        <v>0</v>
      </c>
      <c r="BT344" s="252">
        <f>IF(BB344=0,0,IF(BB344&gt;BA344,0,((BA344/BB344)-1)*100))</f>
        <v>0</v>
      </c>
      <c r="BU344" s="252">
        <f>IF(BC344=0,0,IF(BC344&gt;BB344,0,((BB344/BC344)-1)*100))</f>
        <v>0</v>
      </c>
      <c r="BV344" s="252">
        <f>IF(BD344=0,0,IF(BD344&gt;BC344,0,((BC344/BD344)-1)*100))</f>
        <v>0</v>
      </c>
      <c r="BW344" s="252">
        <f>IF(BE344=0,0,IF(BE344&gt;BD344,0,((BD344/BE344)-1)*100))</f>
        <v>0</v>
      </c>
      <c r="BX344" s="252">
        <f>IF(BF344=0,0,IF(BF344&gt;BE344,0,((BE344/BF344)-1)*100))</f>
        <v>0</v>
      </c>
      <c r="BY344" s="252">
        <f>IF(BG344=0,0,IF(BG344&gt;BF344,0,((BF344/BG344)-1)*100))</f>
        <v>0</v>
      </c>
      <c r="BZ344" s="252">
        <f>IF(BH344=0,0,IF(BH344&gt;BG344,0,((BG344/BH344)-1)*100))</f>
        <v>0</v>
      </c>
      <c r="CA344" s="253">
        <f>IF(BI344=0,0,IF(BI344&gt;BH344,0,((BH344/BI344)-1)*100))</f>
        <v>0</v>
      </c>
      <c r="CB344" s="250">
        <f>AVERAGE(BK344:CA344)</f>
        <v>40.42770180685731</v>
      </c>
      <c r="CC344" s="250">
        <f>SQRT(AVERAGE((BK344-$CB344)^2,(BL344-$CB344)^2,(BM344-$CB344)^2,(BN344-$CB344)^2,(BO344-$CB344)^2,(BP344-$CB344)^2,(BQ344-$CB344)^2,(BR344-$CB344)^2,(BS344-$CB344)^2,(BT344-$CB344)^2,(BU344-$CB344)^2,(BV344-$CB344)^2,(BW344-$CB344)^2,(BX344-$CB344)^2,(BY344-$CB344)^2,(BZ344-$CB344)^2,(CA344-$CB344)^2))</f>
        <v>145.6093675962703</v>
      </c>
      <c r="CD344" t="s" s="116">
        <v>222</v>
      </c>
      <c r="CE344" t="s" s="402">
        <f>IF(AN344="n/a","n/a",IF(U344&lt;0,"n/a",IF(U344="n/a","n/a",I344+AN344-U344)))</f>
        <v>143</v>
      </c>
      <c r="CF344" t="s" s="402">
        <f>IF(AN344="n/a","n/a",I344+AN344)</f>
        <v>143</v>
      </c>
      <c r="CG344" s="250">
        <f>D344/10+(1000-E344)/100+IF(F344="N",2,IF(F344="Y",1,0))+IF(G344="N",2,IF(G344="Y",1,0))+IF(L344&gt;10,5,L344/2)+IF(S344&gt;100,0,IF(S344&lt;0,0,(100-S344)/10))+IF(U344&gt;100,0,IF(U344&lt;0,0,(100-U344)/10))+IF(X344="-",0,IF(X344="N/A",0,IF(X344&gt;5,0,5-X344)))+IF(Y344&gt;5,0,5-Y344)+IF(Z344="N/A",0,IF(Z344&gt;5,0,5-Z344))+IF(AB344&lt;0,0,IF(AB344="-",0,IF(AB344="N/A",0,IF(AB344&gt;10,5,AB344/2))))+IF(AC344="n/a",0,IF(AC344&lt;0,0,IF(AC344&gt;10,5,AC344/2)))+IF(AE344="n/a",0,IF(AE344&lt;0,0,IF(AE344&gt;10,5,AE344/2)))+AF344/10+IF(AG344&gt;100000,3,IF(AG344&gt;10000,2,IF(AG344&gt;1000,1,0)))+IF(AL344&gt;10,5,AL344/2)+IF(AM344="n/a",0,IF(AM344&gt;10,5,AM344/2))+IF(AN344="n/a",0,IF(AN344&gt;10,5,AN344/2))+IF(AO344="n/a",0,IF(AO344&lt;0,0,IF(AO344&gt;10,5,AO344/2)))+IF(CB344&gt;10,5,CB344/2)</f>
        <v>51.55726735201237</v>
      </c>
      <c r="CH344" s="255">
        <f>IF(AB344="n/a",1.03*AP344,IF(AB344&lt;0,1.01*AP344,IF(AB344&gt;10,1.1*AP344,(1+AB344/100)*AP344)))</f>
        <v>2.1725</v>
      </c>
      <c r="CI344" s="256">
        <f>IF($AC344="n/a",1.03*CH344,IF($AC344&lt;0,1.01*CH344,IF($AC344&gt;10,1.1*CH344,(1+$AC344/100)*CH344)))</f>
        <v>2.389750000000001</v>
      </c>
      <c r="CJ344" s="257">
        <f>IF($AE344="n/a",1.03*CI344,IF($AE344&lt;0,1.01*CI344,IF($AE344&gt;10,1.1*CI344,(1+$AE344/100)*CI344)))</f>
        <v>2.628725000000001</v>
      </c>
      <c r="CK344" s="257">
        <f>IF($AE344="n/a",1.03*CJ344,IF($AE344&lt;0,1.01*CJ344,IF($AE344&gt;10,1.1*CJ344,(1+$AE344/100)*CJ344)))</f>
        <v>2.891597500000001</v>
      </c>
      <c r="CL344" s="258">
        <f>IF($AE344="n/a",1.03*CK344,IF($AE344&lt;0,1.01*CK344,IF($AE344&gt;10,1.1*CK344,(1+$AE344/100)*CK344)))</f>
        <v>3.180757250000002</v>
      </c>
      <c r="CM344" s="256">
        <f>SUM(CH344:CL344)</f>
        <v>13.26332975</v>
      </c>
      <c r="CN344" s="253">
        <f>(CM344/H344)*100</f>
        <v>26.31091003769094</v>
      </c>
      <c r="CO344" s="259">
        <v>1.53</v>
      </c>
      <c r="CP344" s="260">
        <v>18.7</v>
      </c>
      <c r="CQ344" s="261">
        <v>-13.1</v>
      </c>
      <c r="CR344" s="260">
        <v>1</v>
      </c>
      <c r="CS344" s="261">
        <v>-1.3</v>
      </c>
    </row>
    <row r="345" ht="11.25" customHeight="1">
      <c r="A345" t="s" s="116">
        <v>1836</v>
      </c>
      <c r="B345" t="s" s="116">
        <v>1837</v>
      </c>
      <c r="C345" t="s" s="227">
        <v>128</v>
      </c>
      <c r="D345" s="218">
        <v>5</v>
      </c>
      <c r="E345" s="85">
        <v>707</v>
      </c>
      <c r="F345" t="s" s="220">
        <v>129</v>
      </c>
      <c r="G345" t="s" s="221">
        <v>129</v>
      </c>
      <c r="H345" s="343">
        <v>28</v>
      </c>
      <c r="I345" s="223">
        <f>(R345/H345)*100</f>
        <v>1.428571428571429</v>
      </c>
      <c r="J345" s="224">
        <v>0.09</v>
      </c>
      <c r="K345" s="224">
        <v>0.1</v>
      </c>
      <c r="L345" s="223">
        <f>((K345/J345)-1)*100</f>
        <v>11.11111111111112</v>
      </c>
      <c r="M345" s="327">
        <v>42599</v>
      </c>
      <c r="N345" s="327">
        <v>42601</v>
      </c>
      <c r="O345" s="327">
        <v>42615</v>
      </c>
      <c r="P345" t="s" s="227">
        <v>1593</v>
      </c>
      <c r="Q345" s="319"/>
      <c r="R345" s="225">
        <f>K345*4</f>
        <v>0.4</v>
      </c>
      <c r="S345" s="228">
        <f>IF(OR(W345&lt;0.01,W345="n/a"),"n/a",R345/W345*100)</f>
        <v>19.41747572815534</v>
      </c>
      <c r="T345" s="229">
        <f>IF(OR(W345&lt;0.01,Z345="n/a"),"n/a",(H345/SQRT(22.5*W345*(H345/Z345))-1)*100)</f>
        <v>-15.92883273649316</v>
      </c>
      <c r="U345" s="223">
        <f>IF(OR(W345&lt;0.01,W345="n/a"),"n/a",H345/W345)</f>
        <v>13.59223300970874</v>
      </c>
      <c r="V345" s="230">
        <v>12</v>
      </c>
      <c r="W345" s="344">
        <v>2.06</v>
      </c>
      <c r="X345" t="s" s="348">
        <v>143</v>
      </c>
      <c r="Y345" s="504">
        <v>2.34</v>
      </c>
      <c r="Z345" s="346">
        <v>1.17</v>
      </c>
      <c r="AA345" t="s" s="349">
        <v>143</v>
      </c>
      <c r="AB345" t="s" s="345">
        <v>143</v>
      </c>
      <c r="AC345" t="s" s="349">
        <v>143</v>
      </c>
      <c r="AD345" t="s" s="348">
        <v>143</v>
      </c>
      <c r="AE345" t="s" s="348">
        <v>143</v>
      </c>
      <c r="AF345" s="237">
        <v>0</v>
      </c>
      <c r="AG345" s="350">
        <v>42</v>
      </c>
      <c r="AH345" t="s" s="348">
        <v>143</v>
      </c>
      <c r="AI345" t="s" s="348">
        <v>143</v>
      </c>
      <c r="AJ345" t="s" s="265">
        <f>IF(OR(AD345&lt;0,AD345="n/a",AD345=0,AN345="n/a"),"n/a",AN345/AD345)</f>
        <v>143</v>
      </c>
      <c r="AK345" t="s" s="265">
        <f>IF(OR(AN345&lt;0,AN345="n/a",AO345&lt;0,AO345="n/a"),"n/a",AN345/AO345)</f>
        <v>143</v>
      </c>
      <c r="AL345" s="243">
        <f>((AP345/AQ345)^(1/1)-1)*100</f>
        <v>11.76470588235294</v>
      </c>
      <c r="AM345" s="243">
        <f>IF(AS345=0,"n/a",((AP345/AS345)^(1/3)-1)*100)</f>
        <v>19.08773251387044</v>
      </c>
      <c r="AN345" t="s" s="265">
        <f>IF(AV345=0,"n/a",((AP345/AV345)^(1/5)-1)*100)</f>
        <v>143</v>
      </c>
      <c r="AO345" s="244">
        <f>IF(BB345=0,"n/a",((AP345/BB345)^(1/10)-1)*100)</f>
        <v>-3.629948579432263</v>
      </c>
      <c r="AP345" s="241">
        <v>0.38</v>
      </c>
      <c r="AQ345" s="321">
        <v>0.34</v>
      </c>
      <c r="AR345" s="241">
        <v>0.32</v>
      </c>
      <c r="AS345" s="241">
        <v>0.225</v>
      </c>
      <c r="AT345" s="245"/>
      <c r="AU345" s="241">
        <v>0.05</v>
      </c>
      <c r="AV345" s="321">
        <v>0</v>
      </c>
      <c r="AW345" s="245"/>
      <c r="AX345" s="583">
        <v>0.05</v>
      </c>
      <c r="AY345" s="394">
        <v>0.1</v>
      </c>
      <c r="AZ345" s="317">
        <v>0.6</v>
      </c>
      <c r="BA345" s="317">
        <v>0.6</v>
      </c>
      <c r="BB345" s="248">
        <v>0.55</v>
      </c>
      <c r="BC345" s="248">
        <v>0.49</v>
      </c>
      <c r="BD345" s="248">
        <v>0.45</v>
      </c>
      <c r="BE345" s="317">
        <v>0.44</v>
      </c>
      <c r="BF345" s="248">
        <v>0.41</v>
      </c>
      <c r="BG345" s="317">
        <v>0.4</v>
      </c>
      <c r="BH345" s="248">
        <v>0.39</v>
      </c>
      <c r="BI345" s="249">
        <v>0.36</v>
      </c>
      <c r="BJ345" s="246">
        <f>SUM(AP345:BI345)</f>
        <v>6.155000000000002</v>
      </c>
      <c r="BK345" s="250">
        <f>((AP345/AQ345)-1)*100</f>
        <v>11.76470588235294</v>
      </c>
      <c r="BL345" s="250">
        <f>((AQ345/AR345)-1)*100</f>
        <v>6.25</v>
      </c>
      <c r="BM345" s="250">
        <f>((AR345/AS345)-1)*100</f>
        <v>42.22222222222223</v>
      </c>
      <c r="BN345" s="250">
        <f>IF(AU345=0,0,IF(AU345&gt;AS345,0,((AS345/AU345)-1)*100))</f>
        <v>350</v>
      </c>
      <c r="BO345" s="250">
        <f>IF(AV345=0,0,IF(AV345&gt;AU345,0,((AU345/AV345)-1)*100))</f>
        <v>0</v>
      </c>
      <c r="BP345" s="250">
        <f>IF(AX345=0,0,IF(AX345&gt;AV345,0,((AV345/AX345)-1)*100))</f>
        <v>0</v>
      </c>
      <c r="BQ345" s="251">
        <f>IF(AY345=0,0,IF(AY345&gt;AX345,0,((AX345/AY345)-1)*100))</f>
        <v>0</v>
      </c>
      <c r="BR345" s="252">
        <f>IF(AZ345=0,0,IF(AZ345&gt;AY345,0,((AY345/AZ345)-1)*100))</f>
        <v>0</v>
      </c>
      <c r="BS345" s="252">
        <f>IF(BA345=0,0,IF(BA345&gt;AZ345,0,((AZ345/BA345)-1)*100))</f>
        <v>0</v>
      </c>
      <c r="BT345" s="252">
        <f>IF(BB345=0,0,IF(BB345&gt;BA345,0,((BA345/BB345)-1)*100))</f>
        <v>9.090909090909083</v>
      </c>
      <c r="BU345" s="252">
        <f>IF(BC345=0,0,IF(BC345&gt;BB345,0,((BB345/BC345)-1)*100))</f>
        <v>12.24489795918369</v>
      </c>
      <c r="BV345" s="252">
        <f>IF(BD345=0,0,IF(BD345&gt;BC345,0,((BC345/BD345)-1)*100))</f>
        <v>8.888888888888879</v>
      </c>
      <c r="BW345" s="252">
        <f>IF(BE345=0,0,IF(BE345&gt;BD345,0,((BD345/BE345)-1)*100))</f>
        <v>2.272727272727271</v>
      </c>
      <c r="BX345" s="252">
        <f>IF(BF345=0,0,IF(BF345&gt;BE345,0,((BE345/BF345)-1)*100))</f>
        <v>7.317073170731714</v>
      </c>
      <c r="BY345" s="252">
        <f>IF(BG345=0,0,IF(BG345&gt;BF345,0,((BF345/BG345)-1)*100))</f>
        <v>2.499999999999991</v>
      </c>
      <c r="BZ345" s="252">
        <f>IF(BH345=0,0,IF(BH345&gt;BG345,0,((BG345/BH345)-1)*100))</f>
        <v>2.564102564102577</v>
      </c>
      <c r="CA345" s="253">
        <f>IF(BI345=0,0,IF(BI345&gt;BH345,0,((BH345/BI345)-1)*100))</f>
        <v>8.333333333333348</v>
      </c>
      <c r="CB345" s="250">
        <f>AVERAGE(BK345:CA345)</f>
        <v>27.26169766967363</v>
      </c>
      <c r="CC345" s="250">
        <f>SQRT(AVERAGE((BK345-$CB345)^2,(BL345-$CB345)^2,(BM345-$CB345)^2,(BN345-$CB345)^2,(BO345-$CB345)^2,(BP345-$CB345)^2,(BQ345-$CB345)^2,(BR345-$CB345)^2,(BS345-$CB345)^2,(BT345-$CB345)^2,(BU345-$CB345)^2,(BV345-$CB345)^2,(BW345-$CB345)^2,(BX345-$CB345)^2,(BY345-$CB345)^2,(BZ345-$CB345)^2,(CA345-$CB345)^2))</f>
        <v>81.2687453677358</v>
      </c>
      <c r="CD345" t="s" s="116">
        <v>132</v>
      </c>
      <c r="CE345" t="s" s="402">
        <f>IF(AN345="n/a","n/a",IF(U345&lt;0,"n/a",IF(U345="n/a","n/a",I345+AN345-U345)))</f>
        <v>143</v>
      </c>
      <c r="CF345" t="s" s="402">
        <f>IF(AN345="n/a","n/a",I345+AN345)</f>
        <v>143</v>
      </c>
      <c r="CG345" s="250">
        <f>D345/10+(1000-E345)/100+IF(F345="N",2,IF(F345="Y",1,0))+IF(G345="N",2,IF(G345="Y",1,0))+IF(L345&gt;10,5,L345/2)+IF(S345&gt;100,0,IF(S345&lt;0,0,(100-S345)/10))+IF(U345&gt;100,0,IF(U345&lt;0,0,(100-U345)/10))+IF(X345="-",0,IF(X345="N/A",0,IF(X345&gt;5,0,5-X345)))+IF(Y345&gt;5,0,5-Y345)+IF(Z345="N/A",0,IF(Z345&gt;5,0,5-Z345))+IF(AB345&lt;0,0,IF(AB345="-",0,IF(AB345="N/A",0,IF(AB345&gt;10,5,AB345/2))))+IF(AC345="n/a",0,IF(AC345&lt;0,0,IF(AC345&gt;10,5,AC345/2)))+IF(AE345="n/a",0,IF(AE345&lt;0,0,IF(AE345&gt;10,5,AE345/2)))+AF345/10+IF(AG345&gt;100000,3,IF(AG345&gt;10000,2,IF(AG345&gt;1000,1,0)))+IF(AL345&gt;10,5,AL345/2)+IF(AM345="n/a",0,IF(AM345&gt;10,5,AM345/2))+IF(AN345="n/a",0,IF(AN345&gt;10,5,AN345/2))+IF(AO345="n/a",0,IF(AO345&lt;0,0,IF(AO345&gt;10,5,AO345/2)))+IF(CB345&gt;10,5,CB345/2)</f>
        <v>46.6190291262136</v>
      </c>
      <c r="CH345" s="255">
        <f>IF(AB345="n/a",1.03*AP345,IF(AB345&lt;0,1.01*AP345,IF(AB345&gt;10,1.1*AP345,(1+AB345/100)*AP345)))</f>
        <v>0.3914</v>
      </c>
      <c r="CI345" s="256">
        <f>IF($AC345="n/a",1.03*CH345,IF($AC345&lt;0,1.01*CH345,IF($AC345&gt;10,1.1*CH345,(1+$AC345/100)*CH345)))</f>
        <v>0.4031420000000001</v>
      </c>
      <c r="CJ345" s="257">
        <f>IF($AE345="n/a",1.03*CI345,IF($AE345&lt;0,1.01*CI345,IF($AE345&gt;10,1.1*CI345,(1+$AE345/100)*CI345)))</f>
        <v>0.4152362600000001</v>
      </c>
      <c r="CK345" s="257">
        <f>IF($AE345="n/a",1.03*CJ345,IF($AE345&lt;0,1.01*CJ345,IF($AE345&gt;10,1.1*CJ345,(1+$AE345/100)*CJ345)))</f>
        <v>0.4276933478000001</v>
      </c>
      <c r="CL345" s="258">
        <f>IF($AE345="n/a",1.03*CK345,IF($AE345&lt;0,1.01*CK345,IF($AE345&gt;10,1.1*CK345,(1+$AE345/100)*CK345)))</f>
        <v>0.4405241482340001</v>
      </c>
      <c r="CM345" s="256">
        <f>SUM(CH345:CL345)</f>
        <v>2.077995756034</v>
      </c>
      <c r="CN345" s="253">
        <f>(CM345/H345)*100</f>
        <v>7.421413414407144</v>
      </c>
      <c r="CO345" t="s" s="348">
        <v>143</v>
      </c>
      <c r="CP345" t="s" s="345">
        <v>143</v>
      </c>
      <c r="CQ345" s="553">
        <v>-5.6</v>
      </c>
      <c r="CR345" s="351">
        <v>2</v>
      </c>
      <c r="CS345" s="352">
        <v>0</v>
      </c>
    </row>
    <row r="346" ht="11.25" customHeight="1">
      <c r="A346" t="s" s="273">
        <v>1838</v>
      </c>
      <c r="B346" t="s" s="146">
        <v>1839</v>
      </c>
      <c r="C346" t="s" s="273">
        <v>313</v>
      </c>
      <c r="D346" s="267">
        <v>5</v>
      </c>
      <c r="E346" s="85">
        <v>794</v>
      </c>
      <c r="F346" t="s" s="151">
        <v>129</v>
      </c>
      <c r="G346" t="s" s="152">
        <v>129</v>
      </c>
      <c r="H346" s="496">
        <v>54.42</v>
      </c>
      <c r="I346" s="269">
        <f>(R346/H346)*100</f>
        <v>2.388827636898199</v>
      </c>
      <c r="J346" s="270">
        <v>0.285</v>
      </c>
      <c r="K346" s="270">
        <v>0.325</v>
      </c>
      <c r="L346" s="269">
        <f>((K346/J346)-1)*100</f>
        <v>14.03508771929827</v>
      </c>
      <c r="M346" s="272">
        <v>42972</v>
      </c>
      <c r="N346" s="272">
        <v>42976</v>
      </c>
      <c r="O346" s="272">
        <v>43017</v>
      </c>
      <c r="P346" t="s" s="273">
        <v>1734</v>
      </c>
      <c r="Q346" s="329"/>
      <c r="R346" s="271">
        <f>K346*4</f>
        <v>1.3</v>
      </c>
      <c r="S346" s="275">
        <f>IF(OR(W346&lt;0.01,W346="n/a"),"n/a",R346/W346*100)</f>
        <v>87.83783783783784</v>
      </c>
      <c r="T346" s="276">
        <f>IF(OR(W346&lt;0.01,Z346="n/a"),"n/a",(H346/SQRT(22.5*W346*(H346/Z346))-1)*100)</f>
        <v>132.5793480796461</v>
      </c>
      <c r="U346" s="269">
        <f>IF(OR(W346&lt;0.01,W346="n/a"),"n/a",H346/W346)</f>
        <v>36.77027027027027</v>
      </c>
      <c r="V346" s="277">
        <v>12</v>
      </c>
      <c r="W346" s="268">
        <v>1.48</v>
      </c>
      <c r="X346" s="268">
        <v>3.38</v>
      </c>
      <c r="Y346" s="278">
        <v>2.06</v>
      </c>
      <c r="Z346" s="279">
        <v>3.31</v>
      </c>
      <c r="AA346" s="280">
        <v>10.8</v>
      </c>
      <c r="AB346" s="281">
        <v>-1.4</v>
      </c>
      <c r="AC346" s="282">
        <v>9.76</v>
      </c>
      <c r="AD346" s="283">
        <v>38.5</v>
      </c>
      <c r="AE346" s="283">
        <v>10.89</v>
      </c>
      <c r="AF346" s="284">
        <v>19</v>
      </c>
      <c r="AG346" s="285">
        <v>6422</v>
      </c>
      <c r="AH346" s="286">
        <v>0.8</v>
      </c>
      <c r="AI346" s="287">
        <v>1.53</v>
      </c>
      <c r="AJ346" t="s" s="368">
        <f>IF(OR(AD346&lt;0,AD346="n/a",AD346=0,AN346="n/a"),"n/a",AN346/AD346)</f>
        <v>143</v>
      </c>
      <c r="AK346" t="s" s="368">
        <f>IF(OR(AN346&lt;0,AN346="n/a",AO346&lt;0,AO346="n/a"),"n/a",AN346/AO346)</f>
        <v>143</v>
      </c>
      <c r="AL346" s="290">
        <f>((AP346/AQ346)^(1/1)-1)*100</f>
        <v>9.375</v>
      </c>
      <c r="AM346" s="290">
        <f>IF(AS346=0,"n/a",((AP346/AS346)^(1/3)-1)*100)</f>
        <v>42.87698137188993</v>
      </c>
      <c r="AN346" t="s" s="368">
        <f>IF(AV346=0,"n/a",((AP346/AV346)^(1/5)-1)*100)</f>
        <v>143</v>
      </c>
      <c r="AO346" t="s" s="368">
        <f>IF(BB346=0,"n/a",((AP346/BB346)^(1/10)-1)*100)</f>
        <v>143</v>
      </c>
      <c r="AP346" s="288">
        <v>1.05</v>
      </c>
      <c r="AQ346" s="288">
        <v>0.96</v>
      </c>
      <c r="AR346" s="288">
        <v>0.865</v>
      </c>
      <c r="AS346" s="288">
        <v>0.36</v>
      </c>
      <c r="AT346" s="292"/>
      <c r="AU346" s="510">
        <v>0</v>
      </c>
      <c r="AV346" s="510">
        <v>0</v>
      </c>
      <c r="AW346" s="292"/>
      <c r="AX346" s="510">
        <v>0</v>
      </c>
      <c r="AY346" s="631">
        <v>0</v>
      </c>
      <c r="AZ346" s="683">
        <v>0</v>
      </c>
      <c r="BA346" s="426">
        <v>0</v>
      </c>
      <c r="BB346" s="426">
        <v>0</v>
      </c>
      <c r="BC346" s="426">
        <v>0</v>
      </c>
      <c r="BD346" s="426">
        <v>0</v>
      </c>
      <c r="BE346" s="426">
        <v>0</v>
      </c>
      <c r="BF346" s="426">
        <v>0</v>
      </c>
      <c r="BG346" s="426">
        <v>0.03575875</v>
      </c>
      <c r="BH346" s="426">
        <v>0</v>
      </c>
      <c r="BI346" s="494">
        <v>0</v>
      </c>
      <c r="BJ346" s="293">
        <f>SUM(AP346:BI346)</f>
        <v>3.27075875</v>
      </c>
      <c r="BK346" s="297">
        <f>((AP346/AQ346)-1)*100</f>
        <v>9.375</v>
      </c>
      <c r="BL346" s="297">
        <f>((AQ346/AR346)-1)*100</f>
        <v>10.98265895953756</v>
      </c>
      <c r="BM346" s="297">
        <f>((AR346/AS346)-1)*100</f>
        <v>140.2777777777778</v>
      </c>
      <c r="BN346" s="297">
        <f>IF(AU346=0,0,IF(AU346&gt;AS346,0,((AS346/AU346)-1)*100))</f>
        <v>0</v>
      </c>
      <c r="BO346" s="297">
        <f>IF(AV346=0,0,IF(AV346&gt;AU346,0,((AU346/AV346)-1)*100))</f>
        <v>0</v>
      </c>
      <c r="BP346" s="297">
        <f>IF(AX346=0,0,IF(AX346&gt;AV346,0,((AV346/AX346)-1)*100))</f>
        <v>0</v>
      </c>
      <c r="BQ346" s="298">
        <f>IF(AY346=0,0,IF(AY346&gt;AX346,0,((AX346/AY346)-1)*100))</f>
        <v>0</v>
      </c>
      <c r="BR346" s="299">
        <f>IF(AZ346=0,0,IF(AZ346&gt;AY346,0,((AY346/AZ346)-1)*100))</f>
        <v>0</v>
      </c>
      <c r="BS346" s="299">
        <f>IF(BA346=0,0,IF(BA346&gt;AZ346,0,((AZ346/BA346)-1)*100))</f>
        <v>0</v>
      </c>
      <c r="BT346" s="299">
        <f>IF(BB346=0,0,IF(BB346&gt;BA346,0,((BA346/BB346)-1)*100))</f>
        <v>0</v>
      </c>
      <c r="BU346" s="299">
        <f>IF(BC346=0,0,IF(BC346&gt;BB346,0,((BB346/BC346)-1)*100))</f>
        <v>0</v>
      </c>
      <c r="BV346" s="299">
        <f>IF(BD346=0,0,IF(BD346&gt;BC346,0,((BC346/BD346)-1)*100))</f>
        <v>0</v>
      </c>
      <c r="BW346" s="299">
        <f>IF(BE346=0,0,IF(BE346&gt;BD346,0,((BD346/BE346)-1)*100))</f>
        <v>0</v>
      </c>
      <c r="BX346" s="299">
        <f>IF(BF346=0,0,IF(BF346&gt;BE346,0,((BE346/BF346)-1)*100))</f>
        <v>0</v>
      </c>
      <c r="BY346" s="299">
        <f>IF(BG346=0,0,IF(BG346&gt;BF346,0,((BF346/BG346)-1)*100))</f>
        <v>0</v>
      </c>
      <c r="BZ346" s="299">
        <f>IF(BH346=0,0,IF(BH346&gt;BG346,0,((BG346/BH346)-1)*100))</f>
        <v>0</v>
      </c>
      <c r="CA346" s="300">
        <f>IF(BI346=0,0,IF(BI346&gt;BH346,0,((BH346/BI346)-1)*100))</f>
        <v>0</v>
      </c>
      <c r="CB346" s="297">
        <f>AVERAGE(BK346:CA346)</f>
        <v>9.449143337489136</v>
      </c>
      <c r="CC346" s="297">
        <f>SQRT(AVERAGE((BK346-$CB346)^2,(BL346-$CB346)^2,(BM346-$CB346)^2,(BN346-$CB346)^2,(BO346-$CB346)^2,(BP346-$CB346)^2,(BQ346-$CB346)^2,(BR346-$CB346)^2,(BS346-$CB346)^2,(BT346-$CB346)^2,(BU346-$CB346)^2,(BV346-$CB346)^2,(BW346-$CB346)^2,(BX346-$CB346)^2,(BY346-$CB346)^2,(BZ346-$CB346)^2,(CA346-$CB346)^2))</f>
        <v>32.8709572278541</v>
      </c>
      <c r="CD346" t="s" s="146">
        <v>302</v>
      </c>
      <c r="CE346" t="s" s="502">
        <f>IF(AN346="n/a","n/a",IF(U346&lt;0,"n/a",IF(U346="n/a","n/a",I346+AN346-U346)))</f>
        <v>143</v>
      </c>
      <c r="CF346" t="s" s="502">
        <f>IF(AN346="n/a","n/a",I346+AN346)</f>
        <v>143</v>
      </c>
      <c r="CG346" s="297">
        <f>D346/10+(1000-E346)/100+IF(F346="N",2,IF(F346="Y",1,0))+IF(G346="N",2,IF(G346="Y",1,0))+IF(L346&gt;10,5,L346/2)+IF(S346&gt;100,0,IF(S346&lt;0,0,(100-S346)/10))+IF(U346&gt;100,0,IF(U346&lt;0,0,(100-U346)/10))+IF(X346="-",0,IF(X346="N/A",0,IF(X346&gt;5,0,5-X346)))+IF(Y346&gt;5,0,5-Y346)+IF(Z346="N/A",0,IF(Z346&gt;5,0,5-Z346))+IF(AB346&lt;0,0,IF(AB346="-",0,IF(AB346="N/A",0,IF(AB346&gt;10,5,AB346/2))))+IF(AC346="n/a",0,IF(AC346&lt;0,0,IF(AC346&gt;10,5,AC346/2)))+IF(AE346="n/a",0,IF(AE346&lt;0,0,IF(AE346&gt;10,5,AE346/2)))+AF346/10+IF(AG346&gt;100000,3,IF(AG346&gt;10000,2,IF(AG346&gt;1000,1,0)))+IF(AL346&gt;10,5,AL346/2)+IF(AM346="n/a",0,IF(AM346&gt;10,5,AM346/2))+IF(AN346="n/a",0,IF(AN346&gt;10,5,AN346/2))+IF(AO346="n/a",0,IF(AO346&lt;0,0,IF(AO346&gt;10,5,AO346/2)))+IF(CB346&gt;10,5,CB346/2)</f>
        <v>48.54126085793376</v>
      </c>
      <c r="CH346" s="302">
        <f>IF(AB346="n/a",1.03*AP346,IF(AB346&lt;0,1.01*AP346,IF(AB346&gt;10,1.1*AP346,(1+AB346/100)*AP346)))</f>
        <v>1.0605</v>
      </c>
      <c r="CI346" s="303">
        <f>IF($AC346="n/a",1.03*CH346,IF($AC346&lt;0,1.01*CH346,IF($AC346&gt;10,1.1*CH346,(1+$AC346/100)*CH346)))</f>
        <v>1.1640048</v>
      </c>
      <c r="CJ346" s="304">
        <f>IF($AE346="n/a",1.03*CI346,IF($AE346&lt;0,1.01*CI346,IF($AE346&gt;10,1.1*CI346,(1+$AE346/100)*CI346)))</f>
        <v>1.28040528</v>
      </c>
      <c r="CK346" s="304">
        <f>IF($AE346="n/a",1.03*CJ346,IF($AE346&lt;0,1.01*CJ346,IF($AE346&gt;10,1.1*CJ346,(1+$AE346/100)*CJ346)))</f>
        <v>1.408445808</v>
      </c>
      <c r="CL346" s="305">
        <f>IF($AE346="n/a",1.03*CK346,IF($AE346&lt;0,1.01*CK346,IF($AE346&gt;10,1.1*CK346,(1+$AE346/100)*CK346)))</f>
        <v>1.5492903888</v>
      </c>
      <c r="CM346" s="303">
        <f>SUM(CH346:CL346)</f>
        <v>6.4626462768</v>
      </c>
      <c r="CN346" s="300">
        <f>(CM346/H346)*100</f>
        <v>11.87549848732084</v>
      </c>
      <c r="CO346" s="306">
        <v>0.32</v>
      </c>
      <c r="CP346" s="307">
        <v>17.4</v>
      </c>
      <c r="CQ346" s="308">
        <v>-18.4</v>
      </c>
      <c r="CR346" s="307">
        <v>-5.8</v>
      </c>
      <c r="CS346" s="308">
        <v>-6.6</v>
      </c>
    </row>
    <row r="347" ht="11.25" customHeight="1">
      <c r="A347" t="s" s="173">
        <v>1840</v>
      </c>
      <c r="B347" t="s" s="110">
        <v>1841</v>
      </c>
      <c r="C347" t="s" s="173">
        <v>194</v>
      </c>
      <c r="D347" s="174">
        <v>6</v>
      </c>
      <c r="E347" s="85">
        <v>694</v>
      </c>
      <c r="F347" t="s" s="118">
        <v>55</v>
      </c>
      <c r="G347" t="s" s="113">
        <v>55</v>
      </c>
      <c r="H347" s="495">
        <v>87.70999999999999</v>
      </c>
      <c r="I347" s="177">
        <f>(R347/H347)*100</f>
        <v>3.169535970812906</v>
      </c>
      <c r="J347" s="311">
        <v>0.655</v>
      </c>
      <c r="K347" s="311">
        <v>0.695</v>
      </c>
      <c r="L347" s="177">
        <f>((K347/J347)-1)*100</f>
        <v>6.106870229007622</v>
      </c>
      <c r="M347" s="684">
        <v>43039</v>
      </c>
      <c r="N347" s="684">
        <v>43040</v>
      </c>
      <c r="O347" s="684">
        <v>43070</v>
      </c>
      <c r="P347" t="s" s="173">
        <v>147</v>
      </c>
      <c r="Q347" s="675"/>
      <c r="R347" s="180">
        <f>K347*4</f>
        <v>2.78</v>
      </c>
      <c r="S347" s="181">
        <f>IF(OR(W347&lt;0.01,W347="n/a"),"n/a",R347/W347*100)</f>
        <v>61.50442477876107</v>
      </c>
      <c r="T347" s="182">
        <f>IF(OR(W347&lt;0.01,Z347="n/a"),"n/a",(H347/SQRT(22.5*W347*(H347/Z347))-1)*100)</f>
        <v>31.98961551476873</v>
      </c>
      <c r="U347" s="177">
        <f>IF(OR(W347&lt;0.01,W347="n/a"),"n/a",H347/W347)</f>
        <v>19.40486725663717</v>
      </c>
      <c r="V347" s="183">
        <v>12</v>
      </c>
      <c r="W347" s="176">
        <v>4.52</v>
      </c>
      <c r="X347" s="176">
        <v>3.55</v>
      </c>
      <c r="Y347" s="184">
        <v>2.78</v>
      </c>
      <c r="Z347" s="185">
        <v>2.02</v>
      </c>
      <c r="AA347" s="186">
        <v>10.5</v>
      </c>
      <c r="AB347" s="187">
        <v>0.6</v>
      </c>
      <c r="AC347" s="188">
        <v>4.92</v>
      </c>
      <c r="AD347" s="189">
        <v>5.7</v>
      </c>
      <c r="AE347" s="189">
        <v>5.46</v>
      </c>
      <c r="AF347" s="190">
        <v>17</v>
      </c>
      <c r="AG347" s="191">
        <v>9806</v>
      </c>
      <c r="AH347" s="192">
        <v>0.4</v>
      </c>
      <c r="AI347" s="193">
        <v>1</v>
      </c>
      <c r="AJ347" s="194">
        <f>IF(OR(AD347&lt;0,AD347="n/a",AD347=0,AN347="n/a"),"n/a",AN347/AD347)</f>
        <v>0.6659493109528619</v>
      </c>
      <c r="AK347" s="195">
        <f>IF(OR(AN347&lt;0,AN347="n/a",AO347&lt;0,AO347="n/a"),"n/a",AN347/AO347)</f>
        <v>1.685972012353413</v>
      </c>
      <c r="AL347" s="196">
        <f>((AP347/AQ347)^(1/1)-1)*100</f>
        <v>4.979253112033177</v>
      </c>
      <c r="AM347" s="196">
        <f>IF(AS347=0,"n/a",((AP347/AS347)^(1/3)-1)*100)</f>
        <v>4.729300144823534</v>
      </c>
      <c r="AN347" s="196">
        <f>IF(AV347=0,"n/a",((AP347/AV347)^(1/5)-1)*100)</f>
        <v>3.795911072431313</v>
      </c>
      <c r="AO347" s="197">
        <f>IF(BB347=0,"n/a",((AP347/BB347)^(1/10)-1)*100)</f>
        <v>2.25146742924438</v>
      </c>
      <c r="AP347" s="194">
        <v>2.53</v>
      </c>
      <c r="AQ347" s="194">
        <v>2.41</v>
      </c>
      <c r="AR347" s="194">
        <v>2.2975</v>
      </c>
      <c r="AS347" s="194">
        <v>2.2025</v>
      </c>
      <c r="AT347" s="199"/>
      <c r="AU347" s="194">
        <v>2.12</v>
      </c>
      <c r="AV347" s="198">
        <v>2.1</v>
      </c>
      <c r="AW347" s="199"/>
      <c r="AX347" s="198">
        <v>2.1</v>
      </c>
      <c r="AY347" s="676">
        <v>2.1</v>
      </c>
      <c r="AZ347" s="677">
        <v>2.1</v>
      </c>
      <c r="BA347" s="685">
        <v>2.1</v>
      </c>
      <c r="BB347" s="685">
        <v>2.025</v>
      </c>
      <c r="BC347" s="685">
        <v>1.925</v>
      </c>
      <c r="BD347" s="685">
        <v>1.825</v>
      </c>
      <c r="BE347" s="202">
        <v>1.725</v>
      </c>
      <c r="BF347" s="202">
        <v>1.625</v>
      </c>
      <c r="BG347" s="202">
        <v>1.525</v>
      </c>
      <c r="BH347" s="202">
        <v>1.425</v>
      </c>
      <c r="BI347" s="314">
        <v>1.325</v>
      </c>
      <c r="BJ347" s="200">
        <f>SUM(AP347:BI347)</f>
        <v>35.46</v>
      </c>
      <c r="BK347" s="205">
        <f>((AP347/AQ347)-1)*100</f>
        <v>4.979253112033177</v>
      </c>
      <c r="BL347" s="205">
        <f>((AQ347/AR347)-1)*100</f>
        <v>4.896626768226353</v>
      </c>
      <c r="BM347" s="205">
        <f>((AR347/AS347)-1)*100</f>
        <v>4.313280363223604</v>
      </c>
      <c r="BN347" s="205">
        <f>IF(AU347=0,0,IF(AU347&gt;AS347,0,((AS347/AU347)-1)*100))</f>
        <v>3.891509433962259</v>
      </c>
      <c r="BO347" s="205">
        <f>IF(AV347=0,0,IF(AV347&gt;AU347,0,((AU347/AV347)-1)*100))</f>
        <v>0.952380952380949</v>
      </c>
      <c r="BP347" s="205">
        <f>IF(AX347=0,0,IF(AX347&gt;AV347,0,((AV347/AX347)-1)*100))</f>
        <v>0</v>
      </c>
      <c r="BQ347" s="206">
        <f>IF(AY347=0,0,IF(AY347&gt;AX347,0,((AX347/AY347)-1)*100))</f>
        <v>0</v>
      </c>
      <c r="BR347" s="207">
        <f>IF(AZ347=0,0,IF(AZ347&gt;AY347,0,((AY347/AZ347)-1)*100))</f>
        <v>0</v>
      </c>
      <c r="BS347" s="207">
        <f>IF(BA347=0,0,IF(BA347&gt;AZ347,0,((AZ347/BA347)-1)*100))</f>
        <v>0</v>
      </c>
      <c r="BT347" s="207">
        <f>IF(BB347=0,0,IF(BB347&gt;BA347,0,((BA347/BB347)-1)*100))</f>
        <v>3.70370370370372</v>
      </c>
      <c r="BU347" s="207">
        <f>IF(BC347=0,0,IF(BC347&gt;BB347,0,((BB347/BC347)-1)*100))</f>
        <v>5.194805194805197</v>
      </c>
      <c r="BV347" s="207">
        <f>IF(BD347=0,0,IF(BD347&gt;BC347,0,((BC347/BD347)-1)*100))</f>
        <v>5.47945205479452</v>
      </c>
      <c r="BW347" s="207">
        <f>IF(BE347=0,0,IF(BE347&gt;BD347,0,((BD347/BE347)-1)*100))</f>
        <v>5.797101449275344</v>
      </c>
      <c r="BX347" s="207">
        <f>IF(BF347=0,0,IF(BF347&gt;BE347,0,((BE347/BF347)-1)*100))</f>
        <v>6.153846153846154</v>
      </c>
      <c r="BY347" s="207">
        <f>IF(BG347=0,0,IF(BG347&gt;BF347,0,((BF347/BG347)-1)*100))</f>
        <v>6.557377049180335</v>
      </c>
      <c r="BZ347" s="207">
        <f>IF(BH347=0,0,IF(BH347&gt;BG347,0,((BG347/BH347)-1)*100))</f>
        <v>7.017543859649122</v>
      </c>
      <c r="CA347" s="208">
        <f>IF(BI347=0,0,IF(BI347&gt;BH347,0,((BH347/BI347)-1)*100))</f>
        <v>7.547169811320753</v>
      </c>
      <c r="CB347" s="205">
        <f>AVERAGE(BK347:CA347)</f>
        <v>3.910826465082441</v>
      </c>
      <c r="CC347" s="205">
        <f>SQRT(AVERAGE((BK347-$CB347)^2,(BL347-$CB347)^2,(BM347-$CB347)^2,(BN347-$CB347)^2,(BO347-$CB347)^2,(BP347-$CB347)^2,(BQ347-$CB347)^2,(BR347-$CB347)^2,(BS347-$CB347)^2,(BT347-$CB347)^2,(BU347-$CB347)^2,(BV347-$CB347)^2,(BW347-$CB347)^2,(BX347-$CB347)^2,(BY347-$CB347)^2,(BZ347-$CB347)^2,(CA347-$CB347)^2))</f>
        <v>2.598942187870156</v>
      </c>
      <c r="CD347" t="s" s="110">
        <v>161</v>
      </c>
      <c r="CE347" s="209">
        <f>IF(AN347="n/a","n/a",IF(U347&lt;0,"n/a",IF(U347="n/a","n/a",I347+AN347-U347)))</f>
        <v>-12.43942021339295</v>
      </c>
      <c r="CF347" s="209">
        <f>IF(AN347="n/a","n/a",I347+AN347)</f>
        <v>6.965447043244219</v>
      </c>
      <c r="CG347" s="205">
        <f>D347/10+(1000-E347)/100+IF(F347="N",2,IF(F347="Y",1,0))+IF(G347="N",2,IF(G347="Y",1,0))+IF(L347&gt;10,5,L347/2)+IF(S347&gt;100,0,IF(S347&lt;0,0,(100-S347)/10))+IF(U347&gt;100,0,IF(U347&lt;0,0,(100-U347)/10))+IF(X347="-",0,IF(X347="N/A",0,IF(X347&gt;5,0,5-X347)))+IF(Y347&gt;5,0,5-Y347)+IF(Z347="N/A",0,IF(Z347&gt;5,0,5-Z347))+IF(AB347&lt;0,0,IF(AB347="-",0,IF(AB347="N/A",0,IF(AB347&gt;10,5,AB347/2))))+IF(AC347="n/a",0,IF(AC347&lt;0,0,IF(AC347&gt;10,5,AC347/2)))+IF(AE347="n/a",0,IF(AE347&lt;0,0,IF(AE347&gt;10,5,AE347/2)))+AF347/10+IF(AG347&gt;100000,3,IF(AG347&gt;10000,2,IF(AG347&gt;1000,1,0)))+IF(AL347&gt;10,5,AL347/2)+IF(AM347="n/a",0,IF(AM347&gt;10,5,AM347/2))+IF(AN347="n/a",0,IF(AN347&gt;10,5,AN347/2))+IF(AO347="n/a",0,IF(AO347&lt;0,0,IF(AO347&gt;10,5,AO347/2)))+IF(CB347&gt;10,5,CB347/2)</f>
        <v>47.29588502277141</v>
      </c>
      <c r="CH347" s="315">
        <f>IF(AB347="n/a",1.03*AP347,IF(AB347&lt;0,1.01*AP347,IF(AB347&gt;10,1.1*AP347,(1+AB347/100)*AP347)))</f>
        <v>2.54518</v>
      </c>
      <c r="CI347" s="211">
        <f>IF($AC347="n/a",1.03*CH347,IF($AC347&lt;0,1.01*CH347,IF($AC347&gt;10,1.1*CH347,(1+$AC347/100)*CH347)))</f>
        <v>2.670402855999999</v>
      </c>
      <c r="CJ347" s="212">
        <f>IF($AE347="n/a",1.03*CI347,IF($AE347&lt;0,1.01*CI347,IF($AE347&gt;10,1.1*CI347,(1+$AE347/100)*CI347)))</f>
        <v>2.816206851937599</v>
      </c>
      <c r="CK347" s="212">
        <f>IF($AE347="n/a",1.03*CJ347,IF($AE347&lt;0,1.01*CJ347,IF($AE347&gt;10,1.1*CJ347,(1+$AE347/100)*CJ347)))</f>
        <v>2.969971746053392</v>
      </c>
      <c r="CL347" s="210">
        <f>IF($AE347="n/a",1.03*CK347,IF($AE347&lt;0,1.01*CK347,IF($AE347&gt;10,1.1*CK347,(1+$AE347/100)*CK347)))</f>
        <v>3.132132203387907</v>
      </c>
      <c r="CM347" s="211">
        <f>SUM(CH347:CL347)</f>
        <v>14.1338936573789</v>
      </c>
      <c r="CN347" s="208">
        <f>(CM347/H347)*100</f>
        <v>16.1143468901823</v>
      </c>
      <c r="CO347" s="213">
        <v>0.37</v>
      </c>
      <c r="CP347" s="214">
        <v>23.8</v>
      </c>
      <c r="CQ347" s="215">
        <v>-3.5</v>
      </c>
      <c r="CR347" s="214">
        <v>-0.3</v>
      </c>
      <c r="CS347" s="215">
        <v>3</v>
      </c>
    </row>
    <row r="348" ht="11.25" customHeight="1">
      <c r="A348" t="s" s="227">
        <v>1842</v>
      </c>
      <c r="B348" t="s" s="116">
        <v>1843</v>
      </c>
      <c r="C348" t="s" s="227">
        <v>128</v>
      </c>
      <c r="D348" s="218">
        <v>8</v>
      </c>
      <c r="E348" s="85">
        <v>381</v>
      </c>
      <c r="F348" t="s" s="220">
        <v>129</v>
      </c>
      <c r="G348" t="s" s="221">
        <v>129</v>
      </c>
      <c r="H348" s="560">
        <v>26.75</v>
      </c>
      <c r="I348" s="223">
        <f>(R348/H348)*100</f>
        <v>2.990654205607477</v>
      </c>
      <c r="J348" s="224">
        <v>0.19</v>
      </c>
      <c r="K348" s="224">
        <v>0.2</v>
      </c>
      <c r="L348" s="223">
        <f>((K348/J348)-1)*100</f>
        <v>5.263157894736836</v>
      </c>
      <c r="M348" s="226">
        <v>42815</v>
      </c>
      <c r="N348" s="226">
        <v>42817</v>
      </c>
      <c r="O348" s="226">
        <v>42825</v>
      </c>
      <c r="P348" t="s" s="227">
        <v>434</v>
      </c>
      <c r="Q348" s="506"/>
      <c r="R348" s="225">
        <f>K348*4</f>
        <v>0.8</v>
      </c>
      <c r="S348" s="228">
        <f>IF(OR(W348&lt;0.01,W348="n/a"),"n/a",R348/W348*100)</f>
        <v>33.89830508474576</v>
      </c>
      <c r="T348" s="229">
        <f>IF(OR(W348&lt;0.01,Z348="n/a"),"n/a",(H348/SQRT(22.5*W348*(H348/Z348))-1)*100)</f>
        <v>-18.76367274248534</v>
      </c>
      <c r="U348" s="223">
        <f>IF(OR(W348&lt;0.01,W348="n/a"),"n/a",H348/W348)</f>
        <v>11.33474576271187</v>
      </c>
      <c r="V348" s="230">
        <v>12</v>
      </c>
      <c r="W348" s="344">
        <v>2.36</v>
      </c>
      <c r="X348" t="s" s="348">
        <v>143</v>
      </c>
      <c r="Y348" s="504">
        <v>2.84</v>
      </c>
      <c r="Z348" s="346">
        <v>1.31</v>
      </c>
      <c r="AA348" t="s" s="349">
        <v>143</v>
      </c>
      <c r="AB348" t="s" s="345">
        <v>143</v>
      </c>
      <c r="AC348" t="s" s="349">
        <v>143</v>
      </c>
      <c r="AD348" t="s" s="348">
        <v>143</v>
      </c>
      <c r="AE348" t="s" s="348">
        <v>143</v>
      </c>
      <c r="AF348" s="237">
        <v>0</v>
      </c>
      <c r="AG348" s="651">
        <v>28</v>
      </c>
      <c r="AH348" t="s" s="348">
        <v>143</v>
      </c>
      <c r="AI348" t="s" s="348">
        <v>143</v>
      </c>
      <c r="AJ348" t="s" s="265">
        <f>IF(OR(AD348&lt;0,AD348="n/a",AD348=0,AN348="n/a"),"n/a",AN348/AD348)</f>
        <v>143</v>
      </c>
      <c r="AK348" t="s" s="265">
        <f>IF(OR(AN348&lt;0,AN348="n/a",AO348&lt;0,AO348="n/a"),"n/a",AN348/AO348)</f>
        <v>143</v>
      </c>
      <c r="AL348" s="243">
        <f>((AP348/AQ348)^(1/1)-1)*100</f>
        <v>5.555555555555558</v>
      </c>
      <c r="AM348" s="243">
        <f>IF(AS348=0,"n/a",((AP348/AS348)^(1/3)-1)*100)</f>
        <v>4.290863471248563</v>
      </c>
      <c r="AN348" s="243">
        <f>IF(AV348=0,"n/a",((AP348/AV348)^(1/5)-1)*100)</f>
        <v>5.194326186865617</v>
      </c>
      <c r="AO348" t="s" s="265">
        <f>IF(BB348=0,"n/a",((AP348/BB348)^(1/10)-1)*100)</f>
        <v>143</v>
      </c>
      <c r="AP348" s="241">
        <v>0.76</v>
      </c>
      <c r="AQ348" s="241">
        <v>0.72</v>
      </c>
      <c r="AR348" s="321">
        <v>0.68</v>
      </c>
      <c r="AS348" s="241">
        <v>0.67</v>
      </c>
      <c r="AT348" s="245"/>
      <c r="AU348" s="241">
        <v>0.61</v>
      </c>
      <c r="AV348" s="241">
        <v>0.59</v>
      </c>
      <c r="AW348" s="245"/>
      <c r="AX348" s="246">
        <v>0.58</v>
      </c>
      <c r="AY348" s="394">
        <v>0.57</v>
      </c>
      <c r="AZ348" s="248">
        <v>0.57</v>
      </c>
      <c r="BA348" s="248">
        <v>0.42</v>
      </c>
      <c r="BB348" s="248">
        <v>0</v>
      </c>
      <c r="BC348" s="248">
        <v>0</v>
      </c>
      <c r="BD348" s="248">
        <v>0</v>
      </c>
      <c r="BE348" s="248">
        <v>0</v>
      </c>
      <c r="BF348" s="248">
        <v>0</v>
      </c>
      <c r="BG348" s="248">
        <v>0</v>
      </c>
      <c r="BH348" s="248">
        <v>0</v>
      </c>
      <c r="BI348" s="249">
        <v>0</v>
      </c>
      <c r="BJ348" s="246">
        <f>SUM(AP348:BI348)</f>
        <v>6.170000000000001</v>
      </c>
      <c r="BK348" s="250">
        <f>((AP348/AQ348)-1)*100</f>
        <v>5.555555555555558</v>
      </c>
      <c r="BL348" s="250">
        <f>((AQ348/AR348)-1)*100</f>
        <v>5.88235294117645</v>
      </c>
      <c r="BM348" s="250">
        <f>((AR348/AS348)-1)*100</f>
        <v>1.49253731343284</v>
      </c>
      <c r="BN348" s="250">
        <f>IF(AU348=0,0,IF(AU348&gt;AS348,0,((AS348/AU348)-1)*100))</f>
        <v>9.836065573770503</v>
      </c>
      <c r="BO348" s="250">
        <f>IF(AV348=0,0,IF(AV348&gt;AU348,0,((AU348/AV348)-1)*100))</f>
        <v>3.389830508474589</v>
      </c>
      <c r="BP348" s="250">
        <f>IF(AX348=0,0,IF(AX348&gt;AV348,0,((AV348/AX348)-1)*100))</f>
        <v>1.724137931034475</v>
      </c>
      <c r="BQ348" s="251">
        <f>IF(AY348=0,0,IF(AY348&gt;AX348,0,((AX348/AY348)-1)*100))</f>
        <v>1.754385964912286</v>
      </c>
      <c r="BR348" s="252">
        <f>IF(AZ348=0,0,IF(AZ348&gt;AY348,0,((AY348/AZ348)-1)*100))</f>
        <v>0</v>
      </c>
      <c r="BS348" s="252">
        <f>IF(BA348=0,0,IF(BA348&gt;AZ348,0,((AZ348/BA348)-1)*100))</f>
        <v>35.7142857142857</v>
      </c>
      <c r="BT348" s="252">
        <f>IF(BB348=0,0,IF(BB348&gt;BA348,0,((BA348/BB348)-1)*100))</f>
        <v>0</v>
      </c>
      <c r="BU348" s="252">
        <f>IF(BC348=0,0,IF(BC348&gt;BB348,0,((BB348/BC348)-1)*100))</f>
        <v>0</v>
      </c>
      <c r="BV348" s="252">
        <f>IF(BD348=0,0,IF(BD348&gt;BC348,0,((BC348/BD348)-1)*100))</f>
        <v>0</v>
      </c>
      <c r="BW348" s="252">
        <f>IF(BE348=0,0,IF(BE348&gt;BD348,0,((BD348/BE348)-1)*100))</f>
        <v>0</v>
      </c>
      <c r="BX348" s="252">
        <f>IF(BF348=0,0,IF(BF348&gt;BE348,0,((BE348/BF348)-1)*100))</f>
        <v>0</v>
      </c>
      <c r="BY348" s="252">
        <f>IF(BG348=0,0,IF(BG348&gt;BF348,0,((BF348/BG348)-1)*100))</f>
        <v>0</v>
      </c>
      <c r="BZ348" s="252">
        <f>IF(BH348=0,0,IF(BH348&gt;BG348,0,((BG348/BH348)-1)*100))</f>
        <v>0</v>
      </c>
      <c r="CA348" s="253">
        <f>IF(BI348=0,0,IF(BI348&gt;BH348,0,((BH348/BI348)-1)*100))</f>
        <v>0</v>
      </c>
      <c r="CB348" s="250">
        <f>AVERAGE(BK348:CA348)</f>
        <v>3.844067735449553</v>
      </c>
      <c r="CC348" s="250">
        <f>SQRT(AVERAGE((BK348-$CB348)^2,(BL348-$CB348)^2,(BM348-$CB348)^2,(BN348-$CB348)^2,(BO348-$CB348)^2,(BP348-$CB348)^2,(BQ348-$CB348)^2,(BR348-$CB348)^2,(BS348-$CB348)^2,(BT348-$CB348)^2,(BU348-$CB348)^2,(BV348-$CB348)^2,(BW348-$CB348)^2,(BX348-$CB348)^2,(BY348-$CB348)^2,(BZ348-$CB348)^2,(CA348-$CB348)^2))</f>
        <v>8.423661489433316</v>
      </c>
      <c r="CD348" t="s" s="116">
        <v>132</v>
      </c>
      <c r="CE348" s="254">
        <f>IF(AN348="n/a","n/a",IF(U348&lt;0,"n/a",IF(U348="n/a","n/a",I348+AN348-U348)))</f>
        <v>-3.149765370238772</v>
      </c>
      <c r="CF348" s="254">
        <f>IF(AN348="n/a","n/a",I348+AN348)</f>
        <v>8.184980392473094</v>
      </c>
      <c r="CG348" s="250">
        <f>D348/10+(1000-E348)/100+IF(F348="N",2,IF(F348="Y",1,0))+IF(G348="N",2,IF(G348="Y",1,0))+IF(L348&gt;10,5,L348/2)+IF(S348&gt;100,0,IF(S348&lt;0,0,(100-S348)/10))+IF(U348&gt;100,0,IF(U348&lt;0,0,(100-U348)/10))+IF(X348="-",0,IF(X348="N/A",0,IF(X348&gt;5,0,5-X348)))+IF(Y348&gt;5,0,5-Y348)+IF(Z348="N/A",0,IF(Z348&gt;5,0,5-Z348))+IF(AB348&lt;0,0,IF(AB348="-",0,IF(AB348="N/A",0,IF(AB348&gt;10,5,AB348/2))))+IF(AC348="n/a",0,IF(AC348&lt;0,0,IF(AC348&gt;10,5,AC348/2)))+IF(AE348="n/a",0,IF(AE348&lt;0,0,IF(AE348&gt;10,5,AE348/2)))+AF348/10+IF(AG348&gt;100000,3,IF(AG348&gt;10000,2,IF(AG348&gt;1000,1,0)))+IF(AL348&gt;10,5,AL348/2)+IF(AM348="n/a",0,IF(AM348&gt;10,5,AM348/2))+IF(AN348="n/a",0,IF(AN348&gt;10,5,AN348/2))+IF(AO348="n/a",0,IF(AO348&lt;0,0,IF(AO348&gt;10,5,AO348/2)))+IF(CB348&gt;10,5,CB348/2)</f>
        <v>40.3906803371823</v>
      </c>
      <c r="CH348" s="255">
        <f>IF(AB348="n/a",1.03*AP348,IF(AB348&lt;0,1.01*AP348,IF(AB348&gt;10,1.1*AP348,(1+AB348/100)*AP348)))</f>
        <v>0.7828000000000001</v>
      </c>
      <c r="CI348" s="256">
        <f>IF($AC348="n/a",1.03*CH348,IF($AC348&lt;0,1.01*CH348,IF($AC348&gt;10,1.1*CH348,(1+$AC348/100)*CH348)))</f>
        <v>0.8062840000000001</v>
      </c>
      <c r="CJ348" s="257">
        <f>IF($AE348="n/a",1.03*CI348,IF($AE348&lt;0,1.01*CI348,IF($AE348&gt;10,1.1*CI348,(1+$AE348/100)*CI348)))</f>
        <v>0.8304725200000002</v>
      </c>
      <c r="CK348" s="257">
        <f>IF($AE348="n/a",1.03*CJ348,IF($AE348&lt;0,1.01*CJ348,IF($AE348&gt;10,1.1*CJ348,(1+$AE348/100)*CJ348)))</f>
        <v>0.8553866956000001</v>
      </c>
      <c r="CL348" s="258">
        <f>IF($AE348="n/a",1.03*CK348,IF($AE348&lt;0,1.01*CK348,IF($AE348&gt;10,1.1*CK348,(1+$AE348/100)*CK348)))</f>
        <v>0.8810482964680002</v>
      </c>
      <c r="CM348" s="256">
        <f>SUM(CH348:CL348)</f>
        <v>4.155991512068001</v>
      </c>
      <c r="CN348" s="253">
        <f>(CM348/H348)*100</f>
        <v>15.53641686754393</v>
      </c>
      <c r="CO348" t="s" s="348">
        <v>143</v>
      </c>
      <c r="CP348" t="s" s="388">
        <v>143</v>
      </c>
      <c r="CQ348" s="352">
        <v>-10.8</v>
      </c>
      <c r="CR348" s="351">
        <v>-1.9</v>
      </c>
      <c r="CS348" s="352">
        <v>2.7</v>
      </c>
    </row>
    <row r="349" ht="11.25" customHeight="1">
      <c r="A349" t="s" s="116">
        <v>1844</v>
      </c>
      <c r="B349" t="s" s="116">
        <v>1845</v>
      </c>
      <c r="C349" t="s" s="227">
        <v>128</v>
      </c>
      <c r="D349" s="218">
        <v>7</v>
      </c>
      <c r="E349" s="85">
        <v>535</v>
      </c>
      <c r="F349" t="s" s="220">
        <v>55</v>
      </c>
      <c r="G349" t="s" s="221">
        <v>141</v>
      </c>
      <c r="H349" s="493">
        <v>136.79</v>
      </c>
      <c r="I349" s="223">
        <f>(R349/H349)*100</f>
        <v>2.193142773594561</v>
      </c>
      <c r="J349" s="224">
        <v>0.55</v>
      </c>
      <c r="K349" s="224">
        <v>0.75</v>
      </c>
      <c r="L349" s="223">
        <f>((K349/J349)-1)*100</f>
        <v>36.36363636363635</v>
      </c>
      <c r="M349" s="226">
        <v>42929</v>
      </c>
      <c r="N349" s="226">
        <v>42933</v>
      </c>
      <c r="O349" s="226">
        <v>42952</v>
      </c>
      <c r="P349" t="s" s="227">
        <v>298</v>
      </c>
      <c r="Q349" s="316"/>
      <c r="R349" s="225">
        <f>K349*4</f>
        <v>3</v>
      </c>
      <c r="S349" s="228">
        <f>IF(OR(W349&lt;0.01,W349="n/a"),"n/a",R349/W349*100)</f>
        <v>36.54080389768575</v>
      </c>
      <c r="T349" s="229">
        <f>IF(OR(W349&lt;0.01,Z349="n/a"),"n/a",(H349/SQRT(22.5*W349*(H349/Z349))-1)*100)</f>
        <v>3.263200959251655</v>
      </c>
      <c r="U349" s="223">
        <f>IF(OR(W349&lt;0.01,W349="n/a"),"n/a",H349/W349)</f>
        <v>16.66138855054811</v>
      </c>
      <c r="V349" s="230">
        <v>12</v>
      </c>
      <c r="W349" s="222">
        <v>8.210000000000001</v>
      </c>
      <c r="X349" s="222">
        <v>1.62</v>
      </c>
      <c r="Y349" s="231">
        <v>6.26</v>
      </c>
      <c r="Z349" s="232">
        <v>1.44</v>
      </c>
      <c r="AA349" s="233">
        <v>8.199999999999999</v>
      </c>
      <c r="AB349" s="234">
        <v>-1.7</v>
      </c>
      <c r="AC349" s="235">
        <v>11.08</v>
      </c>
      <c r="AD349" s="236">
        <v>5.4</v>
      </c>
      <c r="AE349" s="236">
        <v>10.31</v>
      </c>
      <c r="AF349" s="237">
        <v>28</v>
      </c>
      <c r="AG349" s="238">
        <v>65399</v>
      </c>
      <c r="AH349" s="239">
        <v>0.2</v>
      </c>
      <c r="AI349" s="240">
        <v>0.8100000000000001</v>
      </c>
      <c r="AJ349" s="241">
        <f>IF(OR(AD349&lt;0,AD349="n/a",AD349=0,AN349="n/a"),"n/a",AN349/AD349)</f>
        <v>2.753673240685835</v>
      </c>
      <c r="AK349" t="s" s="640">
        <f>IF(OR(AN349&lt;0,AN349="n/a",AO349&lt;0,AO349="n/a"),"n/a",AN349/AO349)</f>
        <v>143</v>
      </c>
      <c r="AL349" s="243">
        <f>((AP349/AQ349)^(1/1)-1)*100</f>
        <v>5.472636815920406</v>
      </c>
      <c r="AM349" s="243">
        <f>IF(AS349=0,"n/a",((AP349/AS349)^(1/3)-1)*100)</f>
        <v>7.218354565351137</v>
      </c>
      <c r="AN349" s="243">
        <f>IF(AV349=0,"n/a",((AP349/AV349)^(1/5)-1)*100)</f>
        <v>14.86983549970351</v>
      </c>
      <c r="AO349" s="244">
        <f>IF(BB349=0,"n/a",((AP349/BB349)^(1/10)-1)*100)</f>
        <v>-0.1404188548950636</v>
      </c>
      <c r="AP349" s="241">
        <v>2.12</v>
      </c>
      <c r="AQ349" s="241">
        <v>2.01</v>
      </c>
      <c r="AR349" s="241">
        <v>1.88</v>
      </c>
      <c r="AS349" s="241">
        <v>1.72</v>
      </c>
      <c r="AT349" s="245"/>
      <c r="AU349" s="241">
        <v>1.55</v>
      </c>
      <c r="AV349" s="241">
        <v>1.06</v>
      </c>
      <c r="AW349" s="245"/>
      <c r="AX349" s="583">
        <v>0.4</v>
      </c>
      <c r="AY349" s="394">
        <v>0.6899999999999999</v>
      </c>
      <c r="AZ349" s="248">
        <v>2.61</v>
      </c>
      <c r="BA349" s="248">
        <v>2.44</v>
      </c>
      <c r="BB349" s="248">
        <v>2.15</v>
      </c>
      <c r="BC349" s="317">
        <v>2</v>
      </c>
      <c r="BD349" s="317">
        <v>2</v>
      </c>
      <c r="BE349" s="248">
        <v>1.94</v>
      </c>
      <c r="BF349" s="317">
        <v>1.92</v>
      </c>
      <c r="BG349" s="317">
        <v>1.92</v>
      </c>
      <c r="BH349" s="248">
        <v>1.83</v>
      </c>
      <c r="BI349" s="249">
        <v>1.68</v>
      </c>
      <c r="BJ349" s="246">
        <f>SUM(AP349:BI349)</f>
        <v>31.92</v>
      </c>
      <c r="BK349" s="250">
        <f>((AP349/AQ349)-1)*100</f>
        <v>5.472636815920406</v>
      </c>
      <c r="BL349" s="250">
        <f>((AQ349/AR349)-1)*100</f>
        <v>6.914893617021267</v>
      </c>
      <c r="BM349" s="250">
        <f>((AR349/AS349)-1)*100</f>
        <v>9.302325581395344</v>
      </c>
      <c r="BN349" s="250">
        <f>IF(AU349=0,0,IF(AU349&gt;AS349,0,((AS349/AU349)-1)*100))</f>
        <v>10.96774193548386</v>
      </c>
      <c r="BO349" s="250">
        <f>IF(AV349=0,0,IF(AV349&gt;AU349,0,((AU349/AV349)-1)*100))</f>
        <v>46.22641509433962</v>
      </c>
      <c r="BP349" s="250">
        <f>IF(AX349=0,0,IF(AX349&gt;AV349,0,((AV349/AX349)-1)*100))</f>
        <v>165</v>
      </c>
      <c r="BQ349" s="251">
        <f>IF(AY349=0,0,IF(AY349&gt;AX349,0,((AX349/AY349)-1)*100))</f>
        <v>0</v>
      </c>
      <c r="BR349" s="252">
        <f>IF(AZ349=0,0,IF(AZ349&gt;AY349,0,((AY349/AZ349)-1)*100))</f>
        <v>0</v>
      </c>
      <c r="BS349" s="252">
        <f>IF(BA349=0,0,IF(BA349&gt;AZ349,0,((AZ349/BA349)-1)*100))</f>
        <v>6.967213114754101</v>
      </c>
      <c r="BT349" s="252">
        <f>IF(BB349=0,0,IF(BB349&gt;BA349,0,((BA349/BB349)-1)*100))</f>
        <v>13.48837209302325</v>
      </c>
      <c r="BU349" s="252">
        <f>IF(BC349=0,0,IF(BC349&gt;BB349,0,((BB349/BC349)-1)*100))</f>
        <v>7.499999999999996</v>
      </c>
      <c r="BV349" s="252">
        <f>IF(BD349=0,0,IF(BD349&gt;BC349,0,((BC349/BD349)-1)*100))</f>
        <v>0</v>
      </c>
      <c r="BW349" s="252">
        <f>IF(BE349=0,0,IF(BE349&gt;BD349,0,((BD349/BE349)-1)*100))</f>
        <v>3.09278350515465</v>
      </c>
      <c r="BX349" s="252">
        <f>IF(BF349=0,0,IF(BF349&gt;BE349,0,((BE349/BF349)-1)*100))</f>
        <v>1.041666666666674</v>
      </c>
      <c r="BY349" s="252">
        <f>IF(BG349=0,0,IF(BG349&gt;BF349,0,((BF349/BG349)-1)*100))</f>
        <v>0</v>
      </c>
      <c r="BZ349" s="252">
        <f>IF(BH349=0,0,IF(BH349&gt;BG349,0,((BG349/BH349)-1)*100))</f>
        <v>4.918032786885229</v>
      </c>
      <c r="CA349" s="253">
        <f>IF(BI349=0,0,IF(BI349&gt;BH349,0,((BH349/BI349)-1)*100))</f>
        <v>8.928571428571441</v>
      </c>
      <c r="CB349" s="250">
        <f>AVERAGE(BK349:CA349)</f>
        <v>17.04827368465976</v>
      </c>
      <c r="CC349" s="250">
        <f>SQRT(AVERAGE((BK349-$CB349)^2,(BL349-$CB349)^2,(BM349-$CB349)^2,(BN349-$CB349)^2,(BO349-$CB349)^2,(BP349-$CB349)^2,(BQ349-$CB349)^2,(BR349-$CB349)^2,(BS349-$CB349)^2,(BT349-$CB349)^2,(BU349-$CB349)^2,(BV349-$CB349)^2,(BW349-$CB349)^2,(BX349-$CB349)^2,(BY349-$CB349)^2,(BZ349-$CB349)^2,(CA349-$CB349)^2))</f>
        <v>38.4300853594297</v>
      </c>
      <c r="CD349" t="s" s="116">
        <v>132</v>
      </c>
      <c r="CE349" s="254">
        <f>IF(AN349="n/a","n/a",IF(U349&lt;0,"n/a",IF(U349="n/a","n/a",I349+AN349-U349)))</f>
        <v>0.4015897227499607</v>
      </c>
      <c r="CF349" s="254">
        <f>IF(AN349="n/a","n/a",I349+AN349)</f>
        <v>17.06297827329807</v>
      </c>
      <c r="CG349" s="250">
        <f>D349/10+(1000-E349)/100+IF(F349="N",2,IF(F349="Y",1,0))+IF(G349="N",2,IF(G349="Y",1,0))+IF(L349&gt;10,5,L349/2)+IF(S349&gt;100,0,IF(S349&lt;0,0,(100-S349)/10))+IF(U349&gt;100,0,IF(U349&lt;0,0,(100-U349)/10))+IF(X349="-",0,IF(X349="N/A",0,IF(X349&gt;5,0,5-X349)))+IF(Y349&gt;5,0,5-Y349)+IF(Z349="N/A",0,IF(Z349&gt;5,0,5-Z349))+IF(AB349&lt;0,0,IF(AB349="-",0,IF(AB349="N/A",0,IF(AB349&gt;10,5,AB349/2))))+IF(AC349="n/a",0,IF(AC349&lt;0,0,IF(AC349&gt;10,5,AC349/2)))+IF(AE349="n/a",0,IF(AE349&lt;0,0,IF(AE349&gt;10,5,AE349/2)))+AF349/10+IF(AG349&gt;100000,3,IF(AG349&gt;10000,2,IF(AG349&gt;1000,1,0)))+IF(AL349&gt;10,5,AL349/2)+IF(AM349="n/a",0,IF(AM349&gt;10,5,AM349/2))+IF(AN349="n/a",0,IF(AN349&gt;10,5,AN349/2))+IF(AO349="n/a",0,IF(AO349&lt;0,0,IF(AO349&gt;10,5,AO349/2)))+IF(CB349&gt;10,5,CB349/2)</f>
        <v>66.11527644581238</v>
      </c>
      <c r="CH349" s="255">
        <f>IF(AB349="n/a",1.03*AP349,IF(AB349&lt;0,1.01*AP349,IF(AB349&gt;10,1.1*AP349,(1+AB349/100)*AP349)))</f>
        <v>2.1412</v>
      </c>
      <c r="CI349" s="256">
        <f>IF($AC349="n/a",1.03*CH349,IF($AC349&lt;0,1.01*CH349,IF($AC349&gt;10,1.1*CH349,(1+$AC349/100)*CH349)))</f>
        <v>2.35532</v>
      </c>
      <c r="CJ349" s="257">
        <f>IF($AE349="n/a",1.03*CI349,IF($AE349&lt;0,1.01*CI349,IF($AE349&gt;10,1.1*CI349,(1+$AE349/100)*CI349)))</f>
        <v>2.590852</v>
      </c>
      <c r="CK349" s="257">
        <f>IF($AE349="n/a",1.03*CJ349,IF($AE349&lt;0,1.01*CJ349,IF($AE349&gt;10,1.1*CJ349,(1+$AE349/100)*CJ349)))</f>
        <v>2.849937200000001</v>
      </c>
      <c r="CL349" s="258">
        <f>IF($AE349="n/a",1.03*CK349,IF($AE349&lt;0,1.01*CK349,IF($AE349&gt;10,1.1*CK349,(1+$AE349/100)*CK349)))</f>
        <v>3.134930920000001</v>
      </c>
      <c r="CM349" s="256">
        <f>SUM(CH349:CL349)</f>
        <v>13.07224012</v>
      </c>
      <c r="CN349" s="253">
        <f>(CM349/H349)*100</f>
        <v>9.556429651290301</v>
      </c>
      <c r="CO349" s="259">
        <v>0.9</v>
      </c>
      <c r="CP349" s="260">
        <v>45.1</v>
      </c>
      <c r="CQ349" s="261">
        <v>-1.8</v>
      </c>
      <c r="CR349" s="260">
        <v>4</v>
      </c>
      <c r="CS349" s="261">
        <v>9.199999999999999</v>
      </c>
    </row>
    <row r="350" ht="11.25" customHeight="1">
      <c r="A350" t="s" s="116">
        <v>1846</v>
      </c>
      <c r="B350" t="s" s="116">
        <v>1847</v>
      </c>
      <c r="C350" t="s" s="116">
        <v>194</v>
      </c>
      <c r="D350" s="218">
        <v>6</v>
      </c>
      <c r="E350" s="85">
        <v>613</v>
      </c>
      <c r="F350" t="s" s="220">
        <v>55</v>
      </c>
      <c r="G350" t="s" s="221">
        <v>55</v>
      </c>
      <c r="H350" s="493">
        <v>43.4</v>
      </c>
      <c r="I350" s="223">
        <f>(R350/H350)*100</f>
        <v>2.235023041474654</v>
      </c>
      <c r="J350" s="224">
        <v>0.22</v>
      </c>
      <c r="K350" s="224">
        <v>0.2425</v>
      </c>
      <c r="L350" s="223">
        <f>((K350/J350)-1)*100</f>
        <v>10.22727272727273</v>
      </c>
      <c r="M350" s="226">
        <v>42754</v>
      </c>
      <c r="N350" s="226">
        <v>42758</v>
      </c>
      <c r="O350" s="226">
        <v>42779</v>
      </c>
      <c r="P350" t="s" s="227">
        <v>982</v>
      </c>
      <c r="Q350" s="325"/>
      <c r="R350" s="225">
        <f>K350*4</f>
        <v>0.97</v>
      </c>
      <c r="S350" s="228">
        <f>IF(OR(W350&lt;0.01,W350="n/a"),"n/a",R350/W350*100)</f>
        <v>55.74712643678161</v>
      </c>
      <c r="T350" s="229">
        <f>IF(OR(W350&lt;0.01,Z350="n/a"),"n/a",(H350/SQRT(22.5*W350*(H350/Z350))-1)*100)</f>
        <v>48.89975370663067</v>
      </c>
      <c r="U350" s="223">
        <f>IF(OR(W350&lt;0.01,W350="n/a"),"n/a",H350/W350)</f>
        <v>24.94252873563218</v>
      </c>
      <c r="V350" s="230">
        <v>12</v>
      </c>
      <c r="W350" s="222">
        <v>1.74</v>
      </c>
      <c r="X350" s="415">
        <v>4.15</v>
      </c>
      <c r="Y350" s="231">
        <v>2.36</v>
      </c>
      <c r="Z350" s="232">
        <v>2</v>
      </c>
      <c r="AA350" t="s" s="362">
        <v>143</v>
      </c>
      <c r="AB350" s="234">
        <v>647.2</v>
      </c>
      <c r="AC350" s="235">
        <v>-4.88</v>
      </c>
      <c r="AD350" s="236">
        <v>-5.8</v>
      </c>
      <c r="AE350" s="236">
        <v>6</v>
      </c>
      <c r="AF350" s="237">
        <v>9</v>
      </c>
      <c r="AG350" s="238">
        <v>3369</v>
      </c>
      <c r="AH350" s="239">
        <v>0.7</v>
      </c>
      <c r="AI350" t="s" s="416">
        <v>143</v>
      </c>
      <c r="AJ350" t="s" s="265">
        <f>IF(OR(AD350&lt;0,AD350="n/a",AD350=0,AN350="n/a"),"n/a",AN350/AD350)</f>
        <v>143</v>
      </c>
      <c r="AK350" s="618">
        <f>IF(OR(AN350&lt;0,AN350="n/a",AO350&lt;0,AO350="n/a"),"n/a",AN350/AO350)</f>
        <v>52.00833790032235</v>
      </c>
      <c r="AL350" s="243">
        <f>((AP350/AQ350)^(1/1)-1)*100</f>
        <v>9.999999999999986</v>
      </c>
      <c r="AM350" s="243">
        <f>IF(AS350=0,"n/a",((AP350/AS350)^(1/3)-1)*100)</f>
        <v>11.19900452846578</v>
      </c>
      <c r="AN350" s="243">
        <f>IF(AV350=0,"n/a",((AP350/AV350)^(1/5)-1)*100)</f>
        <v>11.97022052804315</v>
      </c>
      <c r="AO350" s="244">
        <f>IF(BB350=0,"n/a",((AP350/BB350)^(1/10)-1)*100)</f>
        <v>0.2301596438437414</v>
      </c>
      <c r="AP350" s="241">
        <v>0.88</v>
      </c>
      <c r="AQ350" s="241">
        <v>0.8</v>
      </c>
      <c r="AR350" s="241">
        <v>0.74</v>
      </c>
      <c r="AS350" s="241">
        <v>0.64</v>
      </c>
      <c r="AT350" s="245"/>
      <c r="AU350" s="241">
        <v>0.5600000000000001</v>
      </c>
      <c r="AV350" s="321">
        <v>0.5</v>
      </c>
      <c r="AW350" s="245"/>
      <c r="AX350" s="583">
        <v>0.5</v>
      </c>
      <c r="AY350" s="394">
        <v>0.5</v>
      </c>
      <c r="AZ350" s="317">
        <v>0.71</v>
      </c>
      <c r="BA350" s="248">
        <v>0.91</v>
      </c>
      <c r="BB350" s="248">
        <v>0.86</v>
      </c>
      <c r="BC350" s="248">
        <v>0.77</v>
      </c>
      <c r="BD350" s="248">
        <v>0.6333299999999999</v>
      </c>
      <c r="BE350" s="248">
        <v>0.60666</v>
      </c>
      <c r="BF350" s="248">
        <v>0.57334</v>
      </c>
      <c r="BG350" s="317">
        <v>0.53332</v>
      </c>
      <c r="BH350" s="248">
        <v>0.53332</v>
      </c>
      <c r="BI350" s="401">
        <v>0.51332</v>
      </c>
      <c r="BJ350" s="246">
        <f>SUM(AP350:BI350)</f>
        <v>11.76329</v>
      </c>
      <c r="BK350" s="250">
        <f>((AP350/AQ350)-1)*100</f>
        <v>9.999999999999986</v>
      </c>
      <c r="BL350" s="250">
        <f>((AQ350/AR350)-1)*100</f>
        <v>8.108108108108114</v>
      </c>
      <c r="BM350" s="250">
        <f>((AR350/AS350)-1)*100</f>
        <v>15.625</v>
      </c>
      <c r="BN350" s="250">
        <f>IF(AU350=0,0,IF(AU350&gt;AS350,0,((AS350/AU350)-1)*100))</f>
        <v>14.28571428571428</v>
      </c>
      <c r="BO350" s="250">
        <f>IF(AV350=0,0,IF(AV350&gt;AU350,0,((AU350/AV350)-1)*100))</f>
        <v>12.00000000000001</v>
      </c>
      <c r="BP350" s="250">
        <f>IF(AX350=0,0,IF(AX350&gt;AV350,0,((AV350/AX350)-1)*100))</f>
        <v>0</v>
      </c>
      <c r="BQ350" s="251">
        <f>IF(AY350=0,0,IF(AY350&gt;AX350,0,((AX350/AY350)-1)*100))</f>
        <v>0</v>
      </c>
      <c r="BR350" s="252">
        <f>IF(AZ350=0,0,IF(AZ350&gt;AY350,0,((AY350/AZ350)-1)*100))</f>
        <v>0</v>
      </c>
      <c r="BS350" s="252">
        <f>IF(BA350=0,0,IF(BA350&gt;AZ350,0,((AZ350/BA350)-1)*100))</f>
        <v>0</v>
      </c>
      <c r="BT350" s="252">
        <f>IF(BB350=0,0,IF(BB350&gt;BA350,0,((BA350/BB350)-1)*100))</f>
        <v>5.813953488372103</v>
      </c>
      <c r="BU350" s="252">
        <f>IF(BC350=0,0,IF(BC350&gt;BB350,0,((BB350/BC350)-1)*100))</f>
        <v>11.68831168831168</v>
      </c>
      <c r="BV350" s="252">
        <f>IF(BD350=0,0,IF(BD350&gt;BC350,0,((BC350/BD350)-1)*100))</f>
        <v>21.57958726098559</v>
      </c>
      <c r="BW350" s="252">
        <f>IF(BE350=0,0,IF(BE350&gt;BD350,0,((BD350/BE350)-1)*100))</f>
        <v>4.396202156067641</v>
      </c>
      <c r="BX350" s="252">
        <f>IF(BF350=0,0,IF(BF350&gt;BE350,0,((BE350/BF350)-1)*100))</f>
        <v>5.811560330693832</v>
      </c>
      <c r="BY350" s="252">
        <f>IF(BG350=0,0,IF(BG350&gt;BF350,0,((BF350/BG350)-1)*100))</f>
        <v>7.503937598439947</v>
      </c>
      <c r="BZ350" s="252">
        <f>IF(BH350=0,0,IF(BH350&gt;BG350,0,((BG350/BH350)-1)*100))</f>
        <v>0</v>
      </c>
      <c r="CA350" s="253">
        <f>IF(BI350=0,0,IF(BI350&gt;BH350,0,((BH350/BI350)-1)*100))</f>
        <v>3.896205096236272</v>
      </c>
      <c r="CB350" s="250">
        <f>AVERAGE(BK350:CA350)</f>
        <v>7.10050470664291</v>
      </c>
      <c r="CC350" s="250">
        <f>SQRT(AVERAGE((BK350-$CB350)^2,(BL350-$CB350)^2,(BM350-$CB350)^2,(BN350-$CB350)^2,(BO350-$CB350)^2,(BP350-$CB350)^2,(BQ350-$CB350)^2,(BR350-$CB350)^2,(BS350-$CB350)^2,(BT350-$CB350)^2,(BU350-$CB350)^2,(BV350-$CB350)^2,(BW350-$CB350)^2,(BX350-$CB350)^2,(BY350-$CB350)^2,(BZ350-$CB350)^2,(CA350-$CB350)^2))</f>
        <v>6.238209709155992</v>
      </c>
      <c r="CD350" t="s" s="116">
        <v>161</v>
      </c>
      <c r="CE350" s="545">
        <f>IF(AN350="n/a","n/a",IF(U350&lt;0,"n/a",IF(U350="n/a","n/a",I350+AN350-U350)))</f>
        <v>-10.73728516611438</v>
      </c>
      <c r="CF350" s="254">
        <f>IF(AN350="n/a","n/a",I350+AN350)</f>
        <v>14.20524356951781</v>
      </c>
      <c r="CG350" s="250">
        <f>D350/10+(1000-E350)/100+IF(F350="N",2,IF(F350="Y",1,0))+IF(G350="N",2,IF(G350="Y",1,0))+IF(L350&gt;10,5,L350/2)+IF(S350&gt;100,0,IF(S350&lt;0,0,(100-S350)/10))+IF(U350&gt;100,0,IF(U350&lt;0,0,(100-U350)/10))+IF(X350="-",0,IF(X350="N/A",0,IF(X350&gt;5,0,5-X350)))+IF(Y350&gt;5,0,5-Y350)+IF(Z350="N/A",0,IF(Z350&gt;5,0,5-Z350))+IF(AB350&lt;0,0,IF(AB350="-",0,IF(AB350="N/A",0,IF(AB350&gt;10,5,AB350/2))))+IF(AC350="n/a",0,IF(AC350&lt;0,0,IF(AC350&gt;10,5,AC350/2)))+IF(AE350="n/a",0,IF(AE350&lt;0,0,IF(AE350&gt;10,5,AE350/2)))+AF350/10+IF(AG350&gt;100000,3,IF(AG350&gt;10000,2,IF(AG350&gt;1000,1,0)))+IF(AL350&gt;10,5,AL350/2)+IF(AM350="n/a",0,IF(AM350&gt;10,5,AM350/2))+IF(AN350="n/a",0,IF(AN350&gt;10,5,AN350/2))+IF(AO350="n/a",0,IF(AO350&lt;0,0,IF(AO350&gt;10,5,AO350/2)))+IF(CB350&gt;10,5,CB350/2)</f>
        <v>60.45636665800194</v>
      </c>
      <c r="CH350" s="255">
        <f>IF(AB350="n/a",1.03*AP350,IF(AB350&lt;0,1.01*AP350,IF(AB350&gt;10,1.1*AP350,(1+AB350/100)*AP350)))</f>
        <v>0.9680000000000001</v>
      </c>
      <c r="CI350" s="256">
        <f>IF($AC350="n/a",1.03*CH350,IF($AC350&lt;0,1.01*CH350,IF($AC350&gt;10,1.1*CH350,(1+$AC350/100)*CH350)))</f>
        <v>0.9776800000000001</v>
      </c>
      <c r="CJ350" s="257">
        <f>IF($AE350="n/a",1.03*CI350,IF($AE350&lt;0,1.01*CI350,IF($AE350&gt;10,1.1*CI350,(1+$AE350/100)*CI350)))</f>
        <v>1.0363408</v>
      </c>
      <c r="CK350" s="257">
        <f>IF($AE350="n/a",1.03*CJ350,IF($AE350&lt;0,1.01*CJ350,IF($AE350&gt;10,1.1*CJ350,(1+$AE350/100)*CJ350)))</f>
        <v>1.098521248</v>
      </c>
      <c r="CL350" s="258">
        <f>IF($AE350="n/a",1.03*CK350,IF($AE350&lt;0,1.01*CK350,IF($AE350&gt;10,1.1*CK350,(1+$AE350/100)*CK350)))</f>
        <v>1.164432522880</v>
      </c>
      <c r="CM350" s="256">
        <f>SUM(CH350:CL350)</f>
        <v>5.244974570880001</v>
      </c>
      <c r="CN350" s="253">
        <f>(CM350/H350)*100</f>
        <v>12.0851948637788</v>
      </c>
      <c r="CO350" s="259">
        <v>0.36</v>
      </c>
      <c r="CP350" s="260">
        <v>40.2</v>
      </c>
      <c r="CQ350" s="261">
        <v>0</v>
      </c>
      <c r="CR350" s="260">
        <v>3.8</v>
      </c>
      <c r="CS350" s="261">
        <v>12.5</v>
      </c>
    </row>
    <row r="351" ht="11.25" customHeight="1">
      <c r="A351" t="s" s="146">
        <v>1848</v>
      </c>
      <c r="B351" t="s" s="146">
        <v>1849</v>
      </c>
      <c r="C351" t="s" s="146">
        <v>150</v>
      </c>
      <c r="D351" s="267">
        <v>8</v>
      </c>
      <c r="E351" s="85">
        <v>425</v>
      </c>
      <c r="F351" t="s" s="151">
        <v>129</v>
      </c>
      <c r="G351" t="s" s="152">
        <v>129</v>
      </c>
      <c r="H351" s="496">
        <v>46.07</v>
      </c>
      <c r="I351" s="269">
        <f>(R351/H351)*100</f>
        <v>1.519426958975472</v>
      </c>
      <c r="J351" s="270">
        <v>0.135</v>
      </c>
      <c r="K351" s="270">
        <v>0.175</v>
      </c>
      <c r="L351" s="269">
        <f>((K351/J351)-1)*100</f>
        <v>29.6296296296296</v>
      </c>
      <c r="M351" s="272">
        <v>43083</v>
      </c>
      <c r="N351" s="272">
        <v>43084</v>
      </c>
      <c r="O351" s="272">
        <v>43110</v>
      </c>
      <c r="P351" t="s" s="273">
        <v>156</v>
      </c>
      <c r="Q351" t="s" s="637">
        <v>1502</v>
      </c>
      <c r="R351" s="271">
        <f>K351*4</f>
        <v>0.7</v>
      </c>
      <c r="S351" s="275">
        <f>IF(OR(W351&lt;0.01,W351="n/a"),"n/a",R351/W351*100)</f>
        <v>33.49282296650718</v>
      </c>
      <c r="T351" s="276">
        <f>IF(OR(W351&lt;0.01,Z351="n/a"),"n/a",(H351/SQRT(22.5*W351*(H351/Z351))-1)*100)</f>
        <v>154.089905264789</v>
      </c>
      <c r="U351" s="269">
        <f>IF(OR(W351&lt;0.01,W351="n/a"),"n/a",H351/W351)</f>
        <v>22.04306220095694</v>
      </c>
      <c r="V351" s="277">
        <v>12</v>
      </c>
      <c r="W351" s="268">
        <v>2.09</v>
      </c>
      <c r="X351" s="268">
        <v>2.21</v>
      </c>
      <c r="Y351" s="278">
        <v>1.16</v>
      </c>
      <c r="Z351" s="279">
        <v>6.59</v>
      </c>
      <c r="AA351" s="280">
        <v>-9.6</v>
      </c>
      <c r="AB351" s="281">
        <v>19.8</v>
      </c>
      <c r="AC351" s="282">
        <v>13.65</v>
      </c>
      <c r="AD351" s="283">
        <v>3.7</v>
      </c>
      <c r="AE351" s="283">
        <v>10</v>
      </c>
      <c r="AF351" s="284">
        <v>10</v>
      </c>
      <c r="AG351" s="285">
        <v>3730</v>
      </c>
      <c r="AH351" s="286">
        <v>0.3</v>
      </c>
      <c r="AI351" s="287">
        <v>2.38</v>
      </c>
      <c r="AJ351" s="288">
        <f>IF(OR(AD351&lt;0,AD351="n/a",AD351=0,AN351="n/a"),"n/a",AN351/AD351)</f>
        <v>8.635348939807951</v>
      </c>
      <c r="AK351" t="s" s="368">
        <f>IF(OR(AN351&lt;0,AN351="n/a",AO351&lt;0,AO351="n/a"),"n/a",AN351/AO351)</f>
        <v>143</v>
      </c>
      <c r="AL351" s="290">
        <f>((AP351/AQ351)^(1/1)-1)*100</f>
        <v>20</v>
      </c>
      <c r="AM351" s="290">
        <f>IF(AS351=0,"n/a",((AP351/AS351)^(1/3)-1)*100)</f>
        <v>27.79223541088294</v>
      </c>
      <c r="AN351" s="290">
        <f>IF(AV351=0,"n/a",((AP351/AV351)^(1/5)-1)*100)</f>
        <v>31.95079107728942</v>
      </c>
      <c r="AO351" t="s" s="368">
        <f>IF(BB351=0,"n/a",((AP351/BB351)^(1/10)-1)*100)</f>
        <v>143</v>
      </c>
      <c r="AP351" s="288">
        <v>0.48</v>
      </c>
      <c r="AQ351" s="288">
        <v>0.4</v>
      </c>
      <c r="AR351" s="288">
        <v>0.32</v>
      </c>
      <c r="AS351" s="288">
        <v>0.23</v>
      </c>
      <c r="AT351" s="292"/>
      <c r="AU351" s="288">
        <v>0.19</v>
      </c>
      <c r="AV351" s="288">
        <v>0.12</v>
      </c>
      <c r="AW351" s="292"/>
      <c r="AX351" s="524">
        <v>0</v>
      </c>
      <c r="AY351" s="403">
        <v>0</v>
      </c>
      <c r="AZ351" s="426">
        <v>0</v>
      </c>
      <c r="BA351" s="426">
        <v>0</v>
      </c>
      <c r="BB351" s="426">
        <v>0</v>
      </c>
      <c r="BC351" s="426">
        <v>0</v>
      </c>
      <c r="BD351" s="426">
        <v>0</v>
      </c>
      <c r="BE351" s="426">
        <v>0</v>
      </c>
      <c r="BF351" s="426">
        <v>0.25</v>
      </c>
      <c r="BG351" s="295">
        <v>0.25</v>
      </c>
      <c r="BH351" s="295">
        <v>0.0625</v>
      </c>
      <c r="BI351" s="494">
        <v>0</v>
      </c>
      <c r="BJ351" s="293">
        <f>SUM(AP351:BI351)</f>
        <v>2.3025</v>
      </c>
      <c r="BK351" s="297">
        <f>((AP351/AQ351)-1)*100</f>
        <v>20</v>
      </c>
      <c r="BL351" s="297">
        <f>((AQ351/AR351)-1)*100</f>
        <v>25</v>
      </c>
      <c r="BM351" s="297">
        <f>((AR351/AS351)-1)*100</f>
        <v>39.13043478260869</v>
      </c>
      <c r="BN351" s="297">
        <f>IF(AU351=0,0,IF(AU351&gt;AS351,0,((AS351/AU351)-1)*100))</f>
        <v>21.05263157894737</v>
      </c>
      <c r="BO351" s="297">
        <f>IF(AV351=0,0,IF(AV351&gt;AU351,0,((AU351/AV351)-1)*100))</f>
        <v>58.33333333333335</v>
      </c>
      <c r="BP351" s="297">
        <f>IF(AX351=0,0,IF(AX351&gt;AV351,0,((AV351/AX351)-1)*100))</f>
        <v>0</v>
      </c>
      <c r="BQ351" s="298">
        <f>IF(AY351=0,0,IF(AY351&gt;AX351,0,((AX351/AY351)-1)*100))</f>
        <v>0</v>
      </c>
      <c r="BR351" s="299">
        <f>IF(AZ351=0,0,IF(AZ351&gt;AY351,0,((AY351/AZ351)-1)*100))</f>
        <v>0</v>
      </c>
      <c r="BS351" s="299">
        <f>IF(BA351=0,0,IF(BA351&gt;AZ351,0,((AZ351/BA351)-1)*100))</f>
        <v>0</v>
      </c>
      <c r="BT351" s="299">
        <f>IF(BB351=0,0,IF(BB351&gt;BA351,0,((BA351/BB351)-1)*100))</f>
        <v>0</v>
      </c>
      <c r="BU351" s="299">
        <f>IF(BC351=0,0,IF(BC351&gt;BB351,0,((BB351/BC351)-1)*100))</f>
        <v>0</v>
      </c>
      <c r="BV351" s="299">
        <f>IF(BD351=0,0,IF(BD351&gt;BC351,0,((BC351/BD351)-1)*100))</f>
        <v>0</v>
      </c>
      <c r="BW351" s="299">
        <f>IF(BE351=0,0,IF(BE351&gt;BD351,0,((BD351/BE351)-1)*100))</f>
        <v>0</v>
      </c>
      <c r="BX351" s="299">
        <f>IF(BF351=0,0,IF(BF351&gt;BE351,0,((BE351/BF351)-1)*100))</f>
        <v>0</v>
      </c>
      <c r="BY351" s="299">
        <f>IF(BG351=0,0,IF(BG351&gt;BF351,0,((BF351/BG351)-1)*100))</f>
        <v>0</v>
      </c>
      <c r="BZ351" s="299">
        <f>IF(BH351=0,0,IF(BH351&gt;BG351,0,((BG351/BH351)-1)*100))</f>
        <v>300</v>
      </c>
      <c r="CA351" s="300">
        <f>IF(BI351=0,0,IF(BI351&gt;BH351,0,((BH351/BI351)-1)*100))</f>
        <v>0</v>
      </c>
      <c r="CB351" s="297">
        <f>AVERAGE(BK351:CA351)</f>
        <v>27.26567057028761</v>
      </c>
      <c r="CC351" s="297">
        <f>SQRT(AVERAGE((BK351-$CB351)^2,(BL351-$CB351)^2,(BM351-$CB351)^2,(BN351-$CB351)^2,(BO351-$CB351)^2,(BP351-$CB351)^2,(BQ351-$CB351)^2,(BR351-$CB351)^2,(BS351-$CB351)^2,(BT351-$CB351)^2,(BU351-$CB351)^2,(BV351-$CB351)^2,(BW351-$CB351)^2,(BX351-$CB351)^2,(BY351-$CB351)^2,(BZ351-$CB351)^2,(CA351-$CB351)^2))</f>
        <v>70.19472769812896</v>
      </c>
      <c r="CD351" t="s" s="146">
        <v>152</v>
      </c>
      <c r="CE351" s="301">
        <f>IF(AN351="n/a","n/a",IF(U351&lt;0,"n/a",IF(U351="n/a","n/a",I351+AN351-U351)))</f>
        <v>11.42715583530795</v>
      </c>
      <c r="CF351" s="301">
        <f>IF(AN351="n/a","n/a",I351+AN351)</f>
        <v>33.47021803626489</v>
      </c>
      <c r="CG351" s="297">
        <f>D351/10+(1000-E351)/100+IF(F351="N",2,IF(F351="Y",1,0))+IF(G351="N",2,IF(G351="Y",1,0))+IF(L351&gt;10,5,L351/2)+IF(S351&gt;100,0,IF(S351&lt;0,0,(100-S351)/10))+IF(U351&gt;100,0,IF(U351&lt;0,0,(100-U351)/10))+IF(X351="-",0,IF(X351="N/A",0,IF(X351&gt;5,0,5-X351)))+IF(Y351&gt;5,0,5-Y351)+IF(Z351="N/A",0,IF(Z351&gt;5,0,5-Z351))+IF(AB351&lt;0,0,IF(AB351="-",0,IF(AB351="N/A",0,IF(AB351&gt;10,5,AB351/2))))+IF(AC351="n/a",0,IF(AC351&lt;0,0,IF(AC351&gt;10,5,AC351/2)))+IF(AE351="n/a",0,IF(AE351&lt;0,0,IF(AE351&gt;10,5,AE351/2)))+AF351/10+IF(AG351&gt;100000,3,IF(AG351&gt;10000,2,IF(AG351&gt;1000,1,0)))+IF(AL351&gt;10,5,AL351/2)+IF(AM351="n/a",0,IF(AM351&gt;10,5,AM351/2))+IF(AN351="n/a",0,IF(AN351&gt;10,5,AN351/2))+IF(AO351="n/a",0,IF(AO351&lt;0,0,IF(AO351&gt;10,5,AO351/2)))+IF(CB351&gt;10,5,CB351/2)</f>
        <v>69.62641148325359</v>
      </c>
      <c r="CH351" s="302">
        <f>IF(AB351="n/a",1.03*AP351,IF(AB351&lt;0,1.01*AP351,IF(AB351&gt;10,1.1*AP351,(1+AB351/100)*AP351)))</f>
        <v>0.528</v>
      </c>
      <c r="CI351" s="303">
        <f>IF($AC351="n/a",1.03*CH351,IF($AC351&lt;0,1.01*CH351,IF($AC351&gt;10,1.1*CH351,(1+$AC351/100)*CH351)))</f>
        <v>0.5808000000000001</v>
      </c>
      <c r="CJ351" s="304">
        <f>IF($AE351="n/a",1.03*CI351,IF($AE351&lt;0,1.01*CI351,IF($AE351&gt;10,1.1*CI351,(1+$AE351/100)*CI351)))</f>
        <v>0.6388800000000001</v>
      </c>
      <c r="CK351" s="304">
        <f>IF($AE351="n/a",1.03*CJ351,IF($AE351&lt;0,1.01*CJ351,IF($AE351&gt;10,1.1*CJ351,(1+$AE351/100)*CJ351)))</f>
        <v>0.7027680000000002</v>
      </c>
      <c r="CL351" s="305">
        <f>IF($AE351="n/a",1.03*CK351,IF($AE351&lt;0,1.01*CK351,IF($AE351&gt;10,1.1*CK351,(1+$AE351/100)*CK351)))</f>
        <v>0.7730448000000002</v>
      </c>
      <c r="CM351" s="303">
        <f>SUM(CH351:CL351)</f>
        <v>3.2234928</v>
      </c>
      <c r="CN351" s="300">
        <f>(CM351/H351)*100</f>
        <v>6.996945517690471</v>
      </c>
      <c r="CO351" s="306">
        <v>1.83</v>
      </c>
      <c r="CP351" s="307">
        <v>59.3</v>
      </c>
      <c r="CQ351" s="308">
        <v>-0.3</v>
      </c>
      <c r="CR351" s="307">
        <v>17.3</v>
      </c>
      <c r="CS351" s="308">
        <v>25.2</v>
      </c>
    </row>
    <row r="352" ht="11.25" customHeight="1">
      <c r="A352" t="s" s="110">
        <v>1850</v>
      </c>
      <c r="B352" t="s" s="110">
        <v>1851</v>
      </c>
      <c r="C352" t="s" s="173">
        <v>1852</v>
      </c>
      <c r="D352" s="174">
        <v>7</v>
      </c>
      <c r="E352" s="85">
        <v>512</v>
      </c>
      <c r="F352" t="s" s="118">
        <v>129</v>
      </c>
      <c r="G352" t="s" s="113">
        <v>129</v>
      </c>
      <c r="H352" s="495">
        <v>120.78</v>
      </c>
      <c r="I352" s="177">
        <f>(R352/H352)*100</f>
        <v>1.225368438483193</v>
      </c>
      <c r="J352" s="311">
        <v>0.31</v>
      </c>
      <c r="K352" s="311">
        <v>0.37</v>
      </c>
      <c r="L352" s="177">
        <f>((K352/J352)-1)*100</f>
        <v>19.35483870967742</v>
      </c>
      <c r="M352" s="179">
        <v>42870</v>
      </c>
      <c r="N352" s="179">
        <v>42872</v>
      </c>
      <c r="O352" s="179">
        <v>42886</v>
      </c>
      <c r="P352" t="s" s="173">
        <v>256</v>
      </c>
      <c r="Q352" s="675"/>
      <c r="R352" s="180">
        <f>K352*4</f>
        <v>1.48</v>
      </c>
      <c r="S352" s="181">
        <f>IF(OR(W352&lt;0.01,W352="n/a"),"n/a",R352/W352*100)</f>
        <v>37.46835443037975</v>
      </c>
      <c r="T352" s="182">
        <f>IF(OR(W352&lt;0.01,Z352="n/a"),"n/a",(H352/SQRT(22.5*W352*(H352/Z352))-1)*100)</f>
        <v>373.2452999492447</v>
      </c>
      <c r="U352" s="177">
        <f>IF(OR(W352&lt;0.01,W352="n/a"),"n/a",H352/W352)</f>
        <v>30.57721518987342</v>
      </c>
      <c r="V352" s="183">
        <v>12</v>
      </c>
      <c r="W352" s="176">
        <v>3.95</v>
      </c>
      <c r="X352" s="176">
        <v>2.04</v>
      </c>
      <c r="Y352" s="184">
        <v>1.82</v>
      </c>
      <c r="Z352" s="185">
        <v>16.48</v>
      </c>
      <c r="AA352" s="186">
        <v>61.8</v>
      </c>
      <c r="AB352" s="187">
        <v>19.6</v>
      </c>
      <c r="AC352" s="188">
        <v>16.86</v>
      </c>
      <c r="AD352" s="189">
        <v>18.7</v>
      </c>
      <c r="AE352" s="189">
        <v>15</v>
      </c>
      <c r="AF352" s="190">
        <v>9</v>
      </c>
      <c r="AG352" s="191">
        <v>4957</v>
      </c>
      <c r="AH352" s="192">
        <v>0.4</v>
      </c>
      <c r="AI352" s="193">
        <v>1.82</v>
      </c>
      <c r="AJ352" s="194">
        <f>IF(OR(AD352&lt;0,AD352="n/a",AD352=0,AN352="n/a"),"n/a",AN352/AD352)</f>
        <v>0.8925595568408584</v>
      </c>
      <c r="AK352" s="195">
        <f>IF(OR(AN352&lt;0,AN352="n/a",AO352&lt;0,AO352="n/a"),"n/a",AN352/AO352)</f>
        <v>1.466618529957422</v>
      </c>
      <c r="AL352" s="196">
        <f>((AP352/AQ352)^(1/1)-1)*100</f>
        <v>18.99999999999999</v>
      </c>
      <c r="AM352" s="196">
        <f>IF(AS352=0,"n/a",((AP352/AS352)^(1/3)-1)*100)</f>
        <v>17.69048893465441</v>
      </c>
      <c r="AN352" s="196">
        <f>IF(AV352=0,"n/a",((AP352/AV352)^(1/5)-1)*100)</f>
        <v>16.69086371292405</v>
      </c>
      <c r="AO352" s="197">
        <f>IF(BB352=0,"n/a",((AP352/BB352)^(1/10)-1)*100)</f>
        <v>11.38050786349236</v>
      </c>
      <c r="AP352" s="194">
        <v>1.19</v>
      </c>
      <c r="AQ352" s="194">
        <v>1</v>
      </c>
      <c r="AR352" s="194">
        <v>0.85</v>
      </c>
      <c r="AS352" s="194">
        <v>0.73</v>
      </c>
      <c r="AT352" s="199"/>
      <c r="AU352" s="194">
        <v>0.62</v>
      </c>
      <c r="AV352" s="194">
        <v>0.55</v>
      </c>
      <c r="AW352" s="199"/>
      <c r="AX352" s="398">
        <v>0.52</v>
      </c>
      <c r="AY352" s="201">
        <v>0.52</v>
      </c>
      <c r="AZ352" s="202">
        <v>0.51</v>
      </c>
      <c r="BA352" s="202">
        <v>0.465</v>
      </c>
      <c r="BB352" s="202">
        <v>0.405</v>
      </c>
      <c r="BC352" s="202">
        <v>0.34</v>
      </c>
      <c r="BD352" s="202">
        <v>0.20333</v>
      </c>
      <c r="BE352" s="203">
        <v>0</v>
      </c>
      <c r="BF352" s="203">
        <v>0</v>
      </c>
      <c r="BG352" s="203">
        <v>0</v>
      </c>
      <c r="BH352" s="203">
        <v>0</v>
      </c>
      <c r="BI352" s="204">
        <v>0</v>
      </c>
      <c r="BJ352" s="200">
        <f>SUM(AP352:BI352)</f>
        <v>7.903329999999999</v>
      </c>
      <c r="BK352" s="205">
        <f>((AP352/AQ352)-1)*100</f>
        <v>18.99999999999999</v>
      </c>
      <c r="BL352" s="205">
        <f>((AQ352/AR352)-1)*100</f>
        <v>17.64705882352942</v>
      </c>
      <c r="BM352" s="205">
        <f>((AR352/AS352)-1)*100</f>
        <v>16.43835616438356</v>
      </c>
      <c r="BN352" s="205">
        <f>IF(AU352=0,0,IF(AU352&gt;AS352,0,((AS352/AU352)-1)*100))</f>
        <v>17.74193548387098</v>
      </c>
      <c r="BO352" s="205">
        <f>IF(AV352=0,0,IF(AV352&gt;AU352,0,((AU352/AV352)-1)*100))</f>
        <v>12.72727272727272</v>
      </c>
      <c r="BP352" s="205">
        <f>IF(AX352=0,0,IF(AX352&gt;AV352,0,((AV352/AX352)-1)*100))</f>
        <v>5.769230769230771</v>
      </c>
      <c r="BQ352" s="206">
        <f>IF(AY352=0,0,IF(AY352&gt;AX352,0,((AX352/AY352)-1)*100))</f>
        <v>0</v>
      </c>
      <c r="BR352" s="207">
        <f>IF(AZ352=0,0,IF(AZ352&gt;AY352,0,((AY352/AZ352)-1)*100))</f>
        <v>1.960784313725483</v>
      </c>
      <c r="BS352" s="207">
        <f>IF(BA352=0,0,IF(BA352&gt;AZ352,0,((AZ352/BA352)-1)*100))</f>
        <v>9.677419354838701</v>
      </c>
      <c r="BT352" s="207">
        <f>IF(BB352=0,0,IF(BB352&gt;BA352,0,((BA352/BB352)-1)*100))</f>
        <v>14.81481481481481</v>
      </c>
      <c r="BU352" s="207">
        <f>IF(BC352=0,0,IF(BC352&gt;BB352,0,((BB352/BC352)-1)*100))</f>
        <v>19.11764705882353</v>
      </c>
      <c r="BV352" s="207">
        <f>IF(BD352=0,0,IF(BD352&gt;BC352,0,((BC352/BD352)-1)*100))</f>
        <v>67.21585599763931</v>
      </c>
      <c r="BW352" s="207">
        <f>IF(BE352=0,0,IF(BE352&gt;BD352,0,((BD352/BE352)-1)*100))</f>
        <v>0</v>
      </c>
      <c r="BX352" s="207">
        <f>IF(BF352=0,0,IF(BF352&gt;BE352,0,((BE352/BF352)-1)*100))</f>
        <v>0</v>
      </c>
      <c r="BY352" s="207">
        <f>IF(BG352=0,0,IF(BG352&gt;BF352,0,((BF352/BG352)-1)*100))</f>
        <v>0</v>
      </c>
      <c r="BZ352" s="207">
        <f>IF(BH352=0,0,IF(BH352&gt;BG352,0,((BG352/BH352)-1)*100))</f>
        <v>0</v>
      </c>
      <c r="CA352" s="208">
        <f>IF(BI352=0,0,IF(BI352&gt;BH352,0,((BH352/BI352)-1)*100))</f>
        <v>0</v>
      </c>
      <c r="CB352" s="205">
        <f>AVERAGE(BK352:CA352)</f>
        <v>11.88884561812525</v>
      </c>
      <c r="CC352" s="205">
        <f>SQRT(AVERAGE((BK352-$CB352)^2,(BL352-$CB352)^2,(BM352-$CB352)^2,(BN352-$CB352)^2,(BO352-$CB352)^2,(BP352-$CB352)^2,(BQ352-$CB352)^2,(BR352-$CB352)^2,(BS352-$CB352)^2,(BT352-$CB352)^2,(BU352-$CB352)^2,(BV352-$CB352)^2,(BW352-$CB352)^2,(BX352-$CB352)^2,(BY352-$CB352)^2,(BZ352-$CB352)^2,(CA352-$CB352)^2))</f>
        <v>15.81186178117809</v>
      </c>
      <c r="CD352" t="s" s="110">
        <v>302</v>
      </c>
      <c r="CE352" s="209">
        <f>IF(AN352="n/a","n/a",IF(U352&lt;0,"n/a",IF(U352="n/a","n/a",I352+AN352-U352)))</f>
        <v>-12.66098303846617</v>
      </c>
      <c r="CF352" s="209">
        <f>IF(AN352="n/a","n/a",I352+AN352)</f>
        <v>17.91623215140725</v>
      </c>
      <c r="CG352" s="205">
        <f>D352/10+(1000-E352)/100+IF(F352="N",2,IF(F352="Y",1,0))+IF(G352="N",2,IF(G352="Y",1,0))+IF(L352&gt;10,5,L352/2)+IF(S352&gt;100,0,IF(S352&lt;0,0,(100-S352)/10))+IF(U352&gt;100,0,IF(U352&lt;0,0,(100-U352)/10))+IF(X352="-",0,IF(X352="N/A",0,IF(X352&gt;5,0,5-X352)))+IF(Y352&gt;5,0,5-Y352)+IF(Z352="N/A",0,IF(Z352&gt;5,0,5-Z352))+IF(AB352&lt;0,0,IF(AB352="-",0,IF(AB352="N/A",0,IF(AB352&gt;10,5,AB352/2))))+IF(AC352="n/a",0,IF(AC352&lt;0,0,IF(AC352&gt;10,5,AC352/2)))+IF(AE352="n/a",0,IF(AE352&lt;0,0,IF(AE352&gt;10,5,AE352/2)))+AF352/10+IF(AG352&gt;100000,3,IF(AG352&gt;10000,2,IF(AG352&gt;1000,1,0)))+IF(AL352&gt;10,5,AL352/2)+IF(AM352="n/a",0,IF(AM352&gt;10,5,AM352/2))+IF(AN352="n/a",0,IF(AN352&gt;10,5,AN352/2))+IF(AO352="n/a",0,IF(AO352&lt;0,0,IF(AO352&gt;10,5,AO352/2)))+IF(CB352&gt;10,5,CB352/2)</f>
        <v>71.81544303797469</v>
      </c>
      <c r="CH352" s="315">
        <f>IF(AB352="n/a",1.03*AP352,IF(AB352&lt;0,1.01*AP352,IF(AB352&gt;10,1.1*AP352,(1+AB352/100)*AP352)))</f>
        <v>1.309</v>
      </c>
      <c r="CI352" s="211">
        <f>IF($AC352="n/a",1.03*CH352,IF($AC352&lt;0,1.01*CH352,IF($AC352&gt;10,1.1*CH352,(1+$AC352/100)*CH352)))</f>
        <v>1.4399</v>
      </c>
      <c r="CJ352" s="212">
        <f>IF($AE352="n/a",1.03*CI352,IF($AE352&lt;0,1.01*CI352,IF($AE352&gt;10,1.1*CI352,(1+$AE352/100)*CI352)))</f>
        <v>1.58389</v>
      </c>
      <c r="CK352" s="212">
        <f>IF($AE352="n/a",1.03*CJ352,IF($AE352&lt;0,1.01*CJ352,IF($AE352&gt;10,1.1*CJ352,(1+$AE352/100)*CJ352)))</f>
        <v>1.742279</v>
      </c>
      <c r="CL352" s="210">
        <f>IF($AE352="n/a",1.03*CK352,IF($AE352&lt;0,1.01*CK352,IF($AE352&gt;10,1.1*CK352,(1+$AE352/100)*CK352)))</f>
        <v>1.9165069</v>
      </c>
      <c r="CM352" s="211">
        <f>SUM(CH352:CL352)</f>
        <v>7.991575900000001</v>
      </c>
      <c r="CN352" s="208">
        <f>(CM352/H352)*100</f>
        <v>6.616638433515483</v>
      </c>
      <c r="CO352" s="213">
        <v>0.95</v>
      </c>
      <c r="CP352" s="214">
        <v>33.4</v>
      </c>
      <c r="CQ352" s="215">
        <v>-2.8</v>
      </c>
      <c r="CR352" s="214">
        <v>11.2</v>
      </c>
      <c r="CS352" s="215">
        <v>6</v>
      </c>
    </row>
    <row r="353" ht="11.25" customHeight="1">
      <c r="A353" t="s" s="116">
        <v>1853</v>
      </c>
      <c r="B353" t="s" s="116">
        <v>1854</v>
      </c>
      <c r="C353" t="s" s="227">
        <v>1855</v>
      </c>
      <c r="D353" s="443">
        <v>6</v>
      </c>
      <c r="E353" s="85">
        <v>587</v>
      </c>
      <c r="F353" t="s" s="220">
        <v>129</v>
      </c>
      <c r="G353" t="s" s="221">
        <v>129</v>
      </c>
      <c r="H353" s="493">
        <v>69.97</v>
      </c>
      <c r="I353" s="223">
        <f>(R353/H353)*100</f>
        <v>4.001715020723167</v>
      </c>
      <c r="J353" s="224">
        <v>0.65</v>
      </c>
      <c r="K353" s="224">
        <v>0.7</v>
      </c>
      <c r="L353" s="223">
        <f>((K353/J353)-1)*100</f>
        <v>7.692307692307687</v>
      </c>
      <c r="M353" s="327">
        <v>42234</v>
      </c>
      <c r="N353" s="327">
        <v>42236</v>
      </c>
      <c r="O353" s="327">
        <v>42250</v>
      </c>
      <c r="P353" t="s" s="227">
        <v>386</v>
      </c>
      <c r="Q353" t="s" s="353">
        <v>1530</v>
      </c>
      <c r="R353" s="225">
        <f>K353*4</f>
        <v>2.8</v>
      </c>
      <c r="S353" s="228">
        <f>IF(OR(W353&lt;0.01,W353="n/a"),"n/a",R353/W353*100)</f>
        <v>123.3480176211454</v>
      </c>
      <c r="T353" s="229">
        <f>IF(OR(W353&lt;0.01,Z353="n/a"),"n/a",(H353/SQRT(22.5*W353*(H353/Z353))-1)*100)</f>
        <v>171.4831546882623</v>
      </c>
      <c r="U353" s="223">
        <f>IF(OR(W353&lt;0.01,W353="n/a"),"n/a",H353/W353)</f>
        <v>30.82378854625551</v>
      </c>
      <c r="V353" s="230">
        <v>12</v>
      </c>
      <c r="W353" s="222">
        <v>2.27</v>
      </c>
      <c r="X353" t="s" s="399">
        <v>143</v>
      </c>
      <c r="Y353" s="231">
        <v>3.4</v>
      </c>
      <c r="Z353" s="232">
        <v>5.38</v>
      </c>
      <c r="AA353" s="233">
        <v>17</v>
      </c>
      <c r="AB353" s="234">
        <v>-46.4</v>
      </c>
      <c r="AC353" t="s" s="422">
        <v>143</v>
      </c>
      <c r="AD353" s="236">
        <v>-7.6</v>
      </c>
      <c r="AE353" t="s" s="416">
        <v>143</v>
      </c>
      <c r="AF353" s="237">
        <v>1</v>
      </c>
      <c r="AG353" s="238">
        <v>306</v>
      </c>
      <c r="AH353" t="s" s="416">
        <v>143</v>
      </c>
      <c r="AI353" s="240">
        <v>2.41</v>
      </c>
      <c r="AJ353" t="s" s="265">
        <f>IF(OR(AD353&lt;0,AD353="n/a",AD353=0,AN353="n/a"),"n/a",AN353/AD353)</f>
        <v>143</v>
      </c>
      <c r="AK353" s="242">
        <f>IF(OR(AN353&lt;0,AN353="n/a",AO353&lt;0,AO353="n/a"),"n/a",AN353/AO353)</f>
        <v>1.810272691046505</v>
      </c>
      <c r="AL353" s="243">
        <f>((AP353/AQ353)^(1/1)-1)*100</f>
        <v>3.703703703703698</v>
      </c>
      <c r="AM353" s="243">
        <f>IF(AS353=0,"n/a",((AP353/AS353)^(1/3)-1)*100)</f>
        <v>11.86889420813968</v>
      </c>
      <c r="AN353" s="243">
        <f>IF(AV353=0,"n/a",((AP353/AV353)^(1/5)-1)*100)</f>
        <v>18.46644525422441</v>
      </c>
      <c r="AO353" s="244">
        <f>IF(BB353=0,"n/a",((AP353/BB353)^(1/10)-1)*100)</f>
        <v>10.2009190911172</v>
      </c>
      <c r="AP353" s="321">
        <v>2.8</v>
      </c>
      <c r="AQ353" s="241">
        <v>2.7</v>
      </c>
      <c r="AR353" s="241">
        <v>2.5</v>
      </c>
      <c r="AS353" s="241">
        <v>2</v>
      </c>
      <c r="AT353" s="245"/>
      <c r="AU353" s="241">
        <v>1.7</v>
      </c>
      <c r="AV353" s="241">
        <v>1.2</v>
      </c>
      <c r="AW353" s="245"/>
      <c r="AX353" s="583">
        <v>0.7</v>
      </c>
      <c r="AY353" s="394">
        <v>0.7</v>
      </c>
      <c r="AZ353" s="248">
        <v>1.6</v>
      </c>
      <c r="BA353" s="248">
        <v>1.36</v>
      </c>
      <c r="BB353" s="248">
        <v>1.06</v>
      </c>
      <c r="BC353" s="248">
        <v>0.8</v>
      </c>
      <c r="BD353" s="248">
        <v>0.44</v>
      </c>
      <c r="BE353" s="248">
        <v>0.24</v>
      </c>
      <c r="BF353" s="248">
        <v>0.1</v>
      </c>
      <c r="BG353" s="317">
        <v>0</v>
      </c>
      <c r="BH353" s="317">
        <v>0.3</v>
      </c>
      <c r="BI353" s="401">
        <v>0.48</v>
      </c>
      <c r="BJ353" s="246">
        <f>SUM(AP353:BI353)</f>
        <v>20.68</v>
      </c>
      <c r="BK353" s="250">
        <f>((AP353/AQ353)-1)*100</f>
        <v>3.703703703703698</v>
      </c>
      <c r="BL353" s="250">
        <f>((AQ353/AR353)-1)*100</f>
        <v>8.000000000000007</v>
      </c>
      <c r="BM353" s="250">
        <f>((AR353/AS353)-1)*100</f>
        <v>25</v>
      </c>
      <c r="BN353" s="250">
        <f>IF(AU353=0,0,IF(AU353&gt;AS353,0,((AS353/AU353)-1)*100))</f>
        <v>17.64705882352942</v>
      </c>
      <c r="BO353" s="250">
        <f>IF(AV353=0,0,IF(AV353&gt;AU353,0,((AU353/AV353)-1)*100))</f>
        <v>41.66666666666667</v>
      </c>
      <c r="BP353" s="250">
        <f>IF(AX353=0,0,IF(AX353&gt;AV353,0,((AV353/AX353)-1)*100))</f>
        <v>71.42857142857144</v>
      </c>
      <c r="BQ353" s="251">
        <f>IF(AY353=0,0,IF(AY353&gt;AX353,0,((AX353/AY353)-1)*100))</f>
        <v>0</v>
      </c>
      <c r="BR353" s="252">
        <f>IF(AZ353=0,0,IF(AZ353&gt;AY353,0,((AY353/AZ353)-1)*100))</f>
        <v>0</v>
      </c>
      <c r="BS353" s="252">
        <f>IF(BA353=0,0,IF(BA353&gt;AZ353,0,((AZ353/BA353)-1)*100))</f>
        <v>17.64705882352942</v>
      </c>
      <c r="BT353" s="252">
        <f>IF(BB353=0,0,IF(BB353&gt;BA353,0,((BA353/BB353)-1)*100))</f>
        <v>28.30188679245282</v>
      </c>
      <c r="BU353" s="252">
        <f>IF(BC353=0,0,IF(BC353&gt;BB353,0,((BB353/BC353)-1)*100))</f>
        <v>32.49999999999999</v>
      </c>
      <c r="BV353" s="252">
        <f>IF(BD353=0,0,IF(BD353&gt;BC353,0,((BC353/BD353)-1)*100))</f>
        <v>81.81818181818184</v>
      </c>
      <c r="BW353" s="252">
        <f>IF(BE353=0,0,IF(BE353&gt;BD353,0,((BD353/BE353)-1)*100))</f>
        <v>83.33333333333334</v>
      </c>
      <c r="BX353" s="252">
        <f>IF(BF353=0,0,IF(BF353&gt;BE353,0,((BE353/BF353)-1)*100))</f>
        <v>140</v>
      </c>
      <c r="BY353" s="252">
        <f>IF(BG353=0,0,IF(BG353&gt;BF353,0,((BF353/BG353)-1)*100))</f>
        <v>0</v>
      </c>
      <c r="BZ353" s="252">
        <f>IF(BH353=0,0,IF(BH353&gt;BG353,0,((BG353/BH353)-1)*100))</f>
        <v>0</v>
      </c>
      <c r="CA353" s="253">
        <f>IF(BI353=0,0,IF(BI353&gt;BH353,0,((BH353/BI353)-1)*100))</f>
        <v>0</v>
      </c>
      <c r="CB353" s="250">
        <f>AVERAGE(BK353:CA353)</f>
        <v>32.41449772882169</v>
      </c>
      <c r="CC353" s="250">
        <f>SQRT(AVERAGE((BK353-$CB353)^2,(BL353-$CB353)^2,(BM353-$CB353)^2,(BN353-$CB353)^2,(BO353-$CB353)^2,(BP353-$CB353)^2,(BQ353-$CB353)^2,(BR353-$CB353)^2,(BS353-$CB353)^2,(BT353-$CB353)^2,(BU353-$CB353)^2,(BV353-$CB353)^2,(BW353-$CB353)^2,(BX353-$CB353)^2,(BY353-$CB353)^2,(BZ353-$CB353)^2,(CA353-$CB353)^2))</f>
        <v>38.65208202602732</v>
      </c>
      <c r="CD353" t="s" s="116">
        <v>152</v>
      </c>
      <c r="CE353" s="254">
        <f>IF(AN353="n/a","n/a",IF(U353&lt;0,"n/a",IF(U353="n/a","n/a",I353+AN353-U353)))</f>
        <v>-8.355628271307932</v>
      </c>
      <c r="CF353" s="254">
        <f>IF(AN353="n/a","n/a",I353+AN353)</f>
        <v>22.46816027494758</v>
      </c>
      <c r="CG353" s="250">
        <f>D353/10+(1000-E353)/100+IF(F353="N",2,IF(F353="Y",1,0))+IF(G353="N",2,IF(G353="Y",1,0))+IF(L353&gt;10,5,L353/2)+IF(S353&gt;100,0,IF(S353&lt;0,0,(100-S353)/10))+IF(U353&gt;100,0,IF(U353&lt;0,0,(100-U353)/10))+IF(X353="-",0,IF(X353="N/A",0,IF(X353&gt;5,0,5-X353)))+IF(Y353&gt;5,0,5-Y353)+IF(Z353="N/A",0,IF(Z353&gt;5,0,5-Z353))+IF(AB353&lt;0,0,IF(AB353="-",0,IF(AB353="N/A",0,IF(AB353&gt;10,5,AB353/2))))+IF(AC353="n/a",0,IF(AC353&lt;0,0,IF(AC353&gt;10,5,AC353/2)))+IF(AE353="n/a",0,IF(AE353&lt;0,0,IF(AE353&gt;10,5,AE353/2)))+AF353/10+IF(AG353&gt;100000,3,IF(AG353&gt;10000,2,IF(AG353&gt;1000,1,0)))+IF(AL353&gt;10,5,AL353/2)+IF(AM353="n/a",0,IF(AM353&gt;10,5,AM353/2))+IF(AN353="n/a",0,IF(AN353&gt;10,5,AN353/2))+IF(AO353="n/a",0,IF(AO353&lt;0,0,IF(AO353&gt;10,5,AO353/2)))+IF(CB353&gt;10,5,CB353/2)</f>
        <v>39.04562684338014</v>
      </c>
      <c r="CH353" s="255">
        <f>IF(AB353="n/a",1.03*AP353,IF(AB353&lt;0,1.01*AP353,IF(AB353&gt;10,1.1*AP353,(1+AB353/100)*AP353)))</f>
        <v>2.828</v>
      </c>
      <c r="CI353" s="256">
        <f>IF($AC353="n/a",1.03*CH353,IF($AC353&lt;0,1.01*CH353,IF($AC353&gt;10,1.1*CH353,(1+$AC353/100)*CH353)))</f>
        <v>2.91284</v>
      </c>
      <c r="CJ353" s="257">
        <f>IF($AE353="n/a",1.03*CI353,IF($AE353&lt;0,1.01*CI353,IF($AE353&gt;10,1.1*CI353,(1+$AE353/100)*CI353)))</f>
        <v>3.0002252</v>
      </c>
      <c r="CK353" s="257">
        <f>IF($AE353="n/a",1.03*CJ353,IF($AE353&lt;0,1.01*CJ353,IF($AE353&gt;10,1.1*CJ353,(1+$AE353/100)*CJ353)))</f>
        <v>3.090231956</v>
      </c>
      <c r="CL353" s="258">
        <f>IF($AE353="n/a",1.03*CK353,IF($AE353&lt;0,1.01*CK353,IF($AE353&gt;10,1.1*CK353,(1+$AE353/100)*CK353)))</f>
        <v>3.182938914680</v>
      </c>
      <c r="CM353" s="256">
        <f>SUM(CH353:CL353)</f>
        <v>15.014236070680</v>
      </c>
      <c r="CN353" s="253">
        <f>(CM353/H353)*100</f>
        <v>21.45810500311562</v>
      </c>
      <c r="CO353" s="259">
        <v>0.29</v>
      </c>
      <c r="CP353" s="260">
        <v>8.9</v>
      </c>
      <c r="CQ353" s="261">
        <v>-12</v>
      </c>
      <c r="CR353" s="260">
        <v>-1.1</v>
      </c>
      <c r="CS353" s="261">
        <v>-0.8</v>
      </c>
    </row>
    <row r="354" ht="11.25" customHeight="1">
      <c r="A354" t="s" s="116">
        <v>1856</v>
      </c>
      <c r="B354" t="s" s="116">
        <v>1857</v>
      </c>
      <c r="C354" t="s" s="227">
        <v>525</v>
      </c>
      <c r="D354" s="218">
        <v>5</v>
      </c>
      <c r="E354" s="85">
        <v>751</v>
      </c>
      <c r="F354" t="s" s="220">
        <v>129</v>
      </c>
      <c r="G354" t="s" s="221">
        <v>129</v>
      </c>
      <c r="H354" s="493">
        <v>80.34999999999999</v>
      </c>
      <c r="I354" s="223">
        <f>(R354/H354)*100</f>
        <v>0.6969508400746734</v>
      </c>
      <c r="J354" s="224">
        <v>0.13</v>
      </c>
      <c r="K354" s="224">
        <v>0.14</v>
      </c>
      <c r="L354" s="223">
        <f>((K354/J354)-1)*100</f>
        <v>7.692307692307709</v>
      </c>
      <c r="M354" s="226">
        <v>42790</v>
      </c>
      <c r="N354" s="226">
        <v>42794</v>
      </c>
      <c r="O354" s="226">
        <v>42825</v>
      </c>
      <c r="P354" t="s" s="227">
        <v>434</v>
      </c>
      <c r="Q354" s="616"/>
      <c r="R354" s="225">
        <f>K354*4</f>
        <v>0.5600000000000001</v>
      </c>
      <c r="S354" s="228">
        <f>IF(OR(W354&lt;0.01,W354="n/a"),"n/a",R354/W354*100)</f>
        <v>30.27027027027027</v>
      </c>
      <c r="T354" s="229">
        <f>IF(OR(W354&lt;0.01,Z354="n/a"),"n/a",(H354/SQRT(22.5*W354*(H354/Z354))-1)*100)</f>
        <v>190.1075703982962</v>
      </c>
      <c r="U354" s="223">
        <f>IF(OR(W354&lt;0.01,W354="n/a"),"n/a",H354/W354)</f>
        <v>43.43243243243243</v>
      </c>
      <c r="V354" s="230">
        <v>12</v>
      </c>
      <c r="W354" s="222">
        <v>1.85</v>
      </c>
      <c r="X354" s="222">
        <v>2.87</v>
      </c>
      <c r="Y354" s="231">
        <v>5.73</v>
      </c>
      <c r="Z354" s="232">
        <v>4.36</v>
      </c>
      <c r="AA354" s="233">
        <v>10.4</v>
      </c>
      <c r="AB354" s="234">
        <v>22.7</v>
      </c>
      <c r="AC354" s="235">
        <v>17.38</v>
      </c>
      <c r="AD354" s="236">
        <v>7.2</v>
      </c>
      <c r="AE354" s="236">
        <v>15.08</v>
      </c>
      <c r="AF354" s="237">
        <v>3</v>
      </c>
      <c r="AG354" s="238">
        <v>2388</v>
      </c>
      <c r="AH354" s="239">
        <v>3.4</v>
      </c>
      <c r="AI354" s="240">
        <v>0</v>
      </c>
      <c r="AJ354" s="241">
        <f>IF(OR(AD354&lt;0,AD354="n/a",AD354=0,AN354="n/a"),"n/a",AN354/AD354)</f>
        <v>2.924767709827704</v>
      </c>
      <c r="AK354" t="s" s="265">
        <f>IF(OR(AN354&lt;0,AN354="n/a",AO354&lt;0,AO354="n/a"),"n/a",AN354/AO354)</f>
        <v>143</v>
      </c>
      <c r="AL354" s="243">
        <f>((AP354/AQ354)^(1/1)-1)*100</f>
        <v>8.333333333333348</v>
      </c>
      <c r="AM354" s="243">
        <f>IF(AS354=0,"n/a",((AP354/AS354)^(1/3)-1)*100)</f>
        <v>17.56673438603787</v>
      </c>
      <c r="AN354" s="243">
        <f>IF(AV354=0,"n/a",((AP354/AV354)^(1/5)-1)*100)</f>
        <v>21.05832751075947</v>
      </c>
      <c r="AO354" t="s" s="265">
        <f>IF(BB354=0,"n/a",((AP354/BB354)^(1/10)-1)*100)</f>
        <v>143</v>
      </c>
      <c r="AP354" s="241">
        <v>0.52</v>
      </c>
      <c r="AQ354" s="241">
        <v>0.48</v>
      </c>
      <c r="AR354" s="241">
        <v>0.44</v>
      </c>
      <c r="AS354" s="241">
        <v>0.32</v>
      </c>
      <c r="AT354" s="245"/>
      <c r="AU354" s="321">
        <v>0.2</v>
      </c>
      <c r="AV354" s="321">
        <v>0.2</v>
      </c>
      <c r="AW354" s="245"/>
      <c r="AX354" s="246">
        <v>0.2</v>
      </c>
      <c r="AY354" s="247">
        <v>0.1</v>
      </c>
      <c r="AZ354" s="248">
        <v>0.025</v>
      </c>
      <c r="BA354" s="317">
        <v>0</v>
      </c>
      <c r="BB354" s="317">
        <v>0</v>
      </c>
      <c r="BC354" s="317">
        <v>0</v>
      </c>
      <c r="BD354" s="317">
        <v>0</v>
      </c>
      <c r="BE354" s="317">
        <v>0</v>
      </c>
      <c r="BF354" s="317">
        <v>0</v>
      </c>
      <c r="BG354" s="317">
        <v>0</v>
      </c>
      <c r="BH354" s="317">
        <v>0</v>
      </c>
      <c r="BI354" s="401">
        <v>0</v>
      </c>
      <c r="BJ354" s="246">
        <f>SUM(AP354:BI354)</f>
        <v>2.485</v>
      </c>
      <c r="BK354" s="250">
        <f>((AP354/AQ354)-1)*100</f>
        <v>8.333333333333348</v>
      </c>
      <c r="BL354" s="250">
        <f>((AQ354/AR354)-1)*100</f>
        <v>9.090909090909083</v>
      </c>
      <c r="BM354" s="250">
        <f>((AR354/AS354)-1)*100</f>
        <v>37.5</v>
      </c>
      <c r="BN354" s="250">
        <f>IF(AU354=0,0,IF(AU354&gt;AS354,0,((AS354/AU354)-1)*100))</f>
        <v>59.99999999999999</v>
      </c>
      <c r="BO354" s="250">
        <f>IF(AV354=0,0,IF(AV354&gt;AU354,0,((AU354/AV354)-1)*100))</f>
        <v>0</v>
      </c>
      <c r="BP354" s="250">
        <f>IF(AX354=0,0,IF(AX354&gt;AV354,0,((AV354/AX354)-1)*100))</f>
        <v>0</v>
      </c>
      <c r="BQ354" s="251">
        <f>IF(AY354=0,0,IF(AY354&gt;AX354,0,((AX354/AY354)-1)*100))</f>
        <v>100</v>
      </c>
      <c r="BR354" s="252">
        <f>IF(AZ354=0,0,IF(AZ354&gt;AY354,0,((AY354/AZ354)-1)*100))</f>
        <v>300</v>
      </c>
      <c r="BS354" s="252">
        <f>IF(BA354=0,0,IF(BA354&gt;AZ354,0,((AZ354/BA354)-1)*100))</f>
        <v>0</v>
      </c>
      <c r="BT354" s="252">
        <f>IF(BB354=0,0,IF(BB354&gt;BA354,0,((BA354/BB354)-1)*100))</f>
        <v>0</v>
      </c>
      <c r="BU354" s="252">
        <f>IF(BC354=0,0,IF(BC354&gt;BB354,0,((BB354/BC354)-1)*100))</f>
        <v>0</v>
      </c>
      <c r="BV354" s="252">
        <f>IF(BD354=0,0,IF(BD354&gt;BC354,0,((BC354/BD354)-1)*100))</f>
        <v>0</v>
      </c>
      <c r="BW354" s="252">
        <f>IF(BE354=0,0,IF(BE354&gt;BD354,0,((BD354/BE354)-1)*100))</f>
        <v>0</v>
      </c>
      <c r="BX354" s="252">
        <f>IF(BF354=0,0,IF(BF354&gt;BE354,0,((BE354/BF354)-1)*100))</f>
        <v>0</v>
      </c>
      <c r="BY354" s="252">
        <f>IF(BG354=0,0,IF(BG354&gt;BF354,0,((BF354/BG354)-1)*100))</f>
        <v>0</v>
      </c>
      <c r="BZ354" s="252">
        <f>IF(BH354=0,0,IF(BH354&gt;BG354,0,((BG354/BH354)-1)*100))</f>
        <v>0</v>
      </c>
      <c r="CA354" s="253">
        <f>IF(BI354=0,0,IF(BI354&gt;BH354,0,((BH354/BI354)-1)*100))</f>
        <v>0</v>
      </c>
      <c r="CB354" s="250">
        <f>AVERAGE(BK354:CA354)</f>
        <v>30.28966131907308</v>
      </c>
      <c r="CC354" s="250">
        <f>SQRT(AVERAGE((BK354-$CB354)^2,(BL354-$CB354)^2,(BM354-$CB354)^2,(BN354-$CB354)^2,(BO354-$CB354)^2,(BP354-$CB354)^2,(BQ354-$CB354)^2,(BR354-$CB354)^2,(BS354-$CB354)^2,(BT354-$CB354)^2,(BU354-$CB354)^2,(BV354-$CB354)^2,(BW354-$CB354)^2,(BX354-$CB354)^2,(BY354-$CB354)^2,(BZ354-$CB354)^2,(CA354-$CB354)^2))</f>
        <v>72.58320100754682</v>
      </c>
      <c r="CD354" t="s" s="116">
        <v>178</v>
      </c>
      <c r="CE354" s="254">
        <f>IF(AN354="n/a","n/a",IF(U354&lt;0,"n/a",IF(U354="n/a","n/a",I354+AN354-U354)))</f>
        <v>-21.67715408159829</v>
      </c>
      <c r="CF354" s="254">
        <f>IF(AN354="n/a","n/a",I354+AN354)</f>
        <v>21.75527835083414</v>
      </c>
      <c r="CG354" s="250">
        <f>D354/10+(1000-E354)/100+IF(F354="N",2,IF(F354="Y",1,0))+IF(G354="N",2,IF(G354="Y",1,0))+IF(L354&gt;10,5,L354/2)+IF(S354&gt;100,0,IF(S354&lt;0,0,(100-S354)/10))+IF(U354&gt;100,0,IF(U354&lt;0,0,(100-U354)/10))+IF(X354="-",0,IF(X354="N/A",0,IF(X354&gt;5,0,5-X354)))+IF(Y354&gt;5,0,5-Y354)+IF(Z354="N/A",0,IF(Z354&gt;5,0,5-Z354))+IF(AB354&lt;0,0,IF(AB354="-",0,IF(AB354="N/A",0,IF(AB354&gt;10,5,AB354/2))))+IF(AC354="n/a",0,IF(AC354&lt;0,0,IF(AC354&gt;10,5,AC354/2)))+IF(AE354="n/a",0,IF(AE354&lt;0,0,IF(AE354&gt;10,5,AE354/2)))+AF354/10+IF(AG354&gt;100000,3,IF(AG354&gt;10000,2,IF(AG354&gt;1000,1,0)))+IF(AL354&gt;10,5,AL354/2)+IF(AM354="n/a",0,IF(AM354&gt;10,5,AM354/2))+IF(AN354="n/a",0,IF(AN354&gt;10,5,AN354/2))+IF(AO354="n/a",0,IF(AO354&lt;0,0,IF(AO354&gt;10,5,AO354/2)))+IF(CB354&gt;10,5,CB354/2)</f>
        <v>57.70255024255025</v>
      </c>
      <c r="CH354" s="255">
        <f>IF(AB354="n/a",1.03*AP354,IF(AB354&lt;0,1.01*AP354,IF(AB354&gt;10,1.1*AP354,(1+AB354/100)*AP354)))</f>
        <v>0.5720000000000001</v>
      </c>
      <c r="CI354" s="256">
        <f>IF($AC354="n/a",1.03*CH354,IF($AC354&lt;0,1.01*CH354,IF($AC354&gt;10,1.1*CH354,(1+$AC354/100)*CH354)))</f>
        <v>0.6292000000000001</v>
      </c>
      <c r="CJ354" s="257">
        <f>IF($AE354="n/a",1.03*CI354,IF($AE354&lt;0,1.01*CI354,IF($AE354&gt;10,1.1*CI354,(1+$AE354/100)*CI354)))</f>
        <v>0.6921200000000002</v>
      </c>
      <c r="CK354" s="257">
        <f>IF($AE354="n/a",1.03*CJ354,IF($AE354&lt;0,1.01*CJ354,IF($AE354&gt;10,1.1*CJ354,(1+$AE354/100)*CJ354)))</f>
        <v>0.7613320000000002</v>
      </c>
      <c r="CL354" s="258">
        <f>IF($AE354="n/a",1.03*CK354,IF($AE354&lt;0,1.01*CK354,IF($AE354&gt;10,1.1*CK354,(1+$AE354/100)*CK354)))</f>
        <v>0.8374652000000004</v>
      </c>
      <c r="CM354" s="256">
        <f>SUM(CH354:CL354)</f>
        <v>3.492117200000001</v>
      </c>
      <c r="CN354" s="253">
        <f>(CM354/H354)*100</f>
        <v>4.346132171748601</v>
      </c>
      <c r="CO354" s="259">
        <v>1.27</v>
      </c>
      <c r="CP354" s="260">
        <v>30.8</v>
      </c>
      <c r="CQ354" s="261">
        <v>-7.2</v>
      </c>
      <c r="CR354" s="260">
        <v>10.2</v>
      </c>
      <c r="CS354" s="261">
        <v>16.1</v>
      </c>
    </row>
    <row r="355" ht="11.25" customHeight="1">
      <c r="A355" t="s" s="227">
        <v>1858</v>
      </c>
      <c r="B355" t="s" s="116">
        <v>1859</v>
      </c>
      <c r="C355" t="s" s="227">
        <v>690</v>
      </c>
      <c r="D355" s="218">
        <v>8</v>
      </c>
      <c r="E355" s="85">
        <v>426</v>
      </c>
      <c r="F355" t="s" s="220">
        <v>129</v>
      </c>
      <c r="G355" t="s" s="221">
        <v>129</v>
      </c>
      <c r="H355" s="493">
        <v>19.85</v>
      </c>
      <c r="I355" s="223">
        <f>(R355/H355)*100</f>
        <v>5.037783375314861</v>
      </c>
      <c r="J355" s="224">
        <v>0.235</v>
      </c>
      <c r="K355" s="224">
        <v>0.25</v>
      </c>
      <c r="L355" s="223">
        <f>((K355/J355)-1)*100</f>
        <v>6.382978723404253</v>
      </c>
      <c r="M355" s="226">
        <v>43083</v>
      </c>
      <c r="N355" s="226">
        <v>43084</v>
      </c>
      <c r="O355" s="226">
        <v>43116</v>
      </c>
      <c r="P355" t="s" s="227">
        <v>284</v>
      </c>
      <c r="Q355" t="s" s="582">
        <v>1502</v>
      </c>
      <c r="R355" s="225">
        <f>K355*4</f>
        <v>1</v>
      </c>
      <c r="S355" t="s" s="400">
        <f>IF(OR(W355&lt;0.01,W355="n/a"),"n/a",R355/W355*100)</f>
        <v>143</v>
      </c>
      <c r="T355" t="s" s="361">
        <f>IF(OR(W355&lt;0.01,Z355="n/a"),"n/a",(H355/SQRT(22.5*W355*(H355/Z355))-1)*100)</f>
        <v>143</v>
      </c>
      <c r="U355" t="s" s="265">
        <f>IF(OR(W355&lt;0.01,W355="n/a"),"n/a",H355/W355)</f>
        <v>143</v>
      </c>
      <c r="V355" s="230">
        <v>12</v>
      </c>
      <c r="W355" s="222">
        <v>-1.08</v>
      </c>
      <c r="X355" t="s" s="399">
        <v>143</v>
      </c>
      <c r="Y355" s="231">
        <v>2.59</v>
      </c>
      <c r="Z355" s="232">
        <v>0.55</v>
      </c>
      <c r="AA355" s="233">
        <v>-3</v>
      </c>
      <c r="AB355" s="396">
        <v>-121.3</v>
      </c>
      <c r="AC355" s="235">
        <v>-108.3</v>
      </c>
      <c r="AD355" s="236">
        <v>1</v>
      </c>
      <c r="AE355" s="236">
        <v>7</v>
      </c>
      <c r="AF355" s="237">
        <v>5</v>
      </c>
      <c r="AG355" s="238">
        <v>649</v>
      </c>
      <c r="AH355" s="239">
        <v>1.1</v>
      </c>
      <c r="AI355" s="240">
        <v>1.37</v>
      </c>
      <c r="AJ355" s="241">
        <f>IF(OR(AD355&lt;0,AD355="n/a",AD355=0,AN355="n/a"),"n/a",AN355/AD355)</f>
        <v>10.1293314754956</v>
      </c>
      <c r="AK355" t="s" s="265">
        <f>IF(OR(AN355&lt;0,AN355="n/a",AO355&lt;0,AO355="n/a"),"n/a",AN355/AO355)</f>
        <v>143</v>
      </c>
      <c r="AL355" s="243">
        <f>((AP355/AQ355)^(1/1)-1)*100</f>
        <v>14.08450704225352</v>
      </c>
      <c r="AM355" s="243">
        <f>IF(AS355=0,"n/a",((AP355/AS355)^(1/3)-1)*100)</f>
        <v>10.82966428618459</v>
      </c>
      <c r="AN355" s="243">
        <f>IF(AV355=0,"n/a",((AP355/AV355)^(1/5)-1)*100)</f>
        <v>10.1293314754956</v>
      </c>
      <c r="AO355" t="s" s="265">
        <f>IF(BB355=0,"n/a",((AP355/BB355)^(1/10)-1)*100)</f>
        <v>143</v>
      </c>
      <c r="AP355" s="241">
        <v>0.8100000000000001</v>
      </c>
      <c r="AQ355" s="241">
        <v>0.71</v>
      </c>
      <c r="AR355" s="241">
        <v>0.64</v>
      </c>
      <c r="AS355" s="241">
        <v>0.595</v>
      </c>
      <c r="AT355" s="245"/>
      <c r="AU355" s="241">
        <v>0.525</v>
      </c>
      <c r="AV355" s="241">
        <v>0.5</v>
      </c>
      <c r="AW355" s="245"/>
      <c r="AX355" s="583">
        <v>0</v>
      </c>
      <c r="AY355" s="394">
        <v>0</v>
      </c>
      <c r="AZ355" s="317">
        <v>0</v>
      </c>
      <c r="BA355" s="317">
        <v>0</v>
      </c>
      <c r="BB355" s="317">
        <v>0</v>
      </c>
      <c r="BC355" s="317">
        <v>0</v>
      </c>
      <c r="BD355" s="317">
        <v>0</v>
      </c>
      <c r="BE355" s="317">
        <v>0</v>
      </c>
      <c r="BF355" s="317">
        <v>0</v>
      </c>
      <c r="BG355" s="317">
        <v>0</v>
      </c>
      <c r="BH355" s="317">
        <v>0</v>
      </c>
      <c r="BI355" s="401">
        <v>0</v>
      </c>
      <c r="BJ355" s="246">
        <f>SUM(AP355:BI355)</f>
        <v>3.78</v>
      </c>
      <c r="BK355" s="250">
        <f>((AP355/AQ355)-1)*100</f>
        <v>14.08450704225352</v>
      </c>
      <c r="BL355" s="250">
        <f>((AQ355/AR355)-1)*100</f>
        <v>10.9375</v>
      </c>
      <c r="BM355" s="250">
        <f>((AR355/AS355)-1)*100</f>
        <v>7.563025210084051</v>
      </c>
      <c r="BN355" s="250">
        <f>IF(AU355=0,0,IF(AU355&gt;AS355,0,((AS355/AU355)-1)*100))</f>
        <v>13.33333333333333</v>
      </c>
      <c r="BO355" s="250">
        <f>IF(AV355=0,0,IF(AV355&gt;AU355,0,((AU355/AV355)-1)*100))</f>
        <v>5.000000000000004</v>
      </c>
      <c r="BP355" s="250">
        <f>IF(AX355=0,0,IF(AX355&gt;AV355,0,((AV355/AX355)-1)*100))</f>
        <v>0</v>
      </c>
      <c r="BQ355" s="251">
        <f>IF(AY355=0,0,IF(AY355&gt;AX355,0,((AX355/AY355)-1)*100))</f>
        <v>0</v>
      </c>
      <c r="BR355" s="252">
        <f>IF(AZ355=0,0,IF(AZ355&gt;AY355,0,((AY355/AZ355)-1)*100))</f>
        <v>0</v>
      </c>
      <c r="BS355" s="252">
        <f>IF(BA355=0,0,IF(BA355&gt;AZ355,0,((AZ355/BA355)-1)*100))</f>
        <v>0</v>
      </c>
      <c r="BT355" s="252">
        <f>IF(BB355=0,0,IF(BB355&gt;BA355,0,((BA355/BB355)-1)*100))</f>
        <v>0</v>
      </c>
      <c r="BU355" s="252">
        <f>IF(BC355=0,0,IF(BC355&gt;BB355,0,((BB355/BC355)-1)*100))</f>
        <v>0</v>
      </c>
      <c r="BV355" s="252">
        <f>IF(BD355=0,0,IF(BD355&gt;BC355,0,((BC355/BD355)-1)*100))</f>
        <v>0</v>
      </c>
      <c r="BW355" s="252">
        <f>IF(BE355=0,0,IF(BE355&gt;BD355,0,((BD355/BE355)-1)*100))</f>
        <v>0</v>
      </c>
      <c r="BX355" s="252">
        <f>IF(BF355=0,0,IF(BF355&gt;BE355,0,((BE355/BF355)-1)*100))</f>
        <v>0</v>
      </c>
      <c r="BY355" s="252">
        <f>IF(BG355=0,0,IF(BG355&gt;BF355,0,((BF355/BG355)-1)*100))</f>
        <v>0</v>
      </c>
      <c r="BZ355" s="252">
        <f>IF(BH355=0,0,IF(BH355&gt;BG355,0,((BG355/BH355)-1)*100))</f>
        <v>0</v>
      </c>
      <c r="CA355" s="253">
        <f>IF(BI355=0,0,IF(BI355&gt;BH355,0,((BH355/BI355)-1)*100))</f>
        <v>0</v>
      </c>
      <c r="CB355" s="250">
        <f>AVERAGE(BK355:CA355)</f>
        <v>2.995197975627701</v>
      </c>
      <c r="CC355" s="250">
        <f>SQRT(AVERAGE((BK355-$CB355)^2,(BL355-$CB355)^2,(BM355-$CB355)^2,(BN355-$CB355)^2,(BO355-$CB355)^2,(BP355-$CB355)^2,(BQ355-$CB355)^2,(BR355-$CB355)^2,(BS355-$CB355)^2,(BT355-$CB355)^2,(BU355-$CB355)^2,(BV355-$CB355)^2,(BW355-$CB355)^2,(BX355-$CB355)^2,(BY355-$CB355)^2,(BZ355-$CB355)^2,(CA355-$CB355)^2))</f>
        <v>5.002756813262542</v>
      </c>
      <c r="CD355" t="s" s="116">
        <v>285</v>
      </c>
      <c r="CE355" t="s" s="402">
        <f>IF(AN355="n/a","n/a",IF(U355&lt;0,"n/a",IF(U355="n/a","n/a",I355+AN355-U355)))</f>
        <v>143</v>
      </c>
      <c r="CF355" s="254">
        <f>IF(AN355="n/a","n/a",I355+AN355)</f>
        <v>15.16711485081046</v>
      </c>
      <c r="CG355" s="250">
        <f>D355/10+(1000-E355)/100+IF(F355="N",2,IF(F355="Y",1,0))+IF(G355="N",2,IF(G355="Y",1,0))+IF(L355&gt;10,5,L355/2)+IF(S355&gt;100,0,IF(S355&lt;0,0,(100-S355)/10))+IF(U355&gt;100,0,IF(U355&lt;0,0,(100-U355)/10))+IF(X355="-",0,IF(X355="N/A",0,IF(X355&gt;5,0,5-X355)))+IF(Y355&gt;5,0,5-Y355)+IF(Z355="N/A",0,IF(Z355&gt;5,0,5-Z355))+IF(AB355&lt;0,0,IF(AB355="-",0,IF(AB355="N/A",0,IF(AB355&gt;10,5,AB355/2))))+IF(AC355="n/a",0,IF(AC355&lt;0,0,IF(AC355&gt;10,5,AC355/2)))+IF(AE355="n/a",0,IF(AE355&lt;0,0,IF(AE355&gt;10,5,AE355/2)))+AF355/10+IF(AG355&gt;100000,3,IF(AG355&gt;10000,2,IF(AG355&gt;1000,1,0)))+IF(AL355&gt;10,5,AL355/2)+IF(AM355="n/a",0,IF(AM355&gt;10,5,AM355/2))+IF(AN355="n/a",0,IF(AN355&gt;10,5,AN355/2))+IF(AO355="n/a",0,IF(AO355&lt;0,0,IF(AO355&gt;10,5,AO355/2)))+IF(CB355&gt;10,5,CB355/2)</f>
        <v>37.08908834951598</v>
      </c>
      <c r="CH355" s="255">
        <f>IF(AB355="n/a",1.03*AP355,IF(AB355&lt;0,1.01*AP355,IF(AB355&gt;10,1.1*AP355,(1+AB355/100)*AP355)))</f>
        <v>0.8181</v>
      </c>
      <c r="CI355" s="256">
        <f>IF($AC355="n/a",1.03*CH355,IF($AC355&lt;0,1.01*CH355,IF($AC355&gt;10,1.1*CH355,(1+$AC355/100)*CH355)))</f>
        <v>0.826281</v>
      </c>
      <c r="CJ355" s="257">
        <f>IF($AE355="n/a",1.03*CI355,IF($AE355&lt;0,1.01*CI355,IF($AE355&gt;10,1.1*CI355,(1+$AE355/100)*CI355)))</f>
        <v>0.8841206700000001</v>
      </c>
      <c r="CK355" s="257">
        <f>IF($AE355="n/a",1.03*CJ355,IF($AE355&lt;0,1.01*CJ355,IF($AE355&gt;10,1.1*CJ355,(1+$AE355/100)*CJ355)))</f>
        <v>0.9460091169000001</v>
      </c>
      <c r="CL355" s="258">
        <f>IF($AE355="n/a",1.03*CK355,IF($AE355&lt;0,1.01*CK355,IF($AE355&gt;10,1.1*CK355,(1+$AE355/100)*CK355)))</f>
        <v>1.012229755083</v>
      </c>
      <c r="CM355" s="256">
        <f>SUM(CH355:CL355)</f>
        <v>4.486740541983</v>
      </c>
      <c r="CN355" s="253">
        <f>(CM355/H355)*100</f>
        <v>22.60322691175315</v>
      </c>
      <c r="CO355" s="259">
        <v>0.47</v>
      </c>
      <c r="CP355" s="260">
        <v>59.8</v>
      </c>
      <c r="CQ355" s="261">
        <v>-4.2</v>
      </c>
      <c r="CR355" s="260">
        <v>4.8</v>
      </c>
      <c r="CS355" s="261">
        <v>24.2</v>
      </c>
    </row>
    <row r="356" ht="11.25" customHeight="1">
      <c r="A356" t="s" s="146">
        <v>1860</v>
      </c>
      <c r="B356" t="s" s="146">
        <v>1861</v>
      </c>
      <c r="C356" t="s" s="146">
        <v>146</v>
      </c>
      <c r="D356" s="267">
        <v>8</v>
      </c>
      <c r="E356" s="85">
        <v>405</v>
      </c>
      <c r="F356" t="s" s="151">
        <v>129</v>
      </c>
      <c r="G356" t="s" s="152">
        <v>129</v>
      </c>
      <c r="H356" s="496">
        <v>88.5</v>
      </c>
      <c r="I356" s="269">
        <f>(R356/H356)*100</f>
        <v>0.903954802259887</v>
      </c>
      <c r="J356" s="270">
        <v>0.19</v>
      </c>
      <c r="K356" s="270">
        <v>0.2</v>
      </c>
      <c r="L356" s="269">
        <f>((K356/J356)-1)*100</f>
        <v>5.263157894736836</v>
      </c>
      <c r="M356" s="272">
        <v>42963</v>
      </c>
      <c r="N356" s="272">
        <v>42965</v>
      </c>
      <c r="O356" s="272">
        <v>42993</v>
      </c>
      <c r="P356" t="s" s="273">
        <v>182</v>
      </c>
      <c r="Q356" t="s" s="273">
        <v>131</v>
      </c>
      <c r="R356" s="271">
        <f>K356*4</f>
        <v>0.8</v>
      </c>
      <c r="S356" s="275">
        <f>IF(OR(W356&lt;0.01,W356="n/a"),"n/a",R356/W356*100)</f>
        <v>16.26016260162602</v>
      </c>
      <c r="T356" s="276">
        <f>IF(OR(W356&lt;0.01,Z356="n/a"),"n/a",(H356/SQRT(22.5*W356*(H356/Z356))-1)*100)</f>
        <v>60.19551063003065</v>
      </c>
      <c r="U356" s="269">
        <f>IF(OR(W356&lt;0.01,W356="n/a"),"n/a",H356/W356)</f>
        <v>17.98780487804878</v>
      </c>
      <c r="V356" s="277">
        <v>12</v>
      </c>
      <c r="W356" s="268">
        <v>4.92</v>
      </c>
      <c r="X356" s="268">
        <v>1.13</v>
      </c>
      <c r="Y356" s="278">
        <v>2.55</v>
      </c>
      <c r="Z356" s="279">
        <v>3.21</v>
      </c>
      <c r="AA356" s="280">
        <v>18.4</v>
      </c>
      <c r="AB356" s="281">
        <v>24</v>
      </c>
      <c r="AC356" s="282">
        <v>12.79</v>
      </c>
      <c r="AD356" s="283">
        <v>17.1</v>
      </c>
      <c r="AE356" s="283">
        <v>16</v>
      </c>
      <c r="AF356" s="284">
        <v>7</v>
      </c>
      <c r="AG356" s="285">
        <v>4070</v>
      </c>
      <c r="AH356" s="286">
        <v>0.6</v>
      </c>
      <c r="AI356" s="287">
        <v>0.79</v>
      </c>
      <c r="AJ356" s="288">
        <f>IF(OR(AD356&lt;0,AD356="n/a",AD356=0,AN356="n/a"),"n/a",AN356/AD356)</f>
        <v>2.782299190611415</v>
      </c>
      <c r="AK356" t="s" s="368">
        <f>IF(OR(AN356&lt;0,AN356="n/a",AO356&lt;0,AO356="n/a"),"n/a",AN356/AO356)</f>
        <v>143</v>
      </c>
      <c r="AL356" s="290">
        <f>((AP356/AQ356)^(1/1)-1)*100</f>
        <v>9.375</v>
      </c>
      <c r="AM356" s="290">
        <f>IF(AS356=0,"n/a",((AP356/AS356)^(1/3)-1)*100)</f>
        <v>16.73877216503947</v>
      </c>
      <c r="AN356" s="290">
        <f>IF(AV356=0,"n/a",((AP356/AV356)^(1/5)-1)*100)</f>
        <v>47.57731615945519</v>
      </c>
      <c r="AO356" t="s" s="368">
        <f>IF(BB356=0,"n/a",((AP356/BB356)^(1/10)-1)*100)</f>
        <v>143</v>
      </c>
      <c r="AP356" s="288">
        <v>0.7</v>
      </c>
      <c r="AQ356" s="288">
        <v>0.64</v>
      </c>
      <c r="AR356" s="288">
        <v>0.48</v>
      </c>
      <c r="AS356" s="288">
        <v>0.44</v>
      </c>
      <c r="AT356" s="292"/>
      <c r="AU356" s="288">
        <v>0.24</v>
      </c>
      <c r="AV356" s="288">
        <v>0.1</v>
      </c>
      <c r="AW356" s="292"/>
      <c r="AX356" s="293">
        <v>0.02</v>
      </c>
      <c r="AY356" s="403">
        <v>0</v>
      </c>
      <c r="AZ356" s="426">
        <v>0</v>
      </c>
      <c r="BA356" s="426">
        <v>0</v>
      </c>
      <c r="BB356" s="426">
        <v>0</v>
      </c>
      <c r="BC356" s="426">
        <v>0</v>
      </c>
      <c r="BD356" s="426">
        <v>0</v>
      </c>
      <c r="BE356" s="426">
        <v>0</v>
      </c>
      <c r="BF356" s="426">
        <v>0</v>
      </c>
      <c r="BG356" s="426">
        <v>0</v>
      </c>
      <c r="BH356" s="426">
        <v>0</v>
      </c>
      <c r="BI356" s="494">
        <v>0</v>
      </c>
      <c r="BJ356" s="293">
        <f>SUM(AP356:BI356)</f>
        <v>2.62</v>
      </c>
      <c r="BK356" s="297">
        <f>((AP356/AQ356)-1)*100</f>
        <v>9.375</v>
      </c>
      <c r="BL356" s="297">
        <f>((AQ356/AR356)-1)*100</f>
        <v>33.33333333333335</v>
      </c>
      <c r="BM356" s="297">
        <f>((AR356/AS356)-1)*100</f>
        <v>9.090909090909083</v>
      </c>
      <c r="BN356" s="297">
        <f>IF(AU356=0,0,IF(AU356&gt;AS356,0,((AS356/AU356)-1)*100))</f>
        <v>83.33333333333334</v>
      </c>
      <c r="BO356" s="297">
        <f>IF(AV356=0,0,IF(AV356&gt;AU356,0,((AU356/AV356)-1)*100))</f>
        <v>140</v>
      </c>
      <c r="BP356" s="297">
        <f>IF(AX356=0,0,IF(AX356&gt;AV356,0,((AV356/AX356)-1)*100))</f>
        <v>400</v>
      </c>
      <c r="BQ356" s="298">
        <f>IF(AY356=0,0,IF(AY356&gt;AX356,0,((AX356/AY356)-1)*100))</f>
        <v>0</v>
      </c>
      <c r="BR356" s="299">
        <f>IF(AZ356=0,0,IF(AZ356&gt;AY356,0,((AY356/AZ356)-1)*100))</f>
        <v>0</v>
      </c>
      <c r="BS356" s="299">
        <f>IF(BA356=0,0,IF(BA356&gt;AZ356,0,((AZ356/BA356)-1)*100))</f>
        <v>0</v>
      </c>
      <c r="BT356" s="299">
        <f>IF(BB356=0,0,IF(BB356&gt;BA356,0,((BA356/BB356)-1)*100))</f>
        <v>0</v>
      </c>
      <c r="BU356" s="299">
        <f>IF(BC356=0,0,IF(BC356&gt;BB356,0,((BB356/BC356)-1)*100))</f>
        <v>0</v>
      </c>
      <c r="BV356" s="299">
        <f>IF(BD356=0,0,IF(BD356&gt;BC356,0,((BC356/BD356)-1)*100))</f>
        <v>0</v>
      </c>
      <c r="BW356" s="299">
        <f>IF(BE356=0,0,IF(BE356&gt;BD356,0,((BD356/BE356)-1)*100))</f>
        <v>0</v>
      </c>
      <c r="BX356" s="299">
        <f>IF(BF356=0,0,IF(BF356&gt;BE356,0,((BE356/BF356)-1)*100))</f>
        <v>0</v>
      </c>
      <c r="BY356" s="299">
        <f>IF(BG356=0,0,IF(BG356&gt;BF356,0,((BF356/BG356)-1)*100))</f>
        <v>0</v>
      </c>
      <c r="BZ356" s="299">
        <f>IF(BH356=0,0,IF(BH356&gt;BG356,0,((BG356/BH356)-1)*100))</f>
        <v>0</v>
      </c>
      <c r="CA356" s="300">
        <f>IF(BI356=0,0,IF(BI356&gt;BH356,0,((BH356/BI356)-1)*100))</f>
        <v>0</v>
      </c>
      <c r="CB356" s="297">
        <f>AVERAGE(BK356:CA356)</f>
        <v>39.71368092691622</v>
      </c>
      <c r="CC356" s="297">
        <f>SQRT(AVERAGE((BK356-$CB356)^2,(BL356-$CB356)^2,(BM356-$CB356)^2,(BN356-$CB356)^2,(BO356-$CB356)^2,(BP356-$CB356)^2,(BQ356-$CB356)^2,(BR356-$CB356)^2,(BS356-$CB356)^2,(BT356-$CB356)^2,(BU356-$CB356)^2,(BV356-$CB356)^2,(BW356-$CB356)^2,(BX356-$CB356)^2,(BY356-$CB356)^2,(BZ356-$CB356)^2,(CA356-$CB356)^2))</f>
        <v>97.32120593280166</v>
      </c>
      <c r="CD356" t="s" s="146">
        <v>132</v>
      </c>
      <c r="CE356" s="301">
        <f>IF(AN356="n/a","n/a",IF(U356&lt;0,"n/a",IF(U356="n/a","n/a",I356+AN356-U356)))</f>
        <v>30.4934660836663</v>
      </c>
      <c r="CF356" s="301">
        <f>IF(AN356="n/a","n/a",I356+AN356)</f>
        <v>48.48127096171508</v>
      </c>
      <c r="CG356" s="297">
        <f>D356/10+(1000-E356)/100+IF(F356="N",2,IF(F356="Y",1,0))+IF(G356="N",2,IF(G356="Y",1,0))+IF(L356&gt;10,5,L356/2)+IF(S356&gt;100,0,IF(S356&lt;0,0,(100-S356)/10))+IF(U356&gt;100,0,IF(U356&lt;0,0,(100-U356)/10))+IF(X356="-",0,IF(X356="N/A",0,IF(X356&gt;5,0,5-X356)))+IF(Y356&gt;5,0,5-Y356)+IF(Z356="N/A",0,IF(Z356&gt;5,0,5-Z356))+IF(AB356&lt;0,0,IF(AB356="-",0,IF(AB356="N/A",0,IF(AB356&gt;10,5,AB356/2))))+IF(AC356="n/a",0,IF(AC356&lt;0,0,IF(AC356&gt;10,5,AC356/2)))+IF(AE356="n/a",0,IF(AE356&lt;0,0,IF(AE356&gt;10,5,AE356/2)))+AF356/10+IF(AG356&gt;100000,3,IF(AG356&gt;10000,2,IF(AG356&gt;1000,1,0)))+IF(AL356&gt;10,5,AL356/2)+IF(AM356="n/a",0,IF(AM356&gt;10,5,AM356/2))+IF(AN356="n/a",0,IF(AN356&gt;10,5,AN356/2))+IF(AO356="n/a",0,IF(AO356&lt;0,0,IF(AO356&gt;10,5,AO356/2)))+IF(CB356&gt;10,5,CB356/2)</f>
        <v>70.45428219940095</v>
      </c>
      <c r="CH356" s="302">
        <f>IF(AB356="n/a",1.03*AP356,IF(AB356&lt;0,1.01*AP356,IF(AB356&gt;10,1.1*AP356,(1+AB356/100)*AP356)))</f>
        <v>0.77</v>
      </c>
      <c r="CI356" s="303">
        <f>IF($AC356="n/a",1.03*CH356,IF($AC356&lt;0,1.01*CH356,IF($AC356&gt;10,1.1*CH356,(1+$AC356/100)*CH356)))</f>
        <v>0.8470000000000001</v>
      </c>
      <c r="CJ356" s="304">
        <f>IF($AE356="n/a",1.03*CI356,IF($AE356&lt;0,1.01*CI356,IF($AE356&gt;10,1.1*CI356,(1+$AE356/100)*CI356)))</f>
        <v>0.9317000000000002</v>
      </c>
      <c r="CK356" s="304">
        <f>IF($AE356="n/a",1.03*CJ356,IF($AE356&lt;0,1.01*CJ356,IF($AE356&gt;10,1.1*CJ356,(1+$AE356/100)*CJ356)))</f>
        <v>1.02487</v>
      </c>
      <c r="CL356" s="305">
        <f>IF($AE356="n/a",1.03*CK356,IF($AE356&lt;0,1.01*CK356,IF($AE356&gt;10,1.1*CK356,(1+$AE356/100)*CK356)))</f>
        <v>1.127357000000001</v>
      </c>
      <c r="CM356" s="303">
        <f>SUM(CH356:CL356)</f>
        <v>4.700927000000001</v>
      </c>
      <c r="CN356" s="300">
        <f>(CM356/H356)*100</f>
        <v>5.311781920903956</v>
      </c>
      <c r="CO356" s="306">
        <v>1.17</v>
      </c>
      <c r="CP356" s="307">
        <v>67.8</v>
      </c>
      <c r="CQ356" s="308">
        <v>-1.2</v>
      </c>
      <c r="CR356" s="307">
        <v>9.800000000000001</v>
      </c>
      <c r="CS356" s="308">
        <v>11.6</v>
      </c>
    </row>
    <row r="357" ht="11.25" customHeight="1">
      <c r="A357" t="s" s="173">
        <v>1862</v>
      </c>
      <c r="B357" t="s" s="110">
        <v>1863</v>
      </c>
      <c r="C357" t="s" s="173">
        <v>265</v>
      </c>
      <c r="D357" s="174">
        <v>9</v>
      </c>
      <c r="E357" s="85">
        <v>347</v>
      </c>
      <c r="F357" t="s" s="118">
        <v>129</v>
      </c>
      <c r="G357" t="s" s="113">
        <v>129</v>
      </c>
      <c r="H357" s="495">
        <v>65.84999999999999</v>
      </c>
      <c r="I357" s="177">
        <f>(R357/H357)*100</f>
        <v>2.976461655277145</v>
      </c>
      <c r="J357" s="311">
        <v>0.47</v>
      </c>
      <c r="K357" s="311">
        <v>0.49</v>
      </c>
      <c r="L357" s="177">
        <f>((K357/J357)-1)*100</f>
        <v>4.255319148936176</v>
      </c>
      <c r="M357" s="179">
        <v>43070</v>
      </c>
      <c r="N357" s="179">
        <v>43073</v>
      </c>
      <c r="O357" s="179">
        <v>43097</v>
      </c>
      <c r="P357" t="s" s="173">
        <v>354</v>
      </c>
      <c r="Q357" t="s" s="173">
        <v>131</v>
      </c>
      <c r="R357" s="180">
        <f>K357*4</f>
        <v>1.96</v>
      </c>
      <c r="S357" s="181">
        <f>IF(OR(W357&lt;0.01,W357="n/a"),"n/a",R357/W357*100)</f>
        <v>44.54545454545455</v>
      </c>
      <c r="T357" s="182">
        <f>IF(OR(W357&lt;0.01,Z357="n/a"),"n/a",(H357/SQRT(22.5*W357*(H357/Z357))-1)*100)</f>
        <v>6.337085523234798</v>
      </c>
      <c r="U357" s="177">
        <f>IF(OR(W357&lt;0.01,W357="n/a"),"n/a",H357/W357)</f>
        <v>14.96590909090909</v>
      </c>
      <c r="V357" s="183">
        <v>12</v>
      </c>
      <c r="W357" s="176">
        <v>4.4</v>
      </c>
      <c r="X357" s="176">
        <v>1.5</v>
      </c>
      <c r="Y357" s="184">
        <v>1.51</v>
      </c>
      <c r="Z357" s="185">
        <v>1.7</v>
      </c>
      <c r="AA357" s="186">
        <v>12.1</v>
      </c>
      <c r="AB357" s="187">
        <v>10.8</v>
      </c>
      <c r="AC357" s="188">
        <v>6.92</v>
      </c>
      <c r="AD357" s="189">
        <v>18.7</v>
      </c>
      <c r="AE357" s="189">
        <v>10</v>
      </c>
      <c r="AF357" s="190">
        <v>22</v>
      </c>
      <c r="AG357" s="191">
        <v>19056</v>
      </c>
      <c r="AH357" s="192">
        <v>0.4</v>
      </c>
      <c r="AI357" s="193">
        <v>0.28</v>
      </c>
      <c r="AJ357" s="194">
        <f>IF(OR(AD357&lt;0,AD357="n/a",AD357=0,AN357="n/a"),"n/a",AN357/AD357)</f>
        <v>0.9693058184123455</v>
      </c>
      <c r="AK357" s="195">
        <f>IF(OR(AN357&lt;0,AN357="n/a",AO357&lt;0,AO357="n/a"),"n/a",AN357/AO357)</f>
        <v>2.502161429151335</v>
      </c>
      <c r="AL357" s="196">
        <f>((AP357/AQ357)^(1/1)-1)*100</f>
        <v>7.333333333333347</v>
      </c>
      <c r="AM357" s="196">
        <f>IF(AS357=0,"n/a",((AP357/AS357)^(1/3)-1)*100)</f>
        <v>17.99581386224764</v>
      </c>
      <c r="AN357" s="196">
        <f>IF(AV357=0,"n/a",((AP357/AV357)^(1/5)-1)*100)</f>
        <v>18.12601880431086</v>
      </c>
      <c r="AO357" s="197">
        <f>IF(BB357=0,"n/a",((AP357/BB357)^(1/10)-1)*100)</f>
        <v>7.244144439736933</v>
      </c>
      <c r="AP357" s="194">
        <v>1.61</v>
      </c>
      <c r="AQ357" s="194">
        <v>1.5</v>
      </c>
      <c r="AR357" s="194">
        <v>1.32</v>
      </c>
      <c r="AS357" s="194">
        <v>0.98</v>
      </c>
      <c r="AT357" s="199"/>
      <c r="AU357" s="194">
        <v>0.76</v>
      </c>
      <c r="AV357" s="194">
        <v>0.7</v>
      </c>
      <c r="AW357" s="199"/>
      <c r="AX357" s="200">
        <v>0.55</v>
      </c>
      <c r="AY357" s="201">
        <v>0.5</v>
      </c>
      <c r="AZ357" s="203">
        <v>0.45</v>
      </c>
      <c r="BA357" s="202">
        <v>0.9</v>
      </c>
      <c r="BB357" s="202">
        <v>0.8</v>
      </c>
      <c r="BC357" s="202">
        <v>0.65</v>
      </c>
      <c r="BD357" s="202">
        <v>0.55</v>
      </c>
      <c r="BE357" s="202">
        <v>0.45</v>
      </c>
      <c r="BF357" s="202">
        <v>0.25</v>
      </c>
      <c r="BG357" s="203">
        <v>0</v>
      </c>
      <c r="BH357" s="203">
        <v>0</v>
      </c>
      <c r="BI357" s="204">
        <v>0</v>
      </c>
      <c r="BJ357" s="200">
        <f>SUM(AP357:BI357)</f>
        <v>11.97</v>
      </c>
      <c r="BK357" s="205">
        <f>((AP357/AQ357)-1)*100</f>
        <v>7.333333333333347</v>
      </c>
      <c r="BL357" s="205">
        <f>((AQ357/AR357)-1)*100</f>
        <v>13.63636363636362</v>
      </c>
      <c r="BM357" s="205">
        <f>((AR357/AS357)-1)*100</f>
        <v>34.69387755102042</v>
      </c>
      <c r="BN357" s="205">
        <f>IF(AU357=0,0,IF(AU357&gt;AS357,0,((AS357/AU357)-1)*100))</f>
        <v>28.94736842105263</v>
      </c>
      <c r="BO357" s="205">
        <f>IF(AV357=0,0,IF(AV357&gt;AU357,0,((AU357/AV357)-1)*100))</f>
        <v>8.571428571428585</v>
      </c>
      <c r="BP357" s="205">
        <f>IF(AX357=0,0,IF(AX357&gt;AV357,0,((AV357/AX357)-1)*100))</f>
        <v>27.27272727272725</v>
      </c>
      <c r="BQ357" s="206">
        <f>IF(AY357=0,0,IF(AY357&gt;AX357,0,((AX357/AY357)-1)*100))</f>
        <v>10.00000000000001</v>
      </c>
      <c r="BR357" s="207">
        <f>IF(AZ357=0,0,IF(AZ357&gt;AY357,0,((AY357/AZ357)-1)*100))</f>
        <v>11.11111111111112</v>
      </c>
      <c r="BS357" s="207">
        <f>IF(BA357=0,0,IF(BA357&gt;AZ357,0,((AZ357/BA357)-1)*100))</f>
        <v>0</v>
      </c>
      <c r="BT357" s="207">
        <f>IF(BB357=0,0,IF(BB357&gt;BA357,0,((BA357/BB357)-1)*100))</f>
        <v>12.5</v>
      </c>
      <c r="BU357" s="207">
        <f>IF(BC357=0,0,IF(BC357&gt;BB357,0,((BB357/BC357)-1)*100))</f>
        <v>23.07692307692308</v>
      </c>
      <c r="BV357" s="207">
        <f>IF(BD357=0,0,IF(BD357&gt;BC357,0,((BC357/BD357)-1)*100))</f>
        <v>18.18181818181817</v>
      </c>
      <c r="BW357" s="207">
        <f>IF(BE357=0,0,IF(BE357&gt;BD357,0,((BD357/BE357)-1)*100))</f>
        <v>22.22222222222223</v>
      </c>
      <c r="BX357" s="207">
        <f>IF(BF357=0,0,IF(BF357&gt;BE357,0,((BE357/BF357)-1)*100))</f>
        <v>80</v>
      </c>
      <c r="BY357" s="207">
        <f>IF(BG357=0,0,IF(BG357&gt;BF357,0,((BF357/BG357)-1)*100))</f>
        <v>0</v>
      </c>
      <c r="BZ357" s="207">
        <f>IF(BH357=0,0,IF(BH357&gt;BG357,0,((BG357/BH357)-1)*100))</f>
        <v>0</v>
      </c>
      <c r="CA357" s="208">
        <f>IF(BI357=0,0,IF(BI357&gt;BH357,0,((BH357/BI357)-1)*100))</f>
        <v>0</v>
      </c>
      <c r="CB357" s="205">
        <f>AVERAGE(BK357:CA357)</f>
        <v>17.50277490458826</v>
      </c>
      <c r="CC357" s="205">
        <f>SQRT(AVERAGE((BK357-$CB357)^2,(BL357-$CB357)^2,(BM357-$CB357)^2,(BN357-$CB357)^2,(BO357-$CB357)^2,(BP357-$CB357)^2,(BQ357-$CB357)^2,(BR357-$CB357)^2,(BS357-$CB357)^2,(BT357-$CB357)^2,(BU357-$CB357)^2,(BV357-$CB357)^2,(BW357-$CB357)^2,(BX357-$CB357)^2,(BY357-$CB357)^2,(BZ357-$CB357)^2,(CA357-$CB357)^2))</f>
        <v>18.82952961247228</v>
      </c>
      <c r="CD357" t="s" s="110">
        <v>132</v>
      </c>
      <c r="CE357" s="209">
        <f>IF(AN357="n/a","n/a",IF(U357&lt;0,"n/a",IF(U357="n/a","n/a",I357+AN357-U357)))</f>
        <v>6.136571368678917</v>
      </c>
      <c r="CF357" s="209">
        <f>IF(AN357="n/a","n/a",I357+AN357)</f>
        <v>21.102480459588</v>
      </c>
      <c r="CG357" s="205">
        <f>D357/10+(1000-E357)/100+IF(F357="N",2,IF(F357="Y",1,0))+IF(G357="N",2,IF(G357="Y",1,0))+IF(L357&gt;10,5,L357/2)+IF(S357&gt;100,0,IF(S357&lt;0,0,(100-S357)/10))+IF(U357&gt;100,0,IF(U357&lt;0,0,(100-U357)/10))+IF(X357="-",0,IF(X357="N/A",0,IF(X357&gt;5,0,5-X357)))+IF(Y357&gt;5,0,5-Y357)+IF(Z357="N/A",0,IF(Z357&gt;5,0,5-Z357))+IF(AB357&lt;0,0,IF(AB357="-",0,IF(AB357="N/A",0,IF(AB357&gt;10,5,AB357/2))))+IF(AC357="n/a",0,IF(AC357&lt;0,0,IF(AC357&gt;10,5,AC357/2)))+IF(AE357="n/a",0,IF(AE357&lt;0,0,IF(AE357&gt;10,5,AE357/2)))+AF357/10+IF(AG357&gt;100000,3,IF(AG357&gt;10000,2,IF(AG357&gt;1000,1,0)))+IF(AL357&gt;10,5,AL357/2)+IF(AM357="n/a",0,IF(AM357&gt;10,5,AM357/2))+IF(AN357="n/a",0,IF(AN357&gt;10,5,AN357/2))+IF(AO357="n/a",0,IF(AO357&lt;0,0,IF(AO357&gt;10,5,AO357/2)))+IF(CB357&gt;10,5,CB357/2)</f>
        <v>73.84526209736687</v>
      </c>
      <c r="CH357" s="315">
        <f>IF(AB357="n/a",1.03*AP357,IF(AB357&lt;0,1.01*AP357,IF(AB357&gt;10,1.1*AP357,(1+AB357/100)*AP357)))</f>
        <v>1.771</v>
      </c>
      <c r="CI357" s="211">
        <f>IF($AC357="n/a",1.03*CH357,IF($AC357&lt;0,1.01*CH357,IF($AC357&gt;10,1.1*CH357,(1+$AC357/100)*CH357)))</f>
        <v>1.8935532</v>
      </c>
      <c r="CJ357" s="212">
        <f>IF($AE357="n/a",1.03*CI357,IF($AE357&lt;0,1.01*CI357,IF($AE357&gt;10,1.1*CI357,(1+$AE357/100)*CI357)))</f>
        <v>2.08290852</v>
      </c>
      <c r="CK357" s="212">
        <f>IF($AE357="n/a",1.03*CJ357,IF($AE357&lt;0,1.01*CJ357,IF($AE357&gt;10,1.1*CJ357,(1+$AE357/100)*CJ357)))</f>
        <v>2.291199372</v>
      </c>
      <c r="CL357" s="210">
        <f>IF($AE357="n/a",1.03*CK357,IF($AE357&lt;0,1.01*CK357,IF($AE357&gt;10,1.1*CK357,(1+$AE357/100)*CK357)))</f>
        <v>2.5203193092</v>
      </c>
      <c r="CM357" s="211">
        <f>SUM(CH357:CL357)</f>
        <v>10.5589804012</v>
      </c>
      <c r="CN357" s="208">
        <f>(CM357/H357)*100</f>
        <v>16.03489810356872</v>
      </c>
      <c r="CO357" s="213">
        <v>1.73</v>
      </c>
      <c r="CP357" s="214">
        <v>25</v>
      </c>
      <c r="CQ357" s="215">
        <v>-4.8</v>
      </c>
      <c r="CR357" s="214">
        <v>2</v>
      </c>
      <c r="CS357" s="215">
        <v>3.6</v>
      </c>
    </row>
    <row r="358" ht="11.25" customHeight="1">
      <c r="A358" t="s" s="227">
        <v>1864</v>
      </c>
      <c r="B358" t="s" s="116">
        <v>1865</v>
      </c>
      <c r="C358" t="s" s="116">
        <v>128</v>
      </c>
      <c r="D358" s="218">
        <v>7</v>
      </c>
      <c r="E358" s="85">
        <v>553</v>
      </c>
      <c r="F358" t="s" s="220">
        <v>129</v>
      </c>
      <c r="G358" t="s" s="221">
        <v>129</v>
      </c>
      <c r="H358" s="493">
        <v>19.33</v>
      </c>
      <c r="I358" s="223">
        <f>(R358/H358)*100</f>
        <v>2.89705121572685</v>
      </c>
      <c r="J358" s="224">
        <v>0.13</v>
      </c>
      <c r="K358" s="224">
        <v>0.14</v>
      </c>
      <c r="L358" s="223">
        <f>((K358/J358)-1)*100</f>
        <v>7.692307692307709</v>
      </c>
      <c r="M358" s="226">
        <v>42964</v>
      </c>
      <c r="N358" s="226">
        <v>42968</v>
      </c>
      <c r="O358" s="226">
        <v>42989</v>
      </c>
      <c r="P358" t="s" s="227">
        <v>1481</v>
      </c>
      <c r="Q358" s="319"/>
      <c r="R358" s="225">
        <f>K358*4</f>
        <v>0.5600000000000001</v>
      </c>
      <c r="S358" s="228">
        <f>IF(OR(W358&lt;0.01,W358="n/a"),"n/a",R358/W358*100)</f>
        <v>133.3333333333333</v>
      </c>
      <c r="T358" s="229">
        <f>IF(OR(W358&lt;0.01,Z358="n/a"),"n/a",(H358/SQRT(22.5*W358*(H358/Z358))-1)*100)</f>
        <v>55.36064886878922</v>
      </c>
      <c r="U358" s="223">
        <f>IF(OR(W358&lt;0.01,W358="n/a"),"n/a",H358/W358)</f>
        <v>46.02380952380952</v>
      </c>
      <c r="V358" s="230">
        <v>6</v>
      </c>
      <c r="W358" s="222">
        <v>0.42</v>
      </c>
      <c r="X358" t="s" s="399">
        <v>143</v>
      </c>
      <c r="Y358" s="231">
        <v>3.47</v>
      </c>
      <c r="Z358" s="232">
        <v>1.18</v>
      </c>
      <c r="AA358" s="233">
        <v>5.2</v>
      </c>
      <c r="AB358" s="234">
        <v>-26.5</v>
      </c>
      <c r="AC358" s="235">
        <v>10.06</v>
      </c>
      <c r="AD358" s="236">
        <v>-7.7</v>
      </c>
      <c r="AE358" s="236">
        <v>-13</v>
      </c>
      <c r="AF358" s="237">
        <v>1</v>
      </c>
      <c r="AG358" s="238">
        <v>147</v>
      </c>
      <c r="AH358" s="239">
        <v>2</v>
      </c>
      <c r="AI358" s="240">
        <v>0</v>
      </c>
      <c r="AJ358" t="s" s="265">
        <f>IF(OR(AD358&lt;0,AD358="n/a",AD358=0,AN358="n/a"),"n/a",AN358/AD358)</f>
        <v>143</v>
      </c>
      <c r="AK358" t="s" s="265">
        <f>IF(OR(AN358&lt;0,AN358="n/a",AO358&lt;0,AO358="n/a"),"n/a",AN358/AO358)</f>
        <v>143</v>
      </c>
      <c r="AL358" s="243">
        <f>((AP358/AQ358)^(1/1)-1)*100</f>
        <v>6.382978723404253</v>
      </c>
      <c r="AM358" s="243">
        <f>IF(AS358=0,"n/a",((AP358/AS358)^(1/3)-1)*100)</f>
        <v>13.71830097629765</v>
      </c>
      <c r="AN358" s="243">
        <f>IF(AV358=0,"n/a",((AP358/AV358)^(1/5)-1)*100)</f>
        <v>44.26999059072136</v>
      </c>
      <c r="AO358" s="244">
        <f>IF(BB358=0,"n/a",((AP358/BB358)^(1/10)-1)*100)</f>
        <v>-2.284615450683258</v>
      </c>
      <c r="AP358" s="241">
        <v>0.5</v>
      </c>
      <c r="AQ358" s="241">
        <v>0.47</v>
      </c>
      <c r="AR358" s="241">
        <v>0.42</v>
      </c>
      <c r="AS358" s="241">
        <v>0.34</v>
      </c>
      <c r="AT358" s="245"/>
      <c r="AU358" s="241">
        <v>0.18</v>
      </c>
      <c r="AV358" s="241">
        <v>0.08</v>
      </c>
      <c r="AW358" s="245"/>
      <c r="AX358" s="583">
        <v>0.04</v>
      </c>
      <c r="AY358" s="394">
        <v>0.08</v>
      </c>
      <c r="AZ358" s="248">
        <v>0.38</v>
      </c>
      <c r="BA358" s="317">
        <v>0.72</v>
      </c>
      <c r="BB358" s="248">
        <v>0.63</v>
      </c>
      <c r="BC358" s="248">
        <v>0.5600000000000001</v>
      </c>
      <c r="BD358" s="248">
        <v>0.40667</v>
      </c>
      <c r="BE358" s="248">
        <v>0.2</v>
      </c>
      <c r="BF358" s="248">
        <v>0.06666999999999999</v>
      </c>
      <c r="BG358" s="317">
        <v>0</v>
      </c>
      <c r="BH358" s="317">
        <v>0</v>
      </c>
      <c r="BI358" s="401">
        <v>0</v>
      </c>
      <c r="BJ358" s="246">
        <f>SUM(AP358:BI358)</f>
        <v>5.073340000000001</v>
      </c>
      <c r="BK358" s="250">
        <f>((AP358/AQ358)-1)*100</f>
        <v>6.382978723404253</v>
      </c>
      <c r="BL358" s="250">
        <f>((AQ358/AR358)-1)*100</f>
        <v>11.90476190476191</v>
      </c>
      <c r="BM358" s="250">
        <f>((AR358/AS358)-1)*100</f>
        <v>23.52941176470587</v>
      </c>
      <c r="BN358" s="250">
        <f>IF(AU358=0,0,IF(AU358&gt;AS358,0,((AS358/AU358)-1)*100))</f>
        <v>88.8888888888889</v>
      </c>
      <c r="BO358" s="250">
        <f>IF(AV358=0,0,IF(AV358&gt;AU358,0,((AU358/AV358)-1)*100))</f>
        <v>125</v>
      </c>
      <c r="BP358" s="250">
        <f>IF(AX358=0,0,IF(AX358&gt;AV358,0,((AV358/AX358)-1)*100))</f>
        <v>100</v>
      </c>
      <c r="BQ358" s="251">
        <f>IF(AY358=0,0,IF(AY358&gt;AX358,0,((AX358/AY358)-1)*100))</f>
        <v>0</v>
      </c>
      <c r="BR358" s="252">
        <f>IF(AZ358=0,0,IF(AZ358&gt;AY358,0,((AY358/AZ358)-1)*100))</f>
        <v>0</v>
      </c>
      <c r="BS358" s="252">
        <f>IF(BA358=0,0,IF(BA358&gt;AZ358,0,((AZ358/BA358)-1)*100))</f>
        <v>0</v>
      </c>
      <c r="BT358" s="252">
        <f>IF(BB358=0,0,IF(BB358&gt;BA358,0,((BA358/BB358)-1)*100))</f>
        <v>14.28571428571428</v>
      </c>
      <c r="BU358" s="252">
        <f>IF(BC358=0,0,IF(BC358&gt;BB358,0,((BB358/BC358)-1)*100))</f>
        <v>12.5</v>
      </c>
      <c r="BV358" s="252">
        <f>IF(BD358=0,0,IF(BD358&gt;BC358,0,((BC358/BD358)-1)*100))</f>
        <v>37.70378931320237</v>
      </c>
      <c r="BW358" s="252">
        <f>IF(BE358=0,0,IF(BE358&gt;BD358,0,((BD358/BE358)-1)*100))</f>
        <v>103.335</v>
      </c>
      <c r="BX358" s="252">
        <f>IF(BF358=0,0,IF(BF358&gt;BE358,0,((BE358/BF358)-1)*100))</f>
        <v>199.9850007499626</v>
      </c>
      <c r="BY358" s="252">
        <f>IF(BG358=0,0,IF(BG358&gt;BF358,0,((BF358/BG358)-1)*100))</f>
        <v>0</v>
      </c>
      <c r="BZ358" s="252">
        <f>IF(BH358=0,0,IF(BH358&gt;BG358,0,((BG358/BH358)-1)*100))</f>
        <v>0</v>
      </c>
      <c r="CA358" s="253">
        <f>IF(BI358=0,0,IF(BI358&gt;BH358,0,((BH358/BI358)-1)*100))</f>
        <v>0</v>
      </c>
      <c r="CB358" s="250">
        <f>AVERAGE(BK358:CA358)</f>
        <v>42.55973797827295</v>
      </c>
      <c r="CC358" s="250">
        <f>SQRT(AVERAGE((BK358-$CB358)^2,(BL358-$CB358)^2,(BM358-$CB358)^2,(BN358-$CB358)^2,(BO358-$CB358)^2,(BP358-$CB358)^2,(BQ358-$CB358)^2,(BR358-$CB358)^2,(BS358-$CB358)^2,(BT358-$CB358)^2,(BU358-$CB358)^2,(BV358-$CB358)^2,(BW358-$CB358)^2,(BX358-$CB358)^2,(BY358-$CB358)^2,(BZ358-$CB358)^2,(CA358-$CB358)^2))</f>
        <v>57.35530727031567</v>
      </c>
      <c r="CD358" t="s" s="116">
        <v>132</v>
      </c>
      <c r="CE358" s="254">
        <f>IF(AN358="n/a","n/a",IF(U358&lt;0,"n/a",IF(U358="n/a","n/a",I358+AN358-U358)))</f>
        <v>1.143232282638692</v>
      </c>
      <c r="CF358" s="254">
        <f>IF(AN358="n/a","n/a",I358+AN358)</f>
        <v>47.16704180644821</v>
      </c>
      <c r="CG358" s="250">
        <f>D358/10+(1000-E358)/100+IF(F358="N",2,IF(F358="Y",1,0))+IF(G358="N",2,IF(G358="Y",1,0))+IF(L358&gt;10,5,L358/2)+IF(S358&gt;100,0,IF(S358&lt;0,0,(100-S358)/10))+IF(U358&gt;100,0,IF(U358&lt;0,0,(100-U358)/10))+IF(X358="-",0,IF(X358="N/A",0,IF(X358&gt;5,0,5-X358)))+IF(Y358&gt;5,0,5-Y358)+IF(Z358="N/A",0,IF(Z358&gt;5,0,5-Z358))+IF(AB358&lt;0,0,IF(AB358="-",0,IF(AB358="N/A",0,IF(AB358&gt;10,5,AB358/2))))+IF(AC358="n/a",0,IF(AC358&lt;0,0,IF(AC358&gt;10,5,AC358/2)))+IF(AE358="n/a",0,IF(AE358&lt;0,0,IF(AE358&gt;10,5,AE358/2)))+AF358/10+IF(AG358&gt;100000,3,IF(AG358&gt;10000,2,IF(AG358&gt;1000,1,0)))+IF(AL358&gt;10,5,AL358/2)+IF(AM358="n/a",0,IF(AM358&gt;10,5,AM358/2))+IF(AN358="n/a",0,IF(AN358&gt;10,5,AN358/2))+IF(AO358="n/a",0,IF(AO358&lt;0,0,IF(AO358&gt;10,5,AO358/2)))+IF(CB358&gt;10,5,CB358/2)</f>
        <v>43.05526225547503</v>
      </c>
      <c r="CH358" s="255">
        <f>IF(AB358="n/a",1.03*AP358,IF(AB358&lt;0,1.01*AP358,IF(AB358&gt;10,1.1*AP358,(1+AB358/100)*AP358)))</f>
        <v>0.505</v>
      </c>
      <c r="CI358" s="256">
        <f>IF($AC358="n/a",1.03*CH358,IF($AC358&lt;0,1.01*CH358,IF($AC358&gt;10,1.1*CH358,(1+$AC358/100)*CH358)))</f>
        <v>0.5555000000000001</v>
      </c>
      <c r="CJ358" s="257">
        <f>IF($AE358="n/a",1.03*CI358,IF($AE358&lt;0,1.01*CI358,IF($AE358&gt;10,1.1*CI358,(1+$AE358/100)*CI358)))</f>
        <v>0.5610550000000001</v>
      </c>
      <c r="CK358" s="257">
        <f>IF($AE358="n/a",1.03*CJ358,IF($AE358&lt;0,1.01*CJ358,IF($AE358&gt;10,1.1*CJ358,(1+$AE358/100)*CJ358)))</f>
        <v>0.5666655500000001</v>
      </c>
      <c r="CL358" s="258">
        <f>IF($AE358="n/a",1.03*CK358,IF($AE358&lt;0,1.01*CK358,IF($AE358&gt;10,1.1*CK358,(1+$AE358/100)*CK358)))</f>
        <v>0.5723322055000001</v>
      </c>
      <c r="CM358" s="256">
        <f>SUM(CH358:CL358)</f>
        <v>2.7605527555</v>
      </c>
      <c r="CN358" s="253">
        <f>(CM358/H358)*100</f>
        <v>14.28118342214175</v>
      </c>
      <c r="CO358" s="259">
        <v>-0.04</v>
      </c>
      <c r="CP358" s="260">
        <v>9.699999999999999</v>
      </c>
      <c r="CQ358" s="261">
        <v>-6.4</v>
      </c>
      <c r="CR358" s="260">
        <v>-0.6</v>
      </c>
      <c r="CS358" s="261">
        <v>1.3</v>
      </c>
    </row>
    <row r="359" ht="11.25" customHeight="1">
      <c r="A359" t="s" s="116">
        <v>1866</v>
      </c>
      <c r="B359" t="s" s="116">
        <v>1867</v>
      </c>
      <c r="C359" t="s" s="227">
        <v>128</v>
      </c>
      <c r="D359" s="218">
        <v>7</v>
      </c>
      <c r="E359" s="85">
        <v>544</v>
      </c>
      <c r="F359" t="s" s="220">
        <v>129</v>
      </c>
      <c r="G359" t="s" s="221">
        <v>129</v>
      </c>
      <c r="H359" s="493">
        <v>27.2</v>
      </c>
      <c r="I359" s="223">
        <f>(R359/H359)*100</f>
        <v>2.941176470588236</v>
      </c>
      <c r="J359" s="224">
        <v>0.19</v>
      </c>
      <c r="K359" s="224">
        <v>0.2</v>
      </c>
      <c r="L359" s="223">
        <f>((K359/J359)-1)*100</f>
        <v>5.263157894736836</v>
      </c>
      <c r="M359" s="226">
        <v>42958</v>
      </c>
      <c r="N359" s="226">
        <v>42962</v>
      </c>
      <c r="O359" s="226">
        <v>42978</v>
      </c>
      <c r="P359" t="s" s="227">
        <v>256</v>
      </c>
      <c r="Q359" t="s" s="227">
        <v>131</v>
      </c>
      <c r="R359" s="225">
        <f>K359*4</f>
        <v>0.8</v>
      </c>
      <c r="S359" s="228">
        <f>IF(OR(W359&lt;0.01,W359="n/a"),"n/a",R359/W359*100)</f>
        <v>55.17241379310344</v>
      </c>
      <c r="T359" s="229">
        <f>IF(OR(W359&lt;0.01,Z359="n/a"),"n/a",(H359/SQRT(22.5*W359*(H359/Z359))-1)*100)</f>
        <v>6.4825998053329</v>
      </c>
      <c r="U359" s="223">
        <f>IF(OR(W359&lt;0.01,W359="n/a"),"n/a",H359/W359)</f>
        <v>18.75862068965517</v>
      </c>
      <c r="V359" s="230">
        <v>12</v>
      </c>
      <c r="W359" s="222">
        <v>1.45</v>
      </c>
      <c r="X359" s="222">
        <v>1.87</v>
      </c>
      <c r="Y359" s="231">
        <v>5.63</v>
      </c>
      <c r="Z359" s="232">
        <v>1.36</v>
      </c>
      <c r="AA359" s="233">
        <v>7.4</v>
      </c>
      <c r="AB359" s="234">
        <v>3.7</v>
      </c>
      <c r="AC359" s="235">
        <v>7.95</v>
      </c>
      <c r="AD359" s="236">
        <v>6.4</v>
      </c>
      <c r="AE359" s="236">
        <v>10</v>
      </c>
      <c r="AF359" s="237">
        <v>7</v>
      </c>
      <c r="AG359" s="238">
        <v>1756</v>
      </c>
      <c r="AH359" s="239">
        <v>0.9</v>
      </c>
      <c r="AI359" s="240">
        <v>1.31</v>
      </c>
      <c r="AJ359" s="241">
        <f>IF(OR(AD359&lt;0,AD359="n/a",AD359=0,AN359="n/a"),"n/a",AN359/AD359)</f>
        <v>1.343838807110441</v>
      </c>
      <c r="AK359" s="242">
        <f>IF(OR(AN359&lt;0,AN359="n/a",AO359&lt;0,AO359="n/a"),"n/a",AN359/AO359)</f>
        <v>1.39296427786659</v>
      </c>
      <c r="AL359" s="243">
        <f>((AP359/AQ359)^(1/1)-1)*100</f>
        <v>9.230769230769219</v>
      </c>
      <c r="AM359" s="243">
        <f>IF(AS359=0,"n/a",((AP359/AS359)^(1/3)-1)*100)</f>
        <v>8.23227167591083</v>
      </c>
      <c r="AN359" s="243">
        <f>IF(AV359=0,"n/a",((AP359/AV359)^(1/5)-1)*100)</f>
        <v>8.600568365506822</v>
      </c>
      <c r="AO359" s="244">
        <f>IF(BB359=0,"n/a",((AP359/BB359)^(1/10)-1)*100)</f>
        <v>6.174292120885627</v>
      </c>
      <c r="AP359" s="241">
        <v>0.71</v>
      </c>
      <c r="AQ359" s="241">
        <v>0.65</v>
      </c>
      <c r="AR359" s="241">
        <v>0.6</v>
      </c>
      <c r="AS359" s="241">
        <v>0.5600000000000001</v>
      </c>
      <c r="AT359" s="245"/>
      <c r="AU359" s="241">
        <v>0.51</v>
      </c>
      <c r="AV359" s="241">
        <v>0.47</v>
      </c>
      <c r="AW359" s="245"/>
      <c r="AX359" s="583">
        <v>0.44</v>
      </c>
      <c r="AY359" s="394">
        <v>0.44</v>
      </c>
      <c r="AZ359" s="248">
        <v>0.44</v>
      </c>
      <c r="BA359" s="248">
        <v>0.42</v>
      </c>
      <c r="BB359" s="248">
        <v>0.39</v>
      </c>
      <c r="BC359" s="248">
        <v>0.32</v>
      </c>
      <c r="BD359" s="248">
        <v>0.24</v>
      </c>
      <c r="BE359" s="248">
        <v>0.14</v>
      </c>
      <c r="BF359" s="317">
        <v>0</v>
      </c>
      <c r="BG359" s="317">
        <v>0</v>
      </c>
      <c r="BH359" s="317">
        <v>0</v>
      </c>
      <c r="BI359" s="401">
        <v>0</v>
      </c>
      <c r="BJ359" s="246">
        <f>SUM(AP359:BI359)</f>
        <v>6.33</v>
      </c>
      <c r="BK359" s="250">
        <f>((AP359/AQ359)-1)*100</f>
        <v>9.230769230769219</v>
      </c>
      <c r="BL359" s="250">
        <f>((AQ359/AR359)-1)*100</f>
        <v>8.333333333333348</v>
      </c>
      <c r="BM359" s="250">
        <f>((AR359/AS359)-1)*100</f>
        <v>7.14285714285714</v>
      </c>
      <c r="BN359" s="250">
        <f>IF(AU359=0,0,IF(AU359&gt;AS359,0,((AS359/AU359)-1)*100))</f>
        <v>9.803921568627461</v>
      </c>
      <c r="BO359" s="250">
        <f>IF(AV359=0,0,IF(AV359&gt;AU359,0,((AU359/AV359)-1)*100))</f>
        <v>8.510638297872353</v>
      </c>
      <c r="BP359" s="250">
        <f>IF(AX359=0,0,IF(AX359&gt;AV359,0,((AV359/AX359)-1)*100))</f>
        <v>6.818181818181812</v>
      </c>
      <c r="BQ359" s="251">
        <f>IF(AY359=0,0,IF(AY359&gt;AX359,0,((AX359/AY359)-1)*100))</f>
        <v>0</v>
      </c>
      <c r="BR359" s="252">
        <f>IF(AZ359=0,0,IF(AZ359&gt;AY359,0,((AY359/AZ359)-1)*100))</f>
        <v>0</v>
      </c>
      <c r="BS359" s="252">
        <f>IF(BA359=0,0,IF(BA359&gt;AZ359,0,((AZ359/BA359)-1)*100))</f>
        <v>4.761904761904767</v>
      </c>
      <c r="BT359" s="252">
        <f>IF(BB359=0,0,IF(BB359&gt;BA359,0,((BA359/BB359)-1)*100))</f>
        <v>7.692307692307687</v>
      </c>
      <c r="BU359" s="252">
        <f>IF(BC359=0,0,IF(BC359&gt;BB359,0,((BB359/BC359)-1)*100))</f>
        <v>21.875</v>
      </c>
      <c r="BV359" s="252">
        <f>IF(BD359=0,0,IF(BD359&gt;BC359,0,((BC359/BD359)-1)*100))</f>
        <v>33.33333333333335</v>
      </c>
      <c r="BW359" s="252">
        <f>IF(BE359=0,0,IF(BE359&gt;BD359,0,((BD359/BE359)-1)*100))</f>
        <v>71.4285714285714</v>
      </c>
      <c r="BX359" s="252">
        <f>IF(BF359=0,0,IF(BF359&gt;BE359,0,((BE359/BF359)-1)*100))</f>
        <v>0</v>
      </c>
      <c r="BY359" s="252">
        <f>IF(BG359=0,0,IF(BG359&gt;BF359,0,((BF359/BG359)-1)*100))</f>
        <v>0</v>
      </c>
      <c r="BZ359" s="252">
        <f>IF(BH359=0,0,IF(BH359&gt;BG359,0,((BG359/BH359)-1)*100))</f>
        <v>0</v>
      </c>
      <c r="CA359" s="253">
        <f>IF(BI359=0,0,IF(BI359&gt;BH359,0,((BH359/BI359)-1)*100))</f>
        <v>0</v>
      </c>
      <c r="CB359" s="250">
        <f>AVERAGE(BK359:CA359)</f>
        <v>11.11357756516226</v>
      </c>
      <c r="CC359" s="250">
        <f>SQRT(AVERAGE((BK359-$CB359)^2,(BL359-$CB359)^2,(BM359-$CB359)^2,(BN359-$CB359)^2,(BO359-$CB359)^2,(BP359-$CB359)^2,(BQ359-$CB359)^2,(BR359-$CB359)^2,(BS359-$CB359)^2,(BT359-$CB359)^2,(BU359-$CB359)^2,(BV359-$CB359)^2,(BW359-$CB359)^2,(BX359-$CB359)^2,(BY359-$CB359)^2,(BZ359-$CB359)^2,(CA359-$CB359)^2))</f>
        <v>17.31120850583351</v>
      </c>
      <c r="CD359" t="s" s="116">
        <v>132</v>
      </c>
      <c r="CE359" s="254">
        <f>IF(AN359="n/a","n/a",IF(U359&lt;0,"n/a",IF(U359="n/a","n/a",I359+AN359-U359)))</f>
        <v>-7.216875853560113</v>
      </c>
      <c r="CF359" s="254">
        <f>IF(AN359="n/a","n/a",I359+AN359)</f>
        <v>11.54174483609506</v>
      </c>
      <c r="CG359" s="250">
        <f>D359/10+(1000-E359)/100+IF(F359="N",2,IF(F359="Y",1,0))+IF(G359="N",2,IF(G359="Y",1,0))+IF(L359&gt;10,5,L359/2)+IF(S359&gt;100,0,IF(S359&lt;0,0,(100-S359)/10))+IF(U359&gt;100,0,IF(U359&lt;0,0,(100-U359)/10))+IF(X359="-",0,IF(X359="N/A",0,IF(X359&gt;5,0,5-X359)))+IF(Y359&gt;5,0,5-Y359)+IF(Z359="N/A",0,IF(Z359&gt;5,0,5-Z359))+IF(AB359&lt;0,0,IF(AB359="-",0,IF(AB359="N/A",0,IF(AB359&gt;10,5,AB359/2))))+IF(AC359="n/a",0,IF(AC359&lt;0,0,IF(AC359&gt;10,5,AC359/2)))+IF(AE359="n/a",0,IF(AE359&lt;0,0,IF(AE359&gt;10,5,AE359/2)))+AF359/10+IF(AG359&gt;100000,3,IF(AG359&gt;10000,2,IF(AG359&gt;1000,1,0)))+IF(AL359&gt;10,5,AL359/2)+IF(AM359="n/a",0,IF(AM359&gt;10,5,AM359/2))+IF(AN359="n/a",0,IF(AN359&gt;10,5,AN359/2))+IF(AO359="n/a",0,IF(AO359&lt;0,0,IF(AO359&gt;10,5,AO359/2)))+IF(CB359&gt;10,5,CB359/2)</f>
        <v>60.9124261956288</v>
      </c>
      <c r="CH359" s="255">
        <f>IF(AB359="n/a",1.03*AP359,IF(AB359&lt;0,1.01*AP359,IF(AB359&gt;10,1.1*AP359,(1+AB359/100)*AP359)))</f>
        <v>0.7362699999999999</v>
      </c>
      <c r="CI359" s="256">
        <f>IF($AC359="n/a",1.03*CH359,IF($AC359&lt;0,1.01*CH359,IF($AC359&gt;10,1.1*CH359,(1+$AC359/100)*CH359)))</f>
        <v>0.7948034649999998</v>
      </c>
      <c r="CJ359" s="257">
        <f>IF($AE359="n/a",1.03*CI359,IF($AE359&lt;0,1.01*CI359,IF($AE359&gt;10,1.1*CI359,(1+$AE359/100)*CI359)))</f>
        <v>0.8742838114999998</v>
      </c>
      <c r="CK359" s="257">
        <f>IF($AE359="n/a",1.03*CJ359,IF($AE359&lt;0,1.01*CJ359,IF($AE359&gt;10,1.1*CJ359,(1+$AE359/100)*CJ359)))</f>
        <v>0.9617121926499999</v>
      </c>
      <c r="CL359" s="258">
        <f>IF($AE359="n/a",1.03*CK359,IF($AE359&lt;0,1.01*CK359,IF($AE359&gt;10,1.1*CK359,(1+$AE359/100)*CK359)))</f>
        <v>1.057883411915</v>
      </c>
      <c r="CM359" s="256">
        <f>SUM(CH359:CL359)</f>
        <v>4.424952881064999</v>
      </c>
      <c r="CN359" s="253">
        <f>(CM359/H359)*100</f>
        <v>16.2682091215625</v>
      </c>
      <c r="CO359" s="259">
        <v>0.98</v>
      </c>
      <c r="CP359" s="260">
        <v>24.4</v>
      </c>
      <c r="CQ359" s="261">
        <v>-6</v>
      </c>
      <c r="CR359" s="260">
        <v>4.5</v>
      </c>
      <c r="CS359" s="261">
        <v>6.1</v>
      </c>
    </row>
    <row r="360" ht="11.25" customHeight="1">
      <c r="A360" t="s" s="116">
        <v>1868</v>
      </c>
      <c r="B360" t="s" s="116">
        <v>1869</v>
      </c>
      <c r="C360" t="s" s="227">
        <v>146</v>
      </c>
      <c r="D360" s="218">
        <v>9</v>
      </c>
      <c r="E360" s="85">
        <v>339</v>
      </c>
      <c r="F360" t="s" s="220">
        <v>129</v>
      </c>
      <c r="G360" t="s" s="221">
        <v>129</v>
      </c>
      <c r="H360" s="493">
        <v>110.46</v>
      </c>
      <c r="I360" s="223">
        <f>(R360/H360)*100</f>
        <v>2.715915263443781</v>
      </c>
      <c r="J360" s="224">
        <v>0.7</v>
      </c>
      <c r="K360" s="224">
        <v>0.75</v>
      </c>
      <c r="L360" s="223">
        <f>((K360/J360)-1)*100</f>
        <v>7.14285714285714</v>
      </c>
      <c r="M360" s="226">
        <v>42786</v>
      </c>
      <c r="N360" s="226">
        <v>42788</v>
      </c>
      <c r="O360" s="226">
        <v>42810</v>
      </c>
      <c r="P360" t="s" s="227">
        <v>720</v>
      </c>
      <c r="Q360" s="316"/>
      <c r="R360" s="225">
        <f>K360*4</f>
        <v>3</v>
      </c>
      <c r="S360" s="228">
        <f>IF(OR(W360&lt;0.01,W360="n/a"),"n/a",R360/W360*100)</f>
        <v>33.67003367003367</v>
      </c>
      <c r="T360" s="229">
        <f>IF(OR(W360&lt;0.01,Z360="n/a"),"n/a",(H360/SQRT(22.5*W360*(H360/Z360))-1)*100)</f>
        <v>-26.51724232671156</v>
      </c>
      <c r="U360" s="223">
        <f>IF(OR(W360&lt;0.01,W360="n/a"),"n/a",H360/W360)</f>
        <v>12.3973063973064</v>
      </c>
      <c r="V360" s="230">
        <v>12</v>
      </c>
      <c r="W360" s="222">
        <v>8.91</v>
      </c>
      <c r="X360" s="222">
        <v>1.55</v>
      </c>
      <c r="Y360" s="231">
        <v>0.83</v>
      </c>
      <c r="Z360" s="232">
        <v>0.98</v>
      </c>
      <c r="AA360" s="233">
        <v>7.9</v>
      </c>
      <c r="AB360" s="396">
        <v>-20.2</v>
      </c>
      <c r="AC360" s="235">
        <v>10.74</v>
      </c>
      <c r="AD360" s="236">
        <v>5.7</v>
      </c>
      <c r="AE360" s="236">
        <v>8</v>
      </c>
      <c r="AF360" s="237">
        <v>24</v>
      </c>
      <c r="AG360" s="238">
        <v>47483</v>
      </c>
      <c r="AH360" s="239">
        <v>0.1</v>
      </c>
      <c r="AI360" s="240">
        <v>0.45</v>
      </c>
      <c r="AJ360" s="241">
        <f>IF(OR(AD360&lt;0,AD360="n/a",AD360=0,AN360="n/a"),"n/a",AN360/AD360)</f>
        <v>2.467801944241809</v>
      </c>
      <c r="AK360" s="242">
        <f>IF(OR(AN360&lt;0,AN360="n/a",AO360&lt;0,AO360="n/a"),"n/a",AN360/AO360)</f>
        <v>1.232285700095774</v>
      </c>
      <c r="AL360" s="243">
        <f>((AP360/AQ360)^(1/1)-1)*100</f>
        <v>14.75409836065573</v>
      </c>
      <c r="AM360" s="243">
        <f>IF(AS360=0,"n/a",((AP360/AS360)^(1/3)-1)*100)</f>
        <v>17.40969938027441</v>
      </c>
      <c r="AN360" s="243">
        <f>IF(AV360=0,"n/a",((AP360/AV360)^(1/5)-1)*100)</f>
        <v>14.06647108217831</v>
      </c>
      <c r="AO360" s="244">
        <f>IF(BB360=0,"n/a",((AP360/BB360)^(1/10)-1)*100)</f>
        <v>11.41494304533848</v>
      </c>
      <c r="AP360" s="321">
        <v>2.8</v>
      </c>
      <c r="AQ360" s="241">
        <v>2.44</v>
      </c>
      <c r="AR360" s="241">
        <v>2.17</v>
      </c>
      <c r="AS360" s="241">
        <v>1.73</v>
      </c>
      <c r="AT360" s="245"/>
      <c r="AU360" s="241">
        <v>1.6</v>
      </c>
      <c r="AV360" s="241">
        <v>1.45</v>
      </c>
      <c r="AW360" s="245"/>
      <c r="AX360" s="246">
        <v>1.15</v>
      </c>
      <c r="AY360" s="247">
        <v>0.7</v>
      </c>
      <c r="AZ360" s="317">
        <v>0.58</v>
      </c>
      <c r="BA360" s="248">
        <v>1.15</v>
      </c>
      <c r="BB360" s="248">
        <v>0.95</v>
      </c>
      <c r="BC360" s="248">
        <v>0.78</v>
      </c>
      <c r="BD360" s="248">
        <v>0.625</v>
      </c>
      <c r="BE360" s="248">
        <v>0.5</v>
      </c>
      <c r="BF360" s="248">
        <v>0.4</v>
      </c>
      <c r="BG360" s="317">
        <v>0</v>
      </c>
      <c r="BH360" s="317">
        <v>0</v>
      </c>
      <c r="BI360" s="401">
        <v>0</v>
      </c>
      <c r="BJ360" s="246">
        <f>SUM(AP360:BI360)</f>
        <v>19.025</v>
      </c>
      <c r="BK360" s="250">
        <f>((AP360/AQ360)-1)*100</f>
        <v>14.75409836065573</v>
      </c>
      <c r="BL360" s="250">
        <f>((AQ360/AR360)-1)*100</f>
        <v>12.44239631336406</v>
      </c>
      <c r="BM360" s="250">
        <f>((AR360/AS360)-1)*100</f>
        <v>25.43352601156068</v>
      </c>
      <c r="BN360" s="250">
        <f>IF(AU360=0,0,IF(AU360&gt;AS360,0,((AS360/AU360)-1)*100))</f>
        <v>8.124999999999982</v>
      </c>
      <c r="BO360" s="250">
        <f>IF(AV360=0,0,IF(AV360&gt;AU360,0,((AU360/AV360)-1)*100))</f>
        <v>10.3448275862069</v>
      </c>
      <c r="BP360" s="250">
        <f>IF(AX360=0,0,IF(AX360&gt;AV360,0,((AV360/AX360)-1)*100))</f>
        <v>26.08695652173914</v>
      </c>
      <c r="BQ360" s="251">
        <f>IF(AY360=0,0,IF(AY360&gt;AX360,0,((AX360/AY360)-1)*100))</f>
        <v>64.28571428571428</v>
      </c>
      <c r="BR360" s="252">
        <f>IF(AZ360=0,0,IF(AZ360&gt;AY360,0,((AY360/AZ360)-1)*100))</f>
        <v>20.68965517241379</v>
      </c>
      <c r="BS360" s="252">
        <f>IF(BA360=0,0,IF(BA360&gt;AZ360,0,((AZ360/BA360)-1)*100))</f>
        <v>0</v>
      </c>
      <c r="BT360" s="252">
        <f>IF(BB360=0,0,IF(BB360&gt;BA360,0,((BA360/BB360)-1)*100))</f>
        <v>21.05263157894737</v>
      </c>
      <c r="BU360" s="252">
        <f>IF(BC360=0,0,IF(BC360&gt;BB360,0,((BB360/BC360)-1)*100))</f>
        <v>21.79487179487178</v>
      </c>
      <c r="BV360" s="252">
        <f>IF(BD360=0,0,IF(BD360&gt;BC360,0,((BC360/BD360)-1)*100))</f>
        <v>24.8</v>
      </c>
      <c r="BW360" s="252">
        <f>IF(BE360=0,0,IF(BE360&gt;BD360,0,((BD360/BE360)-1)*100))</f>
        <v>25</v>
      </c>
      <c r="BX360" s="252">
        <f>IF(BF360=0,0,IF(BF360&gt;BE360,0,((BE360/BF360)-1)*100))</f>
        <v>25</v>
      </c>
      <c r="BY360" s="252">
        <f>IF(BG360=0,0,IF(BG360&gt;BF360,0,((BF360/BG360)-1)*100))</f>
        <v>0</v>
      </c>
      <c r="BZ360" s="252">
        <f>IF(BH360=0,0,IF(BH360&gt;BG360,0,((BG360/BH360)-1)*100))</f>
        <v>0</v>
      </c>
      <c r="CA360" s="253">
        <f>IF(BI360=0,0,IF(BI360&gt;BH360,0,((BH360/BI360)-1)*100))</f>
        <v>0</v>
      </c>
      <c r="CB360" s="250">
        <f>AVERAGE(BK360:CA360)</f>
        <v>17.63586338973375</v>
      </c>
      <c r="CC360" s="250">
        <f>SQRT(AVERAGE((BK360-$CB360)^2,(BL360-$CB360)^2,(BM360-$CB360)^2,(BN360-$CB360)^2,(BO360-$CB360)^2,(BP360-$CB360)^2,(BQ360-$CB360)^2,(BR360-$CB360)^2,(BS360-$CB360)^2,(BT360-$CB360)^2,(BU360-$CB360)^2,(BV360-$CB360)^2,(BW360-$CB360)^2,(BX360-$CB360)^2,(BY360-$CB360)^2,(BZ360-$CB360)^2,(CA360-$CB360)^2))</f>
        <v>15.20352780462019</v>
      </c>
      <c r="CD360" t="s" s="116">
        <v>132</v>
      </c>
      <c r="CE360" s="254">
        <f>IF(AN360="n/a","n/a",IF(U360&lt;0,"n/a",IF(U360="n/a","n/a",I360+AN360-U360)))</f>
        <v>4.385079948315694</v>
      </c>
      <c r="CF360" s="254">
        <f>IF(AN360="n/a","n/a",I360+AN360)</f>
        <v>16.78238634562209</v>
      </c>
      <c r="CG360" s="250">
        <f>D360/10+(1000-E360)/100+IF(F360="N",2,IF(F360="Y",1,0))+IF(G360="N",2,IF(G360="Y",1,0))+IF(L360&gt;10,5,L360/2)+IF(S360&gt;100,0,IF(S360&lt;0,0,(100-S360)/10))+IF(U360&gt;100,0,IF(U360&lt;0,0,(100-U360)/10))+IF(X360="-",0,IF(X360="N/A",0,IF(X360&gt;5,0,5-X360)))+IF(Y360&gt;5,0,5-Y360)+IF(Z360="N/A",0,IF(Z360&gt;5,0,5-Z360))+IF(AB360&lt;0,0,IF(AB360="-",0,IF(AB360="N/A",0,IF(AB360&gt;10,5,AB360/2))))+IF(AC360="n/a",0,IF(AC360&lt;0,0,IF(AC360&gt;10,5,AC360/2)))+IF(AE360="n/a",0,IF(AE360&lt;0,0,IF(AE360&gt;10,5,AE360/2)))+AF360/10+IF(AG360&gt;100000,3,IF(AG360&gt;10000,2,IF(AG360&gt;1000,1,0)))+IF(AL360&gt;10,5,AL360/2)+IF(AM360="n/a",0,IF(AM360&gt;10,5,AM360/2))+IF(AN360="n/a",0,IF(AN360&gt;10,5,AN360/2))+IF(AO360="n/a",0,IF(AO360&lt;0,0,IF(AO360&gt;10,5,AO360/2)))+IF(CB360&gt;10,5,CB360/2)</f>
        <v>76.51469456469457</v>
      </c>
      <c r="CH360" s="255">
        <f>IF(AB360="n/a",1.03*AP360,IF(AB360&lt;0,1.01*AP360,IF(AB360&gt;10,1.1*AP360,(1+AB360/100)*AP360)))</f>
        <v>2.828</v>
      </c>
      <c r="CI360" s="256">
        <f>IF($AC360="n/a",1.03*CH360,IF($AC360&lt;0,1.01*CH360,IF($AC360&gt;10,1.1*CH360,(1+$AC360/100)*CH360)))</f>
        <v>3.1108</v>
      </c>
      <c r="CJ360" s="257">
        <f>IF($AE360="n/a",1.03*CI360,IF($AE360&lt;0,1.01*CI360,IF($AE360&gt;10,1.1*CI360,(1+$AE360/100)*CI360)))</f>
        <v>3.359664</v>
      </c>
      <c r="CK360" s="257">
        <f>IF($AE360="n/a",1.03*CJ360,IF($AE360&lt;0,1.01*CJ360,IF($AE360&gt;10,1.1*CJ360,(1+$AE360/100)*CJ360)))</f>
        <v>3.628437120000001</v>
      </c>
      <c r="CL360" s="258">
        <f>IF($AE360="n/a",1.03*CK360,IF($AE360&lt;0,1.01*CK360,IF($AE360&gt;10,1.1*CK360,(1+$AE360/100)*CK360)))</f>
        <v>3.918712089600001</v>
      </c>
      <c r="CM360" s="256">
        <f>SUM(CH360:CL360)</f>
        <v>16.8456132096</v>
      </c>
      <c r="CN360" s="253">
        <f>(CM360/H360)*100</f>
        <v>15.25041934600761</v>
      </c>
      <c r="CO360" s="259">
        <v>1.56</v>
      </c>
      <c r="CP360" s="260">
        <v>32.9</v>
      </c>
      <c r="CQ360" s="261">
        <v>-4.2</v>
      </c>
      <c r="CR360" s="260">
        <v>4.4</v>
      </c>
      <c r="CS360" s="261">
        <v>2.9</v>
      </c>
    </row>
    <row r="361" ht="11.25" customHeight="1">
      <c r="A361" t="s" s="273">
        <v>1870</v>
      </c>
      <c r="B361" t="s" s="146">
        <v>49</v>
      </c>
      <c r="C361" t="s" s="273">
        <v>357</v>
      </c>
      <c r="D361" s="267">
        <v>6</v>
      </c>
      <c r="E361" s="85">
        <v>629</v>
      </c>
      <c r="F361" t="s" s="151">
        <v>55</v>
      </c>
      <c r="G361" t="s" s="152">
        <v>55</v>
      </c>
      <c r="H361" s="496">
        <v>49.2</v>
      </c>
      <c r="I361" s="269">
        <f>(R361/H361)*100</f>
        <v>3.495934959349593</v>
      </c>
      <c r="J361" s="270">
        <v>0.41</v>
      </c>
      <c r="K361" s="270">
        <v>0.43</v>
      </c>
      <c r="L361" s="269">
        <f>((K361/J361)-1)*100</f>
        <v>4.878048780487809</v>
      </c>
      <c r="M361" s="272">
        <v>42802</v>
      </c>
      <c r="N361" s="272">
        <v>42804</v>
      </c>
      <c r="O361" s="272">
        <v>42825</v>
      </c>
      <c r="P361" t="s" s="273">
        <v>434</v>
      </c>
      <c r="Q361" s="619"/>
      <c r="R361" s="271">
        <f>K361*4</f>
        <v>1.72</v>
      </c>
      <c r="S361" s="275">
        <f>IF(OR(W361&lt;0.01,W361="n/a"),"n/a",R361/W361*100)</f>
        <v>193.2584269662921</v>
      </c>
      <c r="T361" s="276">
        <f>IF(OR(W361&lt;0.01,Z361="n/a"),"n/a",(H361/SQRT(22.5*W361*(H361/Z361))-1)*100)</f>
        <v>117.1935397470771</v>
      </c>
      <c r="U361" s="269">
        <f>IF(OR(W361&lt;0.01,W361="n/a"),"n/a",H361/W361)</f>
        <v>55.2808988764045</v>
      </c>
      <c r="V361" s="277">
        <v>12</v>
      </c>
      <c r="W361" s="268">
        <v>0.89</v>
      </c>
      <c r="X361" s="268">
        <v>41.61</v>
      </c>
      <c r="Y361" s="278">
        <v>2.68</v>
      </c>
      <c r="Z361" s="279">
        <v>1.92</v>
      </c>
      <c r="AA361" s="280">
        <v>3.4</v>
      </c>
      <c r="AB361" s="281">
        <v>-47.2</v>
      </c>
      <c r="AC361" s="282">
        <v>1.1</v>
      </c>
      <c r="AD361" s="283">
        <v>-8.9</v>
      </c>
      <c r="AE361" s="283">
        <v>1.33</v>
      </c>
      <c r="AF361" s="284">
        <v>19</v>
      </c>
      <c r="AG361" s="285">
        <v>24824</v>
      </c>
      <c r="AH361" s="286">
        <v>0.2</v>
      </c>
      <c r="AI361" s="287">
        <v>0.97</v>
      </c>
      <c r="AJ361" t="s" s="368">
        <f>IF(OR(AD361&lt;0,AD361="n/a",AD361=0,AN361="n/a"),"n/a",AN361/AD361)</f>
        <v>143</v>
      </c>
      <c r="AK361" s="289">
        <f>IF(OR(AN361&lt;0,AN361="n/a",AO361&lt;0,AO361="n/a"),"n/a",AN361/AO361)</f>
        <v>0.9890903453315808</v>
      </c>
      <c r="AL361" s="290">
        <f>((AP361/AQ361)^(1/1)-1)*100</f>
        <v>5.12820512820511</v>
      </c>
      <c r="AM361" s="290">
        <f>IF(AS361=0,"n/a",((AP361/AS361)^(1/3)-1)*100)</f>
        <v>4.430442600971185</v>
      </c>
      <c r="AN361" s="290">
        <f>IF(AV361=0,"n/a",((AP361/AV361)^(1/5)-1)*100)</f>
        <v>3.66321077576921</v>
      </c>
      <c r="AO361" s="291">
        <f>IF(BB361=0,"n/a",((AP361/BB361)^(1/10)-1)*100)</f>
        <v>3.703615946772953</v>
      </c>
      <c r="AP361" s="288">
        <v>1.64</v>
      </c>
      <c r="AQ361" s="288">
        <v>1.56</v>
      </c>
      <c r="AR361" s="288">
        <v>1.48</v>
      </c>
      <c r="AS361" s="288">
        <v>1.44</v>
      </c>
      <c r="AT361" s="292"/>
      <c r="AU361" s="288">
        <v>1.42</v>
      </c>
      <c r="AV361" s="510">
        <v>1.37</v>
      </c>
      <c r="AW361" s="292"/>
      <c r="AX361" s="288">
        <v>1.37</v>
      </c>
      <c r="AY361" s="294">
        <v>1.33</v>
      </c>
      <c r="AZ361" s="295">
        <v>1.29</v>
      </c>
      <c r="BA361" s="295">
        <v>1.17</v>
      </c>
      <c r="BB361" s="295">
        <v>1.14</v>
      </c>
      <c r="BC361" s="295">
        <v>1.12</v>
      </c>
      <c r="BD361" s="295">
        <v>1.1</v>
      </c>
      <c r="BE361" s="426">
        <v>1.08</v>
      </c>
      <c r="BF361" s="426">
        <v>1.08</v>
      </c>
      <c r="BG361" s="426">
        <v>1.08</v>
      </c>
      <c r="BH361" s="426">
        <v>1.08</v>
      </c>
      <c r="BI361" s="494">
        <v>1.08</v>
      </c>
      <c r="BJ361" s="293">
        <f>SUM(AP361:BI361)</f>
        <v>22.83</v>
      </c>
      <c r="BK361" s="297">
        <f>((AP361/AQ361)-1)*100</f>
        <v>5.12820512820511</v>
      </c>
      <c r="BL361" s="297">
        <f>((AQ361/AR361)-1)*100</f>
        <v>5.405405405405417</v>
      </c>
      <c r="BM361" s="297">
        <f>((AR361/AS361)-1)*100</f>
        <v>2.77777777777779</v>
      </c>
      <c r="BN361" s="297">
        <f>IF(AU361=0,0,IF(AU361&gt;AS361,0,((AS361/AU361)-1)*100))</f>
        <v>1.40845070422535</v>
      </c>
      <c r="BO361" s="297">
        <f>IF(AV361=0,0,IF(AV361&gt;AU361,0,((AU361/AV361)-1)*100))</f>
        <v>3.649635036496335</v>
      </c>
      <c r="BP361" s="297">
        <f>IF(AX361=0,0,IF(AX361&gt;AV361,0,((AV361/AX361)-1)*100))</f>
        <v>0</v>
      </c>
      <c r="BQ361" s="298">
        <f>IF(AY361=0,0,IF(AY361&gt;AX361,0,((AX361/AY361)-1)*100))</f>
        <v>3.007518796992481</v>
      </c>
      <c r="BR361" s="299">
        <f>IF(AZ361=0,0,IF(AZ361&gt;AY361,0,((AY361/AZ361)-1)*100))</f>
        <v>3.100775193798455</v>
      </c>
      <c r="BS361" s="299">
        <f>IF(BA361=0,0,IF(BA361&gt;AZ361,0,((AZ361/BA361)-1)*100))</f>
        <v>10.25641025641026</v>
      </c>
      <c r="BT361" s="299">
        <f>IF(BB361=0,0,IF(BB361&gt;BA361,0,((BA361/BB361)-1)*100))</f>
        <v>2.631578947368429</v>
      </c>
      <c r="BU361" s="299">
        <f>IF(BC361=0,0,IF(BC361&gt;BB361,0,((BB361/BC361)-1)*100))</f>
        <v>1.785714285714257</v>
      </c>
      <c r="BV361" s="299">
        <f>IF(BD361=0,0,IF(BD361&gt;BC361,0,((BC361/BD361)-1)*100))</f>
        <v>1.81818181818183</v>
      </c>
      <c r="BW361" s="299">
        <f>IF(BE361=0,0,IF(BE361&gt;BD361,0,((BD361/BE361)-1)*100))</f>
        <v>1.85185185185186</v>
      </c>
      <c r="BX361" s="299">
        <f>IF(BF361=0,0,IF(BF361&gt;BE361,0,((BE361/BF361)-1)*100))</f>
        <v>0</v>
      </c>
      <c r="BY361" s="299">
        <f>IF(BG361=0,0,IF(BG361&gt;BF361,0,((BF361/BG361)-1)*100))</f>
        <v>0</v>
      </c>
      <c r="BZ361" s="299">
        <f>IF(BH361=0,0,IF(BH361&gt;BG361,0,((BG361/BH361)-1)*100))</f>
        <v>0</v>
      </c>
      <c r="CA361" s="300">
        <f>IF(BI361=0,0,IF(BI361&gt;BH361,0,((BH361/BI361)-1)*100))</f>
        <v>0</v>
      </c>
      <c r="CB361" s="297">
        <f>AVERAGE(BK361:CA361)</f>
        <v>2.518912070731034</v>
      </c>
      <c r="CC361" s="297">
        <f>SQRT(AVERAGE((BK361-$CB361)^2,(BL361-$CB361)^2,(BM361-$CB361)^2,(BN361-$CB361)^2,(BO361-$CB361)^2,(BP361-$CB361)^2,(BQ361-$CB361)^2,(BR361-$CB361)^2,(BS361-$CB361)^2,(BT361-$CB361)^2,(BU361-$CB361)^2,(BV361-$CB361)^2,(BW361-$CB361)^2,(BX361-$CB361)^2,(BY361-$CB361)^2,(BZ361-$CB361)^2,(CA361-$CB361)^2))</f>
        <v>2.559595083983434</v>
      </c>
      <c r="CD361" t="s" s="146">
        <v>161</v>
      </c>
      <c r="CE361" s="301">
        <f>IF(AN361="n/a","n/a",IF(U361&lt;0,"n/a",IF(U361="n/a","n/a",I361+AN361-U361)))</f>
        <v>-48.12175314128569</v>
      </c>
      <c r="CF361" s="301">
        <f>IF(AN361="n/a","n/a",I361+AN361)</f>
        <v>7.159145735118804</v>
      </c>
      <c r="CG361" s="297">
        <f>D361/10+(1000-E361)/100+IF(F361="N",2,IF(F361="Y",1,0))+IF(G361="N",2,IF(G361="Y",1,0))+IF(L361&gt;10,5,L361/2)+IF(S361&gt;100,0,IF(S361&lt;0,0,(100-S361)/10))+IF(U361&gt;100,0,IF(U361&lt;0,0,(100-U361)/10))+IF(X361="-",0,IF(X361="N/A",0,IF(X361&gt;5,0,5-X361)))+IF(Y361&gt;5,0,5-Y361)+IF(Z361="N/A",0,IF(Z361&gt;5,0,5-Z361))+IF(AB361&lt;0,0,IF(AB361="-",0,IF(AB361="N/A",0,IF(AB361&gt;10,5,AB361/2))))+IF(AC361="n/a",0,IF(AC361&lt;0,0,IF(AC361&gt;10,5,AC361/2)))+IF(AE361="n/a",0,IF(AE361&lt;0,0,IF(AE361&gt;10,5,AE361/2)))+AF361/10+IF(AG361&gt;100000,3,IF(AG361&gt;10000,2,IF(AG361&gt;1000,1,0)))+IF(AL361&gt;10,5,AL361/2)+IF(AM361="n/a",0,IF(AM361&gt;10,5,AM361/2))+IF(AN361="n/a",0,IF(AN361&gt;10,5,AN361/2))+IF(AO361="n/a",0,IF(AO361&lt;0,0,IF(AO361&gt;10,5,AO361/2)))+IF(CB361&gt;10,5,CB361/2)</f>
        <v>35.4581277638282</v>
      </c>
      <c r="CH361" s="302">
        <f>IF(AB361="n/a",1.03*AP361,IF(AB361&lt;0,1.01*AP361,IF(AB361&gt;10,1.1*AP361,(1+AB361/100)*AP361)))</f>
        <v>1.6564</v>
      </c>
      <c r="CI361" s="303">
        <f>IF($AC361="n/a",1.03*CH361,IF($AC361&lt;0,1.01*CH361,IF($AC361&gt;10,1.1*CH361,(1+$AC361/100)*CH361)))</f>
        <v>1.6746204</v>
      </c>
      <c r="CJ361" s="304">
        <f>IF($AE361="n/a",1.03*CI361,IF($AE361&lt;0,1.01*CI361,IF($AE361&gt;10,1.1*CI361,(1+$AE361/100)*CI361)))</f>
        <v>1.696892851320</v>
      </c>
      <c r="CK361" s="304">
        <f>IF($AE361="n/a",1.03*CJ361,IF($AE361&lt;0,1.01*CJ361,IF($AE361&gt;10,1.1*CJ361,(1+$AE361/100)*CJ361)))</f>
        <v>1.719461526242556</v>
      </c>
      <c r="CL361" s="305">
        <f>IF($AE361="n/a",1.03*CK361,IF($AE361&lt;0,1.01*CK361,IF($AE361&gt;10,1.1*CK361,(1+$AE361/100)*CK361)))</f>
        <v>1.742330364541582</v>
      </c>
      <c r="CM361" s="303">
        <f>SUM(CH361:CL361)</f>
        <v>8.489705142104137</v>
      </c>
      <c r="CN361" s="300">
        <f>(CM361/H361)*100</f>
        <v>17.25549825630922</v>
      </c>
      <c r="CO361" s="306">
        <v>0.42</v>
      </c>
      <c r="CP361" s="307">
        <v>25.3</v>
      </c>
      <c r="CQ361" s="308">
        <v>-0.9</v>
      </c>
      <c r="CR361" s="307">
        <v>4.2</v>
      </c>
      <c r="CS361" s="308">
        <v>9.4</v>
      </c>
    </row>
    <row r="362" ht="11.25" customHeight="1">
      <c r="A362" t="s" s="173">
        <v>1871</v>
      </c>
      <c r="B362" t="s" s="110">
        <v>1872</v>
      </c>
      <c r="C362" t="s" s="173">
        <v>655</v>
      </c>
      <c r="D362" s="174">
        <v>7</v>
      </c>
      <c r="E362" s="85">
        <v>447</v>
      </c>
      <c r="F362" t="s" s="118">
        <v>129</v>
      </c>
      <c r="G362" t="s" s="113">
        <v>129</v>
      </c>
      <c r="H362" s="495">
        <v>207.25</v>
      </c>
      <c r="I362" s="177">
        <f>(R362/H362)*100</f>
        <v>3.860072376357056</v>
      </c>
      <c r="J362" s="311">
        <v>1.8</v>
      </c>
      <c r="K362" s="311">
        <v>2</v>
      </c>
      <c r="L362" s="177">
        <f>((K362/J362)-1)*100</f>
        <v>11.11111111111112</v>
      </c>
      <c r="M362" s="322">
        <v>42716</v>
      </c>
      <c r="N362" s="322">
        <v>42718</v>
      </c>
      <c r="O362" s="322">
        <v>42733</v>
      </c>
      <c r="P362" t="s" s="173">
        <v>546</v>
      </c>
      <c r="Q362" s="375"/>
      <c r="R362" s="180">
        <f>K362*4</f>
        <v>8</v>
      </c>
      <c r="S362" s="181">
        <f>IF(OR(W362&lt;0.01,W362="n/a"),"n/a",R362/W362*100)</f>
        <v>116.9590643274854</v>
      </c>
      <c r="T362" s="182">
        <f>IF(OR(W362&lt;0.01,Z362="n/a"),"n/a",(H362/SQRT(22.5*W362*(H362/Z362))-1)*100)</f>
        <v>212.8925085350174</v>
      </c>
      <c r="U362" s="177">
        <f>IF(OR(W362&lt;0.01,W362="n/a"),"n/a",H362/W362)</f>
        <v>30.29970760233918</v>
      </c>
      <c r="V362" s="183">
        <v>12</v>
      </c>
      <c r="W362" s="176">
        <v>6.84</v>
      </c>
      <c r="X362" s="176">
        <v>5.83</v>
      </c>
      <c r="Y362" s="184">
        <v>13.44</v>
      </c>
      <c r="Z362" s="185">
        <v>7.27</v>
      </c>
      <c r="AA362" s="186">
        <v>24.4</v>
      </c>
      <c r="AB362" s="187">
        <v>12.2</v>
      </c>
      <c r="AC362" s="188">
        <v>7.82</v>
      </c>
      <c r="AD362" s="189">
        <v>15.8</v>
      </c>
      <c r="AE362" s="189">
        <v>5.2</v>
      </c>
      <c r="AF362" s="190">
        <v>18</v>
      </c>
      <c r="AG362" s="191">
        <v>35593</v>
      </c>
      <c r="AH362" s="192">
        <v>9.5</v>
      </c>
      <c r="AI362" s="193">
        <v>0.18</v>
      </c>
      <c r="AJ362" s="194">
        <f>IF(OR(AD362&lt;0,AD362="n/a",AD362=0,AN362="n/a"),"n/a",AN362/AD362)</f>
        <v>0.9411288290951587</v>
      </c>
      <c r="AK362" s="195">
        <f>IF(OR(AN362&lt;0,AN362="n/a",AO362&lt;0,AO362="n/a"),"n/a",AN362/AO362)</f>
        <v>1.075746550835565</v>
      </c>
      <c r="AL362" s="196">
        <f>((AP362/AQ362)^(1/1)-1)*100</f>
        <v>12.30769230769231</v>
      </c>
      <c r="AM362" s="196">
        <f>IF(AS362=0,"n/a",((AP362/AS362)^(1/3)-1)*100)</f>
        <v>12.33244464501571</v>
      </c>
      <c r="AN362" s="196">
        <f>IF(AV362=0,"n/a",((AP362/AV362)^(1/5)-1)*100)</f>
        <v>14.86983549970351</v>
      </c>
      <c r="AO362" s="197">
        <f>IF(BB362=0,"n/a",((AP362/BB362)^(1/10)-1)*100)</f>
        <v>13.82280564892693</v>
      </c>
      <c r="AP362" s="194">
        <v>7.3</v>
      </c>
      <c r="AQ362" s="194">
        <v>6.5</v>
      </c>
      <c r="AR362" s="198">
        <v>5.6</v>
      </c>
      <c r="AS362" s="194">
        <v>5.15</v>
      </c>
      <c r="AT362" s="199"/>
      <c r="AU362" s="194">
        <v>4.4</v>
      </c>
      <c r="AV362" s="194">
        <v>3.65</v>
      </c>
      <c r="AW362" s="199"/>
      <c r="AX362" s="200">
        <v>3.05</v>
      </c>
      <c r="AY362" s="370">
        <v>2.2</v>
      </c>
      <c r="AZ362" s="202">
        <v>2.2</v>
      </c>
      <c r="BA362" s="203">
        <v>2</v>
      </c>
      <c r="BB362" s="202">
        <v>2</v>
      </c>
      <c r="BC362" s="202">
        <v>1.9</v>
      </c>
      <c r="BD362" s="203">
        <v>1.8</v>
      </c>
      <c r="BE362" s="203">
        <v>1.8</v>
      </c>
      <c r="BF362" s="202">
        <v>1.8</v>
      </c>
      <c r="BG362" s="202">
        <v>1.34</v>
      </c>
      <c r="BH362" s="203">
        <v>0.88</v>
      </c>
      <c r="BI362" s="204">
        <v>0.88</v>
      </c>
      <c r="BJ362" s="200">
        <f>SUM(AP362:BI362)</f>
        <v>54.45</v>
      </c>
      <c r="BK362" s="205">
        <f>((AP362/AQ362)-1)*100</f>
        <v>12.30769230769231</v>
      </c>
      <c r="BL362" s="205">
        <f>((AQ362/AR362)-1)*100</f>
        <v>16.07142857142858</v>
      </c>
      <c r="BM362" s="205">
        <f>((AR362/AS362)-1)*100</f>
        <v>8.737864077669899</v>
      </c>
      <c r="BN362" s="205">
        <f>IF(AU362=0,0,IF(AU362&gt;AS362,0,((AS362/AU362)-1)*100))</f>
        <v>17.04545454545454</v>
      </c>
      <c r="BO362" s="205">
        <f>IF(AV362=0,0,IF(AV362&gt;AU362,0,((AU362/AV362)-1)*100))</f>
        <v>20.54794520547947</v>
      </c>
      <c r="BP362" s="205">
        <f>IF(AX362=0,0,IF(AX362&gt;AV362,0,((AV362/AX362)-1)*100))</f>
        <v>19.67213114754098</v>
      </c>
      <c r="BQ362" s="206">
        <f>IF(AY362=0,0,IF(AY362&gt;AX362,0,((AX362/AY362)-1)*100))</f>
        <v>38.63636363636363</v>
      </c>
      <c r="BR362" s="207">
        <f>IF(AZ362=0,0,IF(AZ362&gt;AY362,0,((AY362/AZ362)-1)*100))</f>
        <v>0</v>
      </c>
      <c r="BS362" s="207">
        <f>IF(BA362=0,0,IF(BA362&gt;AZ362,0,((AZ362/BA362)-1)*100))</f>
        <v>10.00000000000001</v>
      </c>
      <c r="BT362" s="207">
        <f>IF(BB362=0,0,IF(BB362&gt;BA362,0,((BA362/BB362)-1)*100))</f>
        <v>0</v>
      </c>
      <c r="BU362" s="207">
        <f>IF(BC362=0,0,IF(BC362&gt;BB362,0,((BB362/BC362)-1)*100))</f>
        <v>5.263157894736836</v>
      </c>
      <c r="BV362" s="207">
        <f>IF(BD362=0,0,IF(BD362&gt;BC362,0,((BC362/BD362)-1)*100))</f>
        <v>5.555555555555558</v>
      </c>
      <c r="BW362" s="207">
        <f>IF(BE362=0,0,IF(BE362&gt;BD362,0,((BD362/BE362)-1)*100))</f>
        <v>0</v>
      </c>
      <c r="BX362" s="207">
        <f>IF(BF362=0,0,IF(BF362&gt;BE362,0,((BE362/BF362)-1)*100))</f>
        <v>0</v>
      </c>
      <c r="BY362" s="207">
        <f>IF(BG362=0,0,IF(BG362&gt;BF362,0,((BF362/BG362)-1)*100))</f>
        <v>34.32835820895521</v>
      </c>
      <c r="BZ362" s="207">
        <f>IF(BH362=0,0,IF(BH362&gt;BG362,0,((BG362/BH362)-1)*100))</f>
        <v>52.27272727272727</v>
      </c>
      <c r="CA362" s="208">
        <f>IF(BI362=0,0,IF(BI362&gt;BH362,0,((BH362/BI362)-1)*100))</f>
        <v>0</v>
      </c>
      <c r="CB362" s="205">
        <f>AVERAGE(BK362:CA362)</f>
        <v>14.14345167197673</v>
      </c>
      <c r="CC362" s="205">
        <f>SQRT(AVERAGE((BK362-$CB362)^2,(BL362-$CB362)^2,(BM362-$CB362)^2,(BN362-$CB362)^2,(BO362-$CB362)^2,(BP362-$CB362)^2,(BQ362-$CB362)^2,(BR362-$CB362)^2,(BS362-$CB362)^2,(BT362-$CB362)^2,(BU362-$CB362)^2,(BV362-$CB362)^2,(BW362-$CB362)^2,(BX362-$CB362)^2,(BY362-$CB362)^2,(BZ362-$CB362)^2,(CA362-$CB362)^2))</f>
        <v>14.84716982480455</v>
      </c>
      <c r="CD362" t="s" s="110">
        <v>285</v>
      </c>
      <c r="CE362" s="209">
        <f>IF(AN362="n/a","n/a",IF(U362&lt;0,"n/a",IF(U362="n/a","n/a",I362+AN362-U362)))</f>
        <v>-11.56979972627862</v>
      </c>
      <c r="CF362" s="209">
        <f>IF(AN362="n/a","n/a",I362+AN362)</f>
        <v>18.72990787606057</v>
      </c>
      <c r="CG362" s="205">
        <f>D362/10+(1000-E362)/100+IF(F362="N",2,IF(F362="Y",1,0))+IF(G362="N",2,IF(G362="Y",1,0))+IF(L362&gt;10,5,L362/2)+IF(S362&gt;100,0,IF(S362&lt;0,0,(100-S362)/10))+IF(U362&gt;100,0,IF(U362&lt;0,0,(100-U362)/10))+IF(X362="-",0,IF(X362="N/A",0,IF(X362&gt;5,0,5-X362)))+IF(Y362&gt;5,0,5-Y362)+IF(Z362="N/A",0,IF(Z362&gt;5,0,5-Z362))+IF(AB362&lt;0,0,IF(AB362="-",0,IF(AB362="N/A",0,IF(AB362&gt;10,5,AB362/2))))+IF(AC362="n/a",0,IF(AC362&lt;0,0,IF(AC362&gt;10,5,AC362/2)))+IF(AE362="n/a",0,IF(AE362&lt;0,0,IF(AE362&gt;10,5,AE362/2)))+AF362/10+IF(AG362&gt;100000,3,IF(AG362&gt;10000,2,IF(AG362&gt;1000,1,0)))+IF(AL362&gt;10,5,AL362/2)+IF(AM362="n/a",0,IF(AM362&gt;10,5,AM362/2))+IF(AN362="n/a",0,IF(AN362&gt;10,5,AN362/2))+IF(AO362="n/a",0,IF(AO362&lt;0,0,IF(AO362&gt;10,5,AO362/2)))+IF(CB362&gt;10,5,CB362/2)</f>
        <v>58.51002923976608</v>
      </c>
      <c r="CH362" s="315">
        <f>IF(AB362="n/a",1.03*AP362,IF(AB362&lt;0,1.01*AP362,IF(AB362&gt;10,1.1*AP362,(1+AB362/100)*AP362)))</f>
        <v>8.030000000000001</v>
      </c>
      <c r="CI362" s="211">
        <f>IF($AC362="n/a",1.03*CH362,IF($AC362&lt;0,1.01*CH362,IF($AC362&gt;10,1.1*CH362,(1+$AC362/100)*CH362)))</f>
        <v>8.657946000000001</v>
      </c>
      <c r="CJ362" s="212">
        <f>IF($AE362="n/a",1.03*CI362,IF($AE362&lt;0,1.01*CI362,IF($AE362&gt;10,1.1*CI362,(1+$AE362/100)*CI362)))</f>
        <v>9.108159192</v>
      </c>
      <c r="CK362" s="212">
        <f>IF($AE362="n/a",1.03*CJ362,IF($AE362&lt;0,1.01*CJ362,IF($AE362&gt;10,1.1*CJ362,(1+$AE362/100)*CJ362)))</f>
        <v>9.581783469984002</v>
      </c>
      <c r="CL362" s="210">
        <f>IF($AE362="n/a",1.03*CK362,IF($AE362&lt;0,1.01*CK362,IF($AE362&gt;10,1.1*CK362,(1+$AE362/100)*CK362)))</f>
        <v>10.08003621042317</v>
      </c>
      <c r="CM362" s="211">
        <f>SUM(CH362:CL362)</f>
        <v>45.45792487240718</v>
      </c>
      <c r="CN362" s="208">
        <f>(CM362/H362)*100</f>
        <v>21.93386001081166</v>
      </c>
      <c r="CO362" s="213">
        <v>0.46</v>
      </c>
      <c r="CP362" s="214">
        <v>7.9</v>
      </c>
      <c r="CQ362" s="215">
        <v>-10.8</v>
      </c>
      <c r="CR362" s="214">
        <v>-1.9</v>
      </c>
      <c r="CS362" s="215">
        <v>-3.1</v>
      </c>
    </row>
    <row r="363" ht="11.25" customHeight="1">
      <c r="A363" t="s" s="116">
        <v>1873</v>
      </c>
      <c r="B363" t="s" s="116">
        <v>1874</v>
      </c>
      <c r="C363" t="s" s="227">
        <v>128</v>
      </c>
      <c r="D363" s="218">
        <v>7</v>
      </c>
      <c r="E363" s="85">
        <v>488</v>
      </c>
      <c r="F363" t="s" s="220">
        <v>129</v>
      </c>
      <c r="G363" t="s" s="221">
        <v>129</v>
      </c>
      <c r="H363" s="560">
        <v>42.48</v>
      </c>
      <c r="I363" s="223">
        <f>(R363/H363)*100</f>
        <v>2.919020715630885</v>
      </c>
      <c r="J363" s="224">
        <v>0.3</v>
      </c>
      <c r="K363" s="224">
        <v>0.31</v>
      </c>
      <c r="L363" s="223">
        <f>((K363/J363)-1)*100</f>
        <v>3.333333333333344</v>
      </c>
      <c r="M363" s="226">
        <v>42809</v>
      </c>
      <c r="N363" s="226">
        <v>42811</v>
      </c>
      <c r="O363" s="226">
        <v>42825</v>
      </c>
      <c r="P363" t="s" s="227">
        <v>434</v>
      </c>
      <c r="Q363" s="395"/>
      <c r="R363" s="225">
        <f>K363*4</f>
        <v>1.24</v>
      </c>
      <c r="S363" s="228">
        <f>IF(OR(W363&lt;0.01,W363="n/a"),"n/a",R363/W363*100)</f>
        <v>43.20557491289199</v>
      </c>
      <c r="T363" s="229">
        <f>IF(OR(W363&lt;0.01,Z363="n/a"),"n/a",(H363/SQRT(22.5*W363*(H363/Z363))-1)*100)</f>
        <v>-1.328687681958651</v>
      </c>
      <c r="U363" s="223">
        <f>IF(OR(W363&lt;0.01,W363="n/a"),"n/a",H363/W363)</f>
        <v>14.801393728223</v>
      </c>
      <c r="V363" s="230">
        <v>12</v>
      </c>
      <c r="W363" s="561">
        <v>2.87</v>
      </c>
      <c r="X363" t="s" s="562">
        <v>143</v>
      </c>
      <c r="Y363" s="563">
        <v>4.06</v>
      </c>
      <c r="Z363" s="564">
        <v>1.48</v>
      </c>
      <c r="AA363" t="s" s="649">
        <v>143</v>
      </c>
      <c r="AB363" t="s" s="650">
        <v>143</v>
      </c>
      <c r="AC363" t="s" s="649">
        <v>143</v>
      </c>
      <c r="AD363" t="s" s="562">
        <v>143</v>
      </c>
      <c r="AE363" t="s" s="562">
        <v>143</v>
      </c>
      <c r="AF363" s="237">
        <v>0</v>
      </c>
      <c r="AG363" s="651">
        <v>146</v>
      </c>
      <c r="AH363" t="s" s="562">
        <v>143</v>
      </c>
      <c r="AI363" t="s" s="562">
        <v>143</v>
      </c>
      <c r="AJ363" t="s" s="265">
        <f>IF(OR(AD363&lt;0,AD363="n/a",AD363=0,AN363="n/a"),"n/a",AN363/AD363)</f>
        <v>143</v>
      </c>
      <c r="AK363" s="242">
        <f>IF(OR(AN363&lt;0,AN363="n/a",AO363&lt;0,AO363="n/a"),"n/a",AN363/AO363)</f>
        <v>1.022749983500255</v>
      </c>
      <c r="AL363" s="243">
        <f>((AP363/AQ363)^(1/1)-1)*100</f>
        <v>3.448275862068972</v>
      </c>
      <c r="AM363" s="243">
        <f>IF(AS363=0,"n/a",((AP363/AS363)^(1/3)-1)*100)</f>
        <v>3.574416865128627</v>
      </c>
      <c r="AN363" s="243">
        <f>IF(AV363=0,"n/a",((AP363/AV363)^(1/5)-1)*100)</f>
        <v>3.713728933664817</v>
      </c>
      <c r="AO363" s="244">
        <f>IF(BB363=0,"n/a",((AP363/BB363)^(1/10)-1)*100)</f>
        <v>3.631120991031422</v>
      </c>
      <c r="AP363" s="241">
        <v>1.2</v>
      </c>
      <c r="AQ363" s="241">
        <v>1.16</v>
      </c>
      <c r="AR363" s="241">
        <v>1.12</v>
      </c>
      <c r="AS363" s="241">
        <v>1.08</v>
      </c>
      <c r="AT363" s="245"/>
      <c r="AU363" s="241">
        <v>1.04</v>
      </c>
      <c r="AV363" s="241">
        <v>1</v>
      </c>
      <c r="AW363" s="245"/>
      <c r="AX363" s="583">
        <v>0.96</v>
      </c>
      <c r="AY363" s="247">
        <v>0.96</v>
      </c>
      <c r="AZ363" s="248">
        <v>0.92</v>
      </c>
      <c r="BA363" s="248">
        <v>0.88</v>
      </c>
      <c r="BB363" s="248">
        <v>0.84</v>
      </c>
      <c r="BC363" s="248">
        <v>0.78</v>
      </c>
      <c r="BD363" s="248">
        <v>0.72</v>
      </c>
      <c r="BE363" s="248">
        <v>0.66</v>
      </c>
      <c r="BF363" s="248">
        <v>0.6</v>
      </c>
      <c r="BG363" s="248">
        <v>0.5272</v>
      </c>
      <c r="BH363" s="248">
        <v>0.4464</v>
      </c>
      <c r="BI363" s="249">
        <v>0.3812</v>
      </c>
      <c r="BJ363" s="246">
        <f>SUM(AP363:BI363)</f>
        <v>15.2748</v>
      </c>
      <c r="BK363" s="250">
        <f>((AP363/AQ363)-1)*100</f>
        <v>3.448275862068972</v>
      </c>
      <c r="BL363" s="250">
        <f>((AQ363/AR363)-1)*100</f>
        <v>3.571428571428559</v>
      </c>
      <c r="BM363" s="250">
        <f>((AR363/AS363)-1)*100</f>
        <v>3.703703703703698</v>
      </c>
      <c r="BN363" s="250">
        <f>IF(AU363=0,0,IF(AU363&gt;AS363,0,((AS363/AU363)-1)*100))</f>
        <v>3.846153846153855</v>
      </c>
      <c r="BO363" s="250">
        <f>IF(AV363=0,0,IF(AV363&gt;AU363,0,((AU363/AV363)-1)*100))</f>
        <v>4.000000000000004</v>
      </c>
      <c r="BP363" s="250">
        <f>IF(AX363=0,0,IF(AX363&gt;AV363,0,((AV363/AX363)-1)*100))</f>
        <v>4.166666666666674</v>
      </c>
      <c r="BQ363" s="251">
        <f>IF(AY363=0,0,IF(AY363&gt;AX363,0,((AX363/AY363)-1)*100))</f>
        <v>0</v>
      </c>
      <c r="BR363" s="252">
        <f>IF(AZ363=0,0,IF(AZ363&gt;AY363,0,((AY363/AZ363)-1)*100))</f>
        <v>4.347826086956519</v>
      </c>
      <c r="BS363" s="252">
        <f>IF(BA363=0,0,IF(BA363&gt;AZ363,0,((AZ363/BA363)-1)*100))</f>
        <v>4.545454545454541</v>
      </c>
      <c r="BT363" s="252">
        <f>IF(BB363=0,0,IF(BB363&gt;BA363,0,((BA363/BB363)-1)*100))</f>
        <v>4.761904761904767</v>
      </c>
      <c r="BU363" s="252">
        <f>IF(BC363=0,0,IF(BC363&gt;BB363,0,((BB363/BC363)-1)*100))</f>
        <v>7.692307692307687</v>
      </c>
      <c r="BV363" s="252">
        <f>IF(BD363=0,0,IF(BD363&gt;BC363,0,((BC363/BD363)-1)*100))</f>
        <v>8.333333333333348</v>
      </c>
      <c r="BW363" s="252">
        <f>IF(BE363=0,0,IF(BE363&gt;BD363,0,((BD363/BE363)-1)*100))</f>
        <v>9.090909090909083</v>
      </c>
      <c r="BX363" s="252">
        <f>IF(BF363=0,0,IF(BF363&gt;BE363,0,((BE363/BF363)-1)*100))</f>
        <v>10.00000000000001</v>
      </c>
      <c r="BY363" s="252">
        <f>IF(BG363=0,0,IF(BG363&gt;BF363,0,((BF363/BG363)-1)*100))</f>
        <v>13.80880121396053</v>
      </c>
      <c r="BZ363" s="252">
        <f>IF(BH363=0,0,IF(BH363&gt;BG363,0,((BG363/BH363)-1)*100))</f>
        <v>18.10035842293907</v>
      </c>
      <c r="CA363" s="253">
        <f>IF(BI363=0,0,IF(BI363&gt;BH363,0,((BH363/BI363)-1)*100))</f>
        <v>17.10388247639036</v>
      </c>
      <c r="CB363" s="250">
        <f>AVERAGE(BK363:CA363)</f>
        <v>7.08947095730457</v>
      </c>
      <c r="CC363" s="250">
        <f>SQRT(AVERAGE((BK363-$CB363)^2,(BL363-$CB363)^2,(BM363-$CB363)^2,(BN363-$CB363)^2,(BO363-$CB363)^2,(BP363-$CB363)^2,(BQ363-$CB363)^2,(BR363-$CB363)^2,(BS363-$CB363)^2,(BT363-$CB363)^2,(BU363-$CB363)^2,(BV363-$CB363)^2,(BW363-$CB363)^2,(BX363-$CB363)^2,(BY363-$CB363)^2,(BZ363-$CB363)^2,(CA363-$CB363)^2))</f>
        <v>4.949372414150363</v>
      </c>
      <c r="CD363" t="s" s="116">
        <v>132</v>
      </c>
      <c r="CE363" s="254">
        <f>IF(AN363="n/a","n/a",IF(U363&lt;0,"n/a",IF(U363="n/a","n/a",I363+AN363-U363)))</f>
        <v>-8.168644078927294</v>
      </c>
      <c r="CF363" s="254">
        <f>IF(AN363="n/a","n/a",I363+AN363)</f>
        <v>6.632749649295702</v>
      </c>
      <c r="CG363" s="250">
        <f>D363/10+(1000-E363)/100+IF(F363="N",2,IF(F363="Y",1,0))+IF(G363="N",2,IF(G363="Y",1,0))+IF(L363&gt;10,5,L363/2)+IF(S363&gt;100,0,IF(S363&lt;0,0,(100-S363)/10))+IF(U363&gt;100,0,IF(U363&lt;0,0,(100-U363)/10))+IF(X363="-",0,IF(X363="N/A",0,IF(X363&gt;5,0,5-X363)))+IF(Y363&gt;5,0,5-Y363)+IF(Z363="N/A",0,IF(Z363&gt;5,0,5-Z363))+IF(AB363&lt;0,0,IF(AB363="-",0,IF(AB363="N/A",0,IF(AB363&gt;10,5,AB363/2))))+IF(AC363="n/a",0,IF(AC363&lt;0,0,IF(AC363&gt;10,5,AC363/2)))+IF(AE363="n/a",0,IF(AE363&lt;0,0,IF(AE363&gt;10,5,AE363/2)))+AF363/10+IF(AG363&gt;100000,3,IF(AG363&gt;10000,2,IF(AG363&gt;1000,1,0)))+IF(AL363&gt;10,5,AL363/2)+IF(AM363="n/a",0,IF(AM363&gt;10,5,AM363/2))+IF(AN363="n/a",0,IF(AN363&gt;10,5,AN363/2))+IF(AO363="n/a",0,IF(AO363&lt;0,0,IF(AO363&gt;10,5,AO363/2)))+IF(CB363&gt;10,5,CB363/2)</f>
        <v>36.87447660715438</v>
      </c>
      <c r="CH363" s="255">
        <f>IF(AB363="n/a",1.03*AP363,IF(AB363&lt;0,1.01*AP363,IF(AB363&gt;10,1.1*AP363,(1+AB363/100)*AP363)))</f>
        <v>1.236</v>
      </c>
      <c r="CI363" s="256">
        <f>IF($AC363="n/a",1.03*CH363,IF($AC363&lt;0,1.01*CH363,IF($AC363&gt;10,1.1*CH363,(1+$AC363/100)*CH363)))</f>
        <v>1.27308</v>
      </c>
      <c r="CJ363" s="257">
        <f>IF($AE363="n/a",1.03*CI363,IF($AE363&lt;0,1.01*CI363,IF($AE363&gt;10,1.1*CI363,(1+$AE363/100)*CI363)))</f>
        <v>1.3112724</v>
      </c>
      <c r="CK363" s="257">
        <f>IF($AE363="n/a",1.03*CJ363,IF($AE363&lt;0,1.01*CJ363,IF($AE363&gt;10,1.1*CJ363,(1+$AE363/100)*CJ363)))</f>
        <v>1.350610572</v>
      </c>
      <c r="CL363" s="258">
        <f>IF($AE363="n/a",1.03*CK363,IF($AE363&lt;0,1.01*CK363,IF($AE363&gt;10,1.1*CK363,(1+$AE363/100)*CK363)))</f>
        <v>1.391128889160</v>
      </c>
      <c r="CM363" s="256">
        <f>SUM(CH363:CL363)</f>
        <v>6.562091861160</v>
      </c>
      <c r="CN363" s="253">
        <f>(CM363/H363)*100</f>
        <v>15.44748554887006</v>
      </c>
      <c r="CO363" t="s" s="416">
        <v>143</v>
      </c>
      <c r="CP363" s="260">
        <v>24.9</v>
      </c>
      <c r="CQ363" s="261">
        <v>0</v>
      </c>
      <c r="CR363" s="260">
        <v>4.1</v>
      </c>
      <c r="CS363" s="261">
        <v>4.4</v>
      </c>
    </row>
    <row r="364" ht="11.25" customHeight="1">
      <c r="A364" t="s" s="227">
        <v>1875</v>
      </c>
      <c r="B364" t="s" s="116">
        <v>1876</v>
      </c>
      <c r="C364" t="s" s="227">
        <v>1877</v>
      </c>
      <c r="D364" s="218">
        <v>6</v>
      </c>
      <c r="E364" s="85">
        <v>611</v>
      </c>
      <c r="F364" t="s" s="220">
        <v>129</v>
      </c>
      <c r="G364" t="s" s="221">
        <v>129</v>
      </c>
      <c r="H364" s="493">
        <v>93.78</v>
      </c>
      <c r="I364" s="223">
        <f>(R364/H364)*100</f>
        <v>1.919385796545106</v>
      </c>
      <c r="J364" s="224">
        <v>0.4</v>
      </c>
      <c r="K364" s="224">
        <v>0.45</v>
      </c>
      <c r="L364" s="223">
        <f>((K364/J364)-1)*100</f>
        <v>12.5</v>
      </c>
      <c r="M364" s="226">
        <v>42741</v>
      </c>
      <c r="N364" s="226">
        <v>42745</v>
      </c>
      <c r="O364" s="226">
        <v>42760</v>
      </c>
      <c r="P364" t="s" s="227">
        <v>507</v>
      </c>
      <c r="Q364" s="325"/>
      <c r="R364" s="225">
        <f>K364*4</f>
        <v>1.8</v>
      </c>
      <c r="S364" s="228">
        <f>IF(OR(W364&lt;0.01,W364="n/a"),"n/a",R364/W364*100)</f>
        <v>37.5</v>
      </c>
      <c r="T364" s="229">
        <f>IF(OR(W364&lt;0.01,Z364="n/a"),"n/a",(H364/SQRT(22.5*W364*(H364/Z364))-1)*100)</f>
        <v>52.54944553597478</v>
      </c>
      <c r="U364" s="223">
        <f>IF(OR(W364&lt;0.01,W364="n/a"),"n/a",H364/W364)</f>
        <v>19.5375</v>
      </c>
      <c r="V364" s="230">
        <v>12</v>
      </c>
      <c r="W364" s="222">
        <v>4.8</v>
      </c>
      <c r="X364" s="222">
        <v>2.63</v>
      </c>
      <c r="Y364" s="231">
        <v>1.68</v>
      </c>
      <c r="Z364" s="232">
        <v>2.68</v>
      </c>
      <c r="AA364" s="233">
        <v>14.3</v>
      </c>
      <c r="AB364" s="234">
        <v>-7.1</v>
      </c>
      <c r="AC364" s="235">
        <v>2.75</v>
      </c>
      <c r="AD364" s="236">
        <v>9.699999999999999</v>
      </c>
      <c r="AE364" s="236">
        <v>7.42</v>
      </c>
      <c r="AF364" s="237">
        <v>21</v>
      </c>
      <c r="AG364" s="238">
        <v>12848</v>
      </c>
      <c r="AH364" s="239">
        <v>0.3</v>
      </c>
      <c r="AI364" s="240">
        <v>0.79</v>
      </c>
      <c r="AJ364" s="241">
        <f>IF(OR(AD364&lt;0,AD364="n/a",AD364=0,AN364="n/a"),"n/a",AN364/AD364)</f>
        <v>3.293895987349425</v>
      </c>
      <c r="AK364" s="242">
        <f>IF(OR(AN364&lt;0,AN364="n/a",AO364&lt;0,AO364="n/a"),"n/a",AN364/AO364)</f>
        <v>2.107428898156402</v>
      </c>
      <c r="AL364" s="243">
        <f>((AP364/AQ364)^(1/1)-1)*100</f>
        <v>8.843537414965997</v>
      </c>
      <c r="AM364" s="243">
        <f>IF(AS364=0,"n/a",((AP364/AS364)^(1/3)-1)*100)</f>
        <v>10.06424162982089</v>
      </c>
      <c r="AN364" s="243">
        <f>IF(AV364=0,"n/a",((AP364/AV364)^(1/5)-1)*100)</f>
        <v>31.95079107728942</v>
      </c>
      <c r="AO364" s="244">
        <f>IF(BB364=0,"n/a",((AP364/BB364)^(1/10)-1)*100)</f>
        <v>15.16102920731526</v>
      </c>
      <c r="AP364" s="241">
        <v>1.6</v>
      </c>
      <c r="AQ364" s="241">
        <v>1.47</v>
      </c>
      <c r="AR364" s="241">
        <v>1.29</v>
      </c>
      <c r="AS364" s="241">
        <v>1.2</v>
      </c>
      <c r="AT364" s="245"/>
      <c r="AU364" s="241">
        <v>0.68</v>
      </c>
      <c r="AV364" s="321">
        <v>0.4</v>
      </c>
      <c r="AW364" s="245"/>
      <c r="AX364" s="583">
        <v>0.4</v>
      </c>
      <c r="AY364" s="394">
        <v>0.4</v>
      </c>
      <c r="AZ364" s="317">
        <v>0.4</v>
      </c>
      <c r="BA364" s="248">
        <v>0.4</v>
      </c>
      <c r="BB364" s="248">
        <v>0.39</v>
      </c>
      <c r="BC364" s="248">
        <v>0.345</v>
      </c>
      <c r="BD364" s="248">
        <v>0.3</v>
      </c>
      <c r="BE364" s="317">
        <v>0</v>
      </c>
      <c r="BF364" s="317">
        <v>0</v>
      </c>
      <c r="BG364" s="317">
        <v>0</v>
      </c>
      <c r="BH364" s="317">
        <v>0</v>
      </c>
      <c r="BI364" s="401">
        <v>0</v>
      </c>
      <c r="BJ364" s="246">
        <f>SUM(AP364:BI364)</f>
        <v>9.275000000000004</v>
      </c>
      <c r="BK364" s="250">
        <f>((AP364/AQ364)-1)*100</f>
        <v>8.843537414965997</v>
      </c>
      <c r="BL364" s="250">
        <f>((AQ364/AR364)-1)*100</f>
        <v>13.95348837209303</v>
      </c>
      <c r="BM364" s="250">
        <f>((AR364/AS364)-1)*100</f>
        <v>7.500000000000018</v>
      </c>
      <c r="BN364" s="250">
        <f>IF(AU364=0,0,IF(AU364&gt;AS364,0,((AS364/AU364)-1)*100))</f>
        <v>76.47058823529409</v>
      </c>
      <c r="BO364" s="250">
        <f>IF(AV364=0,0,IF(AV364&gt;AU364,0,((AU364/AV364)-1)*100))</f>
        <v>70</v>
      </c>
      <c r="BP364" s="250">
        <f>IF(AX364=0,0,IF(AX364&gt;AV364,0,((AV364/AX364)-1)*100))</f>
        <v>0</v>
      </c>
      <c r="BQ364" s="639">
        <f>IF(AY364=0,0,IF(AY364&gt;AX364,0,((AX364/AY364)-1)*100))</f>
        <v>0</v>
      </c>
      <c r="BR364" s="252">
        <f>IF(AZ364=0,0,IF(AZ364&gt;AY364,0,((AY364/AZ364)-1)*100))</f>
        <v>0</v>
      </c>
      <c r="BS364" s="252">
        <f>IF(BA364=0,0,IF(BA364&gt;AZ364,0,((AZ364/BA364)-1)*100))</f>
        <v>0</v>
      </c>
      <c r="BT364" s="252">
        <f>IF(BB364=0,0,IF(BB364&gt;BA364,0,((BA364/BB364)-1)*100))</f>
        <v>2.564102564102577</v>
      </c>
      <c r="BU364" s="252">
        <f>IF(BC364=0,0,IF(BC364&gt;BB364,0,((BB364/BC364)-1)*100))</f>
        <v>13.04347826086958</v>
      </c>
      <c r="BV364" s="252">
        <f>IF(BD364=0,0,IF(BD364&gt;BC364,0,((BC364/BD364)-1)*100))</f>
        <v>14.99999999999999</v>
      </c>
      <c r="BW364" s="252">
        <f>IF(BE364=0,0,IF(BE364&gt;BD364,0,((BD364/BE364)-1)*100))</f>
        <v>0</v>
      </c>
      <c r="BX364" s="252">
        <f>IF(BF364=0,0,IF(BF364&gt;BE364,0,((BE364/BF364)-1)*100))</f>
        <v>0</v>
      </c>
      <c r="BY364" s="252">
        <f>IF(BG364=0,0,IF(BG364&gt;BF364,0,((BF364/BG364)-1)*100))</f>
        <v>0</v>
      </c>
      <c r="BZ364" s="252">
        <f>IF(BH364=0,0,IF(BH364&gt;BG364,0,((BG364/BH364)-1)*100))</f>
        <v>0</v>
      </c>
      <c r="CA364" s="253">
        <f>IF(BI364=0,0,IF(BI364&gt;BH364,0,((BH364/BI364)-1)*100))</f>
        <v>0</v>
      </c>
      <c r="CB364" s="250">
        <f>AVERAGE(BK364:CA364)</f>
        <v>12.19854087337208</v>
      </c>
      <c r="CC364" s="250">
        <f>SQRT(AVERAGE((BK364-$CB364)^2,(BL364-$CB364)^2,(BM364-$CB364)^2,(BN364-$CB364)^2,(BO364-$CB364)^2,(BP364-$CB364)^2,(BQ364-$CB364)^2,(BR364-$CB364)^2,(BS364-$CB364)^2,(BT364-$CB364)^2,(BU364-$CB364)^2,(BV364-$CB364)^2,(BW364-$CB364)^2,(BX364-$CB364)^2,(BY364-$CB364)^2,(BZ364-$CB364)^2,(CA364-$CB364)^2))</f>
        <v>22.94358940768621</v>
      </c>
      <c r="CD364" t="s" s="116">
        <v>188</v>
      </c>
      <c r="CE364" s="254">
        <f>IF(AN364="n/a","n/a",IF(U364&lt;0,"n/a",IF(U364="n/a","n/a",I364+AN364-U364)))</f>
        <v>14.33267687383452</v>
      </c>
      <c r="CF364" s="254">
        <f>IF(AN364="n/a","n/a",I364+AN364)</f>
        <v>33.87017687383452</v>
      </c>
      <c r="CG364" s="250">
        <f>D364/10+(1000-E364)/100+IF(F364="N",2,IF(F364="Y",1,0))+IF(G364="N",2,IF(G364="Y",1,0))+IF(L364&gt;10,5,L364/2)+IF(S364&gt;100,0,IF(S364&lt;0,0,(100-S364)/10))+IF(U364&gt;100,0,IF(U364&lt;0,0,(100-U364)/10))+IF(X364="-",0,IF(X364="N/A",0,IF(X364&gt;5,0,5-X364)))+IF(Y364&gt;5,0,5-Y364)+IF(Z364="N/A",0,IF(Z364&gt;5,0,5-Z364))+IF(AB364&lt;0,0,IF(AB364="-",0,IF(AB364="N/A",0,IF(AB364&gt;10,5,AB364/2))))+IF(AC364="n/a",0,IF(AC364&lt;0,0,IF(AC364&gt;10,5,AC364/2)))+IF(AE364="n/a",0,IF(AE364&lt;0,0,IF(AE364&gt;10,5,AE364/2)))+AF364/10+IF(AG364&gt;100000,3,IF(AG364&gt;10000,2,IF(AG364&gt;1000,1,0)))+IF(AL364&gt;10,5,AL364/2)+IF(AM364="n/a",0,IF(AM364&gt;10,5,AM364/2))+IF(AN364="n/a",0,IF(AN364&gt;10,5,AN364/2))+IF(AO364="n/a",0,IF(AO364&lt;0,0,IF(AO364&gt;10,5,AO364/2)))+IF(CB364&gt;10,5,CB364/2)</f>
        <v>65.403018707483</v>
      </c>
      <c r="CH364" s="255">
        <f>IF(AB364="n/a",1.03*AP364,IF(AB364&lt;0,1.01*AP364,IF(AB364&gt;10,1.1*AP364,(1+AB364/100)*AP364)))</f>
        <v>1.616</v>
      </c>
      <c r="CI364" s="256">
        <f>IF($AC364="n/a",1.03*CH364,IF($AC364&lt;0,1.01*CH364,IF($AC364&gt;10,1.1*CH364,(1+$AC364/100)*CH364)))</f>
        <v>1.66044</v>
      </c>
      <c r="CJ364" s="257">
        <f>IF($AE364="n/a",1.03*CI364,IF($AE364&lt;0,1.01*CI364,IF($AE364&gt;10,1.1*CI364,(1+$AE364/100)*CI364)))</f>
        <v>1.783644648</v>
      </c>
      <c r="CK364" s="257">
        <f>IF($AE364="n/a",1.03*CJ364,IF($AE364&lt;0,1.01*CJ364,IF($AE364&gt;10,1.1*CJ364,(1+$AE364/100)*CJ364)))</f>
        <v>1.9159910808816</v>
      </c>
      <c r="CL364" s="258">
        <f>IF($AE364="n/a",1.03*CK364,IF($AE364&lt;0,1.01*CK364,IF($AE364&gt;10,1.1*CK364,(1+$AE364/100)*CK364)))</f>
        <v>2.058157619083015</v>
      </c>
      <c r="CM364" s="256">
        <f>SUM(CH364:CL364)</f>
        <v>9.034233347964616</v>
      </c>
      <c r="CN364" s="253">
        <f>(CM364/H364)*100</f>
        <v>9.633432872643011</v>
      </c>
      <c r="CO364" s="259">
        <v>0.59</v>
      </c>
      <c r="CP364" s="260">
        <v>18.3</v>
      </c>
      <c r="CQ364" s="261">
        <v>-17</v>
      </c>
      <c r="CR364" s="260">
        <v>-5.6</v>
      </c>
      <c r="CS364" s="261">
        <v>-8</v>
      </c>
    </row>
    <row r="365" ht="11.25" customHeight="1">
      <c r="A365" t="s" s="227">
        <v>1878</v>
      </c>
      <c r="B365" t="s" s="116">
        <v>1879</v>
      </c>
      <c r="C365" t="s" s="116">
        <v>372</v>
      </c>
      <c r="D365" s="218">
        <v>5</v>
      </c>
      <c r="E365" s="85">
        <v>709</v>
      </c>
      <c r="F365" t="s" s="220">
        <v>129</v>
      </c>
      <c r="G365" t="s" s="221">
        <v>129</v>
      </c>
      <c r="H365" s="493">
        <v>12.63</v>
      </c>
      <c r="I365" s="223">
        <f>(R365/H365)*100</f>
        <v>6.967537608867774</v>
      </c>
      <c r="J365" s="224">
        <v>0.21</v>
      </c>
      <c r="K365" s="224">
        <v>0.22</v>
      </c>
      <c r="L365" s="223">
        <f>((K365/J365)-1)*100</f>
        <v>4.761904761904767</v>
      </c>
      <c r="M365" s="327">
        <v>42629</v>
      </c>
      <c r="N365" s="327">
        <v>42633</v>
      </c>
      <c r="O365" s="327">
        <v>42644</v>
      </c>
      <c r="P365" t="s" s="227">
        <v>177</v>
      </c>
      <c r="Q365" t="s" s="353">
        <v>1739</v>
      </c>
      <c r="R365" s="225">
        <f>K365*4</f>
        <v>0.88</v>
      </c>
      <c r="S365" s="228">
        <f>IF(OR(W365&lt;0.01,W365="n/a"),"n/a",R365/W365*100)</f>
        <v>214.6341463414634</v>
      </c>
      <c r="T365" s="229">
        <f>IF(OR(W365&lt;0.01,Z365="n/a"),"n/a",(H365/SQRT(22.5*W365*(H365/Z365))-1)*100)</f>
        <v>34.43286473906306</v>
      </c>
      <c r="U365" s="223">
        <f>IF(OR(W365&lt;0.01,W365="n/a"),"n/a",H365/W365)</f>
        <v>30.80487804878049</v>
      </c>
      <c r="V365" s="230">
        <v>12</v>
      </c>
      <c r="W365" s="222">
        <v>0.41</v>
      </c>
      <c r="X365" s="222">
        <v>6.15</v>
      </c>
      <c r="Y365" s="231">
        <v>3.8</v>
      </c>
      <c r="Z365" s="232">
        <v>1.32</v>
      </c>
      <c r="AA365" s="233">
        <v>4.2</v>
      </c>
      <c r="AB365" s="234">
        <v>-8.9</v>
      </c>
      <c r="AC365" s="235">
        <v>-23.78</v>
      </c>
      <c r="AD365" s="236">
        <v>22.7</v>
      </c>
      <c r="AE365" s="236">
        <v>5</v>
      </c>
      <c r="AF365" s="237">
        <v>4</v>
      </c>
      <c r="AG365" s="238">
        <v>1002</v>
      </c>
      <c r="AH365" s="239">
        <v>0.5</v>
      </c>
      <c r="AI365" s="240">
        <v>1.58</v>
      </c>
      <c r="AJ365" s="241">
        <f>IF(OR(AD365&lt;0,AD365="n/a",AD365=0,AN365="n/a"),"n/a",AN365/AD365)</f>
        <v>0.2385327375976323</v>
      </c>
      <c r="AK365" t="s" s="265">
        <v>143</v>
      </c>
      <c r="AL365" s="243">
        <f>((AP365/AQ365)^(1/1)-1)*100</f>
        <v>4.938271604938271</v>
      </c>
      <c r="AM365" s="243">
        <f>IF(AS365=0,"n/a",((AP365/AS365)^(1/3)-1)*100)</f>
        <v>7.082537449182191</v>
      </c>
      <c r="AN365" s="243">
        <f>IF(AV365=0,"n/a",((AP365/AV365)^(1/5)-1)*100)</f>
        <v>5.414693143466254</v>
      </c>
      <c r="AO365" s="244">
        <f>IF(BB365=0,"n/a",((AP365/BB365)^(1/10)-1)*100)</f>
        <v>-7.124772124407508</v>
      </c>
      <c r="AP365" s="241">
        <v>0.85</v>
      </c>
      <c r="AQ365" s="241">
        <v>0.8100000000000001</v>
      </c>
      <c r="AR365" s="241">
        <v>0.7625</v>
      </c>
      <c r="AS365" s="241">
        <v>0.69225</v>
      </c>
      <c r="AT365" s="245"/>
      <c r="AU365" s="321">
        <v>0.653</v>
      </c>
      <c r="AV365" s="321">
        <v>0.653</v>
      </c>
      <c r="AW365" s="245"/>
      <c r="AX365" s="321">
        <v>0.653</v>
      </c>
      <c r="AY365" s="394">
        <v>0.85715</v>
      </c>
      <c r="AZ365" s="248">
        <v>1.85</v>
      </c>
      <c r="BA365" s="248">
        <v>1.835</v>
      </c>
      <c r="BB365" s="248">
        <v>1.78</v>
      </c>
      <c r="BC365" s="248">
        <v>1.7325</v>
      </c>
      <c r="BD365" s="317">
        <v>1.68</v>
      </c>
      <c r="BE365" s="317">
        <v>1.68</v>
      </c>
      <c r="BF365" s="317">
        <v>1.68</v>
      </c>
      <c r="BG365" s="317">
        <v>1.68</v>
      </c>
      <c r="BH365" s="317">
        <v>1.68</v>
      </c>
      <c r="BI365" s="401">
        <v>1.68</v>
      </c>
      <c r="BJ365" s="246">
        <f>SUM(AP365:BI365)</f>
        <v>23.2084</v>
      </c>
      <c r="BK365" s="250">
        <f>((AP365/AQ365)-1)*100</f>
        <v>4.938271604938271</v>
      </c>
      <c r="BL365" s="250">
        <f>((AQ365/AR365)-1)*100</f>
        <v>6.229508196721323</v>
      </c>
      <c r="BM365" s="250">
        <f>((AR365/AS365)-1)*100</f>
        <v>10.14806789454676</v>
      </c>
      <c r="BN365" s="250">
        <f>IF(AU365=0,0,IF(AU365&gt;AS365,0,((AS365/AU365)-1)*100))</f>
        <v>6.010719754977023</v>
      </c>
      <c r="BO365" s="250">
        <f>IF(AV365=0,0,IF(AV365&gt;AU365,0,((AU365/AV365)-1)*100))</f>
        <v>0</v>
      </c>
      <c r="BP365" s="250">
        <f>IF(AX365=0,0,IF(AX365&gt;AV365,0,((AV365/AX365)-1)*100))</f>
        <v>0</v>
      </c>
      <c r="BQ365" s="251">
        <f>IF(AY365=0,0,IF(AY365&gt;AX365,0,((AX365/AY365)-1)*100))</f>
        <v>0</v>
      </c>
      <c r="BR365" s="252">
        <f>IF(AZ365=0,0,IF(AZ365&gt;AY365,0,((AY365/AZ365)-1)*100))</f>
        <v>0</v>
      </c>
      <c r="BS365" s="252">
        <f>IF(BA365=0,0,IF(BA365&gt;AZ365,0,((AZ365/BA365)-1)*100))</f>
        <v>0.8174386920980936</v>
      </c>
      <c r="BT365" s="252">
        <f>IF(BB365=0,0,IF(BB365&gt;BA365,0,((BA365/BB365)-1)*100))</f>
        <v>3.08988764044944</v>
      </c>
      <c r="BU365" s="252">
        <f>IF(BC365=0,0,IF(BC365&gt;BB365,0,((BB365/BC365)-1)*100))</f>
        <v>2.741702741702756</v>
      </c>
      <c r="BV365" s="252">
        <f>IF(BD365=0,0,IF(BD365&gt;BC365,0,((BC365/BD365)-1)*100))</f>
        <v>3.125</v>
      </c>
      <c r="BW365" s="252">
        <f>IF(BE365=0,0,IF(BE365&gt;BD365,0,((BD365/BE365)-1)*100))</f>
        <v>0</v>
      </c>
      <c r="BX365" s="252">
        <f>IF(BF365=0,0,IF(BF365&gt;BE365,0,((BE365/BF365)-1)*100))</f>
        <v>0</v>
      </c>
      <c r="BY365" s="252">
        <f>IF(BG365=0,0,IF(BG365&gt;BF365,0,((BF365/BG365)-1)*100))</f>
        <v>0</v>
      </c>
      <c r="BZ365" s="252">
        <f>IF(BH365=0,0,IF(BH365&gt;BG365,0,((BG365/BH365)-1)*100))</f>
        <v>0</v>
      </c>
      <c r="CA365" s="253">
        <f>IF(BI365=0,0,IF(BI365&gt;BH365,0,((BH365/BI365)-1)*100))</f>
        <v>0</v>
      </c>
      <c r="CB365" s="250">
        <f>AVERAGE(BK365:CA365)</f>
        <v>2.182388030907863</v>
      </c>
      <c r="CC365" s="250">
        <f>SQRT(AVERAGE((BK365-$CB365)^2,(BL365-$CB365)^2,(BM365-$CB365)^2,(BN365-$CB365)^2,(BO365-$CB365)^2,(BP365-$CB365)^2,(BQ365-$CB365)^2,(BR365-$CB365)^2,(BS365-$CB365)^2,(BT365-$CB365)^2,(BU365-$CB365)^2,(BV365-$CB365)^2,(BW365-$CB365)^2,(BX365-$CB365)^2,(BY365-$CB365)^2,(BZ365-$CB365)^2,(CA365-$CB365)^2))</f>
        <v>2.958890944410173</v>
      </c>
      <c r="CD365" t="s" s="116">
        <v>285</v>
      </c>
      <c r="CE365" s="254">
        <f>IF(AN365="n/a","n/a",IF(U365&lt;0,"n/a",IF(U365="n/a","n/a",I365+AN365-U365)))</f>
        <v>-18.42264729644646</v>
      </c>
      <c r="CF365" s="254">
        <f>IF(AN365="n/a","n/a",I365+AN365)</f>
        <v>12.38223075233403</v>
      </c>
      <c r="CG365" s="250">
        <f>D365/10+(1000-E365)/100+IF(F365="N",2,IF(F365="Y",1,0))+IF(G365="N",2,IF(G365="Y",1,0))+IF(L365&gt;10,5,L365/2)+IF(S365&gt;100,0,IF(S365&lt;0,0,(100-S365)/10))+IF(U365&gt;100,0,IF(U365&lt;0,0,(100-U365)/10))+IF(X365="-",0,IF(X365="N/A",0,IF(X365&gt;5,0,5-X365)))+IF(Y365&gt;5,0,5-Y365)+IF(Z365="N/A",0,IF(Z365&gt;5,0,5-Z365))+IF(AB365&lt;0,0,IF(AB365="-",0,IF(AB365="N/A",0,IF(AB365&gt;10,5,AB365/2))))+IF(AC365="n/a",0,IF(AC365&lt;0,0,IF(AC365&gt;10,5,AC365/2)))+IF(AE365="n/a",0,IF(AE365&lt;0,0,IF(AE365&gt;10,5,AE365/2)))+AF365/10+IF(AG365&gt;100000,3,IF(AG365&gt;10000,2,IF(AG365&gt;1000,1,0)))+IF(AL365&gt;10,5,AL365/2)+IF(AM365="n/a",0,IF(AM365&gt;10,5,AM365/2))+IF(AN365="n/a",0,IF(AN365&gt;10,5,AN365/2))+IF(AO365="n/a",0,IF(AO365&lt;0,0,IF(AO365&gt;10,5,AO365/2)))+IF(CB365&gt;10,5,CB365/2)</f>
        <v>31.29940969032162</v>
      </c>
      <c r="CH365" s="255">
        <f>IF(AB365="n/a",1.03*AP365,IF(AB365&lt;0,1.01*AP365,IF(AB365&gt;10,1.1*AP365,(1+AB365/100)*AP365)))</f>
        <v>0.8584999999999999</v>
      </c>
      <c r="CI365" s="256">
        <f>IF($AC365="n/a",1.03*CH365,IF($AC365&lt;0,1.01*CH365,IF($AC365&gt;10,1.1*CH365,(1+$AC365/100)*CH365)))</f>
        <v>0.8670849999999999</v>
      </c>
      <c r="CJ365" s="257">
        <f>IF($AE365="n/a",1.03*CI365,IF($AE365&lt;0,1.01*CI365,IF($AE365&gt;10,1.1*CI365,(1+$AE365/100)*CI365)))</f>
        <v>0.9104392499999999</v>
      </c>
      <c r="CK365" s="257">
        <f>IF($AE365="n/a",1.03*CJ365,IF($AE365&lt;0,1.01*CJ365,IF($AE365&gt;10,1.1*CJ365,(1+$AE365/100)*CJ365)))</f>
        <v>0.9559612125</v>
      </c>
      <c r="CL365" s="258">
        <f>IF($AE365="n/a",1.03*CK365,IF($AE365&lt;0,1.01*CK365,IF($AE365&gt;10,1.1*CK365,(1+$AE365/100)*CK365)))</f>
        <v>1.003759273125</v>
      </c>
      <c r="CM365" s="256">
        <f>SUM(CH365:CL365)</f>
        <v>4.595744735625</v>
      </c>
      <c r="CN365" s="253">
        <f>(CM365/H365)*100</f>
        <v>36.387527597981</v>
      </c>
      <c r="CO365" s="259">
        <v>0.8100000000000001</v>
      </c>
      <c r="CP365" s="260">
        <v>6.5</v>
      </c>
      <c r="CQ365" s="261">
        <v>-28.1</v>
      </c>
      <c r="CR365" s="260">
        <v>-4.4</v>
      </c>
      <c r="CS365" s="261">
        <v>-8.699999999999999</v>
      </c>
    </row>
    <row r="366" ht="11.25" customHeight="1">
      <c r="A366" t="s" s="273">
        <v>1880</v>
      </c>
      <c r="B366" t="s" s="146">
        <v>1881</v>
      </c>
      <c r="C366" t="s" s="273">
        <v>265</v>
      </c>
      <c r="D366" s="267">
        <v>5</v>
      </c>
      <c r="E366" s="85">
        <v>717</v>
      </c>
      <c r="F366" t="s" s="151">
        <v>129</v>
      </c>
      <c r="G366" t="s" s="152">
        <v>129</v>
      </c>
      <c r="H366" s="496">
        <v>84.78</v>
      </c>
      <c r="I366" s="269">
        <f>(R366/H366)*100</f>
        <v>1.037980655815051</v>
      </c>
      <c r="J366" s="270">
        <v>0.2</v>
      </c>
      <c r="K366" s="270">
        <v>0.22</v>
      </c>
      <c r="L366" s="269">
        <f>((K366/J366)-1)*100</f>
        <v>9.999999999999986</v>
      </c>
      <c r="M366" s="380">
        <v>42733</v>
      </c>
      <c r="N366" s="380">
        <v>42738</v>
      </c>
      <c r="O366" s="380">
        <v>42752</v>
      </c>
      <c r="P366" t="s" s="273">
        <v>268</v>
      </c>
      <c r="Q366" s="508"/>
      <c r="R366" s="271">
        <f>K366*4</f>
        <v>0.88</v>
      </c>
      <c r="S366" s="275">
        <f>IF(OR(W366&lt;0.01,W366="n/a"),"n/a",R366/W366*100)</f>
        <v>20.37037037037037</v>
      </c>
      <c r="T366" s="276">
        <f>IF(OR(W366&lt;0.01,Z366="n/a"),"n/a",(H366/SQRT(22.5*W366*(H366/Z366))-1)*100)</f>
        <v>40.40022158893562</v>
      </c>
      <c r="U366" s="269">
        <f>IF(OR(W366&lt;0.01,W366="n/a"),"n/a",H366/W366)</f>
        <v>19.625</v>
      </c>
      <c r="V366" s="277">
        <v>9</v>
      </c>
      <c r="W366" s="268">
        <v>4.32</v>
      </c>
      <c r="X366" s="268">
        <v>1.16</v>
      </c>
      <c r="Y366" s="278">
        <v>1.85</v>
      </c>
      <c r="Z366" s="279">
        <v>2.26</v>
      </c>
      <c r="AA366" s="280">
        <v>5</v>
      </c>
      <c r="AB366" s="281">
        <v>18.7</v>
      </c>
      <c r="AC366" s="282">
        <v>8.24</v>
      </c>
      <c r="AD366" s="283">
        <v>14.5</v>
      </c>
      <c r="AE366" s="283">
        <v>17</v>
      </c>
      <c r="AF366" s="284">
        <v>10</v>
      </c>
      <c r="AG366" s="285">
        <v>12094</v>
      </c>
      <c r="AH366" s="286">
        <v>0.2</v>
      </c>
      <c r="AI366" s="287">
        <v>0.53</v>
      </c>
      <c r="AJ366" s="288">
        <f>IF(OR(AD366&lt;0,AD366="n/a",AD366=0,AN366="n/a"),"n/a",AN366/AD366)</f>
        <v>0.6205309451610023</v>
      </c>
      <c r="AK366" s="289">
        <f>IF(OR(AN366&lt;0,AN366="n/a",AO366&lt;0,AO366="n/a"),"n/a",AN366/AO366)</f>
        <v>0.9376683004450224</v>
      </c>
      <c r="AL366" s="290">
        <f>((AP366/AQ366)^(1/1)-1)*100</f>
        <v>11.11111111111112</v>
      </c>
      <c r="AM366" s="290">
        <f>IF(AS366=0,"n/a",((AP366/AS366)^(1/3)-1)*100)</f>
        <v>12.6247880443606</v>
      </c>
      <c r="AN366" s="290">
        <f>IF(AV366=0,"n/a",((AP366/AV366)^(1/5)-1)*100)</f>
        <v>8.997698704834534</v>
      </c>
      <c r="AO366" s="291">
        <f>IF(BB366=0,"n/a",((AP366/BB366)^(1/10)-1)*100)</f>
        <v>9.595822638521723</v>
      </c>
      <c r="AP366" s="288">
        <v>0.8</v>
      </c>
      <c r="AQ366" s="288">
        <v>0.72</v>
      </c>
      <c r="AR366" s="288">
        <v>0.64</v>
      </c>
      <c r="AS366" s="288">
        <v>0.5600000000000001</v>
      </c>
      <c r="AT366" s="292"/>
      <c r="AU366" s="510">
        <v>0.52</v>
      </c>
      <c r="AV366" s="288">
        <v>0.52</v>
      </c>
      <c r="AW366" s="292"/>
      <c r="AX366" s="524">
        <v>0.44</v>
      </c>
      <c r="AY366" s="403">
        <v>0.44</v>
      </c>
      <c r="AZ366" s="295">
        <v>0.44</v>
      </c>
      <c r="BA366" s="295">
        <v>0.4</v>
      </c>
      <c r="BB366" s="295">
        <v>0.32</v>
      </c>
      <c r="BC366" s="295">
        <v>0.21333</v>
      </c>
      <c r="BD366" s="295">
        <v>0.18001</v>
      </c>
      <c r="BE366" s="426">
        <v>0.16</v>
      </c>
      <c r="BF366" s="426">
        <v>0.16</v>
      </c>
      <c r="BG366" s="295">
        <v>0.16</v>
      </c>
      <c r="BH366" s="295">
        <v>0.13332</v>
      </c>
      <c r="BI366" s="296">
        <v>0.12444</v>
      </c>
      <c r="BJ366" s="293">
        <f>SUM(AP366:BI366)</f>
        <v>6.931100000000002</v>
      </c>
      <c r="BK366" s="297">
        <f>((AP366/AQ366)-1)*100</f>
        <v>11.11111111111112</v>
      </c>
      <c r="BL366" s="297">
        <f>((AQ366/AR366)-1)*100</f>
        <v>12.5</v>
      </c>
      <c r="BM366" s="297">
        <f>((AR366/AS366)-1)*100</f>
        <v>14.28571428571428</v>
      </c>
      <c r="BN366" s="297">
        <f>IF(AU366=0,0,IF(AU366&gt;AS366,0,((AS366/AU366)-1)*100))</f>
        <v>7.692307692307709</v>
      </c>
      <c r="BO366" s="297">
        <f>IF(AV366=0,0,IF(AV366&gt;AU366,0,((AU366/AV366)-1)*100))</f>
        <v>0</v>
      </c>
      <c r="BP366" s="297">
        <f>IF(AX366=0,0,IF(AX366&gt;AV366,0,((AV366/AX366)-1)*100))</f>
        <v>18.18181818181819</v>
      </c>
      <c r="BQ366" s="298">
        <f>IF(AY366=0,0,IF(AY366&gt;AX366,0,((AX366/AY366)-1)*100))</f>
        <v>0</v>
      </c>
      <c r="BR366" s="299">
        <f>IF(AZ366=0,0,IF(AZ366&gt;AY366,0,((AY366/AZ366)-1)*100))</f>
        <v>0</v>
      </c>
      <c r="BS366" s="299">
        <f>IF(BA366=0,0,IF(BA366&gt;AZ366,0,((AZ366/BA366)-1)*100))</f>
        <v>9.999999999999986</v>
      </c>
      <c r="BT366" s="299">
        <f>IF(BB366=0,0,IF(BB366&gt;BA366,0,((BA366/BB366)-1)*100))</f>
        <v>25</v>
      </c>
      <c r="BU366" s="299">
        <f>IF(BC366=0,0,IF(BC366&gt;BB366,0,((BB366/BC366)-1)*100))</f>
        <v>50.00234378662167</v>
      </c>
      <c r="BV366" s="299">
        <f>IF(BD366=0,0,IF(BD366&gt;BC366,0,((BC366/BD366)-1)*100))</f>
        <v>18.51008277317925</v>
      </c>
      <c r="BW366" s="299">
        <f>IF(BE366=0,0,IF(BE366&gt;BD366,0,((BD366/BE366)-1)*100))</f>
        <v>12.50625000000001</v>
      </c>
      <c r="BX366" s="299">
        <f>IF(BF366=0,0,IF(BF366&gt;BE366,0,((BE366/BF366)-1)*100))</f>
        <v>0</v>
      </c>
      <c r="BY366" s="299">
        <f>IF(BG366=0,0,IF(BG366&gt;BF366,0,((BF366/BG366)-1)*100))</f>
        <v>0</v>
      </c>
      <c r="BZ366" s="299">
        <f>IF(BH366=0,0,IF(BH366&gt;BG366,0,((BG366/BH366)-1)*100))</f>
        <v>20.01200120012001</v>
      </c>
      <c r="CA366" s="300">
        <f>IF(BI366=0,0,IF(BI366&gt;BH366,0,((BH366/BI366)-1)*100))</f>
        <v>7.135969141755072</v>
      </c>
      <c r="CB366" s="297">
        <f>AVERAGE(BK366:CA366)</f>
        <v>12.17279989250749</v>
      </c>
      <c r="CC366" s="297">
        <f>SQRT(AVERAGE((BK366-$CB366)^2,(BL366-$CB366)^2,(BM366-$CB366)^2,(BN366-$CB366)^2,(BO366-$CB366)^2,(BP366-$CB366)^2,(BQ366-$CB366)^2,(BR366-$CB366)^2,(BS366-$CB366)^2,(BT366-$CB366)^2,(BU366-$CB366)^2,(BV366-$CB366)^2,(BW366-$CB366)^2,(BX366-$CB366)^2,(BY366-$CB366)^2,(BZ366-$CB366)^2,(CA366-$CB366)^2))</f>
        <v>12.1997942247074</v>
      </c>
      <c r="CD366" t="s" s="146">
        <v>132</v>
      </c>
      <c r="CE366" s="301">
        <f>IF(AN366="n/a","n/a",IF(U366&lt;0,"n/a",IF(U366="n/a","n/a",I366+AN366-U366)))</f>
        <v>-9.589320639350415</v>
      </c>
      <c r="CF366" s="301">
        <f>IF(AN366="n/a","n/a",I366+AN366)</f>
        <v>10.03567936064958</v>
      </c>
      <c r="CG366" s="297">
        <f>D366/10+(1000-E366)/100+IF(F366="N",2,IF(F366="Y",1,0))+IF(G366="N",2,IF(G366="Y",1,0))+IF(L366&gt;10,5,L366/2)+IF(S366&gt;100,0,IF(S366&lt;0,0,(100-S366)/10))+IF(U366&gt;100,0,IF(U366&lt;0,0,(100-U366)/10))+IF(X366="-",0,IF(X366="N/A",0,IF(X366&gt;5,0,5-X366)))+IF(Y366&gt;5,0,5-Y366)+IF(Z366="N/A",0,IF(Z366&gt;5,0,5-Z366))+IF(AB366&lt;0,0,IF(AB366="-",0,IF(AB366="N/A",0,IF(AB366&gt;10,5,AB366/2))))+IF(AC366="n/a",0,IF(AC366&lt;0,0,IF(AC366&gt;10,5,AC366/2)))+IF(AE366="n/a",0,IF(AE366&lt;0,0,IF(AE366&gt;10,5,AE366/2)))+AF366/10+IF(AG366&gt;100000,3,IF(AG366&gt;10000,2,IF(AG366&gt;1000,1,0)))+IF(AL366&gt;10,5,AL366/2)+IF(AM366="n/a",0,IF(AM366&gt;10,5,AM366/2))+IF(AN366="n/a",0,IF(AN366&gt;10,5,AN366/2))+IF(AO366="n/a",0,IF(AO366&lt;0,0,IF(AO366&gt;10,5,AO366/2)))+IF(CB366&gt;10,5,CB366/2)</f>
        <v>75.47722363464108</v>
      </c>
      <c r="CH366" s="302">
        <f>IF(AB366="n/a",1.03*AP366,IF(AB366&lt;0,1.01*AP366,IF(AB366&gt;10,1.1*AP366,(1+AB366/100)*AP366)))</f>
        <v>0.8800000000000001</v>
      </c>
      <c r="CI366" s="303">
        <f>IF($AC366="n/a",1.03*CH366,IF($AC366&lt;0,1.01*CH366,IF($AC366&gt;10,1.1*CH366,(1+$AC366/100)*CH366)))</f>
        <v>0.9525120000000001</v>
      </c>
      <c r="CJ366" s="304">
        <f>IF($AE366="n/a",1.03*CI366,IF($AE366&lt;0,1.01*CI366,IF($AE366&gt;10,1.1*CI366,(1+$AE366/100)*CI366)))</f>
        <v>1.0477632</v>
      </c>
      <c r="CK366" s="304">
        <f>IF($AE366="n/a",1.03*CJ366,IF($AE366&lt;0,1.01*CJ366,IF($AE366&gt;10,1.1*CJ366,(1+$AE366/100)*CJ366)))</f>
        <v>1.15253952</v>
      </c>
      <c r="CL366" s="305">
        <f>IF($AE366="n/a",1.03*CK366,IF($AE366&lt;0,1.01*CK366,IF($AE366&gt;10,1.1*CK366,(1+$AE366/100)*CK366)))</f>
        <v>1.267793472000001</v>
      </c>
      <c r="CM366" s="303">
        <f>SUM(CH366:CL366)</f>
        <v>5.300608192000002</v>
      </c>
      <c r="CN366" s="300">
        <f>(CM366/H366)*100</f>
        <v>6.252191781080446</v>
      </c>
      <c r="CO366" s="306">
        <v>1.72</v>
      </c>
      <c r="CP366" s="307">
        <v>44.5</v>
      </c>
      <c r="CQ366" s="308">
        <v>-2.8</v>
      </c>
      <c r="CR366" s="307">
        <v>3.2</v>
      </c>
      <c r="CS366" s="308">
        <v>7.8</v>
      </c>
    </row>
    <row r="367" ht="11.25" customHeight="1">
      <c r="A367" t="s" s="173">
        <v>1882</v>
      </c>
      <c r="B367" t="s" s="110">
        <v>1883</v>
      </c>
      <c r="C367" t="s" s="173">
        <v>128</v>
      </c>
      <c r="D367" s="174">
        <v>5</v>
      </c>
      <c r="E367" s="85">
        <v>791</v>
      </c>
      <c r="F367" t="s" s="118">
        <v>141</v>
      </c>
      <c r="G367" t="s" s="113">
        <v>141</v>
      </c>
      <c r="H367" s="495">
        <v>15.48</v>
      </c>
      <c r="I367" s="177">
        <f>(R367/H367)*100</f>
        <v>2.325581395348837</v>
      </c>
      <c r="J367" s="311">
        <v>0.07000000000000001</v>
      </c>
      <c r="K367" s="311">
        <v>0.09</v>
      </c>
      <c r="L367" s="177">
        <f>((K367/J367)-1)*100</f>
        <v>28.57142857142856</v>
      </c>
      <c r="M367" s="179">
        <v>42984</v>
      </c>
      <c r="N367" s="179">
        <v>42986</v>
      </c>
      <c r="O367" s="179">
        <v>43007</v>
      </c>
      <c r="P367" t="s" s="173">
        <v>546</v>
      </c>
      <c r="Q367" t="s" s="173">
        <v>131</v>
      </c>
      <c r="R367" s="180">
        <f>K367*4</f>
        <v>0.36</v>
      </c>
      <c r="S367" s="181">
        <f>IF(OR(W367&lt;0.01,W367="n/a"),"n/a",R367/W367*100)</f>
        <v>37.89473684210527</v>
      </c>
      <c r="T367" s="182">
        <f>IF(OR(W367&lt;0.01,Z367="n/a"),"n/a",(H367/SQRT(22.5*W367*(H367/Z367))-1)*100)</f>
        <v>-8.343892155169719</v>
      </c>
      <c r="U367" s="177">
        <f>IF(OR(W367&lt;0.01,W367="n/a"),"n/a",H367/W367)</f>
        <v>16.29473684210527</v>
      </c>
      <c r="V367" s="183">
        <v>12</v>
      </c>
      <c r="W367" s="176">
        <v>0.95</v>
      </c>
      <c r="X367" s="176">
        <v>1.39</v>
      </c>
      <c r="Y367" s="184">
        <v>4.74</v>
      </c>
      <c r="Z367" s="185">
        <v>1.16</v>
      </c>
      <c r="AA367" s="186">
        <v>7</v>
      </c>
      <c r="AB367" s="187">
        <v>14.5</v>
      </c>
      <c r="AC367" s="188">
        <v>14.01</v>
      </c>
      <c r="AD367" s="189">
        <v>114.7</v>
      </c>
      <c r="AE367" s="189">
        <v>11.76</v>
      </c>
      <c r="AF367" s="190">
        <v>30</v>
      </c>
      <c r="AG367" s="191">
        <v>18606</v>
      </c>
      <c r="AH367" s="192">
        <v>0.1</v>
      </c>
      <c r="AI367" s="193">
        <v>0.22</v>
      </c>
      <c r="AJ367" s="194">
        <f>IF(OR(AD367&lt;0,AD367="n/a",AD367=0,AN367="n/a"),"n/a",AN367/AD367)</f>
        <v>0.3859633007037608</v>
      </c>
      <c r="AK367" t="s" s="552">
        <f>IF(OR(AN367&lt;0,AN367="n/a",AO367&lt;0,AO367="n/a"),"n/a",AN367/AO367)</f>
        <v>143</v>
      </c>
      <c r="AL367" s="196">
        <f>((AP367/AQ367)^(1/1)-1)*100</f>
        <v>13.63636363636365</v>
      </c>
      <c r="AM367" s="196">
        <f>IF(AS367=0,"n/a",((AP367/AS367)^(1/3)-1)*100)</f>
        <v>46.20088691064331</v>
      </c>
      <c r="AN367" s="196">
        <f>IF(AV367=0,"n/a",((AP367/AV367)^(1/5)-1)*100)</f>
        <v>44.26999059072136</v>
      </c>
      <c r="AO367" s="209">
        <f>IF(BB367=0,"n/a",((AP367/BB367)^(1/10)-1)*100)</f>
        <v>-15.82537363795175</v>
      </c>
      <c r="AP367" s="194">
        <v>0.25</v>
      </c>
      <c r="AQ367" s="194">
        <v>0.22</v>
      </c>
      <c r="AR367" s="194">
        <v>0.16</v>
      </c>
      <c r="AS367" s="194">
        <v>0.08</v>
      </c>
      <c r="AT367" s="199"/>
      <c r="AU367" s="198">
        <v>0.04</v>
      </c>
      <c r="AV367" s="198">
        <v>0.04</v>
      </c>
      <c r="AW367" s="199"/>
      <c r="AX367" s="398">
        <v>0.04</v>
      </c>
      <c r="AY367" s="370">
        <v>0.22</v>
      </c>
      <c r="AZ367" s="203">
        <v>1.24</v>
      </c>
      <c r="BA367" s="202">
        <v>1.44</v>
      </c>
      <c r="BB367" s="202">
        <v>1.4</v>
      </c>
      <c r="BC367" s="202">
        <v>1.36</v>
      </c>
      <c r="BD367" s="202">
        <v>1.26042</v>
      </c>
      <c r="BE367" s="202">
        <v>0.9800599999999999</v>
      </c>
      <c r="BF367" s="202">
        <v>0.9315599999999999</v>
      </c>
      <c r="BG367" s="202">
        <v>0.89906</v>
      </c>
      <c r="BH367" s="202">
        <v>0.85856</v>
      </c>
      <c r="BI367" s="314">
        <v>0.79377</v>
      </c>
      <c r="BJ367" s="200">
        <f>SUM(AP367:BI367)</f>
        <v>12.21343</v>
      </c>
      <c r="BK367" s="205">
        <f>((AP367/AQ367)-1)*100</f>
        <v>13.63636363636365</v>
      </c>
      <c r="BL367" s="205">
        <f>((AQ367/AR367)-1)*100</f>
        <v>37.5</v>
      </c>
      <c r="BM367" s="205">
        <f>((AR367/AS367)-1)*100</f>
        <v>100</v>
      </c>
      <c r="BN367" s="205">
        <f>IF(AU367=0,0,IF(AU367&gt;AS367,0,((AS367/AU367)-1)*100))</f>
        <v>100</v>
      </c>
      <c r="BO367" s="205">
        <f>IF(AV367=0,0,IF(AV367&gt;AU367,0,((AU367/AV367)-1)*100))</f>
        <v>0</v>
      </c>
      <c r="BP367" s="205">
        <f>IF(AX367=0,0,IF(AX367&gt;AV367,0,((AV367/AX367)-1)*100))</f>
        <v>0</v>
      </c>
      <c r="BQ367" s="206">
        <f>IF(AY367=0,0,IF(AY367&gt;AX367,0,((AX367/AY367)-1)*100))</f>
        <v>0</v>
      </c>
      <c r="BR367" s="207">
        <f>IF(AZ367=0,0,IF(AZ367&gt;AY367,0,((AY367/AZ367)-1)*100))</f>
        <v>0</v>
      </c>
      <c r="BS367" s="207">
        <f>IF(BA367=0,0,IF(BA367&gt;AZ367,0,((AZ367/BA367)-1)*100))</f>
        <v>0</v>
      </c>
      <c r="BT367" s="207">
        <f>IF(BB367=0,0,IF(BB367&gt;BA367,0,((BA367/BB367)-1)*100))</f>
        <v>2.857142857142869</v>
      </c>
      <c r="BU367" s="207">
        <f>IF(BC367=0,0,IF(BC367&gt;BB367,0,((BB367/BC367)-1)*100))</f>
        <v>2.941176470588225</v>
      </c>
      <c r="BV367" s="207">
        <f>IF(BD367=0,0,IF(BD367&gt;BC367,0,((BC367/BD367)-1)*100))</f>
        <v>7.90054108947813</v>
      </c>
      <c r="BW367" s="207">
        <f>IF(BE367=0,0,IF(BE367&gt;BD367,0,((BD367/BE367)-1)*100))</f>
        <v>28.60641185233557</v>
      </c>
      <c r="BX367" s="207">
        <f>IF(BF367=0,0,IF(BF367&gt;BE367,0,((BE367/BF367)-1)*100))</f>
        <v>5.206320580531587</v>
      </c>
      <c r="BY367" s="207">
        <f>IF(BG367=0,0,IF(BG367&gt;BF367,0,((BF367/BG367)-1)*100))</f>
        <v>3.614886659399819</v>
      </c>
      <c r="BZ367" s="207">
        <f>IF(BH367=0,0,IF(BH367&gt;BG367,0,((BG367/BH367)-1)*100))</f>
        <v>4.717200894521056</v>
      </c>
      <c r="CA367" s="208">
        <f>IF(BI367=0,0,IF(BI367&gt;BH367,0,((BH367/BI367)-1)*100))</f>
        <v>8.162314020434124</v>
      </c>
      <c r="CB367" s="205">
        <f>AVERAGE(BK367:CA367)</f>
        <v>18.53778576828206</v>
      </c>
      <c r="CC367" s="205">
        <f>SQRT(AVERAGE((BK367-$CB367)^2,(BL367-$CB367)^2,(BM367-$CB367)^2,(BN367-$CB367)^2,(BO367-$CB367)^2,(BP367-$CB367)^2,(BQ367-$CB367)^2,(BR367-$CB367)^2,(BS367-$CB367)^2,(BT367-$CB367)^2,(BU367-$CB367)^2,(BV367-$CB367)^2,(BW367-$CB367)^2,(BX367-$CB367)^2,(BY367-$CB367)^2,(BZ367-$CB367)^2,(CA367-$CB367)^2))</f>
        <v>31.41446515810375</v>
      </c>
      <c r="CD367" t="s" s="110">
        <v>132</v>
      </c>
      <c r="CE367" s="209">
        <f>IF(AN367="n/a","n/a",IF(U367&lt;0,"n/a",IF(U367="n/a","n/a",I367+AN367-U367)))</f>
        <v>30.30083514396493</v>
      </c>
      <c r="CF367" s="209">
        <f>IF(AN367="n/a","n/a",I367+AN367)</f>
        <v>46.5955719860702</v>
      </c>
      <c r="CG367" s="205">
        <f>D367/10+(1000-E367)/100+IF(F367="N",2,IF(F367="Y",1,0))+IF(G367="N",2,IF(G367="Y",1,0))+IF(L367&gt;10,5,L367/2)+IF(S367&gt;100,0,IF(S367&lt;0,0,(100-S367)/10))+IF(U367&gt;100,0,IF(U367&lt;0,0,(100-U367)/10))+IF(X367="-",0,IF(X367="N/A",0,IF(X367&gt;5,0,5-X367)))+IF(Y367&gt;5,0,5-Y367)+IF(Z367="N/A",0,IF(Z367&gt;5,0,5-Z367))+IF(AB367&lt;0,0,IF(AB367="-",0,IF(AB367="N/A",0,IF(AB367&gt;10,5,AB367/2))))+IF(AC367="n/a",0,IF(AC367&lt;0,0,IF(AC367&gt;10,5,AC367/2)))+IF(AE367="n/a",0,IF(AE367&lt;0,0,IF(AE367&gt;10,5,AE367/2)))+AF367/10+IF(AG367&gt;100000,3,IF(AG367&gt;10000,2,IF(AG367&gt;1000,1,0)))+IF(AL367&gt;10,5,AL367/2)+IF(AM367="n/a",0,IF(AM367&gt;10,5,AM367/2))+IF(AN367="n/a",0,IF(AN367&gt;10,5,AN367/2))+IF(AO367="n/a",0,IF(AO367&lt;0,0,IF(AO367&gt;10,5,AO367/2)))+IF(CB367&gt;10,5,CB367/2)</f>
        <v>71.88105263157894</v>
      </c>
      <c r="CH367" s="315">
        <f>IF(AB367="n/a",1.03*AP367,IF(AB367&lt;0,1.01*AP367,IF(AB367&gt;10,1.1*AP367,(1+AB367/100)*AP367)))</f>
        <v>0.275</v>
      </c>
      <c r="CI367" s="211">
        <f>IF($AC367="n/a",1.03*CH367,IF($AC367&lt;0,1.01*CH367,IF($AC367&gt;10,1.1*CH367,(1+$AC367/100)*CH367)))</f>
        <v>0.3025</v>
      </c>
      <c r="CJ367" s="212">
        <f>IF($AE367="n/a",1.03*CI367,IF($AE367&lt;0,1.01*CI367,IF($AE367&gt;10,1.1*CI367,(1+$AE367/100)*CI367)))</f>
        <v>0.3327500000000001</v>
      </c>
      <c r="CK367" s="212">
        <f>IF($AE367="n/a",1.03*CJ367,IF($AE367&lt;0,1.01*CJ367,IF($AE367&gt;10,1.1*CJ367,(1+$AE367/100)*CJ367)))</f>
        <v>0.3660250000000002</v>
      </c>
      <c r="CL367" s="210">
        <f>IF($AE367="n/a",1.03*CK367,IF($AE367&lt;0,1.01*CK367,IF($AE367&gt;10,1.1*CK367,(1+$AE367/100)*CK367)))</f>
        <v>0.4026275000000002</v>
      </c>
      <c r="CM367" s="211">
        <f>SUM(CH367:CL367)</f>
        <v>1.678902500000001</v>
      </c>
      <c r="CN367" s="208">
        <f>(CM367/H367)*100</f>
        <v>10.84562338501292</v>
      </c>
      <c r="CO367" s="213">
        <v>1.3</v>
      </c>
      <c r="CP367" s="214">
        <v>50</v>
      </c>
      <c r="CQ367" s="215">
        <v>-3.4</v>
      </c>
      <c r="CR367" s="214">
        <v>6.1</v>
      </c>
      <c r="CS367" s="215">
        <v>6.9</v>
      </c>
    </row>
    <row r="368" ht="11.25" customHeight="1">
      <c r="A368" t="s" s="116">
        <v>1884</v>
      </c>
      <c r="B368" t="s" s="116">
        <v>1885</v>
      </c>
      <c r="C368" t="s" s="116">
        <v>146</v>
      </c>
      <c r="D368" s="218">
        <v>9</v>
      </c>
      <c r="E368" s="85">
        <v>344</v>
      </c>
      <c r="F368" t="s" s="220">
        <v>129</v>
      </c>
      <c r="G368" t="s" s="221">
        <v>129</v>
      </c>
      <c r="H368" s="493">
        <v>149.38</v>
      </c>
      <c r="I368" s="223">
        <f>(R368/H368)*100</f>
        <v>1.338867318248762</v>
      </c>
      <c r="J368" s="224">
        <v>0.41</v>
      </c>
      <c r="K368" s="224">
        <v>0.5</v>
      </c>
      <c r="L368" s="223">
        <f>((K368/J368)-1)*100</f>
        <v>21.95121951219512</v>
      </c>
      <c r="M368" s="226">
        <v>42951</v>
      </c>
      <c r="N368" s="226">
        <v>42955</v>
      </c>
      <c r="O368" s="226">
        <v>42976</v>
      </c>
      <c r="P368" t="s" s="227">
        <v>967</v>
      </c>
      <c r="Q368" s="319"/>
      <c r="R368" s="225">
        <f>K368*4</f>
        <v>2</v>
      </c>
      <c r="S368" s="228">
        <f>IF(OR(W368&lt;0.01,W368="n/a"),"n/a",R368/W368*100)</f>
        <v>16.47446457990115</v>
      </c>
      <c r="T368" s="229">
        <f>IF(OR(W368&lt;0.01,Z368="n/a"),"n/a",(H368/SQRT(22.5*W368*(H368/Z368))-1)*100)</f>
        <v>-18.65360517550452</v>
      </c>
      <c r="U368" s="223">
        <f>IF(OR(W368&lt;0.01,W368="n/a"),"n/a",H368/W368)</f>
        <v>12.30477759472817</v>
      </c>
      <c r="V368" s="230">
        <v>12</v>
      </c>
      <c r="W368" s="222">
        <v>12.14</v>
      </c>
      <c r="X368" s="222">
        <v>1.37</v>
      </c>
      <c r="Y368" s="231">
        <v>0.78</v>
      </c>
      <c r="Z368" s="232">
        <v>1.21</v>
      </c>
      <c r="AA368" s="233">
        <v>10.1</v>
      </c>
      <c r="AB368" s="234">
        <v>44.6</v>
      </c>
      <c r="AC368" s="235">
        <v>1.14</v>
      </c>
      <c r="AD368" s="236">
        <v>7.9</v>
      </c>
      <c r="AE368" s="236">
        <v>9</v>
      </c>
      <c r="AF368" s="237">
        <v>12</v>
      </c>
      <c r="AG368" s="238">
        <v>9627</v>
      </c>
      <c r="AH368" s="239">
        <v>0.3</v>
      </c>
      <c r="AI368" s="240">
        <v>0</v>
      </c>
      <c r="AJ368" s="241">
        <f>IF(OR(AD368&lt;0,AD368="n/a",AD368=0,AN368="n/a"),"n/a",AN368/AD368)</f>
        <v>2.665611077311325</v>
      </c>
      <c r="AK368" t="s" s="265">
        <f>IF(OR(AN368&lt;0,AN368="n/a",AO368&lt;0,AO368="n/a"),"n/a",AN368/AO368)</f>
        <v>143</v>
      </c>
      <c r="AL368" s="243">
        <f>((AP368/AQ368)^(1/1)-1)*100</f>
        <v>11.42857142857143</v>
      </c>
      <c r="AM368" s="243">
        <f>IF(AS368=0,"n/a",((AP368/AS368)^(1/3)-1)*100)</f>
        <v>13.04038143380555</v>
      </c>
      <c r="AN368" s="243">
        <f>IF(AV368=0,"n/a",((AP368/AV368)^(1/5)-1)*100)</f>
        <v>21.05832751075947</v>
      </c>
      <c r="AO368" t="s" s="265">
        <f>IF(BB368=0,"n/a",((AP368/BB368)^(1/10)-1)*100)</f>
        <v>143</v>
      </c>
      <c r="AP368" s="241">
        <v>1.56</v>
      </c>
      <c r="AQ368" s="241">
        <v>1.4</v>
      </c>
      <c r="AR368" s="241">
        <v>1.26</v>
      </c>
      <c r="AS368" s="241">
        <v>1.08</v>
      </c>
      <c r="AT368" s="245"/>
      <c r="AU368" s="241">
        <v>0.84</v>
      </c>
      <c r="AV368" s="241">
        <v>0.6</v>
      </c>
      <c r="AW368" s="245"/>
      <c r="AX368" s="583">
        <v>0.48</v>
      </c>
      <c r="AY368" s="247">
        <v>0.36</v>
      </c>
      <c r="AZ368" s="248">
        <v>0.09</v>
      </c>
      <c r="BA368" s="317">
        <v>0</v>
      </c>
      <c r="BB368" s="317">
        <v>0</v>
      </c>
      <c r="BC368" s="317">
        <v>0</v>
      </c>
      <c r="BD368" s="317">
        <v>0</v>
      </c>
      <c r="BE368" s="317">
        <v>0</v>
      </c>
      <c r="BF368" s="317">
        <v>0</v>
      </c>
      <c r="BG368" s="317">
        <v>0</v>
      </c>
      <c r="BH368" s="317">
        <v>0</v>
      </c>
      <c r="BI368" s="401">
        <v>0</v>
      </c>
      <c r="BJ368" s="246">
        <f>SUM(AP368:BI368)</f>
        <v>7.669999999999999</v>
      </c>
      <c r="BK368" s="250">
        <f>((AP368/AQ368)-1)*100</f>
        <v>11.42857142857143</v>
      </c>
      <c r="BL368" s="250">
        <f>((AQ368/AR368)-1)*100</f>
        <v>11.11111111111109</v>
      </c>
      <c r="BM368" s="250">
        <f>((AR368/AS368)-1)*100</f>
        <v>16.66666666666665</v>
      </c>
      <c r="BN368" s="250">
        <f>IF(AU368=0,0,IF(AU368&gt;AS368,0,((AS368/AU368)-1)*100))</f>
        <v>28.57142857142858</v>
      </c>
      <c r="BO368" s="250">
        <f>IF(AV368=0,0,IF(AV368&gt;AU368,0,((AU368/AV368)-1)*100))</f>
        <v>39.99999999999999</v>
      </c>
      <c r="BP368" s="250">
        <f>IF(AX368=0,0,IF(AX368&gt;AV368,0,((AV368/AX368)-1)*100))</f>
        <v>25</v>
      </c>
      <c r="BQ368" s="251">
        <f>IF(AY368=0,0,IF(AY368&gt;AX368,0,((AX368/AY368)-1)*100))</f>
        <v>33.33333333333333</v>
      </c>
      <c r="BR368" s="252">
        <f>IF(AZ368=0,0,IF(AZ368&gt;AY368,0,((AY368/AZ368)-1)*100))</f>
        <v>300</v>
      </c>
      <c r="BS368" s="252">
        <f>IF(BA368=0,0,IF(BA368&gt;AZ368,0,((AZ368/BA368)-1)*100))</f>
        <v>0</v>
      </c>
      <c r="BT368" s="252">
        <f>IF(BB368=0,0,IF(BB368&gt;BA368,0,((BA368/BB368)-1)*100))</f>
        <v>0</v>
      </c>
      <c r="BU368" s="252">
        <f>IF(BC368=0,0,IF(BC368&gt;BB368,0,((BB368/BC368)-1)*100))</f>
        <v>0</v>
      </c>
      <c r="BV368" s="252">
        <f>IF(BD368=0,0,IF(BD368&gt;BC368,0,((BC368/BD368)-1)*100))</f>
        <v>0</v>
      </c>
      <c r="BW368" s="252">
        <f>IF(BE368=0,0,IF(BE368&gt;BD368,0,((BD368/BE368)-1)*100))</f>
        <v>0</v>
      </c>
      <c r="BX368" s="252">
        <f>IF(BF368=0,0,IF(BF368&gt;BE368,0,((BE368/BF368)-1)*100))</f>
        <v>0</v>
      </c>
      <c r="BY368" s="252">
        <f>IF(BG368=0,0,IF(BG368&gt;BF368,0,((BF368/BG368)-1)*100))</f>
        <v>0</v>
      </c>
      <c r="BZ368" s="252">
        <f>IF(BH368=0,0,IF(BH368&gt;BG368,0,((BG368/BH368)-1)*100))</f>
        <v>0</v>
      </c>
      <c r="CA368" s="253">
        <f>IF(BI368=0,0,IF(BI368&gt;BH368,0,((BH368/BI368)-1)*100))</f>
        <v>0</v>
      </c>
      <c r="CB368" s="250">
        <f>AVERAGE(BK368:CA368)</f>
        <v>27.41830065359477</v>
      </c>
      <c r="CC368" s="250">
        <f>SQRT(AVERAGE((BK368-$CB368)^2,(BL368-$CB368)^2,(BM368-$CB368)^2,(BN368-$CB368)^2,(BO368-$CB368)^2,(BP368-$CB368)^2,(BQ368-$CB368)^2,(BR368-$CB368)^2,(BS368-$CB368)^2,(BT368-$CB368)^2,(BU368-$CB368)^2,(BV368-$CB368)^2,(BW368-$CB368)^2,(BX368-$CB368)^2,(BY368-$CB368)^2,(BZ368-$CB368)^2,(CA368-$CB368)^2))</f>
        <v>69.41109839724184</v>
      </c>
      <c r="CD368" t="s" s="116">
        <v>132</v>
      </c>
      <c r="CE368" s="254">
        <f>IF(AN368="n/a","n/a",IF(U368&lt;0,"n/a",IF(U368="n/a","n/a",I368+AN368-U368)))</f>
        <v>10.09241723428006</v>
      </c>
      <c r="CF368" s="254">
        <f>IF(AN368="n/a","n/a",I368+AN368)</f>
        <v>22.39719482900823</v>
      </c>
      <c r="CG368" s="250">
        <f>D368/10+(1000-E368)/100+IF(F368="N",2,IF(F368="Y",1,0))+IF(G368="N",2,IF(G368="Y",1,0))+IF(L368&gt;10,5,L368/2)+IF(S368&gt;100,0,IF(S368&lt;0,0,(100-S368)/10))+IF(U368&gt;100,0,IF(U368&lt;0,0,(100-U368)/10))+IF(X368="-",0,IF(X368="N/A",0,IF(X368&gt;5,0,5-X368)))+IF(Y368&gt;5,0,5-Y368)+IF(Z368="N/A",0,IF(Z368&gt;5,0,5-Z368))+IF(AB368&lt;0,0,IF(AB368="-",0,IF(AB368="N/A",0,IF(AB368&gt;10,5,AB368/2))))+IF(AC368="n/a",0,IF(AC368&lt;0,0,IF(AC368&gt;10,5,AC368/2)))+IF(AE368="n/a",0,IF(AE368&lt;0,0,IF(AE368&gt;10,5,AE368/2)))+AF368/10+IF(AG368&gt;100000,3,IF(AG368&gt;10000,2,IF(AG368&gt;1000,1,0)))+IF(AL368&gt;10,5,AL368/2)+IF(AM368="n/a",0,IF(AM368&gt;10,5,AM368/2))+IF(AN368="n/a",0,IF(AN368&gt;10,5,AN368/2))+IF(AO368="n/a",0,IF(AO368&lt;0,0,IF(AO368&gt;10,5,AO368/2)))+IF(CB368&gt;10,5,CB368/2)</f>
        <v>73.49207578253707</v>
      </c>
      <c r="CH368" s="255">
        <f>IF(AB368="n/a",1.03*AP368,IF(AB368&lt;0,1.01*AP368,IF(AB368&gt;10,1.1*AP368,(1+AB368/100)*AP368)))</f>
        <v>1.716</v>
      </c>
      <c r="CI368" s="256">
        <f>IF($AC368="n/a",1.03*CH368,IF($AC368&lt;0,1.01*CH368,IF($AC368&gt;10,1.1*CH368,(1+$AC368/100)*CH368)))</f>
        <v>1.7355624</v>
      </c>
      <c r="CJ368" s="257">
        <f>IF($AE368="n/a",1.03*CI368,IF($AE368&lt;0,1.01*CI368,IF($AE368&gt;10,1.1*CI368,(1+$AE368/100)*CI368)))</f>
        <v>1.891763016000001</v>
      </c>
      <c r="CK368" s="257">
        <f>IF($AE368="n/a",1.03*CJ368,IF($AE368&lt;0,1.01*CJ368,IF($AE368&gt;10,1.1*CJ368,(1+$AE368/100)*CJ368)))</f>
        <v>2.062021687440001</v>
      </c>
      <c r="CL368" s="258">
        <f>IF($AE368="n/a",1.03*CK368,IF($AE368&lt;0,1.01*CK368,IF($AE368&gt;10,1.1*CK368,(1+$AE368/100)*CK368)))</f>
        <v>2.247603639309601</v>
      </c>
      <c r="CM368" s="256">
        <f>SUM(CH368:CL368)</f>
        <v>9.652950742749603</v>
      </c>
      <c r="CN368" s="253">
        <f>(CM368/H368)*100</f>
        <v>6.462010137066276</v>
      </c>
      <c r="CO368" s="259">
        <v>0.79</v>
      </c>
      <c r="CP368" s="260">
        <v>39.5</v>
      </c>
      <c r="CQ368" s="261">
        <v>-1.9</v>
      </c>
      <c r="CR368" s="260">
        <v>7.7</v>
      </c>
      <c r="CS368" s="261">
        <v>13.9</v>
      </c>
    </row>
    <row r="369" ht="11.25" customHeight="1">
      <c r="A369" t="s" s="116">
        <v>1886</v>
      </c>
      <c r="B369" t="s" s="116">
        <v>1887</v>
      </c>
      <c r="C369" t="s" s="227">
        <v>1888</v>
      </c>
      <c r="D369" s="218">
        <v>7</v>
      </c>
      <c r="E369" s="85">
        <v>482</v>
      </c>
      <c r="F369" t="s" s="220">
        <v>129</v>
      </c>
      <c r="G369" t="s" s="221">
        <v>129</v>
      </c>
      <c r="H369" s="493">
        <v>76.84</v>
      </c>
      <c r="I369" s="223">
        <f>(R369/H369)*100</f>
        <v>2.342529932326913</v>
      </c>
      <c r="J369" s="224">
        <v>0.425</v>
      </c>
      <c r="K369" s="224">
        <v>0.45</v>
      </c>
      <c r="L369" s="223">
        <f>((K369/J369)-1)*100</f>
        <v>5.882352941176472</v>
      </c>
      <c r="M369" s="226">
        <v>42802</v>
      </c>
      <c r="N369" s="226">
        <v>42804</v>
      </c>
      <c r="O369" s="226">
        <v>42818</v>
      </c>
      <c r="P369" t="s" s="227">
        <v>767</v>
      </c>
      <c r="Q369" s="506"/>
      <c r="R369" s="225">
        <f>K369*4</f>
        <v>1.8</v>
      </c>
      <c r="S369" s="228">
        <f>IF(OR(W369&lt;0.01,W369="n/a"),"n/a",R369/W369*100)</f>
        <v>35.36345776031434</v>
      </c>
      <c r="T369" s="229">
        <f>IF(OR(W369&lt;0.01,Z369="n/a"),"n/a",(H369/SQRT(22.5*W369*(H369/Z369))-1)*100)</f>
        <v>-6.966709242013868</v>
      </c>
      <c r="U369" s="223">
        <f>IF(OR(W369&lt;0.01,W369="n/a"),"n/a",H369/W369)</f>
        <v>15.09626719056975</v>
      </c>
      <c r="V369" s="230">
        <v>12</v>
      </c>
      <c r="W369" s="222">
        <v>5.09</v>
      </c>
      <c r="X369" s="222">
        <v>1.27</v>
      </c>
      <c r="Y369" s="231">
        <v>0.6</v>
      </c>
      <c r="Z369" s="232">
        <v>1.29</v>
      </c>
      <c r="AA369" s="233">
        <v>7.7</v>
      </c>
      <c r="AB369" s="234">
        <v>0</v>
      </c>
      <c r="AC369" s="235">
        <v>15.24</v>
      </c>
      <c r="AD369" s="236">
        <v>-1.9</v>
      </c>
      <c r="AE369" s="236">
        <v>11.94</v>
      </c>
      <c r="AF369" s="237">
        <v>13</v>
      </c>
      <c r="AG369" s="238">
        <v>5614</v>
      </c>
      <c r="AH369" s="239">
        <v>2.5</v>
      </c>
      <c r="AI369" s="240">
        <v>0.48</v>
      </c>
      <c r="AJ369" t="s" s="265">
        <f>IF(OR(AD369&lt;0,AD369="n/a",AD369=0,AN369="n/a"),"n/a",AN369/AD369)</f>
        <v>143</v>
      </c>
      <c r="AK369" s="242">
        <f>IF(OR(AN369&lt;0,AN369="n/a",AO369&lt;0,AO369="n/a"),"n/a",AN369/AO369)</f>
        <v>1.254852606369298</v>
      </c>
      <c r="AL369" s="243">
        <f>((AP369/AQ369)^(1/1)-1)*100</f>
        <v>3.124999999999978</v>
      </c>
      <c r="AM369" s="243">
        <f>IF(AS369=0,"n/a",((AP369/AS369)^(1/3)-1)*100)</f>
        <v>9.405158512115541</v>
      </c>
      <c r="AN369" s="243">
        <f>IF(AV369=0,"n/a",((AP369/AV369)^(1/5)-1)*100)</f>
        <v>28.01136878222739</v>
      </c>
      <c r="AO369" s="244">
        <f>IF(BB369=0,"n/a",((AP369/BB369)^(1/10)-1)*100)</f>
        <v>22.32243742416371</v>
      </c>
      <c r="AP369" s="241">
        <v>1.65</v>
      </c>
      <c r="AQ369" s="241">
        <v>1.6</v>
      </c>
      <c r="AR369" s="241">
        <v>1.4</v>
      </c>
      <c r="AS369" s="241">
        <v>1.26</v>
      </c>
      <c r="AT369" s="245"/>
      <c r="AU369" s="241">
        <v>0.8</v>
      </c>
      <c r="AV369" s="241">
        <v>0.48</v>
      </c>
      <c r="AW369" s="245"/>
      <c r="AX369" s="583">
        <v>0.4</v>
      </c>
      <c r="AY369" s="394">
        <v>0.4</v>
      </c>
      <c r="AZ369" s="248">
        <v>0.4</v>
      </c>
      <c r="BA369" s="248">
        <v>0.32</v>
      </c>
      <c r="BB369" s="248">
        <v>0.22</v>
      </c>
      <c r="BC369" s="248">
        <v>0.19</v>
      </c>
      <c r="BD369" s="248">
        <v>0.13</v>
      </c>
      <c r="BE369" s="317">
        <v>0.12</v>
      </c>
      <c r="BF369" s="317">
        <v>0.12</v>
      </c>
      <c r="BG369" s="248">
        <v>0.12</v>
      </c>
      <c r="BH369" s="248">
        <v>0.11</v>
      </c>
      <c r="BI369" s="249">
        <v>0.09</v>
      </c>
      <c r="BJ369" s="246">
        <f>SUM(AP369:BI369)</f>
        <v>9.809999999999999</v>
      </c>
      <c r="BK369" s="250">
        <f>((AP369/AQ369)-1)*100</f>
        <v>3.124999999999978</v>
      </c>
      <c r="BL369" s="250">
        <f>((AQ369/AR369)-1)*100</f>
        <v>14.2857142857143</v>
      </c>
      <c r="BM369" s="250">
        <f>((AR369/AS369)-1)*100</f>
        <v>11.11111111111109</v>
      </c>
      <c r="BN369" s="250">
        <f>IF(AU369=0,0,IF(AU369&gt;AS369,0,((AS369/AU369)-1)*100))</f>
        <v>57.49999999999999</v>
      </c>
      <c r="BO369" s="250">
        <f>IF(AV369=0,0,IF(AV369&gt;AU369,0,((AU369/AV369)-1)*100))</f>
        <v>66.66666666666667</v>
      </c>
      <c r="BP369" s="250">
        <f>IF(AX369=0,0,IF(AX369&gt;AV369,0,((AV369/AX369)-1)*100))</f>
        <v>20</v>
      </c>
      <c r="BQ369" s="251">
        <f>IF(AY369=0,0,IF(AY369&gt;AX369,0,((AX369/AY369)-1)*100))</f>
        <v>0</v>
      </c>
      <c r="BR369" s="252">
        <f>IF(AZ369=0,0,IF(AZ369&gt;AY369,0,((AY369/AZ369)-1)*100))</f>
        <v>0</v>
      </c>
      <c r="BS369" s="252">
        <f>IF(BA369=0,0,IF(BA369&gt;AZ369,0,((AZ369/BA369)-1)*100))</f>
        <v>25</v>
      </c>
      <c r="BT369" s="252">
        <f>IF(BB369=0,0,IF(BB369&gt;BA369,0,((BA369/BB369)-1)*100))</f>
        <v>45.45454545454546</v>
      </c>
      <c r="BU369" s="252">
        <f>IF(BC369=0,0,IF(BC369&gt;BB369,0,((BB369/BC369)-1)*100))</f>
        <v>15.78947368421053</v>
      </c>
      <c r="BV369" s="252">
        <f>IF(BD369=0,0,IF(BD369&gt;BC369,0,((BC369/BD369)-1)*100))</f>
        <v>46.15384615384615</v>
      </c>
      <c r="BW369" s="252">
        <f>IF(BE369=0,0,IF(BE369&gt;BD369,0,((BD369/BE369)-1)*100))</f>
        <v>8.333333333333348</v>
      </c>
      <c r="BX369" s="252">
        <f>IF(BF369=0,0,IF(BF369&gt;BE369,0,((BE369/BF369)-1)*100))</f>
        <v>0</v>
      </c>
      <c r="BY369" s="252">
        <f>IF(BG369=0,0,IF(BG369&gt;BF369,0,((BF369/BG369)-1)*100))</f>
        <v>0</v>
      </c>
      <c r="BZ369" s="252">
        <f>IF(BH369=0,0,IF(BH369&gt;BG369,0,((BG369/BH369)-1)*100))</f>
        <v>9.090909090909083</v>
      </c>
      <c r="CA369" s="253">
        <f>IF(BI369=0,0,IF(BI369&gt;BH369,0,((BH369/BI369)-1)*100))</f>
        <v>22.22222222222223</v>
      </c>
      <c r="CB369" s="250">
        <f>AVERAGE(BK369:CA369)</f>
        <v>20.27840129426817</v>
      </c>
      <c r="CC369" s="250">
        <f>SQRT(AVERAGE((BK369-$CB369)^2,(BL369-$CB369)^2,(BM369-$CB369)^2,(BN369-$CB369)^2,(BO369-$CB369)^2,(BP369-$CB369)^2,(BQ369-$CB369)^2,(BR369-$CB369)^2,(BS369-$CB369)^2,(BT369-$CB369)^2,(BU369-$CB369)^2,(BV369-$CB369)^2,(BW369-$CB369)^2,(BX369-$CB369)^2,(BY369-$CB369)^2,(BZ369-$CB369)^2,(CA369-$CB369)^2))</f>
        <v>20.59966435746212</v>
      </c>
      <c r="CD369" t="s" s="116">
        <v>152</v>
      </c>
      <c r="CE369" s="254">
        <f>IF(AN369="n/a","n/a",IF(U369&lt;0,"n/a",IF(U369="n/a","n/a",I369+AN369-U369)))</f>
        <v>15.25763152398455</v>
      </c>
      <c r="CF369" s="254">
        <f>IF(AN369="n/a","n/a",I369+AN369)</f>
        <v>30.3538987145543</v>
      </c>
      <c r="CG369" s="250">
        <f>D369/10+(1000-E369)/100+IF(F369="N",2,IF(F369="Y",1,0))+IF(G369="N",2,IF(G369="Y",1,0))+IF(L369&gt;10,5,L369/2)+IF(S369&gt;100,0,IF(S369&lt;0,0,(100-S369)/10))+IF(U369&gt;100,0,IF(U369&lt;0,0,(100-U369)/10))+IF(X369="-",0,IF(X369="N/A",0,IF(X369&gt;5,0,5-X369)))+IF(Y369&gt;5,0,5-Y369)+IF(Z369="N/A",0,IF(Z369&gt;5,0,5-Z369))+IF(AB369&lt;0,0,IF(AB369="-",0,IF(AB369="N/A",0,IF(AB369&gt;10,5,AB369/2))))+IF(AC369="n/a",0,IF(AC369&lt;0,0,IF(AC369&gt;10,5,AC369/2)))+IF(AE369="n/a",0,IF(AE369&lt;0,0,IF(AE369&gt;10,5,AE369/2)))+AF369/10+IF(AG369&gt;100000,3,IF(AG369&gt;10000,2,IF(AG369&gt;1000,1,0)))+IF(AL369&gt;10,5,AL369/2)+IF(AM369="n/a",0,IF(AM369&gt;10,5,AM369/2))+IF(AN369="n/a",0,IF(AN369&gt;10,5,AN369/2))+IF(AO369="n/a",0,IF(AO369&lt;0,0,IF(AO369&gt;10,5,AO369/2)))+IF(CB369&gt;10,5,CB369/2)</f>
        <v>69.18028323155758</v>
      </c>
      <c r="CH369" s="255">
        <f>IF(AB369="n/a",1.03*AP369,IF(AB369&lt;0,1.01*AP369,IF(AB369&gt;10,1.1*AP369,(1+AB369/100)*AP369)))</f>
        <v>1.65</v>
      </c>
      <c r="CI369" s="256">
        <f>IF($AC369="n/a",1.03*CH369,IF($AC369&lt;0,1.01*CH369,IF($AC369&gt;10,1.1*CH369,(1+$AC369/100)*CH369)))</f>
        <v>1.815</v>
      </c>
      <c r="CJ369" s="257">
        <f>IF($AE369="n/a",1.03*CI369,IF($AE369&lt;0,1.01*CI369,IF($AE369&gt;10,1.1*CI369,(1+$AE369/100)*CI369)))</f>
        <v>1.9965</v>
      </c>
      <c r="CK369" s="257">
        <f>IF($AE369="n/a",1.03*CJ369,IF($AE369&lt;0,1.01*CJ369,IF($AE369&gt;10,1.1*CJ369,(1+$AE369/100)*CJ369)))</f>
        <v>2.19615</v>
      </c>
      <c r="CL369" s="258">
        <f>IF($AE369="n/a",1.03*CK369,IF($AE369&lt;0,1.01*CK369,IF($AE369&gt;10,1.1*CK369,(1+$AE369/100)*CK369)))</f>
        <v>2.415765</v>
      </c>
      <c r="CM369" s="256">
        <f>SUM(CH369:CL369)</f>
        <v>10.073415</v>
      </c>
      <c r="CN369" s="253">
        <f>(CM369/H369)*100</f>
        <v>13.10959786569495</v>
      </c>
      <c r="CO369" s="259">
        <v>1.29</v>
      </c>
      <c r="CP369" s="260">
        <v>14.9</v>
      </c>
      <c r="CQ369" s="261">
        <v>-13.3</v>
      </c>
      <c r="CR369" s="260">
        <v>2.9</v>
      </c>
      <c r="CS369" s="261">
        <v>0.6</v>
      </c>
    </row>
    <row r="370" ht="11.25" customHeight="1">
      <c r="A370" t="s" s="227">
        <v>1889</v>
      </c>
      <c r="B370" t="s" s="116">
        <v>1890</v>
      </c>
      <c r="C370" t="s" s="227">
        <v>882</v>
      </c>
      <c r="D370" s="218">
        <v>6</v>
      </c>
      <c r="E370" s="85">
        <v>680</v>
      </c>
      <c r="F370" t="s" s="220">
        <v>129</v>
      </c>
      <c r="G370" t="s" s="221">
        <v>129</v>
      </c>
      <c r="H370" s="493">
        <v>84.18000000000001</v>
      </c>
      <c r="I370" s="223">
        <f>(R370/H370)*100</f>
        <v>1.663102874792112</v>
      </c>
      <c r="J370" s="224">
        <v>0.33</v>
      </c>
      <c r="K370" s="224">
        <v>0.35</v>
      </c>
      <c r="L370" s="223">
        <f>((K370/J370)-1)*100</f>
        <v>6.060606060606055</v>
      </c>
      <c r="M370" s="226">
        <v>42962</v>
      </c>
      <c r="N370" s="226">
        <v>42964</v>
      </c>
      <c r="O370" s="226">
        <v>42999</v>
      </c>
      <c r="P370" t="s" s="227">
        <v>860</v>
      </c>
      <c r="Q370" s="316"/>
      <c r="R370" s="225">
        <f>K370*4</f>
        <v>1.4</v>
      </c>
      <c r="S370" s="228">
        <f>IF(OR(W370&lt;0.01,W370="n/a"),"n/a",R370/W370*100)</f>
        <v>56.68016194331983</v>
      </c>
      <c r="T370" s="229">
        <f>IF(OR(W370&lt;0.01,Z370="n/a"),"n/a",(H370/SQRT(22.5*W370*(H370/Z370))-1)*100)</f>
        <v>203.4705240618255</v>
      </c>
      <c r="U370" s="223">
        <f>IF(OR(W370&lt;0.01,W370="n/a"),"n/a",H370/W370)</f>
        <v>34.08097165991903</v>
      </c>
      <c r="V370" s="230">
        <v>6</v>
      </c>
      <c r="W370" s="222">
        <v>2.47</v>
      </c>
      <c r="X370" s="222">
        <v>3.36</v>
      </c>
      <c r="Y370" s="231">
        <v>5.61</v>
      </c>
      <c r="Z370" s="232">
        <v>6.08</v>
      </c>
      <c r="AA370" s="233">
        <v>18.3</v>
      </c>
      <c r="AB370" s="234">
        <v>-3.5</v>
      </c>
      <c r="AC370" s="235">
        <v>11.39</v>
      </c>
      <c r="AD370" s="236">
        <v>7.1</v>
      </c>
      <c r="AE370" s="236">
        <v>10.15</v>
      </c>
      <c r="AF370" s="237">
        <v>12</v>
      </c>
      <c r="AG370" s="238">
        <v>11923</v>
      </c>
      <c r="AH370" s="239">
        <v>0.9</v>
      </c>
      <c r="AI370" s="240">
        <v>0.55</v>
      </c>
      <c r="AJ370" t="s" s="265">
        <f>IF(OR(AD370&lt;0,AD370="n/a",AD370=0,AN370="n/a"),"n/a",AN370/AD370)</f>
        <v>143</v>
      </c>
      <c r="AK370" t="s" s="265">
        <f>IF(OR(AN370&lt;0,AN370="n/a",AO370&lt;0,AO370="n/a"),"n/a",AN370/AO370)</f>
        <v>143</v>
      </c>
      <c r="AL370" s="243">
        <f>((AP370/AQ370)^(1/1)-1)*100</f>
        <v>8.62068965517242</v>
      </c>
      <c r="AM370" s="243">
        <f>IF(AS370=0,"n/a",((AP370/AS370)^(1/3)-1)*100)</f>
        <v>14.47142425533319</v>
      </c>
      <c r="AN370" t="s" s="265">
        <f>IF(AV370=0,"n/a",((AP370/AV370)^(1/5)-1)*100)</f>
        <v>143</v>
      </c>
      <c r="AO370" t="s" s="265">
        <f>IF(BB370=0,"n/a",((AP370/BB370)^(1/10)-1)*100)</f>
        <v>143</v>
      </c>
      <c r="AP370" s="241">
        <v>1.26</v>
      </c>
      <c r="AQ370" s="241">
        <v>1.16</v>
      </c>
      <c r="AR370" s="241">
        <v>1.06</v>
      </c>
      <c r="AS370" s="241">
        <v>0.84</v>
      </c>
      <c r="AT370" s="245"/>
      <c r="AU370" s="241">
        <v>0.34</v>
      </c>
      <c r="AV370" s="321">
        <v>0</v>
      </c>
      <c r="AW370" s="245"/>
      <c r="AX370" s="583">
        <v>0</v>
      </c>
      <c r="AY370" s="394">
        <v>0</v>
      </c>
      <c r="AZ370" s="317">
        <v>0</v>
      </c>
      <c r="BA370" s="317">
        <v>0</v>
      </c>
      <c r="BB370" s="317">
        <v>0</v>
      </c>
      <c r="BC370" s="317">
        <v>0</v>
      </c>
      <c r="BD370" s="317">
        <v>0</v>
      </c>
      <c r="BE370" s="317">
        <v>0</v>
      </c>
      <c r="BF370" s="317">
        <v>0</v>
      </c>
      <c r="BG370" s="317">
        <v>0</v>
      </c>
      <c r="BH370" s="317">
        <v>0</v>
      </c>
      <c r="BI370" s="401">
        <v>0</v>
      </c>
      <c r="BJ370" s="246">
        <f>SUM(AP370:BI370)</f>
        <v>4.66</v>
      </c>
      <c r="BK370" s="250">
        <f>((AP370/AQ370)-1)*100</f>
        <v>8.62068965517242</v>
      </c>
      <c r="BL370" s="250">
        <f>((AQ370/AR370)-1)*100</f>
        <v>9.433962264150942</v>
      </c>
      <c r="BM370" s="250">
        <f>((AR370/AS370)-1)*100</f>
        <v>26.19047619047621</v>
      </c>
      <c r="BN370" s="250">
        <f>IF(AU370=0,0,IF(AU370&gt;AS370,0,((AS370/AU370)-1)*100))</f>
        <v>147.0588235294117</v>
      </c>
      <c r="BO370" s="250">
        <f>IF(AV370=0,0,IF(AV370&gt;AU370,0,((AU370/AV370)-1)*100))</f>
        <v>0</v>
      </c>
      <c r="BP370" s="250">
        <f>IF(AX370=0,0,IF(AX370&gt;AV370,0,((AV370/AX370)-1)*100))</f>
        <v>0</v>
      </c>
      <c r="BQ370" s="639">
        <f>IF(AY370=0,0,IF(AY370&gt;AX370,0,((AX370/AY370)-1)*100))</f>
        <v>0</v>
      </c>
      <c r="BR370" s="252">
        <f>IF(AZ370=0,0,IF(AZ370&gt;AY370,0,((AY370/AZ370)-1)*100))</f>
        <v>0</v>
      </c>
      <c r="BS370" s="252">
        <f>IF(BA370=0,0,IF(BA370&gt;AZ370,0,((AZ370/BA370)-1)*100))</f>
        <v>0</v>
      </c>
      <c r="BT370" s="252">
        <f>IF(BB370=0,0,IF(BB370&gt;BA370,0,((BA370/BB370)-1)*100))</f>
        <v>0</v>
      </c>
      <c r="BU370" s="252">
        <f>IF(BC370=0,0,IF(BC370&gt;BB370,0,((BB370/BC370)-1)*100))</f>
        <v>0</v>
      </c>
      <c r="BV370" s="252">
        <f>IF(BD370=0,0,IF(BD370&gt;BC370,0,((BC370/BD370)-1)*100))</f>
        <v>0</v>
      </c>
      <c r="BW370" s="252">
        <f>IF(BE370=0,0,IF(BE370&gt;BD370,0,((BD370/BE370)-1)*100))</f>
        <v>0</v>
      </c>
      <c r="BX370" s="252">
        <f>IF(BF370=0,0,IF(BF370&gt;BE370,0,((BE370/BF370)-1)*100))</f>
        <v>0</v>
      </c>
      <c r="BY370" s="252">
        <f>IF(BG370=0,0,IF(BG370&gt;BF370,0,((BF370/BG370)-1)*100))</f>
        <v>0</v>
      </c>
      <c r="BZ370" s="252">
        <f>IF(BH370=0,0,IF(BH370&gt;BG370,0,((BG370/BH370)-1)*100))</f>
        <v>0</v>
      </c>
      <c r="CA370" s="253">
        <f>IF(BI370=0,0,IF(BI370&gt;BH370,0,((BH370/BI370)-1)*100))</f>
        <v>0</v>
      </c>
      <c r="CB370" s="250">
        <f>AVERAGE(BK370:CA370)</f>
        <v>11.25317362583596</v>
      </c>
      <c r="CC370" s="250">
        <f>SQRT(AVERAGE((BK370-$CB370)^2,(BL370-$CB370)^2,(BM370-$CB370)^2,(BN370-$CB370)^2,(BO370-$CB370)^2,(BP370-$CB370)^2,(BQ370-$CB370)^2,(BR370-$CB370)^2,(BS370-$CB370)^2,(BT370-$CB370)^2,(BU370-$CB370)^2,(BV370-$CB370)^2,(BW370-$CB370)^2,(BX370-$CB370)^2,(BY370-$CB370)^2,(BZ370-$CB370)^2,(CA370-$CB370)^2))</f>
        <v>34.57538904716355</v>
      </c>
      <c r="CD370" t="s" s="116">
        <v>188</v>
      </c>
      <c r="CE370" t="s" s="402">
        <f>IF(AN370="n/a","n/a",IF(U370&lt;0,"n/a",IF(U370="n/a","n/a",I370+AN370-U370)))</f>
        <v>143</v>
      </c>
      <c r="CF370" t="s" s="402">
        <f>IF(AN370="n/a","n/a",I370+AN370)</f>
        <v>143</v>
      </c>
      <c r="CG370" s="250">
        <f>D370/10+(1000-E370)/100+IF(F370="N",2,IF(F370="Y",1,0))+IF(G370="N",2,IF(G370="Y",1,0))+IF(L370&gt;10,5,L370/2)+IF(S370&gt;100,0,IF(S370&lt;0,0,(100-S370)/10))+IF(U370&gt;100,0,IF(U370&lt;0,0,(100-U370)/10))+IF(X370="-",0,IF(X370="N/A",0,IF(X370&gt;5,0,5-X370)))+IF(Y370&gt;5,0,5-Y370)+IF(Z370="N/A",0,IF(Z370&gt;5,0,5-Z370))+IF(AB370&lt;0,0,IF(AB370="-",0,IF(AB370="N/A",0,IF(AB370&gt;10,5,AB370/2))))+IF(AC370="n/a",0,IF(AC370&lt;0,0,IF(AC370&gt;10,5,AC370/2)))+IF(AE370="n/a",0,IF(AE370&lt;0,0,IF(AE370&gt;10,5,AE370/2)))+AF370/10+IF(AG370&gt;100000,3,IF(AG370&gt;10000,2,IF(AG370&gt;1000,1,0)))+IF(AL370&gt;10,5,AL370/2)+IF(AM370="n/a",0,IF(AM370&gt;10,5,AM370/2))+IF(AN370="n/a",0,IF(AN370&gt;10,5,AN370/2))+IF(AO370="n/a",0,IF(AO370&lt;0,0,IF(AO370&gt;10,5,AO370/2)))+IF(CB370&gt;10,5,CB370/2)</f>
        <v>46.90453449756535</v>
      </c>
      <c r="CH370" s="255">
        <f>IF(AB370="n/a",1.03*AP370,IF(AB370&lt;0,1.01*AP370,IF(AB370&gt;10,1.1*AP370,(1+AB370/100)*AP370)))</f>
        <v>1.2726</v>
      </c>
      <c r="CI370" s="256">
        <f>IF($AC370="n/a",1.03*CH370,IF($AC370&lt;0,1.01*CH370,IF($AC370&gt;10,1.1*CH370,(1+$AC370/100)*CH370)))</f>
        <v>1.39986</v>
      </c>
      <c r="CJ370" s="257">
        <f>IF($AE370="n/a",1.03*CI370,IF($AE370&lt;0,1.01*CI370,IF($AE370&gt;10,1.1*CI370,(1+$AE370/100)*CI370)))</f>
        <v>1.539846</v>
      </c>
      <c r="CK370" s="257">
        <f>IF($AE370="n/a",1.03*CJ370,IF($AE370&lt;0,1.01*CJ370,IF($AE370&gt;10,1.1*CJ370,(1+$AE370/100)*CJ370)))</f>
        <v>1.693830600000001</v>
      </c>
      <c r="CL370" s="258">
        <f>IF($AE370="n/a",1.03*CK370,IF($AE370&lt;0,1.01*CK370,IF($AE370&gt;10,1.1*CK370,(1+$AE370/100)*CK370)))</f>
        <v>1.863213660000001</v>
      </c>
      <c r="CM370" s="256">
        <f>SUM(CH370:CL370)</f>
        <v>7.76935026</v>
      </c>
      <c r="CN370" s="253">
        <f>(CM370/H370)*100</f>
        <v>9.22944910905203</v>
      </c>
      <c r="CO370" s="259">
        <v>0.77</v>
      </c>
      <c r="CP370" s="260">
        <v>48.8</v>
      </c>
      <c r="CQ370" s="261">
        <v>-4.1</v>
      </c>
      <c r="CR370" s="260">
        <v>8.300000000000001</v>
      </c>
      <c r="CS370" s="261">
        <v>14.6</v>
      </c>
    </row>
    <row r="371" ht="11.25" customHeight="1">
      <c r="A371" t="s" s="146">
        <v>1891</v>
      </c>
      <c r="B371" t="s" s="146">
        <v>1892</v>
      </c>
      <c r="C371" t="s" s="273">
        <v>265</v>
      </c>
      <c r="D371" s="267">
        <v>8</v>
      </c>
      <c r="E371" s="85">
        <v>410</v>
      </c>
      <c r="F371" t="s" s="151">
        <v>129</v>
      </c>
      <c r="G371" t="s" s="152">
        <v>129</v>
      </c>
      <c r="H371" s="496">
        <v>15.75</v>
      </c>
      <c r="I371" s="269">
        <f>(R371/H371)*100</f>
        <v>3.047619047619047</v>
      </c>
      <c r="J371" s="270">
        <v>0.11</v>
      </c>
      <c r="K371" s="270">
        <v>0.12</v>
      </c>
      <c r="L371" s="269">
        <f>((K371/J371)-1)*100</f>
        <v>9.090909090909083</v>
      </c>
      <c r="M371" s="272">
        <v>42969</v>
      </c>
      <c r="N371" s="272">
        <v>42971</v>
      </c>
      <c r="O371" s="272">
        <v>42999</v>
      </c>
      <c r="P371" t="s" s="273">
        <v>860</v>
      </c>
      <c r="Q371" s="329"/>
      <c r="R371" s="271">
        <f>K371*4</f>
        <v>0.48</v>
      </c>
      <c r="S371" s="275">
        <f>IF(OR(W371&lt;0.01,W371="n/a"),"n/a",R371/W371*100)</f>
        <v>102.1276595744681</v>
      </c>
      <c r="T371" s="276">
        <f>IF(OR(W371&lt;0.01,Z371="n/a"),"n/a",(H371/SQRT(22.5*W371*(H371/Z371))-1)*100)</f>
        <v>69.54256353807982</v>
      </c>
      <c r="U371" s="269">
        <f>IF(OR(W371&lt;0.01,W371="n/a"),"n/a",H371/W371)</f>
        <v>33.51063829787234</v>
      </c>
      <c r="V371" s="277">
        <v>5</v>
      </c>
      <c r="W371" s="268">
        <v>0.47</v>
      </c>
      <c r="X371" s="268">
        <v>4.21</v>
      </c>
      <c r="Y371" s="278">
        <v>0.8</v>
      </c>
      <c r="Z371" s="279">
        <v>1.93</v>
      </c>
      <c r="AA371" s="280">
        <v>6.3</v>
      </c>
      <c r="AB371" s="281">
        <v>-31.2</v>
      </c>
      <c r="AC371" s="282">
        <v>20.29</v>
      </c>
      <c r="AD371" s="283">
        <v>-10</v>
      </c>
      <c r="AE371" s="283">
        <v>8</v>
      </c>
      <c r="AF371" s="284">
        <v>4</v>
      </c>
      <c r="AG371" s="285">
        <v>467</v>
      </c>
      <c r="AH371" s="286">
        <v>0.1</v>
      </c>
      <c r="AI371" s="287">
        <v>0.2</v>
      </c>
      <c r="AJ371" t="s" s="368">
        <f>IF(OR(AD371&lt;0,AD371="n/a",AD371=0,AN371="n/a"),"n/a",AN371/AD371)</f>
        <v>143</v>
      </c>
      <c r="AK371" t="s" s="368">
        <f>IF(OR(AN371&lt;0,AN371="n/a",AO371&lt;0,AO371="n/a"),"n/a",AN371/AO371)</f>
        <v>143</v>
      </c>
      <c r="AL371" s="290">
        <f>((AP371/AQ371)^(1/1)-1)*100</f>
        <v>16.66666666666667</v>
      </c>
      <c r="AM371" s="290">
        <f>IF(AS371=0,"n/a",((AP371/AS371)^(1/3)-1)*100)</f>
        <v>17.33438845558204</v>
      </c>
      <c r="AN371" s="290">
        <f>IF(AV371=0,"n/a",((AP371/AV371)^(1/5)-1)*100)</f>
        <v>18.46644525422441</v>
      </c>
      <c r="AO371" t="s" s="368">
        <f>IF(BB371=0,"n/a",((AP371/BB371)^(1/10)-1)*100)</f>
        <v>143</v>
      </c>
      <c r="AP371" s="288">
        <v>0.42</v>
      </c>
      <c r="AQ371" s="288">
        <v>0.36</v>
      </c>
      <c r="AR371" s="288">
        <v>0.3</v>
      </c>
      <c r="AS371" s="288">
        <v>0.26</v>
      </c>
      <c r="AT371" s="292"/>
      <c r="AU371" s="288">
        <v>0.22</v>
      </c>
      <c r="AV371" s="288">
        <v>0.18</v>
      </c>
      <c r="AW371" s="292"/>
      <c r="AX371" s="293">
        <v>0.08</v>
      </c>
      <c r="AY371" s="403">
        <v>0</v>
      </c>
      <c r="AZ371" s="426">
        <v>0</v>
      </c>
      <c r="BA371" s="426">
        <v>0</v>
      </c>
      <c r="BB371" s="426">
        <v>0</v>
      </c>
      <c r="BC371" s="426">
        <v>0</v>
      </c>
      <c r="BD371" s="426">
        <v>0</v>
      </c>
      <c r="BE371" s="426">
        <v>0</v>
      </c>
      <c r="BF371" s="426">
        <v>0</v>
      </c>
      <c r="BG371" s="426">
        <v>0</v>
      </c>
      <c r="BH371" s="426">
        <v>0</v>
      </c>
      <c r="BI371" s="494">
        <v>0</v>
      </c>
      <c r="BJ371" s="293">
        <f>SUM(AP371:BI371)</f>
        <v>1.82</v>
      </c>
      <c r="BK371" s="297">
        <f>((AP371/AQ371)-1)*100</f>
        <v>16.66666666666667</v>
      </c>
      <c r="BL371" s="297">
        <f>((AQ371/AR371)-1)*100</f>
        <v>20</v>
      </c>
      <c r="BM371" s="297">
        <f>((AR371/AS371)-1)*100</f>
        <v>15.38461538461537</v>
      </c>
      <c r="BN371" s="297">
        <f>IF(AU371=0,0,IF(AU371&gt;AS371,0,((AS371/AU371)-1)*100))</f>
        <v>18.18181818181819</v>
      </c>
      <c r="BO371" s="297">
        <f>IF(AV371=0,0,IF(AV371&gt;AU371,0,((AU371/AV371)-1)*100))</f>
        <v>22.22222222222223</v>
      </c>
      <c r="BP371" s="297">
        <f>IF(AX371=0,0,IF(AX371&gt;AV371,0,((AV371/AX371)-1)*100))</f>
        <v>125</v>
      </c>
      <c r="BQ371" s="298">
        <f>IF(AY371=0,0,IF(AY371&gt;AX371,0,((AX371/AY371)-1)*100))</f>
        <v>0</v>
      </c>
      <c r="BR371" s="299">
        <f>IF(AZ371=0,0,IF(AZ371&gt;AY371,0,((AY371/AZ371)-1)*100))</f>
        <v>0</v>
      </c>
      <c r="BS371" s="299">
        <f>IF(BA371=0,0,IF(BA371&gt;AZ371,0,((AZ371/BA371)-1)*100))</f>
        <v>0</v>
      </c>
      <c r="BT371" s="299">
        <f>IF(BB371=0,0,IF(BB371&gt;BA371,0,((BA371/BB371)-1)*100))</f>
        <v>0</v>
      </c>
      <c r="BU371" s="299">
        <f>IF(BC371=0,0,IF(BC371&gt;BB371,0,((BB371/BC371)-1)*100))</f>
        <v>0</v>
      </c>
      <c r="BV371" s="299">
        <f>IF(BD371=0,0,IF(BD371&gt;BC371,0,((BC371/BD371)-1)*100))</f>
        <v>0</v>
      </c>
      <c r="BW371" s="299">
        <f>IF(BE371=0,0,IF(BE371&gt;BD371,0,((BD371/BE371)-1)*100))</f>
        <v>0</v>
      </c>
      <c r="BX371" s="299">
        <f>IF(BF371=0,0,IF(BF371&gt;BE371,0,((BE371/BF371)-1)*100))</f>
        <v>0</v>
      </c>
      <c r="BY371" s="299">
        <f>IF(BG371=0,0,IF(BG371&gt;BF371,0,((BF371/BG371)-1)*100))</f>
        <v>0</v>
      </c>
      <c r="BZ371" s="299">
        <f>IF(BH371=0,0,IF(BH371&gt;BG371,0,((BG371/BH371)-1)*100))</f>
        <v>0</v>
      </c>
      <c r="CA371" s="300">
        <f>IF(BI371=0,0,IF(BI371&gt;BH371,0,((BH371/BI371)-1)*100))</f>
        <v>0</v>
      </c>
      <c r="CB371" s="297">
        <f>AVERAGE(BK371:CA371)</f>
        <v>12.79148955619544</v>
      </c>
      <c r="CC371" s="297">
        <f>SQRT(AVERAGE((BK371-$CB371)^2,(BL371-$CB371)^2,(BM371-$CB371)^2,(BN371-$CB371)^2,(BO371-$CB371)^2,(BP371-$CB371)^2,(BQ371-$CB371)^2,(BR371-$CB371)^2,(BS371-$CB371)^2,(BT371-$CB371)^2,(BU371-$CB371)^2,(BV371-$CB371)^2,(BW371-$CB371)^2,(BX371-$CB371)^2,(BY371-$CB371)^2,(BZ371-$CB371)^2,(CA371-$CB371)^2))</f>
        <v>29.28791394482841</v>
      </c>
      <c r="CD371" t="s" s="146">
        <v>132</v>
      </c>
      <c r="CE371" s="301">
        <f>IF(AN371="n/a","n/a",IF(U371&lt;0,"n/a",IF(U371="n/a","n/a",I371+AN371-U371)))</f>
        <v>-11.99657399602889</v>
      </c>
      <c r="CF371" s="301">
        <f>IF(AN371="n/a","n/a",I371+AN371)</f>
        <v>21.51406430184345</v>
      </c>
      <c r="CG371" s="297">
        <f>D371/10+(1000-E371)/100+IF(F371="N",2,IF(F371="Y",1,0))+IF(G371="N",2,IF(G371="Y",1,0))+IF(L371&gt;10,5,L371/2)+IF(S371&gt;100,0,IF(S371&lt;0,0,(100-S371)/10))+IF(U371&gt;100,0,IF(U371&lt;0,0,(100-U371)/10))+IF(X371="-",0,IF(X371="N/A",0,IF(X371&gt;5,0,5-X371)))+IF(Y371&gt;5,0,5-Y371)+IF(Z371="N/A",0,IF(Z371&gt;5,0,5-Z371))+IF(AB371&lt;0,0,IF(AB371="-",0,IF(AB371="N/A",0,IF(AB371&gt;10,5,AB371/2))))+IF(AC371="n/a",0,IF(AC371&lt;0,0,IF(AC371&gt;10,5,AC371/2)))+IF(AE371="n/a",0,IF(AE371&lt;0,0,IF(AE371&gt;10,5,AE371/2)))+AF371/10+IF(AG371&gt;100000,3,IF(AG371&gt;10000,2,IF(AG371&gt;1000,1,0)))+IF(AL371&gt;10,5,AL371/2)+IF(AM371="n/a",0,IF(AM371&gt;10,5,AM371/2))+IF(AN371="n/a",0,IF(AN371&gt;10,5,AN371/2))+IF(AO371="n/a",0,IF(AO371&lt;0,0,IF(AO371&gt;10,5,AO371/2)))+IF(CB371&gt;10,5,CB371/2)</f>
        <v>55.35439071566731</v>
      </c>
      <c r="CH371" s="302">
        <f>IF(AB371="n/a",1.03*AP371,IF(AB371&lt;0,1.01*AP371,IF(AB371&gt;10,1.1*AP371,(1+AB371/100)*AP371)))</f>
        <v>0.4242</v>
      </c>
      <c r="CI371" s="303">
        <f>IF($AC371="n/a",1.03*CH371,IF($AC371&lt;0,1.01*CH371,IF($AC371&gt;10,1.1*CH371,(1+$AC371/100)*CH371)))</f>
        <v>0.46662</v>
      </c>
      <c r="CJ371" s="304">
        <f>IF($AE371="n/a",1.03*CI371,IF($AE371&lt;0,1.01*CI371,IF($AE371&gt;10,1.1*CI371,(1+$AE371/100)*CI371)))</f>
        <v>0.5039496</v>
      </c>
      <c r="CK371" s="304">
        <f>IF($AE371="n/a",1.03*CJ371,IF($AE371&lt;0,1.01*CJ371,IF($AE371&gt;10,1.1*CJ371,(1+$AE371/100)*CJ371)))</f>
        <v>0.544265568</v>
      </c>
      <c r="CL371" s="305">
        <f>IF($AE371="n/a",1.03*CK371,IF($AE371&lt;0,1.01*CK371,IF($AE371&gt;10,1.1*CK371,(1+$AE371/100)*CK371)))</f>
        <v>0.5878068134400001</v>
      </c>
      <c r="CM371" s="303">
        <f>SUM(CH371:CL371)</f>
        <v>2.526841981440</v>
      </c>
      <c r="CN371" s="300">
        <f>(CM371/H371)*100</f>
        <v>16.043441152</v>
      </c>
      <c r="CO371" s="306">
        <v>1.17</v>
      </c>
      <c r="CP371" s="307">
        <v>30.7</v>
      </c>
      <c r="CQ371" s="308">
        <v>-20.5</v>
      </c>
      <c r="CR371" s="307">
        <v>16</v>
      </c>
      <c r="CS371" s="308">
        <v>9.4</v>
      </c>
    </row>
    <row r="372" ht="11.25" customHeight="1">
      <c r="A372" t="s" s="110">
        <v>1893</v>
      </c>
      <c r="B372" t="s" s="110">
        <v>1894</v>
      </c>
      <c r="C372" t="s" s="110">
        <v>372</v>
      </c>
      <c r="D372" s="174">
        <v>8</v>
      </c>
      <c r="E372" s="85">
        <v>376</v>
      </c>
      <c r="F372" t="s" s="118">
        <v>129</v>
      </c>
      <c r="G372" t="s" s="113">
        <v>129</v>
      </c>
      <c r="H372" s="495">
        <v>17.98</v>
      </c>
      <c r="I372" s="177">
        <f>(R372/H372)*100</f>
        <v>4.171301446051167</v>
      </c>
      <c r="J372" s="311">
        <v>0.18</v>
      </c>
      <c r="K372" s="311">
        <v>0.1875</v>
      </c>
      <c r="L372" s="177">
        <f>((K372/J372)-1)*100</f>
        <v>4.166666666666674</v>
      </c>
      <c r="M372" s="179">
        <v>42808</v>
      </c>
      <c r="N372" s="179">
        <v>42810</v>
      </c>
      <c r="O372" s="179">
        <v>42824</v>
      </c>
      <c r="P372" t="s" s="173">
        <v>186</v>
      </c>
      <c r="Q372" s="492"/>
      <c r="R372" s="180">
        <f>K372*4</f>
        <v>0.75</v>
      </c>
      <c r="S372" s="181">
        <f>IF(OR(W372&lt;0.01,W372="n/a"),"n/a",R372/W372*100)</f>
        <v>241.9354838709677</v>
      </c>
      <c r="T372" s="182">
        <f>IF(OR(W372&lt;0.01,Z372="n/a"),"n/a",(H372/SQRT(22.5*W372*(H372/Z372))-1)*100)</f>
        <v>108.7209726990665</v>
      </c>
      <c r="U372" s="177">
        <f>IF(OR(W372&lt;0.01,W372="n/a"),"n/a",H372/W372)</f>
        <v>58</v>
      </c>
      <c r="V372" s="183">
        <v>12</v>
      </c>
      <c r="W372" s="176">
        <v>0.31</v>
      </c>
      <c r="X372" s="176">
        <v>7.37</v>
      </c>
      <c r="Y372" s="184">
        <v>7.45</v>
      </c>
      <c r="Z372" s="185">
        <v>1.69</v>
      </c>
      <c r="AA372" s="186">
        <v>3.1</v>
      </c>
      <c r="AB372" s="187">
        <v>18.5</v>
      </c>
      <c r="AC372" s="188">
        <v>5.8</v>
      </c>
      <c r="AD372" s="189">
        <v>4.3</v>
      </c>
      <c r="AE372" s="189">
        <v>8</v>
      </c>
      <c r="AF372" s="190">
        <v>2</v>
      </c>
      <c r="AG372" s="191">
        <v>1963</v>
      </c>
      <c r="AH372" s="192">
        <v>2</v>
      </c>
      <c r="AI372" s="193">
        <v>1.18</v>
      </c>
      <c r="AJ372" s="194">
        <f>IF(OR(AD372&lt;0,AD372="n/a",AD372=0,AN372="n/a"),"n/a",AN372/AD372)</f>
        <v>3.033855297363901</v>
      </c>
      <c r="AK372" t="s" s="338">
        <f>IF(OR(AN372&lt;0,AN372="n/a",AO372&lt;0,AO372="n/a"),"n/a",AN372/AO372)</f>
        <v>143</v>
      </c>
      <c r="AL372" s="196">
        <f>((AP372/AQ372)^(1/1)-1)*100</f>
        <v>5.88235294117645</v>
      </c>
      <c r="AM372" s="196">
        <f>IF(AS372=0,"n/a",((AP372/AS372)^(1/3)-1)*100)</f>
        <v>6.265856918261115</v>
      </c>
      <c r="AN372" s="196">
        <f>IF(AV372=0,"n/a",((AP372/AV372)^(1/5)-1)*100)</f>
        <v>13.04557777866478</v>
      </c>
      <c r="AO372" t="s" s="338">
        <f>IF(BB372=0,"n/a",((AP372/BB372)^(1/10)-1)*100)</f>
        <v>143</v>
      </c>
      <c r="AP372" s="194">
        <v>0.72</v>
      </c>
      <c r="AQ372" s="194">
        <v>0.68</v>
      </c>
      <c r="AR372" s="194">
        <v>0.64</v>
      </c>
      <c r="AS372" s="194">
        <v>0.6</v>
      </c>
      <c r="AT372" s="199"/>
      <c r="AU372" s="194">
        <v>0.53</v>
      </c>
      <c r="AV372" s="194">
        <v>0.39</v>
      </c>
      <c r="AW372" s="199"/>
      <c r="AX372" s="200">
        <v>0.18</v>
      </c>
      <c r="AY372" s="370">
        <v>0</v>
      </c>
      <c r="AZ372" s="203">
        <v>0</v>
      </c>
      <c r="BA372" s="203">
        <v>0</v>
      </c>
      <c r="BB372" s="203">
        <v>0</v>
      </c>
      <c r="BC372" s="203">
        <v>0</v>
      </c>
      <c r="BD372" s="203">
        <v>0</v>
      </c>
      <c r="BE372" s="203">
        <v>0</v>
      </c>
      <c r="BF372" s="203">
        <v>0</v>
      </c>
      <c r="BG372" s="203">
        <v>0</v>
      </c>
      <c r="BH372" s="203">
        <v>0</v>
      </c>
      <c r="BI372" s="204">
        <v>0</v>
      </c>
      <c r="BJ372" s="200">
        <f>SUM(AP372:BI372)</f>
        <v>3.74</v>
      </c>
      <c r="BK372" s="205">
        <f>((AP372/AQ372)-1)*100</f>
        <v>5.88235294117645</v>
      </c>
      <c r="BL372" s="205">
        <f>((AQ372/AR372)-1)*100</f>
        <v>6.25</v>
      </c>
      <c r="BM372" s="205">
        <f>((AR372/AS372)-1)*100</f>
        <v>6.666666666666665</v>
      </c>
      <c r="BN372" s="205">
        <f>IF(AU372=0,0,IF(AU372&gt;AS372,0,((AS372/AU372)-1)*100))</f>
        <v>13.20754716981132</v>
      </c>
      <c r="BO372" s="205">
        <f>IF(AV372=0,0,IF(AV372&gt;AU372,0,((AU372/AV372)-1)*100))</f>
        <v>35.8974358974359</v>
      </c>
      <c r="BP372" s="205">
        <f>IF(AX372=0,0,IF(AX372&gt;AV372,0,((AV372/AX372)-1)*100))</f>
        <v>116.6666666666667</v>
      </c>
      <c r="BQ372" s="206">
        <f>IF(AY372=0,0,IF(AY372&gt;AX372,0,((AX372/AY372)-1)*100))</f>
        <v>0</v>
      </c>
      <c r="BR372" s="207">
        <f>IF(AZ372=0,0,IF(AZ372&gt;AY372,0,((AY372/AZ372)-1)*100))</f>
        <v>0</v>
      </c>
      <c r="BS372" s="207">
        <f>IF(BA372=0,0,IF(BA372&gt;AZ372,0,((AZ372/BA372)-1)*100))</f>
        <v>0</v>
      </c>
      <c r="BT372" s="207">
        <f>IF(BB372=0,0,IF(BB372&gt;BA372,0,((BA372/BB372)-1)*100))</f>
        <v>0</v>
      </c>
      <c r="BU372" s="207">
        <f>IF(BC372=0,0,IF(BC372&gt;BB372,0,((BB372/BC372)-1)*100))</f>
        <v>0</v>
      </c>
      <c r="BV372" s="207">
        <f>IF(BD372=0,0,IF(BD372&gt;BC372,0,((BC372/BD372)-1)*100))</f>
        <v>0</v>
      </c>
      <c r="BW372" s="207">
        <f>IF(BE372=0,0,IF(BE372&gt;BD372,0,((BD372/BE372)-1)*100))</f>
        <v>0</v>
      </c>
      <c r="BX372" s="207">
        <f>IF(BF372=0,0,IF(BF372&gt;BE372,0,((BE372/BF372)-1)*100))</f>
        <v>0</v>
      </c>
      <c r="BY372" s="207">
        <f>IF(BG372=0,0,IF(BG372&gt;BF372,0,((BF372/BG372)-1)*100))</f>
        <v>0</v>
      </c>
      <c r="BZ372" s="207">
        <f>IF(BH372=0,0,IF(BH372&gt;BG372,0,((BG372/BH372)-1)*100))</f>
        <v>0</v>
      </c>
      <c r="CA372" s="208">
        <f>IF(BI372=0,0,IF(BI372&gt;BH372,0,((BH372/BI372)-1)*100))</f>
        <v>0</v>
      </c>
      <c r="CB372" s="205">
        <f>AVERAGE(BK372:CA372)</f>
        <v>10.85709819657394</v>
      </c>
      <c r="CC372" s="205">
        <f>SQRT(AVERAGE((BK372-$CB372)^2,(BL372-$CB372)^2,(BM372-$CB372)^2,(BN372-$CB372)^2,(BO372-$CB372)^2,(BP372-$CB372)^2,(BQ372-$CB372)^2,(BR372-$CB372)^2,(BS372-$CB372)^2,(BT372-$CB372)^2,(BU372-$CB372)^2,(BV372-$CB372)^2,(BW372-$CB372)^2,(BX372-$CB372)^2,(BY372-$CB372)^2,(BZ372-$CB372)^2,(CA372-$CB372)^2))</f>
        <v>27.85295787089408</v>
      </c>
      <c r="CD372" t="s" s="110">
        <v>285</v>
      </c>
      <c r="CE372" s="209">
        <f>IF(AN372="n/a","n/a",IF(U372&lt;0,"n/a",IF(U372="n/a","n/a",I372+AN372-U372)))</f>
        <v>-40.78312077528406</v>
      </c>
      <c r="CF372" s="209">
        <f>IF(AN372="n/a","n/a",I372+AN372)</f>
        <v>17.21687922471594</v>
      </c>
      <c r="CG372" s="205">
        <f>D372/10+(1000-E372)/100+IF(F372="N",2,IF(F372="Y",1,0))+IF(G372="N",2,IF(G372="Y",1,0))+IF(L372&gt;10,5,L372/2)+IF(S372&gt;100,0,IF(S372&lt;0,0,(100-S372)/10))+IF(U372&gt;100,0,IF(U372&lt;0,0,(100-U372)/10))+IF(X372="-",0,IF(X372="N/A",0,IF(X372&gt;5,0,5-X372)))+IF(Y372&gt;5,0,5-Y372)+IF(Z372="N/A",0,IF(Z372&gt;5,0,5-Z372))+IF(AB372&lt;0,0,IF(AB372="-",0,IF(AB372="N/A",0,IF(AB372&gt;10,5,AB372/2))))+IF(AC372="n/a",0,IF(AC372&lt;0,0,IF(AC372&gt;10,5,AC372/2)))+IF(AE372="n/a",0,IF(AE372&lt;0,0,IF(AE372&gt;10,5,AE372/2)))+AF372/10+IF(AG372&gt;100000,3,IF(AG372&gt;10000,2,IF(AG372&gt;1000,1,0)))+IF(AL372&gt;10,5,AL372/2)+IF(AM372="n/a",0,IF(AM372&gt;10,5,AM372/2))+IF(AN372="n/a",0,IF(AN372&gt;10,5,AN372/2))+IF(AO372="n/a",0,IF(AO372&lt;0,0,IF(AO372&gt;10,5,AO372/2)))+IF(CB372&gt;10,5,CB372/2)</f>
        <v>45.80743826305212</v>
      </c>
      <c r="CH372" s="315">
        <f>IF(AB372="n/a",1.03*AP372,IF(AB372&lt;0,1.01*AP372,IF(AB372&gt;10,1.1*AP372,(1+AB372/100)*AP372)))</f>
        <v>0.792</v>
      </c>
      <c r="CI372" s="211">
        <f>IF($AC372="n/a",1.03*CH372,IF($AC372&lt;0,1.01*CH372,IF($AC372&gt;10,1.1*CH372,(1+$AC372/100)*CH372)))</f>
        <v>0.8379360000000001</v>
      </c>
      <c r="CJ372" s="212">
        <f>IF($AE372="n/a",1.03*CI372,IF($AE372&lt;0,1.01*CI372,IF($AE372&gt;10,1.1*CI372,(1+$AE372/100)*CI372)))</f>
        <v>0.9049708800000001</v>
      </c>
      <c r="CK372" s="212">
        <f>IF($AE372="n/a",1.03*CJ372,IF($AE372&lt;0,1.01*CJ372,IF($AE372&gt;10,1.1*CJ372,(1+$AE372/100)*CJ372)))</f>
        <v>0.9773685504000003</v>
      </c>
      <c r="CL372" s="210">
        <f>IF($AE372="n/a",1.03*CK372,IF($AE372&lt;0,1.01*CK372,IF($AE372&gt;10,1.1*CK372,(1+$AE372/100)*CK372)))</f>
        <v>1.055558034432</v>
      </c>
      <c r="CM372" s="211">
        <f>SUM(CH372:CL372)</f>
        <v>4.567833464832001</v>
      </c>
      <c r="CN372" s="208">
        <f>(CM372/H372)*100</f>
        <v>25.40508044956619</v>
      </c>
      <c r="CO372" s="213">
        <v>0.7</v>
      </c>
      <c r="CP372" s="214">
        <v>-0.3</v>
      </c>
      <c r="CQ372" s="215">
        <v>-19.6</v>
      </c>
      <c r="CR372" s="214">
        <v>-7.2</v>
      </c>
      <c r="CS372" s="215">
        <v>-11.1</v>
      </c>
    </row>
    <row r="373" ht="11.25" customHeight="1">
      <c r="A373" t="s" s="116">
        <v>1895</v>
      </c>
      <c r="B373" t="s" s="116">
        <v>1896</v>
      </c>
      <c r="C373" t="s" s="227">
        <v>259</v>
      </c>
      <c r="D373" s="218">
        <v>7</v>
      </c>
      <c r="E373" s="85">
        <v>443</v>
      </c>
      <c r="F373" t="s" s="220">
        <v>55</v>
      </c>
      <c r="G373" t="s" s="221">
        <v>141</v>
      </c>
      <c r="H373" s="493">
        <v>200.82</v>
      </c>
      <c r="I373" s="223">
        <f>(R373/H373)*100</f>
        <v>1.513793446867842</v>
      </c>
      <c r="J373" s="224">
        <v>0.725</v>
      </c>
      <c r="K373" s="224">
        <v>0.76</v>
      </c>
      <c r="L373" s="223">
        <f>((K373/J373)-1)*100</f>
        <v>4.827586206896561</v>
      </c>
      <c r="M373" s="323">
        <v>42684</v>
      </c>
      <c r="N373" s="323">
        <v>42688</v>
      </c>
      <c r="O373" s="323">
        <v>42716</v>
      </c>
      <c r="P373" t="s" s="227">
        <v>136</v>
      </c>
      <c r="Q373" s="316"/>
      <c r="R373" s="225">
        <f>K373*4</f>
        <v>3.04</v>
      </c>
      <c r="S373" s="228">
        <f>IF(OR(W373&lt;0.01,W373="n/a"),"n/a",R373/W373*100)</f>
        <v>48.95330112721417</v>
      </c>
      <c r="T373" s="229">
        <f>IF(OR(W373&lt;0.01,Z373="n/a"),"n/a",(H373/SQRT(22.5*W373*(H373/Z373))-1)*100)</f>
        <v>312.5174015100182</v>
      </c>
      <c r="U373" s="223">
        <f>IF(OR(W373&lt;0.01,W373="n/a"),"n/a",H373/W373)</f>
        <v>32.33816425120773</v>
      </c>
      <c r="V373" s="230">
        <v>9</v>
      </c>
      <c r="W373" s="222">
        <v>6.21</v>
      </c>
      <c r="X373" s="222">
        <v>2.97</v>
      </c>
      <c r="Y373" s="231">
        <v>4.15</v>
      </c>
      <c r="Z373" s="232">
        <v>11.84</v>
      </c>
      <c r="AA373" s="233">
        <v>38.3</v>
      </c>
      <c r="AB373" s="234">
        <v>-8.699999999999999</v>
      </c>
      <c r="AC373" s="235">
        <v>8.51</v>
      </c>
      <c r="AD373" s="236">
        <v>3</v>
      </c>
      <c r="AE373" s="236">
        <v>10.89</v>
      </c>
      <c r="AF373" s="237">
        <v>22</v>
      </c>
      <c r="AG373" s="238">
        <v>25675</v>
      </c>
      <c r="AH373" s="626">
        <v>0.2</v>
      </c>
      <c r="AI373" s="240">
        <v>0.85</v>
      </c>
      <c r="AJ373" s="241">
        <f>IF(OR(AD373&lt;0,AD373="n/a",AD373=0,AN373="n/a"),"n/a",AN373/AD373)</f>
        <v>4.540043301700969</v>
      </c>
      <c r="AK373" s="242">
        <f>IF(OR(AN373&lt;0,AN373="n/a",AO373&lt;0,AO373="n/a"),"n/a",AN373/AO373)</f>
        <v>1.157624953856372</v>
      </c>
      <c r="AL373" s="243">
        <f>((AP373/AQ373)^(1/1)-1)*100</f>
        <v>9.719626168224305</v>
      </c>
      <c r="AM373" s="243">
        <f>IF(AS373=0,"n/a",((AP373/AS373)^(1/3)-1)*100)</f>
        <v>11.98347492415908</v>
      </c>
      <c r="AN373" s="243">
        <f>IF(AV373=0,"n/a",((AP373/AV373)^(1/5)-1)*100)</f>
        <v>13.62012990510291</v>
      </c>
      <c r="AO373" s="244">
        <f>IF(BB373=0,"n/a",((AP373/BB373)^(1/10)-1)*100)</f>
        <v>11.76558077789396</v>
      </c>
      <c r="AP373" s="241">
        <v>2.935</v>
      </c>
      <c r="AQ373" s="241">
        <v>2.675</v>
      </c>
      <c r="AR373" s="241">
        <v>2.39</v>
      </c>
      <c r="AS373" s="241">
        <v>2.09</v>
      </c>
      <c r="AT373" s="245"/>
      <c r="AU373" s="241">
        <v>1.79</v>
      </c>
      <c r="AV373" s="241">
        <v>1.55</v>
      </c>
      <c r="AW373" s="245"/>
      <c r="AX373" s="246">
        <v>1.28</v>
      </c>
      <c r="AY373" s="394">
        <v>1.16</v>
      </c>
      <c r="AZ373" s="317">
        <v>1.16</v>
      </c>
      <c r="BA373" s="248">
        <v>1.16</v>
      </c>
      <c r="BB373" s="248">
        <v>0.965</v>
      </c>
      <c r="BC373" s="248">
        <v>0.84</v>
      </c>
      <c r="BD373" s="317">
        <v>0.66</v>
      </c>
      <c r="BE373" s="317">
        <v>0.66</v>
      </c>
      <c r="BF373" s="317">
        <v>0.66</v>
      </c>
      <c r="BG373" s="248">
        <v>0.84</v>
      </c>
      <c r="BH373" s="317">
        <v>1.02</v>
      </c>
      <c r="BI373" s="249">
        <v>1.035</v>
      </c>
      <c r="BJ373" s="246">
        <f>SUM(AP373:BI373)</f>
        <v>24.87</v>
      </c>
      <c r="BK373" s="250">
        <f>((AP373/AQ373)-1)*100</f>
        <v>9.719626168224305</v>
      </c>
      <c r="BL373" s="250">
        <f>((AQ373/AR373)-1)*100</f>
        <v>11.9246861924686</v>
      </c>
      <c r="BM373" s="250">
        <f>((AR373/AS373)-1)*100</f>
        <v>14.35406698564594</v>
      </c>
      <c r="BN373" s="250">
        <f>IF(AU373=0,0,IF(AU373&gt;AS373,0,((AS373/AU373)-1)*100))</f>
        <v>16.75977653631284</v>
      </c>
      <c r="BO373" s="250">
        <f>IF(AV373=0,0,IF(AV373&gt;AU373,0,((AU373/AV373)-1)*100))</f>
        <v>15.48387096774193</v>
      </c>
      <c r="BP373" s="250">
        <f>IF(AX373=0,0,IF(AX373&gt;AV373,0,((AV373/AX373)-1)*100))</f>
        <v>21.09375</v>
      </c>
      <c r="BQ373" s="251">
        <f>IF(AY373=0,0,IF(AY373&gt;AX373,0,((AX373/AY373)-1)*100))</f>
        <v>10.34482758620692</v>
      </c>
      <c r="BR373" s="252">
        <f>IF(AZ373=0,0,IF(AZ373&gt;AY373,0,((AY373/AZ373)-1)*100))</f>
        <v>0</v>
      </c>
      <c r="BS373" s="252">
        <f>IF(BA373=0,0,IF(BA373&gt;AZ373,0,((AZ373/BA373)-1)*100))</f>
        <v>0</v>
      </c>
      <c r="BT373" s="252">
        <f>IF(BB373=0,0,IF(BB373&gt;BA373,0,((BA373/BB373)-1)*100))</f>
        <v>20.20725388601037</v>
      </c>
      <c r="BU373" s="252">
        <f>IF(BC373=0,0,IF(BC373&gt;BB373,0,((BB373/BC373)-1)*100))</f>
        <v>14.88095238095237</v>
      </c>
      <c r="BV373" s="252">
        <f>IF(BD373=0,0,IF(BD373&gt;BC373,0,((BC373/BD373)-1)*100))</f>
        <v>27.27272727272727</v>
      </c>
      <c r="BW373" s="252">
        <f>IF(BE373=0,0,IF(BE373&gt;BD373,0,((BD373/BE373)-1)*100))</f>
        <v>0</v>
      </c>
      <c r="BX373" s="252">
        <f>IF(BF373=0,0,IF(BF373&gt;BE373,0,((BE373/BF373)-1)*100))</f>
        <v>0</v>
      </c>
      <c r="BY373" s="252">
        <f>IF(BG373=0,0,IF(BG373&gt;BF373,0,((BF373/BG373)-1)*100))</f>
        <v>0</v>
      </c>
      <c r="BZ373" s="252">
        <f>IF(BH373=0,0,IF(BH373&gt;BG373,0,((BG373/BH373)-1)*100))</f>
        <v>0</v>
      </c>
      <c r="CA373" s="253">
        <f>IF(BI373=0,0,IF(BI373&gt;BH373,0,((BH373/BI373)-1)*100))</f>
        <v>0</v>
      </c>
      <c r="CB373" s="250">
        <f>AVERAGE(BK373:CA373)</f>
        <v>9.531855175075915</v>
      </c>
      <c r="CC373" s="250">
        <f>SQRT(AVERAGE((BK373-$CB373)^2,(BL373-$CB373)^2,(BM373-$CB373)^2,(BN373-$CB373)^2,(BO373-$CB373)^2,(BP373-$CB373)^2,(BQ373-$CB373)^2,(BR373-$CB373)^2,(BS373-$CB373)^2,(BT373-$CB373)^2,(BU373-$CB373)^2,(BV373-$CB373)^2,(BW373-$CB373)^2,(BX373-$CB373)^2,(BY373-$CB373)^2,(BZ373-$CB373)^2,(CA373-$CB373)^2))</f>
        <v>8.892599908135164</v>
      </c>
      <c r="CD373" t="s" s="116">
        <v>137</v>
      </c>
      <c r="CE373" s="254">
        <f>IF(AN373="n/a","n/a",IF(U373&lt;0,"n/a",IF(U373="n/a","n/a",I373+AN373-U373)))</f>
        <v>-17.20424089923698</v>
      </c>
      <c r="CF373" s="254">
        <f>IF(AN373="n/a","n/a",I373+AN373)</f>
        <v>15.13392335197075</v>
      </c>
      <c r="CG373" s="250">
        <f>D373/10+(1000-E373)/100+IF(F373="N",2,IF(F373="Y",1,0))+IF(G373="N",2,IF(G373="Y",1,0))+IF(L373&gt;10,5,L373/2)+IF(S373&gt;100,0,IF(S373&lt;0,0,(100-S373)/10))+IF(U373&gt;100,0,IF(U373&lt;0,0,(100-U373)/10))+IF(X373="-",0,IF(X373="N/A",0,IF(X373&gt;5,0,5-X373)))+IF(Y373&gt;5,0,5-Y373)+IF(Z373="N/A",0,IF(Z373&gt;5,0,5-Z373))+IF(AB373&lt;0,0,IF(AB373="-",0,IF(AB373="N/A",0,IF(AB373&gt;10,5,AB373/2))))+IF(AC373="n/a",0,IF(AC373&lt;0,0,IF(AC373&gt;10,5,AC373/2)))+IF(AE373="n/a",0,IF(AE373&lt;0,0,IF(AE373&gt;10,5,AE373/2)))+AF373/10+IF(AG373&gt;100000,3,IF(AG373&gt;10000,2,IF(AG373&gt;1000,1,0)))+IF(AL373&gt;10,5,AL373/2)+IF(AM373="n/a",0,IF(AM373&gt;10,5,AM373/2))+IF(AN373="n/a",0,IF(AN373&gt;10,5,AN373/2))+IF(AO373="n/a",0,IF(AO373&lt;0,0,IF(AO373&gt;10,5,AO373/2)))+IF(CB373&gt;10,5,CB373/2)</f>
        <v>64.51538723725621</v>
      </c>
      <c r="CH373" s="255">
        <f>IF(AB373="n/a",1.03*AP373,IF(AB373&lt;0,1.01*AP373,IF(AB373&gt;10,1.1*AP373,(1+AB373/100)*AP373)))</f>
        <v>2.96435</v>
      </c>
      <c r="CI373" s="256">
        <f>IF($AC373="n/a",1.03*CH373,IF($AC373&lt;0,1.01*CH373,IF($AC373&gt;10,1.1*CH373,(1+$AC373/100)*CH373)))</f>
        <v>3.216616185</v>
      </c>
      <c r="CJ373" s="257">
        <f>IF($AE373="n/a",1.03*CI373,IF($AE373&lt;0,1.01*CI373,IF($AE373&gt;10,1.1*CI373,(1+$AE373/100)*CI373)))</f>
        <v>3.5382778035</v>
      </c>
      <c r="CK373" s="257">
        <f>IF($AE373="n/a",1.03*CJ373,IF($AE373&lt;0,1.01*CJ373,IF($AE373&gt;10,1.1*CJ373,(1+$AE373/100)*CJ373)))</f>
        <v>3.892105583850001</v>
      </c>
      <c r="CL373" s="258">
        <f>IF($AE373="n/a",1.03*CK373,IF($AE373&lt;0,1.01*CK373,IF($AE373&gt;10,1.1*CK373,(1+$AE373/100)*CK373)))</f>
        <v>4.281316142235001</v>
      </c>
      <c r="CM373" s="256">
        <f>SUM(CH373:CL373)</f>
        <v>17.892665714585</v>
      </c>
      <c r="CN373" s="253">
        <f>(CM373/H373)*100</f>
        <v>8.909802666360422</v>
      </c>
      <c r="CO373" s="259">
        <v>1.21</v>
      </c>
      <c r="CP373" s="260">
        <v>71.3</v>
      </c>
      <c r="CQ373" s="261">
        <v>5.7</v>
      </c>
      <c r="CR373" s="260">
        <v>14.4</v>
      </c>
      <c r="CS373" s="261">
        <v>24.3</v>
      </c>
    </row>
    <row r="374" ht="11.25" customHeight="1">
      <c r="A374" t="s" s="227">
        <v>1897</v>
      </c>
      <c r="B374" t="s" s="116">
        <v>1898</v>
      </c>
      <c r="C374" t="s" s="227">
        <v>1653</v>
      </c>
      <c r="D374" s="218">
        <v>7</v>
      </c>
      <c r="E374" s="85">
        <v>562</v>
      </c>
      <c r="F374" t="s" s="220">
        <v>129</v>
      </c>
      <c r="G374" t="s" s="221">
        <v>129</v>
      </c>
      <c r="H374" s="493">
        <v>123.77</v>
      </c>
      <c r="I374" s="223">
        <f>(R374/H374)*100</f>
        <v>1.939080552637958</v>
      </c>
      <c r="J374" s="224">
        <v>0.48</v>
      </c>
      <c r="K374" s="224">
        <v>0.6</v>
      </c>
      <c r="L374" s="223">
        <f>((K374/J374)-1)*100</f>
        <v>25</v>
      </c>
      <c r="M374" s="226">
        <v>42999</v>
      </c>
      <c r="N374" s="226">
        <v>43000</v>
      </c>
      <c r="O374" s="226">
        <v>43019</v>
      </c>
      <c r="P374" t="s" s="227">
        <v>783</v>
      </c>
      <c r="Q374" s="316"/>
      <c r="R374" s="225">
        <f>K374*4</f>
        <v>2.4</v>
      </c>
      <c r="S374" s="228">
        <f>IF(OR(W374&lt;0.01,W374="n/a"),"n/a",R374/W374*100)</f>
        <v>33.2871012482663</v>
      </c>
      <c r="T374" s="229">
        <f>IF(OR(W374&lt;0.01,Z374="n/a"),"n/a",(H374/SQRT(22.5*W374*(H374/Z374))-1)*100)</f>
        <v>44.84888315783708</v>
      </c>
      <c r="U374" s="223">
        <f>IF(OR(W374&lt;0.01,W374="n/a"),"n/a",H374/W374)</f>
        <v>17.16643550624133</v>
      </c>
      <c r="V374" s="230">
        <v>12</v>
      </c>
      <c r="W374" s="222">
        <v>7.21</v>
      </c>
      <c r="X374" s="222">
        <v>1.13</v>
      </c>
      <c r="Y374" s="231">
        <v>3.04</v>
      </c>
      <c r="Z374" s="232">
        <v>2.75</v>
      </c>
      <c r="AA374" s="233">
        <v>16.7</v>
      </c>
      <c r="AB374" s="234">
        <v>96.7</v>
      </c>
      <c r="AC374" s="235">
        <v>15.77</v>
      </c>
      <c r="AD374" s="236">
        <v>16.4</v>
      </c>
      <c r="AE374" s="236">
        <v>15.23</v>
      </c>
      <c r="AF374" s="237">
        <v>29</v>
      </c>
      <c r="AG374" s="238">
        <v>26378</v>
      </c>
      <c r="AH374" s="239">
        <v>0.6</v>
      </c>
      <c r="AI374" s="240">
        <v>0.79</v>
      </c>
      <c r="AJ374" s="241">
        <f>IF(OR(AD374&lt;0,AD374="n/a",AD374=0,AN374="n/a"),"n/a",AN374/AD374)</f>
        <v>4.525536323817005</v>
      </c>
      <c r="AK374" s="242">
        <f>IF(OR(AN374&lt;0,AN374="n/a",AO374&lt;0,AO374="n/a"),"n/a",AN374/AO374)</f>
        <v>7.177939237476268</v>
      </c>
      <c r="AL374" s="243">
        <f>((AP374/AQ374)^(1/1)-1)*100</f>
        <v>25.88235294117647</v>
      </c>
      <c r="AM374" s="243">
        <f>IF(AS374=0,"n/a",((AP374/AS374)^(1/3)-1)*100)</f>
        <v>38.0538112096588</v>
      </c>
      <c r="AN374" s="243">
        <f>IF(AV374=0,"n/a",((AP374/AV374)^(1/5)-1)*100)</f>
        <v>74.21879571059887</v>
      </c>
      <c r="AO374" s="244">
        <f>IF(BB374=0,"n/a",((AP374/BB374)^(1/10)-1)*100)</f>
        <v>10.33984730925277</v>
      </c>
      <c r="AP374" s="241">
        <v>1.605</v>
      </c>
      <c r="AQ374" s="241">
        <v>1.275</v>
      </c>
      <c r="AR374" s="241">
        <v>1.05</v>
      </c>
      <c r="AS374" s="241">
        <v>0.61</v>
      </c>
      <c r="AT374" s="245"/>
      <c r="AU374" s="241">
        <v>0.42</v>
      </c>
      <c r="AV374" s="241">
        <v>0.1</v>
      </c>
      <c r="AW374" s="245"/>
      <c r="AX374" s="583">
        <v>0</v>
      </c>
      <c r="AY374" s="394">
        <v>0</v>
      </c>
      <c r="AZ374" s="317">
        <v>0.6</v>
      </c>
      <c r="BA374" s="317">
        <v>0.6</v>
      </c>
      <c r="BB374" s="248">
        <v>0.6</v>
      </c>
      <c r="BC374" s="248">
        <v>0.54</v>
      </c>
      <c r="BD374" s="317">
        <v>0.52</v>
      </c>
      <c r="BE374" s="317">
        <v>0.52</v>
      </c>
      <c r="BF374" s="317">
        <v>0.52</v>
      </c>
      <c r="BG374" s="248">
        <v>0.52</v>
      </c>
      <c r="BH374" s="248">
        <v>0.46</v>
      </c>
      <c r="BI374" s="249">
        <v>0.36</v>
      </c>
      <c r="BJ374" s="246">
        <f>SUM(AP374:BI374)</f>
        <v>10.3</v>
      </c>
      <c r="BK374" s="250">
        <f>((AP374/AQ374)-1)*100</f>
        <v>25.88235294117647</v>
      </c>
      <c r="BL374" s="250">
        <f>((AQ374/AR374)-1)*100</f>
        <v>21.42857142857142</v>
      </c>
      <c r="BM374" s="250">
        <f>((AR374/AS374)-1)*100</f>
        <v>72.13114754098362</v>
      </c>
      <c r="BN374" s="250">
        <f>IF(AU374=0,0,IF(AU374&gt;AS374,0,((AS374/AU374)-1)*100))</f>
        <v>45.23809523809523</v>
      </c>
      <c r="BO374" s="250">
        <f>IF(AV374=0,0,IF(AV374&gt;AU374,0,((AU374/AV374)-1)*100))</f>
        <v>319.9999999999999</v>
      </c>
      <c r="BP374" s="250">
        <f>IF(AX374=0,0,IF(AX374&gt;AV374,0,((AV374/AX374)-1)*100))</f>
        <v>0</v>
      </c>
      <c r="BQ374" s="251">
        <f>IF(AY374=0,0,IF(AY374&gt;AX374,0,((AX374/AY374)-1)*100))</f>
        <v>0</v>
      </c>
      <c r="BR374" s="252">
        <f>IF(AZ374=0,0,IF(AZ374&gt;AY374,0,((AY374/AZ374)-1)*100))</f>
        <v>0</v>
      </c>
      <c r="BS374" s="252">
        <f>IF(BA374=0,0,IF(BA374&gt;AZ374,0,((AZ374/BA374)-1)*100))</f>
        <v>0</v>
      </c>
      <c r="BT374" s="252">
        <f>IF(BB374=0,0,IF(BB374&gt;BA374,0,((BA374/BB374)-1)*100))</f>
        <v>0</v>
      </c>
      <c r="BU374" s="252">
        <f>IF(BC374=0,0,IF(BC374&gt;BB374,0,((BB374/BC374)-1)*100))</f>
        <v>11.11111111111109</v>
      </c>
      <c r="BV374" s="252">
        <f>IF(BD374=0,0,IF(BD374&gt;BC374,0,((BC374/BD374)-1)*100))</f>
        <v>3.846153846153855</v>
      </c>
      <c r="BW374" s="252">
        <f>IF(BE374=0,0,IF(BE374&gt;BD374,0,((BD374/BE374)-1)*100))</f>
        <v>0</v>
      </c>
      <c r="BX374" s="252">
        <f>IF(BF374=0,0,IF(BF374&gt;BE374,0,((BE374/BF374)-1)*100))</f>
        <v>0</v>
      </c>
      <c r="BY374" s="252">
        <f>IF(BG374=0,0,IF(BG374&gt;BF374,0,((BF374/BG374)-1)*100))</f>
        <v>0</v>
      </c>
      <c r="BZ374" s="252">
        <f>IF(BH374=0,0,IF(BH374&gt;BG374,0,((BG374/BH374)-1)*100))</f>
        <v>13.04347826086956</v>
      </c>
      <c r="CA374" s="253">
        <f>IF(BI374=0,0,IF(BI374&gt;BH374,0,((BH374/BI374)-1)*100))</f>
        <v>27.77777777777779</v>
      </c>
      <c r="CB374" s="250">
        <f>AVERAGE(BK374:CA374)</f>
        <v>31.79168753792582</v>
      </c>
      <c r="CC374" s="250">
        <f>SQRT(AVERAGE((BK374-$CB374)^2,(BL374-$CB374)^2,(BM374-$CB374)^2,(BN374-$CB374)^2,(BO374-$CB374)^2,(BP374-$CB374)^2,(BQ374-$CB374)^2,(BR374-$CB374)^2,(BS374-$CB374)^2,(BT374-$CB374)^2,(BU374-$CB374)^2,(BV374-$CB374)^2,(BW374-$CB374)^2,(BX374-$CB374)^2,(BY374-$CB374)^2,(BZ374-$CB374)^2,(CA374-$CB374)^2))</f>
        <v>74.6270573805985</v>
      </c>
      <c r="CD374" t="s" s="116">
        <v>302</v>
      </c>
      <c r="CE374" s="254">
        <f>IF(AN374="n/a","n/a",IF(U374&lt;0,"n/a",IF(U374="n/a","n/a",I374+AN374-U374)))</f>
        <v>58.9914407569955</v>
      </c>
      <c r="CF374" s="254">
        <f>IF(AN374="n/a","n/a",I374+AN374)</f>
        <v>76.15787626323683</v>
      </c>
      <c r="CG374" s="250">
        <f>D374/10+(1000-E374)/100+IF(F374="N",2,IF(F374="Y",1,0))+IF(G374="N",2,IF(G374="Y",1,0))+IF(L374&gt;10,5,L374/2)+IF(S374&gt;100,0,IF(S374&lt;0,0,(100-S374)/10))+IF(U374&gt;100,0,IF(U374&lt;0,0,(100-U374)/10))+IF(X374="-",0,IF(X374="N/A",0,IF(X374&gt;5,0,5-X374)))+IF(Y374&gt;5,0,5-Y374)+IF(Z374="N/A",0,IF(Z374&gt;5,0,5-Z374))+IF(AB374&lt;0,0,IF(AB374="-",0,IF(AB374="N/A",0,IF(AB374&gt;10,5,AB374/2))))+IF(AC374="n/a",0,IF(AC374&lt;0,0,IF(AC374&gt;10,5,AC374/2)))+IF(AE374="n/a",0,IF(AE374&lt;0,0,IF(AE374&gt;10,5,AE374/2)))+AF374/10+IF(AG374&gt;100000,3,IF(AG374&gt;10000,2,IF(AG374&gt;1000,1,0)))+IF(AL374&gt;10,5,AL374/2)+IF(AM374="n/a",0,IF(AM374&gt;10,5,AM374/2))+IF(AN374="n/a",0,IF(AN374&gt;10,5,AN374/2))+IF(AO374="n/a",0,IF(AO374&lt;0,0,IF(AO374&gt;10,5,AO374/2)))+IF(CB374&gt;10,5,CB374/2)</f>
        <v>78.01464632454923</v>
      </c>
      <c r="CH374" s="255">
        <f>IF(AB374="n/a",1.03*AP374,IF(AB374&lt;0,1.01*AP374,IF(AB374&gt;10,1.1*AP374,(1+AB374/100)*AP374)))</f>
        <v>1.7655</v>
      </c>
      <c r="CI374" s="256">
        <f>IF($AC374="n/a",1.03*CH374,IF($AC374&lt;0,1.01*CH374,IF($AC374&gt;10,1.1*CH374,(1+$AC374/100)*CH374)))</f>
        <v>1.94205</v>
      </c>
      <c r="CJ374" s="257">
        <f>IF($AE374="n/a",1.03*CI374,IF($AE374&lt;0,1.01*CI374,IF($AE374&gt;10,1.1*CI374,(1+$AE374/100)*CI374)))</f>
        <v>2.136255000000001</v>
      </c>
      <c r="CK374" s="257">
        <f>IF($AE374="n/a",1.03*CJ374,IF($AE374&lt;0,1.01*CJ374,IF($AE374&gt;10,1.1*CJ374,(1+$AE374/100)*CJ374)))</f>
        <v>2.349880500000001</v>
      </c>
      <c r="CL374" s="258">
        <f>IF($AE374="n/a",1.03*CK374,IF($AE374&lt;0,1.01*CK374,IF($AE374&gt;10,1.1*CK374,(1+$AE374/100)*CK374)))</f>
        <v>2.584868550000001</v>
      </c>
      <c r="CM374" s="256">
        <f>SUM(CH374:CL374)</f>
        <v>10.77855405</v>
      </c>
      <c r="CN374" s="253">
        <f>(CM374/H374)*100</f>
        <v>8.708535226630044</v>
      </c>
      <c r="CO374" s="259">
        <v>1.08</v>
      </c>
      <c r="CP374" s="260">
        <v>65.90000000000001</v>
      </c>
      <c r="CQ374" s="261">
        <v>-3.4</v>
      </c>
      <c r="CR374" s="260">
        <v>2.2</v>
      </c>
      <c r="CS374" s="261">
        <v>14.2</v>
      </c>
    </row>
    <row r="375" ht="11.25" customHeight="1">
      <c r="A375" t="s" s="227">
        <v>1899</v>
      </c>
      <c r="B375" t="s" s="116">
        <v>1900</v>
      </c>
      <c r="C375" t="s" s="227">
        <v>341</v>
      </c>
      <c r="D375" s="218">
        <v>5</v>
      </c>
      <c r="E375" s="85">
        <v>733</v>
      </c>
      <c r="F375" t="s" s="220">
        <v>129</v>
      </c>
      <c r="G375" t="s" s="221">
        <v>129</v>
      </c>
      <c r="H375" s="493">
        <v>21.1</v>
      </c>
      <c r="I375" s="223">
        <f>(R375/H375)*100</f>
        <v>1.706161137440758</v>
      </c>
      <c r="J375" s="224">
        <v>0.07000000000000001</v>
      </c>
      <c r="K375" s="224">
        <v>0.09</v>
      </c>
      <c r="L375" s="223">
        <f>((K375/J375)-1)*100</f>
        <v>28.57142857142856</v>
      </c>
      <c r="M375" s="226">
        <v>42787</v>
      </c>
      <c r="N375" s="226">
        <v>42789</v>
      </c>
      <c r="O375" s="226">
        <v>42803</v>
      </c>
      <c r="P375" t="s" s="227">
        <v>271</v>
      </c>
      <c r="Q375" s="325"/>
      <c r="R375" s="225">
        <f>K375*4</f>
        <v>0.36</v>
      </c>
      <c r="S375" s="228">
        <f>IF(OR(W375&lt;0.01,W375="n/a"),"n/a",R375/W375*100)</f>
        <v>35.29411764705882</v>
      </c>
      <c r="T375" s="229">
        <f>IF(OR(W375&lt;0.01,Z375="n/a"),"n/a",(H375/SQRT(22.5*W375*(H375/Z375))-1)*100)</f>
        <v>161.8902296282312</v>
      </c>
      <c r="U375" s="223">
        <f>IF(OR(W375&lt;0.01,W375="n/a"),"n/a",H375/W375)</f>
        <v>20.68627450980392</v>
      </c>
      <c r="V375" s="230">
        <v>12</v>
      </c>
      <c r="W375" s="222">
        <v>1.02</v>
      </c>
      <c r="X375" s="222">
        <v>1.38</v>
      </c>
      <c r="Y375" s="231">
        <v>1.68</v>
      </c>
      <c r="Z375" s="232">
        <v>7.46</v>
      </c>
      <c r="AA375" s="233">
        <v>38.5</v>
      </c>
      <c r="AB375" s="234">
        <v>9.300000000000001</v>
      </c>
      <c r="AC375" s="235">
        <v>4.76</v>
      </c>
      <c r="AD375" s="236">
        <v>20.5</v>
      </c>
      <c r="AE375" s="236">
        <v>15</v>
      </c>
      <c r="AF375" s="237">
        <v>5</v>
      </c>
      <c r="AG375" s="238">
        <v>667</v>
      </c>
      <c r="AH375" s="239">
        <v>5.6</v>
      </c>
      <c r="AI375" s="240">
        <v>0</v>
      </c>
      <c r="AJ375" t="s" s="265">
        <f>IF(OR(AD375&lt;0,AD375="n/a",AD375=0,AN375="n/a"),"n/a",AN375/AD375)</f>
        <v>143</v>
      </c>
      <c r="AK375" t="s" s="265">
        <f>IF(OR(AN375&lt;0,AN375="n/a",AO375&lt;0,AO375="n/a"),"n/a",AN375/AO375)</f>
        <v>143</v>
      </c>
      <c r="AL375" s="243">
        <f>((AP375/AQ375)^(1/1)-1)*100</f>
        <v>16.66666666666667</v>
      </c>
      <c r="AM375" s="243">
        <f>IF(AS375=0,"n/a",((AP375/AS375)^(1/3)-1)*100)</f>
        <v>32.63524026321307</v>
      </c>
      <c r="AN375" t="s" s="265">
        <f>IF(AV375=0,"n/a",((AP375/AV375)^(1/5)-1)*100)</f>
        <v>143</v>
      </c>
      <c r="AO375" t="s" s="265">
        <f>IF(BB375=0,"n/a",((AP375/BB375)^(1/10)-1)*100)</f>
        <v>143</v>
      </c>
      <c r="AP375" s="241">
        <v>0.28</v>
      </c>
      <c r="AQ375" s="241">
        <v>0.24</v>
      </c>
      <c r="AR375" s="241">
        <v>0.2</v>
      </c>
      <c r="AS375" s="241">
        <v>0.12</v>
      </c>
      <c r="AT375" s="245"/>
      <c r="AU375" s="321">
        <v>0</v>
      </c>
      <c r="AV375" s="321">
        <v>0</v>
      </c>
      <c r="AW375" s="245"/>
      <c r="AX375" s="583">
        <v>0</v>
      </c>
      <c r="AY375" s="394">
        <v>0</v>
      </c>
      <c r="AZ375" s="317">
        <v>0</v>
      </c>
      <c r="BA375" s="317">
        <v>0</v>
      </c>
      <c r="BB375" s="317">
        <v>0</v>
      </c>
      <c r="BC375" s="317">
        <v>0</v>
      </c>
      <c r="BD375" s="317">
        <v>0</v>
      </c>
      <c r="BE375" s="317">
        <v>0</v>
      </c>
      <c r="BF375" s="317">
        <v>0</v>
      </c>
      <c r="BG375" s="317">
        <v>0</v>
      </c>
      <c r="BH375" s="317">
        <v>0</v>
      </c>
      <c r="BI375" s="401">
        <v>0</v>
      </c>
      <c r="BJ375" s="246">
        <f>SUM(AP375:BI375)</f>
        <v>0.84</v>
      </c>
      <c r="BK375" s="250">
        <f>((AP375/AQ375)-1)*100</f>
        <v>16.66666666666667</v>
      </c>
      <c r="BL375" s="250">
        <f>((AQ375/AR375)-1)*100</f>
        <v>20</v>
      </c>
      <c r="BM375" s="250">
        <f>((AR375/AS375)-1)*100</f>
        <v>66.66666666666667</v>
      </c>
      <c r="BN375" s="250">
        <f>IF(AU375=0,0,IF(AU375&gt;AS375,0,((AS375/AU375)-1)*100))</f>
        <v>0</v>
      </c>
      <c r="BO375" s="250">
        <f>IF(AV375=0,0,IF(AV375&gt;AU375,0,((AU375/AV375)-1)*100))</f>
        <v>0</v>
      </c>
      <c r="BP375" s="250">
        <f>IF(AX375=0,0,IF(AX375&gt;AV375,0,((AV375/AX375)-1)*100))</f>
        <v>0</v>
      </c>
      <c r="BQ375" s="251">
        <f>IF(AY375=0,0,IF(AY375&gt;AX375,0,((AX375/AY375)-1)*100))</f>
        <v>0</v>
      </c>
      <c r="BR375" s="252">
        <f>IF(AZ375=0,0,IF(AZ375&gt;AY375,0,((AY375/AZ375)-1)*100))</f>
        <v>0</v>
      </c>
      <c r="BS375" s="252">
        <f>IF(BA375=0,0,IF(BA375&gt;AZ375,0,((AZ375/BA375)-1)*100))</f>
        <v>0</v>
      </c>
      <c r="BT375" s="252">
        <f>IF(BB375=0,0,IF(BB375&gt;BA375,0,((BA375/BB375)-1)*100))</f>
        <v>0</v>
      </c>
      <c r="BU375" s="252">
        <f>IF(BC375=0,0,IF(BC375&gt;BB375,0,((BB375/BC375)-1)*100))</f>
        <v>0</v>
      </c>
      <c r="BV375" s="252">
        <f>IF(BD375=0,0,IF(BD375&gt;BC375,0,((BC375/BD375)-1)*100))</f>
        <v>0</v>
      </c>
      <c r="BW375" s="252">
        <f>IF(BE375=0,0,IF(BE375&gt;BD375,0,((BD375/BE375)-1)*100))</f>
        <v>0</v>
      </c>
      <c r="BX375" s="252">
        <f>IF(BF375=0,0,IF(BF375&gt;BE375,0,((BE375/BF375)-1)*100))</f>
        <v>0</v>
      </c>
      <c r="BY375" s="252">
        <f>IF(BG375=0,0,IF(BG375&gt;BF375,0,((BF375/BG375)-1)*100))</f>
        <v>0</v>
      </c>
      <c r="BZ375" s="252">
        <f>IF(BH375=0,0,IF(BH375&gt;BG375,0,((BG375/BH375)-1)*100))</f>
        <v>0</v>
      </c>
      <c r="CA375" s="253">
        <f>IF(BI375=0,0,IF(BI375&gt;BH375,0,((BH375/BI375)-1)*100))</f>
        <v>0</v>
      </c>
      <c r="CB375" s="250">
        <f>AVERAGE(BK375:CA375)</f>
        <v>6.07843137254902</v>
      </c>
      <c r="CC375" s="250">
        <f>SQRT(AVERAGE((BK375-$CB375)^2,(BL375-$CB375)^2,(BM375-$CB375)^2,(BN375-$CB375)^2,(BO375-$CB375)^2,(BP375-$CB375)^2,(BQ375-$CB375)^2,(BR375-$CB375)^2,(BS375-$CB375)^2,(BT375-$CB375)^2,(BU375-$CB375)^2,(BV375-$CB375)^2,(BW375-$CB375)^2,(BX375-$CB375)^2,(BY375-$CB375)^2,(BZ375-$CB375)^2,(CA375-$CB375)^2))</f>
        <v>16.25914701304148</v>
      </c>
      <c r="CD375" t="s" s="116">
        <v>302</v>
      </c>
      <c r="CE375" t="s" s="402">
        <f>IF(AN375="n/a","n/a",IF(U375&lt;0,"n/a",IF(U375="n/a","n/a",I375+AN375-U375)))</f>
        <v>143</v>
      </c>
      <c r="CF375" t="s" s="402">
        <f>IF(AN375="n/a","n/a",I375+AN375)</f>
        <v>143</v>
      </c>
      <c r="CG375" s="250">
        <f>D375/10+(1000-E375)/100+IF(F375="N",2,IF(F375="Y",1,0))+IF(G375="N",2,IF(G375="Y",1,0))+IF(L375&gt;10,5,L375/2)+IF(S375&gt;100,0,IF(S375&lt;0,0,(100-S375)/10))+IF(U375&gt;100,0,IF(U375&lt;0,0,(100-U375)/10))+IF(X375="-",0,IF(X375="N/A",0,IF(X375&gt;5,0,5-X375)))+IF(Y375&gt;5,0,5-Y375)+IF(Z375="N/A",0,IF(Z375&gt;5,0,5-Z375))+IF(AB375&lt;0,0,IF(AB375="-",0,IF(AB375="N/A",0,IF(AB375&gt;10,5,AB375/2))))+IF(AC375="n/a",0,IF(AC375&lt;0,0,IF(AC375&gt;10,5,AC375/2)))+IF(AE375="n/a",0,IF(AE375&lt;0,0,IF(AE375&gt;10,5,AE375/2)))+AF375/10+IF(AG375&gt;100000,3,IF(AG375&gt;10000,2,IF(AG375&gt;1000,1,0)))+IF(AL375&gt;10,5,AL375/2)+IF(AM375="n/a",0,IF(AM375&gt;10,5,AM375/2))+IF(AN375="n/a",0,IF(AN375&gt;10,5,AN375/2))+IF(AO375="n/a",0,IF(AO375&lt;0,0,IF(AO375&gt;10,5,AO375/2)))+IF(CB375&gt;10,5,CB375/2)</f>
        <v>55.08117647058824</v>
      </c>
      <c r="CH375" s="255">
        <f>IF(AB375="n/a",1.03*AP375,IF(AB375&lt;0,1.01*AP375,IF(AB375&gt;10,1.1*AP375,(1+AB375/100)*AP375)))</f>
        <v>0.30604</v>
      </c>
      <c r="CI375" s="256">
        <f>IF($AC375="n/a",1.03*CH375,IF($AC375&lt;0,1.01*CH375,IF($AC375&gt;10,1.1*CH375,(1+$AC375/100)*CH375)))</f>
        <v>0.320607504</v>
      </c>
      <c r="CJ375" s="257">
        <f>IF($AE375="n/a",1.03*CI375,IF($AE375&lt;0,1.01*CI375,IF($AE375&gt;10,1.1*CI375,(1+$AE375/100)*CI375)))</f>
        <v>0.3526682544000001</v>
      </c>
      <c r="CK375" s="257">
        <f>IF($AE375="n/a",1.03*CJ375,IF($AE375&lt;0,1.01*CJ375,IF($AE375&gt;10,1.1*CJ375,(1+$AE375/100)*CJ375)))</f>
        <v>0.3879350798400001</v>
      </c>
      <c r="CL375" s="258">
        <f>IF($AE375="n/a",1.03*CK375,IF($AE375&lt;0,1.01*CK375,IF($AE375&gt;10,1.1*CK375,(1+$AE375/100)*CK375)))</f>
        <v>0.4267285878240002</v>
      </c>
      <c r="CM375" s="256">
        <f>SUM(CH375:CL375)</f>
        <v>1.793979426064001</v>
      </c>
      <c r="CN375" s="253">
        <f>(CM375/H375)*100</f>
        <v>8.502272161440761</v>
      </c>
      <c r="CO375" s="259">
        <v>0.32</v>
      </c>
      <c r="CP375" s="260">
        <v>41.6</v>
      </c>
      <c r="CQ375" s="261">
        <v>-6.8</v>
      </c>
      <c r="CR375" s="260">
        <v>3.6</v>
      </c>
      <c r="CS375" s="261">
        <v>5.6</v>
      </c>
    </row>
    <row r="376" ht="11.25" customHeight="1">
      <c r="A376" t="s" s="273">
        <v>1901</v>
      </c>
      <c r="B376" t="s" s="146">
        <v>1902</v>
      </c>
      <c r="C376" t="s" s="273">
        <v>1249</v>
      </c>
      <c r="D376" s="267">
        <v>5</v>
      </c>
      <c r="E376" s="85">
        <v>759</v>
      </c>
      <c r="F376" t="s" s="151">
        <v>129</v>
      </c>
      <c r="G376" t="s" s="152">
        <v>129</v>
      </c>
      <c r="H376" s="496">
        <v>66.13</v>
      </c>
      <c r="I376" s="269">
        <f>(R376/H376)*100</f>
        <v>4.838953576289128</v>
      </c>
      <c r="J376" s="270">
        <v>0.75</v>
      </c>
      <c r="K376" s="270">
        <v>0.8</v>
      </c>
      <c r="L376" s="269">
        <f>((K376/J376)-1)*100</f>
        <v>6.666666666666665</v>
      </c>
      <c r="M376" s="272">
        <v>42823</v>
      </c>
      <c r="N376" s="272">
        <v>42825</v>
      </c>
      <c r="O376" s="272">
        <v>42839</v>
      </c>
      <c r="P376" t="s" s="273">
        <v>225</v>
      </c>
      <c r="Q376" s="329"/>
      <c r="R376" s="271">
        <f>K376*4</f>
        <v>3.2</v>
      </c>
      <c r="S376" s="275">
        <f>IF(OR(W376&lt;0.01,W376="n/a"),"n/a",R376/W376*100)</f>
        <v>101.5873015873016</v>
      </c>
      <c r="T376" s="276">
        <f>IF(OR(W376&lt;0.01,Z376="n/a"),"n/a",(H376/SQRT(22.5*W376*(H376/Z376))-1)*100)</f>
        <v>193.9396811510872</v>
      </c>
      <c r="U376" s="269">
        <f>IF(OR(W376&lt;0.01,W376="n/a"),"n/a",H376/W376)</f>
        <v>20.99365079365079</v>
      </c>
      <c r="V376" s="277">
        <v>12</v>
      </c>
      <c r="W376" s="268">
        <v>3.15</v>
      </c>
      <c r="X376" s="268">
        <v>1.35</v>
      </c>
      <c r="Y376" s="278">
        <v>2.89</v>
      </c>
      <c r="Z376" s="279">
        <v>9.26</v>
      </c>
      <c r="AA376" s="280">
        <v>44.9</v>
      </c>
      <c r="AB376" s="281">
        <v>43.8</v>
      </c>
      <c r="AC376" s="282">
        <v>15.72</v>
      </c>
      <c r="AD376" s="283">
        <v>72.7</v>
      </c>
      <c r="AE376" s="283">
        <v>15.51</v>
      </c>
      <c r="AF376" s="284">
        <v>5</v>
      </c>
      <c r="AG376" s="285">
        <v>3367</v>
      </c>
      <c r="AH376" s="286">
        <v>1.4</v>
      </c>
      <c r="AI376" s="287">
        <v>0</v>
      </c>
      <c r="AJ376" t="s" s="368">
        <f>IF(OR(AD376&lt;0,AD376="n/a",AD376=0,AN376="n/a"),"n/a",AN376/AD376)</f>
        <v>143</v>
      </c>
      <c r="AK376" t="s" s="368">
        <f>IF(OR(AN376&lt;0,AN376="n/a",AO376&lt;0,AO376="n/a"),"n/a",AN376/AO376)</f>
        <v>143</v>
      </c>
      <c r="AL376" s="290">
        <f>((AP376/AQ376)^(1/1)-1)*100</f>
        <v>15.68627450980393</v>
      </c>
      <c r="AM376" s="290">
        <f>IF(AS376=0,"n/a",((AP376/AS376)^(1/3)-1)*100)</f>
        <v>25.28822379444655</v>
      </c>
      <c r="AN376" t="s" s="368">
        <f>IF(AV376=0,"n/a",((AP376/AV376)^(1/5)-1)*100)</f>
        <v>143</v>
      </c>
      <c r="AO376" t="s" s="368">
        <f>IF(BB376=0,"n/a",((AP376/BB376)^(1/10)-1)*100)</f>
        <v>143</v>
      </c>
      <c r="AP376" s="288">
        <v>2.95</v>
      </c>
      <c r="AQ376" s="288">
        <v>2.55</v>
      </c>
      <c r="AR376" s="288">
        <v>2.15</v>
      </c>
      <c r="AS376" s="288">
        <v>1.5</v>
      </c>
      <c r="AT376" s="292"/>
      <c r="AU376" s="510">
        <v>0</v>
      </c>
      <c r="AV376" s="510">
        <v>0</v>
      </c>
      <c r="AW376" s="292"/>
      <c r="AX376" s="524">
        <v>0</v>
      </c>
      <c r="AY376" s="403">
        <v>0</v>
      </c>
      <c r="AZ376" s="426">
        <v>0</v>
      </c>
      <c r="BA376" s="426">
        <v>0</v>
      </c>
      <c r="BB376" s="426">
        <v>0</v>
      </c>
      <c r="BC376" s="426">
        <v>0</v>
      </c>
      <c r="BD376" s="426">
        <v>0</v>
      </c>
      <c r="BE376" s="426">
        <v>0</v>
      </c>
      <c r="BF376" s="426">
        <v>0</v>
      </c>
      <c r="BG376" s="426">
        <v>0</v>
      </c>
      <c r="BH376" s="426">
        <v>0.2</v>
      </c>
      <c r="BI376" s="296">
        <v>0.8</v>
      </c>
      <c r="BJ376" s="293">
        <f>SUM(AP376:BI376)</f>
        <v>10.15</v>
      </c>
      <c r="BK376" s="297">
        <f>((AP376/AQ376)-1)*100</f>
        <v>15.68627450980393</v>
      </c>
      <c r="BL376" s="297">
        <f>((AQ376/AR376)-1)*100</f>
        <v>18.60465116279069</v>
      </c>
      <c r="BM376" s="297">
        <f>((AR376/AS376)-1)*100</f>
        <v>43.33333333333334</v>
      </c>
      <c r="BN376" s="297">
        <f>IF(AU376=0,0,IF(AU376&gt;AS376,0,((AS376/AU376)-1)*100))</f>
        <v>0</v>
      </c>
      <c r="BO376" s="297">
        <f>IF(AV376=0,0,IF(AV376&gt;AU376,0,((AU376/AV376)-1)*100))</f>
        <v>0</v>
      </c>
      <c r="BP376" s="297">
        <f>IF(AX376=0,0,IF(AX376&gt;AV376,0,((AV376/AX376)-1)*100))</f>
        <v>0</v>
      </c>
      <c r="BQ376" s="298">
        <f>IF(AY376=0,0,IF(AY376&gt;AX376,0,((AX376/AY376)-1)*100))</f>
        <v>0</v>
      </c>
      <c r="BR376" s="299">
        <f>IF(AZ376=0,0,IF(AZ376&gt;AY376,0,((AY376/AZ376)-1)*100))</f>
        <v>0</v>
      </c>
      <c r="BS376" s="299">
        <f>IF(BA376=0,0,IF(BA376&gt;AZ376,0,((AZ376/BA376)-1)*100))</f>
        <v>0</v>
      </c>
      <c r="BT376" s="299">
        <f>IF(BB376=0,0,IF(BB376&gt;BA376,0,((BA376/BB376)-1)*100))</f>
        <v>0</v>
      </c>
      <c r="BU376" s="299">
        <f>IF(BC376=0,0,IF(BC376&gt;BB376,0,((BB376/BC376)-1)*100))</f>
        <v>0</v>
      </c>
      <c r="BV376" s="299">
        <f>IF(BD376=0,0,IF(BD376&gt;BC376,0,((BC376/BD376)-1)*100))</f>
        <v>0</v>
      </c>
      <c r="BW376" s="299">
        <f>IF(BE376=0,0,IF(BE376&gt;BD376,0,((BD376/BE376)-1)*100))</f>
        <v>0</v>
      </c>
      <c r="BX376" s="299">
        <f>IF(BF376=0,0,IF(BF376&gt;BE376,0,((BE376/BF376)-1)*100))</f>
        <v>0</v>
      </c>
      <c r="BY376" s="299">
        <f>IF(BG376=0,0,IF(BG376&gt;BF376,0,((BF376/BG376)-1)*100))</f>
        <v>0</v>
      </c>
      <c r="BZ376" s="299">
        <f>IF(BH376=0,0,IF(BH376&gt;BG376,0,((BG376/BH376)-1)*100))</f>
        <v>0</v>
      </c>
      <c r="CA376" s="300">
        <f>IF(BI376=0,0,IF(BI376&gt;BH376,0,((BH376/BI376)-1)*100))</f>
        <v>0</v>
      </c>
      <c r="CB376" s="297">
        <f>AVERAGE(BK376:CA376)</f>
        <v>4.566132882701645</v>
      </c>
      <c r="CC376" s="297">
        <f>SQRT(AVERAGE((BK376-$CB376)^2,(BL376-$CB376)^2,(BM376-$CB376)^2,(BN376-$CB376)^2,(BO376-$CB376)^2,(BP376-$CB376)^2,(BQ376-$CB376)^2,(BR376-$CB376)^2,(BS376-$CB376)^2,(BT376-$CB376)^2,(BU376-$CB376)^2,(BV376-$CB376)^2,(BW376-$CB376)^2,(BX376-$CB376)^2,(BY376-$CB376)^2,(BZ376-$CB376)^2,(CA376-$CB376)^2))</f>
        <v>11.15539265299264</v>
      </c>
      <c r="CD376" t="s" s="146">
        <v>285</v>
      </c>
      <c r="CE376" t="s" s="502">
        <f>IF(AN376="n/a","n/a",IF(U376&lt;0,"n/a",IF(U376="n/a","n/a",I376+AN376-U376)))</f>
        <v>143</v>
      </c>
      <c r="CF376" t="s" s="502">
        <f>IF(AN376="n/a","n/a",I376+AN376)</f>
        <v>143</v>
      </c>
      <c r="CG376" s="297">
        <f>D376/10+(1000-E376)/100+IF(F376="N",2,IF(F376="Y",1,0))+IF(G376="N",2,IF(G376="Y",1,0))+IF(L376&gt;10,5,L376/2)+IF(S376&gt;100,0,IF(S376&lt;0,0,(100-S376)/10))+IF(U376&gt;100,0,IF(U376&lt;0,0,(100-U376)/10))+IF(X376="-",0,IF(X376="N/A",0,IF(X376&gt;5,0,5-X376)))+IF(Y376&gt;5,0,5-Y376)+IF(Z376="N/A",0,IF(Z376&gt;5,0,5-Z376))+IF(AB376&lt;0,0,IF(AB376="-",0,IF(AB376="N/A",0,IF(AB376&gt;10,5,AB376/2))))+IF(AC376="n/a",0,IF(AC376&lt;0,0,IF(AC376&gt;10,5,AC376/2)))+IF(AE376="n/a",0,IF(AE376&lt;0,0,IF(AE376&gt;10,5,AE376/2)))+AF376/10+IF(AG376&gt;100000,3,IF(AG376&gt;10000,2,IF(AG376&gt;1000,1,0)))+IF(AL376&gt;10,5,AL376/2)+IF(AM376="n/a",0,IF(AM376&gt;10,5,AM376/2))+IF(AN376="n/a",0,IF(AN376&gt;10,5,AN376/2))+IF(AO376="n/a",0,IF(AO376&lt;0,0,IF(AO376&gt;10,5,AO376/2)))+IF(CB376&gt;10,5,CB376/2)</f>
        <v>48.68703469531907</v>
      </c>
      <c r="CH376" s="302">
        <f>IF(AB376="n/a",1.03*AP376,IF(AB376&lt;0,1.01*AP376,IF(AB376&gt;10,1.1*AP376,(1+AB376/100)*AP376)))</f>
        <v>3.245000000000001</v>
      </c>
      <c r="CI376" s="303">
        <f>IF($AC376="n/a",1.03*CH376,IF($AC376&lt;0,1.01*CH376,IF($AC376&gt;10,1.1*CH376,(1+$AC376/100)*CH376)))</f>
        <v>3.569500000000001</v>
      </c>
      <c r="CJ376" s="304">
        <f>IF($AE376="n/a",1.03*CI376,IF($AE376&lt;0,1.01*CI376,IF($AE376&gt;10,1.1*CI376,(1+$AE376/100)*CI376)))</f>
        <v>3.926450000000001</v>
      </c>
      <c r="CK376" s="304">
        <f>IF($AE376="n/a",1.03*CJ376,IF($AE376&lt;0,1.01*CJ376,IF($AE376&gt;10,1.1*CJ376,(1+$AE376/100)*CJ376)))</f>
        <v>4.319095000000002</v>
      </c>
      <c r="CL376" s="305">
        <f>IF($AE376="n/a",1.03*CK376,IF($AE376&lt;0,1.01*CK376,IF($AE376&gt;10,1.1*CK376,(1+$AE376/100)*CK376)))</f>
        <v>4.751004500000002</v>
      </c>
      <c r="CM376" s="303">
        <f>SUM(CH376:CL376)</f>
        <v>19.81104950000001</v>
      </c>
      <c r="CN376" s="300">
        <f>(CM376/H376)*100</f>
        <v>29.95773400877062</v>
      </c>
      <c r="CO376" s="306">
        <v>1.21</v>
      </c>
      <c r="CP376" s="307">
        <v>33.7</v>
      </c>
      <c r="CQ376" s="308">
        <v>-2.7</v>
      </c>
      <c r="CR376" s="307">
        <v>6.8</v>
      </c>
      <c r="CS376" s="308">
        <v>5.4</v>
      </c>
    </row>
    <row r="377" ht="11.25" customHeight="1">
      <c r="A377" t="s" s="173">
        <v>1903</v>
      </c>
      <c r="B377" t="s" s="110">
        <v>1904</v>
      </c>
      <c r="C377" t="s" s="173">
        <v>128</v>
      </c>
      <c r="D377" s="174">
        <v>5</v>
      </c>
      <c r="E377" s="85">
        <v>802</v>
      </c>
      <c r="F377" t="s" s="118">
        <v>141</v>
      </c>
      <c r="G377" t="s" s="113">
        <v>141</v>
      </c>
      <c r="H377" s="495">
        <v>40.89</v>
      </c>
      <c r="I377" s="177">
        <f>(R377/H377)*100</f>
        <v>2.152115431645879</v>
      </c>
      <c r="J377" s="311">
        <v>0.2</v>
      </c>
      <c r="K377" s="311">
        <v>0.22</v>
      </c>
      <c r="L377" s="177">
        <f>((K377/J377)-1)*100</f>
        <v>9.999999999999986</v>
      </c>
      <c r="M377" s="179">
        <v>43040</v>
      </c>
      <c r="N377" s="179">
        <v>43041</v>
      </c>
      <c r="O377" s="179">
        <v>43055</v>
      </c>
      <c r="P377" t="s" s="173">
        <v>1158</v>
      </c>
      <c r="Q377" s="397"/>
      <c r="R377" s="180">
        <f>K377*4</f>
        <v>0.88</v>
      </c>
      <c r="S377" s="181">
        <f>IF(OR(W377&lt;0.01,W377="n/a"),"n/a",R377/W377*100)</f>
        <v>41.90476190476191</v>
      </c>
      <c r="T377" s="182">
        <f>IF(OR(W377&lt;0.01,Z377="n/a"),"n/a",(H377/SQRT(22.5*W377*(H377/Z377))-1)*100)</f>
        <v>18.76854909431307</v>
      </c>
      <c r="U377" s="177">
        <f>IF(OR(W377&lt;0.01,W377="n/a"),"n/a",H377/W377)</f>
        <v>19.47142857142857</v>
      </c>
      <c r="V377" s="183">
        <v>12</v>
      </c>
      <c r="W377" s="176">
        <v>2.1</v>
      </c>
      <c r="X377" s="176">
        <v>3.89</v>
      </c>
      <c r="Y377" s="184">
        <v>6.11</v>
      </c>
      <c r="Z377" s="185">
        <v>1.63</v>
      </c>
      <c r="AA377" s="186">
        <v>8.6</v>
      </c>
      <c r="AB377" s="187">
        <v>4</v>
      </c>
      <c r="AC377" s="188">
        <v>4.73</v>
      </c>
      <c r="AD377" s="189">
        <v>7.7</v>
      </c>
      <c r="AE377" s="189">
        <v>5</v>
      </c>
      <c r="AF377" s="190">
        <v>4</v>
      </c>
      <c r="AG377" s="191">
        <v>1430</v>
      </c>
      <c r="AH377" s="192">
        <v>1.8</v>
      </c>
      <c r="AI377" s="193">
        <v>0.07000000000000001</v>
      </c>
      <c r="AJ377" s="194">
        <f>IF(OR(AD377&lt;0,AD377="n/a",AD377=0,AN377="n/a"),"n/a",AN377/AD377)</f>
        <v>0.664386311039891</v>
      </c>
      <c r="AK377" t="s" s="338">
        <f>IF(OR(AN377&lt;0,AN377="n/a",AO377&lt;0,AO377="n/a"),"n/a",AN377/AO377)</f>
        <v>143</v>
      </c>
      <c r="AL377" s="196">
        <f>((AP377/AQ377)^(1/1)-1)*100</f>
        <v>5.47945205479452</v>
      </c>
      <c r="AM377" s="196">
        <f>IF(AS377=0,"n/a",((AP377/AS377)^(1/3)-1)*100)</f>
        <v>8.0737688160206</v>
      </c>
      <c r="AN377" s="196">
        <f>IF(AV377=0,"n/a",((AP377/AV377)^(1/5)-1)*100)</f>
        <v>5.115774595007161</v>
      </c>
      <c r="AO377" s="197">
        <f>IF(BB377=0,"n/a",((AP377/BB377)^(1/10)-1)*100)</f>
        <v>-4.015021135578878</v>
      </c>
      <c r="AP377" s="194">
        <v>0.77</v>
      </c>
      <c r="AQ377" s="194">
        <v>0.73</v>
      </c>
      <c r="AR377" s="194">
        <v>0.68</v>
      </c>
      <c r="AS377" s="194">
        <v>0.61</v>
      </c>
      <c r="AT377" s="199"/>
      <c r="AU377" s="198">
        <v>0.6</v>
      </c>
      <c r="AV377" s="198">
        <v>0.6</v>
      </c>
      <c r="AW377" s="199"/>
      <c r="AX377" s="398">
        <v>0.6</v>
      </c>
      <c r="AY377" s="370">
        <v>0.92</v>
      </c>
      <c r="AZ377" s="202">
        <v>1.24</v>
      </c>
      <c r="BA377" s="202">
        <v>1.2</v>
      </c>
      <c r="BB377" s="202">
        <v>1.16</v>
      </c>
      <c r="BC377" s="202">
        <v>1.11</v>
      </c>
      <c r="BD377" s="202">
        <v>1.06</v>
      </c>
      <c r="BE377" s="202">
        <v>1.01</v>
      </c>
      <c r="BF377" s="202">
        <v>0.96</v>
      </c>
      <c r="BG377" s="202">
        <v>0.9</v>
      </c>
      <c r="BH377" s="202">
        <v>0.82</v>
      </c>
      <c r="BI377" s="314">
        <v>0.74</v>
      </c>
      <c r="BJ377" s="200">
        <f>SUM(AP377:BI377)</f>
        <v>15.71</v>
      </c>
      <c r="BK377" s="205">
        <f>((AP377/AQ377)-1)*100</f>
        <v>5.47945205479452</v>
      </c>
      <c r="BL377" s="205">
        <f>((AQ377/AR377)-1)*100</f>
        <v>7.352941176470584</v>
      </c>
      <c r="BM377" s="205">
        <f>((AR377/AS377)-1)*100</f>
        <v>11.47540983606559</v>
      </c>
      <c r="BN377" s="205">
        <f>IF(AU377=0,0,IF(AU377&gt;AS377,0,((AS377/AU377)-1)*100))</f>
        <v>1.666666666666661</v>
      </c>
      <c r="BO377" s="205">
        <f>IF(AV377=0,0,IF(AV377&gt;AU377,0,((AU377/AV377)-1)*100))</f>
        <v>0</v>
      </c>
      <c r="BP377" s="205">
        <f>IF(AX377=0,0,IF(AX377&gt;AV377,0,((AV377/AX377)-1)*100))</f>
        <v>0</v>
      </c>
      <c r="BQ377" s="206">
        <f>IF(AY377=0,0,IF(AY377&gt;AX377,0,((AX377/AY377)-1)*100))</f>
        <v>0</v>
      </c>
      <c r="BR377" s="207">
        <f>IF(AZ377=0,0,IF(AZ377&gt;AY377,0,((AY377/AZ377)-1)*100))</f>
        <v>0</v>
      </c>
      <c r="BS377" s="207">
        <f>IF(BA377=0,0,IF(BA377&gt;AZ377,0,((AZ377/BA377)-1)*100))</f>
        <v>3.333333333333344</v>
      </c>
      <c r="BT377" s="207">
        <f>IF(BB377=0,0,IF(BB377&gt;BA377,0,((BA377/BB377)-1)*100))</f>
        <v>3.448275862068972</v>
      </c>
      <c r="BU377" s="207">
        <f>IF(BC377=0,0,IF(BC377&gt;BB377,0,((BB377/BC377)-1)*100))</f>
        <v>4.504504504504481</v>
      </c>
      <c r="BV377" s="207">
        <f>IF(BD377=0,0,IF(BD377&gt;BC377,0,((BC377/BD377)-1)*100))</f>
        <v>4.716981132075482</v>
      </c>
      <c r="BW377" s="207">
        <f>IF(BE377=0,0,IF(BE377&gt;BD377,0,((BD377/BE377)-1)*100))</f>
        <v>4.950495049504955</v>
      </c>
      <c r="BX377" s="207">
        <f>IF(BF377=0,0,IF(BF377&gt;BE377,0,((BE377/BF377)-1)*100))</f>
        <v>5.208333333333348</v>
      </c>
      <c r="BY377" s="207">
        <f>IF(BG377=0,0,IF(BG377&gt;BF377,0,((BF377/BG377)-1)*100))</f>
        <v>6.666666666666665</v>
      </c>
      <c r="BZ377" s="207">
        <f>IF(BH377=0,0,IF(BH377&gt;BG377,0,((BG377/BH377)-1)*100))</f>
        <v>9.756097560975618</v>
      </c>
      <c r="CA377" s="208">
        <f>IF(BI377=0,0,IF(BI377&gt;BH377,0,((BH377/BI377)-1)*100))</f>
        <v>10.81081081081081</v>
      </c>
      <c r="CB377" s="205">
        <f>AVERAGE(BK377:CA377)</f>
        <v>4.66882164631006</v>
      </c>
      <c r="CC377" s="205">
        <f>SQRT(AVERAGE((BK377-$CB377)^2,(BL377-$CB377)^2,(BM377-$CB377)^2,(BN377-$CB377)^2,(BO377-$CB377)^2,(BP377-$CB377)^2,(BQ377-$CB377)^2,(BR377-$CB377)^2,(BS377-$CB377)^2,(BT377-$CB377)^2,(BU377-$CB377)^2,(BV377-$CB377)^2,(BW377-$CB377)^2,(BX377-$CB377)^2,(BY377-$CB377)^2,(BZ377-$CB377)^2,(CA377-$CB377)^2))</f>
        <v>3.610968291222246</v>
      </c>
      <c r="CD377" t="s" s="110">
        <v>132</v>
      </c>
      <c r="CE377" s="209">
        <f>IF(AN377="n/a","n/a",IF(U377&lt;0,"n/a",IF(U377="n/a","n/a",I377+AN377-U377)))</f>
        <v>-12.20353854477553</v>
      </c>
      <c r="CF377" s="209">
        <f>IF(AN377="n/a","n/a",I377+AN377)</f>
        <v>7.26789002665304</v>
      </c>
      <c r="CG377" s="205">
        <f>D377/10+(1000-E377)/100+IF(F377="N",2,IF(F377="Y",1,0))+IF(G377="N",2,IF(G377="Y",1,0))+IF(L377&gt;10,5,L377/2)+IF(S377&gt;100,0,IF(S377&lt;0,0,(100-S377)/10))+IF(U377&gt;100,0,IF(U377&lt;0,0,(100-U377)/10))+IF(X377="-",0,IF(X377="N/A",0,IF(X377&gt;5,0,5-X377)))+IF(Y377&gt;5,0,5-Y377)+IF(Z377="N/A",0,IF(Z377&gt;5,0,5-Z377))+IF(AB377&lt;0,0,IF(AB377="-",0,IF(AB377="N/A",0,IF(AB377&gt;10,5,AB377/2))))+IF(AC377="n/a",0,IF(AC377&lt;0,0,IF(AC377&gt;10,5,AC377/2)))+IF(AE377="n/a",0,IF(AE377&lt;0,0,IF(AE377&gt;10,5,AE377/2)))+AF377/10+IF(AG377&gt;100000,3,IF(AG377&gt;10000,2,IF(AG377&gt;1000,1,0)))+IF(AL377&gt;10,5,AL377/2)+IF(AM377="n/a",0,IF(AM377&gt;10,5,AM377/2))+IF(AN377="n/a",0,IF(AN377&gt;10,5,AN377/2))+IF(AO377="n/a",0,IF(AO377&lt;0,0,IF(AO377&gt;10,5,AO377/2)))+IF(CB377&gt;10,5,CB377/2)</f>
        <v>47.75628950844713</v>
      </c>
      <c r="CH377" s="315">
        <f>IF(AB377="n/a",1.03*AP377,IF(AB377&lt;0,1.01*AP377,IF(AB377&gt;10,1.1*AP377,(1+AB377/100)*AP377)))</f>
        <v>0.8008000000000001</v>
      </c>
      <c r="CI377" s="211">
        <f>IF($AC377="n/a",1.03*CH377,IF($AC377&lt;0,1.01*CH377,IF($AC377&gt;10,1.1*CH377,(1+$AC377/100)*CH377)))</f>
        <v>0.83867784</v>
      </c>
      <c r="CJ377" s="212">
        <f>IF($AE377="n/a",1.03*CI377,IF($AE377&lt;0,1.01*CI377,IF($AE377&gt;10,1.1*CI377,(1+$AE377/100)*CI377)))</f>
        <v>0.8806117320000001</v>
      </c>
      <c r="CK377" s="212">
        <f>IF($AE377="n/a",1.03*CJ377,IF($AE377&lt;0,1.01*CJ377,IF($AE377&gt;10,1.1*CJ377,(1+$AE377/100)*CJ377)))</f>
        <v>0.9246423186000001</v>
      </c>
      <c r="CL377" s="210">
        <f>IF($AE377="n/a",1.03*CK377,IF($AE377&lt;0,1.01*CK377,IF($AE377&gt;10,1.1*CK377,(1+$AE377/100)*CK377)))</f>
        <v>0.9708744345300002</v>
      </c>
      <c r="CM377" s="211">
        <f>SUM(CH377:CL377)</f>
        <v>4.415606325130001</v>
      </c>
      <c r="CN377" s="208">
        <f>(CM377/H377)*100</f>
        <v>10.79874376407435</v>
      </c>
      <c r="CO377" s="213">
        <v>0.87</v>
      </c>
      <c r="CP377" s="214">
        <v>38.2</v>
      </c>
      <c r="CQ377" s="215">
        <v>-3.5</v>
      </c>
      <c r="CR377" s="214">
        <v>6.1</v>
      </c>
      <c r="CS377" s="215">
        <v>12.2</v>
      </c>
    </row>
    <row r="378" ht="11.25" customHeight="1">
      <c r="A378" t="s" s="227">
        <v>1905</v>
      </c>
      <c r="B378" t="s" s="116">
        <v>1906</v>
      </c>
      <c r="C378" t="s" s="227">
        <v>456</v>
      </c>
      <c r="D378" s="218">
        <v>7</v>
      </c>
      <c r="E378" s="85">
        <v>513</v>
      </c>
      <c r="F378" t="s" s="220">
        <v>129</v>
      </c>
      <c r="G378" t="s" s="221">
        <v>129</v>
      </c>
      <c r="H378" s="493">
        <v>19.92</v>
      </c>
      <c r="I378" s="223">
        <f>(R378/H378)*100</f>
        <v>8.634538152610441</v>
      </c>
      <c r="J378" s="224">
        <v>0.42</v>
      </c>
      <c r="K378" s="224">
        <v>0.43</v>
      </c>
      <c r="L378" s="223">
        <f>((K378/J378)-1)*100</f>
        <v>2.380952380952372</v>
      </c>
      <c r="M378" s="226">
        <v>42871</v>
      </c>
      <c r="N378" s="226">
        <v>42873</v>
      </c>
      <c r="O378" s="226">
        <v>42886</v>
      </c>
      <c r="P378" t="s" s="227">
        <v>256</v>
      </c>
      <c r="Q378" s="316"/>
      <c r="R378" s="225">
        <f>K378*4</f>
        <v>1.72</v>
      </c>
      <c r="S378" s="228">
        <f>IF(OR(W378&lt;0.01,W378="n/a"),"n/a",R378/W378*100)</f>
        <v>145.7627118644068</v>
      </c>
      <c r="T378" s="229">
        <f>IF(OR(W378&lt;0.01,Z378="n/a"),"n/a",(H378/SQRT(22.5*W378*(H378/Z378))-1)*100)</f>
        <v>-0.8601968684032957</v>
      </c>
      <c r="U378" s="223">
        <f>IF(OR(W378&lt;0.01,W378="n/a"),"n/a",H378/W378)</f>
        <v>16.88135593220339</v>
      </c>
      <c r="V378" s="230">
        <v>12</v>
      </c>
      <c r="W378" s="222">
        <v>1.18</v>
      </c>
      <c r="X378" s="222">
        <v>2.81</v>
      </c>
      <c r="Y378" s="231">
        <v>13.76</v>
      </c>
      <c r="Z378" s="232">
        <v>1.31</v>
      </c>
      <c r="AA378" s="233">
        <v>7.7</v>
      </c>
      <c r="AB378" s="234">
        <v>-17.3</v>
      </c>
      <c r="AC378" s="235">
        <v>96.65000000000001</v>
      </c>
      <c r="AD378" s="236">
        <v>16.6</v>
      </c>
      <c r="AE378" s="236">
        <v>6</v>
      </c>
      <c r="AF378" s="237">
        <v>13</v>
      </c>
      <c r="AG378" s="238">
        <v>3455</v>
      </c>
      <c r="AH378" s="239">
        <v>0.6</v>
      </c>
      <c r="AI378" s="240">
        <v>1.22</v>
      </c>
      <c r="AJ378" s="241">
        <f>IF(OR(AD378&lt;0,AD378="n/a",AD378=0,AN378="n/a"),"n/a",AN378/AD378)</f>
        <v>0.7053751361068272</v>
      </c>
      <c r="AK378" t="s" s="265">
        <f>IF(OR(AN378&lt;0,AN378="n/a",AO378&lt;0,AO378="n/a"),"n/a",AN378/AO378)</f>
        <v>143</v>
      </c>
      <c r="AL378" s="243">
        <f>((AP378/AQ378)^(1/1)-1)*100</f>
        <v>4.374999999999996</v>
      </c>
      <c r="AM378" s="243">
        <f>IF(AS378=0,"n/a",((AP378/AS378)^(1/3)-1)*100)</f>
        <v>7.084312865508036</v>
      </c>
      <c r="AN378" s="243">
        <f>IF(AV378=0,"n/a",((AP378/AV378)^(1/5)-1)*100)</f>
        <v>11.70922725937333</v>
      </c>
      <c r="AO378" t="s" s="265">
        <f>IF(BB378=0,"n/a",((AP378/BB378)^(1/10)-1)*100)</f>
        <v>143</v>
      </c>
      <c r="AP378" s="241">
        <v>1.67</v>
      </c>
      <c r="AQ378" s="241">
        <v>1.6</v>
      </c>
      <c r="AR378" s="241">
        <v>1.51</v>
      </c>
      <c r="AS378" s="241">
        <v>1.36</v>
      </c>
      <c r="AT378" s="245"/>
      <c r="AU378" s="241">
        <v>1.32</v>
      </c>
      <c r="AV378" s="241">
        <v>0.96</v>
      </c>
      <c r="AW378" s="245"/>
      <c r="AX378" s="583">
        <v>0</v>
      </c>
      <c r="AY378" s="394">
        <v>0</v>
      </c>
      <c r="AZ378" s="317">
        <v>0</v>
      </c>
      <c r="BA378" s="317">
        <v>0</v>
      </c>
      <c r="BB378" s="317">
        <v>0</v>
      </c>
      <c r="BC378" s="317">
        <v>0</v>
      </c>
      <c r="BD378" s="317">
        <v>0</v>
      </c>
      <c r="BE378" s="317">
        <v>0</v>
      </c>
      <c r="BF378" s="317">
        <v>0</v>
      </c>
      <c r="BG378" s="317">
        <v>0</v>
      </c>
      <c r="BH378" s="317">
        <v>0</v>
      </c>
      <c r="BI378" s="401">
        <v>0</v>
      </c>
      <c r="BJ378" s="246">
        <f>SUM(AP378:BI378)</f>
        <v>8.420000000000002</v>
      </c>
      <c r="BK378" s="250">
        <f>((AP378/AQ378)-1)*100</f>
        <v>4.374999999999996</v>
      </c>
      <c r="BL378" s="250">
        <f>((AQ378/AR378)-1)*100</f>
        <v>5.96026490066226</v>
      </c>
      <c r="BM378" s="250">
        <f>((AR378/AS378)-1)*100</f>
        <v>11.02941176470587</v>
      </c>
      <c r="BN378" s="250">
        <f>IF(AU378=0,0,IF(AU378&gt;AS378,0,((AS378/AU378)-1)*100))</f>
        <v>3.030303030303028</v>
      </c>
      <c r="BO378" s="250">
        <f>IF(AV378=0,0,IF(AV378&gt;AU378,0,((AU378/AV378)-1)*100))</f>
        <v>37.50000000000002</v>
      </c>
      <c r="BP378" s="250">
        <f>IF(AX378=0,0,IF(AX378&gt;AV378,0,((AV378/AX378)-1)*100))</f>
        <v>0</v>
      </c>
      <c r="BQ378" s="639">
        <f>IF(AY378=0,0,IF(AY378&gt;AX378,0,((AX378/AY378)-1)*100))</f>
        <v>0</v>
      </c>
      <c r="BR378" s="252">
        <f>IF(AZ378=0,0,IF(AZ378&gt;AY378,0,((AY378/AZ378)-1)*100))</f>
        <v>0</v>
      </c>
      <c r="BS378" s="252">
        <f>IF(BA378=0,0,IF(BA378&gt;AZ378,0,((AZ378/BA378)-1)*100))</f>
        <v>0</v>
      </c>
      <c r="BT378" s="252">
        <f>IF(BB378=0,0,IF(BB378&gt;BA378,0,((BA378/BB378)-1)*100))</f>
        <v>0</v>
      </c>
      <c r="BU378" s="252">
        <f>IF(BC378=0,0,IF(BC378&gt;BB378,0,((BB378/BC378)-1)*100))</f>
        <v>0</v>
      </c>
      <c r="BV378" s="252">
        <f>IF(BD378=0,0,IF(BD378&gt;BC378,0,((BC378/BD378)-1)*100))</f>
        <v>0</v>
      </c>
      <c r="BW378" s="252">
        <f>IF(BE378=0,0,IF(BE378&gt;BD378,0,((BD378/BE378)-1)*100))</f>
        <v>0</v>
      </c>
      <c r="BX378" s="252">
        <f>IF(BF378=0,0,IF(BF378&gt;BE378,0,((BE378/BF378)-1)*100))</f>
        <v>0</v>
      </c>
      <c r="BY378" s="252">
        <f>IF(BG378=0,0,IF(BG378&gt;BF378,0,((BF378/BG378)-1)*100))</f>
        <v>0</v>
      </c>
      <c r="BZ378" s="252">
        <f>IF(BH378=0,0,IF(BH378&gt;BG378,0,((BG378/BH378)-1)*100))</f>
        <v>0</v>
      </c>
      <c r="CA378" s="253">
        <f>IF(BI378=0,0,IF(BI378&gt;BH378,0,((BH378/BI378)-1)*100))</f>
        <v>0</v>
      </c>
      <c r="CB378" s="250">
        <f>AVERAGE(BK378:CA378)</f>
        <v>3.640881158568892</v>
      </c>
      <c r="CC378" s="250">
        <f>SQRT(AVERAGE((BK378-$CB378)^2,(BL378-$CB378)^2,(BM378-$CB378)^2,(BN378-$CB378)^2,(BO378-$CB378)^2,(BP378-$CB378)^2,(BQ378-$CB378)^2,(BR378-$CB378)^2,(BS378-$CB378)^2,(BT378-$CB378)^2,(BU378-$CB378)^2,(BV378-$CB378)^2,(BW378-$CB378)^2,(BX378-$CB378)^2,(BY378-$CB378)^2,(BZ378-$CB378)^2,(CA378-$CB378)^2))</f>
        <v>8.965272141248505</v>
      </c>
      <c r="CD378" t="s" s="116">
        <v>285</v>
      </c>
      <c r="CE378" s="254">
        <f>IF(AN378="n/a","n/a",IF(U378&lt;0,"n/a",IF(U378="n/a","n/a",I378+AN378-U378)))</f>
        <v>3.462409479780383</v>
      </c>
      <c r="CF378" s="254">
        <f>IF(AN378="n/a","n/a",I378+AN378)</f>
        <v>20.34376541198377</v>
      </c>
      <c r="CG378" s="250">
        <f>D378/10+(1000-E378)/100+IF(F378="N",2,IF(F378="Y",1,0))+IF(G378="N",2,IF(G378="Y",1,0))+IF(L378&gt;10,5,L378/2)+IF(S378&gt;100,0,IF(S378&lt;0,0,(100-S378)/10))+IF(U378&gt;100,0,IF(U378&lt;0,0,(100-U378)/10))+IF(X378="-",0,IF(X378="N/A",0,IF(X378&gt;5,0,5-X378)))+IF(Y378&gt;5,0,5-Y378)+IF(Z378="N/A",0,IF(Z378&gt;5,0,5-Z378))+IF(AB378&lt;0,0,IF(AB378="-",0,IF(AB378="N/A",0,IF(AB378&gt;10,5,AB378/2))))+IF(AC378="n/a",0,IF(AC378&lt;0,0,IF(AC378&gt;10,5,AC378/2)))+IF(AE378="n/a",0,IF(AE378&lt;0,0,IF(AE378&gt;10,5,AE378/2)))+AF378/10+IF(AG378&gt;100000,3,IF(AG378&gt;10000,2,IF(AG378&gt;1000,1,0)))+IF(AL378&gt;10,5,AL378/2)+IF(AM378="n/a",0,IF(AM378&gt;10,5,AM378/2))+IF(AN378="n/a",0,IF(AN378&gt;10,5,AN378/2))+IF(AO378="n/a",0,IF(AO378&lt;0,0,IF(AO378&gt;10,5,AO378/2)))+IF(CB378&gt;10,5,CB378/2)</f>
        <v>43.80243760929431</v>
      </c>
      <c r="CH378" s="255">
        <f>IF(AB378="n/a",1.03*AP378,IF(AB378&lt;0,1.01*AP378,IF(AB378&gt;10,1.1*AP378,(1+AB378/100)*AP378)))</f>
        <v>1.6867</v>
      </c>
      <c r="CI378" s="256">
        <f>IF($AC378="n/a",1.03*CH378,IF($AC378&lt;0,1.01*CH378,IF($AC378&gt;10,1.1*CH378,(1+$AC378/100)*CH378)))</f>
        <v>1.85537</v>
      </c>
      <c r="CJ378" s="257">
        <f>IF($AE378="n/a",1.03*CI378,IF($AE378&lt;0,1.01*CI378,IF($AE378&gt;10,1.1*CI378,(1+$AE378/100)*CI378)))</f>
        <v>1.9666922</v>
      </c>
      <c r="CK378" s="257">
        <f>IF($AE378="n/a",1.03*CJ378,IF($AE378&lt;0,1.01*CJ378,IF($AE378&gt;10,1.1*CJ378,(1+$AE378/100)*CJ378)))</f>
        <v>2.084693732</v>
      </c>
      <c r="CL378" s="258">
        <f>IF($AE378="n/a",1.03*CK378,IF($AE378&lt;0,1.01*CK378,IF($AE378&gt;10,1.1*CK378,(1+$AE378/100)*CK378)))</f>
        <v>2.209775355920001</v>
      </c>
      <c r="CM378" s="256">
        <f>SUM(CH378:CL378)</f>
        <v>9.803231287919999</v>
      </c>
      <c r="CN378" s="253">
        <f>(CM378/H378)*100</f>
        <v>49.21300847349397</v>
      </c>
      <c r="CO378" s="259">
        <v>0.96</v>
      </c>
      <c r="CP378" s="260">
        <v>3.2</v>
      </c>
      <c r="CQ378" s="261">
        <v>-31.6</v>
      </c>
      <c r="CR378" s="260">
        <v>-8.699999999999999</v>
      </c>
      <c r="CS378" s="261">
        <v>-18.2</v>
      </c>
    </row>
    <row r="379" ht="11.25" customHeight="1">
      <c r="A379" t="s" s="227">
        <v>1907</v>
      </c>
      <c r="B379" t="s" s="116">
        <v>1908</v>
      </c>
      <c r="C379" t="s" s="227">
        <v>313</v>
      </c>
      <c r="D379" s="218">
        <v>5</v>
      </c>
      <c r="E379" s="85">
        <v>796</v>
      </c>
      <c r="F379" t="s" s="220">
        <v>141</v>
      </c>
      <c r="G379" t="s" s="221">
        <v>141</v>
      </c>
      <c r="H379" s="493">
        <v>149.57</v>
      </c>
      <c r="I379" s="223">
        <f>(R379/H379)*100</f>
        <v>0.8557865882195629</v>
      </c>
      <c r="J379" s="224">
        <v>0.24</v>
      </c>
      <c r="K379" s="224">
        <v>0.32</v>
      </c>
      <c r="L379" s="223">
        <f>((K379/J379)-1)*100</f>
        <v>33.33333333333335</v>
      </c>
      <c r="M379" s="226">
        <v>43010</v>
      </c>
      <c r="N379" s="226">
        <v>43011</v>
      </c>
      <c r="O379" s="226">
        <v>43025</v>
      </c>
      <c r="P379" t="s" s="227">
        <v>268</v>
      </c>
      <c r="Q379" t="s" s="227">
        <v>187</v>
      </c>
      <c r="R379" s="225">
        <f>K379*4</f>
        <v>1.28</v>
      </c>
      <c r="S379" s="228">
        <f>IF(OR(W379&lt;0.01,W379="n/a"),"n/a",R379/W379*100)</f>
        <v>10.27287319422151</v>
      </c>
      <c r="T379" s="229">
        <f>IF(OR(W379&lt;0.01,Z379="n/a"),"n/a",(H379/SQRT(22.5*W379*(H379/Z379))-1)*100)</f>
        <v>13.15600012297591</v>
      </c>
      <c r="U379" s="223">
        <f>IF(OR(W379&lt;0.01,W379="n/a"),"n/a",H379/W379)</f>
        <v>12.00401284109149</v>
      </c>
      <c r="V379" s="230">
        <v>10</v>
      </c>
      <c r="W379" s="222">
        <v>12.46</v>
      </c>
      <c r="X379" s="222">
        <v>1.69</v>
      </c>
      <c r="Y379" s="231">
        <v>1.05</v>
      </c>
      <c r="Z379" s="232">
        <v>2.4</v>
      </c>
      <c r="AA379" s="233">
        <v>17.8</v>
      </c>
      <c r="AB379" s="234">
        <v>-12.1</v>
      </c>
      <c r="AC379" s="235">
        <v>-8.859999999999999</v>
      </c>
      <c r="AD379" s="236">
        <v>28.2</v>
      </c>
      <c r="AE379" s="236">
        <v>7.1</v>
      </c>
      <c r="AF379" s="237">
        <v>11</v>
      </c>
      <c r="AG379" s="238">
        <v>3383</v>
      </c>
      <c r="AH379" s="239">
        <v>4.8</v>
      </c>
      <c r="AI379" s="240">
        <v>0</v>
      </c>
      <c r="AJ379" s="241">
        <f>IF(OR(AD379&lt;0,AD379="n/a",AD379=0,AN379="n/a"),"n/a",AN379/AD379)</f>
        <v>0.2044736070740039</v>
      </c>
      <c r="AK379" s="242">
        <f>IF(OR(AN379&lt;0,AN379="n/a",AO379&lt;0,AO379="n/a"),"n/a",AN379/AO379)</f>
        <v>0.8887598796726415</v>
      </c>
      <c r="AL379" s="243">
        <f>((AP379/AQ379)^(1/1)-1)*100</f>
        <v>2.272727272727271</v>
      </c>
      <c r="AM379" s="243">
        <f>IF(AS379=0,"n/a",((AP379/AS379)^(1/3)-1)*100)</f>
        <v>8.225114403592926</v>
      </c>
      <c r="AN379" s="243">
        <f>IF(AV379=0,"n/a",((AP379/AV379)^(1/5)-1)*100)</f>
        <v>5.76615571948691</v>
      </c>
      <c r="AO379" s="244">
        <f>IF(BB379=0,"n/a",((AP379/BB379)^(1/10)-1)*100)</f>
        <v>6.48786680336062</v>
      </c>
      <c r="AP379" s="241">
        <v>0.9</v>
      </c>
      <c r="AQ379" s="321">
        <v>0.88</v>
      </c>
      <c r="AR379" s="241">
        <v>0.82</v>
      </c>
      <c r="AS379" s="241">
        <v>0.71</v>
      </c>
      <c r="AT379" s="245"/>
      <c r="AU379" s="321">
        <v>0.68</v>
      </c>
      <c r="AV379" s="321">
        <v>0.68</v>
      </c>
      <c r="AW379" s="245"/>
      <c r="AX379" s="246">
        <v>0.62</v>
      </c>
      <c r="AY379" s="247">
        <v>0.57</v>
      </c>
      <c r="AZ379" s="317">
        <v>0.5600000000000001</v>
      </c>
      <c r="BA379" s="248">
        <v>0.5</v>
      </c>
      <c r="BB379" s="317">
        <v>0.48</v>
      </c>
      <c r="BC379" s="248">
        <v>0.42</v>
      </c>
      <c r="BD379" s="248">
        <v>0.34</v>
      </c>
      <c r="BE379" s="317">
        <v>0.27667</v>
      </c>
      <c r="BF379" s="248">
        <v>0.27667</v>
      </c>
      <c r="BG379" s="317">
        <v>0.13333</v>
      </c>
      <c r="BH379" s="317">
        <v>0.13333</v>
      </c>
      <c r="BI379" s="401">
        <v>0.13333</v>
      </c>
      <c r="BJ379" s="246">
        <f>SUM(AP379:BI379)</f>
        <v>9.113330000000001</v>
      </c>
      <c r="BK379" s="250">
        <f>((AP379/AQ379)-1)*100</f>
        <v>2.272727272727271</v>
      </c>
      <c r="BL379" s="250">
        <f>((AQ379/AR379)-1)*100</f>
        <v>7.317073170731714</v>
      </c>
      <c r="BM379" s="250">
        <f>((AR379/AS379)-1)*100</f>
        <v>15.49295774647888</v>
      </c>
      <c r="BN379" s="250">
        <f>IF(AU379=0,0,IF(AU379&gt;AS379,0,((AS379/AU379)-1)*100))</f>
        <v>4.411764705882337</v>
      </c>
      <c r="BO379" s="250">
        <f>IF(AV379=0,0,IF(AV379&gt;AU379,0,((AU379/AV379)-1)*100))</f>
        <v>0</v>
      </c>
      <c r="BP379" s="250">
        <f>IF(AX379=0,0,IF(AX379&gt;AV379,0,((AV379/AX379)-1)*100))</f>
        <v>9.677419354838722</v>
      </c>
      <c r="BQ379" s="251">
        <f>IF(AY379=0,0,IF(AY379&gt;AX379,0,((AX379/AY379)-1)*100))</f>
        <v>8.771929824561408</v>
      </c>
      <c r="BR379" s="252">
        <f>IF(AZ379=0,0,IF(AZ379&gt;AY379,0,((AY379/AZ379)-1)*100))</f>
        <v>1.785714285714257</v>
      </c>
      <c r="BS379" s="252">
        <f>IF(BA379=0,0,IF(BA379&gt;AZ379,0,((AZ379/BA379)-1)*100))</f>
        <v>12.00000000000001</v>
      </c>
      <c r="BT379" s="252">
        <f>IF(BB379=0,0,IF(BB379&gt;BA379,0,((BA379/BB379)-1)*100))</f>
        <v>4.166666666666674</v>
      </c>
      <c r="BU379" s="252">
        <f>IF(BC379=0,0,IF(BC379&gt;BB379,0,((BB379/BC379)-1)*100))</f>
        <v>14.28571428571428</v>
      </c>
      <c r="BV379" s="252">
        <f>IF(BD379=0,0,IF(BD379&gt;BC379,0,((BC379/BD379)-1)*100))</f>
        <v>23.52941176470587</v>
      </c>
      <c r="BW379" s="252">
        <f>IF(BE379=0,0,IF(BE379&gt;BD379,0,((BD379/BE379)-1)*100))</f>
        <v>22.89008566161854</v>
      </c>
      <c r="BX379" s="252">
        <f>IF(BF379=0,0,IF(BF379&gt;BE379,0,((BE379/BF379)-1)*100))</f>
        <v>0</v>
      </c>
      <c r="BY379" s="252">
        <f>IF(BG379=0,0,IF(BG379&gt;BF379,0,((BF379/BG379)-1)*100))</f>
        <v>107.5076876921923</v>
      </c>
      <c r="BZ379" s="252">
        <f>IF(BH379=0,0,IF(BH379&gt;BG379,0,((BG379/BH379)-1)*100))</f>
        <v>0</v>
      </c>
      <c r="CA379" s="253">
        <f>IF(BI379=0,0,IF(BI379&gt;BH379,0,((BH379/BI379)-1)*100))</f>
        <v>0</v>
      </c>
      <c r="CB379" s="250">
        <f>AVERAGE(BK379:CA379)</f>
        <v>13.77112661363719</v>
      </c>
      <c r="CC379" s="250">
        <f>SQRT(AVERAGE((BK379-$CB379)^2,(BL379-$CB379)^2,(BM379-$CB379)^2,(BN379-$CB379)^2,(BO379-$CB379)^2,(BP379-$CB379)^2,(BQ379-$CB379)^2,(BR379-$CB379)^2,(BS379-$CB379)^2,(BT379-$CB379)^2,(BU379-$CB379)^2,(BV379-$CB379)^2,(BW379-$CB379)^2,(BX379-$CB379)^2,(BY379-$CB379)^2,(BZ379-$CB379)^2,(CA379-$CB379)^2))</f>
        <v>24.5775798682318</v>
      </c>
      <c r="CD379" t="s" s="116">
        <v>302</v>
      </c>
      <c r="CE379" s="254">
        <f>IF(AN379="n/a","n/a",IF(U379&lt;0,"n/a",IF(U379="n/a","n/a",I379+AN379-U379)))</f>
        <v>-5.382070533385019</v>
      </c>
      <c r="CF379" s="254">
        <f>IF(AN379="n/a","n/a",I379+AN379)</f>
        <v>6.621942307706473</v>
      </c>
      <c r="CG379" s="250">
        <f>D379/10+(1000-E379)/100+IF(F379="N",2,IF(F379="Y",1,0))+IF(G379="N",2,IF(G379="Y",1,0))+IF(L379&gt;10,5,L379/2)+IF(S379&gt;100,0,IF(S379&lt;0,0,(100-S379)/10))+IF(U379&gt;100,0,IF(U379&lt;0,0,(100-U379)/10))+IF(X379="-",0,IF(X379="N/A",0,IF(X379&gt;5,0,5-X379)))+IF(Y379&gt;5,0,5-Y379)+IF(Z379="N/A",0,IF(Z379&gt;5,0,5-Z379))+IF(AB379&lt;0,0,IF(AB379="-",0,IF(AB379="N/A",0,IF(AB379&gt;10,5,AB379/2))))+IF(AC379="n/a",0,IF(AC379&lt;0,0,IF(AC379&gt;10,5,AC379/2)))+IF(AE379="n/a",0,IF(AE379&lt;0,0,IF(AE379&gt;10,5,AE379/2)))+AF379/10+IF(AG379&gt;100000,3,IF(AG379&gt;10000,2,IF(AG379&gt;1000,1,0)))+IF(AL379&gt;10,5,AL379/2)+IF(AM379="n/a",0,IF(AM379&gt;10,5,AM379/2))+IF(AN379="n/a",0,IF(AN379&gt;10,5,AN379/2))+IF(AO379="n/a",0,IF(AO379&lt;0,0,IF(AO379&gt;10,5,AO379/2)))+IF(CB379&gt;10,5,CB379/2)</f>
        <v>59.19824349605256</v>
      </c>
      <c r="CH379" s="255">
        <f>IF(AB379="n/a",1.03*AP379,IF(AB379&lt;0,1.01*AP379,IF(AB379&gt;10,1.1*AP379,(1+AB379/100)*AP379)))</f>
        <v>0.909</v>
      </c>
      <c r="CI379" s="256">
        <f>IF($AC379="n/a",1.03*CH379,IF($AC379&lt;0,1.01*CH379,IF($AC379&gt;10,1.1*CH379,(1+$AC379/100)*CH379)))</f>
        <v>0.9180900000000001</v>
      </c>
      <c r="CJ379" s="257">
        <f>IF($AE379="n/a",1.03*CI379,IF($AE379&lt;0,1.01*CI379,IF($AE379&gt;10,1.1*CI379,(1+$AE379/100)*CI379)))</f>
        <v>0.9832743900000001</v>
      </c>
      <c r="CK379" s="257">
        <f>IF($AE379="n/a",1.03*CJ379,IF($AE379&lt;0,1.01*CJ379,IF($AE379&gt;10,1.1*CJ379,(1+$AE379/100)*CJ379)))</f>
        <v>1.053086871690</v>
      </c>
      <c r="CL379" s="258">
        <f>IF($AE379="n/a",1.03*CK379,IF($AE379&lt;0,1.01*CK379,IF($AE379&gt;10,1.1*CK379,(1+$AE379/100)*CK379)))</f>
        <v>1.12785603957999</v>
      </c>
      <c r="CM379" s="256">
        <f>SUM(CH379:CL379)</f>
        <v>4.991307301269989</v>
      </c>
      <c r="CN379" s="253">
        <f>(CM379/H379)*100</f>
        <v>3.337104567272842</v>
      </c>
      <c r="CO379" s="259">
        <v>0.57</v>
      </c>
      <c r="CP379" s="260">
        <v>103.2</v>
      </c>
      <c r="CQ379" s="261">
        <v>-10.3</v>
      </c>
      <c r="CR379" s="260">
        <v>-1</v>
      </c>
      <c r="CS379" s="261">
        <v>24.2</v>
      </c>
    </row>
    <row r="380" ht="11.25" customHeight="1">
      <c r="A380" t="s" s="227">
        <v>1909</v>
      </c>
      <c r="B380" t="s" s="116">
        <v>1910</v>
      </c>
      <c r="C380" t="s" s="227">
        <v>128</v>
      </c>
      <c r="D380" s="218">
        <v>7</v>
      </c>
      <c r="E380" s="85">
        <v>438</v>
      </c>
      <c r="F380" t="s" s="220">
        <v>129</v>
      </c>
      <c r="G380" t="s" s="221">
        <v>129</v>
      </c>
      <c r="H380" s="493">
        <v>40.41</v>
      </c>
      <c r="I380" s="223">
        <f>(R380/H380)*100</f>
        <v>2.573620390992329</v>
      </c>
      <c r="J380" s="224">
        <v>0.24</v>
      </c>
      <c r="K380" s="224">
        <v>0.26</v>
      </c>
      <c r="L380" s="223">
        <f>((K380/J380)-1)*100</f>
        <v>8.333333333333348</v>
      </c>
      <c r="M380" s="327">
        <v>42681</v>
      </c>
      <c r="N380" s="327">
        <v>42683</v>
      </c>
      <c r="O380" s="327">
        <v>42690</v>
      </c>
      <c r="P380" t="s" s="227">
        <v>1158</v>
      </c>
      <c r="Q380" t="s" s="353">
        <v>1227</v>
      </c>
      <c r="R380" s="225">
        <f>K380*4</f>
        <v>1.04</v>
      </c>
      <c r="S380" s="228">
        <f>IF(OR(W380&lt;0.01,W380="n/a"),"n/a",R380/W380*100)</f>
        <v>43.15352697095435</v>
      </c>
      <c r="T380" s="229">
        <f>IF(OR(W380&lt;0.01,Z380="n/a"),"n/a",(H380/SQRT(22.5*W380*(H380/Z380))-1)*100)</f>
        <v>14.52517888006275</v>
      </c>
      <c r="U380" s="223">
        <f>IF(OR(W380&lt;0.01,W380="n/a"),"n/a",H380/W380)</f>
        <v>16.76763485477178</v>
      </c>
      <c r="V380" s="230">
        <v>12</v>
      </c>
      <c r="W380" s="222">
        <v>2.41</v>
      </c>
      <c r="X380" s="222">
        <v>2.1</v>
      </c>
      <c r="Y380" s="231">
        <v>5.11</v>
      </c>
      <c r="Z380" s="232">
        <v>1.76</v>
      </c>
      <c r="AA380" s="233">
        <v>9.699999999999999</v>
      </c>
      <c r="AB380" s="234">
        <v>8.800000000000001</v>
      </c>
      <c r="AC380" s="235">
        <v>13.75</v>
      </c>
      <c r="AD380" s="236">
        <v>7.2</v>
      </c>
      <c r="AE380" s="236">
        <v>8</v>
      </c>
      <c r="AF380" s="237">
        <v>7</v>
      </c>
      <c r="AG380" s="238">
        <v>962</v>
      </c>
      <c r="AH380" s="239">
        <v>2.5</v>
      </c>
      <c r="AI380" s="240">
        <v>0</v>
      </c>
      <c r="AJ380" s="241">
        <f>IF(OR(AD380&lt;0,AD380="n/a",AD380=0,AN380="n/a"),"n/a",AN380/AD380)</f>
        <v>3.27504904015222</v>
      </c>
      <c r="AK380" s="618">
        <f>IF(OR(AN380&lt;0,AN380="n/a",AO380&lt;0,AO380="n/a"),"n/a",AN380/AO380)</f>
        <v>21.79089244453138</v>
      </c>
      <c r="AL380" s="243">
        <f>((AP380/AQ380)^(1/1)-1)*100</f>
        <v>8.888888888888879</v>
      </c>
      <c r="AM380" s="243">
        <f>IF(AS380=0,"n/a",((AP380/AS380)^(1/3)-1)*100)</f>
        <v>15.26090730146117</v>
      </c>
      <c r="AN380" s="243">
        <f>IF(AV380=0,"n/a",((AP380/AV380)^(1/5)-1)*100)</f>
        <v>23.58035308909599</v>
      </c>
      <c r="AO380" s="244">
        <f>IF(BB380=0,"n/a",((AP380/BB380)^(1/10)-1)*100)</f>
        <v>1.082119658436187</v>
      </c>
      <c r="AP380" s="241">
        <v>0.98</v>
      </c>
      <c r="AQ380" s="241">
        <v>0.9</v>
      </c>
      <c r="AR380" s="241">
        <v>0.76</v>
      </c>
      <c r="AS380" s="241">
        <v>0.64</v>
      </c>
      <c r="AT380" s="245"/>
      <c r="AU380" s="241">
        <v>0.48</v>
      </c>
      <c r="AV380" s="241">
        <v>0.34</v>
      </c>
      <c r="AW380" s="245"/>
      <c r="AX380" s="583">
        <v>0.04</v>
      </c>
      <c r="AY380" s="394">
        <v>0.37</v>
      </c>
      <c r="AZ380" s="248">
        <v>0.96</v>
      </c>
      <c r="BA380" s="248">
        <v>0.92</v>
      </c>
      <c r="BB380" s="248">
        <v>0.88</v>
      </c>
      <c r="BC380" s="248">
        <v>0.84</v>
      </c>
      <c r="BD380" s="248">
        <v>0.78</v>
      </c>
      <c r="BE380" s="248">
        <v>0.74</v>
      </c>
      <c r="BF380" s="248">
        <v>0.6899999999999999</v>
      </c>
      <c r="BG380" s="248">
        <v>0.60667</v>
      </c>
      <c r="BH380" s="248">
        <v>0.54</v>
      </c>
      <c r="BI380" s="249">
        <v>0.5</v>
      </c>
      <c r="BJ380" s="246">
        <f>SUM(AP380:BI380)</f>
        <v>11.96667</v>
      </c>
      <c r="BK380" s="250">
        <f>((AP380/AQ380)-1)*100</f>
        <v>8.888888888888879</v>
      </c>
      <c r="BL380" s="250">
        <f>((AQ380/AR380)-1)*100</f>
        <v>18.42105263157894</v>
      </c>
      <c r="BM380" s="250">
        <f>((AR380/AS380)-1)*100</f>
        <v>18.75</v>
      </c>
      <c r="BN380" s="250">
        <f>IF(AU380=0,0,IF(AU380&gt;AS380,0,((AS380/AU380)-1)*100))</f>
        <v>33.33333333333335</v>
      </c>
      <c r="BO380" s="250">
        <f>IF(AV380=0,0,IF(AV380&gt;AU380,0,((AU380/AV380)-1)*100))</f>
        <v>41.17647058823528</v>
      </c>
      <c r="BP380" s="250">
        <f>IF(AX380=0,0,IF(AX380&gt;AV380,0,((AV380/AX380)-1)*100))</f>
        <v>750</v>
      </c>
      <c r="BQ380" s="251">
        <f>IF(AY380=0,0,IF(AY380&gt;AX380,0,((AX380/AY380)-1)*100))</f>
        <v>0</v>
      </c>
      <c r="BR380" s="252">
        <f>IF(AZ380=0,0,IF(AZ380&gt;AY380,0,((AY380/AZ380)-1)*100))</f>
        <v>0</v>
      </c>
      <c r="BS380" s="252">
        <f>IF(BA380=0,0,IF(BA380&gt;AZ380,0,((AZ380/BA380)-1)*100))</f>
        <v>4.347826086956519</v>
      </c>
      <c r="BT380" s="252">
        <f>IF(BB380=0,0,IF(BB380&gt;BA380,0,((BA380/BB380)-1)*100))</f>
        <v>4.545454545454541</v>
      </c>
      <c r="BU380" s="252">
        <f>IF(BC380=0,0,IF(BC380&gt;BB380,0,((BB380/BC380)-1)*100))</f>
        <v>4.761904761904767</v>
      </c>
      <c r="BV380" s="252">
        <f>IF(BD380=0,0,IF(BD380&gt;BC380,0,((BC380/BD380)-1)*100))</f>
        <v>7.692307692307687</v>
      </c>
      <c r="BW380" s="252">
        <f>IF(BE380=0,0,IF(BE380&gt;BD380,0,((BD380/BE380)-1)*100))</f>
        <v>5.405405405405417</v>
      </c>
      <c r="BX380" s="252">
        <f>IF(BF380=0,0,IF(BF380&gt;BE380,0,((BE380/BF380)-1)*100))</f>
        <v>7.246376811594213</v>
      </c>
      <c r="BY380" s="252">
        <f>IF(BG380=0,0,IF(BG380&gt;BF380,0,((BF380/BG380)-1)*100))</f>
        <v>13.73563881517132</v>
      </c>
      <c r="BZ380" s="252">
        <f>IF(BH380=0,0,IF(BH380&gt;BG380,0,((BG380/BH380)-1)*100))</f>
        <v>12.34629629629629</v>
      </c>
      <c r="CA380" s="253">
        <f>IF(BI380=0,0,IF(BI380&gt;BH380,0,((BH380/BI380)-1)*100))</f>
        <v>8.000000000000007</v>
      </c>
      <c r="CB380" s="250">
        <f>AVERAGE(BK380:CA380)</f>
        <v>55.21476210924278</v>
      </c>
      <c r="CC380" s="250">
        <f>SQRT(AVERAGE((BK380-$CB380)^2,(BL380-$CB380)^2,(BM380-$CB380)^2,(BN380-$CB380)^2,(BO380-$CB380)^2,(BP380-$CB380)^2,(BQ380-$CB380)^2,(BR380-$CB380)^2,(BS380-$CB380)^2,(BT380-$CB380)^2,(BU380-$CB380)^2,(BV380-$CB380)^2,(BW380-$CB380)^2,(BX380-$CB380)^2,(BY380-$CB380)^2,(BZ380-$CB380)^2,(CA380-$CB380)^2))</f>
        <v>174.0279512555342</v>
      </c>
      <c r="CD380" t="s" s="116">
        <v>132</v>
      </c>
      <c r="CE380" s="254">
        <f>IF(AN380="n/a","n/a",IF(U380&lt;0,"n/a",IF(U380="n/a","n/a",I380+AN380-U380)))</f>
        <v>9.386338625316533</v>
      </c>
      <c r="CF380" s="254">
        <f>IF(AN380="n/a","n/a",I380+AN380)</f>
        <v>26.15397348008831</v>
      </c>
      <c r="CG380" s="250">
        <f>D380/10+(1000-E380)/100+IF(F380="N",2,IF(F380="Y",1,0))+IF(G380="N",2,IF(G380="Y",1,0))+IF(L380&gt;10,5,L380/2)+IF(S380&gt;100,0,IF(S380&lt;0,0,(100-S380)/10))+IF(U380&gt;100,0,IF(U380&lt;0,0,(100-U380)/10))+IF(X380="-",0,IF(X380="N/A",0,IF(X380&gt;5,0,5-X380)))+IF(Y380&gt;5,0,5-Y380)+IF(Z380="N/A",0,IF(Z380&gt;5,0,5-Z380))+IF(AB380&lt;0,0,IF(AB380="-",0,IF(AB380="N/A",0,IF(AB380&gt;10,5,AB380/2))))+IF(AC380="n/a",0,IF(AC380&lt;0,0,IF(AC380&gt;10,5,AC380/2)))+IF(AE380="n/a",0,IF(AE380&lt;0,0,IF(AE380&gt;10,5,AE380/2)))+AF380/10+IF(AG380&gt;100000,3,IF(AG380&gt;10000,2,IF(AG380&gt;1000,1,0)))+IF(AL380&gt;10,5,AL380/2)+IF(AM380="n/a",0,IF(AM380&gt;10,5,AM380/2))+IF(AN380="n/a",0,IF(AN380&gt;10,5,AN380/2))+IF(AO380="n/a",0,IF(AO380&lt;0,0,IF(AO380&gt;10,5,AO380/2)))+IF(CB380&gt;10,5,CB380/2)</f>
        <v>64.7200547577566</v>
      </c>
      <c r="CH380" s="255">
        <f>IF(AB380="n/a",1.03*AP380,IF(AB380&lt;0,1.01*AP380,IF(AB380&gt;10,1.1*AP380,(1+AB380/100)*AP380)))</f>
        <v>1.06624</v>
      </c>
      <c r="CI380" s="256">
        <f>IF($AC380="n/a",1.03*CH380,IF($AC380&lt;0,1.01*CH380,IF($AC380&gt;10,1.1*CH380,(1+$AC380/100)*CH380)))</f>
        <v>1.172864</v>
      </c>
      <c r="CJ380" s="257">
        <f>IF($AE380="n/a",1.03*CI380,IF($AE380&lt;0,1.01*CI380,IF($AE380&gt;10,1.1*CI380,(1+$AE380/100)*CI380)))</f>
        <v>1.26669312</v>
      </c>
      <c r="CK380" s="257">
        <f>IF($AE380="n/a",1.03*CJ380,IF($AE380&lt;0,1.01*CJ380,IF($AE380&gt;10,1.1*CJ380,(1+$AE380/100)*CJ380)))</f>
        <v>1.3680285696</v>
      </c>
      <c r="CL380" s="258">
        <f>IF($AE380="n/a",1.03*CK380,IF($AE380&lt;0,1.01*CK380,IF($AE380&gt;10,1.1*CK380,(1+$AE380/100)*CK380)))</f>
        <v>1.477470855168</v>
      </c>
      <c r="CM380" s="256">
        <f>SUM(CH380:CL380)</f>
        <v>6.351296544768001</v>
      </c>
      <c r="CN380" s="253">
        <f>(CM380/H380)*100</f>
        <v>15.71714067005197</v>
      </c>
      <c r="CO380" s="259">
        <v>1.02</v>
      </c>
      <c r="CP380" s="260">
        <v>30.7</v>
      </c>
      <c r="CQ380" s="261">
        <v>-11.5</v>
      </c>
      <c r="CR380" s="260">
        <v>0.6</v>
      </c>
      <c r="CS380" s="261">
        <v>-0.6</v>
      </c>
    </row>
    <row r="381" ht="11.25" customHeight="1">
      <c r="A381" t="s" s="273">
        <v>1911</v>
      </c>
      <c r="B381" t="s" s="146">
        <v>1912</v>
      </c>
      <c r="C381" t="s" s="273">
        <v>128</v>
      </c>
      <c r="D381" s="267">
        <v>5</v>
      </c>
      <c r="E381" s="85">
        <v>806</v>
      </c>
      <c r="F381" t="s" s="151">
        <v>129</v>
      </c>
      <c r="G381" t="s" s="152">
        <v>129</v>
      </c>
      <c r="H381" s="496">
        <v>17.6</v>
      </c>
      <c r="I381" s="269">
        <f>(R381/H381)*100</f>
        <v>1.704545454545454</v>
      </c>
      <c r="J381" s="270">
        <v>0.07000000000000001</v>
      </c>
      <c r="K381" s="270">
        <v>0.075</v>
      </c>
      <c r="L381" s="269">
        <f>((K381/J381)-1)*100</f>
        <v>7.14285714285714</v>
      </c>
      <c r="M381" s="272">
        <v>43048</v>
      </c>
      <c r="N381" s="272">
        <v>43049</v>
      </c>
      <c r="O381" s="272">
        <v>43063</v>
      </c>
      <c r="P381" t="s" s="273">
        <v>788</v>
      </c>
      <c r="Q381" t="s" s="273">
        <v>131</v>
      </c>
      <c r="R381" s="271">
        <f>K381*4</f>
        <v>0.3</v>
      </c>
      <c r="S381" s="275">
        <f>IF(OR(W381&lt;0.01,W381="n/a"),"n/a",R381/W381*100)</f>
        <v>22.72727272727273</v>
      </c>
      <c r="T381" s="276">
        <f>IF(OR(W381&lt;0.01,Z381="n/a"),"n/a",(H381/SQRT(22.5*W381*(H381/Z381))-1)*100)</f>
        <v>-18.16909937990236</v>
      </c>
      <c r="U381" s="269">
        <f>IF(OR(W381&lt;0.01,W381="n/a"),"n/a",H381/W381)</f>
        <v>13.33333333333333</v>
      </c>
      <c r="V381" s="277">
        <v>12</v>
      </c>
      <c r="W381" s="268">
        <v>1.32</v>
      </c>
      <c r="X381" t="s" s="367">
        <v>143</v>
      </c>
      <c r="Y381" s="278">
        <v>2.72</v>
      </c>
      <c r="Z381" s="279">
        <v>1.13</v>
      </c>
      <c r="AA381" s="280">
        <v>11.1</v>
      </c>
      <c r="AB381" s="281">
        <v>18.1</v>
      </c>
      <c r="AC381" t="s" s="568">
        <v>143</v>
      </c>
      <c r="AD381" s="283">
        <v>29</v>
      </c>
      <c r="AE381" t="s" s="569">
        <v>143</v>
      </c>
      <c r="AF381" s="284">
        <v>1</v>
      </c>
      <c r="AG381" s="285">
        <v>85</v>
      </c>
      <c r="AH381" s="286">
        <v>12.5</v>
      </c>
      <c r="AI381" s="287">
        <v>0.14</v>
      </c>
      <c r="AJ381" t="s" s="368">
        <f>IF(OR(AD381&lt;0,AD381="n/a",AD381=0,AN381="n/a"),"n/a",AN381/AD381)</f>
        <v>143</v>
      </c>
      <c r="AK381" t="s" s="368">
        <f>IF(OR(AN381&lt;0,AN381="n/a",AO381&lt;0,AO381="n/a"),"n/a",AN381/AO381)</f>
        <v>143</v>
      </c>
      <c r="AL381" s="290">
        <f>((AP381/AQ381)^(1/1)-1)*100</f>
        <v>20</v>
      </c>
      <c r="AM381" s="290">
        <f>IF(AS381=0,"n/a",((AP381/AS381)^(1/3)-1)*100)</f>
        <v>25.99210498948732</v>
      </c>
      <c r="AN381" t="s" s="368">
        <f>IF(AV381=0,"n/a",((AP381/AV381)^(1/5)-1)*100)</f>
        <v>143</v>
      </c>
      <c r="AO381" s="291">
        <f>IF(BB381=0,"n/a",((AP381/BB381)^(1/10)-1)*100)</f>
        <v>1.344269057966563</v>
      </c>
      <c r="AP381" s="288">
        <v>0.24</v>
      </c>
      <c r="AQ381" s="288">
        <v>0.2</v>
      </c>
      <c r="AR381" s="288">
        <v>0.16</v>
      </c>
      <c r="AS381" s="288">
        <v>0.12</v>
      </c>
      <c r="AT381" s="292"/>
      <c r="AU381" s="510">
        <v>0</v>
      </c>
      <c r="AV381" s="510">
        <v>0</v>
      </c>
      <c r="AW381" s="292"/>
      <c r="AX381" s="524">
        <v>0</v>
      </c>
      <c r="AY381" s="403">
        <v>0.36</v>
      </c>
      <c r="AZ381" s="295">
        <v>0.34</v>
      </c>
      <c r="BA381" s="295">
        <v>0.26</v>
      </c>
      <c r="BB381" s="295">
        <v>0.21</v>
      </c>
      <c r="BC381" s="295">
        <v>0.2</v>
      </c>
      <c r="BD381" s="426">
        <v>0</v>
      </c>
      <c r="BE381" s="426">
        <v>0</v>
      </c>
      <c r="BF381" s="426">
        <v>0.26</v>
      </c>
      <c r="BG381" s="295">
        <v>0.49</v>
      </c>
      <c r="BH381" s="295">
        <v>0.44</v>
      </c>
      <c r="BI381" s="296">
        <v>0.4</v>
      </c>
      <c r="BJ381" s="293">
        <f>SUM(AP381:BI381)</f>
        <v>3.680000000000001</v>
      </c>
      <c r="BK381" s="297">
        <f>((AP381/AQ381)-1)*100</f>
        <v>20</v>
      </c>
      <c r="BL381" s="297">
        <f>((AQ381/AR381)-1)*100</f>
        <v>25</v>
      </c>
      <c r="BM381" s="297">
        <f>((AR381/AS381)-1)*100</f>
        <v>33.33333333333335</v>
      </c>
      <c r="BN381" s="297">
        <f>IF(AU381=0,0,IF(AU381&gt;AS381,0,((AS381/AU381)-1)*100))</f>
        <v>0</v>
      </c>
      <c r="BO381" s="297">
        <f>IF(AV381=0,0,IF(AV381&gt;AU381,0,((AU381/AV381)-1)*100))</f>
        <v>0</v>
      </c>
      <c r="BP381" s="297">
        <f>IF(AX381=0,0,IF(AX381&gt;AV381,0,((AV381/AX381)-1)*100))</f>
        <v>0</v>
      </c>
      <c r="BQ381" s="298">
        <f>IF(AY381=0,0,IF(AY381&gt;AX381,0,((AX381/AY381)-1)*100))</f>
        <v>0</v>
      </c>
      <c r="BR381" s="299">
        <f>IF(AZ381=0,0,IF(AZ381&gt;AY381,0,((AY381/AZ381)-1)*100))</f>
        <v>5.88235294117645</v>
      </c>
      <c r="BS381" s="299">
        <f>IF(BA381=0,0,IF(BA381&gt;AZ381,0,((AZ381/BA381)-1)*100))</f>
        <v>30.76923076923077</v>
      </c>
      <c r="BT381" s="299">
        <f>IF(BB381=0,0,IF(BB381&gt;BA381,0,((BA381/BB381)-1)*100))</f>
        <v>23.80952380952381</v>
      </c>
      <c r="BU381" s="299">
        <f>IF(BC381=0,0,IF(BC381&gt;BB381,0,((BB381/BC381)-1)*100))</f>
        <v>4.999999999999982</v>
      </c>
      <c r="BV381" s="299">
        <f>IF(BD381=0,0,IF(BD381&gt;BC381,0,((BC381/BD381)-1)*100))</f>
        <v>0</v>
      </c>
      <c r="BW381" s="299">
        <f>IF(BE381=0,0,IF(BE381&gt;BD381,0,((BD381/BE381)-1)*100))</f>
        <v>0</v>
      </c>
      <c r="BX381" s="299">
        <f>IF(BF381=0,0,IF(BF381&gt;BE381,0,((BE381/BF381)-1)*100))</f>
        <v>0</v>
      </c>
      <c r="BY381" s="299">
        <f>IF(BG381=0,0,IF(BG381&gt;BF381,0,((BF381/BG381)-1)*100))</f>
        <v>0</v>
      </c>
      <c r="BZ381" s="299">
        <f>IF(BH381=0,0,IF(BH381&gt;BG381,0,((BG381/BH381)-1)*100))</f>
        <v>11.36363636363635</v>
      </c>
      <c r="CA381" s="300">
        <f>IF(BI381=0,0,IF(BI381&gt;BH381,0,((BH381/BI381)-1)*100))</f>
        <v>9.999999999999986</v>
      </c>
      <c r="CB381" s="297">
        <f>AVERAGE(BK381:CA381)</f>
        <v>9.715181012758862</v>
      </c>
      <c r="CC381" s="297">
        <f>SQRT(AVERAGE((BK381-$CB381)^2,(BL381-$CB381)^2,(BM381-$CB381)^2,(BN381-$CB381)^2,(BO381-$CB381)^2,(BP381-$CB381)^2,(BQ381-$CB381)^2,(BR381-$CB381)^2,(BS381-$CB381)^2,(BT381-$CB381)^2,(BU381-$CB381)^2,(BV381-$CB381)^2,(BW381-$CB381)^2,(BX381-$CB381)^2,(BY381-$CB381)^2,(BZ381-$CB381)^2,(CA381-$CB381)^2))</f>
        <v>11.71711616027069</v>
      </c>
      <c r="CD381" t="s" s="146">
        <v>132</v>
      </c>
      <c r="CE381" t="s" s="502">
        <f>IF(AN381="n/a","n/a",IF(U381&lt;0,"n/a",IF(U381="n/a","n/a",I381+AN381-U381)))</f>
        <v>143</v>
      </c>
      <c r="CF381" t="s" s="502">
        <f>IF(AN381="n/a","n/a",I381+AN381)</f>
        <v>143</v>
      </c>
      <c r="CG381" s="297">
        <f>D381/10+(1000-E381)/100+IF(F381="N",2,IF(F381="Y",1,0))+IF(G381="N",2,IF(G381="Y",1,0))+IF(L381&gt;10,5,L381/2)+IF(S381&gt;100,0,IF(S381&lt;0,0,(100-S381)/10))+IF(U381&gt;100,0,IF(U381&lt;0,0,(100-U381)/10))+IF(X381="-",0,IF(X381="N/A",0,IF(X381&gt;5,0,5-X381)))+IF(Y381&gt;5,0,5-Y381)+IF(Z381="N/A",0,IF(Z381&gt;5,0,5-Z381))+IF(AB381&lt;0,0,IF(AB381="-",0,IF(AB381="N/A",0,IF(AB381&gt;10,5,AB381/2))))+IF(AC381="n/a",0,IF(AC381&lt;0,0,IF(AC381&gt;10,5,AC381/2)))+IF(AE381="n/a",0,IF(AE381&lt;0,0,IF(AE381&gt;10,5,AE381/2)))+AF381/10+IF(AG381&gt;100000,3,IF(AG381&gt;10000,2,IF(AG381&gt;1000,1,0)))+IF(AL381&gt;10,5,AL381/2)+IF(AM381="n/a",0,IF(AM381&gt;10,5,AM381/2))+IF(AN381="n/a",0,IF(AN381&gt;10,5,AN381/2))+IF(AO381="n/a",0,IF(AO381&lt;0,0,IF(AO381&gt;10,5,AO381/2)))+IF(CB381&gt;10,5,CB381/2)</f>
        <v>49.18509300073067</v>
      </c>
      <c r="CH381" s="302">
        <f>IF(AB381="n/a",1.03*AP381,IF(AB381&lt;0,1.01*AP381,IF(AB381&gt;10,1.1*AP381,(1+AB381/100)*AP381)))</f>
        <v>0.264</v>
      </c>
      <c r="CI381" s="303">
        <f>IF($AC381="n/a",1.03*CH381,IF($AC381&lt;0,1.01*CH381,IF($AC381&gt;10,1.1*CH381,(1+$AC381/100)*CH381)))</f>
        <v>0.27192</v>
      </c>
      <c r="CJ381" s="304">
        <f>IF($AE381="n/a",1.03*CI381,IF($AE381&lt;0,1.01*CI381,IF($AE381&gt;10,1.1*CI381,(1+$AE381/100)*CI381)))</f>
        <v>0.2800776</v>
      </c>
      <c r="CK381" s="304">
        <f>IF($AE381="n/a",1.03*CJ381,IF($AE381&lt;0,1.01*CJ381,IF($AE381&gt;10,1.1*CJ381,(1+$AE381/100)*CJ381)))</f>
        <v>0.288479928</v>
      </c>
      <c r="CL381" s="305">
        <f>IF($AE381="n/a",1.03*CK381,IF($AE381&lt;0,1.01*CK381,IF($AE381&gt;10,1.1*CK381,(1+$AE381/100)*CK381)))</f>
        <v>0.297134325840</v>
      </c>
      <c r="CM381" s="303">
        <f>SUM(CH381:CL381)</f>
        <v>1.401611853840</v>
      </c>
      <c r="CN381" s="300">
        <f>(CM381/H381)*100</f>
        <v>7.963703714999999</v>
      </c>
      <c r="CO381" s="306">
        <v>0.7</v>
      </c>
      <c r="CP381" s="307">
        <v>40.8</v>
      </c>
      <c r="CQ381" s="308">
        <v>-15.2</v>
      </c>
      <c r="CR381" s="307">
        <v>4.7</v>
      </c>
      <c r="CS381" s="308">
        <v>2.8</v>
      </c>
    </row>
    <row r="382" ht="11.25" customHeight="1">
      <c r="A382" t="s" s="110">
        <v>1913</v>
      </c>
      <c r="B382" t="s" s="110">
        <v>1914</v>
      </c>
      <c r="C382" t="s" s="173">
        <v>1332</v>
      </c>
      <c r="D382" s="174">
        <v>5</v>
      </c>
      <c r="E382" s="85">
        <v>714</v>
      </c>
      <c r="F382" t="s" s="118">
        <v>129</v>
      </c>
      <c r="G382" t="s" s="113">
        <v>129</v>
      </c>
      <c r="H382" s="495">
        <v>42.23</v>
      </c>
      <c r="I382" s="177">
        <f>(R382/H382)*100</f>
        <v>3.978214539426947</v>
      </c>
      <c r="J382" s="311">
        <v>0.4</v>
      </c>
      <c r="K382" s="311">
        <v>0.42</v>
      </c>
      <c r="L382" s="177">
        <f>((K382/J382)-1)*100</f>
        <v>4.999999999999982</v>
      </c>
      <c r="M382" s="322">
        <v>42696</v>
      </c>
      <c r="N382" s="322">
        <v>42699</v>
      </c>
      <c r="O382" s="322">
        <v>42727</v>
      </c>
      <c r="P382" t="s" s="173">
        <v>723</v>
      </c>
      <c r="Q382" s="492"/>
      <c r="R382" s="180">
        <f>K382*4</f>
        <v>1.68</v>
      </c>
      <c r="S382" s="181">
        <f>IF(OR(W382&lt;0.01,W382="n/a"),"n/a",R382/W382*100)</f>
        <v>71.7948717948718</v>
      </c>
      <c r="T382" s="182">
        <f>IF(OR(W382&lt;0.01,Z382="n/a"),"n/a",(H382/SQRT(22.5*W382*(H382/Z382))-1)*100)</f>
        <v>37.58381715390833</v>
      </c>
      <c r="U382" s="177">
        <f>IF(OR(W382&lt;0.01,W382="n/a"),"n/a",H382/W382)</f>
        <v>18.04700854700855</v>
      </c>
      <c r="V382" s="183">
        <v>12</v>
      </c>
      <c r="W382" s="176">
        <v>2.34</v>
      </c>
      <c r="X382" s="176">
        <v>3.6</v>
      </c>
      <c r="Y382" s="184">
        <v>1.43</v>
      </c>
      <c r="Z382" s="185">
        <v>2.36</v>
      </c>
      <c r="AA382" s="186">
        <v>13.7</v>
      </c>
      <c r="AB382" s="187">
        <v>-8.800000000000001</v>
      </c>
      <c r="AC382" s="188">
        <v>7.14</v>
      </c>
      <c r="AD382" s="189">
        <v>0.9</v>
      </c>
      <c r="AE382" s="189">
        <v>5</v>
      </c>
      <c r="AF382" s="190">
        <v>2</v>
      </c>
      <c r="AG382" s="191">
        <v>1285</v>
      </c>
      <c r="AH382" s="192">
        <v>0.3</v>
      </c>
      <c r="AI382" s="193">
        <v>1.32</v>
      </c>
      <c r="AJ382" s="194">
        <f>IF(OR(AD382&lt;0,AD382="n/a",AD382=0,AN382="n/a"),"n/a",AN382/AD382)</f>
        <v>44.57011470593364</v>
      </c>
      <c r="AK382" s="195">
        <f>IF(OR(AN382&lt;0,AN382="n/a",AO382&lt;0,AO382="n/a"),"n/a",AN382/AO382)</f>
        <v>2.183693808530485</v>
      </c>
      <c r="AL382" s="196">
        <f>((AP382/AQ382)^(1/1)-1)*100</f>
        <v>5.194805194805197</v>
      </c>
      <c r="AM382" s="196">
        <f>IF(AS382=0,"n/a",((AP382/AS382)^(1/3)-1)*100)</f>
        <v>8.738037300289214</v>
      </c>
      <c r="AN382" s="196">
        <f>IF(AV382=0,"n/a",((AP382/AV382)^(1/5)-1)*100)</f>
        <v>40.11310323534028</v>
      </c>
      <c r="AO382" s="197">
        <f>IF(BB382=0,"n/a",((AP382/BB382)^(1/10)-1)*100)</f>
        <v>18.36938085304842</v>
      </c>
      <c r="AP382" s="194">
        <v>1.62</v>
      </c>
      <c r="AQ382" s="194">
        <v>1.54</v>
      </c>
      <c r="AR382" s="194">
        <v>1.46</v>
      </c>
      <c r="AS382" s="194">
        <v>1.26</v>
      </c>
      <c r="AT382" s="199"/>
      <c r="AU382" s="194">
        <v>0.45</v>
      </c>
      <c r="AV382" s="198">
        <v>0.3</v>
      </c>
      <c r="AW382" s="199"/>
      <c r="AX382" s="398">
        <v>0.3</v>
      </c>
      <c r="AY382" s="370">
        <v>0.3</v>
      </c>
      <c r="AZ382" s="203">
        <v>0.3</v>
      </c>
      <c r="BA382" s="203">
        <v>0.3</v>
      </c>
      <c r="BB382" s="203">
        <v>0.3</v>
      </c>
      <c r="BC382" s="203">
        <v>0.3</v>
      </c>
      <c r="BD382" s="203">
        <v>0.3</v>
      </c>
      <c r="BE382" s="203">
        <v>0.3</v>
      </c>
      <c r="BF382" s="203">
        <v>0.3</v>
      </c>
      <c r="BG382" s="203">
        <v>0.3</v>
      </c>
      <c r="BH382" s="203">
        <v>0.3</v>
      </c>
      <c r="BI382" s="204">
        <v>0.3</v>
      </c>
      <c r="BJ382" s="200">
        <f>SUM(AP382:BI382)</f>
        <v>10.23</v>
      </c>
      <c r="BK382" s="205">
        <f>((AP382/AQ382)-1)*100</f>
        <v>5.194805194805197</v>
      </c>
      <c r="BL382" s="205">
        <f>((AQ382/AR382)-1)*100</f>
        <v>5.47945205479452</v>
      </c>
      <c r="BM382" s="205">
        <f>((AR382/AS382)-1)*100</f>
        <v>15.87301587301586</v>
      </c>
      <c r="BN382" s="205">
        <f>IF(AU382=0,0,IF(AU382&gt;AS382,0,((AS382/AU382)-1)*100))</f>
        <v>180</v>
      </c>
      <c r="BO382" s="205">
        <f>IF(AV382=0,0,IF(AV382&gt;AU382,0,((AU382/AV382)-1)*100))</f>
        <v>50</v>
      </c>
      <c r="BP382" s="205">
        <f>IF(AX382=0,0,IF(AX382&gt;AV382,0,((AV382/AX382)-1)*100))</f>
        <v>0</v>
      </c>
      <c r="BQ382" s="206">
        <f>IF(AY382=0,0,IF(AY382&gt;AX382,0,((AX382/AY382)-1)*100))</f>
        <v>0</v>
      </c>
      <c r="BR382" s="207">
        <f>IF(AZ382=0,0,IF(AZ382&gt;AY382,0,((AY382/AZ382)-1)*100))</f>
        <v>0</v>
      </c>
      <c r="BS382" s="207">
        <f>IF(BA382=0,0,IF(BA382&gt;AZ382,0,((AZ382/BA382)-1)*100))</f>
        <v>0</v>
      </c>
      <c r="BT382" s="207">
        <f>IF(BB382=0,0,IF(BB382&gt;BA382,0,((BA382/BB382)-1)*100))</f>
        <v>0</v>
      </c>
      <c r="BU382" s="207">
        <f>IF(BC382=0,0,IF(BC382&gt;BB382,0,((BB382/BC382)-1)*100))</f>
        <v>0</v>
      </c>
      <c r="BV382" s="207">
        <f>IF(BD382=0,0,IF(BD382&gt;BC382,0,((BC382/BD382)-1)*100))</f>
        <v>0</v>
      </c>
      <c r="BW382" s="207">
        <f>IF(BE382=0,0,IF(BE382&gt;BD382,0,((BD382/BE382)-1)*100))</f>
        <v>0</v>
      </c>
      <c r="BX382" s="207">
        <f>IF(BF382=0,0,IF(BF382&gt;BE382,0,((BE382/BF382)-1)*100))</f>
        <v>0</v>
      </c>
      <c r="BY382" s="207">
        <f>IF(BG382=0,0,IF(BG382&gt;BF382,0,((BF382/BG382)-1)*100))</f>
        <v>0</v>
      </c>
      <c r="BZ382" s="207">
        <f>IF(BH382=0,0,IF(BH382&gt;BG382,0,((BG382/BH382)-1)*100))</f>
        <v>0</v>
      </c>
      <c r="CA382" s="208">
        <f>IF(BI382=0,0,IF(BI382&gt;BH382,0,((BH382/BI382)-1)*100))</f>
        <v>0</v>
      </c>
      <c r="CB382" s="205">
        <f>AVERAGE(BK382:CA382)</f>
        <v>15.09101606603621</v>
      </c>
      <c r="CC382" s="205">
        <f>SQRT(AVERAGE((BK382-$CB382)^2,(BL382-$CB382)^2,(BM382-$CB382)^2,(BN382-$CB382)^2,(BO382-$CB382)^2,(BP382-$CB382)^2,(BQ382-$CB382)^2,(BR382-$CB382)^2,(BS382-$CB382)^2,(BT382-$CB382)^2,(BU382-$CB382)^2,(BV382-$CB382)^2,(BW382-$CB382)^2,(BX382-$CB382)^2,(BY382-$CB382)^2,(BZ382-$CB382)^2,(CA382-$CB382)^2))</f>
        <v>42.93456307421015</v>
      </c>
      <c r="CD382" t="s" s="110">
        <v>152</v>
      </c>
      <c r="CE382" s="209">
        <f>IF(AN382="n/a","n/a",IF(U382&lt;0,"n/a",IF(U382="n/a","n/a",I382+AN382-U382)))</f>
        <v>26.04430922775868</v>
      </c>
      <c r="CF382" s="209">
        <f>IF(AN382="n/a","n/a",I382+AN382)</f>
        <v>44.09131777476723</v>
      </c>
      <c r="CG382" s="205">
        <f>D382/10+(1000-E382)/100+IF(F382="N",2,IF(F382="Y",1,0))+IF(G382="N",2,IF(G382="Y",1,0))+IF(L382&gt;10,5,L382/2)+IF(S382&gt;100,0,IF(S382&lt;0,0,(100-S382)/10))+IF(U382&gt;100,0,IF(U382&lt;0,0,(100-U382)/10))+IF(X382="-",0,IF(X382="N/A",0,IF(X382&gt;5,0,5-X382)))+IF(Y382&gt;5,0,5-Y382)+IF(Z382="N/A",0,IF(Z382&gt;5,0,5-Z382))+IF(AB382&lt;0,0,IF(AB382="-",0,IF(AB382="N/A",0,IF(AB382&gt;10,5,AB382/2))))+IF(AC382="n/a",0,IF(AC382&lt;0,0,IF(AC382&gt;10,5,AC382/2)))+IF(AE382="n/a",0,IF(AE382&lt;0,0,IF(AE382&gt;10,5,AE382/2)))+AF382/10+IF(AG382&gt;100000,3,IF(AG382&gt;10000,2,IF(AG382&gt;1000,1,0)))+IF(AL382&gt;10,5,AL382/2)+IF(AM382="n/a",0,IF(AM382&gt;10,5,AM382/2))+IF(AN382="n/a",0,IF(AN382&gt;10,5,AN382/2))+IF(AO382="n/a",0,IF(AO382&lt;0,0,IF(AO382&gt;10,5,AO382/2)))+IF(CB382&gt;10,5,CB382/2)</f>
        <v>53.72223321335916</v>
      </c>
      <c r="CH382" s="315">
        <f>IF(AB382="n/a",1.03*AP382,IF(AB382&lt;0,1.01*AP382,IF(AB382&gt;10,1.1*AP382,(1+AB382/100)*AP382)))</f>
        <v>1.6362</v>
      </c>
      <c r="CI382" s="211">
        <f>IF($AC382="n/a",1.03*CH382,IF($AC382&lt;0,1.01*CH382,IF($AC382&gt;10,1.1*CH382,(1+$AC382/100)*CH382)))</f>
        <v>1.75302468</v>
      </c>
      <c r="CJ382" s="212">
        <f>IF($AE382="n/a",1.03*CI382,IF($AE382&lt;0,1.01*CI382,IF($AE382&gt;10,1.1*CI382,(1+$AE382/100)*CI382)))</f>
        <v>1.840675914</v>
      </c>
      <c r="CK382" s="212">
        <f>IF($AE382="n/a",1.03*CJ382,IF($AE382&lt;0,1.01*CJ382,IF($AE382&gt;10,1.1*CJ382,(1+$AE382/100)*CJ382)))</f>
        <v>1.9327097097</v>
      </c>
      <c r="CL382" s="210">
        <f>IF($AE382="n/a",1.03*CK382,IF($AE382&lt;0,1.01*CK382,IF($AE382&gt;10,1.1*CK382,(1+$AE382/100)*CK382)))</f>
        <v>2.029345195185</v>
      </c>
      <c r="CM382" s="211">
        <f>SUM(CH382:CL382)</f>
        <v>9.191955498885001</v>
      </c>
      <c r="CN382" s="208">
        <f>(CM382/H382)*100</f>
        <v>21.76641131632726</v>
      </c>
      <c r="CO382" s="213">
        <v>1.29</v>
      </c>
      <c r="CP382" s="214">
        <v>19.6</v>
      </c>
      <c r="CQ382" s="215">
        <v>-10.2</v>
      </c>
      <c r="CR382" s="214">
        <v>5.5</v>
      </c>
      <c r="CS382" s="215">
        <v>4.8</v>
      </c>
    </row>
    <row r="383" ht="11.25" customHeight="1">
      <c r="A383" t="s" s="227">
        <v>1915</v>
      </c>
      <c r="B383" t="s" s="116">
        <v>1916</v>
      </c>
      <c r="C383" t="s" s="227">
        <v>150</v>
      </c>
      <c r="D383" s="218">
        <v>8</v>
      </c>
      <c r="E383" s="85">
        <v>403</v>
      </c>
      <c r="F383" t="s" s="220">
        <v>129</v>
      </c>
      <c r="G383" t="s" s="221">
        <v>129</v>
      </c>
      <c r="H383" s="493">
        <v>99.62</v>
      </c>
      <c r="I383" s="223">
        <f>(R383/H383)*100</f>
        <v>2.128086729572375</v>
      </c>
      <c r="J383" s="224">
        <v>0.5</v>
      </c>
      <c r="K383" s="224">
        <v>0.53</v>
      </c>
      <c r="L383" s="223">
        <f>((K383/J383)-1)*100</f>
        <v>6.000000000000005</v>
      </c>
      <c r="M383" s="226">
        <v>42970</v>
      </c>
      <c r="N383" s="226">
        <v>42972</v>
      </c>
      <c r="O383" s="226">
        <v>42986</v>
      </c>
      <c r="P383" t="s" s="227">
        <v>305</v>
      </c>
      <c r="Q383" s="316"/>
      <c r="R383" s="225">
        <f>K383*4</f>
        <v>2.12</v>
      </c>
      <c r="S383" s="228">
        <f>IF(OR(W383&lt;0.01,W383="n/a"),"n/a",R383/W383*100)</f>
        <v>55.06493506493506</v>
      </c>
      <c r="T383" s="229">
        <f>IF(OR(W383&lt;0.01,Z383="n/a"),"n/a",(H383/SQRT(22.5*W383*(H383/Z383))-1)*100)</f>
        <v>204.6410420514026</v>
      </c>
      <c r="U383" s="223">
        <f>IF(OR(W383&lt;0.01,W383="n/a"),"n/a",H383/W383)</f>
        <v>25.87532467532468</v>
      </c>
      <c r="V383" s="230">
        <v>9</v>
      </c>
      <c r="W383" s="222">
        <v>3.85</v>
      </c>
      <c r="X383" s="222">
        <v>2.47</v>
      </c>
      <c r="Y383" s="231">
        <v>2</v>
      </c>
      <c r="Z383" s="232">
        <v>8.07</v>
      </c>
      <c r="AA383" s="233">
        <v>33.3</v>
      </c>
      <c r="AB383" s="234">
        <v>83.3</v>
      </c>
      <c r="AC383" s="235">
        <v>11.35</v>
      </c>
      <c r="AD383" s="236">
        <v>14.1</v>
      </c>
      <c r="AE383" s="236">
        <v>10.45</v>
      </c>
      <c r="AF383" s="237">
        <v>12</v>
      </c>
      <c r="AG383" s="238">
        <v>5857</v>
      </c>
      <c r="AH383" s="626">
        <v>27.4</v>
      </c>
      <c r="AI383" s="240">
        <v>2.34</v>
      </c>
      <c r="AJ383" s="241">
        <f>IF(OR(AD383&lt;0,AD383="n/a",AD383=0,AN383="n/a"),"n/a",AN383/AD383)</f>
        <v>0.8522305690044606</v>
      </c>
      <c r="AK383" s="242">
        <f>IF(OR(AN383&lt;0,AN383="n/a",AO383&lt;0,AO383="n/a"),"n/a",AN383/AO383)</f>
        <v>0.8275517204719677</v>
      </c>
      <c r="AL383" s="243">
        <f>((AP383/AQ383)^(1/1)-1)*100</f>
        <v>5.434782608695654</v>
      </c>
      <c r="AM383" s="243">
        <f>IF(AS383=0,"n/a",((AP383/AS383)^(1/3)-1)*100)</f>
        <v>8.353753924204565</v>
      </c>
      <c r="AN383" s="243">
        <f>IF(AV383=0,"n/a",((AP383/AV383)^(1/5)-1)*100)</f>
        <v>12.01645102296289</v>
      </c>
      <c r="AO383" s="244">
        <f>IF(BB383=0,"n/a",((AP383/BB383)^(1/10)-1)*100)</f>
        <v>14.52048340387679</v>
      </c>
      <c r="AP383" s="241">
        <v>1.94</v>
      </c>
      <c r="AQ383" s="241">
        <v>1.84</v>
      </c>
      <c r="AR383" s="241">
        <v>1.775</v>
      </c>
      <c r="AS383" s="241">
        <v>1.525</v>
      </c>
      <c r="AT383" s="245"/>
      <c r="AU383" s="241">
        <v>1.25</v>
      </c>
      <c r="AV383" s="241">
        <v>1.1</v>
      </c>
      <c r="AW383" s="245"/>
      <c r="AX383" s="246">
        <v>0.75</v>
      </c>
      <c r="AY383" s="394">
        <v>0.5</v>
      </c>
      <c r="AZ383" s="317">
        <v>0.5</v>
      </c>
      <c r="BA383" s="317">
        <v>0.5</v>
      </c>
      <c r="BB383" s="248">
        <v>0.5</v>
      </c>
      <c r="BC383" s="248">
        <v>0.25</v>
      </c>
      <c r="BD383" s="317">
        <v>0</v>
      </c>
      <c r="BE383" s="317">
        <v>0</v>
      </c>
      <c r="BF383" s="317">
        <v>0</v>
      </c>
      <c r="BG383" s="317">
        <v>0</v>
      </c>
      <c r="BH383" s="317">
        <v>0</v>
      </c>
      <c r="BI383" s="401">
        <v>0</v>
      </c>
      <c r="BJ383" s="246">
        <f>SUM(AP383:BI383)</f>
        <v>12.43</v>
      </c>
      <c r="BK383" s="250">
        <f>((AP383/AQ383)-1)*100</f>
        <v>5.434782608695654</v>
      </c>
      <c r="BL383" s="250">
        <f>((AQ383/AR383)-1)*100</f>
        <v>3.661971830985933</v>
      </c>
      <c r="BM383" s="250">
        <f>((AR383/AS383)-1)*100</f>
        <v>16.39344262295081</v>
      </c>
      <c r="BN383" s="250">
        <f>IF(AU383=0,0,IF(AU383&gt;AS383,0,((AS383/AU383)-1)*100))</f>
        <v>22</v>
      </c>
      <c r="BO383" s="250">
        <f>IF(AV383=0,0,IF(AV383&gt;AU383,0,((AU383/AV383)-1)*100))</f>
        <v>13.63636363636362</v>
      </c>
      <c r="BP383" s="250">
        <f>IF(AX383=0,0,IF(AX383&gt;AV383,0,((AV383/AX383)-1)*100))</f>
        <v>46.66666666666668</v>
      </c>
      <c r="BQ383" s="251">
        <f>IF(AY383=0,0,IF(AY383&gt;AX383,0,((AX383/AY383)-1)*100))</f>
        <v>50</v>
      </c>
      <c r="BR383" s="252">
        <f>IF(AZ383=0,0,IF(AZ383&gt;AY383,0,((AY383/AZ383)-1)*100))</f>
        <v>0</v>
      </c>
      <c r="BS383" s="252">
        <f>IF(BA383=0,0,IF(BA383&gt;AZ383,0,((AZ383/BA383)-1)*100))</f>
        <v>0</v>
      </c>
      <c r="BT383" s="252">
        <f>IF(BB383=0,0,IF(BB383&gt;BA383,0,((BA383/BB383)-1)*100))</f>
        <v>0</v>
      </c>
      <c r="BU383" s="252">
        <f>IF(BC383=0,0,IF(BC383&gt;BB383,0,((BB383/BC383)-1)*100))</f>
        <v>100</v>
      </c>
      <c r="BV383" s="252">
        <f>IF(BD383=0,0,IF(BD383&gt;BC383,0,((BC383/BD383)-1)*100))</f>
        <v>0</v>
      </c>
      <c r="BW383" s="252">
        <f>IF(BE383=0,0,IF(BE383&gt;BD383,0,((BD383/BE383)-1)*100))</f>
        <v>0</v>
      </c>
      <c r="BX383" s="252">
        <f>IF(BF383=0,0,IF(BF383&gt;BE383,0,((BE383/BF383)-1)*100))</f>
        <v>0</v>
      </c>
      <c r="BY383" s="252">
        <f>IF(BG383=0,0,IF(BG383&gt;BF383,0,((BF383/BG383)-1)*100))</f>
        <v>0</v>
      </c>
      <c r="BZ383" s="252">
        <f>IF(BH383=0,0,IF(BH383&gt;BG383,0,((BG383/BH383)-1)*100))</f>
        <v>0</v>
      </c>
      <c r="CA383" s="253">
        <f>IF(BI383=0,0,IF(BI383&gt;BH383,0,((BH383/BI383)-1)*100))</f>
        <v>0</v>
      </c>
      <c r="CB383" s="250">
        <f>AVERAGE(BK383:CA383)</f>
        <v>15.16430749209781</v>
      </c>
      <c r="CC383" s="250">
        <f>SQRT(AVERAGE((BK383-$CB383)^2,(BL383-$CB383)^2,(BM383-$CB383)^2,(BN383-$CB383)^2,(BO383-$CB383)^2,(BP383-$CB383)^2,(BQ383-$CB383)^2,(BR383-$CB383)^2,(BS383-$CB383)^2,(BT383-$CB383)^2,(BU383-$CB383)^2,(BV383-$CB383)^2,(BW383-$CB383)^2,(BX383-$CB383)^2,(BY383-$CB383)^2,(BZ383-$CB383)^2,(CA383-$CB383)^2))</f>
        <v>26.29041905845329</v>
      </c>
      <c r="CD383" t="s" s="116">
        <v>152</v>
      </c>
      <c r="CE383" s="254">
        <f>IF(AN383="n/a","n/a",IF(U383&lt;0,"n/a",IF(U383="n/a","n/a",I383+AN383-U383)))</f>
        <v>-11.73078692278941</v>
      </c>
      <c r="CF383" s="254">
        <f>IF(AN383="n/a","n/a",I383+AN383)</f>
        <v>14.14453775253527</v>
      </c>
      <c r="CG383" s="250">
        <f>D383/10+(1000-E383)/100+IF(F383="N",2,IF(F383="Y",1,0))+IF(G383="N",2,IF(G383="Y",1,0))+IF(L383&gt;10,5,L383/2)+IF(S383&gt;100,0,IF(S383&lt;0,0,(100-S383)/10))+IF(U383&gt;100,0,IF(U383&lt;0,0,(100-U383)/10))+IF(X383="-",0,IF(X383="N/A",0,IF(X383&gt;5,0,5-X383)))+IF(Y383&gt;5,0,5-Y383)+IF(Z383="N/A",0,IF(Z383&gt;5,0,5-Z383))+IF(AB383&lt;0,0,IF(AB383="-",0,IF(AB383="N/A",0,IF(AB383&gt;10,5,AB383/2))))+IF(AC383="n/a",0,IF(AC383&lt;0,0,IF(AC383&gt;10,5,AC383/2)))+IF(AE383="n/a",0,IF(AE383&lt;0,0,IF(AE383&gt;10,5,AE383/2)))+AF383/10+IF(AG383&gt;100000,3,IF(AG383&gt;10000,2,IF(AG383&gt;1000,1,0)))+IF(AL383&gt;10,5,AL383/2)+IF(AM383="n/a",0,IF(AM383&gt;10,5,AM383/2))+IF(AN383="n/a",0,IF(AN383&gt;10,5,AN383/2))+IF(AO383="n/a",0,IF(AO383&lt;0,0,IF(AO383&gt;10,5,AO383/2)))+IF(CB383&gt;10,5,CB383/2)</f>
        <v>66.30024229242414</v>
      </c>
      <c r="CH383" s="255">
        <f>IF(AB383="n/a",1.03*AP383,IF(AB383&lt;0,1.01*AP383,IF(AB383&gt;10,1.1*AP383,(1+AB383/100)*AP383)))</f>
        <v>2.134</v>
      </c>
      <c r="CI383" s="256">
        <f>IF($AC383="n/a",1.03*CH383,IF($AC383&lt;0,1.01*CH383,IF($AC383&gt;10,1.1*CH383,(1+$AC383/100)*CH383)))</f>
        <v>2.3474</v>
      </c>
      <c r="CJ383" s="257">
        <f>IF($AE383="n/a",1.03*CI383,IF($AE383&lt;0,1.01*CI383,IF($AE383&gt;10,1.1*CI383,(1+$AE383/100)*CI383)))</f>
        <v>2.58214</v>
      </c>
      <c r="CK383" s="257">
        <f>IF($AE383="n/a",1.03*CJ383,IF($AE383&lt;0,1.01*CJ383,IF($AE383&gt;10,1.1*CJ383,(1+$AE383/100)*CJ383)))</f>
        <v>2.840354</v>
      </c>
      <c r="CL383" s="258">
        <f>IF($AE383="n/a",1.03*CK383,IF($AE383&lt;0,1.01*CK383,IF($AE383&gt;10,1.1*CK383,(1+$AE383/100)*CK383)))</f>
        <v>3.124389400000001</v>
      </c>
      <c r="CM383" s="256">
        <f>SUM(CH383:CL383)</f>
        <v>13.0282834</v>
      </c>
      <c r="CN383" s="253">
        <f>(CM383/H383)*100</f>
        <v>13.0779797229472</v>
      </c>
      <c r="CO383" s="259">
        <v>0.37</v>
      </c>
      <c r="CP383" s="260">
        <v>22.3</v>
      </c>
      <c r="CQ383" s="261">
        <v>-1.4</v>
      </c>
      <c r="CR383" s="260">
        <v>2.9</v>
      </c>
      <c r="CS383" s="261">
        <v>7</v>
      </c>
    </row>
    <row r="384" ht="11.25" customHeight="1">
      <c r="A384" t="s" s="227">
        <v>1917</v>
      </c>
      <c r="B384" t="s" s="116">
        <v>1918</v>
      </c>
      <c r="C384" t="s" s="116">
        <v>635</v>
      </c>
      <c r="D384" s="218">
        <v>7</v>
      </c>
      <c r="E384" s="85">
        <v>474</v>
      </c>
      <c r="F384" t="s" s="220">
        <v>141</v>
      </c>
      <c r="G384" t="s" s="221">
        <v>141</v>
      </c>
      <c r="H384" s="493">
        <v>83.28</v>
      </c>
      <c r="I384" s="223">
        <f>(R384/H384)*100</f>
        <v>1.440922190201729</v>
      </c>
      <c r="J384" s="224">
        <v>0.25</v>
      </c>
      <c r="K384" s="224">
        <v>0.3</v>
      </c>
      <c r="L384" s="223">
        <f>((K384/J384)-1)*100</f>
        <v>20</v>
      </c>
      <c r="M384" s="226">
        <v>42790</v>
      </c>
      <c r="N384" s="226">
        <v>42794</v>
      </c>
      <c r="O384" s="226">
        <v>42804</v>
      </c>
      <c r="P384" t="s" s="227">
        <v>363</v>
      </c>
      <c r="Q384" s="319"/>
      <c r="R384" s="225">
        <f>K384*4</f>
        <v>1.2</v>
      </c>
      <c r="S384" s="228">
        <f>IF(OR(W384&lt;0.01,W384="n/a"),"n/a",R384/W384*100)</f>
        <v>24.79338842975207</v>
      </c>
      <c r="T384" s="229">
        <f>IF(OR(W384&lt;0.01,Z384="n/a"),"n/a",(H384/SQRT(22.5*W384*(H384/Z384))-1)*100)</f>
        <v>81.54949844512083</v>
      </c>
      <c r="U384" s="223">
        <f>IF(OR(W384&lt;0.01,W384="n/a"),"n/a",H384/W384)</f>
        <v>17.20661157024793</v>
      </c>
      <c r="V384" s="230">
        <v>12</v>
      </c>
      <c r="W384" s="222">
        <v>4.84</v>
      </c>
      <c r="X384" s="222">
        <v>2.41</v>
      </c>
      <c r="Y384" s="231">
        <v>3.12</v>
      </c>
      <c r="Z384" s="232">
        <v>4.31</v>
      </c>
      <c r="AA384" s="233">
        <v>29.4</v>
      </c>
      <c r="AB384" s="234">
        <v>11.1</v>
      </c>
      <c r="AC384" s="235">
        <v>-0.42</v>
      </c>
      <c r="AD384" s="236">
        <v>12.6</v>
      </c>
      <c r="AE384" s="236">
        <v>7.15</v>
      </c>
      <c r="AF384" s="237">
        <v>23</v>
      </c>
      <c r="AG384" s="238">
        <v>10839</v>
      </c>
      <c r="AH384" s="626">
        <v>6.1</v>
      </c>
      <c r="AI384" s="240">
        <v>0</v>
      </c>
      <c r="AJ384" s="241">
        <f>IF(OR(AD384&lt;0,AD384="n/a",AD384=0,AN384="n/a"),"n/a",AN384/AD384)</f>
        <v>1.720068918939774</v>
      </c>
      <c r="AK384" t="s" s="265">
        <f>IF(OR(AN384&lt;0,AN384="n/a",AO384&lt;0,AO384="n/a"),"n/a",AN384/AO384)</f>
        <v>143</v>
      </c>
      <c r="AL384" s="243">
        <f>((AP384/AQ384)^(1/1)-1)*100</f>
        <v>8.695652173913038</v>
      </c>
      <c r="AM384" s="243">
        <f>IF(AS384=0,"n/a",((AP384/AS384)^(1/3)-1)*100)</f>
        <v>18.56311014966876</v>
      </c>
      <c r="AN384" s="243">
        <f>IF(AV384=0,"n/a",((AP384/AV384)^(1/5)-1)*100)</f>
        <v>21.67286837864115</v>
      </c>
      <c r="AO384" t="s" s="265">
        <f>IF(BB384=0,"n/a",((AP384/BB384)^(1/10)-1)*100)</f>
        <v>143</v>
      </c>
      <c r="AP384" s="241">
        <v>1</v>
      </c>
      <c r="AQ384" s="241">
        <v>0.92</v>
      </c>
      <c r="AR384" s="241">
        <v>0.8</v>
      </c>
      <c r="AS384" s="241">
        <v>0.6</v>
      </c>
      <c r="AT384" s="245"/>
      <c r="AU384" s="241">
        <v>0.48</v>
      </c>
      <c r="AV384" s="241">
        <v>0.375</v>
      </c>
      <c r="AW384" s="245"/>
      <c r="AX384" s="583">
        <v>0.3</v>
      </c>
      <c r="AY384" s="247">
        <v>0.3</v>
      </c>
      <c r="AZ384" s="248">
        <v>0.15</v>
      </c>
      <c r="BA384" s="317">
        <v>0</v>
      </c>
      <c r="BB384" s="317">
        <v>0</v>
      </c>
      <c r="BC384" s="317">
        <v>0</v>
      </c>
      <c r="BD384" s="317">
        <v>0</v>
      </c>
      <c r="BE384" s="317">
        <v>0</v>
      </c>
      <c r="BF384" s="317">
        <v>0</v>
      </c>
      <c r="BG384" s="317">
        <v>0</v>
      </c>
      <c r="BH384" s="317">
        <v>0</v>
      </c>
      <c r="BI384" s="401">
        <v>0</v>
      </c>
      <c r="BJ384" s="246">
        <f>SUM(AP384:BI384)</f>
        <v>4.925</v>
      </c>
      <c r="BK384" s="250">
        <f>((AP384/AQ384)-1)*100</f>
        <v>8.695652173913038</v>
      </c>
      <c r="BL384" s="250">
        <f>((AQ384/AR384)-1)*100</f>
        <v>14.99999999999999</v>
      </c>
      <c r="BM384" s="250">
        <f>((AR384/AS384)-1)*100</f>
        <v>33.33333333333335</v>
      </c>
      <c r="BN384" s="250">
        <f>IF(AU384=0,0,IF(AU384&gt;AS384,0,((AS384/AU384)-1)*100))</f>
        <v>25</v>
      </c>
      <c r="BO384" s="250">
        <f>IF(AV384=0,0,IF(AV384&gt;AU384,0,((AU384/AV384)-1)*100))</f>
        <v>28</v>
      </c>
      <c r="BP384" s="250">
        <f>IF(AX384=0,0,IF(AX384&gt;AV384,0,((AV384/AX384)-1)*100))</f>
        <v>25</v>
      </c>
      <c r="BQ384" s="251">
        <f>IF(AY384=0,0,IF(AY384&gt;AX384,0,((AX384/AY384)-1)*100))</f>
        <v>0</v>
      </c>
      <c r="BR384" s="252">
        <f>IF(AZ384=0,0,IF(AZ384&gt;AY384,0,((AY384/AZ384)-1)*100))</f>
        <v>100</v>
      </c>
      <c r="BS384" s="252">
        <f>IF(BA384=0,0,IF(BA384&gt;AZ384,0,((AZ384/BA384)-1)*100))</f>
        <v>0</v>
      </c>
      <c r="BT384" s="252">
        <f>IF(BB384=0,0,IF(BB384&gt;BA384,0,((BA384/BB384)-1)*100))</f>
        <v>0</v>
      </c>
      <c r="BU384" s="252">
        <f>IF(BC384=0,0,IF(BC384&gt;BB384,0,((BB384/BC384)-1)*100))</f>
        <v>0</v>
      </c>
      <c r="BV384" s="252">
        <f>IF(BD384=0,0,IF(BD384&gt;BC384,0,((BC384/BD384)-1)*100))</f>
        <v>0</v>
      </c>
      <c r="BW384" s="252">
        <f>IF(BE384=0,0,IF(BE384&gt;BD384,0,((BD384/BE384)-1)*100))</f>
        <v>0</v>
      </c>
      <c r="BX384" s="252">
        <f>IF(BF384=0,0,IF(BF384&gt;BE384,0,((BE384/BF384)-1)*100))</f>
        <v>0</v>
      </c>
      <c r="BY384" s="252">
        <f>IF(BG384=0,0,IF(BG384&gt;BF384,0,((BF384/BG384)-1)*100))</f>
        <v>0</v>
      </c>
      <c r="BZ384" s="252">
        <f>IF(BH384=0,0,IF(BH384&gt;BG384,0,((BG384/BH384)-1)*100))</f>
        <v>0</v>
      </c>
      <c r="CA384" s="253">
        <f>IF(BI384=0,0,IF(BI384&gt;BH384,0,((BH384/BI384)-1)*100))</f>
        <v>0</v>
      </c>
      <c r="CB384" s="250">
        <f>AVERAGE(BK384:CA384)</f>
        <v>13.82523444160273</v>
      </c>
      <c r="CC384" s="250">
        <f>SQRT(AVERAGE((BK384-$CB384)^2,(BL384-$CB384)^2,(BM384-$CB384)^2,(BN384-$CB384)^2,(BO384-$CB384)^2,(BP384-$CB384)^2,(BQ384-$CB384)^2,(BR384-$CB384)^2,(BS384-$CB384)^2,(BT384-$CB384)^2,(BU384-$CB384)^2,(BV384-$CB384)^2,(BW384-$CB384)^2,(BX384-$CB384)^2,(BY384-$CB384)^2,(BZ384-$CB384)^2,(CA384-$CB384)^2))</f>
        <v>24.49056799551623</v>
      </c>
      <c r="CD384" t="s" s="116">
        <v>302</v>
      </c>
      <c r="CE384" s="254">
        <f>IF(AN384="n/a","n/a",IF(U384&lt;0,"n/a",IF(U384="n/a","n/a",I384+AN384-U384)))</f>
        <v>5.907178998594947</v>
      </c>
      <c r="CF384" s="254">
        <f>IF(AN384="n/a","n/a",I384+AN384)</f>
        <v>23.11379056884288</v>
      </c>
      <c r="CG384" s="250">
        <f>D384/10+(1000-E384)/100+IF(F384="N",2,IF(F384="Y",1,0))+IF(G384="N",2,IF(G384="Y",1,0))+IF(L384&gt;10,5,L384/2)+IF(S384&gt;100,0,IF(S384&lt;0,0,(100-S384)/10))+IF(U384&gt;100,0,IF(U384&lt;0,0,(100-U384)/10))+IF(X384="-",0,IF(X384="N/A",0,IF(X384&gt;5,0,5-X384)))+IF(Y384&gt;5,0,5-Y384)+IF(Z384="N/A",0,IF(Z384&gt;5,0,5-Z384))+IF(AB384&lt;0,0,IF(AB384="-",0,IF(AB384="N/A",0,IF(AB384&gt;10,5,AB384/2))))+IF(AC384="n/a",0,IF(AC384&lt;0,0,IF(AC384&gt;10,5,AC384/2)))+IF(AE384="n/a",0,IF(AE384&lt;0,0,IF(AE384&gt;10,5,AE384/2)))+AF384/10+IF(AG384&gt;100000,3,IF(AG384&gt;10000,2,IF(AG384&gt;1000,1,0)))+IF(AL384&gt;10,5,AL384/2)+IF(AM384="n/a",0,IF(AM384&gt;10,5,AM384/2))+IF(AN384="n/a",0,IF(AN384&gt;10,5,AN384/2))+IF(AO384="n/a",0,IF(AO384&lt;0,0,IF(AO384&gt;10,5,AO384/2)))+IF(CB384&gt;10,5,CB384/2)</f>
        <v>66.14282608695652</v>
      </c>
      <c r="CH384" s="255">
        <f>IF(AB384="n/a",1.03*AP384,IF(AB384&lt;0,1.01*AP384,IF(AB384&gt;10,1.1*AP384,(1+AB384/100)*AP384)))</f>
        <v>1.1</v>
      </c>
      <c r="CI384" s="256">
        <f>IF($AC384="n/a",1.03*CH384,IF($AC384&lt;0,1.01*CH384,IF($AC384&gt;10,1.1*CH384,(1+$AC384/100)*CH384)))</f>
        <v>1.111</v>
      </c>
      <c r="CJ384" s="257">
        <f>IF($AE384="n/a",1.03*CI384,IF($AE384&lt;0,1.01*CI384,IF($AE384&gt;10,1.1*CI384,(1+$AE384/100)*CI384)))</f>
        <v>1.1904365</v>
      </c>
      <c r="CK384" s="257">
        <f>IF($AE384="n/a",1.03*CJ384,IF($AE384&lt;0,1.01*CJ384,IF($AE384&gt;10,1.1*CJ384,(1+$AE384/100)*CJ384)))</f>
        <v>1.275552709750</v>
      </c>
      <c r="CL384" s="258">
        <f>IF($AE384="n/a",1.03*CK384,IF($AE384&lt;0,1.01*CK384,IF($AE384&gt;10,1.1*CK384,(1+$AE384/100)*CK384)))</f>
        <v>1.366754728497125</v>
      </c>
      <c r="CM384" s="256">
        <f>SUM(CH384:CL384)</f>
        <v>6.043743938247125</v>
      </c>
      <c r="CN384" s="253">
        <f>(CM384/H384)*100</f>
        <v>7.25713729376456</v>
      </c>
      <c r="CO384" s="259">
        <v>1.49</v>
      </c>
      <c r="CP384" s="260">
        <v>32.8</v>
      </c>
      <c r="CQ384" s="261">
        <v>-5.9</v>
      </c>
      <c r="CR384" s="260">
        <v>-2.3</v>
      </c>
      <c r="CS384" s="261">
        <v>7.3</v>
      </c>
    </row>
    <row r="385" ht="11.25" customHeight="1">
      <c r="A385" t="s" s="227">
        <v>1919</v>
      </c>
      <c r="B385" t="s" s="116">
        <v>1920</v>
      </c>
      <c r="C385" t="s" s="227">
        <v>1075</v>
      </c>
      <c r="D385" s="218">
        <v>6</v>
      </c>
      <c r="E385" s="85">
        <v>594</v>
      </c>
      <c r="F385" t="s" s="220">
        <v>55</v>
      </c>
      <c r="G385" t="s" s="221">
        <v>55</v>
      </c>
      <c r="H385" s="493">
        <v>24.16</v>
      </c>
      <c r="I385" s="223">
        <f>(R385/H385)*100</f>
        <v>8.443708609271523</v>
      </c>
      <c r="J385" s="224">
        <v>0.5</v>
      </c>
      <c r="K385" s="224">
        <v>0.51</v>
      </c>
      <c r="L385" s="223">
        <f>((K385/J385)-1)*100</f>
        <v>2.000000000000002</v>
      </c>
      <c r="M385" s="327">
        <v>42571</v>
      </c>
      <c r="N385" s="327">
        <v>42573</v>
      </c>
      <c r="O385" s="327">
        <v>42600</v>
      </c>
      <c r="P385" t="s" s="227">
        <v>291</v>
      </c>
      <c r="Q385" t="s" s="353">
        <v>1161</v>
      </c>
      <c r="R385" s="225">
        <f>K385*4</f>
        <v>2.04</v>
      </c>
      <c r="S385" s="228">
        <f>IF(OR(W385&lt;0.01,W385="n/a"),"n/a",R385/W385*100)</f>
        <v>210.3092783505155</v>
      </c>
      <c r="T385" s="229">
        <f>IF(OR(W385&lt;0.01,Z385="n/a"),"n/a",(H385/SQRT(22.5*W385*(H385/Z385))-1)*100)</f>
        <v>8.323895967471518</v>
      </c>
      <c r="U385" s="223">
        <f>IF(OR(W385&lt;0.01,W385="n/a"),"n/a",H385/W385)</f>
        <v>24.90721649484536</v>
      </c>
      <c r="V385" s="230">
        <v>12</v>
      </c>
      <c r="W385" s="222">
        <v>0.97</v>
      </c>
      <c r="X385" s="222">
        <v>3.85</v>
      </c>
      <c r="Y385" s="231">
        <v>4.5</v>
      </c>
      <c r="Z385" s="232">
        <v>1.06</v>
      </c>
      <c r="AA385" s="233">
        <v>4.4</v>
      </c>
      <c r="AB385" s="234">
        <v>51.1</v>
      </c>
      <c r="AC385" s="235">
        <v>44.87</v>
      </c>
      <c r="AD385" s="236">
        <v>-10.7</v>
      </c>
      <c r="AE385" s="236">
        <v>6.5</v>
      </c>
      <c r="AF385" s="237">
        <v>1</v>
      </c>
      <c r="AG385" s="238">
        <v>2078</v>
      </c>
      <c r="AH385" s="239">
        <v>0.4</v>
      </c>
      <c r="AI385" s="240">
        <v>1.2</v>
      </c>
      <c r="AJ385" t="s" s="265">
        <f>IF(OR(AD385&lt;0,AD385="n/a",AD385=0,AN385="n/a"),"n/a",AN385/AD385)</f>
        <v>143</v>
      </c>
      <c r="AK385" t="s" s="265">
        <f>IF(OR(AN385&lt;0,AN385="n/a",AO385&lt;0,AO385="n/a"),"n/a",AN385/AO385)</f>
        <v>143</v>
      </c>
      <c r="AL385" s="243">
        <f>((AP385/AQ385)^(1/1)-1)*100</f>
        <v>2.382159148504814</v>
      </c>
      <c r="AM385" s="243">
        <f>IF(AS385=0,"n/a",((AP385/AS385)^(1/3)-1)*100)</f>
        <v>4.699892043810738</v>
      </c>
      <c r="AN385" t="s" s="265">
        <f>IF(AV385=0,"n/a",((AP385/AV385)^(1/5)-1)*100)</f>
        <v>143</v>
      </c>
      <c r="AO385" t="s" s="265">
        <f>IF(BB385=0,"n/a",((AP385/BB385)^(1/10)-1)*100)</f>
        <v>143</v>
      </c>
      <c r="AP385" s="241">
        <v>2.02</v>
      </c>
      <c r="AQ385" s="241">
        <v>1.973</v>
      </c>
      <c r="AR385" s="241">
        <v>1.9</v>
      </c>
      <c r="AS385" s="241">
        <v>1.76</v>
      </c>
      <c r="AT385" s="245"/>
      <c r="AU385" s="241">
        <v>0.91</v>
      </c>
      <c r="AV385" s="321">
        <v>0</v>
      </c>
      <c r="AW385" s="245"/>
      <c r="AX385" s="583">
        <v>0</v>
      </c>
      <c r="AY385" s="394">
        <v>0</v>
      </c>
      <c r="AZ385" s="317">
        <v>0</v>
      </c>
      <c r="BA385" s="317">
        <v>0</v>
      </c>
      <c r="BB385" s="317">
        <v>0</v>
      </c>
      <c r="BC385" s="317">
        <v>0</v>
      </c>
      <c r="BD385" s="317">
        <v>0</v>
      </c>
      <c r="BE385" s="317">
        <v>0</v>
      </c>
      <c r="BF385" s="317">
        <v>0</v>
      </c>
      <c r="BG385" s="317">
        <v>0</v>
      </c>
      <c r="BH385" s="317">
        <v>0</v>
      </c>
      <c r="BI385" s="401">
        <v>0</v>
      </c>
      <c r="BJ385" s="246">
        <f>SUM(AP385:BI385)</f>
        <v>8.563000000000001</v>
      </c>
      <c r="BK385" s="250">
        <f>((AP385/AQ385)-1)*100</f>
        <v>2.382159148504814</v>
      </c>
      <c r="BL385" s="250">
        <f>((AQ385/AR385)-1)*100</f>
        <v>3.842105263157913</v>
      </c>
      <c r="BM385" s="250">
        <f>((AR385/AS385)-1)*100</f>
        <v>7.954545454545459</v>
      </c>
      <c r="BN385" s="250">
        <f>IF(AU385=0,0,IF(AU385&gt;AS385,0,((AS385/AU385)-1)*100))</f>
        <v>93.4065934065934</v>
      </c>
      <c r="BO385" s="250">
        <f>IF(AV385=0,0,IF(AV385&gt;AU385,0,((AU385/AV385)-1)*100))</f>
        <v>0</v>
      </c>
      <c r="BP385" s="250">
        <f>IF(AX385=0,0,IF(AX385&gt;AV385,0,((AV385/AX385)-1)*100))</f>
        <v>0</v>
      </c>
      <c r="BQ385" s="251">
        <f>IF(AY385=0,0,IF(AY385&gt;AX385,0,((AX385/AY385)-1)*100))</f>
        <v>0</v>
      </c>
      <c r="BR385" s="252">
        <f>IF(AZ385=0,0,IF(AZ385&gt;AY385,0,((AY385/AZ385)-1)*100))</f>
        <v>0</v>
      </c>
      <c r="BS385" s="252">
        <f>IF(BA385=0,0,IF(BA385&gt;AZ385,0,((AZ385/BA385)-1)*100))</f>
        <v>0</v>
      </c>
      <c r="BT385" s="252">
        <f>IF(BB385=0,0,IF(BB385&gt;BA385,0,((BA385/BB385)-1)*100))</f>
        <v>0</v>
      </c>
      <c r="BU385" s="252">
        <f>IF(BC385=0,0,IF(BC385&gt;BB385,0,((BB385/BC385)-1)*100))</f>
        <v>0</v>
      </c>
      <c r="BV385" s="252">
        <f>IF(BD385=0,0,IF(BD385&gt;BC385,0,((BC385/BD385)-1)*100))</f>
        <v>0</v>
      </c>
      <c r="BW385" s="252">
        <f>IF(BE385=0,0,IF(BE385&gt;BD385,0,((BD385/BE385)-1)*100))</f>
        <v>0</v>
      </c>
      <c r="BX385" s="252">
        <f>IF(BF385=0,0,IF(BF385&gt;BE385,0,((BE385/BF385)-1)*100))</f>
        <v>0</v>
      </c>
      <c r="BY385" s="252">
        <f>IF(BG385=0,0,IF(BG385&gt;BF385,0,((BF385/BG385)-1)*100))</f>
        <v>0</v>
      </c>
      <c r="BZ385" s="252">
        <f>IF(BH385=0,0,IF(BH385&gt;BG385,0,((BG385/BH385)-1)*100))</f>
        <v>0</v>
      </c>
      <c r="CA385" s="253">
        <f>IF(BI385=0,0,IF(BI385&gt;BH385,0,((BH385/BI385)-1)*100))</f>
        <v>0</v>
      </c>
      <c r="CB385" s="250">
        <f>AVERAGE(BK385:CA385)</f>
        <v>6.328553133694211</v>
      </c>
      <c r="CC385" s="250">
        <f>SQRT(AVERAGE((BK385-$CB385)^2,(BL385-$CB385)^2,(BM385-$CB385)^2,(BN385-$CB385)^2,(BO385-$CB385)^2,(BP385-$CB385)^2,(BQ385-$CB385)^2,(BR385-$CB385)^2,(BS385-$CB385)^2,(BT385-$CB385)^2,(BU385-$CB385)^2,(BV385-$CB385)^2,(BW385-$CB385)^2,(BX385-$CB385)^2,(BY385-$CB385)^2,(BZ385-$CB385)^2,(CA385-$CB385)^2))</f>
        <v>21.86542126314734</v>
      </c>
      <c r="CD385" t="s" s="116">
        <v>285</v>
      </c>
      <c r="CE385" t="s" s="402">
        <f>IF(AN385="n/a","n/a",IF(U385&lt;0,"n/a",IF(U385="n/a","n/a",I385+AN385-U385)))</f>
        <v>143</v>
      </c>
      <c r="CF385" t="s" s="402">
        <f>IF(AN385="n/a","n/a",I385+AN385)</f>
        <v>143</v>
      </c>
      <c r="CG385" s="250">
        <f>D385/10+(1000-E385)/100+IF(F385="N",2,IF(F385="Y",1,0))+IF(G385="N",2,IF(G385="Y",1,0))+IF(L385&gt;10,5,L385/2)+IF(S385&gt;100,0,IF(S385&lt;0,0,(100-S385)/10))+IF(U385&gt;100,0,IF(U385&lt;0,0,(100-U385)/10))+IF(X385="-",0,IF(X385="N/A",0,IF(X385&gt;5,0,5-X385)))+IF(Y385&gt;5,0,5-Y385)+IF(Z385="N/A",0,IF(Z385&gt;5,0,5-Z385))+IF(AB385&lt;0,0,IF(AB385="-",0,IF(AB385="N/A",0,IF(AB385&gt;10,5,AB385/2))))+IF(AC385="n/a",0,IF(AC385&lt;0,0,IF(AC385&gt;10,5,AC385/2)))+IF(AE385="n/a",0,IF(AE385&lt;0,0,IF(AE385&gt;10,5,AE385/2)))+AF385/10+IF(AG385&gt;100000,3,IF(AG385&gt;10000,2,IF(AG385&gt;1000,1,0)))+IF(AL385&gt;10,5,AL385/2)+IF(AM385="n/a",0,IF(AM385&gt;10,5,AM385/2))+IF(AN385="n/a",0,IF(AN385&gt;10,5,AN385/2))+IF(AO385="n/a",0,IF(AO385&lt;0,0,IF(AO385&gt;10,5,AO385/2)))+IF(CB385&gt;10,5,CB385/2)</f>
        <v>43.81458051352034</v>
      </c>
      <c r="CH385" s="255">
        <f>IF(AB385="n/a",1.03*AP385,IF(AB385&lt;0,1.01*AP385,IF(AB385&gt;10,1.1*AP385,(1+AB385/100)*AP385)))</f>
        <v>2.222</v>
      </c>
      <c r="CI385" s="256">
        <f>IF($AC385="n/a",1.03*CH385,IF($AC385&lt;0,1.01*CH385,IF($AC385&gt;10,1.1*CH385,(1+$AC385/100)*CH385)))</f>
        <v>2.444200000000001</v>
      </c>
      <c r="CJ385" s="257">
        <f>IF($AE385="n/a",1.03*CI385,IF($AE385&lt;0,1.01*CI385,IF($AE385&gt;10,1.1*CI385,(1+$AE385/100)*CI385)))</f>
        <v>2.603073000000001</v>
      </c>
      <c r="CK385" s="257">
        <f>IF($AE385="n/a",1.03*CJ385,IF($AE385&lt;0,1.01*CJ385,IF($AE385&gt;10,1.1*CJ385,(1+$AE385/100)*CJ385)))</f>
        <v>2.772272745</v>
      </c>
      <c r="CL385" s="258">
        <f>IF($AE385="n/a",1.03*CK385,IF($AE385&lt;0,1.01*CK385,IF($AE385&gt;10,1.1*CK385,(1+$AE385/100)*CK385)))</f>
        <v>2.952470473425</v>
      </c>
      <c r="CM385" s="256">
        <f>SUM(CH385:CL385)</f>
        <v>12.994016218425</v>
      </c>
      <c r="CN385" s="253">
        <f>(CM385/H385)*100</f>
        <v>53.78317971202402</v>
      </c>
      <c r="CO385" s="259">
        <v>0.76</v>
      </c>
      <c r="CP385" s="260">
        <v>7.3</v>
      </c>
      <c r="CQ385" s="261">
        <v>-9.800000000000001</v>
      </c>
      <c r="CR385" s="260">
        <v>2.6</v>
      </c>
      <c r="CS385" s="261">
        <v>-1.3</v>
      </c>
    </row>
    <row r="386" ht="11.25" customHeight="1">
      <c r="A386" t="s" s="273">
        <v>1921</v>
      </c>
      <c r="B386" t="s" s="146">
        <v>1922</v>
      </c>
      <c r="C386" t="s" s="273">
        <v>1923</v>
      </c>
      <c r="D386" s="267">
        <v>7</v>
      </c>
      <c r="E386" s="85">
        <v>524</v>
      </c>
      <c r="F386" t="s" s="151">
        <v>129</v>
      </c>
      <c r="G386" t="s" s="152">
        <v>129</v>
      </c>
      <c r="H386" s="496">
        <v>35.46</v>
      </c>
      <c r="I386" s="269">
        <f>(R386/H386)*100</f>
        <v>1.692047377326565</v>
      </c>
      <c r="J386" s="270">
        <v>0.13</v>
      </c>
      <c r="K386" s="270">
        <v>0.15</v>
      </c>
      <c r="L386" s="269">
        <f>((K386/J386)-1)*100</f>
        <v>15.38461538461537</v>
      </c>
      <c r="M386" s="272">
        <v>42899</v>
      </c>
      <c r="N386" s="272">
        <v>42901</v>
      </c>
      <c r="O386" s="272">
        <v>42916</v>
      </c>
      <c r="P386" t="s" s="273">
        <v>186</v>
      </c>
      <c r="Q386" s="441"/>
      <c r="R386" s="271">
        <f>K386*4</f>
        <v>0.6</v>
      </c>
      <c r="S386" s="275">
        <f>IF(OR(W386&lt;0.01,W386="n/a"),"n/a",R386/W386*100)</f>
        <v>31.57894736842105</v>
      </c>
      <c r="T386" s="276">
        <f>IF(OR(W386&lt;0.01,Z386="n/a"),"n/a",(H386/SQRT(22.5*W386*(H386/Z386))-1)*100)</f>
        <v>110.8549014694328</v>
      </c>
      <c r="U386" s="269">
        <f>IF(OR(W386&lt;0.01,W386="n/a"),"n/a",H386/W386)</f>
        <v>18.66315789473684</v>
      </c>
      <c r="V386" s="277">
        <v>12</v>
      </c>
      <c r="W386" s="268">
        <v>1.9</v>
      </c>
      <c r="X386" s="268">
        <v>2.12</v>
      </c>
      <c r="Y386" s="278">
        <v>2.13</v>
      </c>
      <c r="Z386" s="280">
        <v>5.36</v>
      </c>
      <c r="AA386" s="268">
        <v>31</v>
      </c>
      <c r="AB386" s="281">
        <v>-21.1</v>
      </c>
      <c r="AC386" s="282">
        <v>6.94</v>
      </c>
      <c r="AD386" s="283">
        <v>8.1</v>
      </c>
      <c r="AE386" s="283">
        <v>8.82</v>
      </c>
      <c r="AF386" s="284">
        <v>4</v>
      </c>
      <c r="AG386" s="285">
        <v>6598</v>
      </c>
      <c r="AH386" s="286">
        <v>2.3</v>
      </c>
      <c r="AI386" s="287">
        <v>2.72</v>
      </c>
      <c r="AJ386" s="288">
        <f>IF(OR(AD386&lt;0,AD386="n/a",AD386=0,AN386="n/a"),"n/a",AN386/AD386)</f>
        <v>2.695375877600739</v>
      </c>
      <c r="AK386" s="289">
        <f>IF(OR(AN386&lt;0,AN386="n/a",AO386&lt;0,AO386="n/a"),"n/a",AN386/AO386)</f>
        <v>1.233844448809265</v>
      </c>
      <c r="AL386" s="290">
        <f>((AP386/AQ386)^(1/1)-1)*100</f>
        <v>15.90909090909092</v>
      </c>
      <c r="AM386" s="290">
        <f>IF(AS386=0,"n/a",((AP386/AS386)^(1/3)-1)*100)</f>
        <v>23.61432564220631</v>
      </c>
      <c r="AN386" s="290">
        <f>IF(AV386=0,"n/a",((AP386/AV386)^(1/5)-1)*100)</f>
        <v>21.83254460856599</v>
      </c>
      <c r="AO386" s="291">
        <f>IF(BB386=0,"n/a",((AP386/BB386)^(1/10)-1)*100)</f>
        <v>17.69473018226546</v>
      </c>
      <c r="AP386" s="288">
        <v>0.51</v>
      </c>
      <c r="AQ386" s="288">
        <v>0.44</v>
      </c>
      <c r="AR386" s="288">
        <v>0.34</v>
      </c>
      <c r="AS386" s="288">
        <v>0.27</v>
      </c>
      <c r="AT386" s="292"/>
      <c r="AU386" s="288">
        <v>0.22</v>
      </c>
      <c r="AV386" s="288">
        <v>0.19</v>
      </c>
      <c r="AW386" s="292"/>
      <c r="AX386" s="524">
        <v>0.16</v>
      </c>
      <c r="AY386" s="403">
        <v>0.16</v>
      </c>
      <c r="AZ386" s="295">
        <v>0.16</v>
      </c>
      <c r="BA386" s="295">
        <v>0.12</v>
      </c>
      <c r="BB386" s="295">
        <v>0.1</v>
      </c>
      <c r="BC386" s="295">
        <v>0.075</v>
      </c>
      <c r="BD386" s="426">
        <v>0</v>
      </c>
      <c r="BE386" s="426">
        <v>0</v>
      </c>
      <c r="BF386" s="426">
        <v>0</v>
      </c>
      <c r="BG386" s="426">
        <v>0</v>
      </c>
      <c r="BH386" s="426">
        <v>0</v>
      </c>
      <c r="BI386" s="296">
        <v>0.36</v>
      </c>
      <c r="BJ386" s="293">
        <f>SUM(AP386:BI386)</f>
        <v>3.105</v>
      </c>
      <c r="BK386" s="297">
        <f>((AP386/AQ386)-1)*100</f>
        <v>15.90909090909092</v>
      </c>
      <c r="BL386" s="297">
        <f>((AQ386/AR386)-1)*100</f>
        <v>29.41176470588234</v>
      </c>
      <c r="BM386" s="297">
        <f>((AR386/AS386)-1)*100</f>
        <v>25.92592592592593</v>
      </c>
      <c r="BN386" s="297">
        <f>IF(AU386=0,0,IF(AU386&gt;AS386,0,((AS386/AU386)-1)*100))</f>
        <v>22.72727272727273</v>
      </c>
      <c r="BO386" s="297">
        <f>IF(AV386=0,0,IF(AV386&gt;AU386,0,((AU386/AV386)-1)*100))</f>
        <v>15.78947368421053</v>
      </c>
      <c r="BP386" s="297">
        <f>IF(AX386=0,0,IF(AX386&gt;AV386,0,((AV386/AX386)-1)*100))</f>
        <v>18.75</v>
      </c>
      <c r="BQ386" s="298">
        <f>IF(AY386=0,0,IF(AY386&gt;AX386,0,((AX386/AY386)-1)*100))</f>
        <v>0</v>
      </c>
      <c r="BR386" s="299">
        <f>IF(AZ386=0,0,IF(AZ386&gt;AY386,0,((AY386/AZ386)-1)*100))</f>
        <v>0</v>
      </c>
      <c r="BS386" s="299">
        <f>IF(BA386=0,0,IF(BA386&gt;AZ386,0,((AZ386/BA386)-1)*100))</f>
        <v>33.33333333333335</v>
      </c>
      <c r="BT386" s="299">
        <f>IF(BB386=0,0,IF(BB386&gt;BA386,0,((BA386/BB386)-1)*100))</f>
        <v>20</v>
      </c>
      <c r="BU386" s="299">
        <f>IF(BC386=0,0,IF(BC386&gt;BB386,0,((BB386/BC386)-1)*100))</f>
        <v>33.33333333333335</v>
      </c>
      <c r="BV386" s="299">
        <f>IF(BD386=0,0,IF(BD386&gt;BC386,0,((BC386/BD386)-1)*100))</f>
        <v>0</v>
      </c>
      <c r="BW386" s="299">
        <f>IF(BE386=0,0,IF(BE386&gt;BD386,0,((BD386/BE386)-1)*100))</f>
        <v>0</v>
      </c>
      <c r="BX386" s="299">
        <f>IF(BF386=0,0,IF(BF386&gt;BE386,0,((BE386/BF386)-1)*100))</f>
        <v>0</v>
      </c>
      <c r="BY386" s="299">
        <f>IF(BG386=0,0,IF(BG386&gt;BF386,0,((BF386/BG386)-1)*100))</f>
        <v>0</v>
      </c>
      <c r="BZ386" s="299">
        <f>IF(BH386=0,0,IF(BH386&gt;BG386,0,((BG386/BH386)-1)*100))</f>
        <v>0</v>
      </c>
      <c r="CA386" s="300">
        <f>IF(BI386=0,0,IF(BI386&gt;BH386,0,((BH386/BI386)-1)*100))</f>
        <v>0</v>
      </c>
      <c r="CB386" s="297">
        <f>AVERAGE(BK386:CA386)</f>
        <v>12.65765850700289</v>
      </c>
      <c r="CC386" s="297">
        <f>SQRT(AVERAGE((BK386-$CB386)^2,(BL386-$CB386)^2,(BM386-$CB386)^2,(BN386-$CB386)^2,(BO386-$CB386)^2,(BP386-$CB386)^2,(BQ386-$CB386)^2,(BR386-$CB386)^2,(BS386-$CB386)^2,(BT386-$CB386)^2,(BU386-$CB386)^2,(BV386-$CB386)^2,(BW386-$CB386)^2,(BX386-$CB386)^2,(BY386-$CB386)^2,(BZ386-$CB386)^2,(CA386-$CB386)^2))</f>
        <v>12.84809076659342</v>
      </c>
      <c r="CD386" t="s" s="146">
        <v>137</v>
      </c>
      <c r="CE386" s="301">
        <f>IF(AN386="n/a","n/a",IF(U386&lt;0,"n/a",IF(U386="n/a","n/a",I386+AN386-U386)))</f>
        <v>4.861434091155704</v>
      </c>
      <c r="CF386" s="301">
        <f>IF(AN386="n/a","n/a",I386+AN386)</f>
        <v>23.52459198589255</v>
      </c>
      <c r="CG386" s="297">
        <f>D386/10+(1000-E386)/100+IF(F386="N",2,IF(F386="Y",1,0))+IF(G386="N",2,IF(G386="Y",1,0))+IF(L386&gt;10,5,L386/2)+IF(S386&gt;100,0,IF(S386&lt;0,0,(100-S386)/10))+IF(U386&gt;100,0,IF(U386&lt;0,0,(100-U386)/10))+IF(X386="-",0,IF(X386="N/A",0,IF(X386&gt;5,0,5-X386)))+IF(Y386&gt;5,0,5-Y386)+IF(Z386="N/A",0,IF(Z386&gt;5,0,5-Z386))+IF(AB386&lt;0,0,IF(AB386="-",0,IF(AB386="N/A",0,IF(AB386&gt;10,5,AB386/2))))+IF(AC386="n/a",0,IF(AC386&lt;0,0,IF(AC386&gt;10,5,AC386/2)))+IF(AE386="n/a",0,IF(AE386&lt;0,0,IF(AE386&gt;10,5,AE386/2)))+AF386/10+IF(AG386&gt;100000,3,IF(AG386&gt;10000,2,IF(AG386&gt;1000,1,0)))+IF(AL386&gt;10,5,AL386/2)+IF(AM386="n/a",0,IF(AM386&gt;10,5,AM386/2))+IF(AN386="n/a",0,IF(AN386&gt;10,5,AN386/2))+IF(AO386="n/a",0,IF(AO386&lt;0,0,IF(AO386&gt;10,5,AO386/2)))+IF(CB386&gt;10,5,CB386/2)</f>
        <v>65.4657894736842</v>
      </c>
      <c r="CH386" s="302">
        <f>IF(AB386="n/a",1.03*AP386,IF(AB386&lt;0,1.01*AP386,IF(AB386&gt;10,1.1*AP386,(1+AB386/100)*AP386)))</f>
        <v>0.5151</v>
      </c>
      <c r="CI386" s="303">
        <f>IF($AC386="n/a",1.03*CH386,IF($AC386&lt;0,1.01*CH386,IF($AC386&gt;10,1.1*CH386,(1+$AC386/100)*CH386)))</f>
        <v>0.5508479399999999</v>
      </c>
      <c r="CJ386" s="304">
        <f>IF($AE386="n/a",1.03*CI386,IF($AE386&lt;0,1.01*CI386,IF($AE386&gt;10,1.1*CI386,(1+$AE386/100)*CI386)))</f>
        <v>0.599432728308</v>
      </c>
      <c r="CK386" s="304">
        <f>IF($AE386="n/a",1.03*CJ386,IF($AE386&lt;0,1.01*CJ386,IF($AE386&gt;10,1.1*CJ386,(1+$AE386/100)*CJ386)))</f>
        <v>0.6523026949447657</v>
      </c>
      <c r="CL386" s="305">
        <f>IF($AE386="n/a",1.03*CK386,IF($AE386&lt;0,1.01*CK386,IF($AE386&gt;10,1.1*CK386,(1+$AE386/100)*CK386)))</f>
        <v>0.7098357926388941</v>
      </c>
      <c r="CM386" s="303">
        <f>SUM(CH386:CL386)</f>
        <v>3.027519155891659</v>
      </c>
      <c r="CN386" s="300">
        <f>(CM386/H386)*100</f>
        <v>8.537843079220696</v>
      </c>
      <c r="CO386" s="306">
        <v>0.97</v>
      </c>
      <c r="CP386" s="307">
        <v>42.4</v>
      </c>
      <c r="CQ386" s="308">
        <v>-1.2</v>
      </c>
      <c r="CR386" s="307">
        <v>2</v>
      </c>
      <c r="CS386" s="308">
        <v>8.800000000000001</v>
      </c>
    </row>
    <row r="387" ht="11.25" customHeight="1">
      <c r="A387" t="s" s="110">
        <v>1924</v>
      </c>
      <c r="B387" t="s" s="110">
        <v>1925</v>
      </c>
      <c r="C387" t="s" s="110">
        <v>170</v>
      </c>
      <c r="D387" s="174">
        <v>5</v>
      </c>
      <c r="E387" s="85">
        <v>809</v>
      </c>
      <c r="F387" t="s" s="118">
        <v>129</v>
      </c>
      <c r="G387" t="s" s="113">
        <v>129</v>
      </c>
      <c r="H387" s="495">
        <v>38</v>
      </c>
      <c r="I387" s="177">
        <f>(R387/H387)*100</f>
        <v>0.6842105263157895</v>
      </c>
      <c r="J387" s="311">
        <v>0.25</v>
      </c>
      <c r="K387" s="311">
        <v>0.26</v>
      </c>
      <c r="L387" s="177">
        <f>((K387/J387)-1)*100</f>
        <v>4.000000000000004</v>
      </c>
      <c r="M387" s="179">
        <v>43041</v>
      </c>
      <c r="N387" s="179">
        <v>43042</v>
      </c>
      <c r="O387" s="179">
        <v>43070</v>
      </c>
      <c r="P387" t="s" s="173">
        <v>212</v>
      </c>
      <c r="Q387" t="s" s="173">
        <v>44</v>
      </c>
      <c r="R387" s="180">
        <f>K387</f>
        <v>0.26</v>
      </c>
      <c r="S387" t="s" s="548">
        <f>IF(OR(W387&lt;0.01,W387="n/a"),"n/a",R387/W387*100)</f>
        <v>143</v>
      </c>
      <c r="T387" t="s" s="542">
        <f>IF(OR(W387&lt;0.01,Z387="n/a"),"n/a",(H387/SQRT(22.5*W387*(H387/Z387))-1)*100)</f>
        <v>143</v>
      </c>
      <c r="U387" t="s" s="338">
        <f>IF(OR(W387&lt;0.01,W387="n/a"),"n/a",H387/W387)</f>
        <v>143</v>
      </c>
      <c r="V387" s="183">
        <v>12</v>
      </c>
      <c r="W387" s="176">
        <v>-0.11</v>
      </c>
      <c r="X387" t="s" s="369">
        <v>143</v>
      </c>
      <c r="Y387" s="184">
        <v>2.99</v>
      </c>
      <c r="Z387" s="185">
        <v>6.25</v>
      </c>
      <c r="AA387" s="186">
        <v>-1.9</v>
      </c>
      <c r="AB387" s="647">
        <v>-104.4</v>
      </c>
      <c r="AC387" s="188">
        <v>337.84</v>
      </c>
      <c r="AD387" s="189">
        <v>-15.6</v>
      </c>
      <c r="AE387" s="189">
        <v>24.4</v>
      </c>
      <c r="AF387" s="190">
        <v>4</v>
      </c>
      <c r="AG387" s="191">
        <v>1855</v>
      </c>
      <c r="AH387" s="192">
        <v>1.9</v>
      </c>
      <c r="AI387" s="193">
        <v>2.83</v>
      </c>
      <c r="AJ387" t="s" s="338">
        <f>IF(OR(AD387&lt;0,AD387="n/a",AD387=0,AN387="n/a"),"n/a",AN387/AD387)</f>
        <v>143</v>
      </c>
      <c r="AK387" s="195">
        <f>IF(OR(AN387&lt;0,AN387="n/a",AO387&lt;0,AO387="n/a"),"n/a",AN387/AO387)</f>
        <v>1.20732401005433</v>
      </c>
      <c r="AL387" s="196">
        <f>((AP387/AQ387)^(1/1)-1)*100</f>
        <v>4.166666666666674</v>
      </c>
      <c r="AM387" s="196">
        <f>IF(AS387=0,"n/a",((AP387/AS387)^(1/3)-1)*100)</f>
        <v>11.57215834702825</v>
      </c>
      <c r="AN387" s="196">
        <f>IF(AV387=0,"n/a",((AP387/AV387)^(1/5)-1)*100)</f>
        <v>8.665382460480163</v>
      </c>
      <c r="AO387" s="197">
        <f>IF(BB387=0,"n/a",((AP387/BB387)^(1/10)-1)*100)</f>
        <v>7.177346253629313</v>
      </c>
      <c r="AP387" s="194">
        <v>0.25</v>
      </c>
      <c r="AQ387" s="194">
        <v>0.24</v>
      </c>
      <c r="AR387" s="194">
        <v>0.235</v>
      </c>
      <c r="AS387" s="194">
        <v>0.18</v>
      </c>
      <c r="AT387" s="199"/>
      <c r="AU387" s="198">
        <v>0.165</v>
      </c>
      <c r="AV387" s="198">
        <v>0.165</v>
      </c>
      <c r="AW387" s="199"/>
      <c r="AX387" s="200">
        <v>0.165</v>
      </c>
      <c r="AY387" s="201">
        <v>0.16</v>
      </c>
      <c r="AZ387" s="202">
        <v>0.15</v>
      </c>
      <c r="BA387" s="202">
        <v>0.135</v>
      </c>
      <c r="BB387" s="202">
        <v>0.125</v>
      </c>
      <c r="BC387" s="202">
        <v>0.07667</v>
      </c>
      <c r="BD387" s="202">
        <v>0.07167</v>
      </c>
      <c r="BE387" s="202">
        <v>0.065</v>
      </c>
      <c r="BF387" s="202">
        <v>0.06167</v>
      </c>
      <c r="BG387" s="202">
        <v>0.05833</v>
      </c>
      <c r="BH387" s="203">
        <v>0</v>
      </c>
      <c r="BI387" s="204">
        <v>0</v>
      </c>
      <c r="BJ387" s="200">
        <f>SUM(AP387:BI387)</f>
        <v>2.30334</v>
      </c>
      <c r="BK387" s="205">
        <f>((AP387/AQ387)-1)*100</f>
        <v>4.166666666666674</v>
      </c>
      <c r="BL387" s="205">
        <f>((AQ387/AR387)-1)*100</f>
        <v>2.127659574468077</v>
      </c>
      <c r="BM387" s="205">
        <f>((AR387/AS387)-1)*100</f>
        <v>30.55555555555556</v>
      </c>
      <c r="BN387" s="205">
        <f>IF(AU387=0,0,IF(AU387&gt;AS387,0,((AS387/AU387)-1)*100))</f>
        <v>9.090909090909083</v>
      </c>
      <c r="BO387" s="205">
        <f>IF(AV387=0,0,IF(AV387&gt;AU387,0,((AU387/AV387)-1)*100))</f>
        <v>0</v>
      </c>
      <c r="BP387" s="205">
        <f>IF(AX387=0,0,IF(AX387&gt;AV387,0,((AV387/AX387)-1)*100))</f>
        <v>0</v>
      </c>
      <c r="BQ387" s="206">
        <f>IF(AY387=0,0,IF(AY387&gt;AX387,0,((AX387/AY387)-1)*100))</f>
        <v>3.125</v>
      </c>
      <c r="BR387" s="207">
        <f>IF(AZ387=0,0,IF(AZ387&gt;AY387,0,((AY387/AZ387)-1)*100))</f>
        <v>6.666666666666665</v>
      </c>
      <c r="BS387" s="207">
        <f>IF(BA387=0,0,IF(BA387&gt;AZ387,0,((AZ387/BA387)-1)*100))</f>
        <v>11.11111111111109</v>
      </c>
      <c r="BT387" s="207">
        <f>IF(BB387=0,0,IF(BB387&gt;BA387,0,((BA387/BB387)-1)*100))</f>
        <v>8.000000000000007</v>
      </c>
      <c r="BU387" s="207">
        <f>IF(BC387=0,0,IF(BC387&gt;BB387,0,((BB387/BC387)-1)*100))</f>
        <v>63.03638972218599</v>
      </c>
      <c r="BV387" s="207">
        <f>IF(BD387=0,0,IF(BD387&gt;BC387,0,((BC387/BD387)-1)*100))</f>
        <v>6.976419701409253</v>
      </c>
      <c r="BW387" s="207">
        <f>IF(BE387=0,0,IF(BE387&gt;BD387,0,((BD387/BE387)-1)*100))</f>
        <v>10.26153846153846</v>
      </c>
      <c r="BX387" s="207">
        <f>IF(BF387=0,0,IF(BF387&gt;BE387,0,((BE387/BF387)-1)*100))</f>
        <v>5.399708123885194</v>
      </c>
      <c r="BY387" s="207">
        <f>IF(BG387=0,0,IF(BG387&gt;BF387,0,((BF387/BG387)-1)*100))</f>
        <v>5.726041488085043</v>
      </c>
      <c r="BZ387" s="207">
        <f>IF(BH387=0,0,IF(BH387&gt;BG387,0,((BG387/BH387)-1)*100))</f>
        <v>0</v>
      </c>
      <c r="CA387" s="208">
        <f>IF(BI387=0,0,IF(BI387&gt;BH387,0,((BH387/BI387)-1)*100))</f>
        <v>0</v>
      </c>
      <c r="CB387" s="205">
        <f>AVERAGE(BK387:CA387)</f>
        <v>9.779039186028299</v>
      </c>
      <c r="CC387" s="205">
        <f>SQRT(AVERAGE((BK387-$CB387)^2,(BL387-$CB387)^2,(BM387-$CB387)^2,(BN387-$CB387)^2,(BO387-$CB387)^2,(BP387-$CB387)^2,(BQ387-$CB387)^2,(BR387-$CB387)^2,(BS387-$CB387)^2,(BT387-$CB387)^2,(BU387-$CB387)^2,(BV387-$CB387)^2,(BW387-$CB387)^2,(BX387-$CB387)^2,(BY387-$CB387)^2,(BZ387-$CB387)^2,(CA387-$CB387)^2))</f>
        <v>15.03650189122403</v>
      </c>
      <c r="CD387" t="s" s="110">
        <v>170</v>
      </c>
      <c r="CE387" t="s" s="552">
        <f>IF(AN387="n/a","n/a",IF(U387&lt;0,"n/a",IF(U387="n/a","n/a",I387+AN387-U387)))</f>
        <v>143</v>
      </c>
      <c r="CF387" s="209">
        <f>IF(AN387="n/a","n/a",I387+AN387)</f>
        <v>9.349592986795953</v>
      </c>
      <c r="CG387" s="205">
        <f>D387/10+(1000-E387)/100+IF(F387="N",2,IF(F387="Y",1,0))+IF(G387="N",2,IF(G387="Y",1,0))+IF(L387&gt;10,5,L387/2)+IF(S387&gt;100,0,IF(S387&lt;0,0,(100-S387)/10))+IF(U387&gt;100,0,IF(U387&lt;0,0,(100-U387)/10))+IF(X387="-",0,IF(X387="N/A",0,IF(X387&gt;5,0,5-X387)))+IF(Y387&gt;5,0,5-Y387)+IF(Z387="N/A",0,IF(Z387&gt;5,0,5-Z387))+IF(AB387&lt;0,0,IF(AB387="-",0,IF(AB387="N/A",0,IF(AB387&gt;10,5,AB387/2))))+IF(AC387="n/a",0,IF(AC387&lt;0,0,IF(AC387&gt;10,5,AC387/2)))+IF(AE387="n/a",0,IF(AE387&lt;0,0,IF(AE387&gt;10,5,AE387/2)))+AF387/10+IF(AG387&gt;100000,3,IF(AG387&gt;10000,2,IF(AG387&gt;1000,1,0)))+IF(AL387&gt;10,5,AL387/2)+IF(AM387="n/a",0,IF(AM387&gt;10,5,AM387/2))+IF(AN387="n/a",0,IF(AN387&gt;10,5,AN387/2))+IF(AO387="n/a",0,IF(AO387&lt;0,0,IF(AO387&gt;10,5,AO387/2)))+IF(CB387&gt;10,5,CB387/2)</f>
        <v>37.71421728340222</v>
      </c>
      <c r="CH387" s="315">
        <f>IF(AB387="n/a",1.03*AP387,IF(AB387&lt;0,1.01*AP387,IF(AB387&gt;10,1.1*AP387,(1+AB387/100)*AP387)))</f>
        <v>0.2525</v>
      </c>
      <c r="CI387" s="211">
        <f>IF($AC387="n/a",1.03*CH387,IF($AC387&lt;0,1.01*CH387,IF($AC387&gt;10,1.1*CH387,(1+$AC387/100)*CH387)))</f>
        <v>0.2777500000000001</v>
      </c>
      <c r="CJ387" s="212">
        <f>IF($AE387="n/a",1.03*CI387,IF($AE387&lt;0,1.01*CI387,IF($AE387&gt;10,1.1*CI387,(1+$AE387/100)*CI387)))</f>
        <v>0.3055250000000001</v>
      </c>
      <c r="CK387" s="212">
        <f>IF($AE387="n/a",1.03*CJ387,IF($AE387&lt;0,1.01*CJ387,IF($AE387&gt;10,1.1*CJ387,(1+$AE387/100)*CJ387)))</f>
        <v>0.3360775000000001</v>
      </c>
      <c r="CL387" s="210">
        <f>IF($AE387="n/a",1.03*CK387,IF($AE387&lt;0,1.01*CK387,IF($AE387&gt;10,1.1*CK387,(1+$AE387/100)*CK387)))</f>
        <v>0.3696852500000002</v>
      </c>
      <c r="CM387" s="211">
        <f>SUM(CH387:CL387)</f>
        <v>1.541537750000001</v>
      </c>
      <c r="CN387" s="208">
        <f>(CM387/H387)*100</f>
        <v>4.056678289473687</v>
      </c>
      <c r="CO387" s="213">
        <v>0.72</v>
      </c>
      <c r="CP387" s="214">
        <v>72.3</v>
      </c>
      <c r="CQ387" s="215">
        <v>-9.1</v>
      </c>
      <c r="CR387" s="214">
        <v>1.7</v>
      </c>
      <c r="CS387" s="215">
        <v>19.3</v>
      </c>
    </row>
    <row r="388" ht="11.25" customHeight="1">
      <c r="A388" t="s" s="227">
        <v>1926</v>
      </c>
      <c r="B388" t="s" s="116">
        <v>1927</v>
      </c>
      <c r="C388" t="s" s="227">
        <v>1450</v>
      </c>
      <c r="D388" s="218">
        <v>6</v>
      </c>
      <c r="E388" s="85">
        <v>666</v>
      </c>
      <c r="F388" t="s" s="220">
        <v>129</v>
      </c>
      <c r="G388" t="s" s="221">
        <v>129</v>
      </c>
      <c r="H388" s="493">
        <v>18.77</v>
      </c>
      <c r="I388" s="223">
        <f>(R388/H388)*100</f>
        <v>1.598295151838039</v>
      </c>
      <c r="J388" s="224">
        <v>0.07000000000000001</v>
      </c>
      <c r="K388" s="224">
        <v>0.075</v>
      </c>
      <c r="L388" s="223">
        <f>((K388/J388)-1)*100</f>
        <v>7.14285714285714</v>
      </c>
      <c r="M388" s="226">
        <v>42915</v>
      </c>
      <c r="N388" s="226">
        <v>42919</v>
      </c>
      <c r="O388" s="226">
        <v>42933</v>
      </c>
      <c r="P388" t="s" s="227">
        <v>268</v>
      </c>
      <c r="Q388" s="85"/>
      <c r="R388" s="225">
        <f>K388*4</f>
        <v>0.3</v>
      </c>
      <c r="S388" s="228">
        <f>IF(OR(W388&lt;0.01,W388="n/a"),"n/a",R388/W388*100)</f>
        <v>24.59016393442623</v>
      </c>
      <c r="T388" s="229">
        <f>IF(OR(W388&lt;0.01,Z388="n/a"),"n/a",(H388/SQRT(22.5*W388*(H388/Z388))-1)*100)</f>
        <v>-16.8960534145988</v>
      </c>
      <c r="U388" s="223">
        <f>IF(OR(W388&lt;0.01,W388="n/a"),"n/a",H388/W388)</f>
        <v>15.38524590163934</v>
      </c>
      <c r="V388" s="230">
        <v>1</v>
      </c>
      <c r="W388" s="222">
        <v>1.22</v>
      </c>
      <c r="X388" s="222">
        <v>1.02</v>
      </c>
      <c r="Y388" s="231">
        <v>0.33</v>
      </c>
      <c r="Z388" s="232">
        <v>1.01</v>
      </c>
      <c r="AA388" s="233">
        <v>6.5</v>
      </c>
      <c r="AB388" s="234">
        <v>-12</v>
      </c>
      <c r="AC388" s="235">
        <v>12.28</v>
      </c>
      <c r="AD388" s="236">
        <v>-0.5</v>
      </c>
      <c r="AE388" s="236">
        <v>15</v>
      </c>
      <c r="AF388" s="237">
        <v>6</v>
      </c>
      <c r="AG388" s="238">
        <v>331</v>
      </c>
      <c r="AH388" s="239">
        <v>0.4</v>
      </c>
      <c r="AI388" s="240">
        <v>0.09</v>
      </c>
      <c r="AJ388" t="s" s="265">
        <f>IF(OR(AD388&lt;0,AD388="n/a",AD388=0,AN388="n/a"),"n/a",AN388/AD388)</f>
        <v>143</v>
      </c>
      <c r="AK388" t="s" s="265">
        <f>IF(OR(AN388&lt;0,AN388="n/a",AO388&lt;0,AO388="n/a"),"n/a",AN388/AO388)</f>
        <v>143</v>
      </c>
      <c r="AL388" s="243">
        <f>((AP388/AQ388)^(1/1)-1)*100</f>
        <v>8.000000000000007</v>
      </c>
      <c r="AM388" s="243">
        <f>IF(AS388=0,"n/a",((AP388/AS388)^(1/3)-1)*100)</f>
        <v>5.490166075087788</v>
      </c>
      <c r="AN388" t="s" s="265">
        <f>IF(AV388=0,"n/a",((AP388/AV388)^(1/5)-1)*100)</f>
        <v>143</v>
      </c>
      <c r="AO388" t="s" s="265">
        <f>IF(BB388=0,"n/a",((AP388/BB388)^(1/10)-1)*100)</f>
        <v>143</v>
      </c>
      <c r="AP388" s="241">
        <v>0.27</v>
      </c>
      <c r="AQ388" s="241">
        <v>0.25</v>
      </c>
      <c r="AR388" s="321">
        <v>0.24</v>
      </c>
      <c r="AS388" s="241">
        <v>0.23</v>
      </c>
      <c r="AT388" s="245"/>
      <c r="AU388" s="241">
        <v>0.12</v>
      </c>
      <c r="AV388" s="321">
        <v>0</v>
      </c>
      <c r="AW388" s="245"/>
      <c r="AX388" s="583">
        <v>0</v>
      </c>
      <c r="AY388" s="394">
        <v>0</v>
      </c>
      <c r="AZ388" s="317">
        <v>0</v>
      </c>
      <c r="BA388" s="317">
        <v>0</v>
      </c>
      <c r="BB388" s="317">
        <v>0</v>
      </c>
      <c r="BC388" s="317">
        <v>0</v>
      </c>
      <c r="BD388" s="317">
        <v>0</v>
      </c>
      <c r="BE388" s="317">
        <v>0</v>
      </c>
      <c r="BF388" s="317">
        <v>0</v>
      </c>
      <c r="BG388" s="317">
        <v>0</v>
      </c>
      <c r="BH388" s="317">
        <v>0</v>
      </c>
      <c r="BI388" s="401">
        <v>0</v>
      </c>
      <c r="BJ388" s="246">
        <f>SUM(AP388:BI388)</f>
        <v>1.11</v>
      </c>
      <c r="BK388" s="250">
        <f>((AP388/AQ388)-1)*100</f>
        <v>8.000000000000007</v>
      </c>
      <c r="BL388" s="250">
        <f>((AQ388/AR388)-1)*100</f>
        <v>4.166666666666674</v>
      </c>
      <c r="BM388" s="250">
        <f>((AR388/AS388)-1)*100</f>
        <v>4.347826086956519</v>
      </c>
      <c r="BN388" s="250">
        <f>IF(AU388=0,0,IF(AU388&gt;AS388,0,((AS388/AU388)-1)*100))</f>
        <v>91.66666666666667</v>
      </c>
      <c r="BO388" s="250">
        <f>IF(AV388=0,0,IF(AV388&gt;AU388,0,((AU388/AV388)-1)*100))</f>
        <v>0</v>
      </c>
      <c r="BP388" s="250">
        <f>IF(AX388=0,0,IF(AX388&gt;AV388,0,((AV388/AX388)-1)*100))</f>
        <v>0</v>
      </c>
      <c r="BQ388" s="251">
        <f>IF(AY388=0,0,IF(AY388&gt;AX388,0,((AX388/AY388)-1)*100))</f>
        <v>0</v>
      </c>
      <c r="BR388" s="252">
        <f>IF(AZ388=0,0,IF(AZ388&gt;AY388,0,((AY388/AZ388)-1)*100))</f>
        <v>0</v>
      </c>
      <c r="BS388" s="252">
        <f>IF(BA388=0,0,IF(BA388&gt;AZ388,0,((AZ388/BA388)-1)*100))</f>
        <v>0</v>
      </c>
      <c r="BT388" s="252">
        <f>IF(BB388=0,0,IF(BB388&gt;BA388,0,((BA388/BB388)-1)*100))</f>
        <v>0</v>
      </c>
      <c r="BU388" s="252">
        <f>IF(BC388=0,0,IF(BC388&gt;BB388,0,((BB388/BC388)-1)*100))</f>
        <v>0</v>
      </c>
      <c r="BV388" s="252">
        <f>IF(BD388=0,0,IF(BD388&gt;BC388,0,((BC388/BD388)-1)*100))</f>
        <v>0</v>
      </c>
      <c r="BW388" s="252">
        <f>IF(BE388=0,0,IF(BE388&gt;BD388,0,((BD388/BE388)-1)*100))</f>
        <v>0</v>
      </c>
      <c r="BX388" s="252">
        <f>IF(BF388=0,0,IF(BF388&gt;BE388,0,((BE388/BF388)-1)*100))</f>
        <v>0</v>
      </c>
      <c r="BY388" s="252">
        <f>IF(BG388=0,0,IF(BG388&gt;BF388,0,((BF388/BG388)-1)*100))</f>
        <v>0</v>
      </c>
      <c r="BZ388" s="252">
        <f>IF(BH388=0,0,IF(BH388&gt;BG388,0,((BG388/BH388)-1)*100))</f>
        <v>0</v>
      </c>
      <c r="CA388" s="253">
        <f>IF(BI388=0,0,IF(BI388&gt;BH388,0,((BH388/BI388)-1)*100))</f>
        <v>0</v>
      </c>
      <c r="CB388" s="250">
        <f>AVERAGE(BK388:CA388)</f>
        <v>6.363597612958228</v>
      </c>
      <c r="CC388" s="250">
        <f>SQRT(AVERAGE((BK388-$CB388)^2,(BL388-$CB388)^2,(BM388-$CB388)^2,(BN388-$CB388)^2,(BO388-$CB388)^2,(BP388-$CB388)^2,(BQ388-$CB388)^2,(BR388-$CB388)^2,(BS388-$CB388)^2,(BT388-$CB388)^2,(BU388-$CB388)^2,(BV388-$CB388)^2,(BW388-$CB388)^2,(BX388-$CB388)^2,(BY388-$CB388)^2,(BZ388-$CB388)^2,(CA388-$CB388)^2))</f>
        <v>21.44023308795227</v>
      </c>
      <c r="CD388" t="s" s="116">
        <v>302</v>
      </c>
      <c r="CE388" t="s" s="402">
        <f>IF(AN388="n/a","n/a",IF(U388&lt;0,"n/a",IF(U388="n/a","n/a",I388+AN388-U388)))</f>
        <v>143</v>
      </c>
      <c r="CF388" t="s" s="402">
        <f>IF(AN388="n/a","n/a",I388+AN388)</f>
        <v>143</v>
      </c>
      <c r="CG388" s="250">
        <f>D388/10+(1000-E388)/100+IF(F388="N",2,IF(F388="Y",1,0))+IF(G388="N",2,IF(G388="Y",1,0))+IF(L388&gt;10,5,L388/2)+IF(S388&gt;100,0,IF(S388&lt;0,0,(100-S388)/10))+IF(U388&gt;100,0,IF(U388&lt;0,0,(100-U388)/10))+IF(X388="-",0,IF(X388="N/A",0,IF(X388&gt;5,0,5-X388)))+IF(Y388&gt;5,0,5-Y388)+IF(Z388="N/A",0,IF(Z388&gt;5,0,5-Z388))+IF(AB388&lt;0,0,IF(AB388="-",0,IF(AB388="N/A",0,IF(AB388&gt;10,5,AB388/2))))+IF(AC388="n/a",0,IF(AC388&lt;0,0,IF(AC388&gt;10,5,AC388/2)))+IF(AE388="n/a",0,IF(AE388&lt;0,0,IF(AE388&gt;10,5,AE388/2)))+AF388/10+IF(AG388&gt;100000,3,IF(AG388&gt;10000,2,IF(AG388&gt;1000,1,0)))+IF(AL388&gt;10,5,AL388/2)+IF(AM388="n/a",0,IF(AM388&gt;10,5,AM388/2))+IF(AN388="n/a",0,IF(AN388&gt;10,5,AN388/2))+IF(AO388="n/a",0,IF(AO388&lt;0,0,IF(AO388&gt;10,5,AO388/2)))+IF(CB388&gt;10,5,CB388/2)</f>
        <v>56.68076943184503</v>
      </c>
      <c r="CH388" s="255">
        <f>IF(AB388="n/a",1.03*AP388,IF(AB388&lt;0,1.01*AP388,IF(AB388&gt;10,1.1*AP388,(1+AB388/100)*AP388)))</f>
        <v>0.2727</v>
      </c>
      <c r="CI388" s="256">
        <f>IF($AC388="n/a",1.03*CH388,IF($AC388&lt;0,1.01*CH388,IF($AC388&gt;10,1.1*CH388,(1+$AC388/100)*CH388)))</f>
        <v>0.29997</v>
      </c>
      <c r="CJ388" s="257">
        <f>IF($AE388="n/a",1.03*CI388,IF($AE388&lt;0,1.01*CI388,IF($AE388&gt;10,1.1*CI388,(1+$AE388/100)*CI388)))</f>
        <v>0.3299670000000001</v>
      </c>
      <c r="CK388" s="257">
        <f>IF($AE388="n/a",1.03*CJ388,IF($AE388&lt;0,1.01*CJ388,IF($AE388&gt;10,1.1*CJ388,(1+$AE388/100)*CJ388)))</f>
        <v>0.3629637000000001</v>
      </c>
      <c r="CL388" s="258">
        <f>IF($AE388="n/a",1.03*CK388,IF($AE388&lt;0,1.01*CK388,IF($AE388&gt;10,1.1*CK388,(1+$AE388/100)*CK388)))</f>
        <v>0.3992600700000001</v>
      </c>
      <c r="CM388" s="256">
        <f>SUM(CH388:CL388)</f>
        <v>1.66486077</v>
      </c>
      <c r="CN388" s="253">
        <f>(CM388/H388)*100</f>
        <v>8.869796323921154</v>
      </c>
      <c r="CO388" s="259">
        <v>0.9399999999999999</v>
      </c>
      <c r="CP388" s="260">
        <v>24.5</v>
      </c>
      <c r="CQ388" s="261">
        <v>-41</v>
      </c>
      <c r="CR388" s="260">
        <v>-6.1</v>
      </c>
      <c r="CS388" s="261">
        <v>-13.9</v>
      </c>
    </row>
    <row r="389" ht="11.25" customHeight="1">
      <c r="A389" t="s" s="227">
        <v>1928</v>
      </c>
      <c r="B389" t="s" s="116">
        <v>1929</v>
      </c>
      <c r="C389" t="s" s="227">
        <v>128</v>
      </c>
      <c r="D389" s="218">
        <v>5</v>
      </c>
      <c r="E389" s="85">
        <v>721</v>
      </c>
      <c r="F389" t="s" s="220">
        <v>129</v>
      </c>
      <c r="G389" t="s" s="221">
        <v>129</v>
      </c>
      <c r="H389" s="493">
        <v>26.46</v>
      </c>
      <c r="I389" s="223">
        <f>(R389/H389)*100</f>
        <v>2.116402116402117</v>
      </c>
      <c r="J389" s="224">
        <v>0.12</v>
      </c>
      <c r="K389" s="224">
        <v>0.14</v>
      </c>
      <c r="L389" s="223">
        <f>((K389/J389)-1)*100</f>
        <v>16.66666666666667</v>
      </c>
      <c r="M389" s="226">
        <v>42766</v>
      </c>
      <c r="N389" s="226">
        <v>42768</v>
      </c>
      <c r="O389" s="226">
        <v>42782</v>
      </c>
      <c r="P389" t="s" s="227">
        <v>1158</v>
      </c>
      <c r="Q389" s="316"/>
      <c r="R389" s="225">
        <f>K389*4</f>
        <v>0.5600000000000001</v>
      </c>
      <c r="S389" s="228">
        <f>IF(OR(W389&lt;0.01,W389="n/a"),"n/a",R389/W389*100)</f>
        <v>37.33333333333334</v>
      </c>
      <c r="T389" s="229">
        <f>IF(OR(W389&lt;0.01,Z389="n/a"),"n/a",(H389/SQRT(22.5*W389*(H389/Z389))-1)*100)</f>
        <v>15.10690683012901</v>
      </c>
      <c r="U389" s="223">
        <f>IF(OR(W389&lt;0.01,W389="n/a"),"n/a",H389/W389)</f>
        <v>17.64</v>
      </c>
      <c r="V389" s="230">
        <v>12</v>
      </c>
      <c r="W389" s="222">
        <v>1.5</v>
      </c>
      <c r="X389" s="222">
        <v>2.2</v>
      </c>
      <c r="Y389" s="231">
        <v>4.8</v>
      </c>
      <c r="Z389" s="232">
        <v>1.69</v>
      </c>
      <c r="AA389" s="233">
        <v>8.6</v>
      </c>
      <c r="AB389" s="234">
        <v>-3.2</v>
      </c>
      <c r="AC389" s="235">
        <v>18.52</v>
      </c>
      <c r="AD389" s="236">
        <v>18.4</v>
      </c>
      <c r="AE389" s="236">
        <v>8</v>
      </c>
      <c r="AF389" s="237">
        <v>5</v>
      </c>
      <c r="AG389" s="238">
        <v>362</v>
      </c>
      <c r="AH389" s="239">
        <v>3.1</v>
      </c>
      <c r="AI389" s="240">
        <v>0.16</v>
      </c>
      <c r="AJ389" s="241">
        <f>IF(OR(AD389&lt;0,AD389="n/a",AD389=0,AN389="n/a"),"n/a",AN389/AD389)</f>
        <v>0.8081432336795386</v>
      </c>
      <c r="AK389" t="s" s="265">
        <f>IF(OR(AN389&lt;0,AN389="n/a",AO389&lt;0,AO389="n/a"),"n/a",AN389/AO389)</f>
        <v>143</v>
      </c>
      <c r="AL389" s="243">
        <f>((AP389/AQ389)^(1/1)-1)*100</f>
        <v>14.28571428571428</v>
      </c>
      <c r="AM389" s="243">
        <f>IF(AS389=0,"n/a",((AP389/AS389)^(1/3)-1)*100)</f>
        <v>22.67497075930422</v>
      </c>
      <c r="AN389" s="243">
        <f>IF(AV389=0,"n/a",((AP389/AV389)^(1/5)-1)*100)</f>
        <v>14.86983549970351</v>
      </c>
      <c r="AO389" s="244">
        <f>IF(BB389=0,"n/a",((AP389/BB389)^(1/10)-1)*100)</f>
        <v>-1.170921087911891</v>
      </c>
      <c r="AP389" s="241">
        <v>0.48</v>
      </c>
      <c r="AQ389" s="241">
        <v>0.42</v>
      </c>
      <c r="AR389" s="241">
        <v>0.34</v>
      </c>
      <c r="AS389" s="241">
        <v>0.26</v>
      </c>
      <c r="AT389" s="245"/>
      <c r="AU389" s="321">
        <v>0.24</v>
      </c>
      <c r="AV389" s="321">
        <v>0.24</v>
      </c>
      <c r="AW389" s="245"/>
      <c r="AX389" s="583">
        <v>0.24</v>
      </c>
      <c r="AY389" s="394">
        <v>0.4</v>
      </c>
      <c r="AZ389" s="248">
        <v>0.68</v>
      </c>
      <c r="BA389" s="248">
        <v>0.62</v>
      </c>
      <c r="BB389" s="248">
        <v>0.54</v>
      </c>
      <c r="BC389" s="248">
        <v>0.45</v>
      </c>
      <c r="BD389" s="248">
        <v>0.37</v>
      </c>
      <c r="BE389" s="248">
        <v>0.32</v>
      </c>
      <c r="BF389" s="248">
        <v>0.28</v>
      </c>
      <c r="BG389" s="317">
        <v>0.18</v>
      </c>
      <c r="BH389" s="248">
        <v>0.22</v>
      </c>
      <c r="BI389" s="249">
        <v>0.1</v>
      </c>
      <c r="BJ389" s="246">
        <f>SUM(AP389:BI389)</f>
        <v>6.38</v>
      </c>
      <c r="BK389" s="250">
        <f>((AP389/AQ389)-1)*100</f>
        <v>14.28571428571428</v>
      </c>
      <c r="BL389" s="250">
        <f>((AQ389/AR389)-1)*100</f>
        <v>23.52941176470587</v>
      </c>
      <c r="BM389" s="250">
        <f>((AR389/AS389)-1)*100</f>
        <v>30.76923076923077</v>
      </c>
      <c r="BN389" s="250">
        <f>IF(AU389=0,0,IF(AU389&gt;AS389,0,((AS389/AU389)-1)*100))</f>
        <v>8.333333333333348</v>
      </c>
      <c r="BO389" s="250">
        <f>IF(AV389=0,0,IF(AV389&gt;AU389,0,((AU389/AV389)-1)*100))</f>
        <v>0</v>
      </c>
      <c r="BP389" s="250">
        <f>IF(AX389=0,0,IF(AX389&gt;AV389,0,((AV389/AX389)-1)*100))</f>
        <v>0</v>
      </c>
      <c r="BQ389" s="251">
        <f>IF(AY389=0,0,IF(AY389&gt;AX389,0,((AX389/AY389)-1)*100))</f>
        <v>0</v>
      </c>
      <c r="BR389" s="252">
        <f>IF(AZ389=0,0,IF(AZ389&gt;AY389,0,((AY389/AZ389)-1)*100))</f>
        <v>0</v>
      </c>
      <c r="BS389" s="252">
        <f>IF(BA389=0,0,IF(BA389&gt;AZ389,0,((AZ389/BA389)-1)*100))</f>
        <v>9.677419354838722</v>
      </c>
      <c r="BT389" s="252">
        <f>IF(BB389=0,0,IF(BB389&gt;BA389,0,((BA389/BB389)-1)*100))</f>
        <v>14.81481481481481</v>
      </c>
      <c r="BU389" s="252">
        <f>IF(BC389=0,0,IF(BC389&gt;BB389,0,((BB389/BC389)-1)*100))</f>
        <v>20</v>
      </c>
      <c r="BV389" s="252">
        <f>IF(BD389=0,0,IF(BD389&gt;BC389,0,((BC389/BD389)-1)*100))</f>
        <v>21.62162162162162</v>
      </c>
      <c r="BW389" s="252">
        <f>IF(BE389=0,0,IF(BE389&gt;BD389,0,((BD389/BE389)-1)*100))</f>
        <v>15.625</v>
      </c>
      <c r="BX389" s="252">
        <f>IF(BF389=0,0,IF(BF389&gt;BE389,0,((BE389/BF389)-1)*100))</f>
        <v>14.28571428571428</v>
      </c>
      <c r="BY389" s="252">
        <f>IF(BG389=0,0,IF(BG389&gt;BF389,0,((BF389/BG389)-1)*100))</f>
        <v>55.55555555555558</v>
      </c>
      <c r="BZ389" s="252">
        <f>IF(BH389=0,0,IF(BH389&gt;BG389,0,((BG389/BH389)-1)*100))</f>
        <v>0</v>
      </c>
      <c r="CA389" s="253">
        <f>IF(BI389=0,0,IF(BI389&gt;BH389,0,((BH389/BI389)-1)*100))</f>
        <v>120</v>
      </c>
      <c r="CB389" s="250">
        <f>AVERAGE(BK389:CA389)</f>
        <v>20.49987151679584</v>
      </c>
      <c r="CC389" s="250">
        <f>SQRT(AVERAGE((BK389-$CB389)^2,(BL389-$CB389)^2,(BM389-$CB389)^2,(BN389-$CB389)^2,(BO389-$CB389)^2,(BP389-$CB389)^2,(BQ389-$CB389)^2,(BR389-$CB389)^2,(BS389-$CB389)^2,(BT389-$CB389)^2,(BU389-$CB389)^2,(BV389-$CB389)^2,(BW389-$CB389)^2,(BX389-$CB389)^2,(BY389-$CB389)^2,(BZ389-$CB389)^2,(CA389-$CB389)^2))</f>
        <v>28.4346641447166</v>
      </c>
      <c r="CD389" t="s" s="116">
        <v>132</v>
      </c>
      <c r="CE389" s="254">
        <f>IF(AN389="n/a","n/a",IF(U389&lt;0,"n/a",IF(U389="n/a","n/a",I389+AN389-U389)))</f>
        <v>-0.6537623838943745</v>
      </c>
      <c r="CF389" s="254">
        <f>IF(AN389="n/a","n/a",I389+AN389)</f>
        <v>16.98623761610563</v>
      </c>
      <c r="CG389" s="250">
        <f>D389/10+(1000-E389)/100+IF(F389="N",2,IF(F389="Y",1,0))+IF(G389="N",2,IF(G389="Y",1,0))+IF(L389&gt;10,5,L389/2)+IF(S389&gt;100,0,IF(S389&lt;0,0,(100-S389)/10))+IF(U389&gt;100,0,IF(U389&lt;0,0,(100-U389)/10))+IF(X389="-",0,IF(X389="N/A",0,IF(X389&gt;5,0,5-X389)))+IF(Y389&gt;5,0,5-Y389)+IF(Z389="N/A",0,IF(Z389&gt;5,0,5-Z389))+IF(AB389&lt;0,0,IF(AB389="-",0,IF(AB389="N/A",0,IF(AB389&gt;10,5,AB389/2))))+IF(AC389="n/a",0,IF(AC389&lt;0,0,IF(AC389&gt;10,5,AC389/2)))+IF(AE389="n/a",0,IF(AE389&lt;0,0,IF(AE389&gt;10,5,AE389/2)))+AF389/10+IF(AG389&gt;100000,3,IF(AG389&gt;10000,2,IF(AG389&gt;1000,1,0)))+IF(AL389&gt;10,5,AL389/2)+IF(AM389="n/a",0,IF(AM389&gt;10,5,AM389/2))+IF(AN389="n/a",0,IF(AN389&gt;10,5,AN389/2))+IF(AO389="n/a",0,IF(AO389&lt;0,0,IF(AO389&gt;10,5,AO389/2)))+IF(CB389&gt;10,5,CB389/2)</f>
        <v>58.60266666666666</v>
      </c>
      <c r="CH389" s="255">
        <f>IF(AB389="n/a",1.03*AP389,IF(AB389&lt;0,1.01*AP389,IF(AB389&gt;10,1.1*AP389,(1+AB389/100)*AP389)))</f>
        <v>0.4848</v>
      </c>
      <c r="CI389" s="256">
        <f>IF($AC389="n/a",1.03*CH389,IF($AC389&lt;0,1.01*CH389,IF($AC389&gt;10,1.1*CH389,(1+$AC389/100)*CH389)))</f>
        <v>0.5332800000000001</v>
      </c>
      <c r="CJ389" s="257">
        <f>IF($AE389="n/a",1.03*CI389,IF($AE389&lt;0,1.01*CI389,IF($AE389&gt;10,1.1*CI389,(1+$AE389/100)*CI389)))</f>
        <v>0.5759424000000002</v>
      </c>
      <c r="CK389" s="257">
        <f>IF($AE389="n/a",1.03*CJ389,IF($AE389&lt;0,1.01*CJ389,IF($AE389&gt;10,1.1*CJ389,(1+$AE389/100)*CJ389)))</f>
        <v>0.6220177920000003</v>
      </c>
      <c r="CL389" s="258">
        <f>IF($AE389="n/a",1.03*CK389,IF($AE389&lt;0,1.01*CK389,IF($AE389&gt;10,1.1*CK389,(1+$AE389/100)*CK389)))</f>
        <v>0.6717792153600004</v>
      </c>
      <c r="CM389" s="256">
        <f>SUM(CH389:CL389)</f>
        <v>2.887819407360001</v>
      </c>
      <c r="CN389" s="253">
        <f>(CM389/H389)*100</f>
        <v>10.91390554557823</v>
      </c>
      <c r="CO389" s="259">
        <v>0.79</v>
      </c>
      <c r="CP389" s="260">
        <v>53.4</v>
      </c>
      <c r="CQ389" s="261">
        <v>-10.3</v>
      </c>
      <c r="CR389" s="260">
        <v>0.9</v>
      </c>
      <c r="CS389" s="261">
        <v>1.1</v>
      </c>
    </row>
    <row r="390" ht="11.25" customHeight="1">
      <c r="A390" t="s" s="227">
        <v>1930</v>
      </c>
      <c r="B390" t="s" s="116">
        <v>1931</v>
      </c>
      <c r="C390" t="s" s="227">
        <v>994</v>
      </c>
      <c r="D390" s="218">
        <v>7</v>
      </c>
      <c r="E390" s="85">
        <v>511</v>
      </c>
      <c r="F390" t="s" s="220">
        <v>129</v>
      </c>
      <c r="G390" t="s" s="221">
        <v>129</v>
      </c>
      <c r="H390" s="493">
        <v>65.56999999999999</v>
      </c>
      <c r="I390" s="223">
        <f>(R390/H390)*100</f>
        <v>1.891108738752478</v>
      </c>
      <c r="J390" s="224">
        <v>0.26</v>
      </c>
      <c r="K390" s="224">
        <v>0.31</v>
      </c>
      <c r="L390" s="223">
        <f>((K390/J390)-1)*100</f>
        <v>19.23076923076923</v>
      </c>
      <c r="M390" s="226">
        <v>42851</v>
      </c>
      <c r="N390" s="226">
        <v>42853</v>
      </c>
      <c r="O390" s="226">
        <v>42886</v>
      </c>
      <c r="P390" t="s" s="227">
        <v>256</v>
      </c>
      <c r="Q390" t="s" s="227">
        <v>583</v>
      </c>
      <c r="R390" s="225">
        <f>K390*4</f>
        <v>1.24</v>
      </c>
      <c r="S390" s="228">
        <f>IF(OR(W390&lt;0.01,W390="n/a"),"n/a",R390/W390*100)</f>
        <v>20.12987012987013</v>
      </c>
      <c r="T390" s="229">
        <f>IF(OR(W390&lt;0.01,Z390="n/a"),"n/a",(H390/SQRT(22.5*W390*(H390/Z390))-1)*100)</f>
        <v>-4.693704073182858</v>
      </c>
      <c r="U390" s="223">
        <f>IF(OR(W390&lt;0.01,W390="n/a"),"n/a",H390/W390)</f>
        <v>10.64448051948052</v>
      </c>
      <c r="V390" s="230">
        <v>1</v>
      </c>
      <c r="W390" s="222">
        <v>6.16</v>
      </c>
      <c r="X390" s="222">
        <v>1.52</v>
      </c>
      <c r="Y390" s="231">
        <v>0.67</v>
      </c>
      <c r="Z390" s="232">
        <v>1.92</v>
      </c>
      <c r="AA390" s="233">
        <v>19.4</v>
      </c>
      <c r="AB390" s="234">
        <v>18</v>
      </c>
      <c r="AC390" s="235">
        <v>4.78</v>
      </c>
      <c r="AD390" s="236">
        <v>13.2</v>
      </c>
      <c r="AE390" s="236">
        <v>7</v>
      </c>
      <c r="AF390" s="237">
        <v>14</v>
      </c>
      <c r="AG390" s="238">
        <v>4183</v>
      </c>
      <c r="AH390" s="239">
        <v>0.7</v>
      </c>
      <c r="AI390" s="240">
        <v>0.76</v>
      </c>
      <c r="AJ390" s="241">
        <f>IF(OR(AD390&lt;0,AD390="n/a",AD390=0,AN390="n/a"),"n/a",AN390/AD390)</f>
        <v>4.431009033796315</v>
      </c>
      <c r="AK390" t="s" s="265">
        <f>IF(OR(AN390&lt;0,AN390="n/a",AO390&lt;0,AO390="n/a"),"n/a",AN390/AO390)</f>
        <v>143</v>
      </c>
      <c r="AL390" s="243">
        <f>((AP390/AQ390)^(1/1)-1)*100</f>
        <v>19.04761904761905</v>
      </c>
      <c r="AM390" s="243">
        <f>IF(AS390=0,"n/a",((AP390/AS390)^(1/3)-1)*100)</f>
        <v>20.60770350021577</v>
      </c>
      <c r="AN390" s="243">
        <f>IF(AV390=0,"n/a",((AP390/AV390)^(1/5)-1)*100)</f>
        <v>58.48931924611136</v>
      </c>
      <c r="AO390" s="244">
        <f>IF(BB390=0,"n/a",((AP390/BB390)^(1/10)-1)*100)</f>
        <v>-1.724490544241641</v>
      </c>
      <c r="AP390" s="241">
        <v>1</v>
      </c>
      <c r="AQ390" s="241">
        <v>0.84</v>
      </c>
      <c r="AR390" s="241">
        <v>0.6899999999999999</v>
      </c>
      <c r="AS390" s="241">
        <v>0.57</v>
      </c>
      <c r="AT390" s="245"/>
      <c r="AU390" s="241">
        <v>0.46</v>
      </c>
      <c r="AV390" s="241">
        <v>0.1</v>
      </c>
      <c r="AW390" s="245"/>
      <c r="AX390" s="583">
        <v>0</v>
      </c>
      <c r="AY390" s="394">
        <v>0</v>
      </c>
      <c r="AZ390" s="317">
        <v>1.456</v>
      </c>
      <c r="BA390" s="248">
        <v>1.456</v>
      </c>
      <c r="BB390" s="248">
        <v>1.19</v>
      </c>
      <c r="BC390" s="248">
        <v>1.112</v>
      </c>
      <c r="BD390" s="317">
        <v>0.36066</v>
      </c>
      <c r="BE390" s="248">
        <v>0.73733</v>
      </c>
      <c r="BF390" s="248">
        <v>0.586</v>
      </c>
      <c r="BG390" s="248">
        <v>0.53134</v>
      </c>
      <c r="BH390" s="248">
        <v>0.51267</v>
      </c>
      <c r="BI390" s="249">
        <v>0.08</v>
      </c>
      <c r="BJ390" s="246">
        <f>SUM(AP390:BI390)</f>
        <v>11.682</v>
      </c>
      <c r="BK390" s="250">
        <f>((AP390/AQ390)-1)*100</f>
        <v>19.04761904761905</v>
      </c>
      <c r="BL390" s="250">
        <f>((AQ390/AR390)-1)*100</f>
        <v>21.73913043478262</v>
      </c>
      <c r="BM390" s="250">
        <f>((AR390/AS390)-1)*100</f>
        <v>21.05263157894737</v>
      </c>
      <c r="BN390" s="250">
        <f>IF(AU390=0,0,IF(AU390&gt;AS390,0,((AS390/AU390)-1)*100))</f>
        <v>23.91304347826084</v>
      </c>
      <c r="BO390" s="250">
        <f>IF(AV390=0,0,IF(AV390&gt;AU390,0,((AU390/AV390)-1)*100))</f>
        <v>359.9999999999999</v>
      </c>
      <c r="BP390" s="250">
        <f>IF(AX390=0,0,IF(AX390&gt;AV390,0,((AV390/AX390)-1)*100))</f>
        <v>0</v>
      </c>
      <c r="BQ390" s="251">
        <f>IF(AY390=0,0,IF(AY390&gt;AX390,0,((AX390/AY390)-1)*100))</f>
        <v>0</v>
      </c>
      <c r="BR390" s="252">
        <f>IF(AZ390=0,0,IF(AZ390&gt;AY390,0,((AY390/AZ390)-1)*100))</f>
        <v>0</v>
      </c>
      <c r="BS390" s="252">
        <f>IF(BA390=0,0,IF(BA390&gt;AZ390,0,((AZ390/BA390)-1)*100))</f>
        <v>0</v>
      </c>
      <c r="BT390" s="252">
        <f>IF(BB390=0,0,IF(BB390&gt;BA390,0,((BA390/BB390)-1)*100))</f>
        <v>22.3529411764706</v>
      </c>
      <c r="BU390" s="252">
        <f>IF(BC390=0,0,IF(BC390&gt;BB390,0,((BB390/BC390)-1)*100))</f>
        <v>7.014388489208612</v>
      </c>
      <c r="BV390" s="252">
        <f>IF(BD390=0,0,IF(BD390&gt;BC390,0,((BC390/BD390)-1)*100))</f>
        <v>208.3236289025676</v>
      </c>
      <c r="BW390" s="252">
        <f>IF(BE390=0,0,IF(BE390&gt;BD390,0,((BD390/BE390)-1)*100))</f>
        <v>0</v>
      </c>
      <c r="BX390" s="252">
        <f>IF(BF390=0,0,IF(BF390&gt;BE390,0,((BE390/BF390)-1)*100))</f>
        <v>25.82423208191127</v>
      </c>
      <c r="BY390" s="252">
        <f>IF(BG390=0,0,IF(BG390&gt;BF390,0,((BF390/BG390)-1)*100))</f>
        <v>10.28719840403507</v>
      </c>
      <c r="BZ390" s="252">
        <f>IF(BH390=0,0,IF(BH390&gt;BG390,0,((BG390/BH390)-1)*100))</f>
        <v>3.641718844480879</v>
      </c>
      <c r="CA390" s="253">
        <f>IF(BI390=0,0,IF(BI390&gt;BH390,0,((BH390/BI390)-1)*100))</f>
        <v>540.8375</v>
      </c>
      <c r="CB390" s="250">
        <f>AVERAGE(BK390:CA390)</f>
        <v>74.35494308460493</v>
      </c>
      <c r="CC390" s="250">
        <f>SQRT(AVERAGE((BK390-$CB390)^2,(BL390-$CB390)^2,(BM390-$CB390)^2,(BN390-$CB390)^2,(BO390-$CB390)^2,(BP390-$CB390)^2,(BQ390-$CB390)^2,(BR390-$CB390)^2,(BS390-$CB390)^2,(BT390-$CB390)^2,(BU390-$CB390)^2,(BV390-$CB390)^2,(BW390-$CB390)^2,(BX390-$CB390)^2,(BY390-$CB390)^2,(BZ390-$CB390)^2,(CA390-$CB390)^2))</f>
        <v>148.4631150289231</v>
      </c>
      <c r="CD390" t="s" s="116">
        <v>302</v>
      </c>
      <c r="CE390" s="254">
        <f>IF(AN390="n/a","n/a",IF(U390&lt;0,"n/a",IF(U390="n/a","n/a",I390+AN390-U390)))</f>
        <v>49.73594746538332</v>
      </c>
      <c r="CF390" s="254">
        <f>IF(AN390="n/a","n/a",I390+AN390)</f>
        <v>60.38042798486384</v>
      </c>
      <c r="CG390" s="250">
        <f>D390/10+(1000-E390)/100+IF(F390="N",2,IF(F390="Y",1,0))+IF(G390="N",2,IF(G390="Y",1,0))+IF(L390&gt;10,5,L390/2)+IF(S390&gt;100,0,IF(S390&lt;0,0,(100-S390)/10))+IF(U390&gt;100,0,IF(U390&lt;0,0,(100-U390)/10))+IF(X390="-",0,IF(X390="N/A",0,IF(X390&gt;5,0,5-X390)))+IF(Y390&gt;5,0,5-Y390)+IF(Z390="N/A",0,IF(Z390&gt;5,0,5-Z390))+IF(AB390&lt;0,0,IF(AB390="-",0,IF(AB390="N/A",0,IF(AB390&gt;10,5,AB390/2))))+IF(AC390="n/a",0,IF(AC390&lt;0,0,IF(AC390&gt;10,5,AC390/2)))+IF(AE390="n/a",0,IF(AE390&lt;0,0,IF(AE390&gt;10,5,AE390/2)))+AF390/10+IF(AG390&gt;100000,3,IF(AG390&gt;10000,2,IF(AG390&gt;1000,1,0)))+IF(AL390&gt;10,5,AL390/2)+IF(AM390="n/a",0,IF(AM390&gt;10,5,AM390/2))+IF(AN390="n/a",0,IF(AN390&gt;10,5,AN390/2))+IF(AO390="n/a",0,IF(AO390&lt;0,0,IF(AO390&gt;10,5,AO390/2)))+IF(CB390&gt;10,5,CB390/2)</f>
        <v>71.69256493506492</v>
      </c>
      <c r="CH390" s="255">
        <f>IF(AB390="n/a",1.03*AP390,IF(AB390&lt;0,1.01*AP390,IF(AB390&gt;10,1.1*AP390,(1+AB390/100)*AP390)))</f>
        <v>1.1</v>
      </c>
      <c r="CI390" s="256">
        <f>IF($AC390="n/a",1.03*CH390,IF($AC390&lt;0,1.01*CH390,IF($AC390&gt;10,1.1*CH390,(1+$AC390/100)*CH390)))</f>
        <v>1.15258</v>
      </c>
      <c r="CJ390" s="257">
        <f>IF($AE390="n/a",1.03*CI390,IF($AE390&lt;0,1.01*CI390,IF($AE390&gt;10,1.1*CI390,(1+$AE390/100)*CI390)))</f>
        <v>1.2332606</v>
      </c>
      <c r="CK390" s="257">
        <f>IF($AE390="n/a",1.03*CJ390,IF($AE390&lt;0,1.01*CJ390,IF($AE390&gt;10,1.1*CJ390,(1+$AE390/100)*CJ390)))</f>
        <v>1.319588842</v>
      </c>
      <c r="CL390" s="258">
        <f>IF($AE390="n/a",1.03*CK390,IF($AE390&lt;0,1.01*CK390,IF($AE390&gt;10,1.1*CK390,(1+$AE390/100)*CK390)))</f>
        <v>1.411960060940</v>
      </c>
      <c r="CM390" s="256">
        <f>SUM(CH390:CL390)</f>
        <v>6.217389502940001</v>
      </c>
      <c r="CN390" s="253">
        <f>(CM390/H390)*100</f>
        <v>9.482064210675615</v>
      </c>
      <c r="CO390" s="259">
        <v>1.04</v>
      </c>
      <c r="CP390" s="260">
        <v>42.3</v>
      </c>
      <c r="CQ390" s="261">
        <v>-35.4</v>
      </c>
      <c r="CR390" s="260">
        <v>1.9</v>
      </c>
      <c r="CS390" s="261">
        <v>1.3</v>
      </c>
    </row>
    <row r="391" ht="11.25" customHeight="1">
      <c r="A391" t="s" s="273">
        <v>1932</v>
      </c>
      <c r="B391" t="s" s="146">
        <v>1933</v>
      </c>
      <c r="C391" t="s" s="273">
        <v>128</v>
      </c>
      <c r="D391" s="267">
        <v>6</v>
      </c>
      <c r="E391" s="85">
        <v>633</v>
      </c>
      <c r="F391" t="s" s="151">
        <v>129</v>
      </c>
      <c r="G391" t="s" s="152">
        <v>129</v>
      </c>
      <c r="H391" s="496">
        <v>57.7</v>
      </c>
      <c r="I391" s="269">
        <f>(R391/H391)*100</f>
        <v>1.733102253032929</v>
      </c>
      <c r="J391" s="270">
        <v>0.24</v>
      </c>
      <c r="K391" s="270">
        <v>0.25</v>
      </c>
      <c r="L391" s="269">
        <f>((K391/J391)-1)*100</f>
        <v>4.166666666666674</v>
      </c>
      <c r="M391" s="272">
        <v>42807</v>
      </c>
      <c r="N391" s="272">
        <v>42809</v>
      </c>
      <c r="O391" s="272">
        <v>42828</v>
      </c>
      <c r="P391" t="s" s="273">
        <v>201</v>
      </c>
      <c r="Q391" s="329"/>
      <c r="R391" s="271">
        <f>K391*4</f>
        <v>1</v>
      </c>
      <c r="S391" s="275">
        <f>IF(OR(W391&lt;0.01,W391="n/a"),"n/a",R391/W391*100)</f>
        <v>31.64556962025316</v>
      </c>
      <c r="T391" s="276">
        <f>IF(OR(W391&lt;0.01,Z391="n/a"),"n/a",(H391/SQRT(22.5*W391*(H391/Z391))-1)*100)</f>
        <v>9.96291409100969</v>
      </c>
      <c r="U391" s="269">
        <f>IF(OR(W391&lt;0.01,W391="n/a"),"n/a",H391/W391)</f>
        <v>18.25949367088608</v>
      </c>
      <c r="V391" s="277">
        <v>12</v>
      </c>
      <c r="W391" s="268">
        <v>3.16</v>
      </c>
      <c r="X391" s="268">
        <v>3.66</v>
      </c>
      <c r="Y391" s="278">
        <v>5.58</v>
      </c>
      <c r="Z391" s="279">
        <v>1.49</v>
      </c>
      <c r="AA391" s="280">
        <v>8.1</v>
      </c>
      <c r="AB391" s="281">
        <v>19</v>
      </c>
      <c r="AC391" s="282">
        <v>25.62</v>
      </c>
      <c r="AD391" s="283">
        <v>16.4</v>
      </c>
      <c r="AE391" s="283">
        <v>5</v>
      </c>
      <c r="AF391" s="284">
        <v>5</v>
      </c>
      <c r="AG391" s="285">
        <v>1841</v>
      </c>
      <c r="AH391" s="286">
        <v>1.9</v>
      </c>
      <c r="AI391" s="287">
        <v>0.09</v>
      </c>
      <c r="AJ391" s="288">
        <f>IF(OR(AD391&lt;0,AD391="n/a",AD391=0,AN391="n/a"),"n/a",AN391/AD391)</f>
        <v>0.2452526792282489</v>
      </c>
      <c r="AK391" s="289">
        <f>IF(OR(AN391&lt;0,AN391="n/a",AO391&lt;0,AO391="n/a"),"n/a",AN391/AO391)</f>
        <v>1.084321993900899</v>
      </c>
      <c r="AL391" s="290">
        <f>((AP391/AQ391)^(1/1)-1)*100</f>
        <v>4.39560439560438</v>
      </c>
      <c r="AM391" s="290">
        <f>IF(AS391=0,"n/a",((AP391/AS391)^(1/3)-1)*100)</f>
        <v>4.604051127515274</v>
      </c>
      <c r="AN391" s="290">
        <f>IF(AV391=0,"n/a",((AP391/AV391)^(1/5)-1)*100)</f>
        <v>4.022143939343281</v>
      </c>
      <c r="AO391" s="291">
        <f>IF(BB391=0,"n/a",((AP391/BB391)^(1/10)-1)*100)</f>
        <v>3.709363050797698</v>
      </c>
      <c r="AP391" s="288">
        <v>0.95</v>
      </c>
      <c r="AQ391" s="288">
        <v>0.91</v>
      </c>
      <c r="AR391" s="288">
        <v>0.87</v>
      </c>
      <c r="AS391" s="288">
        <v>0.83</v>
      </c>
      <c r="AT391" s="292"/>
      <c r="AU391" s="288">
        <v>0.79</v>
      </c>
      <c r="AV391" s="510">
        <v>0.78</v>
      </c>
      <c r="AW391" s="292"/>
      <c r="AX391" s="524">
        <v>0.78</v>
      </c>
      <c r="AY391" s="403">
        <v>0.78</v>
      </c>
      <c r="AZ391" s="295">
        <v>0.78</v>
      </c>
      <c r="BA391" s="295">
        <v>0.72</v>
      </c>
      <c r="BB391" s="295">
        <v>0.66</v>
      </c>
      <c r="BC391" s="295">
        <v>0.6</v>
      </c>
      <c r="BD391" s="295">
        <v>0.5600000000000001</v>
      </c>
      <c r="BE391" s="295">
        <v>0.51</v>
      </c>
      <c r="BF391" s="295">
        <v>0.47</v>
      </c>
      <c r="BG391" s="295">
        <v>0.43</v>
      </c>
      <c r="BH391" s="295">
        <v>0.39</v>
      </c>
      <c r="BI391" s="296">
        <v>0.35</v>
      </c>
      <c r="BJ391" s="293">
        <f>SUM(AP391:BI391)</f>
        <v>12.16</v>
      </c>
      <c r="BK391" s="297">
        <f>((AP391/AQ391)-1)*100</f>
        <v>4.39560439560438</v>
      </c>
      <c r="BL391" s="297">
        <f>((AQ391/AR391)-1)*100</f>
        <v>4.597701149425282</v>
      </c>
      <c r="BM391" s="297">
        <f>((AR391/AS391)-1)*100</f>
        <v>4.81927710843375</v>
      </c>
      <c r="BN391" s="297">
        <f>IF(AU391=0,0,IF(AU391&gt;AS391,0,((AS391/AU391)-1)*100))</f>
        <v>5.063291139240489</v>
      </c>
      <c r="BO391" s="297">
        <f>IF(AV391=0,0,IF(AV391&gt;AU391,0,((AU391/AV391)-1)*100))</f>
        <v>1.282051282051277</v>
      </c>
      <c r="BP391" s="297">
        <f>IF(AX391=0,0,IF(AX391&gt;AV391,0,((AV391/AX391)-1)*100))</f>
        <v>0</v>
      </c>
      <c r="BQ391" s="298">
        <f>IF(AY391=0,0,IF(AY391&gt;AX391,0,((AX391/AY391)-1)*100))</f>
        <v>0</v>
      </c>
      <c r="BR391" s="299">
        <f>IF(AZ391=0,0,IF(AZ391&gt;AY391,0,((AY391/AZ391)-1)*100))</f>
        <v>0</v>
      </c>
      <c r="BS391" s="299">
        <f>IF(BA391=0,0,IF(BA391&gt;AZ391,0,((AZ391/BA391)-1)*100))</f>
        <v>8.333333333333348</v>
      </c>
      <c r="BT391" s="299">
        <f>IF(BB391=0,0,IF(BB391&gt;BA391,0,((BA391/BB391)-1)*100))</f>
        <v>9.090909090909083</v>
      </c>
      <c r="BU391" s="299">
        <f>IF(BC391=0,0,IF(BC391&gt;BB391,0,((BB391/BC391)-1)*100))</f>
        <v>10.00000000000001</v>
      </c>
      <c r="BV391" s="299">
        <f>IF(BD391=0,0,IF(BD391&gt;BC391,0,((BC391/BD391)-1)*100))</f>
        <v>7.14285714285714</v>
      </c>
      <c r="BW391" s="299">
        <f>IF(BE391=0,0,IF(BE391&gt;BD391,0,((BD391/BE391)-1)*100))</f>
        <v>9.803921568627461</v>
      </c>
      <c r="BX391" s="299">
        <f>IF(BF391=0,0,IF(BF391&gt;BE391,0,((BE391/BF391)-1)*100))</f>
        <v>8.510638297872353</v>
      </c>
      <c r="BY391" s="299">
        <f>IF(BG391=0,0,IF(BG391&gt;BF391,0,((BF391/BG391)-1)*100))</f>
        <v>9.302325581395344</v>
      </c>
      <c r="BZ391" s="299">
        <f>IF(BH391=0,0,IF(BH391&gt;BG391,0,((BG391/BH391)-1)*100))</f>
        <v>10.25641025641024</v>
      </c>
      <c r="CA391" s="300">
        <f>IF(BI391=0,0,IF(BI391&gt;BH391,0,((BH391/BI391)-1)*100))</f>
        <v>11.42857142857143</v>
      </c>
      <c r="CB391" s="297">
        <f>AVERAGE(BK391:CA391)</f>
        <v>6.119228927925388</v>
      </c>
      <c r="CC391" s="297">
        <f>SQRT(AVERAGE((BK391-$CB391)^2,(BL391-$CB391)^2,(BM391-$CB391)^2,(BN391-$CB391)^2,(BO391-$CB391)^2,(BP391-$CB391)^2,(BQ391-$CB391)^2,(BR391-$CB391)^2,(BS391-$CB391)^2,(BT391-$CB391)^2,(BU391-$CB391)^2,(BV391-$CB391)^2,(BW391-$CB391)^2,(BX391-$CB391)^2,(BY391-$CB391)^2,(BZ391-$CB391)^2,(CA391-$CB391)^2))</f>
        <v>3.822523138592752</v>
      </c>
      <c r="CD391" t="s" s="146">
        <v>132</v>
      </c>
      <c r="CE391" s="301">
        <f>IF(AN391="n/a","n/a",IF(U391&lt;0,"n/a",IF(U391="n/a","n/a",I391+AN391-U391)))</f>
        <v>-12.50424747850987</v>
      </c>
      <c r="CF391" s="301">
        <f>IF(AN391="n/a","n/a",I391+AN391)</f>
        <v>5.755246192376211</v>
      </c>
      <c r="CG391" s="297">
        <f>D391/10+(1000-E391)/100+IF(F391="N",2,IF(F391="Y",1,0))+IF(G391="N",2,IF(G391="Y",1,0))+IF(L391&gt;10,5,L391/2)+IF(S391&gt;100,0,IF(S391&lt;0,0,(100-S391)/10))+IF(U391&gt;100,0,IF(U391&lt;0,0,(100-U391)/10))+IF(X391="-",0,IF(X391="N/A",0,IF(X391&gt;5,0,5-X391)))+IF(Y391&gt;5,0,5-Y391)+IF(Z391="N/A",0,IF(Z391&gt;5,0,5-Z391))+IF(AB391&lt;0,0,IF(AB391="-",0,IF(AB391="N/A",0,IF(AB391&gt;10,5,AB391/2))))+IF(AC391="n/a",0,IF(AC391&lt;0,0,IF(AC391&gt;10,5,AC391/2)))+IF(AE391="n/a",0,IF(AE391&lt;0,0,IF(AE391&gt;10,5,AE391/2)))+AF391/10+IF(AG391&gt;100000,3,IF(AG391&gt;10000,2,IF(AG391&gt;1000,1,0)))+IF(AL391&gt;10,5,AL391/2)+IF(AM391="n/a",0,IF(AM391&gt;10,5,AM391/2))+IF(AN391="n/a",0,IF(AN391&gt;10,5,AN391/2))+IF(AO391="n/a",0,IF(AO391&lt;0,0,IF(AO391&gt;10,5,AO391/2)))+IF(CB391&gt;10,5,CB391/2)</f>
        <v>51.63802272481242</v>
      </c>
      <c r="CH391" s="302">
        <f>IF(AB391="n/a",1.03*AP391,IF(AB391&lt;0,1.01*AP391,IF(AB391&gt;10,1.1*AP391,(1+AB391/100)*AP391)))</f>
        <v>1.045</v>
      </c>
      <c r="CI391" s="303">
        <f>IF($AC391="n/a",1.03*CH391,IF($AC391&lt;0,1.01*CH391,IF($AC391&gt;10,1.1*CH391,(1+$AC391/100)*CH391)))</f>
        <v>1.1495</v>
      </c>
      <c r="CJ391" s="304">
        <f>IF($AE391="n/a",1.03*CI391,IF($AE391&lt;0,1.01*CI391,IF($AE391&gt;10,1.1*CI391,(1+$AE391/100)*CI391)))</f>
        <v>1.206975</v>
      </c>
      <c r="CK391" s="304">
        <f>IF($AE391="n/a",1.03*CJ391,IF($AE391&lt;0,1.01*CJ391,IF($AE391&gt;10,1.1*CJ391,(1+$AE391/100)*CJ391)))</f>
        <v>1.26732375</v>
      </c>
      <c r="CL391" s="305">
        <f>IF($AE391="n/a",1.03*CK391,IF($AE391&lt;0,1.01*CK391,IF($AE391&gt;10,1.1*CK391,(1+$AE391/100)*CK391)))</f>
        <v>1.3306899375</v>
      </c>
      <c r="CM391" s="303">
        <f>SUM(CH391:CL391)</f>
        <v>5.9994886875</v>
      </c>
      <c r="CN391" s="300">
        <f>(CM391/H391)*100</f>
        <v>10.39772736135182</v>
      </c>
      <c r="CO391" s="306">
        <v>1.18</v>
      </c>
      <c r="CP391" s="307">
        <v>20.8</v>
      </c>
      <c r="CQ391" s="308">
        <v>-13.9</v>
      </c>
      <c r="CR391" s="307">
        <v>3.4</v>
      </c>
      <c r="CS391" s="308">
        <v>4.7</v>
      </c>
    </row>
    <row r="392" ht="11.25" customHeight="1">
      <c r="A392" t="s" s="110">
        <v>1934</v>
      </c>
      <c r="B392" t="s" s="110">
        <v>1935</v>
      </c>
      <c r="C392" t="s" s="110">
        <v>372</v>
      </c>
      <c r="D392" s="174">
        <v>8</v>
      </c>
      <c r="E392" s="85">
        <v>417</v>
      </c>
      <c r="F392" t="s" s="118">
        <v>55</v>
      </c>
      <c r="G392" t="s" s="113">
        <v>141</v>
      </c>
      <c r="H392" s="495">
        <v>155.33</v>
      </c>
      <c r="I392" s="177">
        <f>(R392/H392)*100</f>
        <v>4.764050730702375</v>
      </c>
      <c r="J392" s="311">
        <v>1.8</v>
      </c>
      <c r="K392" s="311">
        <v>1.85</v>
      </c>
      <c r="L392" s="177">
        <f>((K392/J392)-1)*100</f>
        <v>2.77777777777779</v>
      </c>
      <c r="M392" s="179">
        <v>43054</v>
      </c>
      <c r="N392" s="179">
        <v>43055</v>
      </c>
      <c r="O392" s="179">
        <v>43069</v>
      </c>
      <c r="P392" t="s" s="173">
        <v>632</v>
      </c>
      <c r="Q392" t="s" s="173">
        <v>131</v>
      </c>
      <c r="R392" s="180">
        <f>K392*4</f>
        <v>7.4</v>
      </c>
      <c r="S392" s="181">
        <f>IF(OR(W392&lt;0.01,W392="n/a"),"n/a",R392/W392*100)</f>
        <v>131.6725978647687</v>
      </c>
      <c r="T392" s="182">
        <f>IF(OR(W392&lt;0.01,Z392="n/a"),"n/a",(H392/SQRT(22.5*W392*(H392/Z392))-1)*100)</f>
        <v>301.7592983464467</v>
      </c>
      <c r="U392" s="177">
        <f>IF(OR(W392&lt;0.01,W392="n/a"),"n/a",H392/W392)</f>
        <v>27.63879003558719</v>
      </c>
      <c r="V392" s="183">
        <v>12</v>
      </c>
      <c r="W392" s="176">
        <v>5.62</v>
      </c>
      <c r="X392" s="176">
        <v>2.85</v>
      </c>
      <c r="Y392" s="184">
        <v>9.19</v>
      </c>
      <c r="Z392" s="185">
        <v>13.14</v>
      </c>
      <c r="AA392" s="186">
        <v>42.4</v>
      </c>
      <c r="AB392" s="187">
        <v>-0.2</v>
      </c>
      <c r="AC392" s="188">
        <v>10.62</v>
      </c>
      <c r="AD392" s="189">
        <v>11</v>
      </c>
      <c r="AE392" s="189">
        <v>9.720000000000001</v>
      </c>
      <c r="AF392" s="190">
        <v>23</v>
      </c>
      <c r="AG392" s="191">
        <v>50473</v>
      </c>
      <c r="AH392" s="192">
        <v>0.7</v>
      </c>
      <c r="AI392" s="193">
        <v>6.36</v>
      </c>
      <c r="AJ392" s="194">
        <f>IF(OR(AD392&lt;0,AD392="n/a",AD392=0,AN392="n/a"),"n/a",AN392/AD392)</f>
        <v>1.449242189212097</v>
      </c>
      <c r="AK392" s="195">
        <f>IF(OR(AN392&lt;0,AN392="n/a",AO392&lt;0,AO392="n/a"),"n/a",AN392/AO392)</f>
        <v>1.861584722047058</v>
      </c>
      <c r="AL392" s="196">
        <f>((AP392/AQ392)^(1/1)-1)*100</f>
        <v>7.438016528925617</v>
      </c>
      <c r="AM392" s="196">
        <f>IF(AS392=0,"n/a",((AP392/AS392)^(1/3)-1)*100)</f>
        <v>14.13518435912322</v>
      </c>
      <c r="AN392" s="196">
        <f>IF(AV392=0,"n/a",((AP392/AV392)^(1/5)-1)*100)</f>
        <v>15.94166408133306</v>
      </c>
      <c r="AO392" s="197">
        <f>IF(BB392=0,"n/a",((AP392/BB392)^(1/10)-1)*100)</f>
        <v>8.563491036713655</v>
      </c>
      <c r="AP392" s="194">
        <v>6.5</v>
      </c>
      <c r="AQ392" s="194">
        <v>6.05</v>
      </c>
      <c r="AR392" s="194">
        <v>4.99887</v>
      </c>
      <c r="AS392" s="194">
        <v>4.371744000000001</v>
      </c>
      <c r="AT392" s="199"/>
      <c r="AU392" s="194">
        <v>3.854656</v>
      </c>
      <c r="AV392" s="194">
        <v>3.102528</v>
      </c>
      <c r="AW392" s="199"/>
      <c r="AX392" s="200">
        <v>2.444416</v>
      </c>
      <c r="AY392" s="370">
        <v>1.8615168</v>
      </c>
      <c r="AZ392" s="202">
        <v>3.384576</v>
      </c>
      <c r="BA392" s="202">
        <v>3.1589376</v>
      </c>
      <c r="BB392" s="202">
        <v>2.8580864</v>
      </c>
      <c r="BC392" s="202">
        <v>2.632448</v>
      </c>
      <c r="BD392" s="202">
        <v>2.444416</v>
      </c>
      <c r="BE392" s="202">
        <v>2.256384</v>
      </c>
      <c r="BF392" s="202">
        <v>2.044848</v>
      </c>
      <c r="BG392" s="202">
        <v>1.9555328</v>
      </c>
      <c r="BH392" s="203">
        <v>1.8991232</v>
      </c>
      <c r="BI392" s="204">
        <v>1.8991232</v>
      </c>
      <c r="BJ392" s="200">
        <f>SUM(AP392:BI392)</f>
        <v>57.71720599999999</v>
      </c>
      <c r="BK392" s="205">
        <f>((AP392/AQ392)-1)*100</f>
        <v>7.438016528925617</v>
      </c>
      <c r="BL392" s="205">
        <f>((AQ392/AR392)-1)*100</f>
        <v>21.02735218159304</v>
      </c>
      <c r="BM392" s="205">
        <f>((AR392/AS392)-1)*100</f>
        <v>14.34498451876414</v>
      </c>
      <c r="BN392" s="205">
        <f>IF(AU392=0,0,IF(AU392&gt;AS392,0,((AS392/AU392)-1)*100))</f>
        <v>13.41463414634148</v>
      </c>
      <c r="BO392" s="205">
        <f>IF(AV392=0,0,IF(AV392&gt;AU392,0,((AU392/AV392)-1)*100))</f>
        <v>24.24242424242424</v>
      </c>
      <c r="BP392" s="205">
        <f>IF(AX392=0,0,IF(AX392&gt;AV392,0,((AV392/AX392)-1)*100))</f>
        <v>26.92307692307692</v>
      </c>
      <c r="BQ392" s="206">
        <f>IF(AY392=0,0,IF(AY392&gt;AX392,0,((AX392/AY392)-1)*100))</f>
        <v>31.31313131313131</v>
      </c>
      <c r="BR392" s="207">
        <f>IF(AZ392=0,0,IF(AZ392&gt;AY392,0,((AY392/AZ392)-1)*100))</f>
        <v>0</v>
      </c>
      <c r="BS392" s="207">
        <f>IF(BA392=0,0,IF(BA392&gt;AZ392,0,((AZ392/BA392)-1)*100))</f>
        <v>7.142857142857162</v>
      </c>
      <c r="BT392" s="207">
        <f>IF(BB392=0,0,IF(BB392&gt;BA392,0,((BA392/BB392)-1)*100))</f>
        <v>10.52631578947367</v>
      </c>
      <c r="BU392" s="207">
        <f>IF(BC392=0,0,IF(BC392&gt;BB392,0,((BB392/BC392)-1)*100))</f>
        <v>8.571428571428585</v>
      </c>
      <c r="BV392" s="207">
        <f>IF(BD392=0,0,IF(BD392&gt;BC392,0,((BC392/BD392)-1)*100))</f>
        <v>7.692307692307687</v>
      </c>
      <c r="BW392" s="207">
        <f>IF(BE392=0,0,IF(BE392&gt;BD392,0,((BD392/BE392)-1)*100))</f>
        <v>8.333333333333348</v>
      </c>
      <c r="BX392" s="207">
        <f>IF(BF392=0,0,IF(BF392&gt;BE392,0,((BE392/BF392)-1)*100))</f>
        <v>10.34482758620687</v>
      </c>
      <c r="BY392" s="207">
        <f>IF(BG392=0,0,IF(BG392&gt;BF392,0,((BF392/BG392)-1)*100))</f>
        <v>4.567307692307687</v>
      </c>
      <c r="BZ392" s="207">
        <f>IF(BH392=0,0,IF(BH392&gt;BG392,0,((BG392/BH392)-1)*100))</f>
        <v>2.970297029702973</v>
      </c>
      <c r="CA392" s="208">
        <f>IF(BI392=0,0,IF(BI392&gt;BH392,0,((BH392/BI392)-1)*100))</f>
        <v>0</v>
      </c>
      <c r="CB392" s="205">
        <f>AVERAGE(BK392:CA392)</f>
        <v>11.69719380540439</v>
      </c>
      <c r="CC392" s="205">
        <f>SQRT(AVERAGE((BK392-$CB392)^2,(BL392-$CB392)^2,(BM392-$CB392)^2,(BN392-$CB392)^2,(BO392-$CB392)^2,(BP392-$CB392)^2,(BQ392-$CB392)^2,(BR392-$CB392)^2,(BS392-$CB392)^2,(BT392-$CB392)^2,(BU392-$CB392)^2,(BV392-$CB392)^2,(BW392-$CB392)^2,(BX392-$CB392)^2,(BY392-$CB392)^2,(BZ392-$CB392)^2,(CA392-$CB392)^2))</f>
        <v>8.914158502697818</v>
      </c>
      <c r="CD392" t="s" s="110">
        <v>285</v>
      </c>
      <c r="CE392" s="209">
        <f>IF(AN392="n/a","n/a",IF(U392&lt;0,"n/a",IF(U392="n/a","n/a",I392+AN392-U392)))</f>
        <v>-6.933075223551754</v>
      </c>
      <c r="CF392" s="209">
        <f>IF(AN392="n/a","n/a",I392+AN392)</f>
        <v>20.70571481203544</v>
      </c>
      <c r="CG392" s="205">
        <f>D392/10+(1000-E392)/100+IF(F392="N",2,IF(F392="Y",1,0))+IF(G392="N",2,IF(G392="Y",1,0))+IF(L392&gt;10,5,L392/2)+IF(S392&gt;100,0,IF(S392&lt;0,0,(100-S392)/10))+IF(U392&gt;100,0,IF(U392&lt;0,0,(100-U392)/10))+IF(X392="-",0,IF(X392="N/A",0,IF(X392&gt;5,0,5-X392)))+IF(Y392&gt;5,0,5-Y392)+IF(Z392="N/A",0,IF(Z392&gt;5,0,5-Z392))+IF(AB392&lt;0,0,IF(AB392="-",0,IF(AB392="N/A",0,IF(AB392&gt;10,5,AB392/2))))+IF(AC392="n/a",0,IF(AC392&lt;0,0,IF(AC392&gt;10,5,AC392/2)))+IF(AE392="n/a",0,IF(AE392&lt;0,0,IF(AE392&gt;10,5,AE392/2)))+AF392/10+IF(AG392&gt;100000,3,IF(AG392&gt;10000,2,IF(AG392&gt;1000,1,0)))+IF(AL392&gt;10,5,AL392/2)+IF(AM392="n/a",0,IF(AM392&gt;10,5,AM392/2))+IF(AN392="n/a",0,IF(AN392&gt;10,5,AN392/2))+IF(AO392="n/a",0,IF(AO392&lt;0,0,IF(AO392&gt;10,5,AO392/2)))+IF(CB392&gt;10,5,CB392/2)</f>
        <v>57.56576366814981</v>
      </c>
      <c r="CH392" s="315">
        <f>IF(AB392="n/a",1.03*AP392,IF(AB392&lt;0,1.01*AP392,IF(AB392&gt;10,1.1*AP392,(1+AB392/100)*AP392)))</f>
        <v>6.565</v>
      </c>
      <c r="CI392" s="211">
        <f>IF($AC392="n/a",1.03*CH392,IF($AC392&lt;0,1.01*CH392,IF($AC392&gt;10,1.1*CH392,(1+$AC392/100)*CH392)))</f>
        <v>7.221500000000001</v>
      </c>
      <c r="CJ392" s="212">
        <f>IF($AE392="n/a",1.03*CI392,IF($AE392&lt;0,1.01*CI392,IF($AE392&gt;10,1.1*CI392,(1+$AE392/100)*CI392)))</f>
        <v>7.9234298</v>
      </c>
      <c r="CK392" s="212">
        <f>IF($AE392="n/a",1.03*CJ392,IF($AE392&lt;0,1.01*CJ392,IF($AE392&gt;10,1.1*CJ392,(1+$AE392/100)*CJ392)))</f>
        <v>8.693587176559999</v>
      </c>
      <c r="CL392" s="210">
        <f>IF($AE392="n/a",1.03*CK392,IF($AE392&lt;0,1.01*CK392,IF($AE392&gt;10,1.1*CK392,(1+$AE392/100)*CK392)))</f>
        <v>9.53860385012163</v>
      </c>
      <c r="CM392" s="211">
        <f>SUM(CH392:CL392)</f>
        <v>39.94212082668163</v>
      </c>
      <c r="CN392" s="208">
        <f>(CM392/H392)*100</f>
        <v>25.71436350137232</v>
      </c>
      <c r="CO392" s="213">
        <v>0.62</v>
      </c>
      <c r="CP392" s="214">
        <v>3.5</v>
      </c>
      <c r="CQ392" s="215">
        <v>-17.9</v>
      </c>
      <c r="CR392" s="214">
        <v>-3.3</v>
      </c>
      <c r="CS392" s="215">
        <v>-6.3</v>
      </c>
    </row>
    <row r="393" ht="11.25" customHeight="1">
      <c r="A393" t="s" s="227">
        <v>1936</v>
      </c>
      <c r="B393" t="s" s="116">
        <v>1937</v>
      </c>
      <c r="C393" t="s" s="116">
        <v>635</v>
      </c>
      <c r="D393" s="218">
        <v>6</v>
      </c>
      <c r="E393" s="85">
        <v>592</v>
      </c>
      <c r="F393" t="s" s="220">
        <v>129</v>
      </c>
      <c r="G393" t="s" s="221">
        <v>129</v>
      </c>
      <c r="H393" s="493">
        <v>31.7</v>
      </c>
      <c r="I393" s="223">
        <f>(R393/H393)*100</f>
        <v>2.271293375394322</v>
      </c>
      <c r="J393" s="224">
        <v>0.165</v>
      </c>
      <c r="K393" s="224">
        <v>0.18</v>
      </c>
      <c r="L393" s="223">
        <f>((K393/J393)-1)*100</f>
        <v>9.090909090909083</v>
      </c>
      <c r="M393" s="327">
        <v>42517</v>
      </c>
      <c r="N393" s="327">
        <v>42522</v>
      </c>
      <c r="O393" s="327">
        <v>42536</v>
      </c>
      <c r="P393" t="s" s="227">
        <v>182</v>
      </c>
      <c r="Q393" s="316"/>
      <c r="R393" s="225">
        <f>K393*4</f>
        <v>0.72</v>
      </c>
      <c r="S393" s="228">
        <f>IF(OR(W393&lt;0.01,W393="n/a"),"n/a",R393/W393*100)</f>
        <v>24.82758620689655</v>
      </c>
      <c r="T393" s="229">
        <f>IF(OR(W393&lt;0.01,Z393="n/a"),"n/a",(H393/SQRT(22.5*W393*(H393/Z393))-1)*100)</f>
        <v>16.84026493284985</v>
      </c>
      <c r="U393" s="223">
        <f>IF(OR(W393&lt;0.01,W393="n/a"),"n/a",H393/W393)</f>
        <v>10.93103448275862</v>
      </c>
      <c r="V393" s="230">
        <v>12</v>
      </c>
      <c r="W393" s="222">
        <v>2.9</v>
      </c>
      <c r="X393" t="s" s="399">
        <v>143</v>
      </c>
      <c r="Y393" s="231">
        <v>1.16</v>
      </c>
      <c r="Z393" s="232">
        <v>2.81</v>
      </c>
      <c r="AA393" s="233">
        <v>32.3</v>
      </c>
      <c r="AB393" s="234">
        <v>45</v>
      </c>
      <c r="AC393" s="235">
        <v>52.64</v>
      </c>
      <c r="AD393" s="236">
        <v>22.4</v>
      </c>
      <c r="AE393" s="236">
        <v>-8.699999999999999</v>
      </c>
      <c r="AF393" s="237">
        <v>7</v>
      </c>
      <c r="AG393" s="238">
        <v>3266</v>
      </c>
      <c r="AH393" s="626">
        <v>0.4</v>
      </c>
      <c r="AI393" s="240">
        <v>3.57</v>
      </c>
      <c r="AJ393" s="241">
        <f>IF(OR(AD393&lt;0,AD393="n/a",AD393=0,AN393="n/a"),"n/a",AN393/AD393)</f>
        <v>0.3567634191171121</v>
      </c>
      <c r="AK393" s="242">
        <f>IF(OR(AN393&lt;0,AN393="n/a",AO393&lt;0,AO393="n/a"),"n/a",AN393/AO393)</f>
        <v>0.8959294597171041</v>
      </c>
      <c r="AL393" s="243">
        <f>((AP393/AQ393)^(1/1)-1)*100</f>
        <v>6.818181818181812</v>
      </c>
      <c r="AM393" s="243">
        <f>IF(AS393=0,"n/a",((AP393/AS393)^(1/3)-1)*100)</f>
        <v>5.522714724507494</v>
      </c>
      <c r="AN393" s="243">
        <f>IF(AV393=0,"n/a",((AP393/AV393)^(1/5)-1)*100)</f>
        <v>7.99150058822331</v>
      </c>
      <c r="AO393" s="244">
        <f>IF(BB393=0,"n/a",((AP393/BB393)^(1/10)-1)*100)</f>
        <v>8.91978771492421</v>
      </c>
      <c r="AP393" s="241">
        <v>0.705</v>
      </c>
      <c r="AQ393" s="321">
        <v>0.66</v>
      </c>
      <c r="AR393" s="241">
        <v>0.63</v>
      </c>
      <c r="AS393" s="321">
        <v>0.6</v>
      </c>
      <c r="AT393" s="245"/>
      <c r="AU393" s="241">
        <v>0.54</v>
      </c>
      <c r="AV393" s="241">
        <v>0.48</v>
      </c>
      <c r="AW393" s="245"/>
      <c r="AX393" s="246">
        <v>0.43</v>
      </c>
      <c r="AY393" s="394">
        <v>0.2</v>
      </c>
      <c r="AZ393" s="248">
        <v>0.775</v>
      </c>
      <c r="BA393" s="248">
        <v>0.45</v>
      </c>
      <c r="BB393" s="248">
        <v>0.3</v>
      </c>
      <c r="BC393" s="248">
        <v>0.225</v>
      </c>
      <c r="BD393" s="248">
        <v>0.05</v>
      </c>
      <c r="BE393" s="317">
        <v>0</v>
      </c>
      <c r="BF393" s="317">
        <v>0</v>
      </c>
      <c r="BG393" s="317">
        <v>0</v>
      </c>
      <c r="BH393" s="317">
        <v>0</v>
      </c>
      <c r="BI393" s="401">
        <v>0</v>
      </c>
      <c r="BJ393" s="246">
        <f>SUM(AP393:BI393)</f>
        <v>6.045</v>
      </c>
      <c r="BK393" s="250">
        <f>((AP393/AQ393)-1)*100</f>
        <v>6.818181818181812</v>
      </c>
      <c r="BL393" s="250">
        <f>((AQ393/AR393)-1)*100</f>
        <v>4.761904761904767</v>
      </c>
      <c r="BM393" s="250">
        <f>((AR393/AS393)-1)*100</f>
        <v>5.000000000000004</v>
      </c>
      <c r="BN393" s="250">
        <f>IF(AU393=0,0,IF(AU393&gt;AS393,0,((AS393/AU393)-1)*100))</f>
        <v>11.11111111111109</v>
      </c>
      <c r="BO393" s="250">
        <f>IF(AV393=0,0,IF(AV393&gt;AU393,0,((AU393/AV393)-1)*100))</f>
        <v>12.50000000000002</v>
      </c>
      <c r="BP393" s="250">
        <f>IF(AX393=0,0,IF(AX393&gt;AV393,0,((AV393/AX393)-1)*100))</f>
        <v>11.62790697674419</v>
      </c>
      <c r="BQ393" s="251">
        <f>IF(AY393=0,0,IF(AY393&gt;AX393,0,((AX393/AY393)-1)*100))</f>
        <v>115</v>
      </c>
      <c r="BR393" s="252">
        <f>IF(AZ393=0,0,IF(AZ393&gt;AY393,0,((AY393/AZ393)-1)*100))</f>
        <v>0</v>
      </c>
      <c r="BS393" s="252">
        <f>IF(BA393=0,0,IF(BA393&gt;AZ393,0,((AZ393/BA393)-1)*100))</f>
        <v>72.22222222222223</v>
      </c>
      <c r="BT393" s="252">
        <f>IF(BB393=0,0,IF(BB393&gt;BA393,0,((BA393/BB393)-1)*100))</f>
        <v>50</v>
      </c>
      <c r="BU393" s="252">
        <f>IF(BC393=0,0,IF(BC393&gt;BB393,0,((BB393/BC393)-1)*100))</f>
        <v>33.33333333333333</v>
      </c>
      <c r="BV393" s="252">
        <f>IF(BD393=0,0,IF(BD393&gt;BC393,0,((BC393/BD393)-1)*100))</f>
        <v>350</v>
      </c>
      <c r="BW393" s="252">
        <f>IF(BE393=0,0,IF(BE393&gt;BD393,0,((BD393/BE393)-1)*100))</f>
        <v>0</v>
      </c>
      <c r="BX393" s="252">
        <f>IF(BF393=0,0,IF(BF393&gt;BE393,0,((BE393/BF393)-1)*100))</f>
        <v>0</v>
      </c>
      <c r="BY393" s="252">
        <f>IF(BG393=0,0,IF(BG393&gt;BF393,0,((BF393/BG393)-1)*100))</f>
        <v>0</v>
      </c>
      <c r="BZ393" s="252">
        <f>IF(BH393=0,0,IF(BH393&gt;BG393,0,((BG393/BH393)-1)*100))</f>
        <v>0</v>
      </c>
      <c r="CA393" s="253">
        <f>IF(BI393=0,0,IF(BI393&gt;BH393,0,((BH393/BI393)-1)*100))</f>
        <v>0</v>
      </c>
      <c r="CB393" s="250">
        <f>AVERAGE(BK393:CA393)</f>
        <v>39.5514506013822</v>
      </c>
      <c r="CC393" s="250">
        <f>SQRT(AVERAGE((BK393-$CB393)^2,(BL393-$CB393)^2,(BM393-$CB393)^2,(BN393-$CB393)^2,(BO393-$CB393)^2,(BP393-$CB393)^2,(BQ393-$CB393)^2,(BR393-$CB393)^2,(BS393-$CB393)^2,(BT393-$CB393)^2,(BU393-$CB393)^2,(BV393-$CB393)^2,(BW393-$CB393)^2,(BX393-$CB393)^2,(BY393-$CB393)^2,(BZ393-$CB393)^2,(CA393-$CB393)^2))</f>
        <v>83.47872067194794</v>
      </c>
      <c r="CD393" t="s" s="116">
        <v>302</v>
      </c>
      <c r="CE393" s="254">
        <f>IF(AN393="n/a","n/a",IF(U393&lt;0,"n/a",IF(U393="n/a","n/a",I393+AN393-U393)))</f>
        <v>-0.6682405191409888</v>
      </c>
      <c r="CF393" s="254">
        <f>IF(AN393="n/a","n/a",I393+AN393)</f>
        <v>10.26279396361763</v>
      </c>
      <c r="CG393" s="250">
        <f>D393/10+(1000-E393)/100+IF(F393="N",2,IF(F393="Y",1,0))+IF(G393="N",2,IF(G393="Y",1,0))+IF(L393&gt;10,5,L393/2)+IF(S393&gt;100,0,IF(S393&lt;0,0,(100-S393)/10))+IF(U393&gt;100,0,IF(U393&lt;0,0,(100-U393)/10))+IF(X393="-",0,IF(X393="N/A",0,IF(X393&gt;5,0,5-X393)))+IF(Y393&gt;5,0,5-Y393)+IF(Z393="N/A",0,IF(Z393&gt;5,0,5-Z393))+IF(AB393&lt;0,0,IF(AB393="-",0,IF(AB393="N/A",0,IF(AB393&gt;10,5,AB393/2))))+IF(AC393="n/a",0,IF(AC393&lt;0,0,IF(AC393&gt;10,5,AC393/2)))+IF(AE393="n/a",0,IF(AE393&lt;0,0,IF(AE393&gt;10,5,AE393/2)))+AF393/10+IF(AG393&gt;100000,3,IF(AG393&gt;10000,2,IF(AG393&gt;1000,1,0)))+IF(AL393&gt;10,5,AL393/2)+IF(AM393="n/a",0,IF(AM393&gt;10,5,AM393/2))+IF(AN393="n/a",0,IF(AN393&gt;10,5,AN393/2))+IF(AO393="n/a",0,IF(AO393&lt;0,0,IF(AO393&gt;10,5,AO393/2)))+IF(CB393&gt;10,5,CB393/2)</f>
        <v>63.00568489940744</v>
      </c>
      <c r="CH393" s="255">
        <f>IF(AB393="n/a",1.03*AP393,IF(AB393&lt;0,1.01*AP393,IF(AB393&gt;10,1.1*AP393,(1+AB393/100)*AP393)))</f>
        <v>0.7755</v>
      </c>
      <c r="CI393" s="256">
        <f>IF($AC393="n/a",1.03*CH393,IF($AC393&lt;0,1.01*CH393,IF($AC393&gt;10,1.1*CH393,(1+$AC393/100)*CH393)))</f>
        <v>0.8530500000000001</v>
      </c>
      <c r="CJ393" s="257">
        <f>IF($AE393="n/a",1.03*CI393,IF($AE393&lt;0,1.01*CI393,IF($AE393&gt;10,1.1*CI393,(1+$AE393/100)*CI393)))</f>
        <v>0.8615805000000001</v>
      </c>
      <c r="CK393" s="257">
        <f>IF($AE393="n/a",1.03*CJ393,IF($AE393&lt;0,1.01*CJ393,IF($AE393&gt;10,1.1*CJ393,(1+$AE393/100)*CJ393)))</f>
        <v>0.8701963050000001</v>
      </c>
      <c r="CL393" s="258">
        <f>IF($AE393="n/a",1.03*CK393,IF($AE393&lt;0,1.01*CK393,IF($AE393&gt;10,1.1*CK393,(1+$AE393/100)*CK393)))</f>
        <v>0.8788982680500002</v>
      </c>
      <c r="CM393" s="256">
        <f>SUM(CH393:CL393)</f>
        <v>4.239225073050001</v>
      </c>
      <c r="CN393" s="253">
        <f>(CM393/H393)*100</f>
        <v>13.37294975725552</v>
      </c>
      <c r="CO393" s="259">
        <v>1.94</v>
      </c>
      <c r="CP393" s="260">
        <v>28.6</v>
      </c>
      <c r="CQ393" s="261">
        <v>-26.4</v>
      </c>
      <c r="CR393" s="260">
        <v>5.5</v>
      </c>
      <c r="CS393" s="261">
        <v>-7.8</v>
      </c>
    </row>
    <row r="394" ht="11.25" customHeight="1">
      <c r="A394" t="s" s="116">
        <v>1938</v>
      </c>
      <c r="B394" t="s" s="116">
        <v>1939</v>
      </c>
      <c r="C394" t="s" s="227">
        <v>1940</v>
      </c>
      <c r="D394" s="218">
        <v>7</v>
      </c>
      <c r="E394" s="85">
        <v>444</v>
      </c>
      <c r="F394" t="s" s="220">
        <v>129</v>
      </c>
      <c r="G394" t="s" s="221">
        <v>129</v>
      </c>
      <c r="H394" s="493">
        <v>62.79</v>
      </c>
      <c r="I394" s="223">
        <f>(R394/H394)*100</f>
        <v>4.077082337951903</v>
      </c>
      <c r="J394" s="224">
        <v>0.58</v>
      </c>
      <c r="K394" s="224">
        <v>0.64</v>
      </c>
      <c r="L394" s="223">
        <f>((K394/J394)-1)*100</f>
        <v>10.34482758620692</v>
      </c>
      <c r="M394" s="323">
        <v>42703</v>
      </c>
      <c r="N394" s="323">
        <v>42705</v>
      </c>
      <c r="O394" s="323">
        <v>42716</v>
      </c>
      <c r="P394" t="s" s="227">
        <v>136</v>
      </c>
      <c r="Q394" s="85"/>
      <c r="R394" s="225">
        <f>K394*4</f>
        <v>2.56</v>
      </c>
      <c r="S394" s="228">
        <f>IF(OR(W394&lt;0.01,W394="n/a"),"n/a",R394/W394*100)</f>
        <v>122.488038277512</v>
      </c>
      <c r="T394" t="s" s="361">
        <f>IF(OR(W394&lt;0.01,Z394="n/a"),"n/a",(H394/SQRT(22.5*W394*(H394/Z394))-1)*100)</f>
        <v>143</v>
      </c>
      <c r="U394" s="223">
        <f>IF(OR(W394&lt;0.01,W394="n/a"),"n/a",H394/W394)</f>
        <v>30.04306220095694</v>
      </c>
      <c r="V394" s="230">
        <v>12</v>
      </c>
      <c r="W394" s="222">
        <v>2.09</v>
      </c>
      <c r="X394" s="222">
        <v>3.76</v>
      </c>
      <c r="Y394" s="231">
        <v>3.92</v>
      </c>
      <c r="Z394" t="s" s="686">
        <v>143</v>
      </c>
      <c r="AA394" s="642">
        <v>-47.4</v>
      </c>
      <c r="AB394" s="234">
        <v>-20.7</v>
      </c>
      <c r="AC394" s="235">
        <v>11.5</v>
      </c>
      <c r="AD394" s="236">
        <v>50.7</v>
      </c>
      <c r="AE394" s="236">
        <v>8</v>
      </c>
      <c r="AF394" s="237">
        <v>7</v>
      </c>
      <c r="AG394" s="238">
        <v>5254</v>
      </c>
      <c r="AH394" s="239">
        <v>4.9</v>
      </c>
      <c r="AI394" t="s" s="364">
        <v>143</v>
      </c>
      <c r="AJ394" s="241">
        <f>IF(OR(AD394&lt;0,AD394="n/a",AD394=0,AN394="n/a"),"n/a",AN394/AD394)</f>
        <v>1.824773699923384</v>
      </c>
      <c r="AK394" t="s" s="265">
        <f>IF(OR(AN394&lt;0,AN394="n/a",AO394&lt;0,AO394="n/a"),"n/a",AN394/AO394)</f>
        <v>143</v>
      </c>
      <c r="AL394" s="243">
        <f>((AP394/AQ394)^(1/1)-1)*100</f>
        <v>11.21495327102802</v>
      </c>
      <c r="AM394" s="243">
        <f>IF(AS394=0,"n/a",((AP394/AS394)^(1/3)-1)*100)</f>
        <v>9.354129979287684</v>
      </c>
      <c r="AN394" s="243">
        <f>IF(AV394=0,"n/a",((AP394/AV394)^(1/5)-1)*100)</f>
        <v>92.51602658611556</v>
      </c>
      <c r="AO394" t="s" s="265">
        <f>IF(BB394=0,"n/a",((AP394/BB394)^(1/10)-1)*100)</f>
        <v>143</v>
      </c>
      <c r="AP394" s="241">
        <v>2.38</v>
      </c>
      <c r="AQ394" s="241">
        <v>2.14</v>
      </c>
      <c r="AR394" s="241">
        <v>1.93</v>
      </c>
      <c r="AS394" s="241">
        <v>1.82</v>
      </c>
      <c r="AT394" s="245"/>
      <c r="AU394" s="241">
        <v>1.35</v>
      </c>
      <c r="AV394" s="241">
        <v>0.09</v>
      </c>
      <c r="AW394" s="245"/>
      <c r="AX394" s="246">
        <v>0.015</v>
      </c>
      <c r="AY394" s="394">
        <v>0</v>
      </c>
      <c r="AZ394" s="317">
        <v>0</v>
      </c>
      <c r="BA394" s="317">
        <v>0</v>
      </c>
      <c r="BB394" s="317">
        <v>0</v>
      </c>
      <c r="BC394" s="317">
        <v>0</v>
      </c>
      <c r="BD394" s="317">
        <v>0</v>
      </c>
      <c r="BE394" s="317">
        <v>0</v>
      </c>
      <c r="BF394" s="317">
        <v>0</v>
      </c>
      <c r="BG394" s="317">
        <v>0</v>
      </c>
      <c r="BH394" s="317">
        <v>0</v>
      </c>
      <c r="BI394" s="401">
        <v>0</v>
      </c>
      <c r="BJ394" s="246">
        <f>SUM(AP394:BI394)</f>
        <v>9.725</v>
      </c>
      <c r="BK394" s="250">
        <f>((AP394/AQ394)-1)*100</f>
        <v>11.21495327102802</v>
      </c>
      <c r="BL394" s="250">
        <f>((AQ394/AR394)-1)*100</f>
        <v>10.88082901554406</v>
      </c>
      <c r="BM394" s="250">
        <f>((AR394/AS394)-1)*100</f>
        <v>6.043956043956045</v>
      </c>
      <c r="BN394" s="250">
        <f>IF(AU394=0,0,IF(AU394&gt;AS394,0,((AS394/AU394)-1)*100))</f>
        <v>34.81481481481481</v>
      </c>
      <c r="BO394" s="580">
        <f>IF(AV394=0,0,IF(AV394&gt;AU394,0,((AU394/AV394)-1)*100))</f>
        <v>1400</v>
      </c>
      <c r="BP394" s="250">
        <f>IF(AX394=0,0,IF(AX394&gt;AV394,0,((AV394/AX394)-1)*100))</f>
        <v>500</v>
      </c>
      <c r="BQ394" s="251">
        <f>IF(AY394=0,0,IF(AY394&gt;AX394,0,((AX394/AY394)-1)*100))</f>
        <v>0</v>
      </c>
      <c r="BR394" s="252">
        <f>IF(AZ394=0,0,IF(AZ394&gt;AY394,0,((AY394/AZ394)-1)*100))</f>
        <v>0</v>
      </c>
      <c r="BS394" s="252">
        <f>IF(BA394=0,0,IF(BA394&gt;AZ394,0,((AZ394/BA394)-1)*100))</f>
        <v>0</v>
      </c>
      <c r="BT394" s="252">
        <f>IF(BB394=0,0,IF(BB394&gt;BA394,0,((BA394/BB394)-1)*100))</f>
        <v>0</v>
      </c>
      <c r="BU394" s="252">
        <f>IF(BC394=0,0,IF(BC394&gt;BB394,0,((BB394/BC394)-1)*100))</f>
        <v>0</v>
      </c>
      <c r="BV394" s="252">
        <f>IF(BD394=0,0,IF(BD394&gt;BC394,0,((BC394/BD394)-1)*100))</f>
        <v>0</v>
      </c>
      <c r="BW394" s="252">
        <f>IF(BE394=0,0,IF(BE394&gt;BD394,0,((BD394/BE394)-1)*100))</f>
        <v>0</v>
      </c>
      <c r="BX394" s="252">
        <f>IF(BF394=0,0,IF(BF394&gt;BE394,0,((BE394/BF394)-1)*100))</f>
        <v>0</v>
      </c>
      <c r="BY394" s="252">
        <f>IF(BG394=0,0,IF(BG394&gt;BF394,0,((BF394/BG394)-1)*100))</f>
        <v>0</v>
      </c>
      <c r="BZ394" s="252">
        <f>IF(BH394=0,0,IF(BH394&gt;BG394,0,((BG394/BH394)-1)*100))</f>
        <v>0</v>
      </c>
      <c r="CA394" s="253">
        <f>IF(BI394=0,0,IF(BI394&gt;BH394,0,((BH394/BI394)-1)*100))</f>
        <v>0</v>
      </c>
      <c r="CB394" s="250">
        <f>AVERAGE(BK394:CA394)</f>
        <v>115.4679148909025</v>
      </c>
      <c r="CC394" s="250">
        <f>SQRT(AVERAGE((BK394-$CB394)^2,(BL394-$CB394)^2,(BM394-$CB394)^2,(BN394-$CB394)^2,(BO394-$CB394)^2,(BP394-$CB394)^2,(BQ394-$CB394)^2,(BR394-$CB394)^2,(BS394-$CB394)^2,(BT394-$CB394)^2,(BU394-$CB394)^2,(BV394-$CB394)^2,(BW394-$CB394)^2,(BX394-$CB394)^2,(BY394-$CB394)^2,(BZ394-$CB394)^2,(CA394-$CB394)^2))</f>
        <v>341.694264707234</v>
      </c>
      <c r="CD394" t="s" s="116">
        <v>302</v>
      </c>
      <c r="CE394" s="254">
        <f>IF(AN394="n/a","n/a",IF(U394&lt;0,"n/a",IF(U394="n/a","n/a",I394+AN394-U394)))</f>
        <v>66.55004672311053</v>
      </c>
      <c r="CF394" s="254">
        <f>IF(AN394="n/a","n/a",I394+AN394)</f>
        <v>96.59310892406747</v>
      </c>
      <c r="CG394" s="250">
        <f>D394/10+(1000-E394)/100+IF(F394="N",2,IF(F394="Y",1,0))+IF(G394="N",2,IF(G394="Y",1,0))+IF(L394&gt;10,5,L394/2)+IF(S394&gt;100,0,IF(S394&lt;0,0,(100-S394)/10))+IF(U394&gt;100,0,IF(U394&lt;0,0,(100-U394)/10))+IF(X394="-",0,IF(X394="N/A",0,IF(X394&gt;5,0,5-X394)))+IF(Y394&gt;5,0,5-Y394)+IF(Z394="N/A",0,IF(Z394&gt;5,0,5-Z394))+IF(AB394&lt;0,0,IF(AB394="-",0,IF(AB394="N/A",0,IF(AB394&gt;10,5,AB394/2))))+IF(AC394="n/a",0,IF(AC394&lt;0,0,IF(AC394&gt;10,5,AC394/2)))+IF(AE394="n/a",0,IF(AE394&lt;0,0,IF(AE394&gt;10,5,AE394/2)))+AF394/10+IF(AG394&gt;100000,3,IF(AG394&gt;10000,2,IF(AG394&gt;1000,1,0)))+IF(AL394&gt;10,5,AL394/2)+IF(AM394="n/a",0,IF(AM394&gt;10,5,AM394/2))+IF(AN394="n/a",0,IF(AN394&gt;10,5,AN394/2))+IF(AO394="n/a",0,IF(AO394&lt;0,0,IF(AO394&gt;10,5,AO394/2)))+IF(CB394&gt;10,5,CB394/2)</f>
        <v>50.95275876954814</v>
      </c>
      <c r="CH394" s="255">
        <f>IF(AB394="n/a",1.03*AP394,IF(AB394&lt;0,1.01*AP394,IF(AB394&gt;10,1.1*AP394,(1+AB394/100)*AP394)))</f>
        <v>2.4038</v>
      </c>
      <c r="CI394" s="256">
        <f>IF($AC394="n/a",1.03*CH394,IF($AC394&lt;0,1.01*CH394,IF($AC394&gt;10,1.1*CH394,(1+$AC394/100)*CH394)))</f>
        <v>2.64418</v>
      </c>
      <c r="CJ394" s="257">
        <f>IF($AE394="n/a",1.03*CI394,IF($AE394&lt;0,1.01*CI394,IF($AE394&gt;10,1.1*CI394,(1+$AE394/100)*CI394)))</f>
        <v>2.8557144</v>
      </c>
      <c r="CK394" s="257">
        <f>IF($AE394="n/a",1.03*CJ394,IF($AE394&lt;0,1.01*CJ394,IF($AE394&gt;10,1.1*CJ394,(1+$AE394/100)*CJ394)))</f>
        <v>3.084171552</v>
      </c>
      <c r="CL394" s="258">
        <f>IF($AE394="n/a",1.03*CK394,IF($AE394&lt;0,1.01*CK394,IF($AE394&gt;10,1.1*CK394,(1+$AE394/100)*CK394)))</f>
        <v>3.330905276160001</v>
      </c>
      <c r="CM394" s="256">
        <f>SUM(CH394:CL394)</f>
        <v>14.318771228160</v>
      </c>
      <c r="CN394" s="253">
        <f>(CM394/H394)*100</f>
        <v>22.80422237324415</v>
      </c>
      <c r="CO394" s="259">
        <v>1.14</v>
      </c>
      <c r="CP394" s="260">
        <v>22.5</v>
      </c>
      <c r="CQ394" s="261">
        <v>-3.7</v>
      </c>
      <c r="CR394" s="260">
        <v>8.5</v>
      </c>
      <c r="CS394" s="261">
        <v>6.4</v>
      </c>
    </row>
    <row r="395" ht="11.25" customHeight="1">
      <c r="A395" t="s" s="227">
        <v>1941</v>
      </c>
      <c r="B395" t="s" s="116">
        <v>1942</v>
      </c>
      <c r="C395" t="s" s="116">
        <v>372</v>
      </c>
      <c r="D395" s="218">
        <v>6</v>
      </c>
      <c r="E395" s="85">
        <v>609</v>
      </c>
      <c r="F395" t="s" s="220">
        <v>55</v>
      </c>
      <c r="G395" t="s" s="221">
        <v>55</v>
      </c>
      <c r="H395" s="493">
        <v>95.68000000000001</v>
      </c>
      <c r="I395" s="223">
        <f>(R395/H395)*100</f>
        <v>3.219063545150501</v>
      </c>
      <c r="J395" s="224">
        <v>0.72</v>
      </c>
      <c r="K395" s="224">
        <v>0.77</v>
      </c>
      <c r="L395" s="223">
        <f>((K395/J395)-1)*100</f>
        <v>6.944444444444442</v>
      </c>
      <c r="M395" s="323">
        <v>42733</v>
      </c>
      <c r="N395" s="323">
        <v>42738</v>
      </c>
      <c r="O395" s="323">
        <v>42752</v>
      </c>
      <c r="P395" t="s" s="227">
        <v>268</v>
      </c>
      <c r="Q395" s="325"/>
      <c r="R395" s="225">
        <f>K395*4</f>
        <v>3.08</v>
      </c>
      <c r="S395" s="228">
        <f>IF(OR(W395&lt;0.01,W395="n/a"),"n/a",R395/W395*100)</f>
        <v>304.950495049505</v>
      </c>
      <c r="T395" s="229">
        <f>IF(OR(W395&lt;0.01,Z395="n/a"),"n/a",(H395/SQRT(22.5*W395*(H395/Z395))-1)*100)</f>
        <v>144.5134816002349</v>
      </c>
      <c r="U395" s="223">
        <f>IF(OR(W395&lt;0.01,W395="n/a"),"n/a",H395/W395)</f>
        <v>94.73267326732673</v>
      </c>
      <c r="V395" s="230">
        <v>12</v>
      </c>
      <c r="W395" s="222">
        <v>1.01</v>
      </c>
      <c r="X395" t="s" s="399">
        <v>143</v>
      </c>
      <c r="Y395" s="231">
        <v>6.24</v>
      </c>
      <c r="Z395" s="232">
        <v>1.42</v>
      </c>
      <c r="AA395" s="233">
        <v>3.2</v>
      </c>
      <c r="AB395" s="234">
        <v>-8.6</v>
      </c>
      <c r="AC395" s="235">
        <v>102.22</v>
      </c>
      <c r="AD395" s="236">
        <v>-18.6</v>
      </c>
      <c r="AE395" s="236">
        <v>-10.84</v>
      </c>
      <c r="AF395" s="237">
        <v>20</v>
      </c>
      <c r="AG395" s="238">
        <v>9510</v>
      </c>
      <c r="AH395" s="239">
        <v>0.3</v>
      </c>
      <c r="AI395" s="240">
        <v>0.96</v>
      </c>
      <c r="AJ395" t="s" s="265">
        <f>IF(OR(AD395&lt;0,AD395="n/a",AD395=0,AN395="n/a"),"n/a",AN395/AD395)</f>
        <v>143</v>
      </c>
      <c r="AK395" t="s" s="265">
        <v>143</v>
      </c>
      <c r="AL395" s="243">
        <f>((AP395/AQ395)^(1/1)-1)*100</f>
        <v>20</v>
      </c>
      <c r="AM395" s="243">
        <f>IF(AS395=0,"n/a",((AP395/AS395)^(1/3)-1)*100)</f>
        <v>29.69986344960558</v>
      </c>
      <c r="AN395" s="243">
        <f>IF(AV395=0,"n/a",((AP395/AV395)^(1/5)-1)*100)</f>
        <v>48.41113939020589</v>
      </c>
      <c r="AO395" s="244">
        <f>IF(BB395=0,"n/a",((AP395/BB395)^(1/10)-1)*100)</f>
        <v>1.839937614702425</v>
      </c>
      <c r="AP395" s="241">
        <v>2.88</v>
      </c>
      <c r="AQ395" s="241">
        <v>2.4</v>
      </c>
      <c r="AR395" s="241">
        <v>2</v>
      </c>
      <c r="AS395" s="241">
        <v>1.32</v>
      </c>
      <c r="AT395" s="245"/>
      <c r="AU395" s="241">
        <v>1</v>
      </c>
      <c r="AV395" s="321">
        <v>0.4</v>
      </c>
      <c r="AW395" s="245"/>
      <c r="AX395" s="583">
        <v>0.4</v>
      </c>
      <c r="AY395" s="394">
        <v>0.95</v>
      </c>
      <c r="AZ395" s="248">
        <v>3.15</v>
      </c>
      <c r="BA395" s="248">
        <v>2.8</v>
      </c>
      <c r="BB395" s="248">
        <v>2.4</v>
      </c>
      <c r="BC395" s="248">
        <v>2.16</v>
      </c>
      <c r="BD395" s="248">
        <v>2</v>
      </c>
      <c r="BE395" s="248">
        <v>1.86</v>
      </c>
      <c r="BF395" s="248">
        <v>1.77</v>
      </c>
      <c r="BG395" s="248">
        <v>1.55</v>
      </c>
      <c r="BH395" s="248">
        <v>1.45</v>
      </c>
      <c r="BI395" s="401">
        <v>1.4</v>
      </c>
      <c r="BJ395" s="246">
        <f>SUM(AP395:BI395)</f>
        <v>31.89</v>
      </c>
      <c r="BK395" s="250">
        <f>((AP395/AQ395)-1)*100</f>
        <v>20</v>
      </c>
      <c r="BL395" s="250">
        <f>((AQ395/AR395)-1)*100</f>
        <v>20</v>
      </c>
      <c r="BM395" s="250">
        <f>((AR395/AS395)-1)*100</f>
        <v>51.51515151515152</v>
      </c>
      <c r="BN395" s="250">
        <f>IF(AU395=0,0,IF(AU395&gt;AS395,0,((AS395/AU395)-1)*100))</f>
        <v>32.00000000000001</v>
      </c>
      <c r="BO395" s="250">
        <f>IF(AV395=0,0,IF(AV395&gt;AU395,0,((AU395/AV395)-1)*100))</f>
        <v>150</v>
      </c>
      <c r="BP395" s="250">
        <f>IF(AX395=0,0,IF(AX395&gt;AV395,0,((AV395/AX395)-1)*100))</f>
        <v>0</v>
      </c>
      <c r="BQ395" s="251">
        <f>IF(AY395=0,0,IF(AY395&gt;AX395,0,((AX395/AY395)-1)*100))</f>
        <v>0</v>
      </c>
      <c r="BR395" s="252">
        <f>IF(AZ395=0,0,IF(AZ395&gt;AY395,0,((AY395/AZ395)-1)*100))</f>
        <v>0</v>
      </c>
      <c r="BS395" s="252">
        <f>IF(BA395=0,0,IF(BA395&gt;AZ395,0,((AZ395/BA395)-1)*100))</f>
        <v>12.5</v>
      </c>
      <c r="BT395" s="252">
        <f>IF(BB395=0,0,IF(BB395&gt;BA395,0,((BA395/BB395)-1)*100))</f>
        <v>16.66666666666667</v>
      </c>
      <c r="BU395" s="252">
        <f>IF(BC395=0,0,IF(BC395&gt;BB395,0,((BB395/BC395)-1)*100))</f>
        <v>11.11111111111109</v>
      </c>
      <c r="BV395" s="252">
        <f>IF(BD395=0,0,IF(BD395&gt;BC395,0,((BC395/BD395)-1)*100))</f>
        <v>8.000000000000007</v>
      </c>
      <c r="BW395" s="252">
        <f>IF(BE395=0,0,IF(BE395&gt;BD395,0,((BD395/BE395)-1)*100))</f>
        <v>7.526881720430101</v>
      </c>
      <c r="BX395" s="252">
        <f>IF(BF395=0,0,IF(BF395&gt;BE395,0,((BE395/BF395)-1)*100))</f>
        <v>5.084745762711873</v>
      </c>
      <c r="BY395" s="252">
        <f>IF(BG395=0,0,IF(BG395&gt;BF395,0,((BF395/BG395)-1)*100))</f>
        <v>14.19354838709677</v>
      </c>
      <c r="BZ395" s="252">
        <f>IF(BH395=0,0,IF(BH395&gt;BG395,0,((BG395/BH395)-1)*100))</f>
        <v>6.896551724137945</v>
      </c>
      <c r="CA395" s="253">
        <f>IF(BI395=0,0,IF(BI395&gt;BH395,0,((BH395/BI395)-1)*100))</f>
        <v>3.571428571428581</v>
      </c>
      <c r="CB395" s="250">
        <f>AVERAGE(BK395:CA395)</f>
        <v>21.12153443874909</v>
      </c>
      <c r="CC395" s="250">
        <f>SQRT(AVERAGE((BK395-$CB395)^2,(BL395-$CB395)^2,(BM395-$CB395)^2,(BN395-$CB395)^2,(BO395-$CB395)^2,(BP395-$CB395)^2,(BQ395-$CB395)^2,(BR395-$CB395)^2,(BS395-$CB395)^2,(BT395-$CB395)^2,(BU395-$CB395)^2,(BV395-$CB395)^2,(BW395-$CB395)^2,(BX395-$CB395)^2,(BY395-$CB395)^2,(BZ395-$CB395)^2,(CA395-$CB395)^2))</f>
        <v>34.60665665750119</v>
      </c>
      <c r="CD395" t="s" s="116">
        <v>285</v>
      </c>
      <c r="CE395" s="254">
        <f>IF(AN395="n/a","n/a",IF(U395&lt;0,"n/a",IF(U395="n/a","n/a",I395+AN395-U395)))</f>
        <v>-43.10247033197034</v>
      </c>
      <c r="CF395" s="254">
        <f>IF(AN395="n/a","n/a",I395+AN395)</f>
        <v>51.63020293535639</v>
      </c>
      <c r="CG395" s="250">
        <f>D395/10+(1000-E395)/100+IF(F395="N",2,IF(F395="Y",1,0))+IF(G395="N",2,IF(G395="Y",1,0))+IF(L395&gt;10,5,L395/2)+IF(S395&gt;100,0,IF(S395&lt;0,0,(100-S395)/10))+IF(U395&gt;100,0,IF(U395&lt;0,0,(100-U395)/10))+IF(X395="-",0,IF(X395="N/A",0,IF(X395&gt;5,0,5-X395)))+IF(Y395&gt;5,0,5-Y395)+IF(Z395="N/A",0,IF(Z395&gt;5,0,5-Z395))+IF(AB395&lt;0,0,IF(AB395="-",0,IF(AB395="N/A",0,IF(AB395&gt;10,5,AB395/2))))+IF(AC395="n/a",0,IF(AC395&lt;0,0,IF(AC395&gt;10,5,AC395/2)))+IF(AE395="n/a",0,IF(AE395&lt;0,0,IF(AE395&gt;10,5,AE395/2)))+AF395/10+IF(AG395&gt;100000,3,IF(AG395&gt;10000,2,IF(AG395&gt;1000,1,0)))+IF(AL395&gt;10,5,AL395/2)+IF(AM395="n/a",0,IF(AM395&gt;10,5,AM395/2))+IF(AN395="n/a",0,IF(AN395&gt;10,5,AN395/2))+IF(AO395="n/a",0,IF(AO395&lt;0,0,IF(AO395&gt;10,5,AO395/2)))+IF(CB395&gt;10,5,CB395/2)</f>
        <v>45.00892370284076</v>
      </c>
      <c r="CH395" s="255">
        <f>IF(AB395="n/a",1.03*AP395,IF(AB395&lt;0,1.01*AP395,IF(AB395&gt;10,1.1*AP395,(1+AB395/100)*AP395)))</f>
        <v>2.9088</v>
      </c>
      <c r="CI395" s="256">
        <f>IF($AC395="n/a",1.03*CH395,IF($AC395&lt;0,1.01*CH395,IF($AC395&gt;10,1.1*CH395,(1+$AC395/100)*CH395)))</f>
        <v>3.19968</v>
      </c>
      <c r="CJ395" s="257">
        <f>IF($AE395="n/a",1.03*CI395,IF($AE395&lt;0,1.01*CI395,IF($AE395&gt;10,1.1*CI395,(1+$AE395/100)*CI395)))</f>
        <v>3.2316768</v>
      </c>
      <c r="CK395" s="257">
        <f>IF($AE395="n/a",1.03*CJ395,IF($AE395&lt;0,1.01*CJ395,IF($AE395&gt;10,1.1*CJ395,(1+$AE395/100)*CJ395)))</f>
        <v>3.263993568</v>
      </c>
      <c r="CL395" s="258">
        <f>IF($AE395="n/a",1.03*CK395,IF($AE395&lt;0,1.01*CK395,IF($AE395&gt;10,1.1*CK395,(1+$AE395/100)*CK395)))</f>
        <v>3.296633503680</v>
      </c>
      <c r="CM395" s="256">
        <f>SUM(CH395:CL395)</f>
        <v>15.900783871680</v>
      </c>
      <c r="CN395" s="253">
        <f>(CM395/H395)*100</f>
        <v>16.61871224046823</v>
      </c>
      <c r="CO395" s="259">
        <v>1.2</v>
      </c>
      <c r="CP395" s="260">
        <v>1.9</v>
      </c>
      <c r="CQ395" s="261">
        <v>-17.1</v>
      </c>
      <c r="CR395" s="260">
        <v>-3.6</v>
      </c>
      <c r="CS395" s="261">
        <v>-8.199999999999999</v>
      </c>
    </row>
    <row r="396" ht="11.25" customHeight="1">
      <c r="A396" t="s" s="146">
        <v>1943</v>
      </c>
      <c r="B396" t="s" s="146">
        <v>1944</v>
      </c>
      <c r="C396" t="s" s="273">
        <v>1945</v>
      </c>
      <c r="D396" s="267">
        <v>7</v>
      </c>
      <c r="E396" s="85">
        <v>442</v>
      </c>
      <c r="F396" t="s" s="151">
        <v>55</v>
      </c>
      <c r="G396" t="s" s="152">
        <v>55</v>
      </c>
      <c r="H396" s="496">
        <v>157.78</v>
      </c>
      <c r="I396" s="269">
        <f>(R396/H396)*100</f>
        <v>1.799974648244391</v>
      </c>
      <c r="J396" s="270">
        <v>0.61</v>
      </c>
      <c r="K396" s="270">
        <v>0.71</v>
      </c>
      <c r="L396" s="269">
        <f>((K396/J396)-1)*100</f>
        <v>16.39344262295081</v>
      </c>
      <c r="M396" s="380">
        <v>42690</v>
      </c>
      <c r="N396" s="380">
        <v>42692</v>
      </c>
      <c r="O396" s="380">
        <v>42713</v>
      </c>
      <c r="P396" t="s" s="273">
        <v>271</v>
      </c>
      <c r="Q396" s="274"/>
      <c r="R396" s="271">
        <f>K396*4</f>
        <v>2.84</v>
      </c>
      <c r="S396" s="275">
        <f>IF(OR(W396&lt;0.01,W396="n/a"),"n/a",R396/W396*100)</f>
        <v>29.18807810894142</v>
      </c>
      <c r="T396" s="276">
        <f>IF(OR(W396&lt;0.01,Z396="n/a"),"n/a",(H396/SQRT(22.5*W396*(H396/Z396))-1)*100)</f>
        <v>49.23048016752869</v>
      </c>
      <c r="U396" s="269">
        <f>IF(OR(W396&lt;0.01,W396="n/a"),"n/a",H396/W396)</f>
        <v>16.2158273381295</v>
      </c>
      <c r="V396" s="277">
        <v>12</v>
      </c>
      <c r="W396" s="268">
        <v>9.73</v>
      </c>
      <c r="X396" s="268">
        <v>1.08</v>
      </c>
      <c r="Y396" s="278">
        <v>2.32</v>
      </c>
      <c r="Z396" s="279">
        <v>3.09</v>
      </c>
      <c r="AA396" s="280">
        <v>35</v>
      </c>
      <c r="AB396" s="281">
        <v>13.6</v>
      </c>
      <c r="AC396" s="282">
        <v>8.630000000000001</v>
      </c>
      <c r="AD396" s="283">
        <v>14.3</v>
      </c>
      <c r="AE396" s="283">
        <v>15</v>
      </c>
      <c r="AF396" s="284">
        <v>5</v>
      </c>
      <c r="AG396" s="285">
        <v>9052</v>
      </c>
      <c r="AH396" s="286">
        <v>0.2</v>
      </c>
      <c r="AI396" s="287">
        <v>0.41</v>
      </c>
      <c r="AJ396" s="288">
        <f>IF(OR(AD396&lt;0,AD396="n/a",AD396=0,AN396="n/a"),"n/a",AN396/AD396)</f>
        <v>1.002426873427424</v>
      </c>
      <c r="AK396" s="289">
        <f>IF(OR(AN396&lt;0,AN396="n/a",AO396&lt;0,AO396="n/a"),"n/a",AN396/AO396)</f>
        <v>1.605523498062287</v>
      </c>
      <c r="AL396" s="290">
        <f>((AP396/AQ396)^(1/1)-1)*100</f>
        <v>15.45454545454545</v>
      </c>
      <c r="AM396" s="290">
        <f>IF(AS396=0,"n/a",((AP396/AS396)^(1/3)-1)*100)</f>
        <v>17.14548188866447</v>
      </c>
      <c r="AN396" s="290">
        <f>IF(AV396=0,"n/a",((AP396/AV396)^(1/5)-1)*100)</f>
        <v>14.33470429001216</v>
      </c>
      <c r="AO396" s="291">
        <f>IF(BB396=0,"n/a",((AP396/BB396)^(1/10)-1)*100)</f>
        <v>8.928367792382218</v>
      </c>
      <c r="AP396" s="288">
        <v>2.54</v>
      </c>
      <c r="AQ396" s="288">
        <v>2.2</v>
      </c>
      <c r="AR396" s="288">
        <v>1.85</v>
      </c>
      <c r="AS396" s="288">
        <v>1.58</v>
      </c>
      <c r="AT396" s="292"/>
      <c r="AU396" s="288">
        <v>1.4</v>
      </c>
      <c r="AV396" s="288">
        <v>1.3</v>
      </c>
      <c r="AW396" s="292"/>
      <c r="AX396" s="293">
        <v>1.22</v>
      </c>
      <c r="AY396" s="403">
        <v>1.2</v>
      </c>
      <c r="AZ396" s="426">
        <v>1.2</v>
      </c>
      <c r="BA396" s="295">
        <v>1.11</v>
      </c>
      <c r="BB396" s="295">
        <v>1.08</v>
      </c>
      <c r="BC396" s="426">
        <v>1</v>
      </c>
      <c r="BD396" s="426">
        <v>1</v>
      </c>
      <c r="BE396" s="295">
        <v>1</v>
      </c>
      <c r="BF396" s="295">
        <v>0.97</v>
      </c>
      <c r="BG396" s="295">
        <v>0.96</v>
      </c>
      <c r="BH396" s="295">
        <v>0.9399999999999999</v>
      </c>
      <c r="BI396" s="296">
        <v>0.9</v>
      </c>
      <c r="BJ396" s="293">
        <f>SUM(AP396:BI396)</f>
        <v>23.45</v>
      </c>
      <c r="BK396" s="297">
        <f>((AP396/AQ396)-1)*100</f>
        <v>15.45454545454545</v>
      </c>
      <c r="BL396" s="297">
        <f>((AQ396/AR396)-1)*100</f>
        <v>18.91891891891893</v>
      </c>
      <c r="BM396" s="297">
        <f>((AR396/AS396)-1)*100</f>
        <v>17.08860759493671</v>
      </c>
      <c r="BN396" s="297">
        <f>IF(AU396=0,0,IF(AU396&gt;AS396,0,((AS396/AU396)-1)*100))</f>
        <v>12.85714285714288</v>
      </c>
      <c r="BO396" s="297">
        <f>IF(AV396=0,0,IF(AV396&gt;AU396,0,((AU396/AV396)-1)*100))</f>
        <v>7.692307692307687</v>
      </c>
      <c r="BP396" s="297">
        <f>IF(AX396=0,0,IF(AX396&gt;AV396,0,((AV396/AX396)-1)*100))</f>
        <v>6.557377049180335</v>
      </c>
      <c r="BQ396" s="298">
        <f>IF(AY396=0,0,IF(AY396&gt;AX396,0,((AX396/AY396)-1)*100))</f>
        <v>1.666666666666661</v>
      </c>
      <c r="BR396" s="299">
        <f>IF(AZ396=0,0,IF(AZ396&gt;AY396,0,((AY396/AZ396)-1)*100))</f>
        <v>0</v>
      </c>
      <c r="BS396" s="299">
        <f>IF(BA396=0,0,IF(BA396&gt;AZ396,0,((AZ396/BA396)-1)*100))</f>
        <v>8.108108108108091</v>
      </c>
      <c r="BT396" s="299">
        <f>IF(BB396=0,0,IF(BB396&gt;BA396,0,((BA396/BB396)-1)*100))</f>
        <v>2.77777777777779</v>
      </c>
      <c r="BU396" s="299">
        <f>IF(BC396=0,0,IF(BC396&gt;BB396,0,((BB396/BC396)-1)*100))</f>
        <v>8.000000000000007</v>
      </c>
      <c r="BV396" s="299">
        <f>IF(BD396=0,0,IF(BD396&gt;BC396,0,((BC396/BD396)-1)*100))</f>
        <v>0</v>
      </c>
      <c r="BW396" s="299">
        <f>IF(BE396=0,0,IF(BE396&gt;BD396,0,((BD396/BE396)-1)*100))</f>
        <v>0</v>
      </c>
      <c r="BX396" s="299">
        <f>IF(BF396=0,0,IF(BF396&gt;BE396,0,((BE396/BF396)-1)*100))</f>
        <v>3.09278350515465</v>
      </c>
      <c r="BY396" s="299">
        <f>IF(BG396=0,0,IF(BG396&gt;BF396,0,((BF396/BG396)-1)*100))</f>
        <v>1.041666666666674</v>
      </c>
      <c r="BZ396" s="299">
        <f>IF(BH396=0,0,IF(BH396&gt;BG396,0,((BG396/BH396)-1)*100))</f>
        <v>2.127659574468077</v>
      </c>
      <c r="CA396" s="300">
        <f>IF(BI396=0,0,IF(BI396&gt;BH396,0,((BH396/BI396)-1)*100))</f>
        <v>4.444444444444429</v>
      </c>
      <c r="CB396" s="297">
        <f>AVERAGE(BK396:CA396)</f>
        <v>6.460470959430493</v>
      </c>
      <c r="CC396" s="297">
        <f>SQRT(AVERAGE((BK396-$CB396)^2,(BL396-$CB396)^2,(BM396-$CB396)^2,(BN396-$CB396)^2,(BO396-$CB396)^2,(BP396-$CB396)^2,(BQ396-$CB396)^2,(BR396-$CB396)^2,(BS396-$CB396)^2,(BT396-$CB396)^2,(BU396-$CB396)^2,(BV396-$CB396)^2,(BW396-$CB396)^2,(BX396-$CB396)^2,(BY396-$CB396)^2,(BZ396-$CB396)^2,(CA396-$CB396)^2))</f>
        <v>6.048290431967401</v>
      </c>
      <c r="CD396" t="s" s="146">
        <v>137</v>
      </c>
      <c r="CE396" s="301">
        <f>IF(AN396="n/a","n/a",IF(U396&lt;0,"n/a",IF(U396="n/a","n/a",I396+AN396-U396)))</f>
        <v>-0.08114839987294786</v>
      </c>
      <c r="CF396" s="301">
        <f>IF(AN396="n/a","n/a",I396+AN396)</f>
        <v>16.13467893825655</v>
      </c>
      <c r="CG396" s="297">
        <f>D396/10+(1000-E396)/100+IF(F396="N",2,IF(F396="Y",1,0))+IF(G396="N",2,IF(G396="Y",1,0))+IF(L396&gt;10,5,L396/2)+IF(S396&gt;100,0,IF(S396&lt;0,0,(100-S396)/10))+IF(U396&gt;100,0,IF(U396&lt;0,0,(100-U396)/10))+IF(X396="-",0,IF(X396="N/A",0,IF(X396&gt;5,0,5-X396)))+IF(Y396&gt;5,0,5-Y396)+IF(Z396="N/A",0,IF(Z396&gt;5,0,5-Z396))+IF(AB396&lt;0,0,IF(AB396="-",0,IF(AB396="N/A",0,IF(AB396&gt;10,5,AB396/2))))+IF(AC396="n/a",0,IF(AC396&lt;0,0,IF(AC396&gt;10,5,AC396/2)))+IF(AE396="n/a",0,IF(AE396&lt;0,0,IF(AE396&gt;10,5,AE396/2)))+AF396/10+IF(AG396&gt;100000,3,IF(AG396&gt;10000,2,IF(AG396&gt;1000,1,0)))+IF(AL396&gt;10,5,AL396/2)+IF(AM396="n/a",0,IF(AM396&gt;10,5,AM396/2))+IF(AN396="n/a",0,IF(AN396&gt;10,5,AN396/2))+IF(AO396="n/a",0,IF(AO396&lt;0,0,IF(AO396&gt;10,5,AO396/2)))+IF(CB396&gt;10,5,CB396/2)</f>
        <v>77.75902883119926</v>
      </c>
      <c r="CH396" s="302">
        <f>IF(AB396="n/a",1.03*AP396,IF(AB396&lt;0,1.01*AP396,IF(AB396&gt;10,1.1*AP396,(1+AB396/100)*AP396)))</f>
        <v>2.794</v>
      </c>
      <c r="CI396" s="303">
        <f>IF($AC396="n/a",1.03*CH396,IF($AC396&lt;0,1.01*CH396,IF($AC396&gt;10,1.1*CH396,(1+$AC396/100)*CH396)))</f>
        <v>3.0351222</v>
      </c>
      <c r="CJ396" s="304">
        <f>IF($AE396="n/a",1.03*CI396,IF($AE396&lt;0,1.01*CI396,IF($AE396&gt;10,1.1*CI396,(1+$AE396/100)*CI396)))</f>
        <v>3.338634420000001</v>
      </c>
      <c r="CK396" s="304">
        <f>IF($AE396="n/a",1.03*CJ396,IF($AE396&lt;0,1.01*CJ396,IF($AE396&gt;10,1.1*CJ396,(1+$AE396/100)*CJ396)))</f>
        <v>3.672497862000001</v>
      </c>
      <c r="CL396" s="305">
        <f>IF($AE396="n/a",1.03*CK396,IF($AE396&lt;0,1.01*CK396,IF($AE396&gt;10,1.1*CK396,(1+$AE396/100)*CK396)))</f>
        <v>4.039747648200001</v>
      </c>
      <c r="CM396" s="303">
        <f>SUM(CH396:CL396)</f>
        <v>16.8800021302</v>
      </c>
      <c r="CN396" s="300">
        <f>(CM396/H396)*100</f>
        <v>10.69844221713779</v>
      </c>
      <c r="CO396" s="306">
        <v>1.12</v>
      </c>
      <c r="CP396" s="307">
        <v>12</v>
      </c>
      <c r="CQ396" s="308">
        <v>-13.2</v>
      </c>
      <c r="CR396" s="307">
        <v>5.3</v>
      </c>
      <c r="CS396" s="308">
        <v>-1.7</v>
      </c>
    </row>
    <row r="397" ht="11.25" customHeight="1">
      <c r="A397" t="s" s="173">
        <v>1946</v>
      </c>
      <c r="B397" t="s" s="110">
        <v>1947</v>
      </c>
      <c r="C397" t="s" s="173">
        <v>1249</v>
      </c>
      <c r="D397" s="174">
        <v>7</v>
      </c>
      <c r="E397" s="85">
        <v>561</v>
      </c>
      <c r="F397" t="s" s="118">
        <v>129</v>
      </c>
      <c r="G397" t="s" s="113">
        <v>129</v>
      </c>
      <c r="H397" s="495">
        <v>5.94</v>
      </c>
      <c r="I397" s="177">
        <f>(R397/H397)*100</f>
        <v>8.754208754208754</v>
      </c>
      <c r="J397" s="311">
        <v>0.105</v>
      </c>
      <c r="K397" s="311">
        <v>0.13</v>
      </c>
      <c r="L397" s="177">
        <f>((K397/J397)-1)*100</f>
        <v>23.80952380952381</v>
      </c>
      <c r="M397" s="179">
        <v>42992</v>
      </c>
      <c r="N397" s="179">
        <v>42993</v>
      </c>
      <c r="O397" s="179">
        <v>43019</v>
      </c>
      <c r="P397" t="s" s="173">
        <v>783</v>
      </c>
      <c r="Q397" t="s" s="173">
        <v>131</v>
      </c>
      <c r="R397" s="180">
        <f>K397*4</f>
        <v>0.52</v>
      </c>
      <c r="S397" t="s" s="548">
        <f>IF(OR(W397&lt;0.01,W397="n/a"),"n/a",R397/W397*100)</f>
        <v>143</v>
      </c>
      <c r="T397" t="s" s="542">
        <f>IF(OR(W397&lt;0.01,Z397="n/a"),"n/a",(H397/SQRT(22.5*W397*(H397/Z397))-1)*100)</f>
        <v>143</v>
      </c>
      <c r="U397" t="s" s="338">
        <f>IF(OR(W397&lt;0.01,W397="n/a"),"n/a",H397/W397)</f>
        <v>143</v>
      </c>
      <c r="V397" s="183">
        <v>12</v>
      </c>
      <c r="W397" s="176">
        <v>-0.01</v>
      </c>
      <c r="X397" t="s" s="687">
        <v>143</v>
      </c>
      <c r="Y397" s="184">
        <v>0.54</v>
      </c>
      <c r="Z397" s="185">
        <v>1.11</v>
      </c>
      <c r="AA397" s="186">
        <v>-0.4</v>
      </c>
      <c r="AB397" s="647">
        <v>-103.4</v>
      </c>
      <c r="AC397" s="188">
        <v>44.44</v>
      </c>
      <c r="AD397" s="189">
        <v>50.7</v>
      </c>
      <c r="AE397" s="189">
        <v>0</v>
      </c>
      <c r="AF397" s="190">
        <v>3</v>
      </c>
      <c r="AG397" s="191">
        <v>82</v>
      </c>
      <c r="AH397" s="192">
        <v>23.1</v>
      </c>
      <c r="AI397" s="688">
        <v>4.33</v>
      </c>
      <c r="AJ397" s="194">
        <f>IF(OR(AD397&lt;0,AD397="n/a",AD397=0,AN397="n/a"),"n/a",AN397/AD397)</f>
        <v>1.553307394875366</v>
      </c>
      <c r="AK397" t="s" s="338">
        <f>IF(OR(AN397&lt;0,AN397="n/a",AO397&lt;0,AO397="n/a"),"n/a",AN397/AO397)</f>
        <v>143</v>
      </c>
      <c r="AL397" s="196">
        <f>((AP397/AQ397)^(1/1)-1)*100</f>
        <v>25.86206896551724</v>
      </c>
      <c r="AM397" s="196">
        <f>IF(AS397=0,"n/a",((AP397/AS397)^(1/3)-1)*100)</f>
        <v>37.63269362727437</v>
      </c>
      <c r="AN397" s="196">
        <f>IF(AV397=0,"n/a",((AP397/AV397)^(1/5)-1)*100)</f>
        <v>78.75268492018108</v>
      </c>
      <c r="AO397" s="197">
        <f>IF(BB397=0,"n/a",((AP397/BB397)^(1/10)-1)*100)</f>
        <v>-6.032343663918349</v>
      </c>
      <c r="AP397" s="194">
        <v>0.365</v>
      </c>
      <c r="AQ397" s="194">
        <v>0.29</v>
      </c>
      <c r="AR397" s="194">
        <v>0.205</v>
      </c>
      <c r="AS397" s="194">
        <v>0.14</v>
      </c>
      <c r="AT397" s="199"/>
      <c r="AU397" s="194">
        <v>0.09</v>
      </c>
      <c r="AV397" s="194">
        <v>0.02</v>
      </c>
      <c r="AW397" s="199"/>
      <c r="AX397" s="398">
        <v>0</v>
      </c>
      <c r="AY397" s="370">
        <v>0.02</v>
      </c>
      <c r="AZ397" s="203">
        <v>0.68</v>
      </c>
      <c r="BA397" s="203">
        <v>0.68</v>
      </c>
      <c r="BB397" s="203">
        <v>0.68</v>
      </c>
      <c r="BC397" s="202">
        <v>0.51</v>
      </c>
      <c r="BD397" s="203">
        <v>0</v>
      </c>
      <c r="BE397" s="203">
        <v>0</v>
      </c>
      <c r="BF397" s="203">
        <v>0</v>
      </c>
      <c r="BG397" s="203">
        <v>0</v>
      </c>
      <c r="BH397" s="203">
        <v>0</v>
      </c>
      <c r="BI397" s="204">
        <v>0</v>
      </c>
      <c r="BJ397" s="200">
        <f>SUM(AP397:BI397)</f>
        <v>3.680000000000001</v>
      </c>
      <c r="BK397" s="205">
        <f>((AP397/AQ397)-1)*100</f>
        <v>25.86206896551724</v>
      </c>
      <c r="BL397" s="205">
        <f>((AQ397/AR397)-1)*100</f>
        <v>41.46341463414633</v>
      </c>
      <c r="BM397" s="205">
        <f>((AR397/AS397)-1)*100</f>
        <v>46.4285714285714</v>
      </c>
      <c r="BN397" s="205">
        <f>IF(AU397=0,0,IF(AU397&gt;AS397,0,((AS397/AU397)-1)*100))</f>
        <v>55.55555555555558</v>
      </c>
      <c r="BO397" s="205">
        <f>IF(AV397=0,0,IF(AV397&gt;AU397,0,((AU397/AV397)-1)*100))</f>
        <v>350</v>
      </c>
      <c r="BP397" s="205">
        <f>IF(AX397=0,0,IF(AX397&gt;AV397,0,((AV397/AX397)-1)*100))</f>
        <v>0</v>
      </c>
      <c r="BQ397" s="206">
        <f>IF(AY397=0,0,IF(AY397&gt;AX397,0,((AX397/AY397)-1)*100))</f>
        <v>0</v>
      </c>
      <c r="BR397" s="207">
        <f>IF(AZ397=0,0,IF(AZ397&gt;AY397,0,((AY397/AZ397)-1)*100))</f>
        <v>0</v>
      </c>
      <c r="BS397" s="207">
        <f>IF(BA397=0,0,IF(BA397&gt;AZ397,0,((AZ397/BA397)-1)*100))</f>
        <v>0</v>
      </c>
      <c r="BT397" s="207">
        <f>IF(BB397=0,0,IF(BB397&gt;BA397,0,((BA397/BB397)-1)*100))</f>
        <v>0</v>
      </c>
      <c r="BU397" s="207">
        <f>IF(BC397=0,0,IF(BC397&gt;BB397,0,((BB397/BC397)-1)*100))</f>
        <v>33.33333333333335</v>
      </c>
      <c r="BV397" s="207">
        <f>IF(BD397=0,0,IF(BD397&gt;BC397,0,((BC397/BD397)-1)*100))</f>
        <v>0</v>
      </c>
      <c r="BW397" s="207">
        <f>IF(BE397=0,0,IF(BE397&gt;BD397,0,((BD397/BE397)-1)*100))</f>
        <v>0</v>
      </c>
      <c r="BX397" s="207">
        <f>IF(BF397=0,0,IF(BF397&gt;BE397,0,((BE397/BF397)-1)*100))</f>
        <v>0</v>
      </c>
      <c r="BY397" s="207">
        <f>IF(BG397=0,0,IF(BG397&gt;BF397,0,((BF397/BG397)-1)*100))</f>
        <v>0</v>
      </c>
      <c r="BZ397" s="207">
        <f>IF(BH397=0,0,IF(BH397&gt;BG397,0,((BG397/BH397)-1)*100))</f>
        <v>0</v>
      </c>
      <c r="CA397" s="208">
        <f>IF(BI397=0,0,IF(BI397&gt;BH397,0,((BH397/BI397)-1)*100))</f>
        <v>0</v>
      </c>
      <c r="CB397" s="205">
        <f>AVERAGE(BK397:CA397)</f>
        <v>32.50840846571317</v>
      </c>
      <c r="CC397" s="205">
        <f>SQRT(AVERAGE((BK397-$CB397)^2,(BL397-$CB397)^2,(BM397-$CB397)^2,(BN397-$CB397)^2,(BO397-$CB397)^2,(BP397-$CB397)^2,(BQ397-$CB397)^2,(BR397-$CB397)^2,(BS397-$CB397)^2,(BT397-$CB397)^2,(BU397-$CB397)^2,(BV397-$CB397)^2,(BW397-$CB397)^2,(BX397-$CB397)^2,(BY397-$CB397)^2,(BZ397-$CB397)^2,(CA397-$CB397)^2))</f>
        <v>81.62888110468359</v>
      </c>
      <c r="CD397" t="s" s="110">
        <v>285</v>
      </c>
      <c r="CE397" t="s" s="552">
        <f>IF(AN397="n/a","n/a",IF(U397&lt;0,"n/a",IF(U397="n/a","n/a",I397+AN397-U397)))</f>
        <v>143</v>
      </c>
      <c r="CF397" s="209">
        <f>IF(AN397="n/a","n/a",I397+AN397)</f>
        <v>87.50689367438983</v>
      </c>
      <c r="CG397" s="205">
        <f>D397/10+(1000-E397)/100+IF(F397="N",2,IF(F397="Y",1,0))+IF(G397="N",2,IF(G397="Y",1,0))+IF(L397&gt;10,5,L397/2)+IF(S397&gt;100,0,IF(S397&lt;0,0,(100-S397)/10))+IF(U397&gt;100,0,IF(U397&lt;0,0,(100-U397)/10))+IF(X397="-",0,IF(X397="N/A",0,IF(X397&gt;5,0,5-X397)))+IF(Y397&gt;5,0,5-Y397)+IF(Z397="N/A",0,IF(Z397&gt;5,0,5-Z397))+IF(AB397&lt;0,0,IF(AB397="-",0,IF(AB397="N/A",0,IF(AB397&gt;10,5,AB397/2))))+IF(AC397="n/a",0,IF(AC397&lt;0,0,IF(AC397&gt;10,5,AC397/2)))+IF(AE397="n/a",0,IF(AE397&lt;0,0,IF(AE397&gt;10,5,AE397/2)))+AF397/10+IF(AG397&gt;100000,3,IF(AG397&gt;10000,2,IF(AG397&gt;1000,1,0)))+IF(AL397&gt;10,5,AL397/2)+IF(AM397="n/a",0,IF(AM397&gt;10,5,AM397/2))+IF(AN397="n/a",0,IF(AN397&gt;10,5,AN397/2))+IF(AO397="n/a",0,IF(AO397&lt;0,0,IF(AO397&gt;10,5,AO397/2)))+IF(CB397&gt;10,5,CB397/2)</f>
        <v>43.74</v>
      </c>
      <c r="CH397" s="315">
        <f>IF(AB397="n/a",1.03*AP397,IF(AB397&lt;0,1.01*AP397,IF(AB397&gt;10,1.1*AP397,(1+AB397/100)*AP397)))</f>
        <v>0.36865</v>
      </c>
      <c r="CI397" s="211">
        <f>IF($AC397="n/a",1.03*CH397,IF($AC397&lt;0,1.01*CH397,IF($AC397&gt;10,1.1*CH397,(1+$AC397/100)*CH397)))</f>
        <v>0.405515</v>
      </c>
      <c r="CJ397" s="212">
        <f>IF($AE397="n/a",1.03*CI397,IF($AE397&lt;0,1.01*CI397,IF($AE397&gt;10,1.1*CI397,(1+$AE397/100)*CI397)))</f>
        <v>0.405515</v>
      </c>
      <c r="CK397" s="212">
        <f>IF($AE397="n/a",1.03*CJ397,IF($AE397&lt;0,1.01*CJ397,IF($AE397&gt;10,1.1*CJ397,(1+$AE397/100)*CJ397)))</f>
        <v>0.405515</v>
      </c>
      <c r="CL397" s="210">
        <f>IF($AE397="n/a",1.03*CK397,IF($AE397&lt;0,1.01*CK397,IF($AE397&gt;10,1.1*CK397,(1+$AE397/100)*CK397)))</f>
        <v>0.405515</v>
      </c>
      <c r="CM397" s="211">
        <f>SUM(CH397:CL397)</f>
        <v>1.99071</v>
      </c>
      <c r="CN397" s="208">
        <f>(CM397/H397)*100</f>
        <v>33.51363636363637</v>
      </c>
      <c r="CO397" s="213">
        <v>0.73</v>
      </c>
      <c r="CP397" s="214">
        <v>27.8</v>
      </c>
      <c r="CQ397" s="215">
        <v>-22.4</v>
      </c>
      <c r="CR397" s="214">
        <v>-0.1</v>
      </c>
      <c r="CS397" s="215">
        <v>-7.6</v>
      </c>
    </row>
    <row r="398" ht="11.25" customHeight="1">
      <c r="A398" t="s" s="227">
        <v>1948</v>
      </c>
      <c r="B398" t="s" s="116">
        <v>1949</v>
      </c>
      <c r="C398" t="s" s="227">
        <v>128</v>
      </c>
      <c r="D398" s="218">
        <v>5</v>
      </c>
      <c r="E398" s="85">
        <v>719</v>
      </c>
      <c r="F398" t="s" s="220">
        <v>129</v>
      </c>
      <c r="G398" t="s" s="221">
        <v>129</v>
      </c>
      <c r="H398" s="493">
        <v>33.75</v>
      </c>
      <c r="I398" s="223">
        <f>(R398/H398)*100</f>
        <v>1.185185185185185</v>
      </c>
      <c r="J398" s="224">
        <v>0.075</v>
      </c>
      <c r="K398" s="224">
        <v>0.1</v>
      </c>
      <c r="L398" s="223">
        <f>((K398/J398)-1)*100</f>
        <v>33.33333333333335</v>
      </c>
      <c r="M398" s="226">
        <v>42758</v>
      </c>
      <c r="N398" s="226">
        <v>42762</v>
      </c>
      <c r="O398" s="226">
        <v>42779</v>
      </c>
      <c r="P398" t="s" s="227">
        <v>982</v>
      </c>
      <c r="Q398" s="316"/>
      <c r="R398" s="225">
        <f>K398*4</f>
        <v>0.4</v>
      </c>
      <c r="S398" s="228">
        <f>IF(OR(W398&lt;0.01,W398="n/a"),"n/a",R398/W398*100)</f>
        <v>18.01801801801802</v>
      </c>
      <c r="T398" s="229">
        <f>IF(OR(W398&lt;0.01,Z398="n/a"),"n/a",(H398/SQRT(22.5*W398*(H398/Z398))-1)*100)</f>
        <v>-3.787959398229401</v>
      </c>
      <c r="U398" s="223">
        <f>IF(OR(W398&lt;0.01,W398="n/a"),"n/a",H398/W398)</f>
        <v>15.2027027027027</v>
      </c>
      <c r="V398" s="230">
        <v>12</v>
      </c>
      <c r="W398" s="222">
        <v>2.22</v>
      </c>
      <c r="X398" t="s" s="399">
        <v>143</v>
      </c>
      <c r="Y398" s="231">
        <v>3.26</v>
      </c>
      <c r="Z398" s="232">
        <v>1.37</v>
      </c>
      <c r="AA398" s="233">
        <v>8.9</v>
      </c>
      <c r="AB398" s="234">
        <v>12.8</v>
      </c>
      <c r="AC398" t="s" s="422">
        <v>143</v>
      </c>
      <c r="AD398" s="236">
        <v>28.9</v>
      </c>
      <c r="AE398" t="s" s="416">
        <v>143</v>
      </c>
      <c r="AF398" s="237">
        <v>1</v>
      </c>
      <c r="AG398" s="238">
        <v>85</v>
      </c>
      <c r="AH398" s="239">
        <v>2.4</v>
      </c>
      <c r="AI398" s="240">
        <v>0</v>
      </c>
      <c r="AJ398" t="s" s="265">
        <f>IF(OR(AD398&lt;0,AD398="n/a",AD398=0,AN398="n/a"),"n/a",AN398/AD398)</f>
        <v>143</v>
      </c>
      <c r="AK398" t="s" s="265">
        <f>IF(OR(AN398&lt;0,AN398="n/a",AO398&lt;0,AO398="n/a"),"n/a",AN398/AO398)</f>
        <v>143</v>
      </c>
      <c r="AL398" s="243">
        <f>((AP398/AQ398)^(1/1)-1)*100</f>
        <v>30.43478260869563</v>
      </c>
      <c r="AM398" s="243">
        <f>IF(AS398=0,"n/a",((AP398/AS398)^(1/3)-1)*100)</f>
        <v>25.99210498948732</v>
      </c>
      <c r="AN398" t="s" s="265">
        <f>IF(AV398=0,"n/a",((AP398/AV398)^(1/5)-1)*100)</f>
        <v>143</v>
      </c>
      <c r="AO398" t="s" s="265">
        <f>IF(BB398=0,"n/a",((AP398/BB398)^(1/10)-1)*100)</f>
        <v>143</v>
      </c>
      <c r="AP398" s="241">
        <v>0.3</v>
      </c>
      <c r="AQ398" s="241">
        <v>0.23</v>
      </c>
      <c r="AR398" s="321">
        <v>0.2</v>
      </c>
      <c r="AS398" s="241">
        <v>0.15</v>
      </c>
      <c r="AT398" s="245"/>
      <c r="AU398" s="321">
        <v>0</v>
      </c>
      <c r="AV398" s="321">
        <v>0</v>
      </c>
      <c r="AW398" s="245"/>
      <c r="AX398" s="583">
        <v>0.02</v>
      </c>
      <c r="AY398" s="394">
        <v>0.12</v>
      </c>
      <c r="AZ398" s="248">
        <v>0.12</v>
      </c>
      <c r="BA398" s="317">
        <v>0</v>
      </c>
      <c r="BB398" s="317">
        <v>0</v>
      </c>
      <c r="BC398" s="317">
        <v>0</v>
      </c>
      <c r="BD398" s="317">
        <v>0</v>
      </c>
      <c r="BE398" s="317">
        <v>0</v>
      </c>
      <c r="BF398" s="317">
        <v>0</v>
      </c>
      <c r="BG398" s="317">
        <v>0</v>
      </c>
      <c r="BH398" s="317">
        <v>0</v>
      </c>
      <c r="BI398" s="401">
        <v>0</v>
      </c>
      <c r="BJ398" s="246">
        <f>SUM(AP398:BI398)</f>
        <v>1.14</v>
      </c>
      <c r="BK398" s="250">
        <f>((AP398/AQ398)-1)*100</f>
        <v>30.43478260869563</v>
      </c>
      <c r="BL398" s="250">
        <f>((AQ398/AR398)-1)*100</f>
        <v>14.99999999999999</v>
      </c>
      <c r="BM398" s="250">
        <f>((AR398/AS398)-1)*100</f>
        <v>33.33333333333335</v>
      </c>
      <c r="BN398" s="250">
        <f>IF(AU398=0,0,IF(AU398&gt;AS398,0,((AS398/AU398)-1)*100))</f>
        <v>0</v>
      </c>
      <c r="BO398" s="250">
        <f>IF(AV398=0,0,IF(AV398&gt;AU398,0,((AU398/AV398)-1)*100))</f>
        <v>0</v>
      </c>
      <c r="BP398" s="250">
        <f>IF(AX398=0,0,IF(AX398&gt;AV398,0,((AV398/AX398)-1)*100))</f>
        <v>0</v>
      </c>
      <c r="BQ398" s="251">
        <f>IF(AY398=0,0,IF(AY398&gt;AX398,0,((AX398/AY398)-1)*100))</f>
        <v>0</v>
      </c>
      <c r="BR398" s="252">
        <f>IF(AZ398=0,0,IF(AZ398&gt;AY398,0,((AY398/AZ398)-1)*100))</f>
        <v>0</v>
      </c>
      <c r="BS398" s="252">
        <f>IF(BA398=0,0,IF(BA398&gt;AZ398,0,((AZ398/BA398)-1)*100))</f>
        <v>0</v>
      </c>
      <c r="BT398" s="252">
        <f>IF(BB398=0,0,IF(BB398&gt;BA398,0,((BA398/BB398)-1)*100))</f>
        <v>0</v>
      </c>
      <c r="BU398" s="252">
        <f>IF(BC398=0,0,IF(BC398&gt;BB398,0,((BB398/BC398)-1)*100))</f>
        <v>0</v>
      </c>
      <c r="BV398" s="252">
        <f>IF(BD398=0,0,IF(BD398&gt;BC398,0,((BC398/BD398)-1)*100))</f>
        <v>0</v>
      </c>
      <c r="BW398" s="252">
        <f>IF(BE398=0,0,IF(BE398&gt;BD398,0,((BD398/BE398)-1)*100))</f>
        <v>0</v>
      </c>
      <c r="BX398" s="252">
        <f>IF(BF398=0,0,IF(BF398&gt;BE398,0,((BE398/BF398)-1)*100))</f>
        <v>0</v>
      </c>
      <c r="BY398" s="252">
        <f>IF(BG398=0,0,IF(BG398&gt;BF398,0,((BF398/BG398)-1)*100))</f>
        <v>0</v>
      </c>
      <c r="BZ398" s="252">
        <f>IF(BH398=0,0,IF(BH398&gt;BG398,0,((BG398/BH398)-1)*100))</f>
        <v>0</v>
      </c>
      <c r="CA398" s="253">
        <f>IF(BI398=0,0,IF(BI398&gt;BH398,0,((BH398/BI398)-1)*100))</f>
        <v>0</v>
      </c>
      <c r="CB398" s="250">
        <f>AVERAGE(BK398:CA398)</f>
        <v>4.633418584825233</v>
      </c>
      <c r="CC398" s="250">
        <f>SQRT(AVERAGE((BK398-$CB398)^2,(BL398-$CB398)^2,(BM398-$CB398)^2,(BN398-$CB398)^2,(BO398-$CB398)^2,(BP398-$CB398)^2,(BQ398-$CB398)^2,(BR398-$CB398)^2,(BS398-$CB398)^2,(BT398-$CB398)^2,(BU398-$CB398)^2,(BV398-$CB398)^2,(BW398-$CB398)^2,(BX398-$CB398)^2,(BY398-$CB398)^2,(BZ398-$CB398)^2,(CA398-$CB398)^2))</f>
        <v>10.56470664733515</v>
      </c>
      <c r="CD398" t="s" s="116">
        <v>132</v>
      </c>
      <c r="CE398" t="s" s="402">
        <f>IF(AN398="n/a","n/a",IF(U398&lt;0,"n/a",IF(U398="n/a","n/a",I398+AN398-U398)))</f>
        <v>143</v>
      </c>
      <c r="CF398" t="s" s="402">
        <f>IF(AN398="n/a","n/a",I398+AN398)</f>
        <v>143</v>
      </c>
      <c r="CG398" s="250">
        <f>D398/10+(1000-E398)/100+IF(F398="N",2,IF(F398="Y",1,0))+IF(G398="N",2,IF(G398="Y",1,0))+IF(L398&gt;10,5,L398/2)+IF(S398&gt;100,0,IF(S398&lt;0,0,(100-S398)/10))+IF(U398&gt;100,0,IF(U398&lt;0,0,(100-U398)/10))+IF(X398="-",0,IF(X398="N/A",0,IF(X398&gt;5,0,5-X398)))+IF(Y398&gt;5,0,5-Y398)+IF(Z398="N/A",0,IF(Z398&gt;5,0,5-Z398))+IF(AB398&lt;0,0,IF(AB398="-",0,IF(AB398="N/A",0,IF(AB398&gt;10,5,AB398/2))))+IF(AC398="n/a",0,IF(AC398&lt;0,0,IF(AC398&gt;10,5,AC398/2)))+IF(AE398="n/a",0,IF(AE398&lt;0,0,IF(AE398&gt;10,5,AE398/2)))+AF398/10+IF(AG398&gt;100000,3,IF(AG398&gt;10000,2,IF(AG398&gt;1000,1,0)))+IF(AL398&gt;10,5,AL398/2)+IF(AM398="n/a",0,IF(AM398&gt;10,5,AM398/2))+IF(AN398="n/a",0,IF(AN398&gt;10,5,AN398/2))+IF(AO398="n/a",0,IF(AO398&lt;0,0,IF(AO398&gt;10,5,AO398/2)))+IF(CB398&gt;10,5,CB398/2)</f>
        <v>47.77463722034055</v>
      </c>
      <c r="CH398" s="255">
        <f>IF(AB398="n/a",1.03*AP398,IF(AB398&lt;0,1.01*AP398,IF(AB398&gt;10,1.1*AP398,(1+AB398/100)*AP398)))</f>
        <v>0.33</v>
      </c>
      <c r="CI398" s="256">
        <f>IF($AC398="n/a",1.03*CH398,IF($AC398&lt;0,1.01*CH398,IF($AC398&gt;10,1.1*CH398,(1+$AC398/100)*CH398)))</f>
        <v>0.3399</v>
      </c>
      <c r="CJ398" s="257">
        <f>IF($AE398="n/a",1.03*CI398,IF($AE398&lt;0,1.01*CI398,IF($AE398&gt;10,1.1*CI398,(1+$AE398/100)*CI398)))</f>
        <v>0.350097</v>
      </c>
      <c r="CK398" s="257">
        <f>IF($AE398="n/a",1.03*CJ398,IF($AE398&lt;0,1.01*CJ398,IF($AE398&gt;10,1.1*CJ398,(1+$AE398/100)*CJ398)))</f>
        <v>0.3605999100000001</v>
      </c>
      <c r="CL398" s="258">
        <f>IF($AE398="n/a",1.03*CK398,IF($AE398&lt;0,1.01*CK398,IF($AE398&gt;10,1.1*CK398,(1+$AE398/100)*CK398)))</f>
        <v>0.3714179073000001</v>
      </c>
      <c r="CM398" s="256">
        <f>SUM(CH398:CL398)</f>
        <v>1.7520148173</v>
      </c>
      <c r="CN398" s="253">
        <f>(CM398/H398)*100</f>
        <v>5.191155014222223</v>
      </c>
      <c r="CO398" s="259">
        <v>0.5</v>
      </c>
      <c r="CP398" s="260">
        <v>37.5</v>
      </c>
      <c r="CQ398" s="261">
        <v>-2.4</v>
      </c>
      <c r="CR398" s="260">
        <v>2.9</v>
      </c>
      <c r="CS398" s="261">
        <v>12.2</v>
      </c>
    </row>
    <row r="399" ht="11.25" customHeight="1">
      <c r="A399" t="s" s="116">
        <v>1950</v>
      </c>
      <c r="B399" t="s" s="116">
        <v>1951</v>
      </c>
      <c r="C399" t="s" s="116">
        <v>128</v>
      </c>
      <c r="D399" s="218">
        <v>6</v>
      </c>
      <c r="E399" s="85">
        <v>618</v>
      </c>
      <c r="F399" t="s" s="220">
        <v>129</v>
      </c>
      <c r="G399" t="s" s="221">
        <v>129</v>
      </c>
      <c r="H399" s="493">
        <v>90.05</v>
      </c>
      <c r="I399" s="223">
        <f>(R399/H399)*100</f>
        <v>1.465852304275403</v>
      </c>
      <c r="J399" s="224">
        <v>0.32</v>
      </c>
      <c r="K399" s="224">
        <v>0.33</v>
      </c>
      <c r="L399" s="223">
        <f>((K399/J399)-1)*100</f>
        <v>3.125</v>
      </c>
      <c r="M399" s="226">
        <v>42781</v>
      </c>
      <c r="N399" s="226">
        <v>42783</v>
      </c>
      <c r="O399" s="226">
        <v>42790</v>
      </c>
      <c r="P399" t="s" s="227">
        <v>788</v>
      </c>
      <c r="Q399" s="319"/>
      <c r="R399" s="225">
        <f>K399*4</f>
        <v>1.32</v>
      </c>
      <c r="S399" s="228">
        <f>IF(OR(W399&lt;0.01,W399="n/a"),"n/a",R399/W399*100)</f>
        <v>33.84615384615385</v>
      </c>
      <c r="T399" s="229">
        <f>IF(OR(W399&lt;0.01,Z399="n/a"),"n/a",(H399/SQRT(22.5*W399*(H399/Z399))-1)*100)</f>
        <v>29.33381795662133</v>
      </c>
      <c r="U399" s="223">
        <f>IF(OR(W399&lt;0.01,W399="n/a"),"n/a",H399/W399)</f>
        <v>23.08974358974359</v>
      </c>
      <c r="V399" s="230">
        <v>12</v>
      </c>
      <c r="W399" s="222">
        <v>3.9</v>
      </c>
      <c r="X399" s="222">
        <v>1.92</v>
      </c>
      <c r="Y399" s="231">
        <v>6.84</v>
      </c>
      <c r="Z399" s="232">
        <v>1.63</v>
      </c>
      <c r="AA399" s="233">
        <v>7</v>
      </c>
      <c r="AB399" s="234">
        <v>1.8</v>
      </c>
      <c r="AC399" s="235">
        <v>9.01</v>
      </c>
      <c r="AD399" s="236">
        <v>20.5</v>
      </c>
      <c r="AE399" s="236">
        <v>12</v>
      </c>
      <c r="AF399" s="237">
        <v>7</v>
      </c>
      <c r="AG399" s="238">
        <v>2674</v>
      </c>
      <c r="AH399" s="239">
        <v>1.8</v>
      </c>
      <c r="AI399" s="240">
        <v>0.06</v>
      </c>
      <c r="AJ399" s="384">
        <f>IF(OR(AD399&lt;0,AD399="n/a",AD399=0,AN399="n/a"),"n/a",AN399/AD399)</f>
        <v>0.5959088361877586</v>
      </c>
      <c r="AK399" s="242">
        <f>IF(OR(AN399&lt;0,AN399="n/a",AO399&lt;0,AO399="n/a"),"n/a",AN399/AO399)</f>
        <v>1.893816408067674</v>
      </c>
      <c r="AL399" s="243">
        <f>((AP399/AQ399)^(1/1)-1)*100</f>
        <v>23.46938775510203</v>
      </c>
      <c r="AM399" s="243">
        <f>IF(AS399=0,"n/a",((AP399/AS399)^(1/3)-1)*100)</f>
        <v>17.81064947193527</v>
      </c>
      <c r="AN399" s="243">
        <f>IF(AV399=0,"n/a",((AP399/AV399)^(1/5)-1)*100)</f>
        <v>12.21613114184905</v>
      </c>
      <c r="AO399" s="244">
        <f>IF(BB399=0,"n/a",((AP399/BB399)^(1/10)-1)*100)</f>
        <v>6.450536118394701</v>
      </c>
      <c r="AP399" s="241">
        <v>1.21</v>
      </c>
      <c r="AQ399" s="241">
        <v>0.98</v>
      </c>
      <c r="AR399" s="241">
        <v>0.82</v>
      </c>
      <c r="AS399" s="241">
        <v>0.74</v>
      </c>
      <c r="AT399" s="245"/>
      <c r="AU399" s="241">
        <v>0.6899999999999999</v>
      </c>
      <c r="AV399" s="321">
        <v>0.68</v>
      </c>
      <c r="AW399" s="622"/>
      <c r="AX399" s="583">
        <v>0.68</v>
      </c>
      <c r="AY399" s="394">
        <v>0.68</v>
      </c>
      <c r="AZ399" s="248">
        <v>0.68</v>
      </c>
      <c r="BA399" s="248">
        <v>0.6719000000000001</v>
      </c>
      <c r="BB399" s="317">
        <v>0.6476</v>
      </c>
      <c r="BC399" s="248">
        <v>0.6476</v>
      </c>
      <c r="BD399" s="248">
        <v>0.6168</v>
      </c>
      <c r="BE399" s="248">
        <v>0.5986400000000001</v>
      </c>
      <c r="BF399" s="248">
        <v>0.5194799999999999</v>
      </c>
      <c r="BG399" s="248">
        <v>0.47001</v>
      </c>
      <c r="BH399" s="248">
        <v>0.44526</v>
      </c>
      <c r="BI399" s="249">
        <v>0.42876</v>
      </c>
      <c r="BJ399" s="246">
        <f>SUM(AP399:BI399)</f>
        <v>12.20605</v>
      </c>
      <c r="BK399" s="250">
        <f>((AP399/AQ399)-1)*100</f>
        <v>23.46938775510203</v>
      </c>
      <c r="BL399" s="250">
        <f>((AQ399/AR399)-1)*100</f>
        <v>19.51219512195122</v>
      </c>
      <c r="BM399" s="250">
        <f>((AR399/AS399)-1)*100</f>
        <v>10.81081081081081</v>
      </c>
      <c r="BN399" s="250">
        <f>IF(AU399=0,0,IF(AU399&gt;AS399,0,((AS399/AU399)-1)*100))</f>
        <v>7.246376811594213</v>
      </c>
      <c r="BO399" s="250">
        <f>IF(AV399=0,0,IF(AV399&gt;AU399,0,((AU399/AV399)-1)*100))</f>
        <v>1.470588235294112</v>
      </c>
      <c r="BP399" s="250">
        <f>IF(AX399=0,0,IF(AX399&gt;AV399,0,((AV399/AX399)-1)*100))</f>
        <v>0</v>
      </c>
      <c r="BQ399" s="251">
        <f>IF(AY399=0,0,IF(AY399&gt;AX399,0,((AX399/AY399)-1)*100))</f>
        <v>0</v>
      </c>
      <c r="BR399" s="252">
        <f>IF(AZ399=0,0,IF(AZ399&gt;AY399,0,((AY399/AZ399)-1)*100))</f>
        <v>0</v>
      </c>
      <c r="BS399" s="252">
        <f>IF(BA399=0,0,IF(BA399&gt;AZ399,0,((AZ399/BA399)-1)*100))</f>
        <v>1.205536538175322</v>
      </c>
      <c r="BT399" s="252">
        <f>IF(BB399=0,0,IF(BB399&gt;BA399,0,((BA399/BB399)-1)*100))</f>
        <v>3.752316244595444</v>
      </c>
      <c r="BU399" s="252">
        <f>IF(BC399=0,0,IF(BC399&gt;BB399,0,((BB399/BC399)-1)*100))</f>
        <v>0</v>
      </c>
      <c r="BV399" s="252">
        <f>IF(BD399=0,0,IF(BD399&gt;BC399,0,((BC399/BD399)-1)*100))</f>
        <v>4.993514915693886</v>
      </c>
      <c r="BW399" s="252">
        <f>IF(BE399=0,0,IF(BE399&gt;BD399,0,((BD399/BE399)-1)*100))</f>
        <v>3.033542696779357</v>
      </c>
      <c r="BX399" s="252">
        <f>IF(BF399=0,0,IF(BF399&gt;BE399,0,((BE399/BF399)-1)*100))</f>
        <v>15.23831523831527</v>
      </c>
      <c r="BY399" s="252">
        <f>IF(BG399=0,0,IF(BG399&gt;BF399,0,((BF399/BG399)-1)*100))</f>
        <v>10.52530797217079</v>
      </c>
      <c r="BZ399" s="252">
        <f>IF(BH399=0,0,IF(BH399&gt;BG399,0,((BG399/BH399)-1)*100))</f>
        <v>5.558550060638745</v>
      </c>
      <c r="CA399" s="253">
        <f>IF(BI399=0,0,IF(BI399&gt;BH399,0,((BH399/BI399)-1)*100))</f>
        <v>3.848306745032182</v>
      </c>
      <c r="CB399" s="250">
        <f>AVERAGE(BK399:CA399)</f>
        <v>6.509691126244317</v>
      </c>
      <c r="CC399" s="250">
        <f>SQRT(AVERAGE((BK399-$CB399)^2,(BL399-$CB399)^2,(BM399-$CB399)^2,(BN399-$CB399)^2,(BO399-$CB399)^2,(BP399-$CB399)^2,(BQ399-$CB399)^2,(BR399-$CB399)^2,(BS399-$CB399)^2,(BT399-$CB399)^2,(BU399-$CB399)^2,(BV399-$CB399)^2,(BW399-$CB399)^2,(BX399-$CB399)^2,(BY399-$CB399)^2,(BZ399-$CB399)^2,(CA399-$CB399)^2))</f>
        <v>6.949637707251042</v>
      </c>
      <c r="CD399" t="s" s="116">
        <v>132</v>
      </c>
      <c r="CE399" s="254">
        <f>IF(AN399="n/a","n/a",IF(U399&lt;0,"n/a",IF(U399="n/a","n/a",I399+AN399-U399)))</f>
        <v>-9.407760143619138</v>
      </c>
      <c r="CF399" s="254">
        <f>IF(AN399="n/a","n/a",I399+AN399)</f>
        <v>13.68198344612445</v>
      </c>
      <c r="CG399" s="250">
        <f>D399/10+(1000-E399)/100+IF(F399="N",2,IF(F399="Y",1,0))+IF(G399="N",2,IF(G399="Y",1,0))+IF(L399&gt;10,5,L399/2)+IF(S399&gt;100,0,IF(S399&lt;0,0,(100-S399)/10))+IF(U399&gt;100,0,IF(U399&lt;0,0,(100-U399)/10))+IF(X399="-",0,IF(X399="N/A",0,IF(X399&gt;5,0,5-X399)))+IF(Y399&gt;5,0,5-Y399)+IF(Z399="N/A",0,IF(Z399&gt;5,0,5-Z399))+IF(AB399&lt;0,0,IF(AB399="-",0,IF(AB399="N/A",0,IF(AB399&gt;10,5,AB399/2))))+IF(AC399="n/a",0,IF(AC399&lt;0,0,IF(AC399&gt;10,5,AC399/2)))+IF(AE399="n/a",0,IF(AE399&lt;0,0,IF(AE399&gt;10,5,AE399/2)))+AF399/10+IF(AG399&gt;100000,3,IF(AG399&gt;10000,2,IF(AG399&gt;1000,1,0)))+IF(AL399&gt;10,5,AL399/2)+IF(AM399="n/a",0,IF(AM399&gt;10,5,AM399/2))+IF(AN399="n/a",0,IF(AN399&gt;10,5,AN399/2))+IF(AO399="n/a",0,IF(AO399&lt;0,0,IF(AO399&gt;10,5,AO399/2)))+IF(CB399&gt;10,5,CB399/2)</f>
        <v>60.32402387872976</v>
      </c>
      <c r="CH399" s="255">
        <f>IF(AB399="n/a",1.03*AP399,IF(AB399&lt;0,1.01*AP399,IF(AB399&gt;10,1.1*AP399,(1+AB399/100)*AP399)))</f>
        <v>1.23178</v>
      </c>
      <c r="CI399" s="256">
        <f>IF($AC399="n/a",1.03*CH399,IF($AC399&lt;0,1.01*CH399,IF($AC399&gt;10,1.1*CH399,(1+$AC399/100)*CH399)))</f>
        <v>1.342763378</v>
      </c>
      <c r="CJ399" s="257">
        <f>IF($AE399="n/a",1.03*CI399,IF($AE399&lt;0,1.01*CI399,IF($AE399&gt;10,1.1*CI399,(1+$AE399/100)*CI399)))</f>
        <v>1.4770397158</v>
      </c>
      <c r="CK399" s="257">
        <f>IF($AE399="n/a",1.03*CJ399,IF($AE399&lt;0,1.01*CJ399,IF($AE399&gt;10,1.1*CJ399,(1+$AE399/100)*CJ399)))</f>
        <v>1.624743687380</v>
      </c>
      <c r="CL399" s="258">
        <f>IF($AE399="n/a",1.03*CK399,IF($AE399&lt;0,1.01*CK399,IF($AE399&gt;10,1.1*CK399,(1+$AE399/100)*CK399)))</f>
        <v>1.787218056118</v>
      </c>
      <c r="CM399" s="256">
        <f>SUM(CH399:CL399)</f>
        <v>7.463544837298</v>
      </c>
      <c r="CN399" s="253">
        <f>(CM399/H399)*100</f>
        <v>8.288223028648529</v>
      </c>
      <c r="CO399" s="259">
        <v>1.09</v>
      </c>
      <c r="CP399" s="260">
        <v>27.3</v>
      </c>
      <c r="CQ399" s="261">
        <v>-4.1</v>
      </c>
      <c r="CR399" s="260">
        <v>3.8</v>
      </c>
      <c r="CS399" s="261">
        <v>3.9</v>
      </c>
    </row>
    <row r="400" ht="11.25" customHeight="1">
      <c r="A400" t="s" s="227">
        <v>1952</v>
      </c>
      <c r="B400" t="s" s="116">
        <v>1953</v>
      </c>
      <c r="C400" t="s" s="227">
        <v>128</v>
      </c>
      <c r="D400" s="218">
        <v>6</v>
      </c>
      <c r="E400" s="85">
        <v>667</v>
      </c>
      <c r="F400" t="s" s="220">
        <v>129</v>
      </c>
      <c r="G400" t="s" s="221">
        <v>129</v>
      </c>
      <c r="H400" s="343">
        <v>33.7</v>
      </c>
      <c r="I400" s="223">
        <f>(R400/H400)*100</f>
        <v>2.492581602373887</v>
      </c>
      <c r="J400" s="224">
        <v>0.2</v>
      </c>
      <c r="K400" s="224">
        <v>0.21</v>
      </c>
      <c r="L400" s="223">
        <f>((K400/J400)-1)*100</f>
        <v>4.999999999999982</v>
      </c>
      <c r="M400" s="226">
        <v>42921</v>
      </c>
      <c r="N400" s="226">
        <v>42923</v>
      </c>
      <c r="O400" s="226">
        <v>42937</v>
      </c>
      <c r="P400" t="s" s="227">
        <v>621</v>
      </c>
      <c r="Q400" t="s" s="227">
        <v>131</v>
      </c>
      <c r="R400" s="225">
        <f>K400*4</f>
        <v>0.84</v>
      </c>
      <c r="S400" s="228">
        <f>IF(OR(W400&lt;0.01,W400="n/a"),"n/a",R400/W400*100)</f>
        <v>32.18390804597701</v>
      </c>
      <c r="T400" s="229">
        <f>IF(OR(W400&lt;0.01,Z400="n/a"),"n/a",(H400/SQRT(22.5*W400*(H400/Z400))-1)*100)</f>
        <v>-18.41084555250746</v>
      </c>
      <c r="U400" s="223">
        <f>IF(OR(W400&lt;0.01,W400="n/a"),"n/a",H400/W400)</f>
        <v>12.91187739463602</v>
      </c>
      <c r="V400" s="230">
        <v>12</v>
      </c>
      <c r="W400" s="344">
        <v>2.61</v>
      </c>
      <c r="X400" t="s" s="348">
        <v>143</v>
      </c>
      <c r="Y400" s="504">
        <v>2.81</v>
      </c>
      <c r="Z400" s="346">
        <v>1.16</v>
      </c>
      <c r="AA400" t="s" s="349">
        <v>143</v>
      </c>
      <c r="AB400" t="s" s="345">
        <v>143</v>
      </c>
      <c r="AC400" t="s" s="349">
        <v>143</v>
      </c>
      <c r="AD400" t="s" s="348">
        <v>143</v>
      </c>
      <c r="AE400" t="s" s="348">
        <v>143</v>
      </c>
      <c r="AF400" s="237">
        <v>0</v>
      </c>
      <c r="AG400" s="350">
        <v>78</v>
      </c>
      <c r="AH400" t="s" s="348">
        <v>143</v>
      </c>
      <c r="AI400" t="s" s="348">
        <v>143</v>
      </c>
      <c r="AJ400" t="s" s="265">
        <f>IF(OR(AD400&lt;0,AD400="n/a",AD400=0,AN400="n/a"),"n/a",AN400/AD400)</f>
        <v>143</v>
      </c>
      <c r="AK400" t="s" s="265">
        <f>IF(OR(AN400&lt;0,AN400="n/a",AO400&lt;0,AO400="n/a"),"n/a",AN400/AO400)</f>
        <v>143</v>
      </c>
      <c r="AL400" s="243">
        <f>((AP400/AQ400)^(1/1)-1)*100</f>
        <v>12.9032258064516</v>
      </c>
      <c r="AM400" s="243">
        <f>IF(AS400=0,"n/a",((AP400/AS400)^(1/3)-1)*100)</f>
        <v>12.6247880443606</v>
      </c>
      <c r="AN400" s="243">
        <f>IF(AV400=0,"n/a",((AP400/AV400)^(1/5)-1)*100)</f>
        <v>28.47351571234393</v>
      </c>
      <c r="AO400" s="244">
        <f>IF(BB400=0,"n/a",((AP400/BB400)^(1/10)-1)*100)</f>
        <v>-0.7064699131010932</v>
      </c>
      <c r="AP400" s="241">
        <v>0.7</v>
      </c>
      <c r="AQ400" s="241">
        <v>0.62</v>
      </c>
      <c r="AR400" s="241">
        <v>0.5600000000000001</v>
      </c>
      <c r="AS400" s="241">
        <v>0.49</v>
      </c>
      <c r="AT400" s="245"/>
      <c r="AU400" s="241">
        <v>0.32</v>
      </c>
      <c r="AV400" s="321">
        <v>0.2</v>
      </c>
      <c r="AW400" s="245"/>
      <c r="AX400" s="583">
        <v>0.2</v>
      </c>
      <c r="AY400" s="394">
        <v>0.35</v>
      </c>
      <c r="AZ400" s="317">
        <v>0.8</v>
      </c>
      <c r="BA400" s="248">
        <v>0.8</v>
      </c>
      <c r="BB400" s="248">
        <v>0.75143</v>
      </c>
      <c r="BC400" s="248">
        <v>0.66666</v>
      </c>
      <c r="BD400" s="248">
        <v>0.62856</v>
      </c>
      <c r="BE400" s="317">
        <v>0.60952</v>
      </c>
      <c r="BF400" s="248">
        <v>0.60952</v>
      </c>
      <c r="BG400" s="248">
        <v>0.5714399999999999</v>
      </c>
      <c r="BH400" s="317">
        <v>0</v>
      </c>
      <c r="BI400" s="401">
        <v>0</v>
      </c>
      <c r="BJ400" s="246">
        <f>SUM(AP400:BI400)</f>
        <v>8.877130000000001</v>
      </c>
      <c r="BK400" s="250">
        <f>((AP400/AQ400)-1)*100</f>
        <v>12.9032258064516</v>
      </c>
      <c r="BL400" s="250">
        <f>((AQ400/AR400)-1)*100</f>
        <v>10.7142857142857</v>
      </c>
      <c r="BM400" s="250">
        <f>((AR400/AS400)-1)*100</f>
        <v>14.2857142857143</v>
      </c>
      <c r="BN400" s="250">
        <f>IF(AU400=0,0,IF(AU400&gt;AS400,0,((AS400/AU400)-1)*100))</f>
        <v>53.125</v>
      </c>
      <c r="BO400" s="250">
        <f>IF(AV400=0,0,IF(AV400&gt;AU400,0,((AU400/AV400)-1)*100))</f>
        <v>59.99999999999999</v>
      </c>
      <c r="BP400" s="250">
        <f>IF(AX400=0,0,IF(AX400&gt;AV400,0,((AV400/AX400)-1)*100))</f>
        <v>0</v>
      </c>
      <c r="BQ400" s="251">
        <f>IF(AY400=0,0,IF(AY400&gt;AX400,0,((AX400/AY400)-1)*100))</f>
        <v>0</v>
      </c>
      <c r="BR400" s="252">
        <f>IF(AZ400=0,0,IF(AZ400&gt;AY400,0,((AY400/AZ400)-1)*100))</f>
        <v>0</v>
      </c>
      <c r="BS400" s="252">
        <f>IF(BA400=0,0,IF(BA400&gt;AZ400,0,((AZ400/BA400)-1)*100))</f>
        <v>0</v>
      </c>
      <c r="BT400" s="252">
        <f>IF(BB400=0,0,IF(BB400&gt;BA400,0,((BA400/BB400)-1)*100))</f>
        <v>6.463675924570489</v>
      </c>
      <c r="BU400" s="252">
        <f>IF(BC400=0,0,IF(BC400&gt;BB400,0,((BB400/BC400)-1)*100))</f>
        <v>12.71562715627157</v>
      </c>
      <c r="BV400" s="252">
        <f>IF(BD400=0,0,IF(BD400&gt;BC400,0,((BC400/BD400)-1)*100))</f>
        <v>6.061473844978993</v>
      </c>
      <c r="BW400" s="252">
        <f>IF(BE400=0,0,IF(BE400&gt;BD400,0,((BD400/BE400)-1)*100))</f>
        <v>3.123769523559528</v>
      </c>
      <c r="BX400" s="252">
        <f>IF(BF400=0,0,IF(BF400&gt;BE400,0,((BE400/BF400)-1)*100))</f>
        <v>0</v>
      </c>
      <c r="BY400" s="252">
        <f>IF(BG400=0,0,IF(BG400&gt;BF400,0,((BF400/BG400)-1)*100))</f>
        <v>6.663866722665546</v>
      </c>
      <c r="BZ400" s="252">
        <f>IF(BH400=0,0,IF(BH400&gt;BG400,0,((BG400/BH400)-1)*100))</f>
        <v>0</v>
      </c>
      <c r="CA400" s="253">
        <f>IF(BI400=0,0,IF(BI400&gt;BH400,0,((BH400/BI400)-1)*100))</f>
        <v>0</v>
      </c>
      <c r="CB400" s="250">
        <f>AVERAGE(BK400:CA400)</f>
        <v>10.94450817520575</v>
      </c>
      <c r="CC400" s="250">
        <f>SQRT(AVERAGE((BK400-$CB400)^2,(BL400-$CB400)^2,(BM400-$CB400)^2,(BN400-$CB400)^2,(BO400-$CB400)^2,(BP400-$CB400)^2,(BQ400-$CB400)^2,(BR400-$CB400)^2,(BS400-$CB400)^2,(BT400-$CB400)^2,(BU400-$CB400)^2,(BV400-$CB400)^2,(BW400-$CB400)^2,(BX400-$CB400)^2,(BY400-$CB400)^2,(BZ400-$CB400)^2,(CA400-$CB400)^2))</f>
        <v>17.43173375202203</v>
      </c>
      <c r="CD400" t="s" s="116">
        <v>132</v>
      </c>
      <c r="CE400" s="254">
        <f>IF(AN400="n/a","n/a",IF(U400&lt;0,"n/a",IF(U400="n/a","n/a",I400+AN400-U400)))</f>
        <v>18.0542199200818</v>
      </c>
      <c r="CF400" s="254">
        <f>IF(AN400="n/a","n/a",I400+AN400)</f>
        <v>30.96609731471782</v>
      </c>
      <c r="CG400" s="250">
        <f>D400/10+(1000-E400)/100+IF(F400="N",2,IF(F400="Y",1,0))+IF(G400="N",2,IF(G400="Y",1,0))+IF(L400&gt;10,5,L400/2)+IF(S400&gt;100,0,IF(S400&lt;0,0,(100-S400)/10))+IF(U400&gt;100,0,IF(U400&lt;0,0,(100-U400)/10))+IF(X400="-",0,IF(X400="N/A",0,IF(X400&gt;5,0,5-X400)))+IF(Y400&gt;5,0,5-Y400)+IF(Z400="N/A",0,IF(Z400&gt;5,0,5-Z400))+IF(AB400&lt;0,0,IF(AB400="-",0,IF(AB400="N/A",0,IF(AB400&gt;10,5,AB400/2))))+IF(AC400="n/a",0,IF(AC400&lt;0,0,IF(AC400&gt;10,5,AC400/2)))+IF(AE400="n/a",0,IF(AE400&lt;0,0,IF(AE400&gt;10,5,AE400/2)))+AF400/10+IF(AG400&gt;100000,3,IF(AG400&gt;10000,2,IF(AG400&gt;1000,1,0)))+IF(AL400&gt;10,5,AL400/2)+IF(AM400="n/a",0,IF(AM400&gt;10,5,AM400/2))+IF(AN400="n/a",0,IF(AN400&gt;10,5,AN400/2))+IF(AO400="n/a",0,IF(AO400&lt;0,0,IF(AO400&gt;10,5,AO400/2)))+IF(CB400&gt;10,5,CB400/2)</f>
        <v>47.95042145593869</v>
      </c>
      <c r="CH400" s="255">
        <f>IF(AB400="n/a",1.03*AP400,IF(AB400&lt;0,1.01*AP400,IF(AB400&gt;10,1.1*AP400,(1+AB400/100)*AP400)))</f>
        <v>0.721</v>
      </c>
      <c r="CI400" s="256">
        <f>IF($AC400="n/a",1.03*CH400,IF($AC400&lt;0,1.01*CH400,IF($AC400&gt;10,1.1*CH400,(1+$AC400/100)*CH400)))</f>
        <v>0.74263</v>
      </c>
      <c r="CJ400" s="257">
        <f>IF($AE400="n/a",1.03*CI400,IF($AE400&lt;0,1.01*CI400,IF($AE400&gt;10,1.1*CI400,(1+$AE400/100)*CI400)))</f>
        <v>0.7649089</v>
      </c>
      <c r="CK400" s="257">
        <f>IF($AE400="n/a",1.03*CJ400,IF($AE400&lt;0,1.01*CJ400,IF($AE400&gt;10,1.1*CJ400,(1+$AE400/100)*CJ400)))</f>
        <v>0.7878561670000001</v>
      </c>
      <c r="CL400" s="258">
        <f>IF($AE400="n/a",1.03*CK400,IF($AE400&lt;0,1.01*CK400,IF($AE400&gt;10,1.1*CK400,(1+$AE400/100)*CK400)))</f>
        <v>0.8114918520100001</v>
      </c>
      <c r="CM400" s="256">
        <f>SUM(CH400:CL400)</f>
        <v>3.827886919010</v>
      </c>
      <c r="CN400" s="253">
        <f>(CM400/H400)*100</f>
        <v>11.35871489320475</v>
      </c>
      <c r="CO400" t="s" s="348">
        <v>143</v>
      </c>
      <c r="CP400" s="351">
        <v>27.2</v>
      </c>
      <c r="CQ400" s="352">
        <v>-25.1</v>
      </c>
      <c r="CR400" s="351">
        <v>0.1</v>
      </c>
      <c r="CS400" s="352">
        <v>-0.5</v>
      </c>
    </row>
    <row r="401" ht="11.25" customHeight="1">
      <c r="A401" t="s" s="273">
        <v>1954</v>
      </c>
      <c r="B401" t="s" s="146">
        <v>1955</v>
      </c>
      <c r="C401" t="s" s="273">
        <v>128</v>
      </c>
      <c r="D401" s="267">
        <v>6</v>
      </c>
      <c r="E401" s="85">
        <v>673</v>
      </c>
      <c r="F401" t="s" s="151">
        <v>129</v>
      </c>
      <c r="G401" t="s" s="152">
        <v>129</v>
      </c>
      <c r="H401" s="496">
        <v>36.93</v>
      </c>
      <c r="I401" s="269">
        <f>(R401/H401)*100</f>
        <v>1.191443271053344</v>
      </c>
      <c r="J401" s="270">
        <v>0.1</v>
      </c>
      <c r="K401" s="270">
        <v>0.11</v>
      </c>
      <c r="L401" s="269">
        <f>((K401/J401)-1)*100</f>
        <v>9.999999999999986</v>
      </c>
      <c r="M401" s="272">
        <v>42958</v>
      </c>
      <c r="N401" s="272">
        <v>42962</v>
      </c>
      <c r="O401" s="272">
        <v>42978</v>
      </c>
      <c r="P401" t="s" s="273">
        <v>256</v>
      </c>
      <c r="Q401" s="329"/>
      <c r="R401" s="271">
        <f>K401*4</f>
        <v>0.44</v>
      </c>
      <c r="S401" s="275">
        <f>IF(OR(W401&lt;0.01,W401="n/a"),"n/a",R401/W401*100)</f>
        <v>21.15384615384615</v>
      </c>
      <c r="T401" s="276">
        <f>IF(OR(W401&lt;0.01,Z401="n/a"),"n/a",(H401/SQRT(22.5*W401*(H401/Z401))-1)*100)</f>
        <v>18.84837355822711</v>
      </c>
      <c r="U401" s="269">
        <f>IF(OR(W401&lt;0.01,W401="n/a"),"n/a",H401/W401)</f>
        <v>17.75480769230769</v>
      </c>
      <c r="V401" s="277">
        <v>12</v>
      </c>
      <c r="W401" s="268">
        <v>2.08</v>
      </c>
      <c r="X401" t="s" s="367">
        <v>143</v>
      </c>
      <c r="Y401" s="278">
        <v>5.22</v>
      </c>
      <c r="Z401" s="279">
        <v>1.79</v>
      </c>
      <c r="AA401" t="s" s="538">
        <v>143</v>
      </c>
      <c r="AB401" s="281">
        <v>4.6</v>
      </c>
      <c r="AC401" t="s" s="568">
        <v>143</v>
      </c>
      <c r="AD401" s="283">
        <v>4.5</v>
      </c>
      <c r="AE401" t="s" s="569">
        <v>143</v>
      </c>
      <c r="AF401" s="284">
        <v>1</v>
      </c>
      <c r="AG401" s="285">
        <v>312</v>
      </c>
      <c r="AH401" s="286">
        <v>6.2</v>
      </c>
      <c r="AI401" s="287">
        <v>0.08</v>
      </c>
      <c r="AJ401" s="288">
        <f>IF(OR(AD401&lt;0,AD401="n/a",AD401=0,AN401="n/a"),"n/a",AN401/AD401)</f>
        <v>2.139161763398982</v>
      </c>
      <c r="AK401" s="289">
        <f>IF(OR(AN401&lt;0,AN401="n/a",AO401&lt;0,AO401="n/a"),"n/a",AN401/AO401)</f>
        <v>1.240750114896605</v>
      </c>
      <c r="AL401" s="290">
        <f>((AP401/AQ401)^(1/1)-1)*100</f>
        <v>8.571428571428585</v>
      </c>
      <c r="AM401" s="290">
        <f>IF(AS401=0,"n/a",((AP401/AS401)^(1/3)-1)*100)</f>
        <v>7.022222991016425</v>
      </c>
      <c r="AN401" s="290">
        <f>IF(AV401=0,"n/a",((AP401/AV401)^(1/5)-1)*100)</f>
        <v>9.626227935295418</v>
      </c>
      <c r="AO401" s="291">
        <f>IF(BB401=0,"n/a",((AP401/BB401)^(1/10)-1)*100)</f>
        <v>7.758393748847325</v>
      </c>
      <c r="AP401" s="288">
        <v>0.38</v>
      </c>
      <c r="AQ401" s="288">
        <v>0.35</v>
      </c>
      <c r="AR401" s="288">
        <v>0.33</v>
      </c>
      <c r="AS401" s="288">
        <v>0.31</v>
      </c>
      <c r="AT401" s="292"/>
      <c r="AU401" s="288">
        <v>0.27</v>
      </c>
      <c r="AV401" s="510">
        <v>0.24</v>
      </c>
      <c r="AW401" s="292"/>
      <c r="AX401" s="524">
        <v>0.24</v>
      </c>
      <c r="AY401" s="294">
        <v>0.24</v>
      </c>
      <c r="AZ401" s="295">
        <v>0.22</v>
      </c>
      <c r="BA401" s="295">
        <v>0.19</v>
      </c>
      <c r="BB401" s="426">
        <v>0.18</v>
      </c>
      <c r="BC401" s="426">
        <v>0.18</v>
      </c>
      <c r="BD401" s="295">
        <v>0.18</v>
      </c>
      <c r="BE401" s="295">
        <v>0.16</v>
      </c>
      <c r="BF401" s="295">
        <v>0.14333</v>
      </c>
      <c r="BG401" s="426">
        <v>0.125</v>
      </c>
      <c r="BH401" s="426">
        <v>0.125</v>
      </c>
      <c r="BI401" s="494">
        <v>0.125</v>
      </c>
      <c r="BJ401" s="293">
        <f>SUM(AP401:BI401)</f>
        <v>3.988330000000001</v>
      </c>
      <c r="BK401" s="297">
        <f>((AP401/AQ401)-1)*100</f>
        <v>8.571428571428585</v>
      </c>
      <c r="BL401" s="297">
        <f>((AQ401/AR401)-1)*100</f>
        <v>6.060606060606055</v>
      </c>
      <c r="BM401" s="297">
        <f>((AR401/AS401)-1)*100</f>
        <v>6.451612903225823</v>
      </c>
      <c r="BN401" s="297">
        <f>IF(AU401=0,0,IF(AU401&gt;AS401,0,((AS401/AU401)-1)*100))</f>
        <v>14.81481481481481</v>
      </c>
      <c r="BO401" s="297">
        <f>IF(AV401=0,0,IF(AV401&gt;AU401,0,((AU401/AV401)-1)*100))</f>
        <v>12.50000000000002</v>
      </c>
      <c r="BP401" s="297">
        <f>IF(AX401=0,0,IF(AX401&gt;AV401,0,((AV401/AX401)-1)*100))</f>
        <v>0</v>
      </c>
      <c r="BQ401" s="298">
        <f>IF(AY401=0,0,IF(AY401&gt;AX401,0,((AX401/AY401)-1)*100))</f>
        <v>0</v>
      </c>
      <c r="BR401" s="299">
        <f>IF(AZ401=0,0,IF(AZ401&gt;AY401,0,((AY401/AZ401)-1)*100))</f>
        <v>9.090909090909083</v>
      </c>
      <c r="BS401" s="299">
        <f>IF(BA401=0,0,IF(BA401&gt;AZ401,0,((AZ401/BA401)-1)*100))</f>
        <v>15.78947368421053</v>
      </c>
      <c r="BT401" s="299">
        <f>IF(BB401=0,0,IF(BB401&gt;BA401,0,((BA401/BB401)-1)*100))</f>
        <v>5.555555555555558</v>
      </c>
      <c r="BU401" s="299">
        <f>IF(BC401=0,0,IF(BC401&gt;BB401,0,((BB401/BC401)-1)*100))</f>
        <v>0</v>
      </c>
      <c r="BV401" s="299">
        <f>IF(BD401=0,0,IF(BD401&gt;BC401,0,((BC401/BD401)-1)*100))</f>
        <v>0</v>
      </c>
      <c r="BW401" s="299">
        <f>IF(BE401=0,0,IF(BE401&gt;BD401,0,((BD401/BE401)-1)*100))</f>
        <v>12.5</v>
      </c>
      <c r="BX401" s="299">
        <f>IF(BF401=0,0,IF(BF401&gt;BE401,0,((BE401/BF401)-1)*100))</f>
        <v>11.6305030349543</v>
      </c>
      <c r="BY401" s="299">
        <f>IF(BG401=0,0,IF(BG401&gt;BF401,0,((BF401/BG401)-1)*100))</f>
        <v>14.66400000000001</v>
      </c>
      <c r="BZ401" s="299">
        <f>IF(BH401=0,0,IF(BH401&gt;BG401,0,((BG401/BH401)-1)*100))</f>
        <v>0</v>
      </c>
      <c r="CA401" s="300">
        <f>IF(BI401=0,0,IF(BI401&gt;BH401,0,((BH401/BI401)-1)*100))</f>
        <v>0</v>
      </c>
      <c r="CB401" s="297">
        <f>AVERAGE(BK401:CA401)</f>
        <v>6.9193472773944</v>
      </c>
      <c r="CC401" s="297">
        <f>SQRT(AVERAGE((BK401-$CB401)^2,(BL401-$CB401)^2,(BM401-$CB401)^2,(BN401-$CB401)^2,(BO401-$CB401)^2,(BP401-$CB401)^2,(BQ401-$CB401)^2,(BR401-$CB401)^2,(BS401-$CB401)^2,(BT401-$CB401)^2,(BU401-$CB401)^2,(BV401-$CB401)^2,(BW401-$CB401)^2,(BX401-$CB401)^2,(BY401-$CB401)^2,(BZ401-$CB401)^2,(CA401-$CB401)^2))</f>
        <v>5.856142816381838</v>
      </c>
      <c r="CD401" t="s" s="146">
        <v>132</v>
      </c>
      <c r="CE401" s="301">
        <f>IF(AN401="n/a","n/a",IF(U401&lt;0,"n/a",IF(U401="n/a","n/a",I401+AN401-U401)))</f>
        <v>-6.937136485958927</v>
      </c>
      <c r="CF401" s="301">
        <f>IF(AN401="n/a","n/a",I401+AN401)</f>
        <v>10.81767120634876</v>
      </c>
      <c r="CG401" s="297">
        <f>D401/10+(1000-E401)/100+IF(F401="N",2,IF(F401="Y",1,0))+IF(G401="N",2,IF(G401="Y",1,0))+IF(L401&gt;10,5,L401/2)+IF(S401&gt;100,0,IF(S401&lt;0,0,(100-S401)/10))+IF(U401&gt;100,0,IF(U401&lt;0,0,(100-U401)/10))+IF(X401="-",0,IF(X401="N/A",0,IF(X401&gt;5,0,5-X401)))+IF(Y401&gt;5,0,5-Y401)+IF(Z401="N/A",0,IF(Z401&gt;5,0,5-Z401))+IF(AB401&lt;0,0,IF(AB401="-",0,IF(AB401="N/A",0,IF(AB401&gt;10,5,AB401/2))))+IF(AC401="n/a",0,IF(AC401&lt;0,0,IF(AC401&gt;10,5,AC401/2)))+IF(AE401="n/a",0,IF(AE401&lt;0,0,IF(AE401&gt;10,5,AE401/2)))+AF401/10+IF(AG401&gt;100000,3,IF(AG401&gt;10000,2,IF(AG401&gt;1000,1,0)))+IF(AL401&gt;10,5,AL401/2)+IF(AM401="n/a",0,IF(AM401&gt;10,5,AM401/2))+IF(AN401="n/a",0,IF(AN401&gt;10,5,AN401/2))+IF(AO401="n/a",0,IF(AO401&lt;0,0,IF(AO401&gt;10,5,AO401/2)))+IF(CB401&gt;10,5,CB401/2)</f>
        <v>50.53794487737569</v>
      </c>
      <c r="CH401" s="302">
        <f>IF(AB401="n/a",1.03*AP401,IF(AB401&lt;0,1.01*AP401,IF(AB401&gt;10,1.1*AP401,(1+AB401/100)*AP401)))</f>
        <v>0.39748</v>
      </c>
      <c r="CI401" s="303">
        <f>IF($AC401="n/a",1.03*CH401,IF($AC401&lt;0,1.01*CH401,IF($AC401&gt;10,1.1*CH401,(1+$AC401/100)*CH401)))</f>
        <v>0.4094044</v>
      </c>
      <c r="CJ401" s="304">
        <f>IF($AE401="n/a",1.03*CI401,IF($AE401&lt;0,1.01*CI401,IF($AE401&gt;10,1.1*CI401,(1+$AE401/100)*CI401)))</f>
        <v>0.421686532</v>
      </c>
      <c r="CK401" s="304">
        <f>IF($AE401="n/a",1.03*CJ401,IF($AE401&lt;0,1.01*CJ401,IF($AE401&gt;10,1.1*CJ401,(1+$AE401/100)*CJ401)))</f>
        <v>0.434337127960</v>
      </c>
      <c r="CL401" s="305">
        <f>IF($AE401="n/a",1.03*CK401,IF($AE401&lt;0,1.01*CK401,IF($AE401&gt;10,1.1*CK401,(1+$AE401/100)*CK401)))</f>
        <v>0.4473672417988001</v>
      </c>
      <c r="CM401" s="303">
        <f>SUM(CH401:CL401)</f>
        <v>2.1102753017588</v>
      </c>
      <c r="CN401" s="300">
        <f>(CM401/H401)*100</f>
        <v>5.714257518978608</v>
      </c>
      <c r="CO401" s="306">
        <v>0.6899999999999999</v>
      </c>
      <c r="CP401" s="307">
        <v>53</v>
      </c>
      <c r="CQ401" s="308">
        <v>-7.2</v>
      </c>
      <c r="CR401" s="307">
        <v>6.5</v>
      </c>
      <c r="CS401" s="308">
        <v>9.9</v>
      </c>
    </row>
    <row r="402" ht="11.25" customHeight="1">
      <c r="A402" t="s" s="173">
        <v>1956</v>
      </c>
      <c r="B402" t="s" s="110">
        <v>1957</v>
      </c>
      <c r="C402" t="s" s="173">
        <v>1072</v>
      </c>
      <c r="D402" s="174">
        <v>6</v>
      </c>
      <c r="E402" s="85">
        <v>659</v>
      </c>
      <c r="F402" t="s" s="118">
        <v>141</v>
      </c>
      <c r="G402" t="s" s="113">
        <v>141</v>
      </c>
      <c r="H402" s="495">
        <v>53.86</v>
      </c>
      <c r="I402" s="177">
        <f>(R402/H402)*100</f>
        <v>0.928332714444857</v>
      </c>
      <c r="J402" s="311">
        <v>0.1</v>
      </c>
      <c r="K402" s="311">
        <v>0.125</v>
      </c>
      <c r="L402" s="177">
        <f>((K402/J402)-1)*100</f>
        <v>25</v>
      </c>
      <c r="M402" s="179">
        <v>42891</v>
      </c>
      <c r="N402" s="179">
        <v>42893</v>
      </c>
      <c r="O402" s="179">
        <v>42914</v>
      </c>
      <c r="P402" t="s" s="173">
        <v>354</v>
      </c>
      <c r="Q402" s="675"/>
      <c r="R402" s="180">
        <f>K402*4</f>
        <v>0.5</v>
      </c>
      <c r="S402" s="181">
        <f>IF(OR(W402&lt;0.01,W402="n/a"),"n/a",R402/W402*100)</f>
        <v>14.32664756446991</v>
      </c>
      <c r="T402" s="182">
        <f>IF(OR(W402&lt;0.01,Z402="n/a"),"n/a",(H402/SQRT(22.5*W402*(H402/Z402))-1)*100)</f>
        <v>61.65594840354696</v>
      </c>
      <c r="U402" s="177">
        <f>IF(OR(W402&lt;0.01,W402="n/a"),"n/a",H402/W402)</f>
        <v>15.43266475644699</v>
      </c>
      <c r="V402" s="183">
        <v>12</v>
      </c>
      <c r="W402" s="176">
        <v>3.49</v>
      </c>
      <c r="X402" s="176">
        <v>1.4</v>
      </c>
      <c r="Y402" s="184">
        <v>1.57</v>
      </c>
      <c r="Z402" s="185">
        <v>3.81</v>
      </c>
      <c r="AA402" s="186">
        <v>25.1</v>
      </c>
      <c r="AB402" s="187">
        <v>8.5</v>
      </c>
      <c r="AC402" s="188">
        <v>25.84</v>
      </c>
      <c r="AD402" s="189">
        <v>72.90000000000001</v>
      </c>
      <c r="AE402" s="189">
        <v>10.99</v>
      </c>
      <c r="AF402" s="190">
        <v>17</v>
      </c>
      <c r="AG402" s="191">
        <v>32835</v>
      </c>
      <c r="AH402" s="192">
        <v>0.3</v>
      </c>
      <c r="AI402" s="193">
        <v>0.38</v>
      </c>
      <c r="AJ402" s="194">
        <f>IF(OR(AD402&lt;0,AD402="n/a",AD402=0,AN402="n/a"),"n/a",AN402/AD402)</f>
        <v>1.093574635622787</v>
      </c>
      <c r="AK402" s="195">
        <f>IF(OR(AN402&lt;0,AN402="n/a",AO402&lt;0,AO402="n/a"),"n/a",AN402/AO402)</f>
        <v>2.340602815665031</v>
      </c>
      <c r="AL402" s="196">
        <f>((AP402/AQ402)^(1/1)-1)*100</f>
        <v>31.57894736842106</v>
      </c>
      <c r="AM402" s="196">
        <f>IF(AS402=0,"n/a",((AP402/AS402)^(1/3)-1)*100)</f>
        <v>42.35169361004017</v>
      </c>
      <c r="AN402" s="196">
        <f>IF(AV402=0,"n/a",((AP402/AV402)^(1/5)-1)*100)</f>
        <v>79.72159093690117</v>
      </c>
      <c r="AO402" s="197">
        <f>IF(BB402=0,"n/a",((AP402/BB402)^(1/10)-1)*100)</f>
        <v>34.06028156650321</v>
      </c>
      <c r="AP402" s="194">
        <v>0.375</v>
      </c>
      <c r="AQ402" s="194">
        <v>0.285</v>
      </c>
      <c r="AR402" s="194">
        <v>0.22</v>
      </c>
      <c r="AS402" s="194">
        <v>0.13</v>
      </c>
      <c r="AT402" s="199"/>
      <c r="AU402" s="194">
        <v>0.035</v>
      </c>
      <c r="AV402" s="198">
        <v>0.02</v>
      </c>
      <c r="AW402" s="199"/>
      <c r="AX402" s="398">
        <v>0.02</v>
      </c>
      <c r="AY402" s="370">
        <v>0.02</v>
      </c>
      <c r="AZ402" s="203">
        <v>0.02</v>
      </c>
      <c r="BA402" s="203">
        <v>0.02</v>
      </c>
      <c r="BB402" s="203">
        <v>0.02</v>
      </c>
      <c r="BC402" s="203">
        <v>0.02</v>
      </c>
      <c r="BD402" s="203">
        <v>0.02</v>
      </c>
      <c r="BE402" s="203">
        <v>0.02</v>
      </c>
      <c r="BF402" s="203">
        <v>0.02</v>
      </c>
      <c r="BG402" s="202">
        <v>0.02</v>
      </c>
      <c r="BH402" s="202">
        <v>0.016</v>
      </c>
      <c r="BI402" s="314">
        <v>0.01512</v>
      </c>
      <c r="BJ402" s="200">
        <f>SUM(AP402:BI402)</f>
        <v>1.29612</v>
      </c>
      <c r="BK402" s="205">
        <f>((AP402/AQ402)-1)*100</f>
        <v>31.57894736842106</v>
      </c>
      <c r="BL402" s="205">
        <f>((AQ402/AR402)-1)*100</f>
        <v>29.54545454545454</v>
      </c>
      <c r="BM402" s="205">
        <f>((AR402/AS402)-1)*100</f>
        <v>69.23076923076923</v>
      </c>
      <c r="BN402" s="205">
        <f>IF(AU402=0,0,IF(AU402&gt;AS402,0,((AS402/AU402)-1)*100))</f>
        <v>271.4285714285714</v>
      </c>
      <c r="BO402" s="205">
        <f>IF(AV402=0,0,IF(AV402&gt;AU402,0,((AU402/AV402)-1)*100))</f>
        <v>75.00000000000003</v>
      </c>
      <c r="BP402" s="205">
        <f>IF(AX402=0,0,IF(AX402&gt;AV402,0,((AV402/AX402)-1)*100))</f>
        <v>0</v>
      </c>
      <c r="BQ402" s="206">
        <f>IF(AY402=0,0,IF(AY402&gt;AX402,0,((AX402/AY402)-1)*100))</f>
        <v>0</v>
      </c>
      <c r="BR402" s="207">
        <f>IF(AZ402=0,0,IF(AZ402&gt;AY402,0,((AY402/AZ402)-1)*100))</f>
        <v>0</v>
      </c>
      <c r="BS402" s="207">
        <f>IF(BA402=0,0,IF(BA402&gt;AZ402,0,((AZ402/BA402)-1)*100))</f>
        <v>0</v>
      </c>
      <c r="BT402" s="207">
        <f>IF(BB402=0,0,IF(BB402&gt;BA402,0,((BA402/BB402)-1)*100))</f>
        <v>0</v>
      </c>
      <c r="BU402" s="207">
        <f>IF(BC402=0,0,IF(BC402&gt;BB402,0,((BB402/BC402)-1)*100))</f>
        <v>0</v>
      </c>
      <c r="BV402" s="207">
        <f>IF(BD402=0,0,IF(BD402&gt;BC402,0,((BC402/BD402)-1)*100))</f>
        <v>0</v>
      </c>
      <c r="BW402" s="207">
        <f>IF(BE402=0,0,IF(BE402&gt;BD402,0,((BD402/BE402)-1)*100))</f>
        <v>0</v>
      </c>
      <c r="BX402" s="207">
        <f>IF(BF402=0,0,IF(BF402&gt;BE402,0,((BE402/BF402)-1)*100))</f>
        <v>0</v>
      </c>
      <c r="BY402" s="207">
        <f>IF(BG402=0,0,IF(BG402&gt;BF402,0,((BF402/BG402)-1)*100))</f>
        <v>0</v>
      </c>
      <c r="BZ402" s="207">
        <f>IF(BH402=0,0,IF(BH402&gt;BG402,0,((BG402/BH402)-1)*100))</f>
        <v>25</v>
      </c>
      <c r="CA402" s="208">
        <f>IF(BI402=0,0,IF(BI402&gt;BH402,0,((BH402/BI402)-1)*100))</f>
        <v>5.820105820105814</v>
      </c>
      <c r="CB402" s="205">
        <f>AVERAGE(BK402:CA402)</f>
        <v>29.85904990548953</v>
      </c>
      <c r="CC402" s="205">
        <f>SQRT(AVERAGE((BK402-$CB402)^2,(BL402-$CB402)^2,(BM402-$CB402)^2,(BN402-$CB402)^2,(BO402-$CB402)^2,(BP402-$CB402)^2,(BQ402-$CB402)^2,(BR402-$CB402)^2,(BS402-$CB402)^2,(BT402-$CB402)^2,(BU402-$CB402)^2,(BV402-$CB402)^2,(BW402-$CB402)^2,(BX402-$CB402)^2,(BY402-$CB402)^2,(BZ402-$CB402)^2,(CA402-$CB402)^2))</f>
        <v>64.83637213949871</v>
      </c>
      <c r="CD402" t="s" s="110">
        <v>137</v>
      </c>
      <c r="CE402" s="209">
        <f>IF(AN402="n/a","n/a",IF(U402&lt;0,"n/a",IF(U402="n/a","n/a",I402+AN402-U402)))</f>
        <v>65.21725889489903</v>
      </c>
      <c r="CF402" s="209">
        <f>IF(AN402="n/a","n/a",I402+AN402)</f>
        <v>80.64992365134603</v>
      </c>
      <c r="CG402" s="205">
        <f>D402/10+(1000-E402)/100+IF(F402="N",2,IF(F402="Y",1,0))+IF(G402="N",2,IF(G402="Y",1,0))+IF(L402&gt;10,5,L402/2)+IF(S402&gt;100,0,IF(S402&lt;0,0,(100-S402)/10))+IF(U402&gt;100,0,IF(U402&lt;0,0,(100-U402)/10))+IF(X402="-",0,IF(X402="N/A",0,IF(X402&gt;5,0,5-X402)))+IF(Y402&gt;5,0,5-Y402)+IF(Z402="N/A",0,IF(Z402&gt;5,0,5-Z402))+IF(AB402&lt;0,0,IF(AB402="-",0,IF(AB402="N/A",0,IF(AB402&gt;10,5,AB402/2))))+IF(AC402="n/a",0,IF(AC402&lt;0,0,IF(AC402&gt;10,5,AC402/2)))+IF(AE402="n/a",0,IF(AE402&lt;0,0,IF(AE402&gt;10,5,AE402/2)))+AF402/10+IF(AG402&gt;100000,3,IF(AG402&gt;10000,2,IF(AG402&gt;1000,1,0)))+IF(AL402&gt;10,5,AL402/2)+IF(AM402="n/a",0,IF(AM402&gt;10,5,AM402/2))+IF(AN402="n/a",0,IF(AN402&gt;10,5,AN402/2))+IF(AO402="n/a",0,IF(AO402&lt;0,0,IF(AO402&gt;10,5,AO402/2)))+IF(CB402&gt;10,5,CB402/2)</f>
        <v>79.20406876790831</v>
      </c>
      <c r="CH402" s="315">
        <f>IF(AB402="n/a",1.03*AP402,IF(AB402&lt;0,1.01*AP402,IF(AB402&gt;10,1.1*AP402,(1+AB402/100)*AP402)))</f>
        <v>0.406875</v>
      </c>
      <c r="CI402" s="211">
        <f>IF($AC402="n/a",1.03*CH402,IF($AC402&lt;0,1.01*CH402,IF($AC402&gt;10,1.1*CH402,(1+$AC402/100)*CH402)))</f>
        <v>0.4475625</v>
      </c>
      <c r="CJ402" s="212">
        <f>IF($AE402="n/a",1.03*CI402,IF($AE402&lt;0,1.01*CI402,IF($AE402&gt;10,1.1*CI402,(1+$AE402/100)*CI402)))</f>
        <v>0.4923187500000001</v>
      </c>
      <c r="CK402" s="212">
        <f>IF($AE402="n/a",1.03*CJ402,IF($AE402&lt;0,1.01*CJ402,IF($AE402&gt;10,1.1*CJ402,(1+$AE402/100)*CJ402)))</f>
        <v>0.5415506250000002</v>
      </c>
      <c r="CL402" s="210">
        <f>IF($AE402="n/a",1.03*CK402,IF($AE402&lt;0,1.01*CK402,IF($AE402&gt;10,1.1*CK402,(1+$AE402/100)*CK402)))</f>
        <v>0.5957056875000002</v>
      </c>
      <c r="CM402" s="211">
        <f>SUM(CH402:CL402)</f>
        <v>2.4840125625</v>
      </c>
      <c r="CN402" s="208">
        <f>(CM402/H402)*100</f>
        <v>4.6119802497215</v>
      </c>
      <c r="CO402" s="213">
        <v>1.33</v>
      </c>
      <c r="CP402" s="214">
        <v>37.6</v>
      </c>
      <c r="CQ402" s="215">
        <v>-16.4</v>
      </c>
      <c r="CR402" s="214">
        <v>-2.6</v>
      </c>
      <c r="CS402" s="215">
        <v>-4.6</v>
      </c>
    </row>
    <row r="403" ht="11.25" customHeight="1">
      <c r="A403" t="s" s="227">
        <v>1958</v>
      </c>
      <c r="B403" t="s" s="116">
        <v>1959</v>
      </c>
      <c r="C403" t="s" s="227">
        <v>128</v>
      </c>
      <c r="D403" s="218">
        <v>5</v>
      </c>
      <c r="E403" s="85">
        <v>708</v>
      </c>
      <c r="F403" t="s" s="220">
        <v>55</v>
      </c>
      <c r="G403" t="s" s="221">
        <v>55</v>
      </c>
      <c r="H403" s="493">
        <v>21</v>
      </c>
      <c r="I403" s="223">
        <f>(R403/H403)*100</f>
        <v>2.095238095238095</v>
      </c>
      <c r="J403" s="224">
        <v>0.1</v>
      </c>
      <c r="K403" s="224">
        <v>0.11</v>
      </c>
      <c r="L403" s="223">
        <f>((K403/J403)-1)*100</f>
        <v>9.999999999999986</v>
      </c>
      <c r="M403" s="327">
        <v>42614</v>
      </c>
      <c r="N403" s="327">
        <v>42619</v>
      </c>
      <c r="O403" s="327">
        <v>42629</v>
      </c>
      <c r="P403" t="s" s="227">
        <v>720</v>
      </c>
      <c r="Q403" s="395"/>
      <c r="R403" s="225">
        <f>K403*4</f>
        <v>0.44</v>
      </c>
      <c r="S403" s="228">
        <f>IF(OR(W403&lt;0.01,W403="n/a"),"n/a",R403/W403*100)</f>
        <v>27.32919254658385</v>
      </c>
      <c r="T403" s="229">
        <f>IF(OR(W403&lt;0.01,Z403="n/a"),"n/a",(H403/SQRT(22.5*W403*(H403/Z403))-1)*100)</f>
        <v>-12.19256906425157</v>
      </c>
      <c r="U403" s="223">
        <f>IF(OR(W403&lt;0.01,W403="n/a"),"n/a",H403/W403)</f>
        <v>13.04347826086956</v>
      </c>
      <c r="V403" s="230">
        <v>12</v>
      </c>
      <c r="W403" s="222">
        <v>1.61</v>
      </c>
      <c r="X403" t="s" s="399">
        <v>143</v>
      </c>
      <c r="Y403" s="231">
        <v>2.86</v>
      </c>
      <c r="Z403" s="232">
        <v>1.33</v>
      </c>
      <c r="AA403" s="233">
        <v>10.3</v>
      </c>
      <c r="AB403" s="234">
        <v>19.6</v>
      </c>
      <c r="AC403" t="s" s="422">
        <v>143</v>
      </c>
      <c r="AD403" s="236">
        <v>22.5</v>
      </c>
      <c r="AE403" t="s" s="416">
        <v>143</v>
      </c>
      <c r="AF403" s="237">
        <v>1</v>
      </c>
      <c r="AG403" s="238">
        <v>53</v>
      </c>
      <c r="AH403" s="239">
        <v>13</v>
      </c>
      <c r="AI403" s="240">
        <v>0</v>
      </c>
      <c r="AJ403" s="241">
        <f>IF(OR(AD403&lt;0,AD403="n/a",AD403=0,AN403="n/a"),"n/a",AN403/AD403)</f>
        <v>1.477541059442206</v>
      </c>
      <c r="AK403" t="s" s="265">
        <f>IF(OR(AN403&lt;0,AN403="n/a",AO403&lt;0,AO403="n/a"),"n/a",AN403/AO403)</f>
        <v>143</v>
      </c>
      <c r="AL403" s="243">
        <f>((AP403/AQ403)^(1/1)-1)*100</f>
        <v>4.999999999999982</v>
      </c>
      <c r="AM403" s="243">
        <f>IF(AS403=0,"n/a",((AP403/AS403)^(1/3)-1)*100)</f>
        <v>28.05791649874942</v>
      </c>
      <c r="AN403" s="243">
        <f>IF(AV403=0,"n/a",((AP403/AV403)^(1/5)-1)*100)</f>
        <v>33.24467383744965</v>
      </c>
      <c r="AO403" s="244">
        <f>IF(BB403=0,"n/a",((AP403/BB403)^(1/10)-1)*100)</f>
        <v>-2.113095557364431</v>
      </c>
      <c r="AP403" s="241">
        <v>0.42</v>
      </c>
      <c r="AQ403" s="241">
        <v>0.4</v>
      </c>
      <c r="AR403" s="321">
        <v>0.32</v>
      </c>
      <c r="AS403" s="241">
        <v>0.2</v>
      </c>
      <c r="AT403" s="245"/>
      <c r="AU403" s="241">
        <v>0.16</v>
      </c>
      <c r="AV403" s="321">
        <v>0.1</v>
      </c>
      <c r="AW403" s="245"/>
      <c r="AX403" s="241">
        <v>0.1</v>
      </c>
      <c r="AY403" s="623">
        <v>0.07000000000000001</v>
      </c>
      <c r="AZ403" s="648">
        <v>0.5600000000000001</v>
      </c>
      <c r="BA403" s="648">
        <v>0.55</v>
      </c>
      <c r="BB403" s="317">
        <v>0.52</v>
      </c>
      <c r="BC403" s="317">
        <v>0.52</v>
      </c>
      <c r="BD403" s="317">
        <v>0.52</v>
      </c>
      <c r="BE403" s="317">
        <v>0.52</v>
      </c>
      <c r="BF403" s="317">
        <v>0.52</v>
      </c>
      <c r="BG403" s="317">
        <v>0.52</v>
      </c>
      <c r="BH403" s="248">
        <v>0.52</v>
      </c>
      <c r="BI403" s="249">
        <v>0.51</v>
      </c>
      <c r="BJ403" s="246">
        <f>SUM(AP403:BI403)</f>
        <v>7.029999999999998</v>
      </c>
      <c r="BK403" s="250">
        <f>((AP403/AQ403)-1)*100</f>
        <v>4.999999999999982</v>
      </c>
      <c r="BL403" s="250">
        <f>((AQ403/AR403)-1)*100</f>
        <v>25</v>
      </c>
      <c r="BM403" s="250">
        <f>((AR403/AS403)-1)*100</f>
        <v>59.99999999999999</v>
      </c>
      <c r="BN403" s="250">
        <f>IF(AU403=0,0,IF(AU403&gt;AS403,0,((AS403/AU403)-1)*100))</f>
        <v>25</v>
      </c>
      <c r="BO403" s="250">
        <f>IF(AV403=0,0,IF(AV403&gt;AU403,0,((AU403/AV403)-1)*100))</f>
        <v>59.99999999999999</v>
      </c>
      <c r="BP403" s="250">
        <f>IF(AX403=0,0,IF(AX403&gt;AV403,0,((AV403/AX403)-1)*100))</f>
        <v>0</v>
      </c>
      <c r="BQ403" s="251">
        <f>IF(AY403=0,0,IF(AY403&gt;AX403,0,((AX403/AY403)-1)*100))</f>
        <v>42.85714285714286</v>
      </c>
      <c r="BR403" s="252">
        <f>IF(AZ403=0,0,IF(AZ403&gt;AY403,0,((AY403/AZ403)-1)*100))</f>
        <v>0</v>
      </c>
      <c r="BS403" s="252">
        <f>IF(BA403=0,0,IF(BA403&gt;AZ403,0,((AZ403/BA403)-1)*100))</f>
        <v>1.81818181818183</v>
      </c>
      <c r="BT403" s="252">
        <f>IF(BB403=0,0,IF(BB403&gt;BA403,0,((BA403/BB403)-1)*100))</f>
        <v>5.769230769230771</v>
      </c>
      <c r="BU403" s="252">
        <f>IF(BC403=0,0,IF(BC403&gt;BB403,0,((BB403/BC403)-1)*100))</f>
        <v>0</v>
      </c>
      <c r="BV403" s="252">
        <f>IF(BD403=0,0,IF(BD403&gt;BC403,0,((BC403/BD403)-1)*100))</f>
        <v>0</v>
      </c>
      <c r="BW403" s="252">
        <f>IF(BE403=0,0,IF(BE403&gt;BD403,0,((BD403/BE403)-1)*100))</f>
        <v>0</v>
      </c>
      <c r="BX403" s="252">
        <f>IF(BF403=0,0,IF(BF403&gt;BE403,0,((BE403/BF403)-1)*100))</f>
        <v>0</v>
      </c>
      <c r="BY403" s="252">
        <f>IF(BG403=0,0,IF(BG403&gt;BF403,0,((BF403/BG403)-1)*100))</f>
        <v>0</v>
      </c>
      <c r="BZ403" s="252">
        <f>IF(BH403=0,0,IF(BH403&gt;BG403,0,((BG403/BH403)-1)*100))</f>
        <v>0</v>
      </c>
      <c r="CA403" s="253">
        <f>IF(BI403=0,0,IF(BI403&gt;BH403,0,((BH403/BI403)-1)*100))</f>
        <v>1.960784313725483</v>
      </c>
      <c r="CB403" s="250">
        <f>AVERAGE(BK403:CA403)</f>
        <v>13.37678469166358</v>
      </c>
      <c r="CC403" s="250">
        <f>SQRT(AVERAGE((BK403-$CB403)^2,(BL403-$CB403)^2,(BM403-$CB403)^2,(BN403-$CB403)^2,(BO403-$CB403)^2,(BP403-$CB403)^2,(BQ403-$CB403)^2,(BR403-$CB403)^2,(BS403-$CB403)^2,(BT403-$CB403)^2,(BU403-$CB403)^2,(BV403-$CB403)^2,(BW403-$CB403)^2,(BX403-$CB403)^2,(BY403-$CB403)^2,(BZ403-$CB403)^2,(CA403-$CB403)^2))</f>
        <v>20.73674900794407</v>
      </c>
      <c r="CD403" t="s" s="116">
        <v>132</v>
      </c>
      <c r="CE403" s="254">
        <f>IF(AN403="n/a","n/a",IF(U403&lt;0,"n/a",IF(U403="n/a","n/a",I403+AN403-U403)))</f>
        <v>22.29643367181818</v>
      </c>
      <c r="CF403" s="254">
        <f>IF(AN403="n/a","n/a",I403+AN403)</f>
        <v>35.33991193268774</v>
      </c>
      <c r="CG403" s="250">
        <f>D403/10+(1000-E403)/100+IF(F403="N",2,IF(F403="Y",1,0))+IF(G403="N",2,IF(G403="Y",1,0))+IF(L403&gt;10,5,L403/2)+IF(S403&gt;100,0,IF(S403&lt;0,0,(100-S403)/10))+IF(U403&gt;100,0,IF(U403&lt;0,0,(100-U403)/10))+IF(X403="-",0,IF(X403="N/A",0,IF(X403&gt;5,0,5-X403)))+IF(Y403&gt;5,0,5-Y403)+IF(Z403="N/A",0,IF(Z403&gt;5,0,5-Z403))+IF(AB403&lt;0,0,IF(AB403="-",0,IF(AB403="N/A",0,IF(AB403&gt;10,5,AB403/2))))+IF(AC403="n/a",0,IF(AC403&lt;0,0,IF(AC403&gt;10,5,AC403/2)))+IF(AE403="n/a",0,IF(AE403&lt;0,0,IF(AE403&gt;10,5,AE403/2)))+AF403/10+IF(AG403&gt;100000,3,IF(AG403&gt;10000,2,IF(AG403&gt;1000,1,0)))+IF(AL403&gt;10,5,AL403/2)+IF(AM403="n/a",0,IF(AM403&gt;10,5,AM403/2))+IF(AN403="n/a",0,IF(AN403&gt;10,5,AN403/2))+IF(AO403="n/a",0,IF(AO403&lt;0,0,IF(AO403&gt;10,5,AO403/2)))+IF(CB403&gt;10,5,CB403/2)</f>
        <v>56.79273291925465</v>
      </c>
      <c r="CH403" s="255">
        <f>IF(AB403="n/a",1.03*AP403,IF(AB403&lt;0,1.01*AP403,IF(AB403&gt;10,1.1*AP403,(1+AB403/100)*AP403)))</f>
        <v>0.462</v>
      </c>
      <c r="CI403" s="256">
        <f>IF($AC403="n/a",1.03*CH403,IF($AC403&lt;0,1.01*CH403,IF($AC403&gt;10,1.1*CH403,(1+$AC403/100)*CH403)))</f>
        <v>0.4758600000000001</v>
      </c>
      <c r="CJ403" s="257">
        <f>IF($AE403="n/a",1.03*CI403,IF($AE403&lt;0,1.01*CI403,IF($AE403&gt;10,1.1*CI403,(1+$AE403/100)*CI403)))</f>
        <v>0.4901358000000001</v>
      </c>
      <c r="CK403" s="257">
        <f>IF($AE403="n/a",1.03*CJ403,IF($AE403&lt;0,1.01*CJ403,IF($AE403&gt;10,1.1*CJ403,(1+$AE403/100)*CJ403)))</f>
        <v>0.5048398740000001</v>
      </c>
      <c r="CL403" s="258">
        <f>IF($AE403="n/a",1.03*CK403,IF($AE403&lt;0,1.01*CK403,IF($AE403&gt;10,1.1*CK403,(1+$AE403/100)*CK403)))</f>
        <v>0.5199850702200001</v>
      </c>
      <c r="CM403" s="256">
        <f>SUM(CH403:CL403)</f>
        <v>2.452820744220</v>
      </c>
      <c r="CN403" s="253">
        <f>(CM403/H403)*100</f>
        <v>11.680098782</v>
      </c>
      <c r="CO403" s="259">
        <v>0.38</v>
      </c>
      <c r="CP403" s="260">
        <v>28.8</v>
      </c>
      <c r="CQ403" s="261">
        <v>-16</v>
      </c>
      <c r="CR403" s="260">
        <v>4.1</v>
      </c>
      <c r="CS403" s="261">
        <v>3.3</v>
      </c>
    </row>
    <row r="404" ht="11.25" customHeight="1">
      <c r="A404" t="s" s="227">
        <v>1960</v>
      </c>
      <c r="B404" t="s" s="116">
        <v>1961</v>
      </c>
      <c r="C404" t="s" s="227">
        <v>1224</v>
      </c>
      <c r="D404" s="218">
        <v>7</v>
      </c>
      <c r="E404" s="85">
        <v>489</v>
      </c>
      <c r="F404" t="s" s="220">
        <v>129</v>
      </c>
      <c r="G404" t="s" s="221">
        <v>129</v>
      </c>
      <c r="H404" s="493">
        <v>24.55</v>
      </c>
      <c r="I404" s="223">
        <f>(R404/H404)*100</f>
        <v>2.688391038696538</v>
      </c>
      <c r="J404" s="224">
        <v>0.15</v>
      </c>
      <c r="K404" s="224">
        <v>0.165</v>
      </c>
      <c r="L404" s="223">
        <f>((K404/J404)-1)*100</f>
        <v>10.00000000000001</v>
      </c>
      <c r="M404" s="226">
        <v>42810</v>
      </c>
      <c r="N404" s="226">
        <v>42814</v>
      </c>
      <c r="O404" s="226">
        <v>42825</v>
      </c>
      <c r="P404" t="s" s="227">
        <v>434</v>
      </c>
      <c r="Q404" s="85"/>
      <c r="R404" s="225">
        <f>K404*4</f>
        <v>0.66</v>
      </c>
      <c r="S404" s="228">
        <f>IF(OR(W404&lt;0.01,W404="n/a"),"n/a",R404/W404*100)</f>
        <v>37.71428571428572</v>
      </c>
      <c r="T404" s="229">
        <f>IF(OR(W404&lt;0.01,Z404="n/a"),"n/a",(H404/SQRT(22.5*W404*(H404/Z404))-1)*100)</f>
        <v>-18.32157519047592</v>
      </c>
      <c r="U404" s="223">
        <f>IF(OR(W404&lt;0.01,W404="n/a"),"n/a",H404/W404)</f>
        <v>14.02857142857143</v>
      </c>
      <c r="V404" s="230">
        <v>12</v>
      </c>
      <c r="W404" s="222">
        <v>1.75</v>
      </c>
      <c r="X404" s="222">
        <v>3.79</v>
      </c>
      <c r="Y404" s="231">
        <v>0.12</v>
      </c>
      <c r="Z404" s="232">
        <v>1.07</v>
      </c>
      <c r="AA404" s="233">
        <v>7.7</v>
      </c>
      <c r="AB404" s="234">
        <v>-9.300000000000001</v>
      </c>
      <c r="AC404" s="235">
        <v>6.1</v>
      </c>
      <c r="AD404" s="236">
        <v>1.8</v>
      </c>
      <c r="AE404" s="236">
        <v>3.72</v>
      </c>
      <c r="AF404" s="237">
        <v>6</v>
      </c>
      <c r="AG404" s="238">
        <v>925</v>
      </c>
      <c r="AH404" s="239">
        <v>1.7</v>
      </c>
      <c r="AI404" s="240">
        <v>0.78</v>
      </c>
      <c r="AJ404" s="241">
        <f>IF(OR(AD404&lt;0,AD404="n/a",AD404=0,AN404="n/a"),"n/a",AN404/AD404)</f>
        <v>10.89896485020626</v>
      </c>
      <c r="AK404" s="242">
        <f>IF(OR(AN404&lt;0,AN404="n/a",AO404&lt;0,AO404="n/a"),"n/a",AN404/AO404)</f>
        <v>1.68942477619871</v>
      </c>
      <c r="AL404" s="243">
        <f>((AP404/AQ404)^(1/1)-1)*100</f>
        <v>11.11111111111109</v>
      </c>
      <c r="AM404" s="243">
        <f>IF(AS404=0,"n/a",((AP404/AS404)^(1/3)-1)*100)</f>
        <v>19.68169611771508</v>
      </c>
      <c r="AN404" s="243">
        <f>IF(AV404=0,"n/a",((AP404/AV404)^(1/5)-1)*100)</f>
        <v>19.61813673037127</v>
      </c>
      <c r="AO404" s="244">
        <f>IF(BB404=0,"n/a",((AP404/BB404)^(1/10)-1)*100)</f>
        <v>11.61231740339044</v>
      </c>
      <c r="AP404" s="241">
        <v>0.6</v>
      </c>
      <c r="AQ404" s="241">
        <v>0.54</v>
      </c>
      <c r="AR404" s="241">
        <v>0.48</v>
      </c>
      <c r="AS404" s="241">
        <v>0.35</v>
      </c>
      <c r="AT404" s="245"/>
      <c r="AU404" s="241">
        <v>0.305</v>
      </c>
      <c r="AV404" s="241">
        <v>0.245</v>
      </c>
      <c r="AW404" s="245"/>
      <c r="AX404" s="583">
        <v>0.2</v>
      </c>
      <c r="AY404" s="394">
        <v>0.2</v>
      </c>
      <c r="AZ404" s="317">
        <v>0.2</v>
      </c>
      <c r="BA404" s="317">
        <v>0.2</v>
      </c>
      <c r="BB404" s="248">
        <v>0.2</v>
      </c>
      <c r="BC404" s="317">
        <v>0</v>
      </c>
      <c r="BD404" s="317">
        <v>0</v>
      </c>
      <c r="BE404" s="317">
        <v>0</v>
      </c>
      <c r="BF404" s="317">
        <v>0</v>
      </c>
      <c r="BG404" s="317">
        <v>0</v>
      </c>
      <c r="BH404" s="317">
        <v>0</v>
      </c>
      <c r="BI404" s="401">
        <v>0</v>
      </c>
      <c r="BJ404" s="246">
        <f>SUM(AP404:BI404)</f>
        <v>3.520000000000001</v>
      </c>
      <c r="BK404" s="250">
        <f>((AP404/AQ404)-1)*100</f>
        <v>11.11111111111109</v>
      </c>
      <c r="BL404" s="250">
        <f>((AQ404/AR404)-1)*100</f>
        <v>12.50000000000002</v>
      </c>
      <c r="BM404" s="250">
        <f>((AR404/AS404)-1)*100</f>
        <v>37.14285714285715</v>
      </c>
      <c r="BN404" s="250">
        <f>IF(AU404=0,0,IF(AU404&gt;AS404,0,((AS404/AU404)-1)*100))</f>
        <v>14.75409836065573</v>
      </c>
      <c r="BO404" s="250">
        <f>IF(AV404=0,0,IF(AV404&gt;AU404,0,((AU404/AV404)-1)*100))</f>
        <v>24.48979591836735</v>
      </c>
      <c r="BP404" s="250">
        <f>IF(AX404=0,0,IF(AX404&gt;AV404,0,((AV404/AX404)-1)*100))</f>
        <v>22.49999999999999</v>
      </c>
      <c r="BQ404" s="251">
        <f>IF(AY404=0,0,IF(AY404&gt;AX404,0,((AX404/AY404)-1)*100))</f>
        <v>0</v>
      </c>
      <c r="BR404" s="252">
        <f>IF(AZ404=0,0,IF(AZ404&gt;AY404,0,((AY404/AZ404)-1)*100))</f>
        <v>0</v>
      </c>
      <c r="BS404" s="252">
        <f>IF(BA404=0,0,IF(BA404&gt;AZ404,0,((AZ404/BA404)-1)*100))</f>
        <v>0</v>
      </c>
      <c r="BT404" s="252">
        <f>IF(BB404=0,0,IF(BB404&gt;BA404,0,((BA404/BB404)-1)*100))</f>
        <v>0</v>
      </c>
      <c r="BU404" s="252">
        <f>IF(BC404=0,0,IF(BC404&gt;BB404,0,((BB404/BC404)-1)*100))</f>
        <v>0</v>
      </c>
      <c r="BV404" s="252">
        <f>IF(BD404=0,0,IF(BD404&gt;BC404,0,((BC404/BD404)-1)*100))</f>
        <v>0</v>
      </c>
      <c r="BW404" s="252">
        <f>IF(BE404=0,0,IF(BE404&gt;BD404,0,((BD404/BE404)-1)*100))</f>
        <v>0</v>
      </c>
      <c r="BX404" s="252">
        <f>IF(BF404=0,0,IF(BF404&gt;BE404,0,((BE404/BF404)-1)*100))</f>
        <v>0</v>
      </c>
      <c r="BY404" s="252">
        <f>IF(BG404=0,0,IF(BG404&gt;BF404,0,((BF404/BG404)-1)*100))</f>
        <v>0</v>
      </c>
      <c r="BZ404" s="252">
        <f>IF(BH404=0,0,IF(BH404&gt;BG404,0,((BG404/BH404)-1)*100))</f>
        <v>0</v>
      </c>
      <c r="CA404" s="253">
        <f>IF(BI404=0,0,IF(BI404&gt;BH404,0,((BH404/BI404)-1)*100))</f>
        <v>0</v>
      </c>
      <c r="CB404" s="250">
        <f>AVERAGE(BK404:CA404)</f>
        <v>7.205756619587725</v>
      </c>
      <c r="CC404" s="250">
        <f>SQRT(AVERAGE((BK404-$CB404)^2,(BL404-$CB404)^2,(BM404-$CB404)^2,(BN404-$CB404)^2,(BO404-$CB404)^2,(BP404-$CB404)^2,(BQ404-$CB404)^2,(BR404-$CB404)^2,(BS404-$CB404)^2,(BT404-$CB404)^2,(BU404-$CB404)^2,(BV404-$CB404)^2,(BW404-$CB404)^2,(BX404-$CB404)^2,(BY404-$CB404)^2,(BZ404-$CB404)^2,(CA404-$CB404)^2))</f>
        <v>11.11515225897907</v>
      </c>
      <c r="CD404" t="s" s="116">
        <v>302</v>
      </c>
      <c r="CE404" s="254">
        <f>IF(AN404="n/a","n/a",IF(U404&lt;0,"n/a",IF(U404="n/a","n/a",I404+AN404-U404)))</f>
        <v>8.277956340496381</v>
      </c>
      <c r="CF404" s="254">
        <f>IF(AN404="n/a","n/a",I404+AN404)</f>
        <v>22.30652776906781</v>
      </c>
      <c r="CG404" s="250">
        <f>D404/10+(1000-E404)/100+IF(F404="N",2,IF(F404="Y",1,0))+IF(G404="N",2,IF(G404="Y",1,0))+IF(L404&gt;10,5,L404/2)+IF(S404&gt;100,0,IF(S404&lt;0,0,(100-S404)/10))+IF(U404&gt;100,0,IF(U404&lt;0,0,(100-U404)/10))+IF(X404="-",0,IF(X404="N/A",0,IF(X404&gt;5,0,5-X404)))+IF(Y404&gt;5,0,5-Y404)+IF(Z404="N/A",0,IF(Z404&gt;5,0,5-Z404))+IF(AB404&lt;0,0,IF(AB404="-",0,IF(AB404="N/A",0,IF(AB404&gt;10,5,AB404/2))))+IF(AC404="n/a",0,IF(AC404&lt;0,0,IF(AC404&gt;10,5,AC404/2)))+IF(AE404="n/a",0,IF(AE404&lt;0,0,IF(AE404&gt;10,5,AE404/2)))+AF404/10+IF(AG404&gt;100000,3,IF(AG404&gt;10000,2,IF(AG404&gt;1000,1,0)))+IF(AL404&gt;10,5,AL404/2)+IF(AM404="n/a",0,IF(AM404&gt;10,5,AM404/2))+IF(AN404="n/a",0,IF(AN404&gt;10,5,AN404/2))+IF(AO404="n/a",0,IF(AO404&lt;0,0,IF(AO404&gt;10,5,AO404/2)))+IF(CB404&gt;10,5,CB404/2)</f>
        <v>64.76859259550815</v>
      </c>
      <c r="CH404" s="255">
        <f>IF(AB404="n/a",1.03*AP404,IF(AB404&lt;0,1.01*AP404,IF(AB404&gt;10,1.1*AP404,(1+AB404/100)*AP404)))</f>
        <v>0.606</v>
      </c>
      <c r="CI404" s="256">
        <f>IF($AC404="n/a",1.03*CH404,IF($AC404&lt;0,1.01*CH404,IF($AC404&gt;10,1.1*CH404,(1+$AC404/100)*CH404)))</f>
        <v>0.6429659999999999</v>
      </c>
      <c r="CJ404" s="257">
        <f>IF($AE404="n/a",1.03*CI404,IF($AE404&lt;0,1.01*CI404,IF($AE404&gt;10,1.1*CI404,(1+$AE404/100)*CI404)))</f>
        <v>0.6668843351999999</v>
      </c>
      <c r="CK404" s="257">
        <f>IF($AE404="n/a",1.03*CJ404,IF($AE404&lt;0,1.01*CJ404,IF($AE404&gt;10,1.1*CJ404,(1+$AE404/100)*CJ404)))</f>
        <v>0.6916924324694398</v>
      </c>
      <c r="CL404" s="258">
        <f>IF($AE404="n/a",1.03*CK404,IF($AE404&lt;0,1.01*CK404,IF($AE404&gt;10,1.1*CK404,(1+$AE404/100)*CK404)))</f>
        <v>0.7174233909573029</v>
      </c>
      <c r="CM404" s="256">
        <f>SUM(CH404:CL404)</f>
        <v>3.324966158626743</v>
      </c>
      <c r="CN404" s="253">
        <f>(CM404/H404)*100</f>
        <v>13.54365034063846</v>
      </c>
      <c r="CO404" s="259">
        <v>1.04</v>
      </c>
      <c r="CP404" s="260">
        <v>7.2</v>
      </c>
      <c r="CQ404" s="261">
        <v>-39.2</v>
      </c>
      <c r="CR404" s="260">
        <v>-2.3</v>
      </c>
      <c r="CS404" s="261">
        <v>-20.1</v>
      </c>
    </row>
    <row r="405" ht="11.25" customHeight="1">
      <c r="A405" t="s" s="227">
        <v>1962</v>
      </c>
      <c r="B405" t="s" s="116">
        <v>1963</v>
      </c>
      <c r="C405" t="s" s="227">
        <v>237</v>
      </c>
      <c r="D405" s="218">
        <v>5</v>
      </c>
      <c r="E405" s="85">
        <v>731</v>
      </c>
      <c r="F405" t="s" s="220">
        <v>129</v>
      </c>
      <c r="G405" t="s" s="221">
        <v>129</v>
      </c>
      <c r="H405" s="493">
        <v>109.92</v>
      </c>
      <c r="I405" s="223">
        <f>(R405/H405)*100</f>
        <v>1.528384279475983</v>
      </c>
      <c r="J405" s="224">
        <v>0.38</v>
      </c>
      <c r="K405" s="224">
        <v>0.42</v>
      </c>
      <c r="L405" s="223">
        <f>((K405/J405)-1)*100</f>
        <v>10.52631578947367</v>
      </c>
      <c r="M405" s="226">
        <v>42776</v>
      </c>
      <c r="N405" s="226">
        <v>42780</v>
      </c>
      <c r="O405" s="226">
        <v>42801</v>
      </c>
      <c r="P405" t="s" s="227">
        <v>1296</v>
      </c>
      <c r="Q405" s="85"/>
      <c r="R405" s="225">
        <f>K405*4</f>
        <v>1.68</v>
      </c>
      <c r="S405" s="228">
        <f>IF(OR(W405&lt;0.01,W405="n/a"),"n/a",R405/W405*100)</f>
        <v>34.21588594704684</v>
      </c>
      <c r="T405" s="229">
        <f>IF(OR(W405&lt;0.01,Z405="n/a"),"n/a",(H405/SQRT(22.5*W405*(H405/Z405))-1)*100)</f>
        <v>88.46923285024771</v>
      </c>
      <c r="U405" s="223">
        <f>IF(OR(W405&lt;0.01,W405="n/a"),"n/a",H405/W405)</f>
        <v>22.38696537678208</v>
      </c>
      <c r="V405" s="230">
        <v>9</v>
      </c>
      <c r="W405" s="222">
        <v>4.91</v>
      </c>
      <c r="X405" s="222">
        <v>2.42</v>
      </c>
      <c r="Y405" s="231">
        <v>1.3</v>
      </c>
      <c r="Z405" s="232">
        <v>3.57</v>
      </c>
      <c r="AA405" s="233">
        <v>16.3</v>
      </c>
      <c r="AB405" s="234">
        <v>124.9</v>
      </c>
      <c r="AC405" s="235">
        <v>12.21</v>
      </c>
      <c r="AD405" s="236">
        <v>43.4</v>
      </c>
      <c r="AE405" s="236">
        <v>9.25</v>
      </c>
      <c r="AF405" s="237">
        <v>12</v>
      </c>
      <c r="AG405" s="238">
        <v>6395</v>
      </c>
      <c r="AH405" s="239">
        <v>0.4</v>
      </c>
      <c r="AI405" s="240">
        <v>2.27</v>
      </c>
      <c r="AJ405" t="s" s="265">
        <f>IF(OR(AD405&lt;0,AD405="n/a",AD405=0,AN405="n/a"),"n/a",AN405/AD405)</f>
        <v>143</v>
      </c>
      <c r="AK405" t="s" s="265">
        <f>IF(OR(AN405&lt;0,AN405="n/a",AO405&lt;0,AO405="n/a"),"n/a",AN405/AO405)</f>
        <v>143</v>
      </c>
      <c r="AL405" s="243">
        <f>((AP405/AQ405)^(1/1)-1)*100</f>
        <v>15.15151515151514</v>
      </c>
      <c r="AM405" s="243">
        <f>IF(AS405=0,"n/a",((AP405/AS405)^(1/3)-1)*100)</f>
        <v>14.97794157889663</v>
      </c>
      <c r="AN405" t="s" s="265">
        <f>IF(AV405=0,"n/a",((AP405/AV405)^(1/5)-1)*100)</f>
        <v>143</v>
      </c>
      <c r="AO405" t="s" s="265">
        <f>IF(BB405=0,"n/a",((AP405/BB405)^(1/10)-1)*100)</f>
        <v>143</v>
      </c>
      <c r="AP405" s="241">
        <v>1.52</v>
      </c>
      <c r="AQ405" s="241">
        <v>1.32</v>
      </c>
      <c r="AR405" s="241">
        <v>1.2</v>
      </c>
      <c r="AS405" s="241">
        <v>1</v>
      </c>
      <c r="AT405" s="245"/>
      <c r="AU405" s="321">
        <v>0</v>
      </c>
      <c r="AV405" s="321">
        <v>0</v>
      </c>
      <c r="AW405" s="245"/>
      <c r="AX405" s="583">
        <v>0</v>
      </c>
      <c r="AY405" s="394">
        <v>0</v>
      </c>
      <c r="AZ405" s="317">
        <v>0</v>
      </c>
      <c r="BA405" s="317">
        <v>0</v>
      </c>
      <c r="BB405" s="317">
        <v>0</v>
      </c>
      <c r="BC405" s="317">
        <v>0</v>
      </c>
      <c r="BD405" s="317">
        <v>0</v>
      </c>
      <c r="BE405" s="317">
        <v>0</v>
      </c>
      <c r="BF405" s="317">
        <v>0</v>
      </c>
      <c r="BG405" s="317">
        <v>0</v>
      </c>
      <c r="BH405" s="317">
        <v>0</v>
      </c>
      <c r="BI405" s="401">
        <v>0</v>
      </c>
      <c r="BJ405" s="246">
        <f>SUM(AP405:BI405)</f>
        <v>5.04</v>
      </c>
      <c r="BK405" s="250">
        <f>((AP405/AQ405)-1)*100</f>
        <v>15.15151515151514</v>
      </c>
      <c r="BL405" s="250">
        <f>((AQ405/AR405)-1)*100</f>
        <v>10.00000000000001</v>
      </c>
      <c r="BM405" s="250">
        <f>((AR405/AS405)-1)*100</f>
        <v>20</v>
      </c>
      <c r="BN405" s="250">
        <f>IF(AU405=0,0,IF(AU405&gt;AS405,0,((AS405/AU405)-1)*100))</f>
        <v>0</v>
      </c>
      <c r="BO405" s="250">
        <f>IF(AV405=0,0,IF(AV405&gt;AU405,0,((AU405/AV405)-1)*100))</f>
        <v>0</v>
      </c>
      <c r="BP405" s="250">
        <f>IF(AX405=0,0,IF(AX405&gt;AV405,0,((AV405/AX405)-1)*100))</f>
        <v>0</v>
      </c>
      <c r="BQ405" s="251">
        <f>IF(AY405=0,0,IF(AY405&gt;AX405,0,((AX405/AY405)-1)*100))</f>
        <v>0</v>
      </c>
      <c r="BR405" s="252">
        <f>IF(AZ405=0,0,IF(AZ405&gt;AY405,0,((AY405/AZ405)-1)*100))</f>
        <v>0</v>
      </c>
      <c r="BS405" s="252">
        <f>IF(BA405=0,0,IF(BA405&gt;AZ405,0,((AZ405/BA405)-1)*100))</f>
        <v>0</v>
      </c>
      <c r="BT405" s="252">
        <f>IF(BB405=0,0,IF(BB405&gt;BA405,0,((BA405/BB405)-1)*100))</f>
        <v>0</v>
      </c>
      <c r="BU405" s="252">
        <f>IF(BC405=0,0,IF(BC405&gt;BB405,0,((BB405/BC405)-1)*100))</f>
        <v>0</v>
      </c>
      <c r="BV405" s="252">
        <f>IF(BD405=0,0,IF(BD405&gt;BC405,0,((BC405/BD405)-1)*100))</f>
        <v>0</v>
      </c>
      <c r="BW405" s="252">
        <f>IF(BE405=0,0,IF(BE405&gt;BD405,0,((BD405/BE405)-1)*100))</f>
        <v>0</v>
      </c>
      <c r="BX405" s="252">
        <f>IF(BF405=0,0,IF(BF405&gt;BE405,0,((BE405/BF405)-1)*100))</f>
        <v>0</v>
      </c>
      <c r="BY405" s="252">
        <f>IF(BG405=0,0,IF(BG405&gt;BF405,0,((BF405/BG405)-1)*100))</f>
        <v>0</v>
      </c>
      <c r="BZ405" s="252">
        <f>IF(BH405=0,0,IF(BH405&gt;BG405,0,((BG405/BH405)-1)*100))</f>
        <v>0</v>
      </c>
      <c r="CA405" s="253">
        <f>IF(BI405=0,0,IF(BI405&gt;BH405,0,((BH405/BI405)-1)*100))</f>
        <v>0</v>
      </c>
      <c r="CB405" s="250">
        <f>AVERAGE(BK405:CA405)</f>
        <v>2.655971479500891</v>
      </c>
      <c r="CC405" s="250">
        <f>SQRT(AVERAGE((BK405-$CB405)^2,(BL405-$CB405)^2,(BM405-$CB405)^2,(BN405-$CB405)^2,(BO405-$CB405)^2,(BP405-$CB405)^2,(BQ405-$CB405)^2,(BR405-$CB405)^2,(BS405-$CB405)^2,(BT405-$CB405)^2,(BU405-$CB405)^2,(BV405-$CB405)^2,(BW405-$CB405)^2,(BX405-$CB405)^2,(BY405-$CB405)^2,(BZ405-$CB405)^2,(CA405-$CB405)^2))</f>
        <v>5.988455928298341</v>
      </c>
      <c r="CD405" t="s" s="116">
        <v>302</v>
      </c>
      <c r="CE405" t="s" s="402">
        <f>IF(AN405="n/a","n/a",IF(U405&lt;0,"n/a",IF(U405="n/a","n/a",I405+AN405-U405)))</f>
        <v>143</v>
      </c>
      <c r="CF405" t="s" s="402">
        <f>IF(AN405="n/a","n/a",I405+AN405)</f>
        <v>143</v>
      </c>
      <c r="CG405" s="250">
        <f>D405/10+(1000-E405)/100+IF(F405="N",2,IF(F405="Y",1,0))+IF(G405="N",2,IF(G405="Y",1,0))+IF(L405&gt;10,5,L405/2)+IF(S405&gt;100,0,IF(S405&lt;0,0,(100-S405)/10))+IF(U405&gt;100,0,IF(U405&lt;0,0,(100-U405)/10))+IF(X405="-",0,IF(X405="N/A",0,IF(X405&gt;5,0,5-X405)))+IF(Y405&gt;5,0,5-Y405)+IF(Z405="N/A",0,IF(Z405&gt;5,0,5-Z405))+IF(AB405&lt;0,0,IF(AB405="-",0,IF(AB405="N/A",0,IF(AB405&gt;10,5,AB405/2))))+IF(AC405="n/a",0,IF(AC405&lt;0,0,IF(AC405&gt;10,5,AC405/2)))+IF(AE405="n/a",0,IF(AE405&lt;0,0,IF(AE405&gt;10,5,AE405/2)))+AF405/10+IF(AG405&gt;100000,3,IF(AG405&gt;10000,2,IF(AG405&gt;1000,1,0)))+IF(AL405&gt;10,5,AL405/2)+IF(AM405="n/a",0,IF(AM405&gt;10,5,AM405/2))+IF(AN405="n/a",0,IF(AN405&gt;10,5,AN405/2))+IF(AO405="n/a",0,IF(AO405&lt;0,0,IF(AO405&gt;10,5,AO405/2)))+IF(CB405&gt;10,5,CB405/2)</f>
        <v>58.39270060736756</v>
      </c>
      <c r="CH405" s="255">
        <f>IF(AB405="n/a",1.03*AP405,IF(AB405&lt;0,1.01*AP405,IF(AB405&gt;10,1.1*AP405,(1+AB405/100)*AP405)))</f>
        <v>1.672</v>
      </c>
      <c r="CI405" s="256">
        <f>IF($AC405="n/a",1.03*CH405,IF($AC405&lt;0,1.01*CH405,IF($AC405&gt;10,1.1*CH405,(1+$AC405/100)*CH405)))</f>
        <v>1.8392</v>
      </c>
      <c r="CJ405" s="257">
        <f>IF($AE405="n/a",1.03*CI405,IF($AE405&lt;0,1.01*CI405,IF($AE405&gt;10,1.1*CI405,(1+$AE405/100)*CI405)))</f>
        <v>2.009326000000001</v>
      </c>
      <c r="CK405" s="257">
        <f>IF($AE405="n/a",1.03*CJ405,IF($AE405&lt;0,1.01*CJ405,IF($AE405&gt;10,1.1*CJ405,(1+$AE405/100)*CJ405)))</f>
        <v>2.195188655000001</v>
      </c>
      <c r="CL405" s="258">
        <f>IF($AE405="n/a",1.03*CK405,IF($AE405&lt;0,1.01*CK405,IF($AE405&gt;10,1.1*CK405,(1+$AE405/100)*CK405)))</f>
        <v>2.398243605587501</v>
      </c>
      <c r="CM405" s="256">
        <f>SUM(CH405:CL405)</f>
        <v>10.1139582605875</v>
      </c>
      <c r="CN405" s="253">
        <f>(CM405/H405)*100</f>
        <v>9.201199290927494</v>
      </c>
      <c r="CO405" s="259">
        <v>0.74</v>
      </c>
      <c r="CP405" s="260">
        <v>7.8</v>
      </c>
      <c r="CQ405" s="261">
        <v>-24.8</v>
      </c>
      <c r="CR405" s="260">
        <v>3.3</v>
      </c>
      <c r="CS405" s="261">
        <v>-11.7</v>
      </c>
    </row>
    <row r="406" ht="11.25" customHeight="1">
      <c r="A406" t="s" s="146">
        <v>1964</v>
      </c>
      <c r="B406" t="s" s="146">
        <v>1965</v>
      </c>
      <c r="C406" t="s" s="146">
        <v>372</v>
      </c>
      <c r="D406" s="267">
        <v>5</v>
      </c>
      <c r="E406" s="85">
        <v>716</v>
      </c>
      <c r="F406" t="s" s="151">
        <v>129</v>
      </c>
      <c r="G406" t="s" s="152">
        <v>129</v>
      </c>
      <c r="H406" s="496">
        <v>8.31</v>
      </c>
      <c r="I406" s="269">
        <f>(R406/H406)*100</f>
        <v>8.664259927797833</v>
      </c>
      <c r="J406" s="270">
        <v>0.175</v>
      </c>
      <c r="K406" s="270">
        <v>0.18</v>
      </c>
      <c r="L406" s="269">
        <f>((K406/J406)-1)*100</f>
        <v>2.857142857142869</v>
      </c>
      <c r="M406" s="380">
        <v>42732</v>
      </c>
      <c r="N406" s="380">
        <v>42734</v>
      </c>
      <c r="O406" s="380">
        <v>42748</v>
      </c>
      <c r="P406" t="s" s="273">
        <v>294</v>
      </c>
      <c r="Q406" s="508"/>
      <c r="R406" s="271">
        <f>K406*4</f>
        <v>0.72</v>
      </c>
      <c r="S406" t="s" s="500">
        <f>IF(OR(W406&lt;0.01,W406="n/a"),"n/a",R406/W406*100)</f>
        <v>143</v>
      </c>
      <c r="T406" t="s" s="501">
        <f>IF(OR(W406&lt;0.01,Z406="n/a"),"n/a",(H406/SQRT(22.5*W406*(H406/Z406))-1)*100)</f>
        <v>143</v>
      </c>
      <c r="U406" t="s" s="368">
        <f>IF(OR(W406&lt;0.01,W406="n/a"),"n/a",H406/W406)</f>
        <v>143</v>
      </c>
      <c r="V406" s="277">
        <v>12</v>
      </c>
      <c r="W406" s="268">
        <v>0</v>
      </c>
      <c r="X406" s="515">
        <v>110.89</v>
      </c>
      <c r="Y406" s="278">
        <v>5.86</v>
      </c>
      <c r="Z406" s="279">
        <v>1.19</v>
      </c>
      <c r="AA406" s="280">
        <v>1.8</v>
      </c>
      <c r="AB406" s="281">
        <v>70.09999999999999</v>
      </c>
      <c r="AC406" s="282">
        <v>16.91</v>
      </c>
      <c r="AD406" s="283">
        <v>16</v>
      </c>
      <c r="AE406" s="283">
        <v>37.47</v>
      </c>
      <c r="AF406" s="284">
        <v>4</v>
      </c>
      <c r="AG406" s="285">
        <v>3981</v>
      </c>
      <c r="AH406" s="286">
        <v>0.4</v>
      </c>
      <c r="AI406" s="287">
        <v>1.15</v>
      </c>
      <c r="AJ406" t="s" s="368">
        <f>IF(OR(AD406&lt;0,AD406="n/a",AD406=0,AN406="n/a"),"n/a",AN406/AD406)</f>
        <v>143</v>
      </c>
      <c r="AK406" t="s" s="368">
        <f>IF(OR(AN406&lt;0,AN406="n/a",AO406&lt;0,AO406="n/a"),"n/a",AN406/AO406)</f>
        <v>143</v>
      </c>
      <c r="AL406" s="290">
        <f>((AP406/AQ406)^(1/1)-1)*100</f>
        <v>0.7194244604316502</v>
      </c>
      <c r="AM406" s="290">
        <f>IF(AS406=0,"n/a",((AP406/AS406)^(1/3)-1)*100)</f>
        <v>1.714280920793931</v>
      </c>
      <c r="AN406" t="s" s="368">
        <f>IF(AV406=0,"n/a",((AP406/AV406)^(1/5)-1)*100)</f>
        <v>143</v>
      </c>
      <c r="AO406" t="s" s="368">
        <f>IF(BB406=0,"n/a",((AP406/BB406)^(1/10)-1)*100)</f>
        <v>143</v>
      </c>
      <c r="AP406" s="288">
        <v>0.7</v>
      </c>
      <c r="AQ406" s="288">
        <v>0.695</v>
      </c>
      <c r="AR406" s="288">
        <v>0.68</v>
      </c>
      <c r="AS406" s="288">
        <v>0.6652</v>
      </c>
      <c r="AT406" s="292"/>
      <c r="AU406" s="288">
        <v>0.6564</v>
      </c>
      <c r="AV406" s="288">
        <v>0</v>
      </c>
      <c r="AW406" s="292"/>
      <c r="AX406" s="524">
        <v>0</v>
      </c>
      <c r="AY406" s="403">
        <v>0</v>
      </c>
      <c r="AZ406" s="426">
        <v>0</v>
      </c>
      <c r="BA406" s="426">
        <v>0</v>
      </c>
      <c r="BB406" s="426">
        <v>0</v>
      </c>
      <c r="BC406" s="426">
        <v>0</v>
      </c>
      <c r="BD406" s="426">
        <v>0</v>
      </c>
      <c r="BE406" s="426">
        <v>0</v>
      </c>
      <c r="BF406" s="426">
        <v>0</v>
      </c>
      <c r="BG406" s="426">
        <v>0</v>
      </c>
      <c r="BH406" s="426">
        <v>0</v>
      </c>
      <c r="BI406" s="494">
        <v>0</v>
      </c>
      <c r="BJ406" s="293">
        <f>SUM(AP406:BI406)</f>
        <v>3.3966</v>
      </c>
      <c r="BK406" s="297">
        <f>((AP406/AQ406)-1)*100</f>
        <v>0.7194244604316502</v>
      </c>
      <c r="BL406" s="297">
        <f>((AQ406/AR406)-1)*100</f>
        <v>2.205882352941169</v>
      </c>
      <c r="BM406" s="297">
        <f>((AR406/AS406)-1)*100</f>
        <v>2.224894768490682</v>
      </c>
      <c r="BN406" s="297">
        <f>IF(AU406=0,0,IF(AU406&gt;AS406,0,((AS406/AU406)-1)*100))</f>
        <v>1.340645947592933</v>
      </c>
      <c r="BO406" s="297">
        <f>IF(AV406=0,0,IF(AV406&gt;AU406,0,((AU406/AV406)-1)*100))</f>
        <v>0</v>
      </c>
      <c r="BP406" s="297">
        <f>IF(AX406=0,0,IF(AX406&gt;AV406,0,((AV406/AX406)-1)*100))</f>
        <v>0</v>
      </c>
      <c r="BQ406" s="298">
        <f>IF(AY406=0,0,IF(AY406&gt;AX406,0,((AX406/AY406)-1)*100))</f>
        <v>0</v>
      </c>
      <c r="BR406" s="299">
        <f>IF(AZ406=0,0,IF(AZ406&gt;AY406,0,((AY406/AZ406)-1)*100))</f>
        <v>0</v>
      </c>
      <c r="BS406" s="299">
        <f>IF(BA406=0,0,IF(BA406&gt;AZ406,0,((AZ406/BA406)-1)*100))</f>
        <v>0</v>
      </c>
      <c r="BT406" s="299">
        <f>IF(BB406=0,0,IF(BB406&gt;BA406,0,((BA406/BB406)-1)*100))</f>
        <v>0</v>
      </c>
      <c r="BU406" s="299">
        <f>IF(BC406=0,0,IF(BC406&gt;BB406,0,((BB406/BC406)-1)*100))</f>
        <v>0</v>
      </c>
      <c r="BV406" s="299">
        <f>IF(BD406=0,0,IF(BD406&gt;BC406,0,((BC406/BD406)-1)*100))</f>
        <v>0</v>
      </c>
      <c r="BW406" s="299">
        <f>IF(BE406=0,0,IF(BE406&gt;BD406,0,((BD406/BE406)-1)*100))</f>
        <v>0</v>
      </c>
      <c r="BX406" s="299">
        <f>IF(BF406=0,0,IF(BF406&gt;BE406,0,((BE406/BF406)-1)*100))</f>
        <v>0</v>
      </c>
      <c r="BY406" s="299">
        <f>IF(BG406=0,0,IF(BG406&gt;BF406,0,((BF406/BG406)-1)*100))</f>
        <v>0</v>
      </c>
      <c r="BZ406" s="299">
        <f>IF(BH406=0,0,IF(BH406&gt;BG406,0,((BG406/BH406)-1)*100))</f>
        <v>0</v>
      </c>
      <c r="CA406" s="300">
        <f>IF(BI406=0,0,IF(BI406&gt;BH406,0,((BH406/BI406)-1)*100))</f>
        <v>0</v>
      </c>
      <c r="CB406" s="297">
        <f>AVERAGE(BK406:CA406)</f>
        <v>0.3818145605562608</v>
      </c>
      <c r="CC406" s="297">
        <f>SQRT(AVERAGE((BK406-$CB406)^2,(BL406-$CB406)^2,(BM406-$CB406)^2,(BN406-$CB406)^2,(BO406-$CB406)^2,(BP406-$CB406)^2,(BQ406-$CB406)^2,(BR406-$CB406)^2,(BS406-$CB406)^2,(BT406-$CB406)^2,(BU406-$CB406)^2,(BV406-$CB406)^2,(BW406-$CB406)^2,(BX406-$CB406)^2,(BY406-$CB406)^2,(BZ406-$CB406)^2,(CA406-$CB406)^2))</f>
        <v>0.7535280431114805</v>
      </c>
      <c r="CD406" t="s" s="146">
        <v>285</v>
      </c>
      <c r="CE406" t="s" s="502">
        <f>IF(AN406="n/a","n/a",IF(U406&lt;0,"n/a",IF(U406="n/a","n/a",I406+AN406-U406)))</f>
        <v>143</v>
      </c>
      <c r="CF406" t="s" s="502">
        <f>IF(AN406="n/a","n/a",I406+AN406)</f>
        <v>143</v>
      </c>
      <c r="CG406" s="297">
        <f>D406/10+(1000-E406)/100+IF(F406="N",2,IF(F406="Y",1,0))+IF(G406="N",2,IF(G406="Y",1,0))+IF(L406&gt;10,5,L406/2)+IF(S406&gt;100,0,IF(S406&lt;0,0,(100-S406)/10))+IF(U406&gt;100,0,IF(U406&lt;0,0,(100-U406)/10))+IF(X406="-",0,IF(X406="N/A",0,IF(X406&gt;5,0,5-X406)))+IF(Y406&gt;5,0,5-Y406)+IF(Z406="N/A",0,IF(Z406&gt;5,0,5-Z406))+IF(AB406&lt;0,0,IF(AB406="-",0,IF(AB406="N/A",0,IF(AB406&gt;10,5,AB406/2))))+IF(AC406="n/a",0,IF(AC406&lt;0,0,IF(AC406&gt;10,5,AC406/2)))+IF(AE406="n/a",0,IF(AE406&lt;0,0,IF(AE406&gt;10,5,AE406/2)))+AF406/10+IF(AG406&gt;100000,3,IF(AG406&gt;10000,2,IF(AG406&gt;1000,1,0)))+IF(AL406&gt;10,5,AL406/2)+IF(AM406="n/a",0,IF(AM406&gt;10,5,AM406/2))+IF(AN406="n/a",0,IF(AN406&gt;10,5,AN406/2))+IF(AO406="n/a",0,IF(AO406&lt;0,0,IF(AO406&gt;10,5,AO406/2)))+IF(CB406&gt;10,5,CB406/2)</f>
        <v>26.38633139946236</v>
      </c>
      <c r="CH406" s="302">
        <f>IF(AB406="n/a",1.03*AP406,IF(AB406&lt;0,1.01*AP406,IF(AB406&gt;10,1.1*AP406,(1+AB406/100)*AP406)))</f>
        <v>0.77</v>
      </c>
      <c r="CI406" s="303">
        <f>IF($AC406="n/a",1.03*CH406,IF($AC406&lt;0,1.01*CH406,IF($AC406&gt;10,1.1*CH406,(1+$AC406/100)*CH406)))</f>
        <v>0.8470000000000001</v>
      </c>
      <c r="CJ406" s="304">
        <f>IF($AE406="n/a",1.03*CI406,IF($AE406&lt;0,1.01*CI406,IF($AE406&gt;10,1.1*CI406,(1+$AE406/100)*CI406)))</f>
        <v>0.9317000000000002</v>
      </c>
      <c r="CK406" s="304">
        <f>IF($AE406="n/a",1.03*CJ406,IF($AE406&lt;0,1.01*CJ406,IF($AE406&gt;10,1.1*CJ406,(1+$AE406/100)*CJ406)))</f>
        <v>1.02487</v>
      </c>
      <c r="CL406" s="305">
        <f>IF($AE406="n/a",1.03*CK406,IF($AE406&lt;0,1.01*CK406,IF($AE406&gt;10,1.1*CK406,(1+$AE406/100)*CK406)))</f>
        <v>1.127357000000001</v>
      </c>
      <c r="CM406" s="303">
        <f>SUM(CH406:CL406)</f>
        <v>4.700927000000001</v>
      </c>
      <c r="CN406" s="300">
        <f>(CM406/H406)*100</f>
        <v>56.56951865222625</v>
      </c>
      <c r="CO406" s="306">
        <v>0.62</v>
      </c>
      <c r="CP406" s="307">
        <v>25.2</v>
      </c>
      <c r="CQ406" s="308">
        <v>-30.7</v>
      </c>
      <c r="CR406" s="307">
        <v>-2</v>
      </c>
      <c r="CS406" s="308">
        <v>-6.7</v>
      </c>
    </row>
    <row r="407" ht="11.25" customHeight="1">
      <c r="A407" t="s" s="110">
        <v>1966</v>
      </c>
      <c r="B407" t="s" s="110">
        <v>1967</v>
      </c>
      <c r="C407" t="s" s="173">
        <v>655</v>
      </c>
      <c r="D407" s="174">
        <v>7</v>
      </c>
      <c r="E407" s="85">
        <v>539</v>
      </c>
      <c r="F407" t="s" s="118">
        <v>129</v>
      </c>
      <c r="G407" t="s" s="113">
        <v>129</v>
      </c>
      <c r="H407" s="495">
        <v>27.3</v>
      </c>
      <c r="I407" s="177">
        <f>(R407/H407)*100</f>
        <v>5.164835164835164</v>
      </c>
      <c r="J407" s="311">
        <v>0.11667</v>
      </c>
      <c r="K407" s="311">
        <v>0.1175</v>
      </c>
      <c r="L407" s="177">
        <f>((K407/J407)-1)*100</f>
        <v>0.7114082454787063</v>
      </c>
      <c r="M407" s="179">
        <v>42943</v>
      </c>
      <c r="N407" s="179">
        <v>42947</v>
      </c>
      <c r="O407" s="179">
        <v>42962</v>
      </c>
      <c r="P407" t="s" s="173">
        <v>1250</v>
      </c>
      <c r="Q407" t="s" s="173">
        <v>914</v>
      </c>
      <c r="R407" s="180">
        <f>K407*12</f>
        <v>1.41</v>
      </c>
      <c r="S407" s="634">
        <f>IF(OR(W407&lt;0.01,W407="n/a"),"n/a",R407/W407*100)</f>
        <v>486.2068965517241</v>
      </c>
      <c r="T407" s="182">
        <f>IF(OR(W407&lt;0.01,Z407="n/a"),"n/a",(H407/SQRT(22.5*W407*(H407/Z407))-1)*100)</f>
        <v>202.7004892742933</v>
      </c>
      <c r="U407" s="177">
        <f>IF(OR(W407&lt;0.01,W407="n/a"),"n/a",H407/W407)</f>
        <v>94.13793103448276</v>
      </c>
      <c r="V407" s="183">
        <v>12</v>
      </c>
      <c r="W407" s="176">
        <v>0.29</v>
      </c>
      <c r="X407" s="176">
        <v>13.4</v>
      </c>
      <c r="Y407" s="184">
        <v>9.220000000000001</v>
      </c>
      <c r="Z407" s="185">
        <v>2.19</v>
      </c>
      <c r="AA407" s="186">
        <v>2.5</v>
      </c>
      <c r="AB407" s="647">
        <v>149</v>
      </c>
      <c r="AC407" s="188">
        <v>1300</v>
      </c>
      <c r="AD407" s="189">
        <v>22.6</v>
      </c>
      <c r="AE407" s="189">
        <v>7</v>
      </c>
      <c r="AF407" s="190">
        <v>14</v>
      </c>
      <c r="AG407" s="191">
        <v>2498</v>
      </c>
      <c r="AH407" s="192">
        <v>0.2</v>
      </c>
      <c r="AI407" s="193">
        <v>1.02</v>
      </c>
      <c r="AJ407" s="194">
        <f>IF(OR(AD407&lt;0,AD407="n/a",AD407=0,AN407="n/a"),"n/a",AN407/AD407)</f>
        <v>1.081615626870046</v>
      </c>
      <c r="AK407" t="s" s="338">
        <f>IF(OR(AN407&lt;0,AN407="n/a",AO407&lt;0,AO407="n/a"),"n/a",AN407/AO407)</f>
        <v>143</v>
      </c>
      <c r="AL407" s="196">
        <f>((AP407/AQ407)^(1/1)-1)*100</f>
        <v>2.264705882352946</v>
      </c>
      <c r="AM407" s="196">
        <f>IF(AS407=0,"n/a",((AP407/AS407)^(1/3)-1)*100)</f>
        <v>5.931780856492241</v>
      </c>
      <c r="AN407" s="196">
        <f>IF(AV407=0,"n/a",((AP407/AV407)^(1/5)-1)*100)</f>
        <v>24.44451316726304</v>
      </c>
      <c r="AO407" t="s" s="338">
        <f>IF(BB407=0,"n/a",((AP407/BB407)^(1/10)-1)*100)</f>
        <v>143</v>
      </c>
      <c r="AP407" s="194">
        <v>1.3908</v>
      </c>
      <c r="AQ407" s="194">
        <v>1.36</v>
      </c>
      <c r="AR407" s="194">
        <v>1.28</v>
      </c>
      <c r="AS407" s="194">
        <v>1.17</v>
      </c>
      <c r="AT407" s="199"/>
      <c r="AU407" s="194">
        <v>1.06</v>
      </c>
      <c r="AV407" s="194">
        <v>0.466</v>
      </c>
      <c r="AW407" s="199"/>
      <c r="AX407" s="398">
        <v>0</v>
      </c>
      <c r="AY407" s="370">
        <v>0</v>
      </c>
      <c r="AZ407" s="203">
        <v>0</v>
      </c>
      <c r="BA407" s="203">
        <v>0</v>
      </c>
      <c r="BB407" s="203">
        <v>0</v>
      </c>
      <c r="BC407" s="203">
        <v>0</v>
      </c>
      <c r="BD407" s="203">
        <v>0</v>
      </c>
      <c r="BE407" s="203">
        <v>0</v>
      </c>
      <c r="BF407" s="203">
        <v>0</v>
      </c>
      <c r="BG407" s="203">
        <v>0</v>
      </c>
      <c r="BH407" s="203">
        <v>0</v>
      </c>
      <c r="BI407" s="204">
        <v>0</v>
      </c>
      <c r="BJ407" s="200">
        <f>SUM(AP407:BI407)</f>
        <v>6.7268</v>
      </c>
      <c r="BK407" s="205">
        <f>((AP407/AQ407)-1)*100</f>
        <v>2.264705882352946</v>
      </c>
      <c r="BL407" s="205">
        <f>((AQ407/AR407)-1)*100</f>
        <v>6.25</v>
      </c>
      <c r="BM407" s="205">
        <f>((AR407/AS407)-1)*100</f>
        <v>9.401709401709413</v>
      </c>
      <c r="BN407" s="205">
        <f>IF(AU407=0,0,IF(AU407&gt;AS407,0,((AS407/AU407)-1)*100))</f>
        <v>10.37735849056602</v>
      </c>
      <c r="BO407" s="205">
        <f>IF(AV407=0,0,IF(AV407&gt;AU407,0,((AU407/AV407)-1)*100))</f>
        <v>127.4678111587983</v>
      </c>
      <c r="BP407" s="205">
        <f>IF(AX407=0,0,IF(AX407&gt;AV407,0,((AV407/AX407)-1)*100))</f>
        <v>0</v>
      </c>
      <c r="BQ407" s="206">
        <f>IF(AY407=0,0,IF(AY407&gt;AX407,0,((AX407/AY407)-1)*100))</f>
        <v>0</v>
      </c>
      <c r="BR407" s="207">
        <f>IF(AZ407=0,0,IF(AZ407&gt;AY407,0,((AY407/AZ407)-1)*100))</f>
        <v>0</v>
      </c>
      <c r="BS407" s="207">
        <f>IF(BA407=0,0,IF(BA407&gt;AZ407,0,((AZ407/BA407)-1)*100))</f>
        <v>0</v>
      </c>
      <c r="BT407" s="207">
        <f>IF(BB407=0,0,IF(BB407&gt;BA407,0,((BA407/BB407)-1)*100))</f>
        <v>0</v>
      </c>
      <c r="BU407" s="207">
        <f>IF(BC407=0,0,IF(BC407&gt;BB407,0,((BB407/BC407)-1)*100))</f>
        <v>0</v>
      </c>
      <c r="BV407" s="207">
        <f>IF(BD407=0,0,IF(BD407&gt;BC407,0,((BC407/BD407)-1)*100))</f>
        <v>0</v>
      </c>
      <c r="BW407" s="207">
        <f>IF(BE407=0,0,IF(BE407&gt;BD407,0,((BD407/BE407)-1)*100))</f>
        <v>0</v>
      </c>
      <c r="BX407" s="207">
        <f>IF(BF407=0,0,IF(BF407&gt;BE407,0,((BE407/BF407)-1)*100))</f>
        <v>0</v>
      </c>
      <c r="BY407" s="207">
        <f>IF(BG407=0,0,IF(BG407&gt;BF407,0,((BF407/BG407)-1)*100))</f>
        <v>0</v>
      </c>
      <c r="BZ407" s="207">
        <f>IF(BH407=0,0,IF(BH407&gt;BG407,0,((BG407/BH407)-1)*100))</f>
        <v>0</v>
      </c>
      <c r="CA407" s="208">
        <f>IF(BI407=0,0,IF(BI407&gt;BH407,0,((BH407/BI407)-1)*100))</f>
        <v>0</v>
      </c>
      <c r="CB407" s="205">
        <f>AVERAGE(BK407:CA407)</f>
        <v>9.162446172554509</v>
      </c>
      <c r="CC407" s="205">
        <f>SQRT(AVERAGE((BK407-$CB407)^2,(BL407-$CB407)^2,(BM407-$CB407)^2,(BN407-$CB407)^2,(BO407-$CB407)^2,(BP407-$CB407)^2,(BQ407-$CB407)^2,(BR407-$CB407)^2,(BS407-$CB407)^2,(BT407-$CB407)^2,(BU407-$CB407)^2,(BV407-$CB407)^2,(BW407-$CB407)^2,(BX407-$CB407)^2,(BY407-$CB407)^2,(BZ407-$CB407)^2,(CA407-$CB407)^2))</f>
        <v>29.76492096960905</v>
      </c>
      <c r="CD407" t="s" s="110">
        <v>285</v>
      </c>
      <c r="CE407" s="209">
        <f>IF(AN407="n/a","n/a",IF(U407&lt;0,"n/a",IF(U407="n/a","n/a",I407+AN407-U407)))</f>
        <v>-64.52858270238455</v>
      </c>
      <c r="CF407" s="209">
        <f>IF(AN407="n/a","n/a",I407+AN407)</f>
        <v>29.6093483320982</v>
      </c>
      <c r="CG407" s="205">
        <f>D407/10+(1000-E407)/100+IF(F407="N",2,IF(F407="Y",1,0))+IF(G407="N",2,IF(G407="Y",1,0))+IF(L407&gt;10,5,L407/2)+IF(S407&gt;100,0,IF(S407&lt;0,0,(100-S407)/10))+IF(U407&gt;100,0,IF(U407&lt;0,0,(100-U407)/10))+IF(X407="-",0,IF(X407="N/A",0,IF(X407&gt;5,0,5-X407)))+IF(Y407&gt;5,0,5-Y407)+IF(Z407="N/A",0,IF(Z407&gt;5,0,5-Z407))+IF(AB407&lt;0,0,IF(AB407="-",0,IF(AB407="N/A",0,IF(AB407&gt;10,5,AB407/2))))+IF(AC407="n/a",0,IF(AC407&lt;0,0,IF(AC407&gt;10,5,AC407/2)))+IF(AE407="n/a",0,IF(AE407&lt;0,0,IF(AE407&gt;10,5,AE407/2)))+AF407/10+IF(AG407&gt;100000,3,IF(AG407&gt;10000,2,IF(AG407&gt;1000,1,0)))+IF(AL407&gt;10,5,AL407/2)+IF(AM407="n/a",0,IF(AM407&gt;10,5,AM407/2))+IF(AN407="n/a",0,IF(AN407&gt;10,5,AN407/2))+IF(AO407="n/a",0,IF(AO407&lt;0,0,IF(AO407&gt;10,5,AO407/2)))+IF(CB407&gt;10,5,CB407/2)</f>
        <v>38.64137747499093</v>
      </c>
      <c r="CH407" s="315">
        <f>IF(AB407="n/a",1.03*AP407,IF(AB407&lt;0,1.01*AP407,IF(AB407&gt;10,1.1*AP407,(1+AB407/100)*AP407)))</f>
        <v>1.52988</v>
      </c>
      <c r="CI407" s="211">
        <f>IF($AC407="n/a",1.03*CH407,IF($AC407&lt;0,1.01*CH407,IF($AC407&gt;10,1.1*CH407,(1+$AC407/100)*CH407)))</f>
        <v>1.682868</v>
      </c>
      <c r="CJ407" s="212">
        <f>IF($AE407="n/a",1.03*CI407,IF($AE407&lt;0,1.01*CI407,IF($AE407&gt;10,1.1*CI407,(1+$AE407/100)*CI407)))</f>
        <v>1.80066876</v>
      </c>
      <c r="CK407" s="212">
        <f>IF($AE407="n/a",1.03*CJ407,IF($AE407&lt;0,1.01*CJ407,IF($AE407&gt;10,1.1*CJ407,(1+$AE407/100)*CJ407)))</f>
        <v>1.926715573200001</v>
      </c>
      <c r="CL407" s="210">
        <f>IF($AE407="n/a",1.03*CK407,IF($AE407&lt;0,1.01*CK407,IF($AE407&gt;10,1.1*CK407,(1+$AE407/100)*CK407)))</f>
        <v>2.061585663324001</v>
      </c>
      <c r="CM407" s="211">
        <f>SUM(CH407:CL407)</f>
        <v>9.001717996524002</v>
      </c>
      <c r="CN407" s="208">
        <f>(CM407/H407)*100</f>
        <v>32.97332599459341</v>
      </c>
      <c r="CO407" s="213">
        <v>1.26</v>
      </c>
      <c r="CP407" s="214">
        <v>28.7</v>
      </c>
      <c r="CQ407" s="215">
        <v>-5.7</v>
      </c>
      <c r="CR407" s="214">
        <v>-2.3</v>
      </c>
      <c r="CS407" s="215">
        <v>2.8</v>
      </c>
    </row>
    <row r="408" ht="11.25" customHeight="1">
      <c r="A408" t="s" s="116">
        <v>1968</v>
      </c>
      <c r="B408" t="s" s="116">
        <v>1969</v>
      </c>
      <c r="C408" t="s" s="116">
        <v>301</v>
      </c>
      <c r="D408" s="218">
        <v>8</v>
      </c>
      <c r="E408" s="85">
        <v>364</v>
      </c>
      <c r="F408" t="s" s="220">
        <v>129</v>
      </c>
      <c r="G408" t="s" s="221">
        <v>129</v>
      </c>
      <c r="H408" s="493">
        <v>43.67</v>
      </c>
      <c r="I408" s="223">
        <f>(R408/H408)*100</f>
        <v>1.740325166017861</v>
      </c>
      <c r="J408" s="224">
        <v>0.17</v>
      </c>
      <c r="K408" s="224">
        <v>0.19</v>
      </c>
      <c r="L408" s="223">
        <f>((K408/J408)-1)*100</f>
        <v>11.76470588235294</v>
      </c>
      <c r="M408" s="226">
        <v>42779</v>
      </c>
      <c r="N408" s="226">
        <v>42781</v>
      </c>
      <c r="O408" s="226">
        <v>42795</v>
      </c>
      <c r="P408" t="s" s="227">
        <v>147</v>
      </c>
      <c r="Q408" s="325"/>
      <c r="R408" s="225">
        <f>K408*4</f>
        <v>0.76</v>
      </c>
      <c r="S408" s="228">
        <f>IF(OR(W408&lt;0.01,W408="n/a"),"n/a",R408/W408*100)</f>
        <v>27.33812949640288</v>
      </c>
      <c r="T408" s="229">
        <f>IF(OR(W408&lt;0.01,Z408="n/a"),"n/a",(H408/SQRT(22.5*W408*(H408/Z408))-1)*100)</f>
        <v>21.37218394003011</v>
      </c>
      <c r="U408" s="223">
        <f>IF(OR(W408&lt;0.01,W408="n/a"),"n/a",H408/W408)</f>
        <v>15.70863309352518</v>
      </c>
      <c r="V408" s="230">
        <v>12</v>
      </c>
      <c r="W408" s="222">
        <v>2.78</v>
      </c>
      <c r="X408" s="222">
        <v>2.25</v>
      </c>
      <c r="Y408" s="231">
        <v>0.86</v>
      </c>
      <c r="Z408" s="232">
        <v>2.11</v>
      </c>
      <c r="AA408" s="233">
        <v>14.1</v>
      </c>
      <c r="AB408" s="234">
        <v>30</v>
      </c>
      <c r="AC408" s="235">
        <v>21.85</v>
      </c>
      <c r="AD408" s="236">
        <v>-0.5</v>
      </c>
      <c r="AE408" s="236">
        <v>7</v>
      </c>
      <c r="AF408" s="237">
        <v>5</v>
      </c>
      <c r="AG408" s="238">
        <v>970</v>
      </c>
      <c r="AH408" s="239">
        <v>10.9</v>
      </c>
      <c r="AI408" s="240">
        <v>0.17</v>
      </c>
      <c r="AJ408" t="s" s="265">
        <f>IF(OR(AD408&lt;0,AD408="n/a",AD408=0,AN408="n/a"),"n/a",AN408/AD408)</f>
        <v>143</v>
      </c>
      <c r="AK408" s="242">
        <f>IF(OR(AN408&lt;0,AN408="n/a",AO408&lt;0,AO408="n/a"),"n/a",AN408/AO408)</f>
        <v>2.957153680516008</v>
      </c>
      <c r="AL408" s="243">
        <f>((AP408/AQ408)^(1/1)-1)*100</f>
        <v>13.33333333333335</v>
      </c>
      <c r="AM408" s="243">
        <f>IF(AS408=0,"n/a",((AP408/AS408)^(1/3)-1)*100)</f>
        <v>15.61621444192041</v>
      </c>
      <c r="AN408" s="243">
        <f>IF(AV408=0,"n/a",((AP408/AV408)^(1/5)-1)*100)</f>
        <v>19.41810528171777</v>
      </c>
      <c r="AO408" s="244">
        <f>IF(BB408=0,"n/a",((AP408/BB408)^(1/10)-1)*100)</f>
        <v>6.566484998618471</v>
      </c>
      <c r="AP408" s="241">
        <v>0.68</v>
      </c>
      <c r="AQ408" s="241">
        <v>0.6</v>
      </c>
      <c r="AR408" s="241">
        <v>0.52</v>
      </c>
      <c r="AS408" s="241">
        <v>0.44</v>
      </c>
      <c r="AT408" s="245"/>
      <c r="AU408" s="241">
        <v>0.36</v>
      </c>
      <c r="AV408" s="241">
        <v>0.28</v>
      </c>
      <c r="AW408" s="245"/>
      <c r="AX408" s="246">
        <v>0.2</v>
      </c>
      <c r="AY408" s="394">
        <v>0</v>
      </c>
      <c r="AZ408" s="317">
        <v>0.36</v>
      </c>
      <c r="BA408" s="317">
        <v>0.36</v>
      </c>
      <c r="BB408" s="317">
        <v>0.36</v>
      </c>
      <c r="BC408" s="317">
        <v>0.36</v>
      </c>
      <c r="BD408" s="317">
        <v>0.36</v>
      </c>
      <c r="BE408" s="317">
        <v>0.36</v>
      </c>
      <c r="BF408" s="317">
        <v>0.36</v>
      </c>
      <c r="BG408" s="317">
        <v>0.36</v>
      </c>
      <c r="BH408" s="248">
        <v>0.36</v>
      </c>
      <c r="BI408" s="401">
        <v>0.34</v>
      </c>
      <c r="BJ408" s="246">
        <f>SUM(AP408:BI408)</f>
        <v>6.660000000000002</v>
      </c>
      <c r="BK408" s="250">
        <f>((AP408/AQ408)-1)*100</f>
        <v>13.33333333333335</v>
      </c>
      <c r="BL408" s="250">
        <f>((AQ408/AR408)-1)*100</f>
        <v>15.38461538461537</v>
      </c>
      <c r="BM408" s="250">
        <f>((AR408/AS408)-1)*100</f>
        <v>18.18181818181819</v>
      </c>
      <c r="BN408" s="250">
        <f>IF(AU408=0,0,IF(AU408&gt;AS408,0,((AS408/AU408)-1)*100))</f>
        <v>22.22222222222223</v>
      </c>
      <c r="BO408" s="250">
        <f>IF(AV408=0,0,IF(AV408&gt;AU408,0,((AU408/AV408)-1)*100))</f>
        <v>28.57142857142856</v>
      </c>
      <c r="BP408" s="250">
        <f>IF(AX408=0,0,IF(AX408&gt;AV408,0,((AV408/AX408)-1)*100))</f>
        <v>40.00000000000001</v>
      </c>
      <c r="BQ408" s="251">
        <f>IF(AY408=0,0,IF(AY408&gt;AX408,0,((AX408/AY408)-1)*100))</f>
        <v>0</v>
      </c>
      <c r="BR408" s="252">
        <f>IF(AZ408=0,0,IF(AZ408&gt;AY408,0,((AY408/AZ408)-1)*100))</f>
        <v>0</v>
      </c>
      <c r="BS408" s="252">
        <f>IF(BA408=0,0,IF(BA408&gt;AZ408,0,((AZ408/BA408)-1)*100))</f>
        <v>0</v>
      </c>
      <c r="BT408" s="252">
        <f>IF(BB408=0,0,IF(BB408&gt;BA408,0,((BA408/BB408)-1)*100))</f>
        <v>0</v>
      </c>
      <c r="BU408" s="252">
        <f>IF(BC408=0,0,IF(BC408&gt;BB408,0,((BB408/BC408)-1)*100))</f>
        <v>0</v>
      </c>
      <c r="BV408" s="252">
        <f>IF(BD408=0,0,IF(BD408&gt;BC408,0,((BC408/BD408)-1)*100))</f>
        <v>0</v>
      </c>
      <c r="BW408" s="252">
        <f>IF(BE408=0,0,IF(BE408&gt;BD408,0,((BD408/BE408)-1)*100))</f>
        <v>0</v>
      </c>
      <c r="BX408" s="252">
        <f>IF(BF408=0,0,IF(BF408&gt;BE408,0,((BE408/BF408)-1)*100))</f>
        <v>0</v>
      </c>
      <c r="BY408" s="252">
        <f>IF(BG408=0,0,IF(BG408&gt;BF408,0,((BF408/BG408)-1)*100))</f>
        <v>0</v>
      </c>
      <c r="BZ408" s="252">
        <f>IF(BH408=0,0,IF(BH408&gt;BG408,0,((BG408/BH408)-1)*100))</f>
        <v>0</v>
      </c>
      <c r="CA408" s="253">
        <f>IF(BI408=0,0,IF(BI408&gt;BH408,0,((BH408/BI408)-1)*100))</f>
        <v>5.88235294117645</v>
      </c>
      <c r="CB408" s="250">
        <f>AVERAGE(BK408:CA408)</f>
        <v>8.445633566740833</v>
      </c>
      <c r="CC408" s="250">
        <f>SQRT(AVERAGE((BK408-$CB408)^2,(BL408-$CB408)^2,(BM408-$CB408)^2,(BN408-$CB408)^2,(BO408-$CB408)^2,(BP408-$CB408)^2,(BQ408-$CB408)^2,(BR408-$CB408)^2,(BS408-$CB408)^2,(BT408-$CB408)^2,(BU408-$CB408)^2,(BV408-$CB408)^2,(BW408-$CB408)^2,(BX408-$CB408)^2,(BY408-$CB408)^2,(BZ408-$CB408)^2,(CA408-$CB408)^2))</f>
        <v>12.0713810801451</v>
      </c>
      <c r="CD408" t="s" s="116">
        <v>302</v>
      </c>
      <c r="CE408" s="254">
        <f>IF(AN408="n/a","n/a",IF(U408&lt;0,"n/a",IF(U408="n/a","n/a",I408+AN408-U408)))</f>
        <v>5.449797354210448</v>
      </c>
      <c r="CF408" s="254">
        <f>IF(AN408="n/a","n/a",I408+AN408)</f>
        <v>21.15843044773563</v>
      </c>
      <c r="CG408" s="250">
        <f>D408/10+(1000-E408)/100+IF(F408="N",2,IF(F408="Y",1,0))+IF(G408="N",2,IF(G408="Y",1,0))+IF(L408&gt;10,5,L408/2)+IF(S408&gt;100,0,IF(S408&lt;0,0,(100-S408)/10))+IF(U408&gt;100,0,IF(U408&lt;0,0,(100-U408)/10))+IF(X408="-",0,IF(X408="N/A",0,IF(X408&gt;5,0,5-X408)))+IF(Y408&gt;5,0,5-Y408)+IF(Z408="N/A",0,IF(Z408&gt;5,0,5-Z408))+IF(AB408&lt;0,0,IF(AB408="-",0,IF(AB408="N/A",0,IF(AB408&gt;10,5,AB408/2))))+IF(AC408="n/a",0,IF(AC408&lt;0,0,IF(AC408&gt;10,5,AC408/2)))+IF(AE408="n/a",0,IF(AE408&lt;0,0,IF(AE408&gt;10,5,AE408/2)))+AF408/10+IF(AG408&gt;100000,3,IF(AG408&gt;10000,2,IF(AG408&gt;1000,1,0)))+IF(AL408&gt;10,5,AL408/2)+IF(AM408="n/a",0,IF(AM408&gt;10,5,AM408/2))+IF(AN408="n/a",0,IF(AN408&gt;10,5,AN408/2))+IF(AO408="n/a",0,IF(AO408&lt;0,0,IF(AO408&gt;10,5,AO408/2)))+IF(CB408&gt;10,5,CB408/2)</f>
        <v>74.14138302368686</v>
      </c>
      <c r="CH408" s="255">
        <f>IF(AB408="n/a",1.03*AP408,IF(AB408&lt;0,1.01*AP408,IF(AB408&gt;10,1.1*AP408,(1+AB408/100)*AP408)))</f>
        <v>0.7480000000000001</v>
      </c>
      <c r="CI408" s="256">
        <f>IF($AC408="n/a",1.03*CH408,IF($AC408&lt;0,1.01*CH408,IF($AC408&gt;10,1.1*CH408,(1+$AC408/100)*CH408)))</f>
        <v>0.8228000000000002</v>
      </c>
      <c r="CJ408" s="257">
        <f>IF($AE408="n/a",1.03*CI408,IF($AE408&lt;0,1.01*CI408,IF($AE408&gt;10,1.1*CI408,(1+$AE408/100)*CI408)))</f>
        <v>0.8803960000000003</v>
      </c>
      <c r="CK408" s="257">
        <f>IF($AE408="n/a",1.03*CJ408,IF($AE408&lt;0,1.01*CJ408,IF($AE408&gt;10,1.1*CJ408,(1+$AE408/100)*CJ408)))</f>
        <v>0.9420237200000003</v>
      </c>
      <c r="CL408" s="258">
        <f>IF($AE408="n/a",1.03*CK408,IF($AE408&lt;0,1.01*CK408,IF($AE408&gt;10,1.1*CK408,(1+$AE408/100)*CK408)))</f>
        <v>1.0079653804</v>
      </c>
      <c r="CM408" s="256">
        <f>SUM(CH408:CL408)</f>
        <v>4.401185100400001</v>
      </c>
      <c r="CN408" s="253">
        <f>(CM408/H408)*100</f>
        <v>10.07828051385391</v>
      </c>
      <c r="CO408" s="259">
        <v>1.83</v>
      </c>
      <c r="CP408" s="260">
        <v>0.9</v>
      </c>
      <c r="CQ408" s="261">
        <v>-21.1</v>
      </c>
      <c r="CR408" s="260">
        <v>-6</v>
      </c>
      <c r="CS408" s="261">
        <v>-10.3</v>
      </c>
    </row>
    <row r="409" ht="11.25" customHeight="1">
      <c r="A409" t="s" s="227">
        <v>1970</v>
      </c>
      <c r="B409" t="s" s="116">
        <v>1971</v>
      </c>
      <c r="C409" t="s" s="116">
        <v>181</v>
      </c>
      <c r="D409" s="218">
        <v>7</v>
      </c>
      <c r="E409" s="85">
        <v>579</v>
      </c>
      <c r="F409" t="s" s="220">
        <v>129</v>
      </c>
      <c r="G409" t="s" s="221">
        <v>129</v>
      </c>
      <c r="H409" s="493">
        <v>103.55</v>
      </c>
      <c r="I409" s="223">
        <f>(R409/H409)*100</f>
        <v>0.6953162723322067</v>
      </c>
      <c r="J409" s="224">
        <v>0.16</v>
      </c>
      <c r="K409" s="224">
        <v>0.18</v>
      </c>
      <c r="L409" s="223">
        <f>((K409/J409)-1)*100</f>
        <v>12.5</v>
      </c>
      <c r="M409" s="226">
        <v>43047</v>
      </c>
      <c r="N409" s="226">
        <v>43048</v>
      </c>
      <c r="O409" s="226">
        <v>43067</v>
      </c>
      <c r="P409" t="s" s="227">
        <v>629</v>
      </c>
      <c r="Q409" s="319"/>
      <c r="R409" s="225">
        <f>K409*4</f>
        <v>0.72</v>
      </c>
      <c r="S409" s="228">
        <f>IF(OR(W409&lt;0.01,W409="n/a"),"n/a",R409/W409*100)</f>
        <v>19.72602739726027</v>
      </c>
      <c r="T409" s="229">
        <f>IF(OR(W409&lt;0.01,Z409="n/a"),"n/a",(H409/SQRT(22.5*W409*(H409/Z409))-1)*100)</f>
        <v>101.1823498708159</v>
      </c>
      <c r="U409" s="223">
        <f>IF(OR(W409&lt;0.01,W409="n/a"),"n/a",H409/W409)</f>
        <v>28.36986301369863</v>
      </c>
      <c r="V409" s="230">
        <v>6</v>
      </c>
      <c r="W409" s="222">
        <v>3.65</v>
      </c>
      <c r="X409" s="222">
        <v>3.15</v>
      </c>
      <c r="Y409" s="231">
        <v>1.76</v>
      </c>
      <c r="Z409" s="232">
        <v>3.21</v>
      </c>
      <c r="AA409" s="233">
        <v>12</v>
      </c>
      <c r="AB409" s="234">
        <v>-10</v>
      </c>
      <c r="AC409" s="235">
        <v>12.88</v>
      </c>
      <c r="AD409" s="236">
        <v>0.5</v>
      </c>
      <c r="AE409" s="236">
        <v>9</v>
      </c>
      <c r="AF409" s="237">
        <v>4</v>
      </c>
      <c r="AG409" s="238">
        <v>1333</v>
      </c>
      <c r="AH409" s="239">
        <v>1.5</v>
      </c>
      <c r="AI409" s="240">
        <v>0.47</v>
      </c>
      <c r="AJ409" s="241">
        <f>IF(OR(AD409&lt;0,AD409="n/a",AD409=0,AN409="n/a"),"n/a",AN409/AD409)</f>
        <v>36.66148900485937</v>
      </c>
      <c r="AK409" t="s" s="265">
        <f>IF(OR(AN409&lt;0,AN409="n/a",AO409&lt;0,AO409="n/a"),"n/a",AN409/AO409)</f>
        <v>143</v>
      </c>
      <c r="AL409" s="243">
        <f>((AP409/AQ409)^(1/1)-1)*100</f>
        <v>15.99999999999999</v>
      </c>
      <c r="AM409" s="243">
        <f>IF(AS409=0,"n/a",((AP409/AS409)^(1/3)-1)*100)</f>
        <v>19.48581737791499</v>
      </c>
      <c r="AN409" s="243">
        <f>IF(AV409=0,"n/a",((AP409/AV409)^(1/5)-1)*100)</f>
        <v>18.33074450242968</v>
      </c>
      <c r="AO409" s="244">
        <f>IF(BB409=0,"n/a",((AP409/BB409)^(1/10)-1)*100)</f>
        <v>-3.635988506388088</v>
      </c>
      <c r="AP409" s="241">
        <v>0.58</v>
      </c>
      <c r="AQ409" s="241">
        <v>0.5</v>
      </c>
      <c r="AR409" s="241">
        <v>0.42</v>
      </c>
      <c r="AS409" s="241">
        <v>0.34</v>
      </c>
      <c r="AT409" s="245"/>
      <c r="AU409" s="241">
        <v>0.29</v>
      </c>
      <c r="AV409" s="241">
        <v>0.25</v>
      </c>
      <c r="AW409" s="245"/>
      <c r="AX409" s="583">
        <v>0.21</v>
      </c>
      <c r="AY409" s="394">
        <v>0.36</v>
      </c>
      <c r="AZ409" s="317">
        <v>0.84</v>
      </c>
      <c r="BA409" s="317">
        <v>0.84</v>
      </c>
      <c r="BB409" s="317">
        <v>0.84</v>
      </c>
      <c r="BC409" s="317">
        <v>0.84</v>
      </c>
      <c r="BD409" s="317">
        <v>0.84</v>
      </c>
      <c r="BE409" s="317">
        <v>0.84</v>
      </c>
      <c r="BF409" s="317">
        <v>0.84</v>
      </c>
      <c r="BG409" s="248">
        <v>0.84</v>
      </c>
      <c r="BH409" s="248">
        <v>0.8100000000000001</v>
      </c>
      <c r="BI409" s="249">
        <v>0.77</v>
      </c>
      <c r="BJ409" s="246">
        <f>SUM(AP409:BI409)</f>
        <v>11.25</v>
      </c>
      <c r="BK409" s="250">
        <f>((AP409/AQ409)-1)*100</f>
        <v>15.99999999999999</v>
      </c>
      <c r="BL409" s="250">
        <f>((AQ409/AR409)-1)*100</f>
        <v>19.04761904761905</v>
      </c>
      <c r="BM409" s="250">
        <f>((AR409/AS409)-1)*100</f>
        <v>23.52941176470587</v>
      </c>
      <c r="BN409" s="250">
        <f>IF(AU409=0,0,IF(AU409&gt;AS409,0,((AS409/AU409)-1)*100))</f>
        <v>17.24137931034484</v>
      </c>
      <c r="BO409" s="250">
        <f>IF(AV409=0,0,IF(AV409&gt;AU409,0,((AU409/AV409)-1)*100))</f>
        <v>15.99999999999999</v>
      </c>
      <c r="BP409" s="250">
        <f>IF(AX409=0,0,IF(AX409&gt;AV409,0,((AV409/AX409)-1)*100))</f>
        <v>19.04761904761905</v>
      </c>
      <c r="BQ409" s="251">
        <f>IF(AY409=0,0,IF(AY409&gt;AX409,0,((AX409/AY409)-1)*100))</f>
        <v>0</v>
      </c>
      <c r="BR409" s="252">
        <f>IF(AZ409=0,0,IF(AZ409&gt;AY409,0,((AY409/AZ409)-1)*100))</f>
        <v>0</v>
      </c>
      <c r="BS409" s="252">
        <f>IF(BA409=0,0,IF(BA409&gt;AZ409,0,((AZ409/BA409)-1)*100))</f>
        <v>0</v>
      </c>
      <c r="BT409" s="252">
        <f>IF(BB409=0,0,IF(BB409&gt;BA409,0,((BA409/BB409)-1)*100))</f>
        <v>0</v>
      </c>
      <c r="BU409" s="252">
        <f>IF(BC409=0,0,IF(BC409&gt;BB409,0,((BB409/BC409)-1)*100))</f>
        <v>0</v>
      </c>
      <c r="BV409" s="252">
        <f>IF(BD409=0,0,IF(BD409&gt;BC409,0,((BC409/BD409)-1)*100))</f>
        <v>0</v>
      </c>
      <c r="BW409" s="252">
        <f>IF(BE409=0,0,IF(BE409&gt;BD409,0,((BD409/BE409)-1)*100))</f>
        <v>0</v>
      </c>
      <c r="BX409" s="252">
        <f>IF(BF409=0,0,IF(BF409&gt;BE409,0,((BE409/BF409)-1)*100))</f>
        <v>0</v>
      </c>
      <c r="BY409" s="252">
        <f>IF(BG409=0,0,IF(BG409&gt;BF409,0,((BF409/BG409)-1)*100))</f>
        <v>0</v>
      </c>
      <c r="BZ409" s="252">
        <f>IF(BH409=0,0,IF(BH409&gt;BG409,0,((BG409/BH409)-1)*100))</f>
        <v>3.703703703703698</v>
      </c>
      <c r="CA409" s="253">
        <f>IF(BI409=0,0,IF(BI409&gt;BH409,0,((BH409/BI409)-1)*100))</f>
        <v>5.194805194805197</v>
      </c>
      <c r="CB409" s="250">
        <f>AVERAGE(BK409:CA409)</f>
        <v>7.044972827576335</v>
      </c>
      <c r="CC409" s="250">
        <f>SQRT(AVERAGE((BK409-$CB409)^2,(BL409-$CB409)^2,(BM409-$CB409)^2,(BN409-$CB409)^2,(BO409-$CB409)^2,(BP409-$CB409)^2,(BQ409-$CB409)^2,(BR409-$CB409)^2,(BS409-$CB409)^2,(BT409-$CB409)^2,(BU409-$CB409)^2,(BV409-$CB409)^2,(BW409-$CB409)^2,(BX409-$CB409)^2,(BY409-$CB409)^2,(BZ409-$CB409)^2,(CA409-$CB409)^2))</f>
        <v>8.695798400639507</v>
      </c>
      <c r="CD409" t="s" s="116">
        <v>137</v>
      </c>
      <c r="CE409" s="254">
        <f>IF(AN409="n/a","n/a",IF(U409&lt;0,"n/a",IF(U409="n/a","n/a",I409+AN409-U409)))</f>
        <v>-9.343802238936739</v>
      </c>
      <c r="CF409" s="254">
        <f>IF(AN409="n/a","n/a",I409+AN409)</f>
        <v>19.02606077476189</v>
      </c>
      <c r="CG409" s="250">
        <f>D409/10+(1000-E409)/100+IF(F409="N",2,IF(F409="Y",1,0))+IF(G409="N",2,IF(G409="Y",1,0))+IF(L409&gt;10,5,L409/2)+IF(S409&gt;100,0,IF(S409&lt;0,0,(100-S409)/10))+IF(U409&gt;100,0,IF(U409&lt;0,0,(100-U409)/10))+IF(X409="-",0,IF(X409="N/A",0,IF(X409&gt;5,0,5-X409)))+IF(Y409&gt;5,0,5-Y409)+IF(Z409="N/A",0,IF(Z409&gt;5,0,5-Z409))+IF(AB409&lt;0,0,IF(AB409="-",0,IF(AB409="N/A",0,IF(AB409&gt;10,5,AB409/2))))+IF(AC409="n/a",0,IF(AC409&lt;0,0,IF(AC409&gt;10,5,AC409/2)))+IF(AE409="n/a",0,IF(AE409&lt;0,0,IF(AE409&gt;10,5,AE409/2)))+AF409/10+IF(AG409&gt;100000,3,IF(AG409&gt;10000,2,IF(AG409&gt;1000,1,0)))+IF(AL409&gt;10,5,AL409/2)+IF(AM409="n/a",0,IF(AM409&gt;10,5,AM409/2))+IF(AN409="n/a",0,IF(AN409&gt;10,5,AN409/2))+IF(AO409="n/a",0,IF(AO409&lt;0,0,IF(AO409&gt;10,5,AO409/2)))+IF(CB409&gt;10,5,CB409/2)</f>
        <v>61.40289737269227</v>
      </c>
      <c r="CH409" s="255">
        <f>IF(AB409="n/a",1.03*AP409,IF(AB409&lt;0,1.01*AP409,IF(AB409&gt;10,1.1*AP409,(1+AB409/100)*AP409)))</f>
        <v>0.5858</v>
      </c>
      <c r="CI409" s="256">
        <f>IF($AC409="n/a",1.03*CH409,IF($AC409&lt;0,1.01*CH409,IF($AC409&gt;10,1.1*CH409,(1+$AC409/100)*CH409)))</f>
        <v>0.6443800000000001</v>
      </c>
      <c r="CJ409" s="257">
        <f>IF($AE409="n/a",1.03*CI409,IF($AE409&lt;0,1.01*CI409,IF($AE409&gt;10,1.1*CI409,(1+$AE409/100)*CI409)))</f>
        <v>0.7023742000000002</v>
      </c>
      <c r="CK409" s="257">
        <f>IF($AE409="n/a",1.03*CJ409,IF($AE409&lt;0,1.01*CJ409,IF($AE409&gt;10,1.1*CJ409,(1+$AE409/100)*CJ409)))</f>
        <v>0.7655878780000003</v>
      </c>
      <c r="CL409" s="258">
        <f>IF($AE409="n/a",1.03*CK409,IF($AE409&lt;0,1.01*CK409,IF($AE409&gt;10,1.1*CK409,(1+$AE409/100)*CK409)))</f>
        <v>0.8344907870200003</v>
      </c>
      <c r="CM409" s="256">
        <f>SUM(CH409:CL409)</f>
        <v>3.532632865020001</v>
      </c>
      <c r="CN409" s="253">
        <f>(CM409/H409)*100</f>
        <v>3.411523771144376</v>
      </c>
      <c r="CO409" s="259">
        <v>1.61</v>
      </c>
      <c r="CP409" s="260">
        <v>39.3</v>
      </c>
      <c r="CQ409" s="261">
        <v>-5.9</v>
      </c>
      <c r="CR409" s="260">
        <v>2.8</v>
      </c>
      <c r="CS409" s="261">
        <v>9.300000000000001</v>
      </c>
    </row>
    <row r="410" ht="11.25" customHeight="1">
      <c r="A410" t="s" s="227">
        <v>1972</v>
      </c>
      <c r="B410" t="s" s="116">
        <v>1973</v>
      </c>
      <c r="C410" t="s" s="227">
        <v>588</v>
      </c>
      <c r="D410" s="218">
        <v>5</v>
      </c>
      <c r="E410" s="85">
        <v>765</v>
      </c>
      <c r="F410" t="s" s="220">
        <v>129</v>
      </c>
      <c r="G410" t="s" s="221">
        <v>129</v>
      </c>
      <c r="H410" s="493">
        <v>11.07</v>
      </c>
      <c r="I410" s="223">
        <f>(R410/H410)*100</f>
        <v>3.974706413730804</v>
      </c>
      <c r="J410" s="224">
        <v>0.1025</v>
      </c>
      <c r="K410" s="224">
        <v>0.11</v>
      </c>
      <c r="L410" s="223">
        <f>((K410/J410)-1)*100</f>
        <v>7.317073170731714</v>
      </c>
      <c r="M410" s="226">
        <v>42851</v>
      </c>
      <c r="N410" s="226">
        <v>42853</v>
      </c>
      <c r="O410" s="226">
        <v>42863</v>
      </c>
      <c r="P410" t="s" s="227">
        <v>151</v>
      </c>
      <c r="Q410" s="319"/>
      <c r="R410" s="225">
        <f>K410*4</f>
        <v>0.44</v>
      </c>
      <c r="S410" s="228">
        <f>IF(OR(W410&lt;0.01,W410="n/a"),"n/a",R410/W410*100)</f>
        <v>122.2222222222222</v>
      </c>
      <c r="T410" s="229">
        <f>IF(OR(W410&lt;0.01,Z410="n/a"),"n/a",(H410/SQRT(22.5*W410*(H410/Z410))-1)*100)</f>
        <v>60.29140130815917</v>
      </c>
      <c r="U410" s="223">
        <f>IF(OR(W410&lt;0.01,W410="n/a"),"n/a",H410/W410)</f>
        <v>30.75</v>
      </c>
      <c r="V410" s="230">
        <v>9</v>
      </c>
      <c r="W410" s="222">
        <v>0.36</v>
      </c>
      <c r="X410" t="s" s="399">
        <v>143</v>
      </c>
      <c r="Y410" s="231">
        <v>0.46</v>
      </c>
      <c r="Z410" s="232">
        <v>1.88</v>
      </c>
      <c r="AA410" s="233">
        <v>16.9</v>
      </c>
      <c r="AB410" s="234">
        <v>20.2</v>
      </c>
      <c r="AC410" s="235">
        <v>40</v>
      </c>
      <c r="AD410" s="236">
        <v>16.7</v>
      </c>
      <c r="AE410" t="s" s="416">
        <v>143</v>
      </c>
      <c r="AF410" s="237">
        <v>1</v>
      </c>
      <c r="AG410" s="238">
        <v>600</v>
      </c>
      <c r="AH410" s="239">
        <v>6.3</v>
      </c>
      <c r="AI410" s="240">
        <v>0.24</v>
      </c>
      <c r="AJ410" s="241">
        <f>IF(OR(AD410&lt;0,AD410="n/a",AD410=0,AN410="n/a"),"n/a",AN410/AD410)</f>
        <v>0.3210318263515819</v>
      </c>
      <c r="AK410" t="s" s="265">
        <f>IF(OR(AN410&lt;0,AN410="n/a",AO410&lt;0,AO410="n/a"),"n/a",AN410/AO410)</f>
        <v>143</v>
      </c>
      <c r="AL410" s="243">
        <f>((AP410/AQ410)^(1/1)-1)*100</f>
        <v>8.053691275167797</v>
      </c>
      <c r="AM410" s="654">
        <f>IF(AS410=0,"n/a",((AP410/AS410)^(1/3)-1)*100)</f>
        <v>7.389257897671331</v>
      </c>
      <c r="AN410" s="243">
        <f>IF(AV410=0,"n/a",((AP410/AV410)^(1/5)-1)*100)</f>
        <v>5.361231500071417</v>
      </c>
      <c r="AO410" t="s" s="265">
        <f>IF(BB410=0,"n/a",((AP410/BB410)^(1/10)-1)*100)</f>
        <v>143</v>
      </c>
      <c r="AP410" s="241">
        <v>0.4025</v>
      </c>
      <c r="AQ410" s="241">
        <v>0.3725</v>
      </c>
      <c r="AR410" s="241">
        <v>0.345</v>
      </c>
      <c r="AS410" s="241">
        <v>0.325</v>
      </c>
      <c r="AT410" s="245"/>
      <c r="AU410" s="321">
        <v>0.31</v>
      </c>
      <c r="AV410" s="241">
        <v>0.31</v>
      </c>
      <c r="AW410" s="245"/>
      <c r="AX410" s="246">
        <v>0.29</v>
      </c>
      <c r="AY410" s="247">
        <v>0.27</v>
      </c>
      <c r="AZ410" s="317">
        <v>0</v>
      </c>
      <c r="BA410" s="317">
        <v>0</v>
      </c>
      <c r="BB410" s="317">
        <v>0</v>
      </c>
      <c r="BC410" s="317">
        <v>0</v>
      </c>
      <c r="BD410" s="317">
        <v>0</v>
      </c>
      <c r="BE410" s="317">
        <v>0</v>
      </c>
      <c r="BF410" s="317">
        <v>0</v>
      </c>
      <c r="BG410" s="317">
        <v>0</v>
      </c>
      <c r="BH410" s="317">
        <v>0</v>
      </c>
      <c r="BI410" s="401">
        <v>0</v>
      </c>
      <c r="BJ410" s="246">
        <f>SUM(AP410:BI410)</f>
        <v>2.625</v>
      </c>
      <c r="BK410" s="250">
        <f>((AP410/AQ410)-1)*100</f>
        <v>8.053691275167797</v>
      </c>
      <c r="BL410" s="250">
        <f>((AQ410/AR410)-1)*100</f>
        <v>7.971014492753636</v>
      </c>
      <c r="BM410" s="250">
        <f>((AR410/AS410)-1)*100</f>
        <v>6.153846153846132</v>
      </c>
      <c r="BN410" s="250">
        <f>IF(AU410=0,0,IF(AU410&gt;AS410,0,((AS410/AU410)-1)*100))</f>
        <v>4.838709677419351</v>
      </c>
      <c r="BO410" s="250">
        <f>IF(AV410=0,0,IF(AV410&gt;AU410,0,((AU410/AV410)-1)*100))</f>
        <v>0</v>
      </c>
      <c r="BP410" s="250">
        <f>IF(AX410=0,0,IF(AX410&gt;AV410,0,((AV410/AX410)-1)*100))</f>
        <v>6.896551724137945</v>
      </c>
      <c r="BQ410" s="251">
        <f>IF(AY410=0,0,IF(AY410&gt;AX410,0,((AX410/AY410)-1)*100))</f>
        <v>7.407407407407396</v>
      </c>
      <c r="BR410" s="252">
        <f>IF(AZ410=0,0,IF(AZ410&gt;AY410,0,((AY410/AZ410)-1)*100))</f>
        <v>0</v>
      </c>
      <c r="BS410" s="252">
        <f>IF(BA410=0,0,IF(BA410&gt;AZ410,0,((AZ410/BA410)-1)*100))</f>
        <v>0</v>
      </c>
      <c r="BT410" s="252">
        <f>IF(BB410=0,0,IF(BB410&gt;BA410,0,((BA410/BB410)-1)*100))</f>
        <v>0</v>
      </c>
      <c r="BU410" s="252">
        <f>IF(BC410=0,0,IF(BC410&gt;BB410,0,((BB410/BC410)-1)*100))</f>
        <v>0</v>
      </c>
      <c r="BV410" s="252">
        <f>IF(BD410=0,0,IF(BD410&gt;BC410,0,((BC410/BD410)-1)*100))</f>
        <v>0</v>
      </c>
      <c r="BW410" s="252">
        <f>IF(BE410=0,0,IF(BE410&gt;BD410,0,((BD410/BE410)-1)*100))</f>
        <v>0</v>
      </c>
      <c r="BX410" s="252">
        <f>IF(BF410=0,0,IF(BF410&gt;BE410,0,((BE410/BF410)-1)*100))</f>
        <v>0</v>
      </c>
      <c r="BY410" s="252">
        <f>IF(BG410=0,0,IF(BG410&gt;BF410,0,((BF410/BG410)-1)*100))</f>
        <v>0</v>
      </c>
      <c r="BZ410" s="252">
        <f>IF(BH410=0,0,IF(BH410&gt;BG410,0,((BG410/BH410)-1)*100))</f>
        <v>0</v>
      </c>
      <c r="CA410" s="253">
        <f>IF(BI410=0,0,IF(BI410&gt;BH410,0,((BH410/BI410)-1)*100))</f>
        <v>0</v>
      </c>
      <c r="CB410" s="250">
        <f>AVERAGE(BK410:CA410)</f>
        <v>2.43066004298425</v>
      </c>
      <c r="CC410" s="250">
        <f>SQRT(AVERAGE((BK410-$CB410)^2,(BL410-$CB410)^2,(BM410-$CB410)^2,(BN410-$CB410)^2,(BO410-$CB410)^2,(BP410-$CB410)^2,(BQ410-$CB410)^2,(BR410-$CB410)^2,(BS410-$CB410)^2,(BT410-$CB410)^2,(BU410-$CB410)^2,(BV410-$CB410)^2,(BW410-$CB410)^2,(BX410-$CB410)^2,(BY410-$CB410)^2,(BZ410-$CB410)^2,(CA410-$CB410)^2))</f>
        <v>3.357837355943305</v>
      </c>
      <c r="CD410" t="s" s="116">
        <v>222</v>
      </c>
      <c r="CE410" s="254">
        <f>IF(AN410="n/a","n/a",IF(U410&lt;0,"n/a",IF(U410="n/a","n/a",I410+AN410-U410)))</f>
        <v>-21.41406208619778</v>
      </c>
      <c r="CF410" s="254">
        <f>IF(AN410="n/a","n/a",I410+AN410)</f>
        <v>9.335937913802221</v>
      </c>
      <c r="CG410" s="250">
        <f>D410/10+(1000-E410)/100+IF(F410="N",2,IF(F410="Y",1,0))+IF(G410="N",2,IF(G410="Y",1,0))+IF(L410&gt;10,5,L410/2)+IF(S410&gt;100,0,IF(S410&lt;0,0,(100-S410)/10))+IF(U410&gt;100,0,IF(U410&lt;0,0,(100-U410)/10))+IF(X410="-",0,IF(X410="N/A",0,IF(X410&gt;5,0,5-X410)))+IF(Y410&gt;5,0,5-Y410)+IF(Z410="N/A",0,IF(Z410&gt;5,0,5-Z410))+IF(AB410&lt;0,0,IF(AB410="-",0,IF(AB410="N/A",0,IF(AB410&gt;10,5,AB410/2))))+IF(AC410="n/a",0,IF(AC410&lt;0,0,IF(AC410&gt;10,5,AC410/2)))+IF(AE410="n/a",0,IF(AE410&lt;0,0,IF(AE410&gt;10,5,AE410/2)))+AF410/10+IF(AG410&gt;100000,3,IF(AG410&gt;10000,2,IF(AG410&gt;1000,1,0)))+IF(AL410&gt;10,5,AL410/2)+IF(AM410="n/a",0,IF(AM410&gt;10,5,AM410/2))+IF(AN410="n/a",0,IF(AN410&gt;10,5,AN410/2))+IF(AO410="n/a",0,IF(AO410&lt;0,0,IF(AO410&gt;10,5,AO410/2)))+IF(CB410&gt;10,5,CB410/2)</f>
        <v>42.81095694331326</v>
      </c>
      <c r="CH410" s="255">
        <f>IF(AB410="n/a",1.03*AP410,IF(AB410&lt;0,1.01*AP410,IF(AB410&gt;10,1.1*AP410,(1+AB410/100)*AP410)))</f>
        <v>0.4427500000000001</v>
      </c>
      <c r="CI410" s="256">
        <f>IF($AC410="n/a",1.03*CH410,IF($AC410&lt;0,1.01*CH410,IF($AC410&gt;10,1.1*CH410,(1+$AC410/100)*CH410)))</f>
        <v>0.4870250000000002</v>
      </c>
      <c r="CJ410" s="257">
        <f>IF($AE410="n/a",1.03*CI410,IF($AE410&lt;0,1.01*CI410,IF($AE410&gt;10,1.1*CI410,(1+$AE410/100)*CI410)))</f>
        <v>0.5016357500000002</v>
      </c>
      <c r="CK410" s="257">
        <f>IF($AE410="n/a",1.03*CJ410,IF($AE410&lt;0,1.01*CJ410,IF($AE410&gt;10,1.1*CJ410,(1+$AE410/100)*CJ410)))</f>
        <v>0.5166848225000001</v>
      </c>
      <c r="CL410" s="258">
        <f>IF($AE410="n/a",1.03*CK410,IF($AE410&lt;0,1.01*CK410,IF($AE410&gt;10,1.1*CK410,(1+$AE410/100)*CK410)))</f>
        <v>0.5321853671750002</v>
      </c>
      <c r="CM410" s="256">
        <f>SUM(CH410:CL410)</f>
        <v>2.480280939675001</v>
      </c>
      <c r="CN410" s="253">
        <f>(CM410/H410)*100</f>
        <v>22.40542854268293</v>
      </c>
      <c r="CO410" s="259">
        <v>0.31</v>
      </c>
      <c r="CP410" s="260">
        <v>23</v>
      </c>
      <c r="CQ410" s="261">
        <v>-5.4</v>
      </c>
      <c r="CR410" s="260">
        <v>1.4</v>
      </c>
      <c r="CS410" s="261">
        <v>7.7</v>
      </c>
    </row>
    <row r="411" ht="11.25" customHeight="1">
      <c r="A411" t="s" s="146">
        <v>1974</v>
      </c>
      <c r="B411" t="s" s="146">
        <v>1975</v>
      </c>
      <c r="C411" t="s" s="146">
        <v>341</v>
      </c>
      <c r="D411" s="267">
        <v>7</v>
      </c>
      <c r="E411" s="85">
        <v>441</v>
      </c>
      <c r="F411" t="s" s="151">
        <v>141</v>
      </c>
      <c r="G411" t="s" s="152">
        <v>141</v>
      </c>
      <c r="H411" s="496">
        <v>54.84</v>
      </c>
      <c r="I411" s="269">
        <f>(R411/H411)*100</f>
        <v>1.823486506199854</v>
      </c>
      <c r="J411" s="270">
        <v>0.2</v>
      </c>
      <c r="K411" s="270">
        <v>0.25</v>
      </c>
      <c r="L411" s="269">
        <f>((K411/J411)-1)*100</f>
        <v>25</v>
      </c>
      <c r="M411" s="380">
        <v>42689</v>
      </c>
      <c r="N411" s="380">
        <v>42691</v>
      </c>
      <c r="O411" s="380">
        <v>42706</v>
      </c>
      <c r="P411" t="s" s="273">
        <v>1593</v>
      </c>
      <c r="Q411" s="329"/>
      <c r="R411" s="271">
        <f>K411*4</f>
        <v>1</v>
      </c>
      <c r="S411" s="275">
        <f>IF(OR(W411&lt;0.01,W411="n/a"),"n/a",R411/W411*100)</f>
        <v>50.76142131979695</v>
      </c>
      <c r="T411" s="529">
        <f>IF(OR(W411&lt;0.01,Z411="n/a"),"n/a",(H411/SQRT(22.5*W411*(H411/Z411))-1)*100)</f>
        <v>309.745577450533</v>
      </c>
      <c r="U411" s="269">
        <f>IF(OR(W411&lt;0.01,W411="n/a"),"n/a",H411/W411)</f>
        <v>27.83756345177665</v>
      </c>
      <c r="V411" s="277">
        <v>9</v>
      </c>
      <c r="W411" s="268">
        <v>1.97</v>
      </c>
      <c r="X411" s="268">
        <v>1.84</v>
      </c>
      <c r="Y411" s="278">
        <v>3.54</v>
      </c>
      <c r="Z411" s="279">
        <v>13.57</v>
      </c>
      <c r="AA411" s="280">
        <v>50.1</v>
      </c>
      <c r="AB411" s="281">
        <v>4</v>
      </c>
      <c r="AC411" s="282">
        <v>13.77</v>
      </c>
      <c r="AD411" s="283">
        <v>18.6</v>
      </c>
      <c r="AE411" s="283">
        <v>15.07</v>
      </c>
      <c r="AF411" s="284">
        <v>27</v>
      </c>
      <c r="AG411" s="285">
        <v>79227</v>
      </c>
      <c r="AH411" s="286">
        <v>0.1</v>
      </c>
      <c r="AI411" s="287">
        <v>0.67</v>
      </c>
      <c r="AJ411" s="288">
        <f>IF(OR(AD411&lt;0,AD411="n/a",AD411=0,AN411="n/a"),"n/a",AN411/AD411)</f>
        <v>1.337005063337254</v>
      </c>
      <c r="AK411" t="s" s="368">
        <f>IF(OR(AN411&lt;0,AN411="n/a",AO411&lt;0,AO411="n/a"),"n/a",AN411/AO411)</f>
        <v>143</v>
      </c>
      <c r="AL411" s="290">
        <f>((AP411/AQ411)^(1/1)-1)*100</f>
        <v>24.99999999999998</v>
      </c>
      <c r="AM411" s="290">
        <f>IF(AS411=0,"n/a",((AP411/AS411)^(1/3)-1)*100)</f>
        <v>24.07557739932285</v>
      </c>
      <c r="AN411" s="290">
        <f>IF(AV411=0,"n/a",((AP411/AV411)^(1/5)-1)*100)</f>
        <v>24.86829417807293</v>
      </c>
      <c r="AO411" t="s" s="368">
        <f>IF(BB411=0,"n/a",((AP411/BB411)^(1/10)-1)*100)</f>
        <v>143</v>
      </c>
      <c r="AP411" s="288">
        <v>0.85</v>
      </c>
      <c r="AQ411" s="288">
        <v>0.68</v>
      </c>
      <c r="AR411" s="288">
        <v>0.55</v>
      </c>
      <c r="AS411" s="288">
        <v>0.445</v>
      </c>
      <c r="AT411" s="292"/>
      <c r="AU411" s="288">
        <v>0.36</v>
      </c>
      <c r="AV411" s="288">
        <v>0.28</v>
      </c>
      <c r="AW411" s="292"/>
      <c r="AX411" s="293">
        <v>0.18</v>
      </c>
      <c r="AY411" s="403">
        <v>0</v>
      </c>
      <c r="AZ411" s="426">
        <v>0</v>
      </c>
      <c r="BA411" s="426">
        <v>0</v>
      </c>
      <c r="BB411" s="426">
        <v>0</v>
      </c>
      <c r="BC411" s="426">
        <v>0</v>
      </c>
      <c r="BD411" s="426">
        <v>0</v>
      </c>
      <c r="BE411" s="426">
        <v>0</v>
      </c>
      <c r="BF411" s="426">
        <v>0</v>
      </c>
      <c r="BG411" s="426">
        <v>0</v>
      </c>
      <c r="BH411" s="426">
        <v>0</v>
      </c>
      <c r="BI411" s="494">
        <v>0</v>
      </c>
      <c r="BJ411" s="293">
        <f>SUM(AP411:BI411)</f>
        <v>3.345</v>
      </c>
      <c r="BK411" s="297">
        <f>((AP411/AQ411)-1)*100</f>
        <v>24.99999999999998</v>
      </c>
      <c r="BL411" s="297">
        <f>((AQ411/AR411)-1)*100</f>
        <v>23.63636363636363</v>
      </c>
      <c r="BM411" s="297">
        <f>((AR411/AS411)-1)*100</f>
        <v>23.59550561797754</v>
      </c>
      <c r="BN411" s="297">
        <f>IF(AU411=0,0,IF(AU411&gt;AS411,0,((AS411/AU411)-1)*100))</f>
        <v>23.61111111111111</v>
      </c>
      <c r="BO411" s="297">
        <f>IF(AV411=0,0,IF(AV411&gt;AU411,0,((AU411/AV411)-1)*100))</f>
        <v>28.57142857142856</v>
      </c>
      <c r="BP411" s="297">
        <f>IF(AX411=0,0,IF(AX411&gt;AV411,0,((AV411/AX411)-1)*100))</f>
        <v>55.55555555555558</v>
      </c>
      <c r="BQ411" s="298">
        <f>IF(AY411=0,0,IF(AY411&gt;AX411,0,((AX411/AY411)-1)*100))</f>
        <v>0</v>
      </c>
      <c r="BR411" s="299">
        <f>IF(AZ411=0,0,IF(AZ411&gt;AY411,0,((AY411/AZ411)-1)*100))</f>
        <v>0</v>
      </c>
      <c r="BS411" s="299">
        <f>IF(BA411=0,0,IF(BA411&gt;AZ411,0,((AZ411/BA411)-1)*100))</f>
        <v>0</v>
      </c>
      <c r="BT411" s="299">
        <f>IF(BB411=0,0,IF(BB411&gt;BA411,0,((BA411/BB411)-1)*100))</f>
        <v>0</v>
      </c>
      <c r="BU411" s="299">
        <f>IF(BC411=0,0,IF(BC411&gt;BB411,0,((BB411/BC411)-1)*100))</f>
        <v>0</v>
      </c>
      <c r="BV411" s="299">
        <f>IF(BD411=0,0,IF(BD411&gt;BC411,0,((BC411/BD411)-1)*100))</f>
        <v>0</v>
      </c>
      <c r="BW411" s="299">
        <f>IF(BE411=0,0,IF(BE411&gt;BD411,0,((BD411/BE411)-1)*100))</f>
        <v>0</v>
      </c>
      <c r="BX411" s="299">
        <f>IF(BF411=0,0,IF(BF411&gt;BE411,0,((BE411/BF411)-1)*100))</f>
        <v>0</v>
      </c>
      <c r="BY411" s="299">
        <f>IF(BG411=0,0,IF(BG411&gt;BF411,0,((BF411/BG411)-1)*100))</f>
        <v>0</v>
      </c>
      <c r="BZ411" s="299">
        <f>IF(BH411=0,0,IF(BH411&gt;BG411,0,((BG411/BH411)-1)*100))</f>
        <v>0</v>
      </c>
      <c r="CA411" s="300">
        <f>IF(BI411=0,0,IF(BI411&gt;BH411,0,((BH411/BI411)-1)*100))</f>
        <v>0</v>
      </c>
      <c r="CB411" s="297">
        <f>AVERAGE(BK411:CA411)</f>
        <v>10.58646849955508</v>
      </c>
      <c r="CC411" s="297">
        <f>SQRT(AVERAGE((BK411-$CB411)^2,(BL411-$CB411)^2,(BM411-$CB411)^2,(BN411-$CB411)^2,(BO411-$CB411)^2,(BP411-$CB411)^2,(BQ411-$CB411)^2,(BR411-$CB411)^2,(BS411-$CB411)^2,(BT411-$CB411)^2,(BU411-$CB411)^2,(BV411-$CB411)^2,(BW411-$CB411)^2,(BX411-$CB411)^2,(BY411-$CB411)^2,(BZ411-$CB411)^2,(CA411-$CB411)^2))</f>
        <v>15.89563399722426</v>
      </c>
      <c r="CD411" t="s" s="146">
        <v>302</v>
      </c>
      <c r="CE411" s="301">
        <f>IF(AN411="n/a","n/a",IF(U411&lt;0,"n/a",IF(U411="n/a","n/a",I411+AN411-U411)))</f>
        <v>-1.145782767503874</v>
      </c>
      <c r="CF411" s="301">
        <f>IF(AN411="n/a","n/a",I411+AN411)</f>
        <v>26.69178068427278</v>
      </c>
      <c r="CG411" s="297">
        <f>D411/10+(1000-E411)/100+IF(F411="N",2,IF(F411="Y",1,0))+IF(G411="N",2,IF(G411="Y",1,0))+IF(L411&gt;10,5,L411/2)+IF(S411&gt;100,0,IF(S411&lt;0,0,(100-S411)/10))+IF(U411&gt;100,0,IF(U411&lt;0,0,(100-U411)/10))+IF(X411="-",0,IF(X411="N/A",0,IF(X411&gt;5,0,5-X411)))+IF(Y411&gt;5,0,5-Y411)+IF(Z411="N/A",0,IF(Z411&gt;5,0,5-Z411))+IF(AB411&lt;0,0,IF(AB411="-",0,IF(AB411="N/A",0,IF(AB411&gt;10,5,AB411/2))))+IF(AC411="n/a",0,IF(AC411&lt;0,0,IF(AC411&gt;10,5,AC411/2)))+IF(AE411="n/a",0,IF(AE411&lt;0,0,IF(AE411&gt;10,5,AE411/2)))+AF411/10+IF(AG411&gt;100000,3,IF(AG411&gt;10000,2,IF(AG411&gt;1000,1,0)))+IF(AL411&gt;10,5,AL411/2)+IF(AM411="n/a",0,IF(AM411&gt;10,5,AM411/2))+IF(AN411="n/a",0,IF(AN411&gt;10,5,AN411/2))+IF(AO411="n/a",0,IF(AO411&lt;0,0,IF(AO411&gt;10,5,AO411/2)))+IF(CB411&gt;10,5,CB411/2)</f>
        <v>66.75010152284264</v>
      </c>
      <c r="CH411" s="302">
        <f>IF(AB411="n/a",1.03*AP411,IF(AB411&lt;0,1.01*AP411,IF(AB411&gt;10,1.1*AP411,(1+AB411/100)*AP411)))</f>
        <v>0.884</v>
      </c>
      <c r="CI411" s="303">
        <f>IF($AC411="n/a",1.03*CH411,IF($AC411&lt;0,1.01*CH411,IF($AC411&gt;10,1.1*CH411,(1+$AC411/100)*CH411)))</f>
        <v>0.9724</v>
      </c>
      <c r="CJ411" s="304">
        <f>IF($AE411="n/a",1.03*CI411,IF($AE411&lt;0,1.01*CI411,IF($AE411&gt;10,1.1*CI411,(1+$AE411/100)*CI411)))</f>
        <v>1.06964</v>
      </c>
      <c r="CK411" s="304">
        <f>IF($AE411="n/a",1.03*CJ411,IF($AE411&lt;0,1.01*CJ411,IF($AE411&gt;10,1.1*CJ411,(1+$AE411/100)*CJ411)))</f>
        <v>1.176604</v>
      </c>
      <c r="CL411" s="305">
        <f>IF($AE411="n/a",1.03*CK411,IF($AE411&lt;0,1.01*CK411,IF($AE411&gt;10,1.1*CK411,(1+$AE411/100)*CK411)))</f>
        <v>1.2942644</v>
      </c>
      <c r="CM411" s="303">
        <f>SUM(CH411:CL411)</f>
        <v>5.396908400000001</v>
      </c>
      <c r="CN411" s="300">
        <f>(CM411/H411)*100</f>
        <v>9.841189642596646</v>
      </c>
      <c r="CO411" s="306">
        <v>0.71</v>
      </c>
      <c r="CP411" s="307">
        <v>7.9</v>
      </c>
      <c r="CQ411" s="308">
        <v>-15.5</v>
      </c>
      <c r="CR411" s="307">
        <v>0.5</v>
      </c>
      <c r="CS411" s="308">
        <v>-4.2</v>
      </c>
    </row>
    <row r="412" ht="11.25" customHeight="1">
      <c r="A412" t="s" s="173">
        <v>1976</v>
      </c>
      <c r="B412" t="s" s="110">
        <v>1977</v>
      </c>
      <c r="C412" t="s" s="173">
        <v>128</v>
      </c>
      <c r="D412" s="511">
        <v>5</v>
      </c>
      <c r="E412" s="85">
        <v>703</v>
      </c>
      <c r="F412" t="s" s="118">
        <v>129</v>
      </c>
      <c r="G412" t="s" s="113">
        <v>129</v>
      </c>
      <c r="H412" s="495">
        <v>28.91</v>
      </c>
      <c r="I412" s="177">
        <f>(R412/H412)*100</f>
        <v>1.937046004842615</v>
      </c>
      <c r="J412" s="311">
        <v>0.07000000000000001</v>
      </c>
      <c r="K412" s="311">
        <v>0.14</v>
      </c>
      <c r="L412" s="177">
        <f>((K412/J412)-1)*100</f>
        <v>100</v>
      </c>
      <c r="M412" s="389">
        <v>42348</v>
      </c>
      <c r="N412" s="389">
        <v>42352</v>
      </c>
      <c r="O412" s="389">
        <v>42360</v>
      </c>
      <c r="P412" t="s" s="173">
        <v>737</v>
      </c>
      <c r="Q412" t="s" s="646">
        <v>1978</v>
      </c>
      <c r="R412" s="180">
        <f>K412*4</f>
        <v>0.5600000000000001</v>
      </c>
      <c r="S412" s="181">
        <f>IF(OR(W412&lt;0.01,W412="n/a"),"n/a",R412/W412*100)</f>
        <v>43.07692307692308</v>
      </c>
      <c r="T412" s="182">
        <f>IF(OR(W412&lt;0.01,Z412="n/a"),"n/a",(H412/SQRT(22.5*W412*(H412/Z412))-1)*100)</f>
        <v>30.76278516040403</v>
      </c>
      <c r="U412" s="177">
        <f>IF(OR(W412&lt;0.01,W412="n/a"),"n/a",H412/W412)</f>
        <v>22.23846153846154</v>
      </c>
      <c r="V412" s="183">
        <v>12</v>
      </c>
      <c r="W412" s="176">
        <v>1.3</v>
      </c>
      <c r="X412" s="176">
        <v>1.88</v>
      </c>
      <c r="Y412" s="184">
        <v>6.27</v>
      </c>
      <c r="Z412" s="185">
        <v>1.73</v>
      </c>
      <c r="AA412" s="186">
        <v>7.7</v>
      </c>
      <c r="AB412" s="187">
        <v>67.5</v>
      </c>
      <c r="AC412" s="188">
        <v>23.71</v>
      </c>
      <c r="AD412" s="189">
        <v>-0.5</v>
      </c>
      <c r="AE412" s="189">
        <v>11.8</v>
      </c>
      <c r="AF412" s="190">
        <v>1</v>
      </c>
      <c r="AG412" s="191">
        <v>1126</v>
      </c>
      <c r="AH412" s="192">
        <v>2.5</v>
      </c>
      <c r="AI412" s="193">
        <v>0</v>
      </c>
      <c r="AJ412" t="s" s="338">
        <f>IF(OR(AD412&lt;0,AD412="n/a",AD412=0,AN412="n/a"),"n/a",AN412/AD412)</f>
        <v>143</v>
      </c>
      <c r="AK412" t="s" s="338">
        <f>IF(OR(AN412&lt;0,AN412="n/a",AO412&lt;0,AO412="n/a"),"n/a",AN412/AO412)</f>
        <v>143</v>
      </c>
      <c r="AL412" s="196">
        <f>((AP412/AQ412)^(1/1)-1)*100</f>
        <v>75.00000000000003</v>
      </c>
      <c r="AM412" s="196">
        <f>IF(AS412=0,"n/a",((AP412/AS412)^(1/3)-1)*100)</f>
        <v>67.10993116548616</v>
      </c>
      <c r="AN412" t="s" s="338">
        <f>IF(AV412=0,"n/a",((AP412/AV412)^(1/5)-1)*100)</f>
        <v>143</v>
      </c>
      <c r="AO412" t="s" s="338">
        <f>IF(BB412=0,"n/a",((AP412/BB412)^(1/10)-1)*100)</f>
        <v>143</v>
      </c>
      <c r="AP412" s="198">
        <v>0.5600000000000001</v>
      </c>
      <c r="AQ412" s="194">
        <v>0.32</v>
      </c>
      <c r="AR412" s="194">
        <v>0.15</v>
      </c>
      <c r="AS412" s="198">
        <v>0.12</v>
      </c>
      <c r="AT412" s="199"/>
      <c r="AU412" s="194">
        <v>0.06</v>
      </c>
      <c r="AV412" s="198">
        <v>0</v>
      </c>
      <c r="AW412" s="199"/>
      <c r="AX412" s="398">
        <v>0</v>
      </c>
      <c r="AY412" s="370">
        <v>0</v>
      </c>
      <c r="AZ412" s="203">
        <v>0</v>
      </c>
      <c r="BA412" s="203">
        <v>0</v>
      </c>
      <c r="BB412" s="203">
        <v>0</v>
      </c>
      <c r="BC412" s="203">
        <v>0</v>
      </c>
      <c r="BD412" s="203">
        <v>0</v>
      </c>
      <c r="BE412" s="203">
        <v>0</v>
      </c>
      <c r="BF412" s="203">
        <v>0</v>
      </c>
      <c r="BG412" s="203">
        <v>0</v>
      </c>
      <c r="BH412" s="203">
        <v>0</v>
      </c>
      <c r="BI412" s="204">
        <v>0</v>
      </c>
      <c r="BJ412" s="200">
        <f>SUM(AP412:BI412)</f>
        <v>1.21</v>
      </c>
      <c r="BK412" s="205">
        <f>((AP412/AQ412)-1)*100</f>
        <v>75.00000000000003</v>
      </c>
      <c r="BL412" s="205">
        <f>((AQ412/AR412)-1)*100</f>
        <v>113.3333333333333</v>
      </c>
      <c r="BM412" s="205">
        <f>((AR412/AS412)-1)*100</f>
        <v>25</v>
      </c>
      <c r="BN412" s="205">
        <f>IF(AU412=0,0,IF(AU412&gt;AS412,0,((AS412/AU412)-1)*100))</f>
        <v>100</v>
      </c>
      <c r="BO412" s="205">
        <f>IF(AV412=0,0,IF(AV412&gt;AU412,0,((AU412/AV412)-1)*100))</f>
        <v>0</v>
      </c>
      <c r="BP412" s="205">
        <f>IF(AX412=0,0,IF(AX412&gt;AV412,0,((AV412/AX412)-1)*100))</f>
        <v>0</v>
      </c>
      <c r="BQ412" s="206">
        <f>IF(AY412=0,0,IF(AY412&gt;AX412,0,((AX412/AY412)-1)*100))</f>
        <v>0</v>
      </c>
      <c r="BR412" s="207">
        <f>IF(AZ412=0,0,IF(AZ412&gt;AY412,0,((AY412/AZ412)-1)*100))</f>
        <v>0</v>
      </c>
      <c r="BS412" s="207">
        <f>IF(BA412=0,0,IF(BA412&gt;AZ412,0,((AZ412/BA412)-1)*100))</f>
        <v>0</v>
      </c>
      <c r="BT412" s="207">
        <f>IF(BB412=0,0,IF(BB412&gt;BA412,0,((BA412/BB412)-1)*100))</f>
        <v>0</v>
      </c>
      <c r="BU412" s="207">
        <f>IF(BC412=0,0,IF(BC412&gt;BB412,0,((BB412/BC412)-1)*100))</f>
        <v>0</v>
      </c>
      <c r="BV412" s="207">
        <f>IF(BD412=0,0,IF(BD412&gt;BC412,0,((BC412/BD412)-1)*100))</f>
        <v>0</v>
      </c>
      <c r="BW412" s="207">
        <f>IF(BE412=0,0,IF(BE412&gt;BD412,0,((BD412/BE412)-1)*100))</f>
        <v>0</v>
      </c>
      <c r="BX412" s="207">
        <f>IF(BF412=0,0,IF(BF412&gt;BE412,0,((BE412/BF412)-1)*100))</f>
        <v>0</v>
      </c>
      <c r="BY412" s="207">
        <f>IF(BG412=0,0,IF(BG412&gt;BF412,0,((BF412/BG412)-1)*100))</f>
        <v>0</v>
      </c>
      <c r="BZ412" s="207">
        <f>IF(BH412=0,0,IF(BH412&gt;BG412,0,((BG412/BH412)-1)*100))</f>
        <v>0</v>
      </c>
      <c r="CA412" s="208">
        <f>IF(BI412=0,0,IF(BI412&gt;BH412,0,((BH412/BI412)-1)*100))</f>
        <v>0</v>
      </c>
      <c r="CB412" s="205">
        <f>AVERAGE(BK412:CA412)</f>
        <v>18.43137254901961</v>
      </c>
      <c r="CC412" s="205">
        <f>SQRT(AVERAGE((BK412-$CB412)^2,(BL412-$CB412)^2,(BM412-$CB412)^2,(BN412-$CB412)^2,(BO412-$CB412)^2,(BP412-$CB412)^2,(BQ412-$CB412)^2,(BR412-$CB412)^2,(BS412-$CB412)^2,(BT412-$CB412)^2,(BU412-$CB412)^2,(BV412-$CB412)^2,(BW412-$CB412)^2,(BX412-$CB412)^2,(BY412-$CB412)^2,(BZ412-$CB412)^2,(CA412-$CB412)^2))</f>
        <v>37.03677111271956</v>
      </c>
      <c r="CD412" t="s" s="110">
        <v>132</v>
      </c>
      <c r="CE412" t="s" s="552">
        <f>IF(AN412="n/a","n/a",IF(U412&lt;0,"n/a",IF(U412="n/a","n/a",I412+AN412-U412)))</f>
        <v>143</v>
      </c>
      <c r="CF412" t="s" s="552">
        <f>IF(AN412="n/a","n/a",I412+AN412)</f>
        <v>143</v>
      </c>
      <c r="CG412" s="205">
        <f>D412/10+(1000-E412)/100+IF(F412="N",2,IF(F412="Y",1,0))+IF(G412="N",2,IF(G412="Y",1,0))+IF(L412&gt;10,5,L412/2)+IF(S412&gt;100,0,IF(S412&lt;0,0,(100-S412)/10))+IF(U412&gt;100,0,IF(U412&lt;0,0,(100-U412)/10))+IF(X412="-",0,IF(X412="N/A",0,IF(X412&gt;5,0,5-X412)))+IF(Y412&gt;5,0,5-Y412)+IF(Z412="N/A",0,IF(Z412&gt;5,0,5-Z412))+IF(AB412&lt;0,0,IF(AB412="-",0,IF(AB412="N/A",0,IF(AB412&gt;10,5,AB412/2))))+IF(AC412="n/a",0,IF(AC412&lt;0,0,IF(AC412&gt;10,5,AC412/2)))+IF(AE412="n/a",0,IF(AE412&lt;0,0,IF(AE412&gt;10,5,AE412/2)))+AF412/10+IF(AG412&gt;100000,3,IF(AG412&gt;10000,2,IF(AG412&gt;1000,1,0)))+IF(AL412&gt;10,5,AL412/2)+IF(AM412="n/a",0,IF(AM412&gt;10,5,AM412/2))+IF(AN412="n/a",0,IF(AN412&gt;10,5,AN412/2))+IF(AO412="n/a",0,IF(AO412&lt;0,0,IF(AO412&gt;10,5,AO412/2)))+IF(CB412&gt;10,5,CB412/2)</f>
        <v>59.42846153846154</v>
      </c>
      <c r="CH412" s="315">
        <f>IF(AB412="n/a",1.03*AP412,IF(AB412&lt;0,1.01*AP412,IF(AB412&gt;10,1.1*AP412,(1+AB412/100)*AP412)))</f>
        <v>0.6160000000000001</v>
      </c>
      <c r="CI412" s="211">
        <f>IF($AC412="n/a",1.03*CH412,IF($AC412&lt;0,1.01*CH412,IF($AC412&gt;10,1.1*CH412,(1+$AC412/100)*CH412)))</f>
        <v>0.6776000000000002</v>
      </c>
      <c r="CJ412" s="212">
        <f>IF($AE412="n/a",1.03*CI412,IF($AE412&lt;0,1.01*CI412,IF($AE412&gt;10,1.1*CI412,(1+$AE412/100)*CI412)))</f>
        <v>0.7453600000000002</v>
      </c>
      <c r="CK412" s="212">
        <f>IF($AE412="n/a",1.03*CJ412,IF($AE412&lt;0,1.01*CJ412,IF($AE412&gt;10,1.1*CJ412,(1+$AE412/100)*CJ412)))</f>
        <v>0.8198960000000003</v>
      </c>
      <c r="CL412" s="210">
        <f>IF($AE412="n/a",1.03*CK412,IF($AE412&lt;0,1.01*CK412,IF($AE412&gt;10,1.1*CK412,(1+$AE412/100)*CK412)))</f>
        <v>0.9018856000000004</v>
      </c>
      <c r="CM412" s="211">
        <f>SUM(CH412:CL412)</f>
        <v>3.760741600000001</v>
      </c>
      <c r="CN412" s="208">
        <f>(CM412/H412)*100</f>
        <v>13.00844552058112</v>
      </c>
      <c r="CO412" s="213">
        <v>0.9399999999999999</v>
      </c>
      <c r="CP412" s="214">
        <v>36.7</v>
      </c>
      <c r="CQ412" s="215">
        <v>-2.7</v>
      </c>
      <c r="CR412" s="214">
        <v>3.4</v>
      </c>
      <c r="CS412" s="215">
        <v>7.6</v>
      </c>
    </row>
    <row r="413" ht="11.25" customHeight="1">
      <c r="A413" t="s" s="116">
        <v>1979</v>
      </c>
      <c r="B413" t="s" s="116">
        <v>1980</v>
      </c>
      <c r="C413" t="s" s="227">
        <v>128</v>
      </c>
      <c r="D413" s="218">
        <v>7</v>
      </c>
      <c r="E413" s="85">
        <v>565</v>
      </c>
      <c r="F413" t="s" s="220">
        <v>141</v>
      </c>
      <c r="G413" t="s" s="221">
        <v>141</v>
      </c>
      <c r="H413" s="493">
        <v>92</v>
      </c>
      <c r="I413" s="223">
        <f>(R413/H413)*100</f>
        <v>1.826086956521739</v>
      </c>
      <c r="J413" s="224">
        <v>0.38</v>
      </c>
      <c r="K413" s="224">
        <v>0.42</v>
      </c>
      <c r="L413" s="223">
        <f>((K413/J413)-1)*100</f>
        <v>10.52631578947367</v>
      </c>
      <c r="M413" s="226">
        <v>43006</v>
      </c>
      <c r="N413" s="226">
        <v>43010</v>
      </c>
      <c r="O413" s="226">
        <v>43024</v>
      </c>
      <c r="P413" t="s" s="227">
        <v>284</v>
      </c>
      <c r="Q413" s="316"/>
      <c r="R413" s="225">
        <f>K413*4</f>
        <v>1.68</v>
      </c>
      <c r="S413" s="228">
        <f>IF(OR(W413&lt;0.01,W413="n/a"),"n/a",R413/W413*100)</f>
        <v>29.06574394463667</v>
      </c>
      <c r="T413" s="229">
        <f>IF(OR(W413&lt;0.01,Z413="n/a"),"n/a",(H413/SQRT(22.5*W413*(H413/Z413))-1)*100)</f>
        <v>13.77956794054975</v>
      </c>
      <c r="U413" s="223">
        <f>IF(OR(W413&lt;0.01,W413="n/a"),"n/a",H413/W413)</f>
        <v>15.91695501730104</v>
      </c>
      <c r="V413" s="230">
        <v>12</v>
      </c>
      <c r="W413" s="222">
        <v>5.78</v>
      </c>
      <c r="X413" s="222">
        <v>1.28</v>
      </c>
      <c r="Y413" s="231">
        <v>12.96</v>
      </c>
      <c r="Z413" s="232">
        <v>1.83</v>
      </c>
      <c r="AA413" s="233">
        <v>11.3</v>
      </c>
      <c r="AB413" s="234">
        <v>11.2</v>
      </c>
      <c r="AC413" s="235">
        <v>11.4</v>
      </c>
      <c r="AD413" s="236">
        <v>5.5</v>
      </c>
      <c r="AE413" s="236">
        <v>12.4</v>
      </c>
      <c r="AF413" s="237">
        <v>19</v>
      </c>
      <c r="AG413" s="238">
        <v>34856</v>
      </c>
      <c r="AH413" s="239">
        <v>0.7</v>
      </c>
      <c r="AI413" s="240">
        <v>0.9</v>
      </c>
      <c r="AJ413" s="241">
        <f>IF(OR(AD413&lt;0,AD413="n/a",AD413=0,AN413="n/a"),"n/a",AN413/AD413)</f>
        <v>3.735649747301307</v>
      </c>
      <c r="AK413" s="618">
        <f>IF(OR(AN413&lt;0,AN413="n/a",AO413&lt;0,AO413="n/a"),"n/a",AN413/AO413)</f>
        <v>3.410819131020113</v>
      </c>
      <c r="AL413" s="243">
        <f>((AP413/AQ413)^(1/1)-1)*100</f>
        <v>9.375</v>
      </c>
      <c r="AM413" s="243">
        <f>IF(AS413=0,"n/a",((AP413/AS413)^(1/3)-1)*100)</f>
        <v>11.13289333302008</v>
      </c>
      <c r="AN413" s="243">
        <f>IF(AV413=0,"n/a",((AP413/AV413)^(1/5)-1)*100)</f>
        <v>20.54607361015719</v>
      </c>
      <c r="AO413" s="244">
        <f>IF(BB413=0,"n/a",((AP413/BB413)^(1/10)-1)*100)</f>
        <v>6.023794525865767</v>
      </c>
      <c r="AP413" s="241">
        <v>1.4</v>
      </c>
      <c r="AQ413" s="241">
        <v>1.28</v>
      </c>
      <c r="AR413" s="241">
        <v>1.12</v>
      </c>
      <c r="AS413" s="241">
        <v>1.02</v>
      </c>
      <c r="AT413" s="245"/>
      <c r="AU413" s="241">
        <v>0.9</v>
      </c>
      <c r="AV413" s="241">
        <v>0.55</v>
      </c>
      <c r="AW413" s="245"/>
      <c r="AX413" s="583">
        <v>0.04</v>
      </c>
      <c r="AY413" s="394">
        <v>0.27</v>
      </c>
      <c r="AZ413" s="248">
        <v>0.9399999999999999</v>
      </c>
      <c r="BA413" s="248">
        <v>0.86</v>
      </c>
      <c r="BB413" s="248">
        <v>0.78</v>
      </c>
      <c r="BC413" s="248">
        <v>0.7</v>
      </c>
      <c r="BD413" s="248">
        <v>0.62</v>
      </c>
      <c r="BE413" s="248">
        <v>0.54</v>
      </c>
      <c r="BF413" s="248">
        <v>0.46</v>
      </c>
      <c r="BG413" s="248">
        <v>0.39</v>
      </c>
      <c r="BH413" s="248">
        <v>0.33</v>
      </c>
      <c r="BI413" s="249">
        <v>0.29</v>
      </c>
      <c r="BJ413" s="246">
        <f>SUM(AP413:BI413)</f>
        <v>12.49</v>
      </c>
      <c r="BK413" s="250">
        <f>((AP413/AQ413)-1)*100</f>
        <v>9.375</v>
      </c>
      <c r="BL413" s="250">
        <f>((AQ413/AR413)-1)*100</f>
        <v>14.28571428571428</v>
      </c>
      <c r="BM413" s="250">
        <f>((AR413/AS413)-1)*100</f>
        <v>9.803921568627461</v>
      </c>
      <c r="BN413" s="250">
        <f>IF(AU413=0,0,IF(AU413&gt;AS413,0,((AS413/AU413)-1)*100))</f>
        <v>13.33333333333333</v>
      </c>
      <c r="BO413" s="250">
        <f>IF(AV413=0,0,IF(AV413&gt;AU413,0,((AU413/AV413)-1)*100))</f>
        <v>63.63636363636363</v>
      </c>
      <c r="BP413" s="580">
        <f>IF(AX413=0,0,IF(AX413&gt;AV413,0,((AV413/AX413)-1)*100))</f>
        <v>1275</v>
      </c>
      <c r="BQ413" s="251">
        <f>IF(AY413=0,0,IF(AY413&gt;AX413,0,((AX413/AY413)-1)*100))</f>
        <v>0</v>
      </c>
      <c r="BR413" s="252">
        <f>IF(AZ413=0,0,IF(AZ413&gt;AY413,0,((AY413/AZ413)-1)*100))</f>
        <v>0</v>
      </c>
      <c r="BS413" s="252">
        <f>IF(BA413=0,0,IF(BA413&gt;AZ413,0,((AZ413/BA413)-1)*100))</f>
        <v>9.302325581395344</v>
      </c>
      <c r="BT413" s="252">
        <f>IF(BB413=0,0,IF(BB413&gt;BA413,0,((BA413/BB413)-1)*100))</f>
        <v>10.25641025641024</v>
      </c>
      <c r="BU413" s="252">
        <f>IF(BC413=0,0,IF(BC413&gt;BB413,0,((BB413/BC413)-1)*100))</f>
        <v>11.42857142857143</v>
      </c>
      <c r="BV413" s="252">
        <f>IF(BD413=0,0,IF(BD413&gt;BC413,0,((BC413/BD413)-1)*100))</f>
        <v>12.9032258064516</v>
      </c>
      <c r="BW413" s="252">
        <f>IF(BE413=0,0,IF(BE413&gt;BD413,0,((BD413/BE413)-1)*100))</f>
        <v>14.81481481481481</v>
      </c>
      <c r="BX413" s="252">
        <f>IF(BF413=0,0,IF(BF413&gt;BE413,0,((BE413/BF413)-1)*100))</f>
        <v>17.3913043478261</v>
      </c>
      <c r="BY413" s="252">
        <f>IF(BG413=0,0,IF(BG413&gt;BF413,0,((BF413/BG413)-1)*100))</f>
        <v>17.94871794871795</v>
      </c>
      <c r="BZ413" s="252">
        <f>IF(BH413=0,0,IF(BH413&gt;BG413,0,((BG413/BH413)-1)*100))</f>
        <v>18.18181818181819</v>
      </c>
      <c r="CA413" s="253">
        <f>IF(BI413=0,0,IF(BI413&gt;BH413,0,((BH413/BI413)-1)*100))</f>
        <v>13.79310344827587</v>
      </c>
      <c r="CB413" s="250">
        <f>AVERAGE(BK413:CA413)</f>
        <v>88.90909556695999</v>
      </c>
      <c r="CC413" s="250">
        <f>SQRT(AVERAGE((BK413-$CB413)^2,(BL413-$CB413)^2,(BM413-$CB413)^2,(BN413-$CB413)^2,(BO413-$CB413)^2,(BP413-$CB413)^2,(BQ413-$CB413)^2,(BR413-$CB413)^2,(BS413-$CB413)^2,(BT413-$CB413)^2,(BU413-$CB413)^2,(BV413-$CB413)^2,(BW413-$CB413)^2,(BX413-$CB413)^2,(BY413-$CB413)^2,(BZ413-$CB413)^2,(CA413-$CB413)^2))</f>
        <v>296.8176449104392</v>
      </c>
      <c r="CD413" t="s" s="116">
        <v>132</v>
      </c>
      <c r="CE413" s="254">
        <f>IF(AN413="n/a","n/a",IF(U413&lt;0,"n/a",IF(U413="n/a","n/a",I413+AN413-U413)))</f>
        <v>6.455205549377892</v>
      </c>
      <c r="CF413" s="254">
        <f>IF(AN413="n/a","n/a",I413+AN413)</f>
        <v>22.37216056667893</v>
      </c>
      <c r="CG413" s="250">
        <f>D413/10+(1000-E413)/100+IF(F413="N",2,IF(F413="Y",1,0))+IF(G413="N",2,IF(G413="Y",1,0))+IF(L413&gt;10,5,L413/2)+IF(S413&gt;100,0,IF(S413&lt;0,0,(100-S413)/10))+IF(U413&gt;100,0,IF(U413&lt;0,0,(100-U413)/10))+IF(X413="-",0,IF(X413="N/A",0,IF(X413&gt;5,0,5-X413)))+IF(Y413&gt;5,0,5-Y413)+IF(Z413="N/A",0,IF(Z413&gt;5,0,5-Z413))+IF(AB413&lt;0,0,IF(AB413="-",0,IF(AB413="N/A",0,IF(AB413&gt;10,5,AB413/2))))+IF(AC413="n/a",0,IF(AC413&lt;0,0,IF(AC413&gt;10,5,AC413/2)))+IF(AE413="n/a",0,IF(AE413&lt;0,0,IF(AE413&gt;10,5,AE413/2)))+AF413/10+IF(AG413&gt;100000,3,IF(AG413&gt;10000,2,IF(AG413&gt;1000,1,0)))+IF(AL413&gt;10,5,AL413/2)+IF(AM413="n/a",0,IF(AM413&gt;10,5,AM413/2))+IF(AN413="n/a",0,IF(AN413&gt;10,5,AN413/2))+IF(AO413="n/a",0,IF(AO413&lt;0,0,IF(AO413&gt;10,5,AO413/2)))+IF(CB413&gt;10,5,CB413/2)</f>
        <v>76.0411273667391</v>
      </c>
      <c r="CH413" s="255">
        <f>IF(AB413="n/a",1.03*AP413,IF(AB413&lt;0,1.01*AP413,IF(AB413&gt;10,1.1*AP413,(1+AB413/100)*AP413)))</f>
        <v>1.54</v>
      </c>
      <c r="CI413" s="256">
        <f>IF($AC413="n/a",1.03*CH413,IF($AC413&lt;0,1.01*CH413,IF($AC413&gt;10,1.1*CH413,(1+$AC413/100)*CH413)))</f>
        <v>1.694</v>
      </c>
      <c r="CJ413" s="257">
        <f>IF($AE413="n/a",1.03*CI413,IF($AE413&lt;0,1.01*CI413,IF($AE413&gt;10,1.1*CI413,(1+$AE413/100)*CI413)))</f>
        <v>1.8634</v>
      </c>
      <c r="CK413" s="257">
        <f>IF($AE413="n/a",1.03*CJ413,IF($AE413&lt;0,1.01*CJ413,IF($AE413&gt;10,1.1*CJ413,(1+$AE413/100)*CJ413)))</f>
        <v>2.049740000000001</v>
      </c>
      <c r="CL413" s="258">
        <f>IF($AE413="n/a",1.03*CK413,IF($AE413&lt;0,1.01*CK413,IF($AE413&gt;10,1.1*CK413,(1+$AE413/100)*CK413)))</f>
        <v>2.254714000000001</v>
      </c>
      <c r="CM413" s="256">
        <f>SUM(CH413:CL413)</f>
        <v>9.401854000000002</v>
      </c>
      <c r="CN413" s="253">
        <f>(CM413/H413)*100</f>
        <v>10.21940652173913</v>
      </c>
      <c r="CO413" s="259">
        <v>1.38</v>
      </c>
      <c r="CP413" s="260">
        <v>32.4</v>
      </c>
      <c r="CQ413" s="261">
        <v>-8</v>
      </c>
      <c r="CR413" s="260">
        <v>-3.4</v>
      </c>
      <c r="CS413" s="261">
        <v>6.2</v>
      </c>
    </row>
    <row r="414" ht="11.25" customHeight="1">
      <c r="A414" t="s" s="227">
        <v>1981</v>
      </c>
      <c r="B414" t="s" s="116">
        <v>1982</v>
      </c>
      <c r="C414" t="s" s="227">
        <v>380</v>
      </c>
      <c r="D414" s="218">
        <v>7</v>
      </c>
      <c r="E414" s="85">
        <v>497</v>
      </c>
      <c r="F414" t="s" s="220">
        <v>55</v>
      </c>
      <c r="G414" t="s" s="221">
        <v>141</v>
      </c>
      <c r="H414" s="493">
        <v>37.21</v>
      </c>
      <c r="I414" s="223">
        <f>(R414/H414)*100</f>
        <v>1.66621875839828</v>
      </c>
      <c r="J414" s="224">
        <v>0.14</v>
      </c>
      <c r="K414" s="224">
        <v>0.155</v>
      </c>
      <c r="L414" s="223">
        <f>((K414/J414)-1)*100</f>
        <v>10.7142857142857</v>
      </c>
      <c r="M414" s="226">
        <v>42823</v>
      </c>
      <c r="N414" s="226">
        <v>42825</v>
      </c>
      <c r="O414" s="226">
        <v>42835</v>
      </c>
      <c r="P414" t="s" s="227">
        <v>156</v>
      </c>
      <c r="Q414" s="316"/>
      <c r="R414" s="225">
        <f>K414*4</f>
        <v>0.62</v>
      </c>
      <c r="S414" s="326">
        <f>IF(OR(W414&lt;0.01,W414="n/a"),"n/a",R414/W414*100)</f>
        <v>28.57142857142857</v>
      </c>
      <c r="T414" s="229">
        <f>IF(OR(W414&lt;0.01,Z414="n/a"),"n/a",(H414/SQRT(22.5*W414*(H414/Z414))-1)*100)</f>
        <v>48.92074614664175</v>
      </c>
      <c r="U414" s="223">
        <f>IF(OR(W414&lt;0.01,W414="n/a"),"n/a",H414/W414)</f>
        <v>17.14746543778802</v>
      </c>
      <c r="V414" s="230">
        <v>12</v>
      </c>
      <c r="W414" s="222">
        <v>2.17</v>
      </c>
      <c r="X414" s="222">
        <v>0.84</v>
      </c>
      <c r="Y414" s="231">
        <v>0.99</v>
      </c>
      <c r="Z414" s="232">
        <v>2.91</v>
      </c>
      <c r="AA414" s="233">
        <v>19.4</v>
      </c>
      <c r="AB414" s="396">
        <v>389.3</v>
      </c>
      <c r="AC414" s="235">
        <v>10.81</v>
      </c>
      <c r="AD414" s="236">
        <v>5</v>
      </c>
      <c r="AE414" s="236">
        <v>20.44</v>
      </c>
      <c r="AF414" s="237">
        <v>20</v>
      </c>
      <c r="AG414" s="238">
        <v>8977</v>
      </c>
      <c r="AH414" s="239">
        <v>2.7</v>
      </c>
      <c r="AI414" s="240">
        <v>0.77</v>
      </c>
      <c r="AJ414" s="241">
        <f>IF(OR(AD414&lt;0,AD414="n/a",AD414=0,AN414="n/a"),"n/a",AN414/AD414)</f>
        <v>1.65073859321776</v>
      </c>
      <c r="AK414" s="242">
        <f>IF(OR(AN414&lt;0,AN414="n/a",AO414&lt;0,AO414="n/a"),"n/a",AN414/AO414)</f>
        <v>0.764560849539638</v>
      </c>
      <c r="AL414" s="243">
        <f>((AP414/AQ414)^(1/1)-1)*100</f>
        <v>5.687203791469186</v>
      </c>
      <c r="AM414" s="243">
        <f>IF(AS414=0,"n/a",((AP414/AS414)^(1/3)-1)*100)</f>
        <v>9.041580744205735</v>
      </c>
      <c r="AN414" s="243">
        <f>IF(AV414=0,"n/a",((AP414/AV414)^(1/5)-1)*100)</f>
        <v>8.253692966088799</v>
      </c>
      <c r="AO414" s="244">
        <f>IF(BB414=0,"n/a",((AP414/BB414)^(1/10)-1)*100)</f>
        <v>10.79533822724321</v>
      </c>
      <c r="AP414" s="241">
        <v>0.5575</v>
      </c>
      <c r="AQ414" s="241">
        <f>0.1375*3+0.115</f>
        <v>0.5275000000000001</v>
      </c>
      <c r="AR414" s="241">
        <f>0.115*3+0.11</f>
        <v>0.455</v>
      </c>
      <c r="AS414" s="241">
        <v>0.43</v>
      </c>
      <c r="AT414" s="245"/>
      <c r="AU414" s="321">
        <v>0.4</v>
      </c>
      <c r="AV414" s="241">
        <v>0.375</v>
      </c>
      <c r="AW414" s="245"/>
      <c r="AX414" s="583">
        <v>0.3</v>
      </c>
      <c r="AY414" s="394">
        <v>0.35</v>
      </c>
      <c r="AZ414" s="248">
        <v>0.375</v>
      </c>
      <c r="BA414" s="248">
        <v>0.3</v>
      </c>
      <c r="BB414" s="248">
        <v>0.2</v>
      </c>
      <c r="BC414" s="317">
        <v>0.1</v>
      </c>
      <c r="BD414" s="248">
        <v>0.375</v>
      </c>
      <c r="BE414" s="317">
        <v>0</v>
      </c>
      <c r="BF414" s="317">
        <v>0</v>
      </c>
      <c r="BG414" s="317">
        <v>0</v>
      </c>
      <c r="BH414" s="317">
        <v>0</v>
      </c>
      <c r="BI414" s="401">
        <v>0</v>
      </c>
      <c r="BJ414" s="246">
        <f>SUM(AP414:BI414)</f>
        <v>4.745</v>
      </c>
      <c r="BK414" s="250">
        <f>((AP414/AQ414)-1)*100</f>
        <v>5.687203791469186</v>
      </c>
      <c r="BL414" s="250">
        <f>((AQ414/AR414)-1)*100</f>
        <v>15.93406593406594</v>
      </c>
      <c r="BM414" s="250">
        <f>((AR414/AS414)-1)*100</f>
        <v>5.813953488372103</v>
      </c>
      <c r="BN414" s="250">
        <f>IF(AU414=0,0,IF(AU414&gt;AS414,0,((AS414/AU414)-1)*100))</f>
        <v>7.499999999999996</v>
      </c>
      <c r="BO414" s="250">
        <f>IF(AV414=0,0,IF(AV414&gt;AU414,0,((AU414/AV414)-1)*100))</f>
        <v>6.666666666666665</v>
      </c>
      <c r="BP414" s="250">
        <f>IF(AX414=0,0,IF(AX414&gt;AV414,0,((AV414/AX414)-1)*100))</f>
        <v>25</v>
      </c>
      <c r="BQ414" s="639">
        <f>IF(AY414=0,0,IF(AY414&gt;AX414,0,((AX414/AY414)-1)*100))</f>
        <v>0</v>
      </c>
      <c r="BR414" s="252">
        <f>IF(AZ414=0,0,IF(AZ414&gt;AY414,0,((AY414/AZ414)-1)*100))</f>
        <v>0</v>
      </c>
      <c r="BS414" s="252">
        <f>IF(BA414=0,0,IF(BA414&gt;AZ414,0,((AZ414/BA414)-1)*100))</f>
        <v>25</v>
      </c>
      <c r="BT414" s="252">
        <f>IF(BB414=0,0,IF(BB414&gt;BA414,0,((BA414/BB414)-1)*100))</f>
        <v>49.99999999999998</v>
      </c>
      <c r="BU414" s="252">
        <f>IF(BC414=0,0,IF(BC414&gt;BB414,0,((BB414/BC414)-1)*100))</f>
        <v>100</v>
      </c>
      <c r="BV414" s="252">
        <f>IF(BD414=0,0,IF(BD414&gt;BC414,0,((BC414/BD414)-1)*100))</f>
        <v>0</v>
      </c>
      <c r="BW414" s="252">
        <f>IF(BE414=0,0,IF(BE414&gt;BD414,0,((BD414/BE414)-1)*100))</f>
        <v>0</v>
      </c>
      <c r="BX414" s="252">
        <f>IF(BF414=0,0,IF(BF414&gt;BE414,0,((BE414/BF414)-1)*100))</f>
        <v>0</v>
      </c>
      <c r="BY414" s="252">
        <f>IF(BG414=0,0,IF(BG414&gt;BF414,0,((BF414/BG414)-1)*100))</f>
        <v>0</v>
      </c>
      <c r="BZ414" s="252">
        <f>IF(BH414=0,0,IF(BH414&gt;BG414,0,((BG414/BH414)-1)*100))</f>
        <v>0</v>
      </c>
      <c r="CA414" s="253">
        <f>IF(BI414=0,0,IF(BI414&gt;BH414,0,((BH414/BI414)-1)*100))</f>
        <v>0</v>
      </c>
      <c r="CB414" s="250">
        <f>AVERAGE(BK414:CA414)</f>
        <v>14.21187587532788</v>
      </c>
      <c r="CC414" s="250">
        <f>SQRT(AVERAGE((BK414-$CB414)^2,(BL414-$CB414)^2,(BM414-$CB414)^2,(BN414-$CB414)^2,(BO414-$CB414)^2,(BP414-$CB414)^2,(BQ414-$CB414)^2,(BR414-$CB414)^2,(BS414-$CB414)^2,(BT414-$CB414)^2,(BU414-$CB414)^2,(BV414-$CB414)^2,(BW414-$CB414)^2,(BX414-$CB414)^2,(BY414-$CB414)^2,(BZ414-$CB414)^2,(CA414-$CB414)^2))</f>
        <v>25.13155875592059</v>
      </c>
      <c r="CD414" t="s" s="116">
        <v>152</v>
      </c>
      <c r="CE414" s="254">
        <f>IF(AN414="n/a","n/a",IF(U414&lt;0,"n/a",IF(U414="n/a","n/a",I414+AN414-U414)))</f>
        <v>-7.227553713300939</v>
      </c>
      <c r="CF414" s="254">
        <f>IF(AN414="n/a","n/a",I414+AN414)</f>
        <v>9.919911724487079</v>
      </c>
      <c r="CG414" s="250">
        <f>D414/10+(1000-E414)/100+IF(F414="N",2,IF(F414="Y",1,0))+IF(G414="N",2,IF(G414="Y",1,0))+IF(L414&gt;10,5,L414/2)+IF(S414&gt;100,0,IF(S414&lt;0,0,(100-S414)/10))+IF(U414&gt;100,0,IF(U414&lt;0,0,(100-U414)/10))+IF(X414="-",0,IF(X414="N/A",0,IF(X414&gt;5,0,5-X414)))+IF(Y414&gt;5,0,5-Y414)+IF(Z414="N/A",0,IF(Z414&gt;5,0,5-Z414))+IF(AB414&lt;0,0,IF(AB414="-",0,IF(AB414="N/A",0,IF(AB414&gt;10,5,AB414/2))))+IF(AC414="n/a",0,IF(AC414&lt;0,0,IF(AC414&gt;10,5,AC414/2)))+IF(AE414="n/a",0,IF(AE414&lt;0,0,IF(AE414&gt;10,5,AE414/2)))+AF414/10+IF(AG414&gt;100000,3,IF(AG414&gt;10000,2,IF(AG414&gt;1000,1,0)))+IF(AL414&gt;10,5,AL414/2)+IF(AM414="n/a",0,IF(AM414&gt;10,5,AM414/2))+IF(AN414="n/a",0,IF(AN414&gt;10,5,AN414/2))+IF(AO414="n/a",0,IF(AO414&lt;0,0,IF(AO414&gt;10,5,AO414/2)))+IF(CB414&gt;10,5,CB414/2)</f>
        <v>78.90934934996019</v>
      </c>
      <c r="CH414" s="255">
        <f>IF(AB414="n/a",1.03*AP414,IF(AB414&lt;0,1.01*AP414,IF(AB414&gt;10,1.1*AP414,(1+AB414/100)*AP414)))</f>
        <v>0.6132500000000001</v>
      </c>
      <c r="CI414" s="256">
        <f>IF($AC414="n/a",1.03*CH414,IF($AC414&lt;0,1.01*CH414,IF($AC414&gt;10,1.1*CH414,(1+$AC414/100)*CH414)))</f>
        <v>0.6745750000000001</v>
      </c>
      <c r="CJ414" s="257">
        <f>IF($AE414="n/a",1.03*CI414,IF($AE414&lt;0,1.01*CI414,IF($AE414&gt;10,1.1*CI414,(1+$AE414/100)*CI414)))</f>
        <v>0.7420325000000002</v>
      </c>
      <c r="CK414" s="257">
        <f>IF($AE414="n/a",1.03*CJ414,IF($AE414&lt;0,1.01*CJ414,IF($AE414&gt;10,1.1*CJ414,(1+$AE414/100)*CJ414)))</f>
        <v>0.8162357500000003</v>
      </c>
      <c r="CL414" s="258">
        <f>IF($AE414="n/a",1.03*CK414,IF($AE414&lt;0,1.01*CK414,IF($AE414&gt;10,1.1*CK414,(1+$AE414/100)*CK414)))</f>
        <v>0.8978593250000003</v>
      </c>
      <c r="CM414" s="256">
        <f>SUM(CH414:CL414)</f>
        <v>3.743952575000001</v>
      </c>
      <c r="CN414" s="253">
        <f>(CM414/H414)*100</f>
        <v>10.06168388873959</v>
      </c>
      <c r="CO414" s="259">
        <v>1.42</v>
      </c>
      <c r="CP414" s="260">
        <v>40.3</v>
      </c>
      <c r="CQ414" s="261">
        <v>-7.4</v>
      </c>
      <c r="CR414" s="260">
        <v>5.7</v>
      </c>
      <c r="CS414" s="261">
        <v>5.6</v>
      </c>
    </row>
    <row r="415" ht="11.25" customHeight="1">
      <c r="A415" t="s" s="116">
        <v>1983</v>
      </c>
      <c r="B415" t="s" s="116">
        <v>1984</v>
      </c>
      <c r="C415" t="s" s="116">
        <v>331</v>
      </c>
      <c r="D415" s="218">
        <v>7</v>
      </c>
      <c r="E415" s="85">
        <v>499</v>
      </c>
      <c r="F415" t="s" s="220">
        <v>129</v>
      </c>
      <c r="G415" t="s" s="221">
        <v>129</v>
      </c>
      <c r="H415" s="222">
        <v>14.55</v>
      </c>
      <c r="I415" s="223">
        <f>(R415/H415)*100</f>
        <v>3.505154639175258</v>
      </c>
      <c r="J415" s="224">
        <v>0.12</v>
      </c>
      <c r="K415" s="224">
        <v>0.1275</v>
      </c>
      <c r="L415" s="225">
        <f>((K415/J415)-1)*100</f>
        <v>6.25</v>
      </c>
      <c r="M415" s="226">
        <v>42823</v>
      </c>
      <c r="N415" s="226">
        <v>42825</v>
      </c>
      <c r="O415" s="226">
        <v>42839</v>
      </c>
      <c r="P415" t="s" s="227">
        <v>225</v>
      </c>
      <c r="Q415" s="85"/>
      <c r="R415" s="225">
        <f>K415*4</f>
        <v>0.51</v>
      </c>
      <c r="S415" s="228">
        <f>IF(OR(W415&lt;0.01,W415="n/a"),"n/a",R415/W415*100)</f>
        <v>50.49504950495049</v>
      </c>
      <c r="T415" s="229">
        <f>IF(OR(W415&lt;0.01,Z415="n/a"),"n/a",(H415/SQRT(22.5*W415*(H415/Z415))-1)*100)</f>
        <v>17.32722006276619</v>
      </c>
      <c r="U415" s="223">
        <f>IF(OR(W415&lt;0.01,W415="n/a"),"n/a",H415/W415)</f>
        <v>14.40594059405941</v>
      </c>
      <c r="V415" s="230">
        <v>2</v>
      </c>
      <c r="W415" s="222">
        <v>1.01</v>
      </c>
      <c r="X415" s="222">
        <v>2.02</v>
      </c>
      <c r="Y415" s="231">
        <v>0.55</v>
      </c>
      <c r="Z415" s="232">
        <v>2.15</v>
      </c>
      <c r="AA415" s="233">
        <v>15.5</v>
      </c>
      <c r="AB415" s="234">
        <v>-24.4</v>
      </c>
      <c r="AC415" s="235">
        <v>21.14</v>
      </c>
      <c r="AD415" s="236">
        <v>19</v>
      </c>
      <c r="AE415" s="236">
        <v>7.1</v>
      </c>
      <c r="AF415" s="237">
        <v>4</v>
      </c>
      <c r="AG415" s="238">
        <v>1694</v>
      </c>
      <c r="AH415" s="239">
        <v>0.8</v>
      </c>
      <c r="AI415" s="240">
        <v>0.37</v>
      </c>
      <c r="AJ415" s="241">
        <f>IF(OR(AD415&lt;0,AD415="n/a",AD415=0),"n/a",AN415/AD415)</f>
        <v>0.8694080286889082</v>
      </c>
      <c r="AK415" s="618">
        <f>AN415/AO415</f>
        <v>11.5603166378438</v>
      </c>
      <c r="AL415" s="243">
        <f>((AP415/AQ415)^(1/1)-1)*100</f>
        <v>6.779661016949157</v>
      </c>
      <c r="AM415" s="243">
        <f>IF(AS415=0,"n/a",((AP415/AS415)^(1/3)-1)*100)</f>
        <v>6.605366755001896</v>
      </c>
      <c r="AN415" s="243">
        <f>IF(AV415=0,"n/a",((AP415/AV415)^(1/5)-1)*100)</f>
        <v>16.51875254508926</v>
      </c>
      <c r="AO415" s="244">
        <f>IF(BB415=0,"n/a",((AP415/BB415)^(1/10)-1)*100)</f>
        <v>1.428918693369829</v>
      </c>
      <c r="AP415" s="241">
        <v>0.4725</v>
      </c>
      <c r="AQ415" s="241">
        <v>0.4425</v>
      </c>
      <c r="AR415" s="241">
        <v>0.415</v>
      </c>
      <c r="AS415" s="241">
        <v>0.39</v>
      </c>
      <c r="AT415" s="245"/>
      <c r="AU415" s="241">
        <v>0.33</v>
      </c>
      <c r="AV415" s="241">
        <v>0.22</v>
      </c>
      <c r="AW415" s="245"/>
      <c r="AX415" s="583">
        <v>0.16</v>
      </c>
      <c r="AY415" s="394">
        <v>0.24</v>
      </c>
      <c r="AZ415" s="248">
        <v>0.6</v>
      </c>
      <c r="BA415" s="248">
        <v>0.58</v>
      </c>
      <c r="BB415" s="248">
        <v>0.41</v>
      </c>
      <c r="BC415" s="248">
        <v>0.3</v>
      </c>
      <c r="BD415" s="317">
        <v>0.24</v>
      </c>
      <c r="BE415" s="317">
        <v>0.24</v>
      </c>
      <c r="BF415" s="317">
        <v>0.24</v>
      </c>
      <c r="BG415" s="317">
        <v>0.44</v>
      </c>
      <c r="BH415" s="317">
        <v>0.44</v>
      </c>
      <c r="BI415" s="249">
        <v>0.44</v>
      </c>
      <c r="BJ415" s="246">
        <f>SUM(AP415:BI415)</f>
        <v>6.600000000000002</v>
      </c>
      <c r="BK415" s="250">
        <f>((AP415/AQ415)-1)*100</f>
        <v>6.779661016949157</v>
      </c>
      <c r="BL415" s="250">
        <f>((AQ415/AR415)-1)*100</f>
        <v>6.626506024096401</v>
      </c>
      <c r="BM415" s="250">
        <f>((AR415/AS415)-1)*100</f>
        <v>6.41025641025641</v>
      </c>
      <c r="BN415" s="250">
        <f>IF(AU415=0,0,IF(AU415&gt;AS415,0,((AS415/AU415)-1)*100))</f>
        <v>18.18181818181819</v>
      </c>
      <c r="BO415" s="250">
        <f>IF(AV415=0,0,IF(AV415&gt;AU415,0,((AU415/AV415)-1)*100))</f>
        <v>50</v>
      </c>
      <c r="BP415" s="250">
        <f>((AV415/AX415)-1)*100</f>
        <v>37.5</v>
      </c>
      <c r="BQ415" s="251">
        <f>((AX415/AY415)-1)*100</f>
        <v>-33.33333333333333</v>
      </c>
      <c r="BR415" s="252">
        <f>((AY415/AZ415)-1)*100</f>
        <v>-60</v>
      </c>
      <c r="BS415" s="252">
        <f>((AZ415/BA415)-1)*100</f>
        <v>3.448275862068972</v>
      </c>
      <c r="BT415" s="252">
        <f>((BA415/BB415)-1)*100</f>
        <v>41.46341463414633</v>
      </c>
      <c r="BU415" s="252">
        <f>((BB415/BC415)-1)*100</f>
        <v>36.66666666666667</v>
      </c>
      <c r="BV415" s="252">
        <f>((BC415/BD415)-1)*100</f>
        <v>25</v>
      </c>
      <c r="BW415" s="252">
        <f>((BD415/BE415)-1)*100</f>
        <v>0</v>
      </c>
      <c r="BX415" s="252">
        <f>((BE415/BF415)-1)*100</f>
        <v>0</v>
      </c>
      <c r="BY415" s="252">
        <f>IF(BG415=0,0,IF(BG415&gt;BF415,0,((BF415/BG415)-1)*100))</f>
        <v>0</v>
      </c>
      <c r="BZ415" s="252">
        <f>((BG415/BH415)-1)*100</f>
        <v>0</v>
      </c>
      <c r="CA415" s="253">
        <f>((BH415/BI415)-1)*100</f>
        <v>0</v>
      </c>
      <c r="CB415" s="250">
        <f>AVERAGE(BK415:CA415)</f>
        <v>8.161368556627579</v>
      </c>
      <c r="CC415" s="250">
        <f>SQRT(AVERAGE((BK415-$CB415)^2,(BL415-$CB415)^2,(BM415-$CB415)^2,(BN415-$CB415)^2,(BO415-$CB415)^2,(BP415-$CB415)^2,(BQ415-$CB415)^2,(BR415-$CB415)^2,(BS415-$CB415)^2,(BT415-$CB415)^2,(BU415-$CB415)^2,(BV415-$CB415)^2,(BW415-$CB415)^2,(BX415-$CB415)^2,(BY415-$CB415)^2,(BZ415-$CB415)^2,(CA415-$CB415)^2))</f>
        <v>26.17488724189749</v>
      </c>
      <c r="CD415" t="s" s="116">
        <v>302</v>
      </c>
      <c r="CE415" s="254">
        <f>IF(AN415="n/a","n/a",IF(U415&lt;0,"n/a",IF(U415="n/a","n/a",I415+AN415-U415)))</f>
        <v>5.617966590205109</v>
      </c>
      <c r="CF415" s="254">
        <f>IF(AN415="n/a","n/a",I415+AN415)</f>
        <v>20.02390718426452</v>
      </c>
      <c r="CG415" s="250">
        <f>D415/10+(1000-E415)/100+IF(F415="N",2,IF(F415="Y",1,0))+IF(G415="N",2,IF(G415="Y",1,0))+IF(L415&gt;10,5,L415/2)+IF(S415&gt;100,0,IF(S415&lt;0,0,(100-S415)/10))+IF(U415&gt;100,0,IF(U415&lt;0,0,(100-U415)/10))+IF(X415="-",0,IF(X415="N/A",0,IF(X415&gt;5,0,5-X415)))+IF(Y415&gt;5,0,5-Y415)+IF(Z415="N/A",0,IF(Z415&gt;5,0,5-Z415))+IF(AB415&lt;0,0,IF(AB415="-",0,IF(AB415="N/A",0,IF(AB415&gt;10,5,AB415/2))))+IF(AC415="n/a",0,IF(AC415&lt;0,0,IF(AC415&gt;10,5,AC415/2)))+IF(AE415="n/a",0,IF(AE415&lt;0,0,IF(AE415&gt;10,5,AE415/2)))+AF415/10+IF(AG415&gt;100000,3,IF(AG415&gt;10000,2,IF(AG415&gt;1000,1,0)))+IF(AL415&gt;10,5,AL415/2)+IF(AM415="n/a",0,IF(AM415&gt;10,5,AM415/2))+IF(AN415="n/a",0,IF(AN415&gt;10,5,AN415/2))+IF(AO415="n/a",0,IF(AO415&lt;0,0,IF(AO415&gt;10,5,AO415/2)))+IF(CB415&gt;10,5,CB415/2)</f>
        <v>59.06255850107324</v>
      </c>
      <c r="CH415" s="255">
        <f>IF(AB415="n/a",1.03*AP415,IF(AB415&lt;0,1.01*AP415,IF(AB415&gt;10,1.1*AP415,(1+AB415/100)*AP415)))</f>
        <v>0.477225</v>
      </c>
      <c r="CI415" s="256">
        <f>IF($AC415="n/a",1.03*CH415,IF($AC415&lt;0,1.01*CH415,IF($AC415&gt;10,1.1*CH415,(1+$AC415/100)*CH415)))</f>
        <v>0.5249475</v>
      </c>
      <c r="CJ415" s="257">
        <f>IF($AE415="n/a",1.03*CI415,IF($AE415&lt;0,1.01*CI415,IF($AE415&gt;10,1.1*CI415,(1+$AE415/100)*CI415)))</f>
        <v>0.5622187725</v>
      </c>
      <c r="CK415" s="257">
        <f>IF($AE415="n/a",1.03*CJ415,IF($AE415&lt;0,1.01*CJ415,IF($AE415&gt;10,1.1*CJ415,(1+$AE415/100)*CJ415)))</f>
        <v>0.6021363053475</v>
      </c>
      <c r="CL415" s="258">
        <f>IF($AE415="n/a",1.03*CK415,IF($AE415&lt;0,1.01*CK415,IF($AE415&gt;10,1.1*CK415,(1+$AE415/100)*CK415)))</f>
        <v>0.6448879830271724</v>
      </c>
      <c r="CM415" s="256">
        <f>SUM(CH415:CL415)</f>
        <v>2.811415560874672</v>
      </c>
      <c r="CN415" s="253">
        <f>(CM415/H415)*100</f>
        <v>19.3224437173517</v>
      </c>
      <c r="CO415" s="259">
        <v>1.22</v>
      </c>
      <c r="CP415" s="260">
        <v>16.4</v>
      </c>
      <c r="CQ415" s="261">
        <v>-19.8</v>
      </c>
      <c r="CR415" s="262">
        <v>1</v>
      </c>
      <c r="CS415" s="263">
        <v>-5.8</v>
      </c>
    </row>
    <row r="416" ht="11.25" customHeight="1">
      <c r="A416" t="s" s="146">
        <v>1985</v>
      </c>
      <c r="B416" t="s" s="146">
        <v>1986</v>
      </c>
      <c r="C416" t="s" s="273">
        <v>128</v>
      </c>
      <c r="D416" s="267">
        <v>8</v>
      </c>
      <c r="E416" s="85">
        <v>397</v>
      </c>
      <c r="F416" t="s" s="151">
        <v>55</v>
      </c>
      <c r="G416" t="s" s="152">
        <v>55</v>
      </c>
      <c r="H416" s="496">
        <v>37.75</v>
      </c>
      <c r="I416" s="269">
        <f>(R416/H416)*100</f>
        <v>2.119205298013245</v>
      </c>
      <c r="J416" s="270">
        <v>0.19</v>
      </c>
      <c r="K416" s="270">
        <v>0.2</v>
      </c>
      <c r="L416" s="269">
        <f>((K416/J416)-1)*100</f>
        <v>5.263157894736836</v>
      </c>
      <c r="M416" s="272">
        <v>42894</v>
      </c>
      <c r="N416" s="272">
        <v>42898</v>
      </c>
      <c r="O416" s="272">
        <v>42919</v>
      </c>
      <c r="P416" t="s" s="273">
        <v>201</v>
      </c>
      <c r="Q416" s="441"/>
      <c r="R416" s="271">
        <f>K416*4</f>
        <v>0.8</v>
      </c>
      <c r="S416" s="275">
        <f>IF(OR(W416&lt;0.01,W416="n/a"),"n/a",R416/W416*100)</f>
        <v>42.10526315789474</v>
      </c>
      <c r="T416" s="276">
        <f>IF(OR(W416&lt;0.01,Z416="n/a"),"n/a",(H416/SQRT(22.5*W416*(H416/Z416))-1)*100)</f>
        <v>52.39414886466975</v>
      </c>
      <c r="U416" s="269">
        <f>IF(OR(W416&lt;0.01,W416="n/a"),"n/a",H416/W416)</f>
        <v>19.86842105263158</v>
      </c>
      <c r="V416" s="277">
        <v>12</v>
      </c>
      <c r="W416" s="268">
        <v>1.9</v>
      </c>
      <c r="X416" s="268">
        <v>1.99</v>
      </c>
      <c r="Y416" s="278">
        <v>7.92</v>
      </c>
      <c r="Z416" s="279">
        <v>2.63</v>
      </c>
      <c r="AA416" s="280">
        <v>13.2</v>
      </c>
      <c r="AB416" s="281">
        <v>8.699999999999999</v>
      </c>
      <c r="AC416" s="282">
        <v>6.04</v>
      </c>
      <c r="AD416" s="283">
        <v>9.6</v>
      </c>
      <c r="AE416" s="283">
        <v>10</v>
      </c>
      <c r="AF416" s="284">
        <v>5</v>
      </c>
      <c r="AG416" s="285">
        <v>857</v>
      </c>
      <c r="AH416" s="286">
        <v>3.1</v>
      </c>
      <c r="AI416" s="287">
        <v>0</v>
      </c>
      <c r="AJ416" s="288">
        <f>IF(OR(AD416&lt;0,AD416="n/a",AD416=0,AN416="n/a"),"n/a",AN416/AD416)</f>
        <v>0.8694361120278928</v>
      </c>
      <c r="AK416" s="289">
        <f>IF(OR(AN416&lt;0,AN416="n/a",AO416&lt;0,AO416="n/a"),"n/a",AN416/AO416)</f>
        <v>1.286478423259804</v>
      </c>
      <c r="AL416" s="290">
        <f>((AP416/AQ416)^(1/1)-1)*100</f>
        <v>11.97921875000001</v>
      </c>
      <c r="AM416" s="290">
        <f>IF(AS416=0,"n/a",((AP416/AS416)^(1/3)-1)*100)</f>
        <v>9.894143649040466</v>
      </c>
      <c r="AN416" s="290">
        <f>IF(AV416=0,"n/a",((AP416/AV416)^(1/5)-1)*100)</f>
        <v>8.346586675467771</v>
      </c>
      <c r="AO416" s="291">
        <f>IF(BB416=0,"n/a",((AP416/BB416)^(1/10)-1)*100)</f>
        <v>6.487933668034929</v>
      </c>
      <c r="AP416" s="288">
        <v>0.7166670000000001</v>
      </c>
      <c r="AQ416" s="288">
        <v>0.64</v>
      </c>
      <c r="AR416" s="288">
        <v>0.5866666666666667</v>
      </c>
      <c r="AS416" s="288">
        <v>0.54</v>
      </c>
      <c r="AT416" s="292"/>
      <c r="AU416" s="288">
        <v>0.5133333333333333</v>
      </c>
      <c r="AV416" s="510">
        <v>0.48</v>
      </c>
      <c r="AW416" s="292"/>
      <c r="AX416" s="293">
        <v>0.46</v>
      </c>
      <c r="AY416" s="403">
        <v>0.4533333333333334</v>
      </c>
      <c r="AZ416" s="295">
        <v>0.4533333333333334</v>
      </c>
      <c r="BA416" s="295">
        <v>0.42</v>
      </c>
      <c r="BB416" s="295">
        <v>0.38222</v>
      </c>
      <c r="BC416" s="295">
        <v>0.2984133333333334</v>
      </c>
      <c r="BD416" s="295">
        <v>0.24762</v>
      </c>
      <c r="BE416" s="295">
        <v>0.1936533333333333</v>
      </c>
      <c r="BF416" s="295">
        <v>0.1650733333333333</v>
      </c>
      <c r="BG416" s="295">
        <v>0.1446</v>
      </c>
      <c r="BH416" s="295">
        <v>0.1238133333333333</v>
      </c>
      <c r="BI416" s="296">
        <v>0.1047733333333333</v>
      </c>
      <c r="BJ416" s="293">
        <f>SUM(AP416:BI416)</f>
        <v>6.923500333333333</v>
      </c>
      <c r="BK416" s="297">
        <f>((AP416/AQ416)-1)*100</f>
        <v>11.97921875000001</v>
      </c>
      <c r="BL416" s="297">
        <f>((AQ416/AR416)-1)*100</f>
        <v>9.090909090909083</v>
      </c>
      <c r="BM416" s="297">
        <f>((AR416/AS416)-1)*100</f>
        <v>8.641975308641969</v>
      </c>
      <c r="BN416" s="297">
        <f>IF(AU416=0,0,IF(AU416&gt;AS416,0,((AS416/AU416)-1)*100))</f>
        <v>5.194805194805197</v>
      </c>
      <c r="BO416" s="297">
        <f>IF(AV416=0,0,IF(AV416&gt;AU416,0,((AU416/AV416)-1)*100))</f>
        <v>6.944444444444442</v>
      </c>
      <c r="BP416" s="297">
        <f>IF(AX416=0,0,IF(AX416&gt;AV416,0,((AV416/AX416)-1)*100))</f>
        <v>4.347826086956519</v>
      </c>
      <c r="BQ416" s="298">
        <f>IF(AY416=0,0,IF(AY416&gt;AX416,0,((AX416/AY416)-1)*100))</f>
        <v>1.470588235294112</v>
      </c>
      <c r="BR416" s="299">
        <f>IF(AZ416=0,0,IF(AZ416&gt;AY416,0,((AY416/AZ416)-1)*100))</f>
        <v>0</v>
      </c>
      <c r="BS416" s="299">
        <f>IF(BA416=0,0,IF(BA416&gt;AZ416,0,((AZ416/BA416)-1)*100))</f>
        <v>7.936507936507953</v>
      </c>
      <c r="BT416" s="299">
        <f>IF(BB416=0,0,IF(BB416&gt;BA416,0,((BA416/BB416)-1)*100))</f>
        <v>9.884359792789477</v>
      </c>
      <c r="BU416" s="299">
        <f>IF(BC416=0,0,IF(BC416&gt;BB416,0,((BB416/BC416)-1)*100))</f>
        <v>28.08408918278895</v>
      </c>
      <c r="BV416" s="299">
        <f>IF(BD416=0,0,IF(BD416&gt;BC416,0,((BC416/BD416)-1)*100))</f>
        <v>20.51261341302535</v>
      </c>
      <c r="BW416" s="299">
        <f>IF(BE416=0,0,IF(BE416&gt;BD416,0,((BD416/BE416)-1)*100))</f>
        <v>27.86766730928118</v>
      </c>
      <c r="BX416" s="299">
        <f>IF(BF416=0,0,IF(BF416&gt;BE416,0,((BE416/BF416)-1)*100))</f>
        <v>17.31351722466783</v>
      </c>
      <c r="BY416" s="299">
        <f>IF(BG416=0,0,IF(BG416&gt;BF416,0,((BF416/BG416)-1)*100))</f>
        <v>14.15859843245735</v>
      </c>
      <c r="BZ416" s="299">
        <f>IF(BH416=0,0,IF(BH416&gt;BG416,0,((BG416/BH416)-1)*100))</f>
        <v>16.78871419340944</v>
      </c>
      <c r="CA416" s="300">
        <f>IF(BI416=0,0,IF(BI416&gt;BH416,0,((BH416/BI416)-1)*100))</f>
        <v>18.17256299312802</v>
      </c>
      <c r="CB416" s="297">
        <f>AVERAGE(BK416:CA416)</f>
        <v>12.25814103465335</v>
      </c>
      <c r="CC416" s="297">
        <f>SQRT(AVERAGE((BK416-$CB416)^2,(BL416-$CB416)^2,(BM416-$CB416)^2,(BN416-$CB416)^2,(BO416-$CB416)^2,(BP416-$CB416)^2,(BQ416-$CB416)^2,(BR416-$CB416)^2,(BS416-$CB416)^2,(BT416-$CB416)^2,(BU416-$CB416)^2,(BV416-$CB416)^2,(BW416-$CB416)^2,(BX416-$CB416)^2,(BY416-$CB416)^2,(BZ416-$CB416)^2,(CA416-$CB416)^2))</f>
        <v>8.050425458918431</v>
      </c>
      <c r="CD416" t="s" s="146">
        <v>132</v>
      </c>
      <c r="CE416" s="301">
        <f>IF(AN416="n/a","n/a",IF(U416&lt;0,"n/a",IF(U416="n/a","n/a",I416+AN416-U416)))</f>
        <v>-9.402629079150563</v>
      </c>
      <c r="CF416" s="301">
        <f>IF(AN416="n/a","n/a",I416+AN416)</f>
        <v>10.46579197348102</v>
      </c>
      <c r="CG416" s="297">
        <f>D416/10+(1000-E416)/100+IF(F416="N",2,IF(F416="Y",1,0))+IF(G416="N",2,IF(G416="Y",1,0))+IF(L416&gt;10,5,L416/2)+IF(S416&gt;100,0,IF(S416&lt;0,0,(100-S416)/10))+IF(U416&gt;100,0,IF(U416&lt;0,0,(100-U416)/10))+IF(X416="-",0,IF(X416="N/A",0,IF(X416&gt;5,0,5-X416)))+IF(Y416&gt;5,0,5-Y416)+IF(Z416="N/A",0,IF(Z416&gt;5,0,5-Z416))+IF(AB416&lt;0,0,IF(AB416="-",0,IF(AB416="N/A",0,IF(AB416&gt;10,5,AB416/2))))+IF(AC416="n/a",0,IF(AC416&lt;0,0,IF(AC416&gt;10,5,AC416/2)))+IF(AE416="n/a",0,IF(AE416&lt;0,0,IF(AE416&gt;10,5,AE416/2)))+AF416/10+IF(AG416&gt;100000,3,IF(AG416&gt;10000,2,IF(AG416&gt;1000,1,0)))+IF(AL416&gt;10,5,AL416/2)+IF(AM416="n/a",0,IF(AM416&gt;10,5,AM416/2))+IF(AN416="n/a",0,IF(AN416&gt;10,5,AN416/2))+IF(AO416="n/a",0,IF(AO416&lt;0,0,IF(AO416&gt;10,5,AO416/2)))+IF(CB416&gt;10,5,CB416/2)</f>
        <v>67.87854252258737</v>
      </c>
      <c r="CH416" s="302">
        <f>IF(AB416="n/a",1.03*AP416,IF(AB416&lt;0,1.01*AP416,IF(AB416&gt;10,1.1*AP416,(1+AB416/100)*AP416)))</f>
        <v>0.779017029</v>
      </c>
      <c r="CI416" s="303">
        <f>IF($AC416="n/a",1.03*CH416,IF($AC416&lt;0,1.01*CH416,IF($AC416&gt;10,1.1*CH416,(1+$AC416/100)*CH416)))</f>
        <v>0.8260696575516</v>
      </c>
      <c r="CJ416" s="304">
        <f>IF($AE416="n/a",1.03*CI416,IF($AE416&lt;0,1.01*CI416,IF($AE416&gt;10,1.1*CI416,(1+$AE416/100)*CI416)))</f>
        <v>0.90867662330676</v>
      </c>
      <c r="CK416" s="304">
        <f>IF($AE416="n/a",1.03*CJ416,IF($AE416&lt;0,1.01*CJ416,IF($AE416&gt;10,1.1*CJ416,(1+$AE416/100)*CJ416)))</f>
        <v>0.9995442856374361</v>
      </c>
      <c r="CL416" s="305">
        <f>IF($AE416="n/a",1.03*CK416,IF($AE416&lt;0,1.01*CK416,IF($AE416&gt;10,1.1*CK416,(1+$AE416/100)*CK416)))</f>
        <v>1.09949871420118</v>
      </c>
      <c r="CM416" s="303">
        <f>SUM(CH416:CL416)</f>
        <v>4.612806309696976</v>
      </c>
      <c r="CN416" s="300">
        <f>(CM416/H416)*100</f>
        <v>12.21935446277345</v>
      </c>
      <c r="CO416" s="306">
        <v>0.71</v>
      </c>
      <c r="CP416" s="307">
        <v>18.3</v>
      </c>
      <c r="CQ416" s="308">
        <v>-21.4</v>
      </c>
      <c r="CR416" s="307">
        <v>3.6</v>
      </c>
      <c r="CS416" s="308">
        <v>-3.6</v>
      </c>
    </row>
    <row r="417" ht="11.25" customHeight="1">
      <c r="A417" t="s" s="173">
        <v>1987</v>
      </c>
      <c r="B417" t="s" s="110">
        <v>1988</v>
      </c>
      <c r="C417" t="s" s="110">
        <v>301</v>
      </c>
      <c r="D417" s="174">
        <v>7</v>
      </c>
      <c r="E417" s="85">
        <v>435</v>
      </c>
      <c r="F417" t="s" s="118">
        <v>129</v>
      </c>
      <c r="G417" t="s" s="113">
        <v>129</v>
      </c>
      <c r="H417" s="495">
        <v>46.15</v>
      </c>
      <c r="I417" s="177">
        <f>(R417/H417)*100</f>
        <v>1.213434452871073</v>
      </c>
      <c r="J417" s="311">
        <v>0.13</v>
      </c>
      <c r="K417" s="311">
        <v>0.14</v>
      </c>
      <c r="L417" s="177">
        <f>((K417/J417)-1)*100</f>
        <v>7.692307692307709</v>
      </c>
      <c r="M417" s="389">
        <v>42627</v>
      </c>
      <c r="N417" s="389">
        <v>42629</v>
      </c>
      <c r="O417" s="389">
        <v>42643</v>
      </c>
      <c r="P417" t="s" s="173">
        <v>186</v>
      </c>
      <c r="Q417" t="s" s="646">
        <v>1227</v>
      </c>
      <c r="R417" s="180">
        <f>K417*4</f>
        <v>0.5600000000000001</v>
      </c>
      <c r="S417" s="181">
        <f>IF(OR(W417&lt;0.01,W417="n/a"),"n/a",R417/W417*100)</f>
        <v>28.57142857142858</v>
      </c>
      <c r="T417" s="182">
        <f>IF(OR(W417&lt;0.01,Z417="n/a"),"n/a",(H417/SQRT(22.5*W417*(H417/Z417))-1)*100)</f>
        <v>7.290903008972394</v>
      </c>
      <c r="U417" s="177">
        <f>IF(OR(W417&lt;0.01,W417="n/a"),"n/a",H417/W417)</f>
        <v>23.54591836734694</v>
      </c>
      <c r="V417" s="183">
        <v>6</v>
      </c>
      <c r="W417" s="176">
        <v>1.96</v>
      </c>
      <c r="X417" s="176">
        <v>1.57</v>
      </c>
      <c r="Y417" s="184">
        <v>0.4</v>
      </c>
      <c r="Z417" s="185">
        <v>1.1</v>
      </c>
      <c r="AA417" s="186">
        <v>4.2</v>
      </c>
      <c r="AB417" s="187">
        <v>-21.9</v>
      </c>
      <c r="AC417" t="s" s="425">
        <v>143</v>
      </c>
      <c r="AD417" s="189">
        <v>-5.8</v>
      </c>
      <c r="AE417" s="189">
        <v>15</v>
      </c>
      <c r="AF417" s="190">
        <v>1</v>
      </c>
      <c r="AG417" s="191">
        <v>166</v>
      </c>
      <c r="AH417" s="192">
        <v>3.7</v>
      </c>
      <c r="AI417" s="193">
        <v>0.2</v>
      </c>
      <c r="AJ417" t="s" s="338">
        <f>IF(OR(AD417&lt;0,AD417="n/a",AD417=0,AN417="n/a"),"n/a",AN417/AD417)</f>
        <v>143</v>
      </c>
      <c r="AK417" t="s" s="338">
        <f>IF(OR(AN417&lt;0,AN417="n/a",AO417&lt;0,AO417="n/a"),"n/a",AN417/AO417)</f>
        <v>143</v>
      </c>
      <c r="AL417" s="196">
        <f>((AP417/AQ417)^(1/1)-1)*100</f>
        <v>8.000000000000007</v>
      </c>
      <c r="AM417" s="196">
        <f>IF(AS417=0,"n/a",((AP417/AS417)^(1/3)-1)*100)</f>
        <v>8.738037300289214</v>
      </c>
      <c r="AN417" s="196">
        <f>IF(AV417=0,"n/a",((AP417/AV417)^(1/5)-1)*100)</f>
        <v>21.97554094669347</v>
      </c>
      <c r="AO417" t="s" s="338">
        <f>IF(BB417=0,"n/a",((AP417/BB417)^(1/10)-1)*100)</f>
        <v>143</v>
      </c>
      <c r="AP417" s="194">
        <v>0.54</v>
      </c>
      <c r="AQ417" s="194">
        <v>0.5</v>
      </c>
      <c r="AR417" s="194">
        <v>0.46</v>
      </c>
      <c r="AS417" s="194">
        <v>0.42</v>
      </c>
      <c r="AT417" s="199"/>
      <c r="AU417" s="198">
        <v>0.4</v>
      </c>
      <c r="AV417" s="194">
        <v>0.2</v>
      </c>
      <c r="AW417" s="199"/>
      <c r="AX417" s="398">
        <v>0</v>
      </c>
      <c r="AY417" s="370">
        <v>0</v>
      </c>
      <c r="AZ417" s="202">
        <v>0.6</v>
      </c>
      <c r="BA417" s="202">
        <v>0.3</v>
      </c>
      <c r="BB417" s="203">
        <v>0</v>
      </c>
      <c r="BC417" s="203">
        <v>0</v>
      </c>
      <c r="BD417" s="203">
        <v>0</v>
      </c>
      <c r="BE417" s="203">
        <v>0</v>
      </c>
      <c r="BF417" s="203">
        <v>0</v>
      </c>
      <c r="BG417" s="203">
        <v>0</v>
      </c>
      <c r="BH417" s="203">
        <v>0</v>
      </c>
      <c r="BI417" s="204">
        <v>0</v>
      </c>
      <c r="BJ417" s="200">
        <f>SUM(AP417:BI417)</f>
        <v>3.42</v>
      </c>
      <c r="BK417" s="205">
        <f>((AP417/AQ417)-1)*100</f>
        <v>8.000000000000007</v>
      </c>
      <c r="BL417" s="205">
        <f>((AQ417/AR417)-1)*100</f>
        <v>8.695652173913038</v>
      </c>
      <c r="BM417" s="205">
        <f>((AR417/AS417)-1)*100</f>
        <v>9.523809523809534</v>
      </c>
      <c r="BN417" s="205">
        <f>IF(AU417=0,0,IF(AU417&gt;AS417,0,((AS417/AU417)-1)*100))</f>
        <v>4.999999999999982</v>
      </c>
      <c r="BO417" s="205">
        <f>IF(AV417=0,0,IF(AV417&gt;AU417,0,((AU417/AV417)-1)*100))</f>
        <v>100</v>
      </c>
      <c r="BP417" s="205">
        <f>IF(AX417=0,0,IF(AX417&gt;AV417,0,((AV417/AX417)-1)*100))</f>
        <v>0</v>
      </c>
      <c r="BQ417" s="206">
        <f>IF(AY417=0,0,IF(AY417&gt;AX417,0,((AX417/AY417)-1)*100))</f>
        <v>0</v>
      </c>
      <c r="BR417" s="207">
        <f>IF(AZ417=0,0,IF(AZ417&gt;AY417,0,((AY417/AZ417)-1)*100))</f>
        <v>0</v>
      </c>
      <c r="BS417" s="207">
        <f>IF(BA417=0,0,IF(BA417&gt;AZ417,0,((AZ417/BA417)-1)*100))</f>
        <v>100</v>
      </c>
      <c r="BT417" s="207">
        <f>IF(BB417=0,0,IF(BB417&gt;BA417,0,((BA417/BB417)-1)*100))</f>
        <v>0</v>
      </c>
      <c r="BU417" s="207">
        <f>IF(BC417=0,0,IF(BC417&gt;BB417,0,((BB417/BC417)-1)*100))</f>
        <v>0</v>
      </c>
      <c r="BV417" s="207">
        <f>IF(BD417=0,0,IF(BD417&gt;BC417,0,((BC417/BD417)-1)*100))</f>
        <v>0</v>
      </c>
      <c r="BW417" s="207">
        <f>IF(BE417=0,0,IF(BE417&gt;BD417,0,((BD417/BE417)-1)*100))</f>
        <v>0</v>
      </c>
      <c r="BX417" s="207">
        <f>IF(BF417=0,0,IF(BF417&gt;BE417,0,((BE417/BF417)-1)*100))</f>
        <v>0</v>
      </c>
      <c r="BY417" s="207">
        <f>IF(BG417=0,0,IF(BG417&gt;BF417,0,((BF417/BG417)-1)*100))</f>
        <v>0</v>
      </c>
      <c r="BZ417" s="207">
        <f>IF(BH417=0,0,IF(BH417&gt;BG417,0,((BG417/BH417)-1)*100))</f>
        <v>0</v>
      </c>
      <c r="CA417" s="208">
        <f>IF(BI417=0,0,IF(BI417&gt;BH417,0,((BH417/BI417)-1)*100))</f>
        <v>0</v>
      </c>
      <c r="CB417" s="205">
        <f>AVERAGE(BK417:CA417)</f>
        <v>13.60114480574839</v>
      </c>
      <c r="CC417" s="205">
        <f>SQRT(AVERAGE((BK417-$CB417)^2,(BL417-$CB417)^2,(BM417-$CB417)^2,(BN417-$CB417)^2,(BO417-$CB417)^2,(BP417-$CB417)^2,(BQ417-$CB417)^2,(BR417-$CB417)^2,(BS417-$CB417)^2,(BT417-$CB417)^2,(BU417-$CB417)^2,(BV417-$CB417)^2,(BW417-$CB417)^2,(BX417-$CB417)^2,(BY417-$CB417)^2,(BZ417-$CB417)^2,(CA417-$CB417)^2))</f>
        <v>31.72535443098503</v>
      </c>
      <c r="CD417" t="s" s="110">
        <v>302</v>
      </c>
      <c r="CE417" s="209">
        <f>IF(AN417="n/a","n/a",IF(U417&lt;0,"n/a",IF(U417="n/a","n/a",I417+AN417-U417)))</f>
        <v>-0.3569429677823948</v>
      </c>
      <c r="CF417" s="209">
        <f>IF(AN417="n/a","n/a",I417+AN417)</f>
        <v>23.18897539956454</v>
      </c>
      <c r="CG417" s="205">
        <f>D417/10+(1000-E417)/100+IF(F417="N",2,IF(F417="Y",1,0))+IF(G417="N",2,IF(G417="Y",1,0))+IF(L417&gt;10,5,L417/2)+IF(S417&gt;100,0,IF(S417&lt;0,0,(100-S417)/10))+IF(U417&gt;100,0,IF(U417&lt;0,0,(100-U417)/10))+IF(X417="-",0,IF(X417="N/A",0,IF(X417&gt;5,0,5-X417)))+IF(Y417&gt;5,0,5-Y417)+IF(Z417="N/A",0,IF(Z417&gt;5,0,5-Z417))+IF(AB417&lt;0,0,IF(AB417="-",0,IF(AB417="N/A",0,IF(AB417&gt;10,5,AB417/2))))+IF(AC417="n/a",0,IF(AC417&lt;0,0,IF(AC417&gt;10,5,AC417/2)))+IF(AE417="n/a",0,IF(AE417&lt;0,0,IF(AE417&gt;10,5,AE417/2)))+AF417/10+IF(AG417&gt;100000,3,IF(AG417&gt;10000,2,IF(AG417&gt;1000,1,0)))+IF(AL417&gt;10,5,AL417/2)+IF(AM417="n/a",0,IF(AM417&gt;10,5,AM417/2))+IF(AN417="n/a",0,IF(AN417&gt;10,5,AN417/2))+IF(AO417="n/a",0,IF(AO417&lt;0,0,IF(AO417&gt;10,5,AO417/2)))+IF(CB417&gt;10,5,CB417/2)</f>
        <v>60.38343780242091</v>
      </c>
      <c r="CH417" s="315">
        <f>IF(AB417="n/a",1.03*AP417,IF(AB417&lt;0,1.01*AP417,IF(AB417&gt;10,1.1*AP417,(1+AB417/100)*AP417)))</f>
        <v>0.5454</v>
      </c>
      <c r="CI417" s="211">
        <f>IF($AC417="n/a",1.03*CH417,IF($AC417&lt;0,1.01*CH417,IF($AC417&gt;10,1.1*CH417,(1+$AC417/100)*CH417)))</f>
        <v>0.561762</v>
      </c>
      <c r="CJ417" s="212">
        <f>IF($AE417="n/a",1.03*CI417,IF($AE417&lt;0,1.01*CI417,IF($AE417&gt;10,1.1*CI417,(1+$AE417/100)*CI417)))</f>
        <v>0.6179382</v>
      </c>
      <c r="CK417" s="212">
        <f>IF($AE417="n/a",1.03*CJ417,IF($AE417&lt;0,1.01*CJ417,IF($AE417&gt;10,1.1*CJ417,(1+$AE417/100)*CJ417)))</f>
        <v>0.67973202</v>
      </c>
      <c r="CL417" s="210">
        <f>IF($AE417="n/a",1.03*CK417,IF($AE417&lt;0,1.01*CK417,IF($AE417&gt;10,1.1*CK417,(1+$AE417/100)*CK417)))</f>
        <v>0.747705222</v>
      </c>
      <c r="CM417" s="211">
        <f>SUM(CH417:CL417)</f>
        <v>3.152537442</v>
      </c>
      <c r="CN417" s="208">
        <f>(CM417/H417)*100</f>
        <v>6.831067046587215</v>
      </c>
      <c r="CO417" s="213">
        <v>1.71</v>
      </c>
      <c r="CP417" s="214">
        <v>100.7</v>
      </c>
      <c r="CQ417" s="215">
        <v>-6.2</v>
      </c>
      <c r="CR417" s="214">
        <v>16.7</v>
      </c>
      <c r="CS417" s="215">
        <v>35.3</v>
      </c>
    </row>
    <row r="418" ht="11.25" customHeight="1">
      <c r="A418" t="s" s="116">
        <v>1989</v>
      </c>
      <c r="B418" t="s" s="116">
        <v>1990</v>
      </c>
      <c r="C418" t="s" s="227">
        <v>1991</v>
      </c>
      <c r="D418" s="218">
        <v>6</v>
      </c>
      <c r="E418" s="85">
        <v>593</v>
      </c>
      <c r="F418" t="s" s="220">
        <v>129</v>
      </c>
      <c r="G418" t="s" s="221">
        <v>129</v>
      </c>
      <c r="H418" s="493">
        <v>30.97</v>
      </c>
      <c r="I418" s="223">
        <f>(R418/H418)*100</f>
        <v>10.66193090087181</v>
      </c>
      <c r="J418" s="224">
        <v>0.8173</v>
      </c>
      <c r="K418" s="224">
        <v>0.8255</v>
      </c>
      <c r="L418" s="223">
        <f>((K418/J418)-1)*100</f>
        <v>1.003303560504087</v>
      </c>
      <c r="M418" s="327">
        <v>42585</v>
      </c>
      <c r="N418" s="327">
        <v>42587</v>
      </c>
      <c r="O418" s="327">
        <v>42597</v>
      </c>
      <c r="P418" t="s" s="227">
        <v>130</v>
      </c>
      <c r="Q418" t="s" s="353">
        <v>1161</v>
      </c>
      <c r="R418" s="225">
        <f>K418*4</f>
        <v>3.302</v>
      </c>
      <c r="S418" t="s" s="400">
        <f>IF(OR(W418&lt;0.01,W418="n/a"),"n/a",R418/W418*100)</f>
        <v>143</v>
      </c>
      <c r="T418" t="s" s="361">
        <f>IF(OR(W418&lt;0.01,Z418="n/a"),"n/a",(H418/SQRT(22.5*W418*(H418/Z418))-1)*100)</f>
        <v>143</v>
      </c>
      <c r="U418" t="s" s="265">
        <f>IF(OR(W418&lt;0.01,W418="n/a"),"n/a",H418/W418)</f>
        <v>143</v>
      </c>
      <c r="V418" s="230">
        <v>12</v>
      </c>
      <c r="W418" s="222">
        <v>-5.58</v>
      </c>
      <c r="X418" t="s" s="399">
        <v>143</v>
      </c>
      <c r="Y418" s="231">
        <v>0.23</v>
      </c>
      <c r="Z418" s="232">
        <v>1.71</v>
      </c>
      <c r="AA418" s="233">
        <v>-35.9</v>
      </c>
      <c r="AB418" s="396">
        <v>-575</v>
      </c>
      <c r="AC418" s="674">
        <v>359.75</v>
      </c>
      <c r="AD418" s="236">
        <v>-14.9</v>
      </c>
      <c r="AE418" s="236">
        <v>6.7</v>
      </c>
      <c r="AF418" s="237">
        <v>13</v>
      </c>
      <c r="AG418" s="238">
        <v>3080</v>
      </c>
      <c r="AH418" s="239">
        <v>35.7</v>
      </c>
      <c r="AI418" s="240">
        <v>2.42</v>
      </c>
      <c r="AJ418" t="s" s="265">
        <f>IF(OR(AD418&lt;0,AD418="n/a",AD418=0,AN418="n/a"),"n/a",AN418/AD418)</f>
        <v>143</v>
      </c>
      <c r="AK418" t="s" s="265">
        <f>IF(OR(AN418&lt;0,AN418="n/a",AO418&lt;0,AO418="n/a"),"n/a",AN418/AO418)</f>
        <v>143</v>
      </c>
      <c r="AL418" s="243">
        <f>((AP418/AQ418)^(1/1)-1)*100</f>
        <v>21.82725985542886</v>
      </c>
      <c r="AM418" s="243">
        <f>IF(AS418=0,"n/a",((AP418/AS418)^(1/3)-1)*100)</f>
        <v>22.09254155845681</v>
      </c>
      <c r="AN418" t="s" s="265">
        <f>IF(AV418=0,"n/a",((AP418/AV418)^(1/5)-1)*100)</f>
        <v>143</v>
      </c>
      <c r="AO418" t="s" s="265">
        <f>IF(BB418=0,"n/a",((AP418/BB418)^(1/10)-1)*100)</f>
        <v>143</v>
      </c>
      <c r="AP418" s="241">
        <v>3.2696</v>
      </c>
      <c r="AQ418" s="241">
        <v>2.6838</v>
      </c>
      <c r="AR418" s="241">
        <v>2.0526</v>
      </c>
      <c r="AS418" s="241">
        <v>1.7965</v>
      </c>
      <c r="AT418" s="245"/>
      <c r="AU418" s="241">
        <v>0.0285</v>
      </c>
      <c r="AV418" s="241">
        <v>0</v>
      </c>
      <c r="AW418" s="245"/>
      <c r="AX418" s="583">
        <v>0</v>
      </c>
      <c r="AY418" s="394">
        <v>0</v>
      </c>
      <c r="AZ418" s="317">
        <v>0</v>
      </c>
      <c r="BA418" s="317">
        <v>0</v>
      </c>
      <c r="BB418" s="317">
        <v>0</v>
      </c>
      <c r="BC418" s="317">
        <v>0</v>
      </c>
      <c r="BD418" s="317">
        <v>0</v>
      </c>
      <c r="BE418" s="317">
        <v>0</v>
      </c>
      <c r="BF418" s="317">
        <v>0</v>
      </c>
      <c r="BG418" s="317">
        <v>0</v>
      </c>
      <c r="BH418" s="317">
        <v>0</v>
      </c>
      <c r="BI418" s="401">
        <v>0</v>
      </c>
      <c r="BJ418" s="246">
        <f>SUM(AP418:BI418)</f>
        <v>9.831</v>
      </c>
      <c r="BK418" s="250">
        <f>((AP418/AQ418)-1)*100</f>
        <v>21.82725985542886</v>
      </c>
      <c r="BL418" s="250">
        <f>((AQ418/AR418)-1)*100</f>
        <v>30.75124232680504</v>
      </c>
      <c r="BM418" s="250">
        <f>((AR418/AS418)-1)*100</f>
        <v>14.25549679933202</v>
      </c>
      <c r="BN418" s="580">
        <f>IF(AU418=0,0,IF(AU418&gt;AS418,0,((AS418/AU418)-1)*100))</f>
        <v>6203.508771929824</v>
      </c>
      <c r="BO418" s="250">
        <f>IF(AV418=0,0,IF(AV418&gt;AU418,0,((AU418/AV418)-1)*100))</f>
        <v>0</v>
      </c>
      <c r="BP418" s="250">
        <f>IF(AX418=0,0,IF(AX418&gt;AV418,0,((AV418/AX418)-1)*100))</f>
        <v>0</v>
      </c>
      <c r="BQ418" s="251">
        <f>IF(AY418=0,0,IF(AY418&gt;AX418,0,((AX418/AY418)-1)*100))</f>
        <v>0</v>
      </c>
      <c r="BR418" s="252">
        <f>IF(AZ418=0,0,IF(AZ418&gt;AY418,0,((AY418/AZ418)-1)*100))</f>
        <v>0</v>
      </c>
      <c r="BS418" s="252">
        <f>IF(BA418=0,0,IF(BA418&gt;AZ418,0,((AZ418/BA418)-1)*100))</f>
        <v>0</v>
      </c>
      <c r="BT418" s="252">
        <f>IF(BB418=0,0,IF(BB418&gt;BA418,0,((BA418/BB418)-1)*100))</f>
        <v>0</v>
      </c>
      <c r="BU418" s="252">
        <f>IF(BC418=0,0,IF(BC418&gt;BB418,0,((BB418/BC418)-1)*100))</f>
        <v>0</v>
      </c>
      <c r="BV418" s="252">
        <f>IF(BD418=0,0,IF(BD418&gt;BC418,0,((BC418/BD418)-1)*100))</f>
        <v>0</v>
      </c>
      <c r="BW418" s="252">
        <f>IF(BE418=0,0,IF(BE418&gt;BD418,0,((BD418/BE418)-1)*100))</f>
        <v>0</v>
      </c>
      <c r="BX418" s="252">
        <f>IF(BF418=0,0,IF(BF418&gt;BE418,0,((BE418/BF418)-1)*100))</f>
        <v>0</v>
      </c>
      <c r="BY418" s="252">
        <f>IF(BG418=0,0,IF(BG418&gt;BF418,0,((BF418/BG418)-1)*100))</f>
        <v>0</v>
      </c>
      <c r="BZ418" s="252">
        <f>IF(BH418=0,0,IF(BH418&gt;BG418,0,((BG418/BH418)-1)*100))</f>
        <v>0</v>
      </c>
      <c r="CA418" s="253">
        <f>IF(BI418=0,0,IF(BI418&gt;BH418,0,((BH418/BI418)-1)*100))</f>
        <v>0</v>
      </c>
      <c r="CB418" s="250">
        <f>AVERAGE(BK418:CA418)</f>
        <v>368.8436924065523</v>
      </c>
      <c r="CC418" s="580">
        <f>SQRT(AVERAGE((BK418-$CB418)^2,(BL418-$CB418)^2,(BM418-$CB418)^2,(BN418-$CB418)^2,(BO418-$CB418)^2,(BP418-$CB418)^2,(BQ418-$CB418)^2,(BR418-$CB418)^2,(BS418-$CB418)^2,(BT418-$CB418)^2,(BU418-$CB418)^2,(BV418-$CB418)^2,(BW418-$CB418)^2,(BX418-$CB418)^2,(BY418-$CB418)^2,(BZ418-$CB418)^2,(CA418-$CB418)^2))</f>
        <v>1458.693411937326</v>
      </c>
      <c r="CD418" t="s" s="116">
        <v>152</v>
      </c>
      <c r="CE418" t="s" s="402">
        <f>IF(AN418="n/a","n/a",IF(U418&lt;0,"n/a",IF(U418="n/a","n/a",I418+AN418-U418)))</f>
        <v>143</v>
      </c>
      <c r="CF418" t="s" s="402">
        <f>IF(AN418="n/a","n/a",I418+AN418)</f>
        <v>143</v>
      </c>
      <c r="CG418" s="250">
        <f>D418/10+(1000-E418)/100+IF(F418="N",2,IF(F418="Y",1,0))+IF(G418="N",2,IF(G418="Y",1,0))+IF(L418&gt;10,5,L418/2)+IF(S418&gt;100,0,IF(S418&lt;0,0,(100-S418)/10))+IF(U418&gt;100,0,IF(U418&lt;0,0,(100-U418)/10))+IF(X418="-",0,IF(X418="N/A",0,IF(X418&gt;5,0,5-X418)))+IF(Y418&gt;5,0,5-Y418)+IF(Z418="N/A",0,IF(Z418&gt;5,0,5-Z418))+IF(AB418&lt;0,0,IF(AB418="-",0,IF(AB418="N/A",0,IF(AB418&gt;10,5,AB418/2))))+IF(AC418="n/a",0,IF(AC418&lt;0,0,IF(AC418&gt;10,5,AC418/2)))+IF(AE418="n/a",0,IF(AE418&lt;0,0,IF(AE418&gt;10,5,AE418/2)))+AF418/10+IF(AG418&gt;100000,3,IF(AG418&gt;10000,2,IF(AG418&gt;1000,1,0)))+IF(AL418&gt;10,5,AL418/2)+IF(AM418="n/a",0,IF(AM418&gt;10,5,AM418/2))+IF(AN418="n/a",0,IF(AN418&gt;10,5,AN418/2))+IF(AO418="n/a",0,IF(AO418&lt;0,0,IF(AO418&gt;10,5,AO418/2)))+IF(CB418&gt;10,5,CB418/2)</f>
        <v>38.88165178025204</v>
      </c>
      <c r="CH418" s="255">
        <f>IF(AB418="n/a",1.03*AP418,IF(AB418&lt;0,1.01*AP418,IF(AB418&gt;10,1.1*AP418,(1+AB418/100)*AP418)))</f>
        <v>3.302296</v>
      </c>
      <c r="CI418" s="256">
        <f>IF($AC418="n/a",1.03*CH418,IF($AC418&lt;0,1.01*CH418,IF($AC418&gt;10,1.1*CH418,(1+$AC418/100)*CH418)))</f>
        <v>3.632525600000001</v>
      </c>
      <c r="CJ418" s="257">
        <f>IF($AE418="n/a",1.03*CI418,IF($AE418&lt;0,1.01*CI418,IF($AE418&gt;10,1.1*CI418,(1+$AE418/100)*CI418)))</f>
        <v>3.875904815200001</v>
      </c>
      <c r="CK418" s="257">
        <f>IF($AE418="n/a",1.03*CJ418,IF($AE418&lt;0,1.01*CJ418,IF($AE418&gt;10,1.1*CJ418,(1+$AE418/100)*CJ418)))</f>
        <v>4.135590437818401</v>
      </c>
      <c r="CL418" s="258">
        <f>IF($AE418="n/a",1.03*CK418,IF($AE418&lt;0,1.01*CK418,IF($AE418&gt;10,1.1*CK418,(1+$AE418/100)*CK418)))</f>
        <v>4.412674997152234</v>
      </c>
      <c r="CM418" s="256">
        <f>SUM(CH418:CL418)</f>
        <v>19.35899185017064</v>
      </c>
      <c r="CN418" s="253">
        <f>(CM418/H418)*100</f>
        <v>62.50885324562685</v>
      </c>
      <c r="CO418" s="259">
        <v>0.58</v>
      </c>
      <c r="CP418" s="260">
        <v>47.4</v>
      </c>
      <c r="CQ418" s="261">
        <v>-5.2</v>
      </c>
      <c r="CR418" s="260">
        <v>-0.9</v>
      </c>
      <c r="CS418" s="261">
        <v>5.1</v>
      </c>
    </row>
    <row r="419" ht="11.25" customHeight="1">
      <c r="A419" t="s" s="116">
        <v>1992</v>
      </c>
      <c r="B419" t="s" s="116">
        <v>1993</v>
      </c>
      <c r="C419" t="s" s="227">
        <v>128</v>
      </c>
      <c r="D419" s="218">
        <v>7</v>
      </c>
      <c r="E419" s="85">
        <v>555</v>
      </c>
      <c r="F419" t="s" s="220">
        <v>55</v>
      </c>
      <c r="G419" t="s" s="221">
        <v>55</v>
      </c>
      <c r="H419" s="493">
        <v>60.21</v>
      </c>
      <c r="I419" s="223">
        <f>(R419/H419)*100</f>
        <v>2.657365886065438</v>
      </c>
      <c r="J419" s="224">
        <v>0.26</v>
      </c>
      <c r="K419" s="224">
        <v>0.4</v>
      </c>
      <c r="L419" s="223">
        <f>((K419/J419)-1)*100</f>
        <v>53.84615384615385</v>
      </c>
      <c r="M419" s="226">
        <v>42976</v>
      </c>
      <c r="N419" s="226">
        <v>42978</v>
      </c>
      <c r="O419" s="226">
        <v>42993</v>
      </c>
      <c r="P419" t="s" s="227">
        <v>182</v>
      </c>
      <c r="Q419" s="316"/>
      <c r="R419" s="225">
        <f>K419*4</f>
        <v>1.6</v>
      </c>
      <c r="S419" s="228">
        <f>IF(OR(W419&lt;0.01,W419="n/a"),"n/a",R419/W419*100)</f>
        <v>41.02564102564103</v>
      </c>
      <c r="T419" s="229">
        <f>IF(OR(W419&lt;0.01,Z419="n/a"),"n/a",(H419/SQRT(22.5*W419*(H419/Z419))-1)*100)</f>
        <v>-5.918202528944971</v>
      </c>
      <c r="U419" s="223">
        <f>IF(OR(W419&lt;0.01,W419="n/a"),"n/a",H419/W419)</f>
        <v>15.43846153846154</v>
      </c>
      <c r="V419" s="230">
        <v>12</v>
      </c>
      <c r="W419" s="222">
        <v>3.9</v>
      </c>
      <c r="X419" s="222">
        <v>1.7</v>
      </c>
      <c r="Y419" s="231">
        <v>4.63</v>
      </c>
      <c r="Z419" s="232">
        <v>1.29</v>
      </c>
      <c r="AA419" s="233">
        <v>8.1</v>
      </c>
      <c r="AB419" s="234">
        <v>0.5</v>
      </c>
      <c r="AC419" s="235">
        <v>9.44</v>
      </c>
      <c r="AD419" s="236">
        <v>30.8</v>
      </c>
      <c r="AE419" s="236">
        <v>9.06</v>
      </c>
      <c r="AF419" s="237">
        <v>30</v>
      </c>
      <c r="AG419" s="238">
        <v>28892</v>
      </c>
      <c r="AH419" s="239">
        <v>0.3</v>
      </c>
      <c r="AI419" s="240">
        <v>0.47</v>
      </c>
      <c r="AJ419" s="241">
        <f>IF(OR(AD419&lt;0,AD419="n/a",AD419=0,AN419="n/a"),"n/a",AN419/AD419)</f>
        <v>1.734436306899062</v>
      </c>
      <c r="AK419" t="s" s="265">
        <f>IF(OR(AN419&lt;0,AN419="n/a",AO419&lt;0,AO419="n/a"),"n/a",AN419/AO419)</f>
        <v>143</v>
      </c>
      <c r="AL419" s="243">
        <f>((AP419/AQ419)^(1/1)-1)*100</f>
        <v>10.86956521739131</v>
      </c>
      <c r="AM419" s="243">
        <f>IF(AS419=0,"n/a",((AP419/AS419)^(1/3)-1)*100)</f>
        <v>42.83809269784818</v>
      </c>
      <c r="AN419" s="243">
        <f>IF(AV419=0,"n/a",((AP419/AV419)^(1/5)-1)*100)</f>
        <v>53.4206382524911</v>
      </c>
      <c r="AO419" s="244">
        <f>IF(BB419=0,"n/a",((AP419/BB419)^(1/10)-1)*100)</f>
        <v>-8.352413066771414</v>
      </c>
      <c r="AP419" s="241">
        <v>1.02</v>
      </c>
      <c r="AQ419" s="241">
        <v>0.92</v>
      </c>
      <c r="AR419" s="241">
        <v>0.7</v>
      </c>
      <c r="AS419" s="321">
        <v>0.35</v>
      </c>
      <c r="AT419" s="245"/>
      <c r="AU419" s="241">
        <v>0.2</v>
      </c>
      <c r="AV419" s="241">
        <v>0.12</v>
      </c>
      <c r="AW419" s="245"/>
      <c r="AX419" s="583">
        <v>0.04</v>
      </c>
      <c r="AY419" s="394">
        <v>0.22</v>
      </c>
      <c r="AZ419" s="317">
        <v>2.85</v>
      </c>
      <c r="BA419" s="248">
        <v>2.92</v>
      </c>
      <c r="BB419" s="248">
        <v>2.44</v>
      </c>
      <c r="BC419" s="248">
        <v>2.2</v>
      </c>
      <c r="BD419" s="248">
        <v>2</v>
      </c>
      <c r="BE419" s="248">
        <v>1.8</v>
      </c>
      <c r="BF419" s="248">
        <v>1.72</v>
      </c>
      <c r="BG419" s="248">
        <v>1.6</v>
      </c>
      <c r="BH419" s="248">
        <v>1.48</v>
      </c>
      <c r="BI419" s="249">
        <v>1.38</v>
      </c>
      <c r="BJ419" s="246">
        <f>SUM(AP419:BI419)</f>
        <v>23.96</v>
      </c>
      <c r="BK419" s="250">
        <f>((AP419/AQ419)-1)*100</f>
        <v>10.86956521739131</v>
      </c>
      <c r="BL419" s="250">
        <f>((AQ419/AR419)-1)*100</f>
        <v>31.42857142857145</v>
      </c>
      <c r="BM419" s="250">
        <f>((AR419/AS419)-1)*100</f>
        <v>100</v>
      </c>
      <c r="BN419" s="250">
        <f>IF(AU419=0,0,IF(AU419&gt;AS419,0,((AS419/AU419)-1)*100))</f>
        <v>74.99999999999997</v>
      </c>
      <c r="BO419" s="250">
        <f>IF(AV419=0,0,IF(AV419&gt;AU419,0,((AU419/AV419)-1)*100))</f>
        <v>66.66666666666667</v>
      </c>
      <c r="BP419" s="250">
        <f>IF(AX419=0,0,IF(AX419&gt;AV419,0,((AV419/AX419)-1)*100))</f>
        <v>200</v>
      </c>
      <c r="BQ419" s="251">
        <f>IF(AY419=0,0,IF(AY419&gt;AX419,0,((AX419/AY419)-1)*100))</f>
        <v>0</v>
      </c>
      <c r="BR419" s="252">
        <f>IF(AZ419=0,0,IF(AZ419&gt;AY419,0,((AY419/AZ419)-1)*100))</f>
        <v>0</v>
      </c>
      <c r="BS419" s="252">
        <f>IF(BA419=0,0,IF(BA419&gt;AZ419,0,((AZ419/BA419)-1)*100))</f>
        <v>0</v>
      </c>
      <c r="BT419" s="252">
        <f>IF(BB419=0,0,IF(BB419&gt;BA419,0,((BA419/BB419)-1)*100))</f>
        <v>19.67213114754098</v>
      </c>
      <c r="BU419" s="252">
        <f>IF(BC419=0,0,IF(BC419&gt;BB419,0,((BB419/BC419)-1)*100))</f>
        <v>10.90909090909089</v>
      </c>
      <c r="BV419" s="252">
        <f>IF(BD419=0,0,IF(BD419&gt;BC419,0,((BC419/BD419)-1)*100))</f>
        <v>10.00000000000001</v>
      </c>
      <c r="BW419" s="252">
        <f>IF(BE419=0,0,IF(BE419&gt;BD419,0,((BD419/BE419)-1)*100))</f>
        <v>11.11111111111112</v>
      </c>
      <c r="BX419" s="252">
        <f>IF(BF419=0,0,IF(BF419&gt;BE419,0,((BE419/BF419)-1)*100))</f>
        <v>4.651162790697683</v>
      </c>
      <c r="BY419" s="252">
        <f>IF(BG419=0,0,IF(BG419&gt;BF419,0,((BF419/BG419)-1)*100))</f>
        <v>7.499999999999996</v>
      </c>
      <c r="BZ419" s="252">
        <f>IF(BH419=0,0,IF(BH419&gt;BG419,0,((BG419/BH419)-1)*100))</f>
        <v>8.108108108108114</v>
      </c>
      <c r="CA419" s="253">
        <f>IF(BI419=0,0,IF(BI419&gt;BH419,0,((BH419/BI419)-1)*100))</f>
        <v>7.246376811594213</v>
      </c>
      <c r="CB419" s="250">
        <f>AVERAGE(BK419:CA419)</f>
        <v>33.1272225994572</v>
      </c>
      <c r="CC419" s="250">
        <f>SQRT(AVERAGE((BK419-$CB419)^2,(BL419-$CB419)^2,(BM419-$CB419)^2,(BN419-$CB419)^2,(BO419-$CB419)^2,(BP419-$CB419)^2,(BQ419-$CB419)^2,(BR419-$CB419)^2,(BS419-$CB419)^2,(BT419-$CB419)^2,(BU419-$CB419)^2,(BV419-$CB419)^2,(BW419-$CB419)^2,(BX419-$CB419)^2,(BY419-$CB419)^2,(BZ419-$CB419)^2,(CA419-$CB419)^2))</f>
        <v>50.55277998444613</v>
      </c>
      <c r="CD419" t="s" s="116">
        <v>132</v>
      </c>
      <c r="CE419" s="254">
        <f>IF(AN419="n/a","n/a",IF(U419&lt;0,"n/a",IF(U419="n/a","n/a",I419+AN419-U419)))</f>
        <v>40.639542600095</v>
      </c>
      <c r="CF419" s="254">
        <f>IF(AN419="n/a","n/a",I419+AN419)</f>
        <v>56.07800413855654</v>
      </c>
      <c r="CG419" s="250">
        <f>D419/10+(1000-E419)/100+IF(F419="N",2,IF(F419="Y",1,0))+IF(G419="N",2,IF(G419="Y",1,0))+IF(L419&gt;10,5,L419/2)+IF(S419&gt;100,0,IF(S419&lt;0,0,(100-S419)/10))+IF(U419&gt;100,0,IF(U419&lt;0,0,(100-U419)/10))+IF(X419="-",0,IF(X419="N/A",0,IF(X419&gt;5,0,5-X419)))+IF(Y419&gt;5,0,5-Y419)+IF(Z419="N/A",0,IF(Z419&gt;5,0,5-Z419))+IF(AB419&lt;0,0,IF(AB419="-",0,IF(AB419="N/A",0,IF(AB419&gt;10,5,AB419/2))))+IF(AC419="n/a",0,IF(AC419&lt;0,0,IF(AC419&gt;10,5,AC419/2)))+IF(AE419="n/a",0,IF(AE419&lt;0,0,IF(AE419&gt;10,5,AE419/2)))+AF419/10+IF(AG419&gt;100000,3,IF(AG419&gt;10000,2,IF(AG419&gt;1000,1,0)))+IF(AL419&gt;10,5,AL419/2)+IF(AM419="n/a",0,IF(AM419&gt;10,5,AM419/2))+IF(AN419="n/a",0,IF(AN419&gt;10,5,AN419/2))+IF(AO419="n/a",0,IF(AO419&lt;0,0,IF(AO419&gt;10,5,AO419/2)))+IF(CB419&gt;10,5,CB419/2)</f>
        <v>70.38358974358974</v>
      </c>
      <c r="CH419" s="255">
        <f>IF(AB419="n/a",1.03*AP419,IF(AB419&lt;0,1.01*AP419,IF(AB419&gt;10,1.1*AP419,(1+AB419/100)*AP419)))</f>
        <v>1.0251</v>
      </c>
      <c r="CI419" s="256">
        <f>IF($AC419="n/a",1.03*CH419,IF($AC419&lt;0,1.01*CH419,IF($AC419&gt;10,1.1*CH419,(1+$AC419/100)*CH419)))</f>
        <v>1.12186944</v>
      </c>
      <c r="CJ419" s="257">
        <f>IF($AE419="n/a",1.03*CI419,IF($AE419&lt;0,1.01*CI419,IF($AE419&gt;10,1.1*CI419,(1+$AE419/100)*CI419)))</f>
        <v>1.223510811264</v>
      </c>
      <c r="CK419" s="257">
        <f>IF($AE419="n/a",1.03*CJ419,IF($AE419&lt;0,1.01*CJ419,IF($AE419&gt;10,1.1*CJ419,(1+$AE419/100)*CJ419)))</f>
        <v>1.334360890764519</v>
      </c>
      <c r="CL419" s="258">
        <f>IF($AE419="n/a",1.03*CK419,IF($AE419&lt;0,1.01*CK419,IF($AE419&gt;10,1.1*CK419,(1+$AE419/100)*CK419)))</f>
        <v>1.455253987467784</v>
      </c>
      <c r="CM419" s="256">
        <f>SUM(CH419:CL419)</f>
        <v>6.160095129496303</v>
      </c>
      <c r="CN419" s="253">
        <f>(CM419/H419)*100</f>
        <v>10.23101665752583</v>
      </c>
      <c r="CO419" s="259">
        <v>1.3</v>
      </c>
      <c r="CP419" s="260">
        <v>35.5</v>
      </c>
      <c r="CQ419" s="261">
        <v>-2.4</v>
      </c>
      <c r="CR419" s="260">
        <v>4.6</v>
      </c>
      <c r="CS419" s="261">
        <v>5.9</v>
      </c>
    </row>
    <row r="420" ht="11.25" customHeight="1">
      <c r="A420" t="s" s="227">
        <v>1994</v>
      </c>
      <c r="B420" t="s" s="116">
        <v>1995</v>
      </c>
      <c r="C420" t="s" s="227">
        <v>588</v>
      </c>
      <c r="D420" s="218">
        <v>5</v>
      </c>
      <c r="E420" s="85">
        <v>799</v>
      </c>
      <c r="F420" t="s" s="220">
        <v>129</v>
      </c>
      <c r="G420" t="s" s="221">
        <v>129</v>
      </c>
      <c r="H420" s="493">
        <v>43.64</v>
      </c>
      <c r="I420" s="223">
        <f>(R420/H420)*100</f>
        <v>8.661778185151237</v>
      </c>
      <c r="J420" s="224">
        <v>0.925</v>
      </c>
      <c r="K420" s="224">
        <v>0.945</v>
      </c>
      <c r="L420" s="223">
        <f>((K420/J420)-1)*100</f>
        <v>2.162162162162162</v>
      </c>
      <c r="M420" s="226">
        <v>43038</v>
      </c>
      <c r="N420" s="226">
        <v>43039</v>
      </c>
      <c r="O420" s="226">
        <v>43053</v>
      </c>
      <c r="P420" t="s" s="227">
        <v>677</v>
      </c>
      <c r="Q420" t="s" s="227">
        <v>131</v>
      </c>
      <c r="R420" s="225">
        <f>K420*4</f>
        <v>3.78</v>
      </c>
      <c r="S420" s="228">
        <f>IF(OR(W420&lt;0.01,W420="n/a"),"n/a",R420/W420*100)</f>
        <v>170.2702702702702</v>
      </c>
      <c r="T420" s="229">
        <f>IF(OR(W420&lt;0.01,Z420="n/a"),"n/a",(H420/SQRT(22.5*W420*(H420/Z420))-1)*100)</f>
        <v>16.36984979771152</v>
      </c>
      <c r="U420" s="223">
        <f>IF(OR(W420&lt;0.01,W420="n/a"),"n/a",H420/W420)</f>
        <v>19.65765765765765</v>
      </c>
      <c r="V420" s="230">
        <v>12</v>
      </c>
      <c r="W420" s="222">
        <v>2.22</v>
      </c>
      <c r="X420" s="222">
        <v>0.43</v>
      </c>
      <c r="Y420" s="231">
        <v>5.12</v>
      </c>
      <c r="Z420" s="232">
        <v>1.55</v>
      </c>
      <c r="AA420" s="233">
        <v>7.8</v>
      </c>
      <c r="AB420" s="234">
        <v>16.7</v>
      </c>
      <c r="AC420" s="235">
        <v>-2.02</v>
      </c>
      <c r="AD420" s="236">
        <v>36.33</v>
      </c>
      <c r="AE420" s="236">
        <v>45.8</v>
      </c>
      <c r="AF420" s="237">
        <v>12</v>
      </c>
      <c r="AG420" s="238">
        <v>3167</v>
      </c>
      <c r="AH420" s="239">
        <v>0.4</v>
      </c>
      <c r="AI420" s="240">
        <v>1.02</v>
      </c>
      <c r="AJ420" t="s" s="265">
        <f>IF(OR(AD420&lt;0,AD420="n/a",AD420=0,AN420="n/a"),"n/a",AN420/AD420)</f>
        <v>143</v>
      </c>
      <c r="AK420" t="s" s="265">
        <f>IF(OR(AN420&lt;0,AN420="n/a",AO420&lt;0,AO420="n/a"),"n/a",AN420/AO420)</f>
        <v>143</v>
      </c>
      <c r="AL420" s="243">
        <f>((AP420/AQ420)^(1/1)-1)*100</f>
        <v>32.49427917620138</v>
      </c>
      <c r="AM420" s="243">
        <f>IF(AS420=0,"n/a",((AP420/AS420)^(1/3)-1)*100)</f>
        <v>87.38376634399272</v>
      </c>
      <c r="AN420" t="s" s="265">
        <f>IF(AV420=0,"n/a",((AP420/AV420)^(1/5)-1)*100)</f>
        <v>143</v>
      </c>
      <c r="AO420" t="s" s="265">
        <f>IF(BB420=0,"n/a",((AP420/BB420)^(1/10)-1)*100)</f>
        <v>143</v>
      </c>
      <c r="AP420" s="241">
        <v>2.895</v>
      </c>
      <c r="AQ420" s="241">
        <v>2.185</v>
      </c>
      <c r="AR420" s="241">
        <v>1.43</v>
      </c>
      <c r="AS420" s="241">
        <v>0.44</v>
      </c>
      <c r="AT420" s="245"/>
      <c r="AU420" s="321">
        <v>0</v>
      </c>
      <c r="AV420" s="321">
        <v>0</v>
      </c>
      <c r="AW420" s="245"/>
      <c r="AX420" s="583">
        <v>0</v>
      </c>
      <c r="AY420" s="394">
        <v>0</v>
      </c>
      <c r="AZ420" s="317">
        <v>0</v>
      </c>
      <c r="BA420" s="317">
        <v>0</v>
      </c>
      <c r="BB420" s="317">
        <v>0</v>
      </c>
      <c r="BC420" s="317">
        <v>0</v>
      </c>
      <c r="BD420" s="317">
        <v>0</v>
      </c>
      <c r="BE420" s="317">
        <v>0</v>
      </c>
      <c r="BF420" s="317">
        <v>0</v>
      </c>
      <c r="BG420" s="317">
        <v>0</v>
      </c>
      <c r="BH420" s="317">
        <v>0</v>
      </c>
      <c r="BI420" s="401">
        <v>0</v>
      </c>
      <c r="BJ420" s="246">
        <f>SUM(AP420:BI420)</f>
        <v>6.95</v>
      </c>
      <c r="BK420" s="250">
        <f>((AP420/AQ420)-1)*100</f>
        <v>32.49427917620138</v>
      </c>
      <c r="BL420" s="250">
        <f>((AQ420/AR420)-1)*100</f>
        <v>52.79720279720281</v>
      </c>
      <c r="BM420" s="250">
        <f>((AR420/AS420)-1)*100</f>
        <v>225</v>
      </c>
      <c r="BN420" s="250">
        <f>IF(AU420=0,0,IF(AU420&gt;AS420,0,((AS420/AU420)-1)*100))</f>
        <v>0</v>
      </c>
      <c r="BO420" s="250">
        <f>IF(AV420=0,0,IF(AV420&gt;AU420,0,((AU420/AV420)-1)*100))</f>
        <v>0</v>
      </c>
      <c r="BP420" s="250">
        <f>IF(AX420=0,0,IF(AX420&gt;AV420,0,((AV420/AX420)-1)*100))</f>
        <v>0</v>
      </c>
      <c r="BQ420" s="251">
        <f>IF(AY420=0,0,IF(AY420&gt;AX420,0,((AX420/AY420)-1)*100))</f>
        <v>0</v>
      </c>
      <c r="BR420" s="252">
        <f>IF(AZ420=0,0,IF(AZ420&gt;AY420,0,((AY420/AZ420)-1)*100))</f>
        <v>0</v>
      </c>
      <c r="BS420" s="252">
        <f>IF(BA420=0,0,IF(BA420&gt;AZ420,0,((AZ420/BA420)-1)*100))</f>
        <v>0</v>
      </c>
      <c r="BT420" s="252">
        <f>IF(BB420=0,0,IF(BB420&gt;BA420,0,((BA420/BB420)-1)*100))</f>
        <v>0</v>
      </c>
      <c r="BU420" s="252">
        <f>IF(BC420=0,0,IF(BC420&gt;BB420,0,((BB420/BC420)-1)*100))</f>
        <v>0</v>
      </c>
      <c r="BV420" s="252">
        <f>IF(BD420=0,0,IF(BD420&gt;BC420,0,((BC420/BD420)-1)*100))</f>
        <v>0</v>
      </c>
      <c r="BW420" s="252">
        <f>IF(BE420=0,0,IF(BE420&gt;BD420,0,((BD420/BE420)-1)*100))</f>
        <v>0</v>
      </c>
      <c r="BX420" s="252">
        <f>IF(BF420=0,0,IF(BF420&gt;BE420,0,((BE420/BF420)-1)*100))</f>
        <v>0</v>
      </c>
      <c r="BY420" s="252">
        <f>IF(BG420=0,0,IF(BG420&gt;BF420,0,((BF420/BG420)-1)*100))</f>
        <v>0</v>
      </c>
      <c r="BZ420" s="252">
        <f>IF(BH420=0,0,IF(BH420&gt;BG420,0,((BG420/BH420)-1)*100))</f>
        <v>0</v>
      </c>
      <c r="CA420" s="253">
        <f>IF(BI420=0,0,IF(BI420&gt;BH420,0,((BH420/BI420)-1)*100))</f>
        <v>0</v>
      </c>
      <c r="CB420" s="250">
        <f>AVERAGE(BK420:CA420)</f>
        <v>18.2524401160826</v>
      </c>
      <c r="CC420" s="250">
        <f>SQRT(AVERAGE((BK420-$CB420)^2,(BL420-$CB420)^2,(BM420-$CB420)^2,(BN420-$CB420)^2,(BO420-$CB420)^2,(BP420-$CB420)^2,(BQ420-$CB420)^2,(BR420-$CB420)^2,(BS420-$CB420)^2,(BT420-$CB420)^2,(BU420-$CB420)^2,(BV420-$CB420)^2,(BW420-$CB420)^2,(BX420-$CB420)^2,(BY420-$CB420)^2,(BZ420-$CB420)^2,(CA420-$CB420)^2))</f>
        <v>53.58053098409569</v>
      </c>
      <c r="CD420" t="s" s="116">
        <v>222</v>
      </c>
      <c r="CE420" t="s" s="402">
        <f>IF(AN420="n/a","n/a",IF(U420&lt;0,"n/a",IF(U420="n/a","n/a",I420+AN420-U420)))</f>
        <v>143</v>
      </c>
      <c r="CF420" t="s" s="402">
        <f>IF(AN420="n/a","n/a",I420+AN420)</f>
        <v>143</v>
      </c>
      <c r="CG420" s="250">
        <f>D420/10+(1000-E420)/100+IF(F420="N",2,IF(F420="Y",1,0))+IF(G420="N",2,IF(G420="Y",1,0))+IF(L420&gt;10,5,L420/2)+IF(S420&gt;100,0,IF(S420&lt;0,0,(100-S420)/10))+IF(U420&gt;100,0,IF(U420&lt;0,0,(100-U420)/10))+IF(X420="-",0,IF(X420="N/A",0,IF(X420&gt;5,0,5-X420)))+IF(Y420&gt;5,0,5-Y420)+IF(Z420="N/A",0,IF(Z420&gt;5,0,5-Z420))+IF(AB420&lt;0,0,IF(AB420="-",0,IF(AB420="N/A",0,IF(AB420&gt;10,5,AB420/2))))+IF(AC420="n/a",0,IF(AC420&lt;0,0,IF(AC420&gt;10,5,AC420/2)))+IF(AE420="n/a",0,IF(AE420&lt;0,0,IF(AE420&gt;10,5,AE420/2)))+AF420/10+IF(AG420&gt;100000,3,IF(AG420&gt;10000,2,IF(AG420&gt;1000,1,0)))+IF(AL420&gt;10,5,AL420/2)+IF(AM420="n/a",0,IF(AM420&gt;10,5,AM420/2))+IF(AN420="n/a",0,IF(AN420&gt;10,5,AN420/2))+IF(AO420="n/a",0,IF(AO420&lt;0,0,IF(AO420&gt;10,5,AO420/2)))+IF(CB420&gt;10,5,CB420/2)</f>
        <v>46.84531531531532</v>
      </c>
      <c r="CH420" s="255">
        <f>IF(AB420="n/a",1.03*AP420,IF(AB420&lt;0,1.01*AP420,IF(AB420&gt;10,1.1*AP420,(1+AB420/100)*AP420)))</f>
        <v>3.1845</v>
      </c>
      <c r="CI420" s="256">
        <f>IF($AC420="n/a",1.03*CH420,IF($AC420&lt;0,1.01*CH420,IF($AC420&gt;10,1.1*CH420,(1+$AC420/100)*CH420)))</f>
        <v>3.216345</v>
      </c>
      <c r="CJ420" s="257">
        <f>IF($AE420="n/a",1.03*CI420,IF($AE420&lt;0,1.01*CI420,IF($AE420&gt;10,1.1*CI420,(1+$AE420/100)*CI420)))</f>
        <v>3.537979500000001</v>
      </c>
      <c r="CK420" s="257">
        <f>IF($AE420="n/a",1.03*CJ420,IF($AE420&lt;0,1.01*CJ420,IF($AE420&gt;10,1.1*CJ420,(1+$AE420/100)*CJ420)))</f>
        <v>3.891777450000002</v>
      </c>
      <c r="CL420" s="258">
        <f>IF($AE420="n/a",1.03*CK420,IF($AE420&lt;0,1.01*CK420,IF($AE420&gt;10,1.1*CK420,(1+$AE420/100)*CK420)))</f>
        <v>4.280955195000002</v>
      </c>
      <c r="CM420" s="256">
        <f>SUM(CH420:CL420)</f>
        <v>18.11155714500001</v>
      </c>
      <c r="CN420" s="253">
        <f>(CM420/H420)*100</f>
        <v>41.5021932745188</v>
      </c>
      <c r="CO420" s="259">
        <v>1.04</v>
      </c>
      <c r="CP420" s="260">
        <v>2.5</v>
      </c>
      <c r="CQ420" s="261">
        <v>-21.4</v>
      </c>
      <c r="CR420" s="260">
        <v>-6.9</v>
      </c>
      <c r="CS420" s="261">
        <v>-12.1</v>
      </c>
    </row>
    <row r="421" ht="11.25" customHeight="1">
      <c r="A421" t="s" s="273">
        <v>1996</v>
      </c>
      <c r="B421" t="s" s="146">
        <v>1997</v>
      </c>
      <c r="C421" t="s" s="146">
        <v>372</v>
      </c>
      <c r="D421" s="267">
        <v>8</v>
      </c>
      <c r="E421" s="85">
        <v>378</v>
      </c>
      <c r="F421" t="s" s="151">
        <v>55</v>
      </c>
      <c r="G421" t="s" s="152">
        <v>141</v>
      </c>
      <c r="H421" s="496">
        <v>47.22</v>
      </c>
      <c r="I421" s="269">
        <f>(R421/H421)*100</f>
        <v>5.29436679373147</v>
      </c>
      <c r="J421" s="270">
        <v>0.595</v>
      </c>
      <c r="K421" s="270">
        <v>0.625</v>
      </c>
      <c r="L421" s="269">
        <f>((K421/J421)-1)*100</f>
        <v>5.042016806722693</v>
      </c>
      <c r="M421" s="272">
        <v>42807</v>
      </c>
      <c r="N421" s="272">
        <v>42809</v>
      </c>
      <c r="O421" s="272">
        <v>42825</v>
      </c>
      <c r="P421" t="s" s="273">
        <v>182</v>
      </c>
      <c r="Q421" s="661"/>
      <c r="R421" s="271">
        <f>K421*4</f>
        <v>2.5</v>
      </c>
      <c r="S421" s="275">
        <f>IF(OR(W421&lt;0.01,W421="n/a"),"n/a",R421/W421*100)</f>
        <v>193.7984496124031</v>
      </c>
      <c r="T421" s="529">
        <f>IF(OR(W421&lt;0.01,Z421="n/a"),"n/a",(H421/SQRT(22.5*W421*(H421/Z421))-1)*100)</f>
        <v>1004.238018756456</v>
      </c>
      <c r="U421" s="269">
        <f>IF(OR(W421&lt;0.01,W421="n/a"),"n/a",H421/W421)</f>
        <v>36.6046511627907</v>
      </c>
      <c r="V421" s="277">
        <v>12</v>
      </c>
      <c r="W421" s="268">
        <v>1.29</v>
      </c>
      <c r="X421" s="268">
        <v>6.25</v>
      </c>
      <c r="Y421" s="278">
        <v>4.7</v>
      </c>
      <c r="Z421" s="279">
        <v>74.95</v>
      </c>
      <c r="AA421" s="559">
        <v>121.5</v>
      </c>
      <c r="AB421" s="281">
        <v>0.9</v>
      </c>
      <c r="AC421" s="282">
        <v>20.28</v>
      </c>
      <c r="AD421" s="283">
        <v>6.4</v>
      </c>
      <c r="AE421" s="283">
        <v>5.84</v>
      </c>
      <c r="AF421" s="284">
        <v>8</v>
      </c>
      <c r="AG421" s="285">
        <v>2905</v>
      </c>
      <c r="AH421" s="286">
        <v>0.4</v>
      </c>
      <c r="AI421" s="645">
        <v>87.04000000000001</v>
      </c>
      <c r="AJ421" s="288">
        <f>IF(OR(AD421&lt;0,AD421="n/a",AD421=0,AN421="n/a"),"n/a",AN421/AD421)</f>
        <v>0.9627115819410905</v>
      </c>
      <c r="AK421" s="289">
        <f>IF(OR(AN421&lt;0,AN421="n/a",AO421&lt;0,AO421="n/a"),"n/a",AN421/AO421)</f>
        <v>0.975511582125605</v>
      </c>
      <c r="AL421" s="290">
        <f>((AP421/AQ421)^(1/1)-1)*100</f>
        <v>5.309734513274345</v>
      </c>
      <c r="AM421" s="290">
        <f>IF(AS421=0,"n/a",((AP421/AS421)^(1/3)-1)*100)</f>
        <v>5.969850212481487</v>
      </c>
      <c r="AN421" s="290">
        <f>IF(AV421=0,"n/a",((AP421/AV421)^(1/5)-1)*100)</f>
        <v>6.16135412442298</v>
      </c>
      <c r="AO421" s="291">
        <f>IF(BB421=0,"n/a",((AP421/BB421)^(1/10)-1)*100)</f>
        <v>6.316023548380234</v>
      </c>
      <c r="AP421" s="288">
        <v>2.38</v>
      </c>
      <c r="AQ421" s="288">
        <v>2.26</v>
      </c>
      <c r="AR421" s="288">
        <v>2.16</v>
      </c>
      <c r="AS421" s="288">
        <v>2</v>
      </c>
      <c r="AT421" t="s" s="382">
        <v>112</v>
      </c>
      <c r="AU421" s="288">
        <v>1.85</v>
      </c>
      <c r="AV421" s="288">
        <v>1.765</v>
      </c>
      <c r="AW421" s="292"/>
      <c r="AX421" s="293">
        <v>1.6825</v>
      </c>
      <c r="AY421" s="403">
        <v>1.66</v>
      </c>
      <c r="AZ421" s="295">
        <v>1.66</v>
      </c>
      <c r="BA421" s="295">
        <v>1.54</v>
      </c>
      <c r="BB421" s="295">
        <v>1.29</v>
      </c>
      <c r="BC421" s="295">
        <v>1.16</v>
      </c>
      <c r="BD421" s="295">
        <v>1.095</v>
      </c>
      <c r="BE421" s="295">
        <v>1.05</v>
      </c>
      <c r="BF421" s="295">
        <v>1.025</v>
      </c>
      <c r="BG421" s="295">
        <v>1.005</v>
      </c>
      <c r="BH421" s="295">
        <v>0.985</v>
      </c>
      <c r="BI421" s="296">
        <v>0.965</v>
      </c>
      <c r="BJ421" s="293">
        <f>SUM(AP421:BI421)</f>
        <v>27.5325</v>
      </c>
      <c r="BK421" s="297">
        <f>((AP421/AQ421)-1)*100</f>
        <v>5.309734513274345</v>
      </c>
      <c r="BL421" s="297">
        <f>((AQ421/AR421)-1)*100</f>
        <v>4.629629629629606</v>
      </c>
      <c r="BM421" s="297">
        <f>((AR421/AS421)-1)*100</f>
        <v>8.000000000000007</v>
      </c>
      <c r="BN421" s="297">
        <f>IF(AU421=0,0,IF(AU421&gt;AS421,0,((AS421/AU421)-1)*100))</f>
        <v>8.108108108108091</v>
      </c>
      <c r="BO421" s="297">
        <f>IF(AV421=0,0,IF(AV421&gt;AU421,0,((AU421/AV421)-1)*100))</f>
        <v>4.815864022662897</v>
      </c>
      <c r="BP421" s="297">
        <f>IF(AX421=0,0,IF(AX421&gt;AV421,0,((AV421/AX421)-1)*100))</f>
        <v>4.903417533432375</v>
      </c>
      <c r="BQ421" s="298">
        <f>IF(AY421=0,0,IF(AY421&gt;AX421,0,((AX421/AY421)-1)*100))</f>
        <v>1.355421686747005</v>
      </c>
      <c r="BR421" s="299">
        <f>IF(AZ421=0,0,IF(AZ421&gt;AY421,0,((AY421/AZ421)-1)*100))</f>
        <v>0</v>
      </c>
      <c r="BS421" s="299">
        <f>IF(BA421=0,0,IF(BA421&gt;AZ421,0,((AZ421/BA421)-1)*100))</f>
        <v>7.792207792207795</v>
      </c>
      <c r="BT421" s="299">
        <f>IF(BB421=0,0,IF(BB421&gt;BA421,0,((BA421/BB421)-1)*100))</f>
        <v>19.3798449612403</v>
      </c>
      <c r="BU421" s="299">
        <f>IF(BC421=0,0,IF(BC421&gt;BB421,0,((BB421/BC421)-1)*100))</f>
        <v>11.20689655172415</v>
      </c>
      <c r="BV421" s="299">
        <f>IF(BD421=0,0,IF(BD421&gt;BC421,0,((BC421/BD421)-1)*100))</f>
        <v>5.936073059360725</v>
      </c>
      <c r="BW421" s="299">
        <f>IF(BE421=0,0,IF(BE421&gt;BD421,0,((BD421/BE421)-1)*100))</f>
        <v>4.28571428571427</v>
      </c>
      <c r="BX421" s="299">
        <f>IF(BF421=0,0,IF(BF421&gt;BE421,0,((BE421/BF421)-1)*100))</f>
        <v>2.439024390243905</v>
      </c>
      <c r="BY421" s="299">
        <f>IF(BG421=0,0,IF(BG421&gt;BF421,0,((BF421/BG421)-1)*100))</f>
        <v>1.990049751243772</v>
      </c>
      <c r="BZ421" s="299">
        <f>IF(BH421=0,0,IF(BH421&gt;BG421,0,((BG421/BH421)-1)*100))</f>
        <v>2.030456852791862</v>
      </c>
      <c r="CA421" s="300">
        <f>IF(BI421=0,0,IF(BI421&gt;BH421,0,((BH421/BI421)-1)*100))</f>
        <v>2.072538860103634</v>
      </c>
      <c r="CB421" s="297">
        <f>AVERAGE(BK421:CA421)</f>
        <v>5.544410705793219</v>
      </c>
      <c r="CC421" s="297">
        <f>SQRT(AVERAGE((BK421-$CB421)^2,(BL421-$CB421)^2,(BM421-$CB421)^2,(BN421-$CB421)^2,(BO421-$CB421)^2,(BP421-$CB421)^2,(BQ421-$CB421)^2,(BR421-$CB421)^2,(BS421-$CB421)^2,(BT421-$CB421)^2,(BU421-$CB421)^2,(BV421-$CB421)^2,(BW421-$CB421)^2,(BX421-$CB421)^2,(BY421-$CB421)^2,(BZ421-$CB421)^2,(CA421-$CB421)^2))</f>
        <v>4.470005254943239</v>
      </c>
      <c r="CD421" t="s" s="146">
        <v>285</v>
      </c>
      <c r="CE421" s="301">
        <f>IF(AN421="n/a","n/a",IF(U421&lt;0,"n/a",IF(U421="n/a","n/a",I421+AN421-U421)))</f>
        <v>-25.14893024463625</v>
      </c>
      <c r="CF421" s="301">
        <f>IF(AN421="n/a","n/a",I421+AN421)</f>
        <v>11.45572091815445</v>
      </c>
      <c r="CG421" s="297">
        <f>D421/10+(1000-E421)/100+IF(F421="N",2,IF(F421="Y",1,0))+IF(G421="N",2,IF(G421="Y",1,0))+IF(L421&gt;10,5,L421/2)+IF(S421&gt;100,0,IF(S421&lt;0,0,(100-S421)/10))+IF(U421&gt;100,0,IF(U421&lt;0,0,(100-U421)/10))+IF(X421="-",0,IF(X421="N/A",0,IF(X421&gt;5,0,5-X421)))+IF(Y421&gt;5,0,5-Y421)+IF(Z421="N/A",0,IF(Z421&gt;5,0,5-Z421))+IF(AB421&lt;0,0,IF(AB421="-",0,IF(AB421="N/A",0,IF(AB421&gt;10,5,AB421/2))))+IF(AC421="n/a",0,IF(AC421&lt;0,0,IF(AC421&gt;10,5,AC421/2)))+IF(AE421="n/a",0,IF(AE421&lt;0,0,IF(AE421&gt;10,5,AE421/2)))+AF421/10+IF(AG421&gt;100000,3,IF(AG421&gt;10000,2,IF(AG421&gt;1000,1,0)))+IF(AL421&gt;10,5,AL421/2)+IF(AM421="n/a",0,IF(AM421&gt;10,5,AM421/2))+IF(AN421="n/a",0,IF(AN421&gt;10,5,AN421/2))+IF(AO421="n/a",0,IF(AO421&lt;0,0,IF(AO421&gt;10,5,AO421/2)))+IF(CB421&gt;10,5,CB421/2)</f>
        <v>44.00122983925841</v>
      </c>
      <c r="CH421" s="302">
        <f>IF(AB421="n/a",1.03*AP421,IF(AB421&lt;0,1.01*AP421,IF(AB421&gt;10,1.1*AP421,(1+AB421/100)*AP421)))</f>
        <v>2.401419999999999</v>
      </c>
      <c r="CI421" s="303">
        <f>IF($AC421="n/a",1.03*CH421,IF($AC421&lt;0,1.01*CH421,IF($AC421&gt;10,1.1*CH421,(1+$AC421/100)*CH421)))</f>
        <v>2.641562</v>
      </c>
      <c r="CJ421" s="304">
        <f>IF($AE421="n/a",1.03*CI421,IF($AE421&lt;0,1.01*CI421,IF($AE421&gt;10,1.1*CI421,(1+$AE421/100)*CI421)))</f>
        <v>2.7958292208</v>
      </c>
      <c r="CK421" s="304">
        <f>IF($AE421="n/a",1.03*CJ421,IF($AE421&lt;0,1.01*CJ421,IF($AE421&gt;10,1.1*CJ421,(1+$AE421/100)*CJ421)))</f>
        <v>2.95910564729472</v>
      </c>
      <c r="CL421" s="305">
        <f>IF($AE421="n/a",1.03*CK421,IF($AE421&lt;0,1.01*CK421,IF($AE421&gt;10,1.1*CK421,(1+$AE421/100)*CK421)))</f>
        <v>3.131917417096731</v>
      </c>
      <c r="CM421" s="303">
        <f>SUM(CH421:CL421)</f>
        <v>13.92983428519145</v>
      </c>
      <c r="CN421" s="300">
        <f>(CM421/H421)*100</f>
        <v>29.4998608326799</v>
      </c>
      <c r="CO421" s="306">
        <v>0.5600000000000001</v>
      </c>
      <c r="CP421" s="307">
        <v>0.5</v>
      </c>
      <c r="CQ421" s="308">
        <v>-38.5</v>
      </c>
      <c r="CR421" s="307">
        <v>-7.1</v>
      </c>
      <c r="CS421" s="308">
        <v>-21.4</v>
      </c>
    </row>
    <row r="422" ht="11.25" customHeight="1">
      <c r="A422" t="s" s="110">
        <v>1998</v>
      </c>
      <c r="B422" t="s" s="110">
        <v>1999</v>
      </c>
      <c r="C422" t="s" s="173">
        <v>265</v>
      </c>
      <c r="D422" s="174">
        <v>8</v>
      </c>
      <c r="E422" s="85">
        <v>415</v>
      </c>
      <c r="F422" t="s" s="118">
        <v>129</v>
      </c>
      <c r="G422" t="s" s="113">
        <v>129</v>
      </c>
      <c r="H422" s="495">
        <v>49.99</v>
      </c>
      <c r="I422" s="177">
        <f>(R422/H422)*100</f>
        <v>1.680336067213442</v>
      </c>
      <c r="J422" s="311">
        <v>0.18</v>
      </c>
      <c r="K422" s="311">
        <v>0.21</v>
      </c>
      <c r="L422" s="177">
        <f>((K422/J422)-1)*100</f>
        <v>16.66666666666667</v>
      </c>
      <c r="M422" s="179">
        <v>43045</v>
      </c>
      <c r="N422" s="179">
        <v>43046</v>
      </c>
      <c r="O422" s="179">
        <v>43060</v>
      </c>
      <c r="P422" t="s" s="173">
        <v>857</v>
      </c>
      <c r="Q422" s="397"/>
      <c r="R422" s="180">
        <f>K422*4</f>
        <v>0.84</v>
      </c>
      <c r="S422" s="181">
        <f>IF(OR(W422&lt;0.01,W422="n/a"),"n/a",R422/W422*100)</f>
        <v>51.21951219512195</v>
      </c>
      <c r="T422" s="182">
        <f>IF(OR(W422&lt;0.01,Z422="n/a"),"n/a",(H422/SQRT(22.5*W422*(H422/Z422))-1)*100)</f>
        <v>155.8008308052388</v>
      </c>
      <c r="U422" s="177">
        <f>IF(OR(W422&lt;0.01,W422="n/a"),"n/a",H422/W422)</f>
        <v>30.48170731707317</v>
      </c>
      <c r="V422" s="183">
        <v>9</v>
      </c>
      <c r="W422" s="176">
        <v>1.64</v>
      </c>
      <c r="X422" s="176">
        <v>1.68</v>
      </c>
      <c r="Y422" s="184">
        <v>7.24</v>
      </c>
      <c r="Z422" s="185">
        <v>4.83</v>
      </c>
      <c r="AA422" s="186">
        <v>16.3</v>
      </c>
      <c r="AB422" s="187">
        <v>4.1</v>
      </c>
      <c r="AC422" s="188">
        <v>29.77</v>
      </c>
      <c r="AD422" s="189">
        <v>9.199999999999999</v>
      </c>
      <c r="AE422" s="189">
        <v>18.18</v>
      </c>
      <c r="AF422" s="190">
        <v>21</v>
      </c>
      <c r="AG422" s="191">
        <v>26627</v>
      </c>
      <c r="AH422" s="192">
        <v>0.3</v>
      </c>
      <c r="AI422" s="193">
        <v>0.47</v>
      </c>
      <c r="AJ422" s="194">
        <f>IF(OR(AD422&lt;0,AD422="n/a",AD422=0,AN422="n/a"),"n/a",AN422/AD422)</f>
        <v>2.919604973678038</v>
      </c>
      <c r="AK422" t="s" s="338">
        <f>IF(OR(AN422&lt;0,AN422="n/a",AO422&lt;0,AO422="n/a"),"n/a",AN422/AO422)</f>
        <v>143</v>
      </c>
      <c r="AL422" s="196">
        <f>((AP422/AQ422)^(1/1)-1)*100</f>
        <v>11.29032258064515</v>
      </c>
      <c r="AM422" s="196">
        <f>IF(AS422=0,"n/a",((AP422/AS422)^(1/3)-1)*100)</f>
        <v>20.94692408966412</v>
      </c>
      <c r="AN422" s="196">
        <f>IF(AV422=0,"n/a",((AP422/AV422)^(1/5)-1)*100)</f>
        <v>26.86036575783795</v>
      </c>
      <c r="AO422" t="s" s="338">
        <f>IF(BB422=0,"n/a",((AP422/BB422)^(1/10)-1)*100)</f>
        <v>143</v>
      </c>
      <c r="AP422" s="194">
        <v>0.6899999999999999</v>
      </c>
      <c r="AQ422" s="194">
        <v>0.62</v>
      </c>
      <c r="AR422" s="194">
        <v>0.51</v>
      </c>
      <c r="AS422" s="194">
        <v>0.39</v>
      </c>
      <c r="AT422" s="199"/>
      <c r="AU422" s="194">
        <v>0.27</v>
      </c>
      <c r="AV422" s="194">
        <v>0.21</v>
      </c>
      <c r="AW422" s="199"/>
      <c r="AX422" s="200">
        <v>0.05</v>
      </c>
      <c r="AY422" s="370">
        <v>0</v>
      </c>
      <c r="AZ422" s="203">
        <v>0</v>
      </c>
      <c r="BA422" s="203">
        <v>0</v>
      </c>
      <c r="BB422" s="203">
        <v>0</v>
      </c>
      <c r="BC422" s="203">
        <v>0</v>
      </c>
      <c r="BD422" s="203">
        <v>0</v>
      </c>
      <c r="BE422" s="203">
        <v>0</v>
      </c>
      <c r="BF422" s="203">
        <v>0</v>
      </c>
      <c r="BG422" s="203">
        <v>0</v>
      </c>
      <c r="BH422" s="203">
        <v>0</v>
      </c>
      <c r="BI422" s="204">
        <v>0</v>
      </c>
      <c r="BJ422" s="200">
        <f>SUM(AP422:BI422)</f>
        <v>2.74</v>
      </c>
      <c r="BK422" s="205">
        <f>((AP422/AQ422)-1)*100</f>
        <v>11.29032258064515</v>
      </c>
      <c r="BL422" s="205">
        <f>((AQ422/AR422)-1)*100</f>
        <v>21.56862745098038</v>
      </c>
      <c r="BM422" s="205">
        <f>((AR422/AS422)-1)*100</f>
        <v>30.76923076923077</v>
      </c>
      <c r="BN422" s="205">
        <f>IF(AU422=0,0,IF(AU422&gt;AS422,0,((AS422/AU422)-1)*100))</f>
        <v>44.44444444444444</v>
      </c>
      <c r="BO422" s="205">
        <f>IF(AV422=0,0,IF(AV422&gt;AU422,0,((AU422/AV422)-1)*100))</f>
        <v>28.57142857142858</v>
      </c>
      <c r="BP422" s="205">
        <f>IF(AX422=0,0,IF(AX422&gt;AV422,0,((AV422/AX422)-1)*100))</f>
        <v>319.9999999999999</v>
      </c>
      <c r="BQ422" s="206">
        <f>IF(AY422=0,0,IF(AY422&gt;AX422,0,((AX422/AY422)-1)*100))</f>
        <v>0</v>
      </c>
      <c r="BR422" s="207">
        <f>IF(AZ422=0,0,IF(AZ422&gt;AY422,0,((AY422/AZ422)-1)*100))</f>
        <v>0</v>
      </c>
      <c r="BS422" s="207">
        <f>IF(BA422=0,0,IF(BA422&gt;AZ422,0,((AZ422/BA422)-1)*100))</f>
        <v>0</v>
      </c>
      <c r="BT422" s="207">
        <f>IF(BB422=0,0,IF(BB422&gt;BA422,0,((BA422/BB422)-1)*100))</f>
        <v>0</v>
      </c>
      <c r="BU422" s="207">
        <f>IF(BC422=0,0,IF(BC422&gt;BB422,0,((BB422/BC422)-1)*100))</f>
        <v>0</v>
      </c>
      <c r="BV422" s="207">
        <f>IF(BD422=0,0,IF(BD422&gt;BC422,0,((BC422/BD422)-1)*100))</f>
        <v>0</v>
      </c>
      <c r="BW422" s="207">
        <f>IF(BE422=0,0,IF(BE422&gt;BD422,0,((BD422/BE422)-1)*100))</f>
        <v>0</v>
      </c>
      <c r="BX422" s="207">
        <f>IF(BF422=0,0,IF(BF422&gt;BE422,0,((BE422/BF422)-1)*100))</f>
        <v>0</v>
      </c>
      <c r="BY422" s="207">
        <f>IF(BG422=0,0,IF(BG422&gt;BF422,0,((BF422/BG422)-1)*100))</f>
        <v>0</v>
      </c>
      <c r="BZ422" s="207">
        <f>IF(BH422=0,0,IF(BH422&gt;BG422,0,((BG422/BH422)-1)*100))</f>
        <v>0</v>
      </c>
      <c r="CA422" s="208">
        <f>IF(BI422=0,0,IF(BI422&gt;BH422,0,((BH422/BI422)-1)*100))</f>
        <v>0</v>
      </c>
      <c r="CB422" s="205">
        <f>AVERAGE(BK422:CA422)</f>
        <v>26.86141493039584</v>
      </c>
      <c r="CC422" s="205">
        <f>SQRT(AVERAGE((BK422-$CB422)^2,(BL422-$CB422)^2,(BM422-$CB422)^2,(BN422-$CB422)^2,(BO422-$CB422)^2,(BP422-$CB422)^2,(BQ422-$CB422)^2,(BR422-$CB422)^2,(BS422-$CB422)^2,(BT422-$CB422)^2,(BU422-$CB422)^2,(BV422-$CB422)^2,(BW422-$CB422)^2,(BX422-$CB422)^2,(BY422-$CB422)^2,(BZ422-$CB422)^2,(CA422-$CB422)^2))</f>
        <v>74.54369125621906</v>
      </c>
      <c r="CD422" t="s" s="110">
        <v>132</v>
      </c>
      <c r="CE422" s="209">
        <f>IF(AN422="n/a","n/a",IF(U422&lt;0,"n/a",IF(U422="n/a","n/a",I422+AN422-U422)))</f>
        <v>-1.941005492021784</v>
      </c>
      <c r="CF422" s="209">
        <f>IF(AN422="n/a","n/a",I422+AN422)</f>
        <v>28.54070182505139</v>
      </c>
      <c r="CG422" s="205">
        <f>D422/10+(1000-E422)/100+IF(F422="N",2,IF(F422="Y",1,0))+IF(G422="N",2,IF(G422="Y",1,0))+IF(L422&gt;10,5,L422/2)+IF(S422&gt;100,0,IF(S422&lt;0,0,(100-S422)/10))+IF(U422&gt;100,0,IF(U422&lt;0,0,(100-U422)/10))+IF(X422="-",0,IF(X422="N/A",0,IF(X422&gt;5,0,5-X422)))+IF(Y422&gt;5,0,5-Y422)+IF(Z422="N/A",0,IF(Z422&gt;5,0,5-Z422))+IF(AB422&lt;0,0,IF(AB422="-",0,IF(AB422="N/A",0,IF(AB422&gt;10,5,AB422/2))))+IF(AC422="n/a",0,IF(AC422&lt;0,0,IF(AC422&gt;10,5,AC422/2)))+IF(AE422="n/a",0,IF(AE422&lt;0,0,IF(AE422&gt;10,5,AE422/2)))+AF422/10+IF(AG422&gt;100000,3,IF(AG422&gt;10000,2,IF(AG422&gt;1000,1,0)))+IF(AL422&gt;10,5,AL422/2)+IF(AM422="n/a",0,IF(AM422&gt;10,5,AM422/2))+IF(AN422="n/a",0,IF(AN422&gt;10,5,AN422/2))+IF(AO422="n/a",0,IF(AO422&lt;0,0,IF(AO422&gt;10,5,AO422/2)))+IF(CB422&gt;10,5,CB422/2)</f>
        <v>63.11987804878049</v>
      </c>
      <c r="CH422" s="315">
        <f>IF(AB422="n/a",1.03*AP422,IF(AB422&lt;0,1.01*AP422,IF(AB422&gt;10,1.1*AP422,(1+AB422/100)*AP422)))</f>
        <v>0.7182899999999999</v>
      </c>
      <c r="CI422" s="211">
        <f>IF($AC422="n/a",1.03*CH422,IF($AC422&lt;0,1.01*CH422,IF($AC422&gt;10,1.1*CH422,(1+$AC422/100)*CH422)))</f>
        <v>0.7901189999999999</v>
      </c>
      <c r="CJ422" s="212">
        <f>IF($AE422="n/a",1.03*CI422,IF($AE422&lt;0,1.01*CI422,IF($AE422&gt;10,1.1*CI422,(1+$AE422/100)*CI422)))</f>
        <v>0.8691308999999999</v>
      </c>
      <c r="CK422" s="212">
        <f>IF($AE422="n/a",1.03*CJ422,IF($AE422&lt;0,1.01*CJ422,IF($AE422&gt;10,1.1*CJ422,(1+$AE422/100)*CJ422)))</f>
        <v>0.95604399</v>
      </c>
      <c r="CL422" s="210">
        <f>IF($AE422="n/a",1.03*CK422,IF($AE422&lt;0,1.01*CK422,IF($AE422&gt;10,1.1*CK422,(1+$AE422/100)*CK422)))</f>
        <v>1.051648389</v>
      </c>
      <c r="CM422" s="211">
        <f>SUM(CH422:CL422)</f>
        <v>4.385232279</v>
      </c>
      <c r="CN422" s="208">
        <f>(CM422/H422)*100</f>
        <v>8.772219001800361</v>
      </c>
      <c r="CO422" s="213">
        <v>1.56</v>
      </c>
      <c r="CP422" s="214">
        <v>50.3</v>
      </c>
      <c r="CQ422" s="215">
        <v>-2.4</v>
      </c>
      <c r="CR422" s="214">
        <v>7.8</v>
      </c>
      <c r="CS422" s="215">
        <v>17.4</v>
      </c>
    </row>
    <row r="423" ht="11.25" customHeight="1">
      <c r="A423" t="s" s="116">
        <v>2000</v>
      </c>
      <c r="B423" t="s" s="116">
        <v>2001</v>
      </c>
      <c r="C423" t="s" s="227">
        <v>525</v>
      </c>
      <c r="D423" s="218">
        <v>6</v>
      </c>
      <c r="E423" s="85">
        <v>653</v>
      </c>
      <c r="F423" t="s" s="220">
        <v>129</v>
      </c>
      <c r="G423" t="s" s="221">
        <v>129</v>
      </c>
      <c r="H423" s="493">
        <v>90.97</v>
      </c>
      <c r="I423" s="223">
        <f>(R423/H423)*100</f>
        <v>1.758821589535012</v>
      </c>
      <c r="J423" s="224">
        <v>0.37</v>
      </c>
      <c r="K423" s="224">
        <v>0.4</v>
      </c>
      <c r="L423" s="223">
        <f>((K423/J423)-1)*100</f>
        <v>8.108108108108114</v>
      </c>
      <c r="M423" s="226">
        <v>42879</v>
      </c>
      <c r="N423" s="226">
        <v>42881</v>
      </c>
      <c r="O423" s="226">
        <v>42895</v>
      </c>
      <c r="P423" t="s" s="227">
        <v>271</v>
      </c>
      <c r="Q423" t="s" s="227">
        <v>2002</v>
      </c>
      <c r="R423" s="225">
        <f>K423*4</f>
        <v>1.6</v>
      </c>
      <c r="S423" s="228">
        <f>IF(OR(W423&lt;0.01,W423="n/a"),"n/a",R423/W423*100)</f>
        <v>34.11513859275053</v>
      </c>
      <c r="T423" s="229">
        <f>IF(OR(W423&lt;0.01,Z423="n/a"),"n/a",(H423/SQRT(22.5*W423*(H423/Z423))-1)*100)</f>
        <v>74.44509783383519</v>
      </c>
      <c r="U423" s="223">
        <f>IF(OR(W423&lt;0.01,W423="n/a"),"n/a",H423/W423)</f>
        <v>19.39658848614072</v>
      </c>
      <c r="V423" s="230">
        <v>9</v>
      </c>
      <c r="W423" s="222">
        <v>4.69</v>
      </c>
      <c r="X423" s="222">
        <v>2.17</v>
      </c>
      <c r="Y423" s="231">
        <v>2.49</v>
      </c>
      <c r="Z423" s="232">
        <v>3.53</v>
      </c>
      <c r="AA423" s="233">
        <v>19.2</v>
      </c>
      <c r="AB423" s="234">
        <v>74.59999999999999</v>
      </c>
      <c r="AC423" s="235">
        <v>6.36</v>
      </c>
      <c r="AD423" s="236">
        <v>13.6</v>
      </c>
      <c r="AE423" s="236">
        <v>8.949999999999999</v>
      </c>
      <c r="AF423" s="237">
        <v>12</v>
      </c>
      <c r="AG423" s="238">
        <v>32294</v>
      </c>
      <c r="AH423" s="239">
        <v>0.1</v>
      </c>
      <c r="AI423" s="240">
        <v>0.44</v>
      </c>
      <c r="AJ423" s="241">
        <f>IF(OR(AD423&lt;0,AD423="n/a",AD423=0,AN423="n/a"),"n/a",AN423/AD423)</f>
        <v>1.141092569072121</v>
      </c>
      <c r="AK423" t="s" s="265">
        <f>IF(OR(AN423&lt;0,AN423="n/a",AO423&lt;0,AO423="n/a"),"n/a",AN423/AO423)</f>
        <v>143</v>
      </c>
      <c r="AL423" s="243">
        <f>((AP423/AQ423)^(1/1)-1)*100</f>
        <v>12.5</v>
      </c>
      <c r="AM423" s="243">
        <f>IF(AS423=0,"n/a",((AP423/AS423)^(1/3)-1)*100)</f>
        <v>14.47142425533319</v>
      </c>
      <c r="AN423" s="243">
        <f>IF(AV423=0,"n/a",((AP423/AV423)^(1/5)-1)*100)</f>
        <v>15.51885893938085</v>
      </c>
      <c r="AO423" t="s" s="265">
        <f>IF(BB423=0,"n/a",((AP423/BB423)^(1/10)-1)*100)</f>
        <v>143</v>
      </c>
      <c r="AP423" s="241">
        <v>1.44</v>
      </c>
      <c r="AQ423" s="241">
        <v>1.28</v>
      </c>
      <c r="AR423" s="241">
        <v>1.12</v>
      </c>
      <c r="AS423" s="241">
        <v>0.96</v>
      </c>
      <c r="AT423" s="245"/>
      <c r="AU423" s="241">
        <v>0.8100000000000001</v>
      </c>
      <c r="AV423" s="241">
        <v>0.7</v>
      </c>
      <c r="AW423" s="245"/>
      <c r="AX423" s="583">
        <v>0.64</v>
      </c>
      <c r="AY423" s="394">
        <v>0.64</v>
      </c>
      <c r="AZ423" s="248">
        <v>0.58</v>
      </c>
      <c r="BA423" s="317">
        <v>0</v>
      </c>
      <c r="BB423" s="317">
        <v>0</v>
      </c>
      <c r="BC423" s="317">
        <v>0</v>
      </c>
      <c r="BD423" s="317">
        <v>0</v>
      </c>
      <c r="BE423" s="317">
        <v>0</v>
      </c>
      <c r="BF423" s="317">
        <v>0</v>
      </c>
      <c r="BG423" s="317">
        <v>0</v>
      </c>
      <c r="BH423" s="317">
        <v>0</v>
      </c>
      <c r="BI423" s="401">
        <v>0</v>
      </c>
      <c r="BJ423" s="246">
        <f>SUM(AP423:BI423)</f>
        <v>8.169999999999998</v>
      </c>
      <c r="BK423" s="250">
        <f>((AP423/AQ423)-1)*100</f>
        <v>12.5</v>
      </c>
      <c r="BL423" s="250">
        <f>((AQ423/AR423)-1)*100</f>
        <v>14.28571428571428</v>
      </c>
      <c r="BM423" s="250">
        <f>((AR423/AS423)-1)*100</f>
        <v>16.66666666666667</v>
      </c>
      <c r="BN423" s="250">
        <f>IF(AU423=0,0,IF(AU423&gt;AS423,0,((AS423/AU423)-1)*100))</f>
        <v>18.51851851851851</v>
      </c>
      <c r="BO423" s="250">
        <f>IF(AV423=0,0,IF(AV423&gt;AU423,0,((AU423/AV423)-1)*100))</f>
        <v>15.71428571428573</v>
      </c>
      <c r="BP423" s="250">
        <f>IF(AX423=0,0,IF(AX423&gt;AV423,0,((AV423/AX423)-1)*100))</f>
        <v>9.375</v>
      </c>
      <c r="BQ423" s="251">
        <f>IF(AY423=0,0,IF(AY423&gt;AX423,0,((AX423/AY423)-1)*100))</f>
        <v>0</v>
      </c>
      <c r="BR423" s="252">
        <f>IF(AZ423=0,0,IF(AZ423&gt;AY423,0,((AY423/AZ423)-1)*100))</f>
        <v>10.34482758620692</v>
      </c>
      <c r="BS423" s="252">
        <f>IF(BA423=0,0,IF(BA423&gt;AZ423,0,((AZ423/BA423)-1)*100))</f>
        <v>0</v>
      </c>
      <c r="BT423" s="252">
        <f>IF(BB423=0,0,IF(BB423&gt;BA423,0,((BA423/BB423)-1)*100))</f>
        <v>0</v>
      </c>
      <c r="BU423" s="252">
        <f>IF(BC423=0,0,IF(BC423&gt;BB423,0,((BB423/BC423)-1)*100))</f>
        <v>0</v>
      </c>
      <c r="BV423" s="252">
        <f>IF(BD423=0,0,IF(BD423&gt;BC423,0,((BC423/BD423)-1)*100))</f>
        <v>0</v>
      </c>
      <c r="BW423" s="252">
        <f>IF(BE423=0,0,IF(BE423&gt;BD423,0,((BD423/BE423)-1)*100))</f>
        <v>0</v>
      </c>
      <c r="BX423" s="252">
        <f>IF(BF423=0,0,IF(BF423&gt;BE423,0,((BE423/BF423)-1)*100))</f>
        <v>0</v>
      </c>
      <c r="BY423" s="252">
        <f>IF(BG423=0,0,IF(BG423&gt;BF423,0,((BF423/BG423)-1)*100))</f>
        <v>0</v>
      </c>
      <c r="BZ423" s="252">
        <f>IF(BH423=0,0,IF(BH423&gt;BG423,0,((BG423/BH423)-1)*100))</f>
        <v>0</v>
      </c>
      <c r="CA423" s="253">
        <f>IF(BI423=0,0,IF(BI423&gt;BH423,0,((BH423/BI423)-1)*100))</f>
        <v>0</v>
      </c>
      <c r="CB423" s="250">
        <f>AVERAGE(BK423:CA423)</f>
        <v>5.729706633611301</v>
      </c>
      <c r="CC423" s="250">
        <f>SQRT(AVERAGE((BK423-$CB423)^2,(BL423-$CB423)^2,(BM423-$CB423)^2,(BN423-$CB423)^2,(BO423-$CB423)^2,(BP423-$CB423)^2,(BQ423-$CB423)^2,(BR423-$CB423)^2,(BS423-$CB423)^2,(BT423-$CB423)^2,(BU423-$CB423)^2,(BV423-$CB423)^2,(BW423-$CB423)^2,(BX423-$CB423)^2,(BY423-$CB423)^2,(BZ423-$CB423)^2,(CA423-$CB423)^2))</f>
        <v>7.132311105627874</v>
      </c>
      <c r="CD423" t="s" s="116">
        <v>178</v>
      </c>
      <c r="CE423" s="254">
        <f>IF(AN423="n/a","n/a",IF(U423&lt;0,"n/a",IF(U423="n/a","n/a",I423+AN423-U423)))</f>
        <v>-2.118907957224859</v>
      </c>
      <c r="CF423" s="254">
        <f>IF(AN423="n/a","n/a",I423+AN423)</f>
        <v>17.27768052891586</v>
      </c>
      <c r="CG423" s="250">
        <f>D423/10+(1000-E423)/100+IF(F423="N",2,IF(F423="Y",1,0))+IF(G423="N",2,IF(G423="Y",1,0))+IF(L423&gt;10,5,L423/2)+IF(S423&gt;100,0,IF(S423&lt;0,0,(100-S423)/10))+IF(U423&gt;100,0,IF(U423&lt;0,0,(100-U423)/10))+IF(X423="-",0,IF(X423="N/A",0,IF(X423&gt;5,0,5-X423)))+IF(Y423&gt;5,0,5-Y423)+IF(Z423="N/A",0,IF(Z423&gt;5,0,5-Z423))+IF(AB423&lt;0,0,IF(AB423="-",0,IF(AB423="N/A",0,IF(AB423&gt;10,5,AB423/2))))+IF(AC423="n/a",0,IF(AC423&lt;0,0,IF(AC423&gt;10,5,AC423/2)))+IF(AE423="n/a",0,IF(AE423&lt;0,0,IF(AE423&gt;10,5,AE423/2)))+AF423/10+IF(AG423&gt;100000,3,IF(AG423&gt;10000,2,IF(AG423&gt;1000,1,0)))+IF(AL423&gt;10,5,AL423/2)+IF(AM423="n/a",0,IF(AM423&gt;10,5,AM423/2))+IF(AN423="n/a",0,IF(AN423&gt;10,5,AN423/2))+IF(AO423="n/a",0,IF(AO423&lt;0,0,IF(AO423&gt;10,5,AO423/2)))+IF(CB423&gt;10,5,CB423/2)</f>
        <v>63.30273466297058</v>
      </c>
      <c r="CH423" s="255">
        <f>IF(AB423="n/a",1.03*AP423,IF(AB423&lt;0,1.01*AP423,IF(AB423&gt;10,1.1*AP423,(1+AB423/100)*AP423)))</f>
        <v>1.584</v>
      </c>
      <c r="CI423" s="256">
        <f>IF($AC423="n/a",1.03*CH423,IF($AC423&lt;0,1.01*CH423,IF($AC423&gt;10,1.1*CH423,(1+$AC423/100)*CH423)))</f>
        <v>1.6847424</v>
      </c>
      <c r="CJ423" s="257">
        <f>IF($AE423="n/a",1.03*CI423,IF($AE423&lt;0,1.01*CI423,IF($AE423&gt;10,1.1*CI423,(1+$AE423/100)*CI423)))</f>
        <v>1.8355268448</v>
      </c>
      <c r="CK423" s="257">
        <f>IF($AE423="n/a",1.03*CJ423,IF($AE423&lt;0,1.01*CJ423,IF($AE423&gt;10,1.1*CJ423,(1+$AE423/100)*CJ423)))</f>
        <v>1.9998064974096</v>
      </c>
      <c r="CL423" s="258">
        <f>IF($AE423="n/a",1.03*CK423,IF($AE423&lt;0,1.01*CK423,IF($AE423&gt;10,1.1*CK423,(1+$AE423/100)*CK423)))</f>
        <v>2.178789178927759</v>
      </c>
      <c r="CM423" s="256">
        <f>SUM(CH423:CL423)</f>
        <v>9.28286492113736</v>
      </c>
      <c r="CN423" s="253">
        <f>(CM423/H423)*100</f>
        <v>10.20431452252101</v>
      </c>
      <c r="CO423" s="259">
        <v>1.05</v>
      </c>
      <c r="CP423" s="260">
        <v>46.2</v>
      </c>
      <c r="CQ423" s="261">
        <v>1.4</v>
      </c>
      <c r="CR423" s="260">
        <v>9.1</v>
      </c>
      <c r="CS423" s="261">
        <v>16.2</v>
      </c>
    </row>
    <row r="424" ht="11.25" customHeight="1">
      <c r="A424" t="s" s="116">
        <v>2003</v>
      </c>
      <c r="B424" t="s" s="116">
        <v>2004</v>
      </c>
      <c r="C424" t="s" s="227">
        <v>259</v>
      </c>
      <c r="D424" s="218">
        <v>5</v>
      </c>
      <c r="E424" s="85">
        <v>740</v>
      </c>
      <c r="F424" t="s" s="220">
        <v>129</v>
      </c>
      <c r="G424" t="s" s="221">
        <v>129</v>
      </c>
      <c r="H424" s="493">
        <v>47.11</v>
      </c>
      <c r="I424" s="223">
        <f>(R424/H424)*100</f>
        <v>0.6792613033326258</v>
      </c>
      <c r="J424" s="224">
        <v>0.07000000000000001</v>
      </c>
      <c r="K424" s="224">
        <v>0.08</v>
      </c>
      <c r="L424" s="223">
        <f>((K424/J424)-1)*100</f>
        <v>14.28571428571428</v>
      </c>
      <c r="M424" s="226">
        <v>42802</v>
      </c>
      <c r="N424" s="226">
        <v>42804</v>
      </c>
      <c r="O424" s="226">
        <v>42814</v>
      </c>
      <c r="P424" t="s" s="227">
        <v>401</v>
      </c>
      <c r="Q424" s="664"/>
      <c r="R424" s="225">
        <f>K424*4</f>
        <v>0.32</v>
      </c>
      <c r="S424" t="s" s="400">
        <f>IF(OR(W424&lt;0.01,W424="n/a"),"n/a",R424/W424*100)</f>
        <v>143</v>
      </c>
      <c r="T424" t="s" s="361">
        <f>IF(OR(W424&lt;0.01,Z424="n/a"),"n/a",(H424/SQRT(22.5*W424*(H424/Z424))-1)*100)</f>
        <v>143</v>
      </c>
      <c r="U424" t="s" s="265">
        <f>IF(OR(W424&lt;0.01,W424="n/a"),"n/a",H424/W424)</f>
        <v>143</v>
      </c>
      <c r="V424" s="230">
        <v>12</v>
      </c>
      <c r="W424" s="222">
        <v>-2.24</v>
      </c>
      <c r="X424" t="s" s="399">
        <v>143</v>
      </c>
      <c r="Y424" s="231">
        <v>0.99</v>
      </c>
      <c r="Z424" s="232">
        <v>2.93</v>
      </c>
      <c r="AA424" s="233">
        <v>-4.5</v>
      </c>
      <c r="AB424" s="396">
        <v>-237.6</v>
      </c>
      <c r="AC424" s="235">
        <v>81.63</v>
      </c>
      <c r="AD424" s="236">
        <v>-58.5</v>
      </c>
      <c r="AE424" s="236">
        <v>45.71</v>
      </c>
      <c r="AF424" s="237">
        <v>22</v>
      </c>
      <c r="AG424" s="238">
        <v>4188</v>
      </c>
      <c r="AH424" s="239">
        <v>2.5</v>
      </c>
      <c r="AI424" s="240">
        <v>0.64</v>
      </c>
      <c r="AJ424" t="s" s="265">
        <f>IF(OR(AD424&lt;0,AD424="n/a",AD424=0,AN424="n/a"),"n/a",AN424/AD424)</f>
        <v>143</v>
      </c>
      <c r="AK424" t="s" s="265">
        <f>IF(OR(AN424&lt;0,AN424="n/a",AO424&lt;0,AO424="n/a"),"n/a",AN424/AO424)</f>
        <v>143</v>
      </c>
      <c r="AL424" s="243">
        <f>((AP424/AQ424)^(1/1)-1)*100</f>
        <v>16.66666666666667</v>
      </c>
      <c r="AM424" s="243">
        <f>IF(AS424=0,"n/a",((AP424/AS424)^(1/3)-1)*100)</f>
        <v>77.58080034852016</v>
      </c>
      <c r="AN424" t="s" s="265">
        <f>IF(AV424=0,"n/a",((AP424/AV424)^(1/5)-1)*100)</f>
        <v>143</v>
      </c>
      <c r="AO424" t="s" s="265">
        <f>IF(BB424=0,"n/a",((AP424/BB424)^(1/10)-1)*100)</f>
        <v>143</v>
      </c>
      <c r="AP424" s="241">
        <v>0.28</v>
      </c>
      <c r="AQ424" s="241">
        <v>0.24</v>
      </c>
      <c r="AR424" s="241">
        <v>0.2</v>
      </c>
      <c r="AS424" s="241">
        <v>0.05</v>
      </c>
      <c r="AT424" s="245"/>
      <c r="AU424" s="321">
        <v>0</v>
      </c>
      <c r="AV424" s="321">
        <v>0</v>
      </c>
      <c r="AW424" s="245"/>
      <c r="AX424" s="583">
        <v>0</v>
      </c>
      <c r="AY424" s="394">
        <v>0</v>
      </c>
      <c r="AZ424" s="317">
        <v>0</v>
      </c>
      <c r="BA424" s="317">
        <v>0</v>
      </c>
      <c r="BB424" s="317">
        <v>0</v>
      </c>
      <c r="BC424" s="317">
        <v>0</v>
      </c>
      <c r="BD424" s="317">
        <v>0</v>
      </c>
      <c r="BE424" s="317">
        <v>0</v>
      </c>
      <c r="BF424" s="317">
        <v>0</v>
      </c>
      <c r="BG424" s="317">
        <v>0</v>
      </c>
      <c r="BH424" s="317">
        <v>0</v>
      </c>
      <c r="BI424" s="401">
        <v>0</v>
      </c>
      <c r="BJ424" s="246">
        <f>SUM(AP424:BI424)</f>
        <v>0.77</v>
      </c>
      <c r="BK424" s="250">
        <f>((AP424/AQ424)-1)*100</f>
        <v>16.66666666666667</v>
      </c>
      <c r="BL424" s="250">
        <f>((AQ424/AR424)-1)*100</f>
        <v>20</v>
      </c>
      <c r="BM424" s="250">
        <f>((AR424/AS424)-1)*100</f>
        <v>300</v>
      </c>
      <c r="BN424" s="250">
        <f>IF(AU424=0,0,IF(AU424&gt;AS424,0,((AS424/AU424)-1)*100))</f>
        <v>0</v>
      </c>
      <c r="BO424" s="250">
        <f>IF(AV424=0,0,IF(AV424&gt;AU424,0,((AU424/AV424)-1)*100))</f>
        <v>0</v>
      </c>
      <c r="BP424" s="250">
        <f>IF(AX424=0,0,IF(AX424&gt;AV424,0,((AV424/AX424)-1)*100))</f>
        <v>0</v>
      </c>
      <c r="BQ424" s="251">
        <f>IF(AY424=0,0,IF(AY424&gt;AX424,0,((AX424/AY424)-1)*100))</f>
        <v>0</v>
      </c>
      <c r="BR424" s="252">
        <f>IF(AZ424=0,0,IF(AZ424&gt;AY424,0,((AY424/AZ424)-1)*100))</f>
        <v>0</v>
      </c>
      <c r="BS424" s="252">
        <f>IF(BA424=0,0,IF(BA424&gt;AZ424,0,((AZ424/BA424)-1)*100))</f>
        <v>0</v>
      </c>
      <c r="BT424" s="252">
        <f>IF(BB424=0,0,IF(BB424&gt;BA424,0,((BA424/BB424)-1)*100))</f>
        <v>0</v>
      </c>
      <c r="BU424" s="252">
        <f>IF(BC424=0,0,IF(BC424&gt;BB424,0,((BB424/BC424)-1)*100))</f>
        <v>0</v>
      </c>
      <c r="BV424" s="252">
        <f>IF(BD424=0,0,IF(BD424&gt;BC424,0,((BC424/BD424)-1)*100))</f>
        <v>0</v>
      </c>
      <c r="BW424" s="252">
        <f>IF(BE424=0,0,IF(BE424&gt;BD424,0,((BD424/BE424)-1)*100))</f>
        <v>0</v>
      </c>
      <c r="BX424" s="252">
        <f>IF(BF424=0,0,IF(BF424&gt;BE424,0,((BE424/BF424)-1)*100))</f>
        <v>0</v>
      </c>
      <c r="BY424" s="252">
        <f>IF(BG424=0,0,IF(BG424&gt;BF424,0,((BF424/BG424)-1)*100))</f>
        <v>0</v>
      </c>
      <c r="BZ424" s="252">
        <f>IF(BH424=0,0,IF(BH424&gt;BG424,0,((BG424/BH424)-1)*100))</f>
        <v>0</v>
      </c>
      <c r="CA424" s="253">
        <f>IF(BI424=0,0,IF(BI424&gt;BH424,0,((BH424/BI424)-1)*100))</f>
        <v>0</v>
      </c>
      <c r="CB424" s="250">
        <f>AVERAGE(BK424:CA424)</f>
        <v>19.80392156862745</v>
      </c>
      <c r="CC424" s="250">
        <f>SQRT(AVERAGE((BK424-$CB424)^2,(BL424-$CB424)^2,(BM424-$CB424)^2,(BN424-$CB424)^2,(BO424-$CB424)^2,(BP424-$CB424)^2,(BQ424-$CB424)^2,(BR424-$CB424)^2,(BS424-$CB424)^2,(BT424-$CB424)^2,(BU424-$CB424)^2,(BV424-$CB424)^2,(BW424-$CB424)^2,(BX424-$CB424)^2,(BY424-$CB424)^2,(BZ424-$CB424)^2,(CA424-$CB424)^2))</f>
        <v>70.29787776745634</v>
      </c>
      <c r="CD424" t="s" s="116">
        <v>137</v>
      </c>
      <c r="CE424" t="s" s="402">
        <f>IF(AN424="n/a","n/a",IF(U424&lt;0,"n/a",IF(U424="n/a","n/a",I424+AN424-U424)))</f>
        <v>143</v>
      </c>
      <c r="CF424" t="s" s="402">
        <f>IF(AN424="n/a","n/a",I424+AN424)</f>
        <v>143</v>
      </c>
      <c r="CG424" s="250">
        <f>D424/10+(1000-E424)/100+IF(F424="N",2,IF(F424="Y",1,0))+IF(G424="N",2,IF(G424="Y",1,0))+IF(L424&gt;10,5,L424/2)+IF(S424&gt;100,0,IF(S424&lt;0,0,(100-S424)/10))+IF(U424&gt;100,0,IF(U424&lt;0,0,(100-U424)/10))+IF(X424="-",0,IF(X424="N/A",0,IF(X424&gt;5,0,5-X424)))+IF(Y424&gt;5,0,5-Y424)+IF(Z424="N/A",0,IF(Z424&gt;5,0,5-Z424))+IF(AB424&lt;0,0,IF(AB424="-",0,IF(AB424="N/A",0,IF(AB424&gt;10,5,AB424/2))))+IF(AC424="n/a",0,IF(AC424&lt;0,0,IF(AC424&gt;10,5,AC424/2)))+IF(AE424="n/a",0,IF(AE424&lt;0,0,IF(AE424&gt;10,5,AE424/2)))+AF424/10+IF(AG424&gt;100000,3,IF(AG424&gt;10000,2,IF(AG424&gt;1000,1,0)))+IF(AL424&gt;10,5,AL424/2)+IF(AM424="n/a",0,IF(AM424&gt;10,5,AM424/2))+IF(AN424="n/a",0,IF(AN424&gt;10,5,AN424/2))+IF(AO424="n/a",0,IF(AO424&lt;0,0,IF(AO424&gt;10,5,AO424/2)))+IF(CB424&gt;10,5,CB424/2)</f>
        <v>42.38</v>
      </c>
      <c r="CH424" s="255">
        <f>IF(AB424="n/a",1.03*AP424,IF(AB424&lt;0,1.01*AP424,IF(AB424&gt;10,1.1*AP424,(1+AB424/100)*AP424)))</f>
        <v>0.2828000000000001</v>
      </c>
      <c r="CI424" s="256">
        <f>IF($AC424="n/a",1.03*CH424,IF($AC424&lt;0,1.01*CH424,IF($AC424&gt;10,1.1*CH424,(1+$AC424/100)*CH424)))</f>
        <v>0.3110800000000001</v>
      </c>
      <c r="CJ424" s="257">
        <f>IF($AE424="n/a",1.03*CI424,IF($AE424&lt;0,1.01*CI424,IF($AE424&gt;10,1.1*CI424,(1+$AE424/100)*CI424)))</f>
        <v>0.3421880000000001</v>
      </c>
      <c r="CK424" s="257">
        <f>IF($AE424="n/a",1.03*CJ424,IF($AE424&lt;0,1.01*CJ424,IF($AE424&gt;10,1.1*CJ424,(1+$AE424/100)*CJ424)))</f>
        <v>0.3764068000000002</v>
      </c>
      <c r="CL424" s="258">
        <f>IF($AE424="n/a",1.03*CK424,IF($AE424&lt;0,1.01*CK424,IF($AE424&gt;10,1.1*CK424,(1+$AE424/100)*CK424)))</f>
        <v>0.4140474800000002</v>
      </c>
      <c r="CM424" s="256">
        <f>SUM(CH424:CL424)</f>
        <v>1.726522280000001</v>
      </c>
      <c r="CN424" s="253">
        <f>(CM424/H424)*100</f>
        <v>3.664874294205053</v>
      </c>
      <c r="CO424" s="259">
        <v>1.89</v>
      </c>
      <c r="CP424" s="260">
        <v>115.3</v>
      </c>
      <c r="CQ424" s="261">
        <v>-0.4</v>
      </c>
      <c r="CR424" s="260">
        <v>9.5</v>
      </c>
      <c r="CS424" s="261">
        <v>30</v>
      </c>
    </row>
    <row r="425" ht="11.25" customHeight="1">
      <c r="A425" t="s" s="227">
        <v>2005</v>
      </c>
      <c r="B425" t="s" s="116">
        <v>2006</v>
      </c>
      <c r="C425" t="s" s="227">
        <v>655</v>
      </c>
      <c r="D425" s="218">
        <v>7</v>
      </c>
      <c r="E425" s="85">
        <v>570</v>
      </c>
      <c r="F425" t="s" s="220">
        <v>129</v>
      </c>
      <c r="G425" t="s" s="221">
        <v>129</v>
      </c>
      <c r="H425" s="493">
        <v>36.72</v>
      </c>
      <c r="I425" s="223">
        <f>(R425/H425)*100</f>
        <v>2.396514161220043</v>
      </c>
      <c r="J425" s="224">
        <v>0.2</v>
      </c>
      <c r="K425" s="224">
        <v>0.22</v>
      </c>
      <c r="L425" s="223">
        <f>((K425/J425)-1)*100</f>
        <v>9.999999999999986</v>
      </c>
      <c r="M425" s="226">
        <v>43013</v>
      </c>
      <c r="N425" s="226">
        <v>43014</v>
      </c>
      <c r="O425" s="226">
        <v>43028</v>
      </c>
      <c r="P425" t="s" s="227">
        <v>274</v>
      </c>
      <c r="Q425" s="319"/>
      <c r="R425" s="225">
        <f>K425*4</f>
        <v>0.88</v>
      </c>
      <c r="S425" s="228">
        <f>IF(OR(W425&lt;0.01,W425="n/a"),"n/a",R425/W425*100)</f>
        <v>191.3043478260869</v>
      </c>
      <c r="T425" s="229">
        <f>IF(OR(W425&lt;0.01,Z425="n/a"),"n/a",(H425/SQRT(22.5*W425*(H425/Z425))-1)*100)</f>
        <v>168.3670426211411</v>
      </c>
      <c r="U425" s="223">
        <f>IF(OR(W425&lt;0.01,W425="n/a"),"n/a",H425/W425)</f>
        <v>79.82608695652173</v>
      </c>
      <c r="V425" s="230">
        <v>12</v>
      </c>
      <c r="W425" s="222">
        <v>0.46</v>
      </c>
      <c r="X425" s="222">
        <v>8.02</v>
      </c>
      <c r="Y425" s="231">
        <v>15.57</v>
      </c>
      <c r="Z425" s="232">
        <v>2.03</v>
      </c>
      <c r="AA425" s="233">
        <v>2.8</v>
      </c>
      <c r="AB425" s="234">
        <v>0.2</v>
      </c>
      <c r="AC425" s="235">
        <v>-17.57</v>
      </c>
      <c r="AD425" s="236">
        <v>19.2</v>
      </c>
      <c r="AE425" s="236">
        <v>10</v>
      </c>
      <c r="AF425" s="237">
        <v>7</v>
      </c>
      <c r="AG425" s="238">
        <v>1887</v>
      </c>
      <c r="AH425" s="239">
        <v>2.3</v>
      </c>
      <c r="AI425" s="240">
        <v>0.42</v>
      </c>
      <c r="AJ425" s="241">
        <f>IF(OR(AD425&lt;0,AD425="n/a",AD425=0,AN425="n/a"),"n/a",AN425/AD425)</f>
        <v>1.064117110479085</v>
      </c>
      <c r="AK425" t="s" s="265">
        <f>IF(OR(AN425&lt;0,AN425="n/a",AO425&lt;0,AO425="n/a"),"n/a",AN425/AO425)</f>
        <v>143</v>
      </c>
      <c r="AL425" s="243">
        <f>((AP425/AQ425)^(1/1)-1)*100</f>
        <v>18.75</v>
      </c>
      <c r="AM425" s="243">
        <f>IF(AS425=0,"n/a",((AP425/AS425)^(1/3)-1)*100)</f>
        <v>14.97794157889663</v>
      </c>
      <c r="AN425" s="243">
        <f>IF(AV425=0,"n/a",((AP425/AV425)^(1/5)-1)*100)</f>
        <v>20.43104852119843</v>
      </c>
      <c r="AO425" t="s" s="265">
        <f>IF(BB425=0,"n/a",((AP425/BB425)^(1/10)-1)*100)</f>
        <v>143</v>
      </c>
      <c r="AP425" s="241">
        <v>0.76</v>
      </c>
      <c r="AQ425" s="241">
        <v>0.64</v>
      </c>
      <c r="AR425" s="241">
        <v>0.54</v>
      </c>
      <c r="AS425" s="241">
        <v>0.5</v>
      </c>
      <c r="AT425" s="245"/>
      <c r="AU425" s="241">
        <v>0.44</v>
      </c>
      <c r="AV425" s="241">
        <v>0.3</v>
      </c>
      <c r="AW425" s="245"/>
      <c r="AX425" s="583">
        <v>0</v>
      </c>
      <c r="AY425" s="394">
        <v>0</v>
      </c>
      <c r="AZ425" s="317">
        <v>0</v>
      </c>
      <c r="BA425" s="317">
        <v>0</v>
      </c>
      <c r="BB425" s="317">
        <v>0</v>
      </c>
      <c r="BC425" s="317">
        <v>0</v>
      </c>
      <c r="BD425" s="317">
        <v>0</v>
      </c>
      <c r="BE425" s="317">
        <v>0</v>
      </c>
      <c r="BF425" s="317">
        <v>0</v>
      </c>
      <c r="BG425" s="317">
        <v>0</v>
      </c>
      <c r="BH425" s="317">
        <v>0</v>
      </c>
      <c r="BI425" s="401">
        <v>0</v>
      </c>
      <c r="BJ425" s="246">
        <f>SUM(AP425:BI425)</f>
        <v>3.18</v>
      </c>
      <c r="BK425" s="250">
        <f>((AP425/AQ425)-1)*100</f>
        <v>18.75</v>
      </c>
      <c r="BL425" s="250">
        <f>((AQ425/AR425)-1)*100</f>
        <v>18.51851851851851</v>
      </c>
      <c r="BM425" s="250">
        <f>((AR425/AS425)-1)*100</f>
        <v>8.000000000000007</v>
      </c>
      <c r="BN425" s="250">
        <f>IF(AU425=0,0,IF(AU425&gt;AS425,0,((AS425/AU425)-1)*100))</f>
        <v>13.63636363636365</v>
      </c>
      <c r="BO425" s="250">
        <f>IF(AV425=0,0,IF(AV425&gt;AU425,0,((AU425/AV425)-1)*100))</f>
        <v>46.66666666666668</v>
      </c>
      <c r="BP425" s="250">
        <f>IF(AX425=0,0,IF(AX425&gt;AV425,0,((AV425/AX425)-1)*100))</f>
        <v>0</v>
      </c>
      <c r="BQ425" s="251">
        <f>IF(AY425=0,0,IF(AY425&gt;AX425,0,((AX425/AY425)-1)*100))</f>
        <v>0</v>
      </c>
      <c r="BR425" s="252">
        <f>IF(AZ425=0,0,IF(AZ425&gt;AY425,0,((AY425/AZ425)-1)*100))</f>
        <v>0</v>
      </c>
      <c r="BS425" s="252">
        <f>IF(BA425=0,0,IF(BA425&gt;AZ425,0,((AZ425/BA425)-1)*100))</f>
        <v>0</v>
      </c>
      <c r="BT425" s="252">
        <f>IF(BB425=0,0,IF(BB425&gt;BA425,0,((BA425/BB425)-1)*100))</f>
        <v>0</v>
      </c>
      <c r="BU425" s="252">
        <f>IF(BC425=0,0,IF(BC425&gt;BB425,0,((BB425/BC425)-1)*100))</f>
        <v>0</v>
      </c>
      <c r="BV425" s="252">
        <f>IF(BD425=0,0,IF(BD425&gt;BC425,0,((BC425/BD425)-1)*100))</f>
        <v>0</v>
      </c>
      <c r="BW425" s="252">
        <f>IF(BE425=0,0,IF(BE425&gt;BD425,0,((BD425/BE425)-1)*100))</f>
        <v>0</v>
      </c>
      <c r="BX425" s="252">
        <f>IF(BF425=0,0,IF(BF425&gt;BE425,0,((BE425/BF425)-1)*100))</f>
        <v>0</v>
      </c>
      <c r="BY425" s="252">
        <f>IF(BG425=0,0,IF(BG425&gt;BF425,0,((BF425/BG425)-1)*100))</f>
        <v>0</v>
      </c>
      <c r="BZ425" s="252">
        <f>IF(BH425=0,0,IF(BH425&gt;BG425,0,((BG425/BH425)-1)*100))</f>
        <v>0</v>
      </c>
      <c r="CA425" s="253">
        <f>IF(BI425=0,0,IF(BI425&gt;BH425,0,((BH425/BI425)-1)*100))</f>
        <v>0</v>
      </c>
      <c r="CB425" s="250">
        <f>AVERAGE(BK425:CA425)</f>
        <v>6.210091107149932</v>
      </c>
      <c r="CC425" s="250">
        <f>SQRT(AVERAGE((BK425-$CB425)^2,(BL425-$CB425)^2,(BM425-$CB425)^2,(BN425-$CB425)^2,(BO425-$CB425)^2,(BP425-$CB425)^2,(BQ425-$CB425)^2,(BR425-$CB425)^2,(BS425-$CB425)^2,(BT425-$CB425)^2,(BU425-$CB425)^2,(BV425-$CB425)^2,(BW425-$CB425)^2,(BX425-$CB425)^2,(BY425-$CB425)^2,(BZ425-$CB425)^2,(CA425-$CB425)^2))</f>
        <v>12.04554416668594</v>
      </c>
      <c r="CD425" t="s" s="116">
        <v>285</v>
      </c>
      <c r="CE425" s="254">
        <f>IF(AN425="n/a","n/a",IF(U425&lt;0,"n/a",IF(U425="n/a","n/a",I425+AN425-U425)))</f>
        <v>-56.99852427410326</v>
      </c>
      <c r="CF425" s="254">
        <f>IF(AN425="n/a","n/a",I425+AN425)</f>
        <v>22.82756268241848</v>
      </c>
      <c r="CG425" s="250">
        <f>D425/10+(1000-E425)/100+IF(F425="N",2,IF(F425="Y",1,0))+IF(G425="N",2,IF(G425="Y",1,0))+IF(L425&gt;10,5,L425/2)+IF(S425&gt;100,0,IF(S425&lt;0,0,(100-S425)/10))+IF(U425&gt;100,0,IF(U425&lt;0,0,(100-U425)/10))+IF(X425="-",0,IF(X425="N/A",0,IF(X425&gt;5,0,5-X425)))+IF(Y425&gt;5,0,5-Y425)+IF(Z425="N/A",0,IF(Z425&gt;5,0,5-Z425))+IF(AB425&lt;0,0,IF(AB425="-",0,IF(AB425="N/A",0,IF(AB425&gt;10,5,AB425/2))))+IF(AC425="n/a",0,IF(AC425&lt;0,0,IF(AC425&gt;10,5,AC425/2)))+IF(AE425="n/a",0,IF(AE425&lt;0,0,IF(AE425&gt;10,5,AE425/2)))+AF425/10+IF(AG425&gt;100000,3,IF(AG425&gt;10000,2,IF(AG425&gt;1000,1,0)))+IF(AL425&gt;10,5,AL425/2)+IF(AM425="n/a",0,IF(AM425&gt;10,5,AM425/2))+IF(AN425="n/a",0,IF(AN425&gt;10,5,AN425/2))+IF(AO425="n/a",0,IF(AO425&lt;0,0,IF(AO425&gt;10,5,AO425/2)))+IF(CB425&gt;10,5,CB425/2)</f>
        <v>39.89243685792279</v>
      </c>
      <c r="CH425" s="255">
        <f>IF(AB425="n/a",1.03*AP425,IF(AB425&lt;0,1.01*AP425,IF(AB425&gt;10,1.1*AP425,(1+AB425/100)*AP425)))</f>
        <v>0.76152</v>
      </c>
      <c r="CI425" s="256">
        <f>IF($AC425="n/a",1.03*CH425,IF($AC425&lt;0,1.01*CH425,IF($AC425&gt;10,1.1*CH425,(1+$AC425/100)*CH425)))</f>
        <v>0.7691352</v>
      </c>
      <c r="CJ425" s="257">
        <f>IF($AE425="n/a",1.03*CI425,IF($AE425&lt;0,1.01*CI425,IF($AE425&gt;10,1.1*CI425,(1+$AE425/100)*CI425)))</f>
        <v>0.8460487200000001</v>
      </c>
      <c r="CK425" s="257">
        <f>IF($AE425="n/a",1.03*CJ425,IF($AE425&lt;0,1.01*CJ425,IF($AE425&gt;10,1.1*CJ425,(1+$AE425/100)*CJ425)))</f>
        <v>0.9306535920000002</v>
      </c>
      <c r="CL425" s="258">
        <f>IF($AE425="n/a",1.03*CK425,IF($AE425&lt;0,1.01*CK425,IF($AE425&gt;10,1.1*CK425,(1+$AE425/100)*CK425)))</f>
        <v>1.0237189512</v>
      </c>
      <c r="CM425" s="256">
        <f>SUM(CH425:CL425)</f>
        <v>4.331076463200001</v>
      </c>
      <c r="CN425" s="253">
        <f>(CM425/H425)*100</f>
        <v>11.79487054248366</v>
      </c>
      <c r="CO425" s="259">
        <v>0.77</v>
      </c>
      <c r="CP425" s="260">
        <v>48</v>
      </c>
      <c r="CQ425" s="261">
        <v>-1.8</v>
      </c>
      <c r="CR425" s="260">
        <v>0.9</v>
      </c>
      <c r="CS425" s="261">
        <v>14.2</v>
      </c>
    </row>
    <row r="426" ht="11.25" customHeight="1">
      <c r="A426" t="s" s="273">
        <v>2007</v>
      </c>
      <c r="B426" t="s" s="146">
        <v>2008</v>
      </c>
      <c r="C426" t="s" s="146">
        <v>128</v>
      </c>
      <c r="D426" s="267">
        <v>8</v>
      </c>
      <c r="E426" s="85">
        <v>362</v>
      </c>
      <c r="F426" t="s" s="151">
        <v>129</v>
      </c>
      <c r="G426" t="s" s="152">
        <v>129</v>
      </c>
      <c r="H426" s="496">
        <v>31.59</v>
      </c>
      <c r="I426" s="269">
        <f>(R426/H426)*100</f>
        <v>2.532446976891422</v>
      </c>
      <c r="J426" s="270">
        <v>0.18</v>
      </c>
      <c r="K426" s="270">
        <v>0.2</v>
      </c>
      <c r="L426" s="269">
        <f>((K426/J426)-1)*100</f>
        <v>11.11111111111112</v>
      </c>
      <c r="M426" s="272">
        <v>42773</v>
      </c>
      <c r="N426" s="272">
        <v>42775</v>
      </c>
      <c r="O426" s="272">
        <v>42789</v>
      </c>
      <c r="P426" t="s" s="273">
        <v>532</v>
      </c>
      <c r="Q426" s="354"/>
      <c r="R426" s="271">
        <f>K426*4</f>
        <v>0.8</v>
      </c>
      <c r="S426" s="275">
        <f>IF(OR(W426&lt;0.01,W426="n/a"),"n/a",R426/W426*100)</f>
        <v>44.19889502762431</v>
      </c>
      <c r="T426" s="276">
        <f>IF(OR(W426&lt;0.01,Z426="n/a"),"n/a",(H426/SQRT(22.5*W426*(H426/Z426))-1)*100)</f>
        <v>-1.925724392623729</v>
      </c>
      <c r="U426" s="269">
        <f>IF(OR(W426&lt;0.01,W426="n/a"),"n/a",H426/W426)</f>
        <v>17.45303867403315</v>
      </c>
      <c r="V426" s="277">
        <v>12</v>
      </c>
      <c r="W426" s="268">
        <v>1.81</v>
      </c>
      <c r="X426" s="268">
        <v>4.36</v>
      </c>
      <c r="Y426" s="278">
        <v>4.6</v>
      </c>
      <c r="Z426" s="279">
        <v>1.24</v>
      </c>
      <c r="AA426" s="280">
        <v>7.3</v>
      </c>
      <c r="AB426" s="281">
        <v>10.3</v>
      </c>
      <c r="AC426" s="282">
        <v>10.03</v>
      </c>
      <c r="AD426" s="283">
        <v>8.5</v>
      </c>
      <c r="AE426" s="283">
        <v>4</v>
      </c>
      <c r="AF426" s="284">
        <v>3</v>
      </c>
      <c r="AG426" s="285">
        <v>309</v>
      </c>
      <c r="AH426" s="286">
        <v>4.7</v>
      </c>
      <c r="AI426" s="287">
        <v>0</v>
      </c>
      <c r="AJ426" s="288">
        <f>IF(OR(AD426&lt;0,AD426="n/a",AD426=0,AN426="n/a"),"n/a",AN426/AD426)</f>
        <v>1.904767704776351</v>
      </c>
      <c r="AK426" t="s" s="368">
        <f>IF(OR(AN426&lt;0,AN426="n/a",AO426&lt;0,AO426="n/a"),"n/a",AN426/AO426)</f>
        <v>143</v>
      </c>
      <c r="AL426" s="290">
        <f>((AP426/AQ426)^(1/1)-1)*100</f>
        <v>9.090909090909083</v>
      </c>
      <c r="AM426" s="290">
        <f>IF(AS426=0,"n/a",((AP426/AS426)^(1/3)-1)*100)</f>
        <v>11.45760779590614</v>
      </c>
      <c r="AN426" s="290">
        <f>IF(AV426=0,"n/a",((AP426/AV426)^(1/5)-1)*100)</f>
        <v>16.19052549059898</v>
      </c>
      <c r="AO426" t="s" s="368">
        <f>IF(BB426=0,"n/a",((AP426/BB426)^(1/10)-1)*100)</f>
        <v>143</v>
      </c>
      <c r="AP426" s="288">
        <v>0.72</v>
      </c>
      <c r="AQ426" s="288">
        <v>0.66</v>
      </c>
      <c r="AR426" s="288">
        <v>0.6</v>
      </c>
      <c r="AS426" s="288">
        <v>0.52</v>
      </c>
      <c r="AT426" s="292"/>
      <c r="AU426" s="288">
        <v>0.44</v>
      </c>
      <c r="AV426" s="288">
        <v>0.34</v>
      </c>
      <c r="AW426" s="292"/>
      <c r="AX426" s="293">
        <v>0.24</v>
      </c>
      <c r="AY426" s="403">
        <v>0</v>
      </c>
      <c r="AZ426" s="426">
        <v>0</v>
      </c>
      <c r="BA426" s="426">
        <v>0</v>
      </c>
      <c r="BB426" s="426">
        <v>0</v>
      </c>
      <c r="BC426" s="426">
        <v>0</v>
      </c>
      <c r="BD426" s="426">
        <v>0</v>
      </c>
      <c r="BE426" s="426">
        <v>0</v>
      </c>
      <c r="BF426" s="426">
        <v>0</v>
      </c>
      <c r="BG426" s="426">
        <v>0</v>
      </c>
      <c r="BH426" s="426">
        <v>0</v>
      </c>
      <c r="BI426" s="494">
        <v>0</v>
      </c>
      <c r="BJ426" s="293">
        <f>SUM(AP426:BI426)</f>
        <v>3.52</v>
      </c>
      <c r="BK426" s="297">
        <f>((AP426/AQ426)-1)*100</f>
        <v>9.090909090909083</v>
      </c>
      <c r="BL426" s="297">
        <f>((AQ426/AR426)-1)*100</f>
        <v>10.00000000000001</v>
      </c>
      <c r="BM426" s="297">
        <f>((AR426/AS426)-1)*100</f>
        <v>15.38461538461537</v>
      </c>
      <c r="BN426" s="297">
        <f>IF(AU426=0,0,IF(AU426&gt;AS426,0,((AS426/AU426)-1)*100))</f>
        <v>18.18181818181819</v>
      </c>
      <c r="BO426" s="297">
        <f>IF(AV426=0,0,IF(AV426&gt;AU426,0,((AU426/AV426)-1)*100))</f>
        <v>29.41176470588234</v>
      </c>
      <c r="BP426" s="297">
        <f>IF(AX426=0,0,IF(AX426&gt;AV426,0,((AV426/AX426)-1)*100))</f>
        <v>41.66666666666667</v>
      </c>
      <c r="BQ426" s="298">
        <f>IF(AY426=0,0,IF(AY426&gt;AX426,0,((AX426/AY426)-1)*100))</f>
        <v>0</v>
      </c>
      <c r="BR426" s="299">
        <f>IF(AZ426=0,0,IF(AZ426&gt;AY426,0,((AY426/AZ426)-1)*100))</f>
        <v>0</v>
      </c>
      <c r="BS426" s="299">
        <f>IF(BA426=0,0,IF(BA426&gt;AZ426,0,((AZ426/BA426)-1)*100))</f>
        <v>0</v>
      </c>
      <c r="BT426" s="299">
        <f>IF(BB426=0,0,IF(BB426&gt;BA426,0,((BA426/BB426)-1)*100))</f>
        <v>0</v>
      </c>
      <c r="BU426" s="299">
        <f>IF(BC426=0,0,IF(BC426&gt;BB426,0,((BB426/BC426)-1)*100))</f>
        <v>0</v>
      </c>
      <c r="BV426" s="299">
        <f>IF(BD426=0,0,IF(BD426&gt;BC426,0,((BC426/BD426)-1)*100))</f>
        <v>0</v>
      </c>
      <c r="BW426" s="299">
        <f>IF(BE426=0,0,IF(BE426&gt;BD426,0,((BD426/BE426)-1)*100))</f>
        <v>0</v>
      </c>
      <c r="BX426" s="299">
        <f>IF(BF426=0,0,IF(BF426&gt;BE426,0,((BE426/BF426)-1)*100))</f>
        <v>0</v>
      </c>
      <c r="BY426" s="299">
        <f>IF(BG426=0,0,IF(BG426&gt;BF426,0,((BF426/BG426)-1)*100))</f>
        <v>0</v>
      </c>
      <c r="BZ426" s="299">
        <f>IF(BH426=0,0,IF(BH426&gt;BG426,0,((BG426/BH426)-1)*100))</f>
        <v>0</v>
      </c>
      <c r="CA426" s="300">
        <f>IF(BI426=0,0,IF(BI426&gt;BH426,0,((BH426/BI426)-1)*100))</f>
        <v>0</v>
      </c>
      <c r="CB426" s="297">
        <f>AVERAGE(BK426:CA426)</f>
        <v>7.278574942934803</v>
      </c>
      <c r="CC426" s="297">
        <f>SQRT(AVERAGE((BK426-$CB426)^2,(BL426-$CB426)^2,(BM426-$CB426)^2,(BN426-$CB426)^2,(BO426-$CB426)^2,(BP426-$CB426)^2,(BQ426-$CB426)^2,(BR426-$CB426)^2,(BS426-$CB426)^2,(BT426-$CB426)^2,(BU426-$CB426)^2,(BV426-$CB426)^2,(BW426-$CB426)^2,(BX426-$CB426)^2,(BY426-$CB426)^2,(BZ426-$CB426)^2,(CA426-$CB426)^2))</f>
        <v>12.00600937975522</v>
      </c>
      <c r="CD426" t="s" s="146">
        <v>132</v>
      </c>
      <c r="CE426" s="301">
        <f>IF(AN426="n/a","n/a",IF(U426&lt;0,"n/a",IF(U426="n/a","n/a",I426+AN426-U426)))</f>
        <v>1.269933793457255</v>
      </c>
      <c r="CF426" s="301">
        <f>IF(AN426="n/a","n/a",I426+AN426)</f>
        <v>18.7229724674904</v>
      </c>
      <c r="CG426" s="297">
        <f>D426/10+(1000-E426)/100+IF(F426="N",2,IF(F426="Y",1,0))+IF(G426="N",2,IF(G426="Y",1,0))+IF(L426&gt;10,5,L426/2)+IF(S426&gt;100,0,IF(S426&lt;0,0,(100-S426)/10))+IF(U426&gt;100,0,IF(U426&lt;0,0,(100-U426)/10))+IF(X426="-",0,IF(X426="N/A",0,IF(X426&gt;5,0,5-X426)))+IF(Y426&gt;5,0,5-Y426)+IF(Z426="N/A",0,IF(Z426&gt;5,0,5-Z426))+IF(AB426&lt;0,0,IF(AB426="-",0,IF(AB426="N/A",0,IF(AB426&gt;10,5,AB426/2))))+IF(AC426="n/a",0,IF(AC426&lt;0,0,IF(AC426&gt;10,5,AC426/2)))+IF(AE426="n/a",0,IF(AE426&lt;0,0,IF(AE426&gt;10,5,AE426/2)))+AF426/10+IF(AG426&gt;100000,3,IF(AG426&gt;10000,2,IF(AG426&gt;1000,1,0)))+IF(AL426&gt;10,5,AL426/2)+IF(AM426="n/a",0,IF(AM426&gt;10,5,AM426/2))+IF(AN426="n/a",0,IF(AN426&gt;10,5,AN426/2))+IF(AO426="n/a",0,IF(AO426&lt;0,0,IF(AO426&gt;10,5,AO426/2)))+IF(CB426&gt;10,5,CB426/2)</f>
        <v>61.29954864675619</v>
      </c>
      <c r="CH426" s="302">
        <f>IF(AB426="n/a",1.03*AP426,IF(AB426&lt;0,1.01*AP426,IF(AB426&gt;10,1.1*AP426,(1+AB426/100)*AP426)))</f>
        <v>0.792</v>
      </c>
      <c r="CI426" s="303">
        <f>IF($AC426="n/a",1.03*CH426,IF($AC426&lt;0,1.01*CH426,IF($AC426&gt;10,1.1*CH426,(1+$AC426/100)*CH426)))</f>
        <v>0.8712000000000001</v>
      </c>
      <c r="CJ426" s="304">
        <f>IF($AE426="n/a",1.03*CI426,IF($AE426&lt;0,1.01*CI426,IF($AE426&gt;10,1.1*CI426,(1+$AE426/100)*CI426)))</f>
        <v>0.9060480000000001</v>
      </c>
      <c r="CK426" s="304">
        <f>IF($AE426="n/a",1.03*CJ426,IF($AE426&lt;0,1.01*CJ426,IF($AE426&gt;10,1.1*CJ426,(1+$AE426/100)*CJ426)))</f>
        <v>0.9422899200000001</v>
      </c>
      <c r="CL426" s="305">
        <f>IF($AE426="n/a",1.03*CK426,IF($AE426&lt;0,1.01*CK426,IF($AE426&gt;10,1.1*CK426,(1+$AE426/100)*CK426)))</f>
        <v>0.9799815168000001</v>
      </c>
      <c r="CM426" s="303">
        <f>SUM(CH426:CL426)</f>
        <v>4.491519436800001</v>
      </c>
      <c r="CN426" s="300">
        <f>(CM426/H426)*100</f>
        <v>14.21816852421653</v>
      </c>
      <c r="CO426" s="306">
        <v>0.28</v>
      </c>
      <c r="CP426" s="307">
        <v>15</v>
      </c>
      <c r="CQ426" s="308">
        <v>-6.8</v>
      </c>
      <c r="CR426" s="307">
        <v>1.7</v>
      </c>
      <c r="CS426" s="308">
        <v>1.5</v>
      </c>
    </row>
    <row r="427" ht="11.25" customHeight="1">
      <c r="A427" t="s" s="173">
        <v>2009</v>
      </c>
      <c r="B427" t="s" s="110">
        <v>2010</v>
      </c>
      <c r="C427" t="s" s="110">
        <v>341</v>
      </c>
      <c r="D427" s="174">
        <v>7</v>
      </c>
      <c r="E427" s="85">
        <v>487</v>
      </c>
      <c r="F427" t="s" s="118">
        <v>129</v>
      </c>
      <c r="G427" t="s" s="113">
        <v>129</v>
      </c>
      <c r="H427" s="495">
        <v>50.01</v>
      </c>
      <c r="I427" s="177">
        <f>(R427/H427)*100</f>
        <v>1.679664067186563</v>
      </c>
      <c r="J427" s="311">
        <v>0.19</v>
      </c>
      <c r="K427" s="311">
        <v>0.21</v>
      </c>
      <c r="L427" s="177">
        <f>((K427/J427)-1)*100</f>
        <v>10.52631578947367</v>
      </c>
      <c r="M427" s="179">
        <v>42807</v>
      </c>
      <c r="N427" s="179">
        <v>42809</v>
      </c>
      <c r="O427" s="179">
        <v>42825</v>
      </c>
      <c r="P427" t="s" s="173">
        <v>434</v>
      </c>
      <c r="Q427" s="375"/>
      <c r="R427" s="180">
        <f>K427*4</f>
        <v>0.84</v>
      </c>
      <c r="S427" s="181">
        <f>IF(OR(W427&lt;0.01,W427="n/a"),"n/a",R427/W427*100)</f>
        <v>50.60240963855421</v>
      </c>
      <c r="T427" s="182">
        <f>IF(OR(W427&lt;0.01,Z427="n/a"),"n/a",(H427/SQRT(22.5*W427*(H427/Z427))-1)*100)</f>
        <v>144.0973865827862</v>
      </c>
      <c r="U427" s="177">
        <f>IF(OR(W427&lt;0.01,W427="n/a"),"n/a",H427/W427)</f>
        <v>30.12650602409639</v>
      </c>
      <c r="V427" s="183">
        <v>12</v>
      </c>
      <c r="W427" s="176">
        <v>1.66</v>
      </c>
      <c r="X427" s="176">
        <v>1.67</v>
      </c>
      <c r="Y427" s="184">
        <v>1.68</v>
      </c>
      <c r="Z427" s="185">
        <v>4.45</v>
      </c>
      <c r="AA427" s="186">
        <v>15.5</v>
      </c>
      <c r="AB427" s="187">
        <v>18.8</v>
      </c>
      <c r="AC427" s="188">
        <v>11.77</v>
      </c>
      <c r="AD427" s="189">
        <v>13</v>
      </c>
      <c r="AE427" s="189">
        <v>18.1</v>
      </c>
      <c r="AF427" s="190">
        <v>20</v>
      </c>
      <c r="AG427" s="191">
        <v>3537</v>
      </c>
      <c r="AH427" s="192">
        <v>0.1</v>
      </c>
      <c r="AI427" s="193">
        <v>0.07000000000000001</v>
      </c>
      <c r="AJ427" s="194">
        <f>IF(OR(AD427&lt;0,AD427="n/a",AD427=0,AN427="n/a"),"n/a",AN427/AD427)</f>
        <v>1.404164494756013</v>
      </c>
      <c r="AK427" t="s" s="338">
        <f>IF(OR(AO427&lt;0,AO427="n/a"),"n/a",AN427/AO427)</f>
        <v>143</v>
      </c>
      <c r="AL427" s="196">
        <f>((AP427/AQ427)^(1/1)-1)*100</f>
        <v>8.823529411764696</v>
      </c>
      <c r="AM427" s="196">
        <f>IF(AS427=0,"n/a",((AP427/AS427)^(1/3)-1)*100)</f>
        <v>15.52167947381349</v>
      </c>
      <c r="AN427" s="196">
        <f>IF(AV427=0,"n/a",((AP427/AV427)^(1/5)-1)*100)</f>
        <v>18.25413843182817</v>
      </c>
      <c r="AO427" t="s" s="338">
        <f>IF(BB427=0,"n/a",((AP427/BB427)^(1/10)-1)*100)</f>
        <v>143</v>
      </c>
      <c r="AP427" s="194">
        <v>0.74</v>
      </c>
      <c r="AQ427" s="194">
        <v>0.68</v>
      </c>
      <c r="AR427" s="194">
        <v>0.6</v>
      </c>
      <c r="AS427" s="194">
        <v>0.48</v>
      </c>
      <c r="AT427" s="199"/>
      <c r="AU427" s="194">
        <v>0.36</v>
      </c>
      <c r="AV427" s="194">
        <v>0.32</v>
      </c>
      <c r="AW427" s="199"/>
      <c r="AX427" s="398">
        <v>0</v>
      </c>
      <c r="AY427" s="370">
        <v>0</v>
      </c>
      <c r="AZ427" s="203">
        <v>0</v>
      </c>
      <c r="BA427" s="203">
        <v>0</v>
      </c>
      <c r="BB427" s="203">
        <v>0</v>
      </c>
      <c r="BC427" s="203">
        <v>0</v>
      </c>
      <c r="BD427" s="203">
        <v>0</v>
      </c>
      <c r="BE427" s="203">
        <v>0</v>
      </c>
      <c r="BF427" s="203">
        <v>0</v>
      </c>
      <c r="BG427" s="203">
        <v>0</v>
      </c>
      <c r="BH427" s="203">
        <v>0</v>
      </c>
      <c r="BI427" s="204">
        <v>0</v>
      </c>
      <c r="BJ427" s="200">
        <f>SUM(AP427:BI427)</f>
        <v>3.18</v>
      </c>
      <c r="BK427" s="205">
        <f>((AP427/AQ427)-1)*100</f>
        <v>8.823529411764696</v>
      </c>
      <c r="BL427" s="205">
        <f>((AQ427/AR427)-1)*100</f>
        <v>13.33333333333335</v>
      </c>
      <c r="BM427" s="205">
        <f>((AR427/AS427)-1)*100</f>
        <v>25</v>
      </c>
      <c r="BN427" s="205">
        <f>IF(AU427=0,0,IF(AU427&gt;AS427,0,((AS427/AU427)-1)*100))</f>
        <v>33.33333333333333</v>
      </c>
      <c r="BO427" s="205">
        <f>IF(AV427=0,0,IF(AV427&gt;AU427,0,((AU427/AV427)-1)*100))</f>
        <v>12.5</v>
      </c>
      <c r="BP427" s="205">
        <f>IF(AX427=0,0,IF(AX427&gt;AV427,0,((AV427/AX427)-1)*100))</f>
        <v>0</v>
      </c>
      <c r="BQ427" s="206">
        <f>IF(AY427=0,0,IF(AY427&gt;AX427,0,((AX427/AY427)-1)*100))</f>
        <v>0</v>
      </c>
      <c r="BR427" s="207">
        <f>IF(AZ427=0,0,IF(AZ427&gt;AY427,0,((AY427/AZ427)-1)*100))</f>
        <v>0</v>
      </c>
      <c r="BS427" s="207">
        <f>IF(BA427=0,0,IF(BA427&gt;AZ427,0,((AZ427/BA427)-1)*100))</f>
        <v>0</v>
      </c>
      <c r="BT427" s="207">
        <f>IF(BB427=0,0,IF(BB427&gt;BA427,0,((BA427/BB427)-1)*100))</f>
        <v>0</v>
      </c>
      <c r="BU427" s="207">
        <f>IF(BC427=0,0,IF(BC427&gt;BB427,0,((BB427/BC427)-1)*100))</f>
        <v>0</v>
      </c>
      <c r="BV427" s="207">
        <f>IF(BD427=0,0,IF(BD427&gt;BC427,0,((BC427/BD427)-1)*100))</f>
        <v>0</v>
      </c>
      <c r="BW427" s="207">
        <f>IF(BE427=0,0,IF(BE427&gt;BD427,0,((BD427/BE427)-1)*100))</f>
        <v>0</v>
      </c>
      <c r="BX427" s="207">
        <f>IF(BF427=0,0,IF(BF427&gt;BE427,0,((BE427/BF427)-1)*100))</f>
        <v>0</v>
      </c>
      <c r="BY427" s="207">
        <f>IF(BG427=0,0,IF(BG427&gt;BF427,0,((BF427/BG427)-1)*100))</f>
        <v>0</v>
      </c>
      <c r="BZ427" s="207">
        <f>IF(BH427=0,0,IF(BH427&gt;BG427,0,((BG427/BH427)-1)*100))</f>
        <v>0</v>
      </c>
      <c r="CA427" s="208">
        <f>IF(BI427=0,0,IF(BI427&gt;BH427,0,((BH427/BI427)-1)*100))</f>
        <v>0</v>
      </c>
      <c r="CB427" s="205">
        <f>AVERAGE(BK427:CA427)</f>
        <v>5.470011534025375</v>
      </c>
      <c r="CC427" s="205">
        <f>SQRT(AVERAGE((BK427-$CB427)^2,(BL427-$CB427)^2,(BM427-$CB427)^2,(BN427-$CB427)^2,(BO427-$CB427)^2,(BP427-$CB427)^2,(BQ427-$CB427)^2,(BR427-$CB427)^2,(BS427-$CB427)^2,(BT427-$CB427)^2,(BU427-$CB427)^2,(BV427-$CB427)^2,(BW427-$CB427)^2,(BX427-$CB427)^2,(BY427-$CB427)^2,(BZ427-$CB427)^2,(CA427-$CB427)^2))</f>
        <v>9.819956017239665</v>
      </c>
      <c r="CD427" t="s" s="110">
        <v>302</v>
      </c>
      <c r="CE427" s="209">
        <f>IF(AN427="n/a","n/a",IF(U427&lt;0,"n/a",IF(U427="n/a","n/a",I427+AN427-U427)))</f>
        <v>-10.19270352508165</v>
      </c>
      <c r="CF427" s="209">
        <f>IF(AN427="n/a","n/a",I427+AN427)</f>
        <v>19.93380249901473</v>
      </c>
      <c r="CG427" s="205">
        <f>D427/10+(1000-E427)/100+IF(F427="N",2,IF(F427="Y",1,0))+IF(G427="N",2,IF(G427="Y",1,0))+IF(L427&gt;10,5,L427/2)+IF(S427&gt;100,0,IF(S427&lt;0,0,(100-S427)/10))+IF(U427&gt;100,0,IF(U427&lt;0,0,(100-U427)/10))+IF(X427="-",0,IF(X427="N/A",0,IF(X427&gt;5,0,5-X427)))+IF(Y427&gt;5,0,5-Y427)+IF(Z427="N/A",0,IF(Z427&gt;5,0,5-Z427))+IF(AB427&lt;0,0,IF(AB427="-",0,IF(AB427="N/A",0,IF(AB427&gt;10,5,AB427/2))))+IF(AC427="n/a",0,IF(AC427&lt;0,0,IF(AC427&gt;10,5,AC427/2)))+IF(AE427="n/a",0,IF(AE427&lt;0,0,IF(AE427&gt;10,5,AE427/2)))+AF427/10+IF(AG427&gt;100000,3,IF(AG427&gt;10000,2,IF(AG427&gt;1000,1,0)))+IF(AL427&gt;10,5,AL427/2)+IF(AM427="n/a",0,IF(AM427&gt;10,5,AM427/2))+IF(AN427="n/a",0,IF(AN427&gt;10,5,AN427/2))+IF(AO427="n/a",0,IF(AO427&lt;0,0,IF(AO427&gt;10,5,AO427/2)))+IF(CB427&gt;10,5,CB427/2)</f>
        <v>65.10387890662999</v>
      </c>
      <c r="CH427" s="315">
        <f>IF(AB427="n/a",1.03*AP427,IF(AB427&lt;0,1.01*AP427,IF(AB427&gt;10,1.1*AP427,(1+AB427/100)*AP427)))</f>
        <v>0.8140000000000001</v>
      </c>
      <c r="CI427" s="211">
        <f>IF($AC427="n/a",1.03*CH427,IF($AC427&lt;0,1.01*CH427,IF($AC427&gt;10,1.1*CH427,(1+$AC427/100)*CH427)))</f>
        <v>0.8954000000000001</v>
      </c>
      <c r="CJ427" s="212">
        <f>IF($AE427="n/a",1.03*CI427,IF($AE427&lt;0,1.01*CI427,IF($AE427&gt;10,1.1*CI427,(1+$AE427/100)*CI427)))</f>
        <v>0.9849400000000001</v>
      </c>
      <c r="CK427" s="212">
        <f>IF($AE427="n/a",1.03*CJ427,IF($AE427&lt;0,1.01*CJ427,IF($AE427&gt;10,1.1*CJ427,(1+$AE427/100)*CJ427)))</f>
        <v>1.083434</v>
      </c>
      <c r="CL427" s="210">
        <f>IF($AE427="n/a",1.03*CK427,IF($AE427&lt;0,1.01*CK427,IF($AE427&gt;10,1.1*CK427,(1+$AE427/100)*CK427)))</f>
        <v>1.1917774</v>
      </c>
      <c r="CM427" s="211">
        <f>SUM(CH427:CL427)</f>
        <v>4.969551400000001</v>
      </c>
      <c r="CN427" s="208">
        <f>(CM427/H427)*100</f>
        <v>9.937115376924618</v>
      </c>
      <c r="CO427" s="213">
        <v>0.53</v>
      </c>
      <c r="CP427" s="214">
        <v>29.8</v>
      </c>
      <c r="CQ427" s="215">
        <v>-3.9</v>
      </c>
      <c r="CR427" s="216">
        <v>2.7</v>
      </c>
      <c r="CS427" s="217">
        <v>5</v>
      </c>
    </row>
    <row r="428" ht="11.25" customHeight="1">
      <c r="A428" t="s" s="116">
        <v>2011</v>
      </c>
      <c r="B428" t="s" s="116">
        <v>2012</v>
      </c>
      <c r="C428" t="s" s="227">
        <v>2013</v>
      </c>
      <c r="D428" s="218">
        <v>8</v>
      </c>
      <c r="E428" s="85">
        <v>413</v>
      </c>
      <c r="F428" t="s" s="220">
        <v>129</v>
      </c>
      <c r="G428" t="s" s="221">
        <v>129</v>
      </c>
      <c r="H428" s="493">
        <v>136.22</v>
      </c>
      <c r="I428" s="223">
        <f>(R428/H428)*100</f>
        <v>1.086477756570254</v>
      </c>
      <c r="J428" s="224">
        <v>0.33</v>
      </c>
      <c r="K428" s="224">
        <v>0.37</v>
      </c>
      <c r="L428" s="223">
        <f>((K428/J428)-1)*100</f>
        <v>12.12121212121211</v>
      </c>
      <c r="M428" s="226">
        <v>43031</v>
      </c>
      <c r="N428" s="226">
        <v>43032</v>
      </c>
      <c r="O428" s="226">
        <v>43046</v>
      </c>
      <c r="P428" t="s" s="227">
        <v>687</v>
      </c>
      <c r="Q428" s="325"/>
      <c r="R428" s="225">
        <f>K428*4</f>
        <v>1.48</v>
      </c>
      <c r="S428" s="228">
        <f>IF(OR(W428&lt;0.01,W428="n/a"),"n/a",R428/W428*100)</f>
        <v>20.87447108603667</v>
      </c>
      <c r="T428" s="229">
        <f>IF(OR(W428&lt;0.01,Z428="n/a"),"n/a",(H428/SQRT(22.5*W428*(H428/Z428))-1)*100)</f>
        <v>96.89468266896635</v>
      </c>
      <c r="U428" s="223">
        <f>IF(OR(W428&lt;0.01,W428="n/a"),"n/a",H428/W428)</f>
        <v>19.21297602256699</v>
      </c>
      <c r="V428" s="230">
        <v>7</v>
      </c>
      <c r="W428" s="222">
        <v>7.09</v>
      </c>
      <c r="X428" s="222">
        <v>4.57</v>
      </c>
      <c r="Y428" s="231">
        <v>0.98</v>
      </c>
      <c r="Z428" s="232">
        <v>4.54</v>
      </c>
      <c r="AA428" s="233">
        <v>26</v>
      </c>
      <c r="AB428" s="234">
        <v>44.6</v>
      </c>
      <c r="AC428" s="235">
        <v>10.45</v>
      </c>
      <c r="AD428" s="236">
        <v>28</v>
      </c>
      <c r="AE428" s="236">
        <v>4.2</v>
      </c>
      <c r="AF428" s="237">
        <v>8</v>
      </c>
      <c r="AG428" s="238">
        <v>7073</v>
      </c>
      <c r="AH428" s="239">
        <v>3.2</v>
      </c>
      <c r="AI428" s="240">
        <v>0.09</v>
      </c>
      <c r="AJ428" s="241">
        <f>IF(OR(AD428&lt;0,AD428="n/a",AD428=0,AN428="n/a"),"n/a",AN428/AD428)</f>
        <v>0.8166417110112401</v>
      </c>
      <c r="AK428" s="242">
        <f>IF(OR(AN428&lt;0,AN428="n/a",AO428&lt;0,AO428="n/a"),"n/a",AN428/AO428)</f>
        <v>1.337553336057219</v>
      </c>
      <c r="AL428" s="243">
        <f>((AP428/AQ428)^(1/1)-1)*100</f>
        <v>13.51351351351351</v>
      </c>
      <c r="AM428" s="243">
        <f>IF(AS428=0,"n/a",((AP428/AS428)^(1/3)-1)*100)</f>
        <v>17.84014638089742</v>
      </c>
      <c r="AN428" s="243">
        <f>IF(AV428=0,"n/a",((AP428/AV428)^(1/5)-1)*100)</f>
        <v>22.86596790831472</v>
      </c>
      <c r="AO428" s="244">
        <f>IF(BB428=0,"n/a",((AP428/BB428)^(1/10)-1)*100)</f>
        <v>17.0953690532581</v>
      </c>
      <c r="AP428" s="241">
        <v>1.26</v>
      </c>
      <c r="AQ428" s="241">
        <v>1.11</v>
      </c>
      <c r="AR428" s="241">
        <v>0.96</v>
      </c>
      <c r="AS428" s="241">
        <v>0.77</v>
      </c>
      <c r="AT428" s="245"/>
      <c r="AU428" s="241">
        <v>0.63</v>
      </c>
      <c r="AV428" s="241">
        <v>0.45</v>
      </c>
      <c r="AW428" s="245"/>
      <c r="AX428" s="246">
        <v>0.31</v>
      </c>
      <c r="AY428" s="394">
        <v>0.28</v>
      </c>
      <c r="AZ428" s="317">
        <v>0.28</v>
      </c>
      <c r="BA428" s="248">
        <v>0.28</v>
      </c>
      <c r="BB428" s="248">
        <v>0.26</v>
      </c>
      <c r="BC428" s="248">
        <v>0.14</v>
      </c>
      <c r="BD428" s="248">
        <v>0.105</v>
      </c>
      <c r="BE428" s="248">
        <v>0.035</v>
      </c>
      <c r="BF428" s="317">
        <v>0.02</v>
      </c>
      <c r="BG428" s="317">
        <v>0.02</v>
      </c>
      <c r="BH428" s="317">
        <v>0.02</v>
      </c>
      <c r="BI428" s="401">
        <v>0.02</v>
      </c>
      <c r="BJ428" s="246">
        <f>SUM(AP428:BI428)</f>
        <v>6.949999999999998</v>
      </c>
      <c r="BK428" s="250">
        <f>((AP428/AQ428)-1)*100</f>
        <v>13.51351351351351</v>
      </c>
      <c r="BL428" s="250">
        <f>((AQ428/AR428)-1)*100</f>
        <v>15.62500000000002</v>
      </c>
      <c r="BM428" s="250">
        <f>((AR428/AS428)-1)*100</f>
        <v>24.67532467532467</v>
      </c>
      <c r="BN428" s="250">
        <f>IF(AU428=0,0,IF(AU428&gt;AS428,0,((AS428/AU428)-1)*100))</f>
        <v>22.22222222222223</v>
      </c>
      <c r="BO428" s="250">
        <f>IF(AV428=0,0,IF(AV428&gt;AU428,0,((AU428/AV428)-1)*100))</f>
        <v>39.99999999999999</v>
      </c>
      <c r="BP428" s="250">
        <f>IF(AX428=0,0,IF(AX428&gt;AV428,0,((AV428/AX428)-1)*100))</f>
        <v>45.16129032258065</v>
      </c>
      <c r="BQ428" s="251">
        <f>IF(AY428=0,0,IF(AY428&gt;AX428,0,((AX428/AY428)-1)*100))</f>
        <v>10.7142857142857</v>
      </c>
      <c r="BR428" s="252">
        <f>IF(AZ428=0,0,IF(AZ428&gt;AY428,0,((AY428/AZ428)-1)*100))</f>
        <v>0</v>
      </c>
      <c r="BS428" s="252">
        <f>IF(BA428=0,0,IF(BA428&gt;AZ428,0,((AZ428/BA428)-1)*100))</f>
        <v>0</v>
      </c>
      <c r="BT428" s="252">
        <f>IF(BB428=0,0,IF(BB428&gt;BA428,0,((BA428/BB428)-1)*100))</f>
        <v>7.692307692307709</v>
      </c>
      <c r="BU428" s="252">
        <f>IF(BC428=0,0,IF(BC428&gt;BB428,0,((BB428/BC428)-1)*100))</f>
        <v>85.71428571428569</v>
      </c>
      <c r="BV428" s="252">
        <f>IF(BD428=0,0,IF(BD428&gt;BC428,0,((BC428/BD428)-1)*100))</f>
        <v>33.33333333333335</v>
      </c>
      <c r="BW428" s="252">
        <f>IF(BE428=0,0,IF(BE428&gt;BD428,0,((BD428/BE428)-1)*100))</f>
        <v>199.9999999999999</v>
      </c>
      <c r="BX428" s="252">
        <f>IF(BF428=0,0,IF(BF428&gt;BE428,0,((BE428/BF428)-1)*100))</f>
        <v>75.00000000000003</v>
      </c>
      <c r="BY428" s="252">
        <f>IF(BG428=0,0,IF(BG428&gt;BF428,0,((BF428/BG428)-1)*100))</f>
        <v>0</v>
      </c>
      <c r="BZ428" s="252">
        <f>IF(BH428=0,0,IF(BH428&gt;BG428,0,((BG428/BH428)-1)*100))</f>
        <v>0</v>
      </c>
      <c r="CA428" s="253">
        <f>IF(BI428=0,0,IF(BI428&gt;BH428,0,((BH428/BI428)-1)*100))</f>
        <v>0</v>
      </c>
      <c r="CB428" s="250">
        <f>AVERAGE(BK428:CA428)</f>
        <v>33.7442095992855</v>
      </c>
      <c r="CC428" s="250">
        <f>SQRT(AVERAGE((BK428-$CB428)^2,(BL428-$CB428)^2,(BM428-$CB428)^2,(BN428-$CB428)^2,(BO428-$CB428)^2,(BP428-$CB428)^2,(BQ428-$CB428)^2,(BR428-$CB428)^2,(BS428-$CB428)^2,(BT428-$CB428)^2,(BU428-$CB428)^2,(BV428-$CB428)^2,(BW428-$CB428)^2,(BX428-$CB428)^2,(BY428-$CB428)^2,(BZ428-$CB428)^2,(CA428-$CB428)^2))</f>
        <v>48.54869928702877</v>
      </c>
      <c r="CD428" t="s" s="116">
        <v>302</v>
      </c>
      <c r="CE428" s="254">
        <f>IF(AN428="n/a","n/a",IF(U428&lt;0,"n/a",IF(U428="n/a","n/a",I428+AN428-U428)))</f>
        <v>4.739469642317982</v>
      </c>
      <c r="CF428" s="254">
        <f>IF(AN428="n/a","n/a",I428+AN428)</f>
        <v>23.95244566488498</v>
      </c>
      <c r="CG428" s="250">
        <f>D428/10+(1000-E428)/100+IF(F428="N",2,IF(F428="Y",1,0))+IF(G428="N",2,IF(G428="Y",1,0))+IF(L428&gt;10,5,L428/2)+IF(S428&gt;100,0,IF(S428&lt;0,0,(100-S428)/10))+IF(U428&gt;100,0,IF(U428&lt;0,0,(100-U428)/10))+IF(X428="-",0,IF(X428="N/A",0,IF(X428&gt;5,0,5-X428)))+IF(Y428&gt;5,0,5-Y428)+IF(Z428="N/A",0,IF(Z428&gt;5,0,5-Z428))+IF(AB428&lt;0,0,IF(AB428="-",0,IF(AB428="N/A",0,IF(AB428&gt;10,5,AB428/2))))+IF(AC428="n/a",0,IF(AC428&lt;0,0,IF(AC428&gt;10,5,AC428/2)))+IF(AE428="n/a",0,IF(AE428&lt;0,0,IF(AE428&gt;10,5,AE428/2)))+AF428/10+IF(AG428&gt;100000,3,IF(AG428&gt;10000,2,IF(AG428&gt;1000,1,0)))+IF(AL428&gt;10,5,AL428/2)+IF(AM428="n/a",0,IF(AM428&gt;10,5,AM428/2))+IF(AN428="n/a",0,IF(AN428&gt;10,5,AN428/2))+IF(AO428="n/a",0,IF(AO428&lt;0,0,IF(AO428&gt;10,5,AO428/2)))+IF(CB428&gt;10,5,CB428/2)</f>
        <v>71.47125528913963</v>
      </c>
      <c r="CH428" s="255">
        <f>IF(AB428="n/a",1.03*AP428,IF(AB428&lt;0,1.01*AP428,IF(AB428&gt;10,1.1*AP428,(1+AB428/100)*AP428)))</f>
        <v>1.386</v>
      </c>
      <c r="CI428" s="256">
        <f>IF($AC428="n/a",1.03*CH428,IF($AC428&lt;0,1.01*CH428,IF($AC428&gt;10,1.1*CH428,(1+$AC428/100)*CH428)))</f>
        <v>1.5246</v>
      </c>
      <c r="CJ428" s="257">
        <f>IF($AE428="n/a",1.03*CI428,IF($AE428&lt;0,1.01*CI428,IF($AE428&gt;10,1.1*CI428,(1+$AE428/100)*CI428)))</f>
        <v>1.5886332</v>
      </c>
      <c r="CK428" s="257">
        <f>IF($AE428="n/a",1.03*CJ428,IF($AE428&lt;0,1.01*CJ428,IF($AE428&gt;10,1.1*CJ428,(1+$AE428/100)*CJ428)))</f>
        <v>1.6553557944</v>
      </c>
      <c r="CL428" s="258">
        <f>IF($AE428="n/a",1.03*CK428,IF($AE428&lt;0,1.01*CK428,IF($AE428&gt;10,1.1*CK428,(1+$AE428/100)*CK428)))</f>
        <v>1.7248807377648</v>
      </c>
      <c r="CM428" s="256">
        <f>SUM(CH428:CL428)</f>
        <v>7.879469732164801</v>
      </c>
      <c r="CN428" s="253">
        <f>(CM428/H428)*100</f>
        <v>5.784370674030833</v>
      </c>
      <c r="CO428" s="259">
        <v>1.41</v>
      </c>
      <c r="CP428" s="260">
        <v>84.09999999999999</v>
      </c>
      <c r="CQ428" s="261">
        <v>0.8</v>
      </c>
      <c r="CR428" s="260">
        <v>14.1</v>
      </c>
      <c r="CS428" s="261">
        <v>28.9</v>
      </c>
    </row>
    <row r="429" ht="11.25" customHeight="1">
      <c r="A429" t="s" s="227">
        <v>2014</v>
      </c>
      <c r="B429" t="s" s="116">
        <v>2015</v>
      </c>
      <c r="C429" t="s" s="227">
        <v>128</v>
      </c>
      <c r="D429" s="218">
        <v>5</v>
      </c>
      <c r="E429" s="85">
        <v>727</v>
      </c>
      <c r="F429" t="s" s="220">
        <v>129</v>
      </c>
      <c r="G429" t="s" s="221">
        <v>129</v>
      </c>
      <c r="H429" s="493">
        <v>30.31</v>
      </c>
      <c r="I429" s="223">
        <f>(R429/H429)*100</f>
        <v>1.451666116793138</v>
      </c>
      <c r="J429" s="224">
        <v>0.09</v>
      </c>
      <c r="K429" s="224">
        <v>0.11</v>
      </c>
      <c r="L429" s="223">
        <f>((K429/J429)-1)*100</f>
        <v>22.22222222222223</v>
      </c>
      <c r="M429" s="226">
        <v>42775</v>
      </c>
      <c r="N429" s="226">
        <v>42779</v>
      </c>
      <c r="O429" s="226">
        <v>42793</v>
      </c>
      <c r="P429" t="s" s="227">
        <v>575</v>
      </c>
      <c r="Q429" s="325"/>
      <c r="R429" s="225">
        <f>K429*4</f>
        <v>0.44</v>
      </c>
      <c r="S429" s="228">
        <f>IF(OR(W429&lt;0.01,W429="n/a"),"n/a",R429/W429*100)</f>
        <v>24.30939226519337</v>
      </c>
      <c r="T429" s="229">
        <f>IF(OR(W429&lt;0.01,Z429="n/a"),"n/a",(H429/SQRT(22.5*W429*(H429/Z429))-1)*100)</f>
        <v>22.91657224455592</v>
      </c>
      <c r="U429" s="223">
        <f>IF(OR(W429&lt;0.01,W429="n/a"),"n/a",H429/W429)</f>
        <v>16.74585635359116</v>
      </c>
      <c r="V429" s="230">
        <v>12</v>
      </c>
      <c r="W429" s="222">
        <v>1.81</v>
      </c>
      <c r="X429" s="222">
        <v>1.29</v>
      </c>
      <c r="Y429" s="231">
        <v>5.84</v>
      </c>
      <c r="Z429" s="232">
        <v>2.03</v>
      </c>
      <c r="AA429" s="233">
        <v>12.9</v>
      </c>
      <c r="AB429" s="234">
        <v>21.8</v>
      </c>
      <c r="AC429" t="s" s="422">
        <v>143</v>
      </c>
      <c r="AD429" s="236">
        <v>213.2</v>
      </c>
      <c r="AE429" s="236">
        <v>13</v>
      </c>
      <c r="AF429" s="237">
        <v>1</v>
      </c>
      <c r="AG429" s="238">
        <v>219</v>
      </c>
      <c r="AH429" s="239">
        <v>0.1</v>
      </c>
      <c r="AI429" s="240">
        <v>0</v>
      </c>
      <c r="AJ429" t="s" s="265">
        <f>IF(OR(AD429&lt;0,AD429="n/a",AD429=0,AN429="n/a"),"n/a",AN429/AD429)</f>
        <v>143</v>
      </c>
      <c r="AK429" t="s" s="402">
        <f>IF(OR(AN429&lt;0,AN429="n/a",AO429&lt;0,AO429="n/a"),"n/a",AN429/AO429)</f>
        <v>143</v>
      </c>
      <c r="AL429" s="243">
        <f>((AP429/AQ429)^(1/1)-1)*100</f>
        <v>30.76923076923077</v>
      </c>
      <c r="AM429" s="243">
        <f>IF(AS429=0,"n/a",((AP429/AS429)^(1/3)-1)*100)</f>
        <v>41.5030791462591</v>
      </c>
      <c r="AN429" t="s" s="265">
        <f>IF(AV429=0,"n/a",((AP429/AV429)^(1/5)-1)*100)</f>
        <v>143</v>
      </c>
      <c r="AO429" s="244">
        <f>IF(BB429=0,"n/a",((AP429/BB429)^(1/10)-1)*100)</f>
        <v>0</v>
      </c>
      <c r="AP429" s="241">
        <v>0.34</v>
      </c>
      <c r="AQ429" s="241">
        <v>0.26</v>
      </c>
      <c r="AR429" s="241">
        <v>0.18</v>
      </c>
      <c r="AS429" s="241">
        <v>0.12</v>
      </c>
      <c r="AT429" s="245"/>
      <c r="AU429" s="321">
        <v>0</v>
      </c>
      <c r="AV429" s="321">
        <v>0</v>
      </c>
      <c r="AW429" s="245"/>
      <c r="AX429" s="583">
        <v>0.01</v>
      </c>
      <c r="AY429" s="394">
        <v>0.31</v>
      </c>
      <c r="AZ429" s="248">
        <v>0.44</v>
      </c>
      <c r="BA429" s="248">
        <v>0.38</v>
      </c>
      <c r="BB429" s="248">
        <v>0.34</v>
      </c>
      <c r="BC429" s="248">
        <v>0.31</v>
      </c>
      <c r="BD429" s="248">
        <v>0.29</v>
      </c>
      <c r="BE429" s="248">
        <v>0.26</v>
      </c>
      <c r="BF429" s="248">
        <v>0.23</v>
      </c>
      <c r="BG429" s="248">
        <v>0.21</v>
      </c>
      <c r="BH429" s="248">
        <v>0.185</v>
      </c>
      <c r="BI429" s="249">
        <v>0.145</v>
      </c>
      <c r="BJ429" s="246">
        <f>SUM(AP429:BI429)</f>
        <v>4.01</v>
      </c>
      <c r="BK429" s="250">
        <f>((AP429/AQ429)-1)*100</f>
        <v>30.76923076923077</v>
      </c>
      <c r="BL429" s="250">
        <f>((AQ429/AR429)-1)*100</f>
        <v>44.44444444444446</v>
      </c>
      <c r="BM429" s="250">
        <f>((AR429/AS429)-1)*100</f>
        <v>50</v>
      </c>
      <c r="BN429" s="250">
        <f>IF(AU429=0,0,IF(AU429&gt;AS429,0,((AS429/AU429)-1)*100))</f>
        <v>0</v>
      </c>
      <c r="BO429" s="250">
        <f>IF(AV429=0,0,IF(AV429&gt;AU429,0,((AU429/AV429)-1)*100))</f>
        <v>0</v>
      </c>
      <c r="BP429" s="250">
        <f>IF(AX429=0,0,IF(AX429&gt;AV429,0,((AV429/AX429)-1)*100))</f>
        <v>0</v>
      </c>
      <c r="BQ429" s="251">
        <f>IF(AY429=0,0,IF(AY429&gt;AX429,0,((AX429/AY429)-1)*100))</f>
        <v>0</v>
      </c>
      <c r="BR429" s="252">
        <f>IF(AZ429=0,0,IF(AZ429&gt;AY429,0,((AY429/AZ429)-1)*100))</f>
        <v>0</v>
      </c>
      <c r="BS429" s="252">
        <f>IF(BA429=0,0,IF(BA429&gt;AZ429,0,((AZ429/BA429)-1)*100))</f>
        <v>15.78947368421053</v>
      </c>
      <c r="BT429" s="252">
        <f>IF(BB429=0,0,IF(BB429&gt;BA429,0,((BA429/BB429)-1)*100))</f>
        <v>11.76470588235294</v>
      </c>
      <c r="BU429" s="252">
        <f>IF(BC429=0,0,IF(BC429&gt;BB429,0,((BB429/BC429)-1)*100))</f>
        <v>9.677419354838722</v>
      </c>
      <c r="BV429" s="252">
        <f>IF(BD429=0,0,IF(BD429&gt;BC429,0,((BC429/BD429)-1)*100))</f>
        <v>6.896551724137945</v>
      </c>
      <c r="BW429" s="252">
        <f>IF(BE429=0,0,IF(BE429&gt;BD429,0,((BD429/BE429)-1)*100))</f>
        <v>11.53846153846152</v>
      </c>
      <c r="BX429" s="252">
        <f>IF(BF429=0,0,IF(BF429&gt;BE429,0,((BE429/BF429)-1)*100))</f>
        <v>13.04347826086956</v>
      </c>
      <c r="BY429" s="252">
        <f>IF(BG429=0,0,IF(BG429&gt;BF429,0,((BF429/BG429)-1)*100))</f>
        <v>9.523809523809534</v>
      </c>
      <c r="BZ429" s="252">
        <f>IF(BH429=0,0,IF(BH429&gt;BG429,0,((BG429/BH429)-1)*100))</f>
        <v>13.51351351351351</v>
      </c>
      <c r="CA429" s="253">
        <f>IF(BI429=0,0,IF(BI429&gt;BH429,0,((BH429/BI429)-1)*100))</f>
        <v>27.58620689655174</v>
      </c>
      <c r="CB429" s="250">
        <f>AVERAGE(BK429:CA429)</f>
        <v>14.38513503484831</v>
      </c>
      <c r="CC429" s="250">
        <f>SQRT(AVERAGE((BK429-$CB429)^2,(BL429-$CB429)^2,(BM429-$CB429)^2,(BN429-$CB429)^2,(BO429-$CB429)^2,(BP429-$CB429)^2,(BQ429-$CB429)^2,(BR429-$CB429)^2,(BS429-$CB429)^2,(BT429-$CB429)^2,(BU429-$CB429)^2,(BV429-$CB429)^2,(BW429-$CB429)^2,(BX429-$CB429)^2,(BY429-$CB429)^2,(BZ429-$CB429)^2,(CA429-$CB429)^2))</f>
        <v>14.89319666128428</v>
      </c>
      <c r="CD429" t="s" s="116">
        <v>132</v>
      </c>
      <c r="CE429" t="s" s="402">
        <f>IF(AN429="n/a","n/a",IF(U429&lt;0,"n/a",IF(U429="n/a","n/a",I429+AN429-U429)))</f>
        <v>143</v>
      </c>
      <c r="CF429" t="s" s="402">
        <f>IF(AN429="n/a","n/a",I429+AN429)</f>
        <v>143</v>
      </c>
      <c r="CG429" s="250">
        <f>D429/10+(1000-E429)/100+IF(F429="N",2,IF(F429="Y",1,0))+IF(G429="N",2,IF(G429="Y",1,0))+IF(L429&gt;10,5,L429/2)+IF(S429&gt;100,0,IF(S429&lt;0,0,(100-S429)/10))+IF(U429&gt;100,0,IF(U429&lt;0,0,(100-U429)/10))+IF(X429="-",0,IF(X429="N/A",0,IF(X429&gt;5,0,5-X429)))+IF(Y429&gt;5,0,5-Y429)+IF(Z429="N/A",0,IF(Z429&gt;5,0,5-Z429))+IF(AB429&lt;0,0,IF(AB429="-",0,IF(AB429="N/A",0,IF(AB429&gt;10,5,AB429/2))))+IF(AC429="n/a",0,IF(AC429&lt;0,0,IF(AC429&gt;10,5,AC429/2)))+IF(AE429="n/a",0,IF(AE429&lt;0,0,IF(AE429&gt;10,5,AE429/2)))+AF429/10+IF(AG429&gt;100000,3,IF(AG429&gt;10000,2,IF(AG429&gt;1000,1,0)))+IF(AL429&gt;10,5,AL429/2)+IF(AM429="n/a",0,IF(AM429&gt;10,5,AM429/2))+IF(AN429="n/a",0,IF(AN429&gt;10,5,AN429/2))+IF(AO429="n/a",0,IF(AO429&lt;0,0,IF(AO429&gt;10,5,AO429/2)))+IF(CB429&gt;10,5,CB429/2)</f>
        <v>55.90447513812155</v>
      </c>
      <c r="CH429" s="255">
        <f>IF(AB429="n/a",1.03*AP429,IF(AB429&lt;0,1.01*AP429,IF(AB429&gt;10,1.1*AP429,(1+AB429/100)*AP429)))</f>
        <v>0.3740000000000001</v>
      </c>
      <c r="CI429" s="256">
        <f>IF($AC429="n/a",1.03*CH429,IF($AC429&lt;0,1.01*CH429,IF($AC429&gt;10,1.1*CH429,(1+$AC429/100)*CH429)))</f>
        <v>0.3852200000000001</v>
      </c>
      <c r="CJ429" s="257">
        <f>IF($AE429="n/a",1.03*CI429,IF($AE429&lt;0,1.01*CI429,IF($AE429&gt;10,1.1*CI429,(1+$AE429/100)*CI429)))</f>
        <v>0.4237420000000001</v>
      </c>
      <c r="CK429" s="257">
        <f>IF($AE429="n/a",1.03*CJ429,IF($AE429&lt;0,1.01*CJ429,IF($AE429&gt;10,1.1*CJ429,(1+$AE429/100)*CJ429)))</f>
        <v>0.4661162000000001</v>
      </c>
      <c r="CL429" s="258">
        <f>IF($AE429="n/a",1.03*CK429,IF($AE429&lt;0,1.01*CK429,IF($AE429&gt;10,1.1*CK429,(1+$AE429/100)*CK429)))</f>
        <v>0.5127278200000002</v>
      </c>
      <c r="CM429" s="256">
        <f>SUM(CH429:CL429)</f>
        <v>2.161806020000001</v>
      </c>
      <c r="CN429" s="253">
        <f>(CM429/H429)*100</f>
        <v>7.132319432530521</v>
      </c>
      <c r="CO429" s="259">
        <v>0.42</v>
      </c>
      <c r="CP429" s="260">
        <v>88.8</v>
      </c>
      <c r="CQ429" s="261">
        <v>-5.6</v>
      </c>
      <c r="CR429" s="260">
        <v>2.1</v>
      </c>
      <c r="CS429" s="261">
        <v>22.8</v>
      </c>
    </row>
    <row r="430" ht="11.25" customHeight="1">
      <c r="A430" t="s" s="116">
        <v>2016</v>
      </c>
      <c r="B430" t="s" s="116">
        <v>2017</v>
      </c>
      <c r="C430" t="s" s="227">
        <v>1945</v>
      </c>
      <c r="D430" s="218">
        <v>8</v>
      </c>
      <c r="E430" s="85">
        <v>353</v>
      </c>
      <c r="F430" t="s" s="220">
        <v>55</v>
      </c>
      <c r="G430" t="s" s="221">
        <v>141</v>
      </c>
      <c r="H430" s="493">
        <v>62.85</v>
      </c>
      <c r="I430" s="223">
        <f>(R430/H430)*100</f>
        <v>1.11376292760541</v>
      </c>
      <c r="J430" s="224">
        <v>0.15</v>
      </c>
      <c r="K430" s="224">
        <v>0.175</v>
      </c>
      <c r="L430" s="223">
        <f>((K430/J430)-1)*100</f>
        <v>16.66666666666667</v>
      </c>
      <c r="M430" s="323">
        <v>42727</v>
      </c>
      <c r="N430" s="323">
        <v>42731</v>
      </c>
      <c r="O430" s="323">
        <v>42747</v>
      </c>
      <c r="P430" t="s" s="227">
        <v>569</v>
      </c>
      <c r="Q430" s="325"/>
      <c r="R430" s="225">
        <f>K430*4</f>
        <v>0.7</v>
      </c>
      <c r="S430" s="228">
        <f>IF(OR(W430&lt;0.01,W430="n/a"),"n/a",R430/W430*100)</f>
        <v>29.41176470588236</v>
      </c>
      <c r="T430" s="229">
        <f>IF(OR(W430&lt;0.01,Z430="n/a"),"n/a",(H430/SQRT(22.5*W430*(H430/Z430))-1)*100)</f>
        <v>248.3639231740102</v>
      </c>
      <c r="U430" s="223">
        <f>IF(OR(W430&lt;0.01,W430="n/a"),"n/a",H430/W430)</f>
        <v>26.40756302521008</v>
      </c>
      <c r="V430" s="230">
        <v>10</v>
      </c>
      <c r="W430" s="222">
        <v>2.38</v>
      </c>
      <c r="X430" s="222">
        <v>1.36</v>
      </c>
      <c r="Y430" s="231">
        <v>2.71</v>
      </c>
      <c r="Z430" s="232">
        <v>10.34</v>
      </c>
      <c r="AA430" s="233">
        <v>45.3</v>
      </c>
      <c r="AB430" s="234">
        <v>16.1</v>
      </c>
      <c r="AC430" s="235">
        <v>7.17</v>
      </c>
      <c r="AD430" s="236">
        <v>17.4</v>
      </c>
      <c r="AE430" s="236">
        <v>19.5</v>
      </c>
      <c r="AF430" s="237">
        <v>5</v>
      </c>
      <c r="AG430" s="238">
        <v>6744</v>
      </c>
      <c r="AH430" s="239">
        <v>1.5</v>
      </c>
      <c r="AI430" s="240">
        <v>0.5</v>
      </c>
      <c r="AJ430" s="241">
        <f>IF(OR(AD430&lt;0,AD430="n/a",AD430=0,AN430="n/a"),"n/a",AN430/AD430)</f>
        <v>1.412246779399525</v>
      </c>
      <c r="AK430" s="242">
        <f>IF(OR(AN430&lt;0,AN430="n/a",AO430&lt;0,AO430="n/a"),"n/a",AN430/AO430)</f>
        <v>1.176301167353127</v>
      </c>
      <c r="AL430" s="243">
        <f>((AP430/AQ430)^(1/1)-1)*100</f>
        <v>20</v>
      </c>
      <c r="AM430" s="243">
        <f>IF(AS430=0,"n/a",((AP430/AS430)^(1/3)-1)*100)</f>
        <v>28.92319893892981</v>
      </c>
      <c r="AN430" s="243">
        <f>IF(AV430=0,"n/a",((AP430/AV430)^(1/5)-1)*100)</f>
        <v>24.57309396155174</v>
      </c>
      <c r="AO430" s="244">
        <f>IF(BB430=0,"n/a",((AP430/BB430)^(1/10)-1)*100)</f>
        <v>20.89013820911636</v>
      </c>
      <c r="AP430" s="241">
        <v>0.6</v>
      </c>
      <c r="AQ430" s="241">
        <v>0.5</v>
      </c>
      <c r="AR430" s="241">
        <v>0.4</v>
      </c>
      <c r="AS430" s="241">
        <v>0.28</v>
      </c>
      <c r="AT430" s="245"/>
      <c r="AU430" s="241">
        <v>0.22</v>
      </c>
      <c r="AV430" s="241">
        <v>0.2</v>
      </c>
      <c r="AW430" s="245"/>
      <c r="AX430" s="246">
        <v>0.18</v>
      </c>
      <c r="AY430" s="394">
        <v>0.15</v>
      </c>
      <c r="AZ430" s="248">
        <v>0.15</v>
      </c>
      <c r="BA430" s="248">
        <v>0.12</v>
      </c>
      <c r="BB430" s="248">
        <v>0.09</v>
      </c>
      <c r="BC430" s="248">
        <v>0.06</v>
      </c>
      <c r="BD430" s="317">
        <v>0.03</v>
      </c>
      <c r="BE430" s="317">
        <v>0.03</v>
      </c>
      <c r="BF430" s="317">
        <v>0.03</v>
      </c>
      <c r="BG430" s="317">
        <v>0.03</v>
      </c>
      <c r="BH430" s="317">
        <v>0.03</v>
      </c>
      <c r="BI430" s="401">
        <v>0.03</v>
      </c>
      <c r="BJ430" s="246">
        <f>SUM(AP430:BI430)</f>
        <v>3.129999999999999</v>
      </c>
      <c r="BK430" s="250">
        <f>((AP430/AQ430)-1)*100</f>
        <v>20</v>
      </c>
      <c r="BL430" s="250">
        <f>((AQ430/AR430)-1)*100</f>
        <v>25</v>
      </c>
      <c r="BM430" s="250">
        <f>((AR430/AS430)-1)*100</f>
        <v>42.85714285714286</v>
      </c>
      <c r="BN430" s="250">
        <f>IF(AU430=0,0,IF(AU430&gt;AS430,0,((AS430/AU430)-1)*100))</f>
        <v>27.27272727272729</v>
      </c>
      <c r="BO430" s="250">
        <f>IF(AV430=0,0,IF(AV430&gt;AU430,0,((AU430/AV430)-1)*100))</f>
        <v>9.999999999999986</v>
      </c>
      <c r="BP430" s="250">
        <f>IF(AX430=0,0,IF(AX430&gt;AV430,0,((AV430/AX430)-1)*100))</f>
        <v>11.11111111111112</v>
      </c>
      <c r="BQ430" s="251">
        <f>IF(AY430=0,0,IF(AY430&gt;AX430,0,((AX430/AY430)-1)*100))</f>
        <v>20</v>
      </c>
      <c r="BR430" s="252">
        <f>IF(AZ430=0,0,IF(AZ430&gt;AY430,0,((AY430/AZ430)-1)*100))</f>
        <v>0</v>
      </c>
      <c r="BS430" s="252">
        <f>IF(BA430=0,0,IF(BA430&gt;AZ430,0,((AZ430/BA430)-1)*100))</f>
        <v>25</v>
      </c>
      <c r="BT430" s="252">
        <f>IF(BB430=0,0,IF(BB430&gt;BA430,0,((BA430/BB430)-1)*100))</f>
        <v>33.33333333333333</v>
      </c>
      <c r="BU430" s="252">
        <f>IF(BC430=0,0,IF(BC430&gt;BB430,0,((BB430/BC430)-1)*100))</f>
        <v>50</v>
      </c>
      <c r="BV430" s="252">
        <f>IF(BD430=0,0,IF(BD430&gt;BC430,0,((BC430/BD430)-1)*100))</f>
        <v>100</v>
      </c>
      <c r="BW430" s="252">
        <f>IF(BE430=0,0,IF(BE430&gt;BD430,0,((BD430/BE430)-1)*100))</f>
        <v>0</v>
      </c>
      <c r="BX430" s="252">
        <f>IF(BF430=0,0,IF(BF430&gt;BE430,0,((BE430/BF430)-1)*100))</f>
        <v>0</v>
      </c>
      <c r="BY430" s="252">
        <f>IF(BG430=0,0,IF(BG430&gt;BF430,0,((BF430/BG430)-1)*100))</f>
        <v>0</v>
      </c>
      <c r="BZ430" s="252">
        <f>IF(BH430=0,0,IF(BH430&gt;BG430,0,((BG430/BH430)-1)*100))</f>
        <v>0</v>
      </c>
      <c r="CA430" s="253">
        <f>IF(BI430=0,0,IF(BI430&gt;BH430,0,((BH430/BI430)-1)*100))</f>
        <v>0</v>
      </c>
      <c r="CB430" s="250">
        <f>AVERAGE(BK430:CA430)</f>
        <v>21.44554791613615</v>
      </c>
      <c r="CC430" s="250">
        <f>SQRT(AVERAGE((BK430-$CB430)^2,(BL430-$CB430)^2,(BM430-$CB430)^2,(BN430-$CB430)^2,(BO430-$CB430)^2,(BP430-$CB430)^2,(BQ430-$CB430)^2,(BR430-$CB430)^2,(BS430-$CB430)^2,(BT430-$CB430)^2,(BU430-$CB430)^2,(BV430-$CB430)^2,(BW430-$CB430)^2,(BX430-$CB430)^2,(BY430-$CB430)^2,(BZ430-$CB430)^2,(CA430-$CB430)^2))</f>
        <v>25.02540863603456</v>
      </c>
      <c r="CD430" t="s" s="116">
        <v>302</v>
      </c>
      <c r="CE430" s="254">
        <f>IF(AN430="n/a","n/a",IF(U430&lt;0,"n/a",IF(U430="n/a","n/a",I430+AN430-U430)))</f>
        <v>-0.7207061360529323</v>
      </c>
      <c r="CF430" s="254">
        <f>IF(AN430="n/a","n/a",I430+AN430)</f>
        <v>25.68685688915715</v>
      </c>
      <c r="CG430" s="250">
        <f>D430/10+(1000-E430)/100+IF(F430="N",2,IF(F430="Y",1,0))+IF(G430="N",2,IF(G430="Y",1,0))+IF(L430&gt;10,5,L430/2)+IF(S430&gt;100,0,IF(S430&lt;0,0,(100-S430)/10))+IF(U430&gt;100,0,IF(U430&lt;0,0,(100-U430)/10))+IF(X430="-",0,IF(X430="N/A",0,IF(X430&gt;5,0,5-X430)))+IF(Y430&gt;5,0,5-Y430)+IF(Z430="N/A",0,IF(Z430&gt;5,0,5-Z430))+IF(AB430&lt;0,0,IF(AB430="-",0,IF(AB430="N/A",0,IF(AB430&gt;10,5,AB430/2))))+IF(AC430="n/a",0,IF(AC430&lt;0,0,IF(AC430&gt;10,5,AC430/2)))+IF(AE430="n/a",0,IF(AE430&lt;0,0,IF(AE430&gt;10,5,AE430/2)))+AF430/10+IF(AG430&gt;100000,3,IF(AG430&gt;10000,2,IF(AG430&gt;1000,1,0)))+IF(AL430&gt;10,5,AL430/2)+IF(AM430="n/a",0,IF(AM430&gt;10,5,AM430/2))+IF(AN430="n/a",0,IF(AN430&gt;10,5,AN430/2))+IF(AO430="n/a",0,IF(AO430&lt;0,0,IF(AO430&gt;10,5,AO430/2)))+IF(CB430&gt;10,5,CB430/2)</f>
        <v>75.70306722689075</v>
      </c>
      <c r="CH430" s="255">
        <f>IF(AB430="n/a",1.03*AP430,IF(AB430&lt;0,1.01*AP430,IF(AB430&gt;10,1.1*AP430,(1+AB430/100)*AP430)))</f>
        <v>0.66</v>
      </c>
      <c r="CI430" s="256">
        <f>IF($AC430="n/a",1.03*CH430,IF($AC430&lt;0,1.01*CH430,IF($AC430&gt;10,1.1*CH430,(1+$AC430/100)*CH430)))</f>
        <v>0.7073220000000001</v>
      </c>
      <c r="CJ430" s="257">
        <f>IF($AE430="n/a",1.03*CI430,IF($AE430&lt;0,1.01*CI430,IF($AE430&gt;10,1.1*CI430,(1+$AE430/100)*CI430)))</f>
        <v>0.7780542000000001</v>
      </c>
      <c r="CK430" s="257">
        <f>IF($AE430="n/a",1.03*CJ430,IF($AE430&lt;0,1.01*CJ430,IF($AE430&gt;10,1.1*CJ430,(1+$AE430/100)*CJ430)))</f>
        <v>0.8558596200000003</v>
      </c>
      <c r="CL430" s="258">
        <f>IF($AE430="n/a",1.03*CK430,IF($AE430&lt;0,1.01*CK430,IF($AE430&gt;10,1.1*CK430,(1+$AE430/100)*CK430)))</f>
        <v>0.9414455820000004</v>
      </c>
      <c r="CM430" s="256">
        <f>SUM(CH430:CL430)</f>
        <v>3.942681402000001</v>
      </c>
      <c r="CN430" s="253">
        <f>(CM430/H430)*100</f>
        <v>6.273160544152747</v>
      </c>
      <c r="CO430" s="259">
        <v>0.62</v>
      </c>
      <c r="CP430" s="260">
        <v>35.5</v>
      </c>
      <c r="CQ430" s="261">
        <v>-14.9</v>
      </c>
      <c r="CR430" s="260">
        <v>1</v>
      </c>
      <c r="CS430" s="261">
        <v>-2.8</v>
      </c>
    </row>
    <row r="431" ht="11.25" customHeight="1">
      <c r="A431" t="s" s="146">
        <v>2018</v>
      </c>
      <c r="B431" t="s" s="146">
        <v>2019</v>
      </c>
      <c r="C431" t="s" s="273">
        <v>128</v>
      </c>
      <c r="D431" s="267">
        <v>6</v>
      </c>
      <c r="E431" s="85">
        <v>665</v>
      </c>
      <c r="F431" t="s" s="151">
        <v>55</v>
      </c>
      <c r="G431" t="s" s="152">
        <v>55</v>
      </c>
      <c r="H431" s="496">
        <v>33.5</v>
      </c>
      <c r="I431" s="269">
        <f>(R431/H431)*100</f>
        <v>1.671641791044776</v>
      </c>
      <c r="J431" s="270">
        <v>0.13</v>
      </c>
      <c r="K431" s="270">
        <v>0.14</v>
      </c>
      <c r="L431" s="269">
        <f>((K431/J431)-1)*100</f>
        <v>7.692307692307709</v>
      </c>
      <c r="M431" s="272">
        <v>42914</v>
      </c>
      <c r="N431" s="272">
        <v>42916</v>
      </c>
      <c r="O431" s="272">
        <v>42928</v>
      </c>
      <c r="P431" t="s" s="273">
        <v>569</v>
      </c>
      <c r="Q431" s="354"/>
      <c r="R431" s="271">
        <f>K431*4</f>
        <v>0.5600000000000001</v>
      </c>
      <c r="S431" s="275">
        <f>IF(OR(W431&lt;0.01,W431="n/a"),"n/a",R431/W431*100)</f>
        <v>37.08609271523179</v>
      </c>
      <c r="T431" s="276">
        <f>IF(OR(W431&lt;0.01,Z431="n/a"),"n/a",(H431/SQRT(22.5*W431*(H431/Z431))-1)*100)</f>
        <v>35.78865108344318</v>
      </c>
      <c r="U431" s="269">
        <f>IF(OR(W431&lt;0.01,W431="n/a"),"n/a",H431/W431)</f>
        <v>22.18543046357616</v>
      </c>
      <c r="V431" s="277">
        <v>12</v>
      </c>
      <c r="W431" s="268">
        <v>1.51</v>
      </c>
      <c r="X431" t="s" s="367">
        <v>143</v>
      </c>
      <c r="Y431" s="278">
        <v>6.95</v>
      </c>
      <c r="Z431" s="279">
        <v>1.87</v>
      </c>
      <c r="AA431" s="280">
        <v>6.6</v>
      </c>
      <c r="AB431" s="281">
        <v>-3.4</v>
      </c>
      <c r="AC431" s="282">
        <v>24.48</v>
      </c>
      <c r="AD431" s="283">
        <v>9.1</v>
      </c>
      <c r="AE431" t="s" s="569">
        <v>143</v>
      </c>
      <c r="AF431" s="284">
        <v>2</v>
      </c>
      <c r="AG431" s="285">
        <v>2074</v>
      </c>
      <c r="AH431" s="286">
        <v>6.8</v>
      </c>
      <c r="AI431" s="287">
        <v>0</v>
      </c>
      <c r="AJ431" s="288">
        <f>IF(OR(AD431&lt;0,AD431="n/a",AD431=0,AN431="n/a"),"n/a",AN431/AD431)</f>
        <v>1.097193816038106</v>
      </c>
      <c r="AK431" t="s" s="368">
        <f>IF(OR(AN431&lt;0,AN431="n/a",AO431&lt;0,AO431="n/a"),"n/a",AN431/AO431)</f>
        <v>143</v>
      </c>
      <c r="AL431" s="290">
        <f>((AP431/AQ431)^(1/1)-1)*100</f>
        <v>8.695652173913038</v>
      </c>
      <c r="AM431" s="290">
        <f>IF(AS431=0,"n/a",((AP431/AS431)^(1/3)-1)*100)</f>
        <v>10.5578098535263</v>
      </c>
      <c r="AN431" s="290">
        <f>IF(AV431=0,"n/a",((AP431/AV431)^(1/5)-1)*100)</f>
        <v>9.984463725946767</v>
      </c>
      <c r="AO431" s="291">
        <f>IF(BB431=0,"n/a",((AP431/BB431)^(1/10)-1)*100)</f>
        <v>-0.2866291134032473</v>
      </c>
      <c r="AP431" s="288">
        <v>0.5</v>
      </c>
      <c r="AQ431" s="288">
        <v>0.46</v>
      </c>
      <c r="AR431" s="288">
        <v>0.42</v>
      </c>
      <c r="AS431" s="288">
        <v>0.37</v>
      </c>
      <c r="AT431" s="292"/>
      <c r="AU431" s="288">
        <f>0.16+0.07767*2</f>
        <v>0.31534</v>
      </c>
      <c r="AV431" s="510">
        <v>0.31068</v>
      </c>
      <c r="AW431" s="292"/>
      <c r="AX431" s="510">
        <v>0.31068</v>
      </c>
      <c r="AY431" s="631">
        <v>0.31068</v>
      </c>
      <c r="AZ431" s="683">
        <v>0.31068</v>
      </c>
      <c r="BA431" s="683">
        <v>0.31068</v>
      </c>
      <c r="BB431" s="295">
        <v>0.51456</v>
      </c>
      <c r="BC431" s="295">
        <v>0.12254</v>
      </c>
      <c r="BD431" s="295">
        <v>0.06283999999999999</v>
      </c>
      <c r="BE431" s="295">
        <v>0.03142</v>
      </c>
      <c r="BF431" s="426">
        <v>0</v>
      </c>
      <c r="BG431" s="426">
        <v>0</v>
      </c>
      <c r="BH431" s="426">
        <v>0</v>
      </c>
      <c r="BI431" s="494">
        <v>0</v>
      </c>
      <c r="BJ431" s="293">
        <f>SUM(AP431:BI431)</f>
        <v>4.350099999999999</v>
      </c>
      <c r="BK431" s="297">
        <f>((AP431/AQ431)-1)*100</f>
        <v>8.695652173913038</v>
      </c>
      <c r="BL431" s="297">
        <f>((AQ431/AR431)-1)*100</f>
        <v>9.523809523809534</v>
      </c>
      <c r="BM431" s="297">
        <f>((AR431/AS431)-1)*100</f>
        <v>13.51351351351351</v>
      </c>
      <c r="BN431" s="297">
        <f>IF(AU431=0,0,IF(AU431&gt;AS431,0,((AS431/AU431)-1)*100))</f>
        <v>17.33367159256676</v>
      </c>
      <c r="BO431" s="297">
        <f>IF(AV431=0,0,IF(AV431&gt;AU431,0,((AU431/AV431)-1)*100))</f>
        <v>1.499935625080462</v>
      </c>
      <c r="BP431" s="297">
        <f>IF(AX431=0,0,IF(AX431&gt;AV431,0,((AV431/AX431)-1)*100))</f>
        <v>0</v>
      </c>
      <c r="BQ431" s="298">
        <f>IF(AY431=0,0,IF(AY431&gt;AX431,0,((AX431/AY431)-1)*100))</f>
        <v>0</v>
      </c>
      <c r="BR431" s="299">
        <f>IF(AZ431=0,0,IF(AZ431&gt;AY431,0,((AY431/AZ431)-1)*100))</f>
        <v>0</v>
      </c>
      <c r="BS431" s="299">
        <f>IF(BA431=0,0,IF(BA431&gt;AZ431,0,((AZ431/BA431)-1)*100))</f>
        <v>0</v>
      </c>
      <c r="BT431" s="299">
        <f>IF(BB431=0,0,IF(BB431&gt;BA431,0,((BA431/BB431)-1)*100))</f>
        <v>0</v>
      </c>
      <c r="BU431" s="299">
        <f>IF(BC431=0,0,IF(BC431&gt;BB431,0,((BB431/BC431)-1)*100))</f>
        <v>319.9118655133018</v>
      </c>
      <c r="BV431" s="299">
        <f>IF(BD431=0,0,IF(BD431&gt;BC431,0,((BC431/BD431)-1)*100))</f>
        <v>95.00318268618715</v>
      </c>
      <c r="BW431" s="299">
        <f>IF(BE431=0,0,IF(BE431&gt;BD431,0,((BD431/BE431)-1)*100))</f>
        <v>100</v>
      </c>
      <c r="BX431" s="299">
        <f>IF(BF431=0,0,IF(BF431&gt;BE431,0,((BE431/BF431)-1)*100))</f>
        <v>0</v>
      </c>
      <c r="BY431" s="299">
        <f>IF(BG431=0,0,IF(BG431&gt;BF431,0,((BF431/BG431)-1)*100))</f>
        <v>0</v>
      </c>
      <c r="BZ431" s="299">
        <f>IF(BH431=0,0,IF(BH431&gt;BG431,0,((BG431/BH431)-1)*100))</f>
        <v>0</v>
      </c>
      <c r="CA431" s="300">
        <f>IF(BI431=0,0,IF(BI431&gt;BH431,0,((BH431/BI431)-1)*100))</f>
        <v>0</v>
      </c>
      <c r="CB431" s="297">
        <f>AVERAGE(BK431:CA431)</f>
        <v>33.26362533108072</v>
      </c>
      <c r="CC431" s="297">
        <f>SQRT(AVERAGE((BK431-$CB431)^2,(BL431-$CB431)^2,(BM431-$CB431)^2,(BN431-$CB431)^2,(BO431-$CB431)^2,(BP431-$CB431)^2,(BQ431-$CB431)^2,(BR431-$CB431)^2,(BS431-$CB431)^2,(BT431-$CB431)^2,(BU431-$CB431)^2,(BV431-$CB431)^2,(BW431-$CB431)^2,(BX431-$CB431)^2,(BY431-$CB431)^2,(BZ431-$CB431)^2,(CA431-$CB431)^2))</f>
        <v>77.91808506513104</v>
      </c>
      <c r="CD431" t="s" s="146">
        <v>132</v>
      </c>
      <c r="CE431" s="301">
        <f>IF(AN431="n/a","n/a",IF(U431&lt;0,"n/a",IF(U431="n/a","n/a",I431+AN431-U431)))</f>
        <v>-10.52932494658461</v>
      </c>
      <c r="CF431" s="301">
        <f>IF(AN431="n/a","n/a",I431+AN431)</f>
        <v>11.65610551699154</v>
      </c>
      <c r="CG431" s="297">
        <f>D431/10+(1000-E431)/100+IF(F431="N",2,IF(F431="Y",1,0))+IF(G431="N",2,IF(G431="Y",1,0))+IF(L431&gt;10,5,L431/2)+IF(S431&gt;100,0,IF(S431&lt;0,0,(100-S431)/10))+IF(U431&gt;100,0,IF(U431&lt;0,0,(100-U431)/10))+IF(X431="-",0,IF(X431="N/A",0,IF(X431&gt;5,0,5-X431)))+IF(Y431&gt;5,0,5-Y431)+IF(Z431="N/A",0,IF(Z431&gt;5,0,5-Z431))+IF(AB431&lt;0,0,IF(AB431="-",0,IF(AB431="N/A",0,IF(AB431&gt;10,5,AB431/2))))+IF(AC431="n/a",0,IF(AC431&lt;0,0,IF(AC431&gt;10,5,AC431/2)))+IF(AE431="n/a",0,IF(AE431&lt;0,0,IF(AE431&gt;10,5,AE431/2)))+AF431/10+IF(AG431&gt;100000,3,IF(AG431&gt;10000,2,IF(AG431&gt;1000,1,0)))+IF(AL431&gt;10,5,AL431/2)+IF(AM431="n/a",0,IF(AM431&gt;10,5,AM431/2))+IF(AN431="n/a",0,IF(AN431&gt;10,5,AN431/2))+IF(AO431="n/a",0,IF(AO431&lt;0,0,IF(AO431&gt;10,5,AO431/2)))+IF(CB431&gt;10,5,CB431/2)</f>
        <v>54.53905947820296</v>
      </c>
      <c r="CH431" s="302">
        <f>IF(AB431="n/a",1.03*AP431,IF(AB431&lt;0,1.01*AP431,IF(AB431&gt;10,1.1*AP431,(1+AB431/100)*AP431)))</f>
        <v>0.505</v>
      </c>
      <c r="CI431" s="303">
        <f>IF($AC431="n/a",1.03*CH431,IF($AC431&lt;0,1.01*CH431,IF($AC431&gt;10,1.1*CH431,(1+$AC431/100)*CH431)))</f>
        <v>0.5555000000000001</v>
      </c>
      <c r="CJ431" s="304">
        <f>IF($AE431="n/a",1.03*CI431,IF($AE431&lt;0,1.01*CI431,IF($AE431&gt;10,1.1*CI431,(1+$AE431/100)*CI431)))</f>
        <v>0.5721650000000001</v>
      </c>
      <c r="CK431" s="304">
        <f>IF($AE431="n/a",1.03*CJ431,IF($AE431&lt;0,1.01*CJ431,IF($AE431&gt;10,1.1*CJ431,(1+$AE431/100)*CJ431)))</f>
        <v>0.5893299500000002</v>
      </c>
      <c r="CL431" s="305">
        <f>IF($AE431="n/a",1.03*CK431,IF($AE431&lt;0,1.01*CK431,IF($AE431&gt;10,1.1*CK431,(1+$AE431/100)*CK431)))</f>
        <v>0.6070098485000003</v>
      </c>
      <c r="CM431" s="303">
        <f>SUM(CH431:CL431)</f>
        <v>2.829004798500001</v>
      </c>
      <c r="CN431" s="300">
        <f>(CM431/H431)*100</f>
        <v>8.444790443283583</v>
      </c>
      <c r="CO431" s="306">
        <v>1.03</v>
      </c>
      <c r="CP431" s="307">
        <v>37.6</v>
      </c>
      <c r="CQ431" s="308">
        <v>-5.1</v>
      </c>
      <c r="CR431" s="307">
        <v>2.7</v>
      </c>
      <c r="CS431" s="308">
        <v>5.6</v>
      </c>
    </row>
    <row r="432" ht="11.25" customHeight="1">
      <c r="A432" t="s" s="110">
        <v>2020</v>
      </c>
      <c r="B432" t="s" s="110">
        <v>2021</v>
      </c>
      <c r="C432" t="s" s="173">
        <v>1450</v>
      </c>
      <c r="D432" s="174">
        <v>8</v>
      </c>
      <c r="E432" s="85">
        <v>393</v>
      </c>
      <c r="F432" t="s" s="118">
        <v>129</v>
      </c>
      <c r="G432" t="s" s="113">
        <v>129</v>
      </c>
      <c r="H432" s="495">
        <v>60.26</v>
      </c>
      <c r="I432" s="177">
        <f>(R432/H432)*100</f>
        <v>1.792233654165284</v>
      </c>
      <c r="J432" s="311">
        <v>0.24</v>
      </c>
      <c r="K432" s="311">
        <v>0.27</v>
      </c>
      <c r="L432" s="177">
        <f>((K432/J432)-1)*100</f>
        <v>12.50000000000002</v>
      </c>
      <c r="M432" s="179">
        <v>42873</v>
      </c>
      <c r="N432" s="179">
        <v>42877</v>
      </c>
      <c r="O432" s="179">
        <v>42892</v>
      </c>
      <c r="P432" t="s" s="173">
        <v>959</v>
      </c>
      <c r="Q432" s="84"/>
      <c r="R432" s="180">
        <f>K432*4</f>
        <v>1.08</v>
      </c>
      <c r="S432" s="181">
        <f>IF(OR(W432&lt;0.01,W432="n/a"),"n/a",R432/W432*100)</f>
        <v>32.04747774480713</v>
      </c>
      <c r="T432" s="182">
        <f>IF(OR(W432&lt;0.01,Z432="n/a"),"n/a",(H432/SQRT(22.5*W432*(H432/Z432))-1)*100)</f>
        <v>110.5840401886996</v>
      </c>
      <c r="U432" s="177">
        <f>IF(OR(W432&lt;0.01,W432="n/a"),"n/a",H432/W432)</f>
        <v>17.88130563798219</v>
      </c>
      <c r="V432" s="183">
        <v>12</v>
      </c>
      <c r="W432" s="176">
        <v>3.37</v>
      </c>
      <c r="X432" s="176">
        <v>1.56</v>
      </c>
      <c r="Y432" s="184">
        <v>1.07</v>
      </c>
      <c r="Z432" s="185">
        <v>5.58</v>
      </c>
      <c r="AA432" s="186">
        <v>30.3</v>
      </c>
      <c r="AB432" s="187">
        <v>8.9</v>
      </c>
      <c r="AC432" s="188">
        <v>8.699999999999999</v>
      </c>
      <c r="AD432" s="189">
        <v>16.7</v>
      </c>
      <c r="AE432" s="189">
        <v>11.48</v>
      </c>
      <c r="AF432" s="190">
        <v>28</v>
      </c>
      <c r="AG432" s="191">
        <v>7724</v>
      </c>
      <c r="AH432" s="192">
        <v>0.1</v>
      </c>
      <c r="AI432" s="193">
        <v>0.36</v>
      </c>
      <c r="AJ432" s="194">
        <f>IF(OR(AD432&lt;0,AD432="n/a",AD432=0,AN432="n/a"),"n/a",AN432/AD432)</f>
        <v>2.020517030084315</v>
      </c>
      <c r="AK432" t="s" s="338">
        <f>IF(OR(AN432&lt;0,AN432="n/a",AO432&lt;0,AO432="n/a"),"n/a",AN432/AO432)</f>
        <v>143</v>
      </c>
      <c r="AL432" s="196">
        <f>((AP432/AQ432)^(1/1)-1)*100</f>
        <v>21.05263157894737</v>
      </c>
      <c r="AM432" s="196">
        <f>IF(AS432=0,"n/a",((AP432/AS432)^(1/3)-1)*100)</f>
        <v>23.36650154998015</v>
      </c>
      <c r="AN432" s="196">
        <f>IF(AV432=0,"n/a",((AP432/AV432)^(1/5)-1)*100)</f>
        <v>33.74263440240806</v>
      </c>
      <c r="AO432" t="s" s="338">
        <f>IF(BB432=0,"n/a",((AP432/BB432)^(1/10)-1)*100)</f>
        <v>143</v>
      </c>
      <c r="AP432" s="194">
        <v>0.92</v>
      </c>
      <c r="AQ432" s="194">
        <v>0.76</v>
      </c>
      <c r="AR432" s="194">
        <v>0.61</v>
      </c>
      <c r="AS432" s="194">
        <v>0.49</v>
      </c>
      <c r="AT432" s="199"/>
      <c r="AU432" s="194">
        <v>0.36</v>
      </c>
      <c r="AV432" s="194">
        <v>0.215</v>
      </c>
      <c r="AW432" s="199"/>
      <c r="AX432" s="200">
        <v>0.14</v>
      </c>
      <c r="AY432" s="370">
        <v>0</v>
      </c>
      <c r="AZ432" s="203">
        <v>0</v>
      </c>
      <c r="BA432" s="203">
        <v>0</v>
      </c>
      <c r="BB432" s="203">
        <v>0</v>
      </c>
      <c r="BC432" s="203">
        <v>0</v>
      </c>
      <c r="BD432" s="203">
        <v>0</v>
      </c>
      <c r="BE432" s="203">
        <v>0</v>
      </c>
      <c r="BF432" s="203">
        <v>0</v>
      </c>
      <c r="BG432" s="203">
        <v>0</v>
      </c>
      <c r="BH432" s="203">
        <v>0</v>
      </c>
      <c r="BI432" s="204">
        <v>0</v>
      </c>
      <c r="BJ432" s="200">
        <f>SUM(AP432:BI432)</f>
        <v>3.495</v>
      </c>
      <c r="BK432" s="205">
        <f>((AP432/AQ432)-1)*100</f>
        <v>21.05263157894737</v>
      </c>
      <c r="BL432" s="205">
        <f>((AQ432/AR432)-1)*100</f>
        <v>24.59016393442624</v>
      </c>
      <c r="BM432" s="205">
        <f>((AR432/AS432)-1)*100</f>
        <v>24.48979591836735</v>
      </c>
      <c r="BN432" s="205">
        <f>IF(AU432=0,0,IF(AU432&gt;AS432,0,((AS432/AU432)-1)*100))</f>
        <v>36.11111111111111</v>
      </c>
      <c r="BO432" s="205">
        <f>IF(AV432=0,0,IF(AV432&gt;AU432,0,((AU432/AV432)-1)*100))</f>
        <v>67.44186046511626</v>
      </c>
      <c r="BP432" s="205">
        <f>IF(AX432=0,0,IF(AX432&gt;AV432,0,((AV432/AX432)-1)*100))</f>
        <v>53.57142857142856</v>
      </c>
      <c r="BQ432" s="206">
        <f>IF(AY432=0,0,IF(AY432&gt;AX432,0,((AX432/AY432)-1)*100))</f>
        <v>0</v>
      </c>
      <c r="BR432" s="207">
        <f>IF(AZ432=0,0,IF(AZ432&gt;AY432,0,((AY432/AZ432)-1)*100))</f>
        <v>0</v>
      </c>
      <c r="BS432" s="207">
        <f>IF(BA432=0,0,IF(BA432&gt;AZ432,0,((AZ432/BA432)-1)*100))</f>
        <v>0</v>
      </c>
      <c r="BT432" s="207">
        <f>IF(BB432=0,0,IF(BB432&gt;BA432,0,((BA432/BB432)-1)*100))</f>
        <v>0</v>
      </c>
      <c r="BU432" s="207">
        <f>IF(BC432=0,0,IF(BC432&gt;BB432,0,((BB432/BC432)-1)*100))</f>
        <v>0</v>
      </c>
      <c r="BV432" s="207">
        <f>IF(BD432=0,0,IF(BD432&gt;BC432,0,((BC432/BD432)-1)*100))</f>
        <v>0</v>
      </c>
      <c r="BW432" s="207">
        <f>IF(BE432=0,0,IF(BE432&gt;BD432,0,((BD432/BE432)-1)*100))</f>
        <v>0</v>
      </c>
      <c r="BX432" s="207">
        <f>IF(BF432=0,0,IF(BF432&gt;BE432,0,((BE432/BF432)-1)*100))</f>
        <v>0</v>
      </c>
      <c r="BY432" s="207">
        <f>IF(BG432=0,0,IF(BG432&gt;BF432,0,((BF432/BG432)-1)*100))</f>
        <v>0</v>
      </c>
      <c r="BZ432" s="207">
        <f>IF(BH432=0,0,IF(BH432&gt;BG432,0,((BG432/BH432)-1)*100))</f>
        <v>0</v>
      </c>
      <c r="CA432" s="208">
        <f>IF(BI432=0,0,IF(BI432&gt;BH432,0,((BH432/BI432)-1)*100))</f>
        <v>0</v>
      </c>
      <c r="CB432" s="205">
        <f>AVERAGE(BK432:CA432)</f>
        <v>13.36805832819982</v>
      </c>
      <c r="CC432" s="205">
        <f>SQRT(AVERAGE((BK432-$CB432)^2,(BL432-$CB432)^2,(BM432-$CB432)^2,(BN432-$CB432)^2,(BO432-$CB432)^2,(BP432-$CB432)^2,(BQ432-$CB432)^2,(BR432-$CB432)^2,(BS432-$CB432)^2,(BT432-$CB432)^2,(BU432-$CB432)^2,(BV432-$CB432)^2,(BW432-$CB432)^2,(BX432-$CB432)^2,(BY432-$CB432)^2,(BZ432-$CB432)^2,(CA432-$CB432)^2))</f>
        <v>20.76757893473613</v>
      </c>
      <c r="CD432" t="s" s="110">
        <v>302</v>
      </c>
      <c r="CE432" s="209">
        <f>IF(AN432="n/a","n/a",IF(U432&lt;0,"n/a",IF(U432="n/a","n/a",I432+AN432-U432)))</f>
        <v>17.65356241859115</v>
      </c>
      <c r="CF432" s="209">
        <f>IF(AN432="n/a","n/a",I432+AN432)</f>
        <v>35.53486805657334</v>
      </c>
      <c r="CG432" s="205">
        <f>D432/10+(1000-E432)/100+IF(F432="N",2,IF(F432="Y",1,0))+IF(G432="N",2,IF(G432="Y",1,0))+IF(L432&gt;10,5,L432/2)+IF(S432&gt;100,0,IF(S432&lt;0,0,(100-S432)/10))+IF(U432&gt;100,0,IF(U432&lt;0,0,(100-U432)/10))+IF(X432="-",0,IF(X432="N/A",0,IF(X432&gt;5,0,5-X432)))+IF(Y432&gt;5,0,5-Y432)+IF(Z432="N/A",0,IF(Z432&gt;5,0,5-Z432))+IF(AB432&lt;0,0,IF(AB432="-",0,IF(AB432="N/A",0,IF(AB432&gt;10,5,AB432/2))))+IF(AC432="n/a",0,IF(AC432&lt;0,0,IF(AC432&gt;10,5,AC432/2)))+IF(AE432="n/a",0,IF(AE432&lt;0,0,IF(AE432&gt;10,5,AE432/2)))+AF432/10+IF(AG432&gt;100000,3,IF(AG432&gt;10000,2,IF(AG432&gt;1000,1,0)))+IF(AL432&gt;10,5,AL432/2)+IF(AM432="n/a",0,IF(AM432&gt;10,5,AM432/2))+IF(AN432="n/a",0,IF(AN432&gt;10,5,AN432/2))+IF(AO432="n/a",0,IF(AO432&lt;0,0,IF(AO432&gt;10,5,AO432/2)))+IF(CB432&gt;10,5,CB432/2)</f>
        <v>71.84712166172108</v>
      </c>
      <c r="CH432" s="315">
        <f>IF(AB432="n/a",1.03*AP432,IF(AB432&lt;0,1.01*AP432,IF(AB432&gt;10,1.1*AP432,(1+AB432/100)*AP432)))</f>
        <v>1.00188</v>
      </c>
      <c r="CI432" s="211">
        <f>IF($AC432="n/a",1.03*CH432,IF($AC432&lt;0,1.01*CH432,IF($AC432&gt;10,1.1*CH432,(1+$AC432/100)*CH432)))</f>
        <v>1.08904356</v>
      </c>
      <c r="CJ432" s="212">
        <f>IF($AE432="n/a",1.03*CI432,IF($AE432&lt;0,1.01*CI432,IF($AE432&gt;10,1.1*CI432,(1+$AE432/100)*CI432)))</f>
        <v>1.197947916</v>
      </c>
      <c r="CK432" s="212">
        <f>IF($AE432="n/a",1.03*CJ432,IF($AE432&lt;0,1.01*CJ432,IF($AE432&gt;10,1.1*CJ432,(1+$AE432/100)*CJ432)))</f>
        <v>1.3177427076</v>
      </c>
      <c r="CL432" s="210">
        <f>IF($AE432="n/a",1.03*CK432,IF($AE432&lt;0,1.01*CK432,IF($AE432&gt;10,1.1*CK432,(1+$AE432/100)*CK432)))</f>
        <v>1.449516978360001</v>
      </c>
      <c r="CM432" s="211">
        <f>SUM(CH432:CL432)</f>
        <v>6.056131161960002</v>
      </c>
      <c r="CN432" s="208">
        <f>(CM432/H432)*100</f>
        <v>10.05000192824428</v>
      </c>
      <c r="CO432" s="213">
        <v>1.29</v>
      </c>
      <c r="CP432" s="214">
        <v>20.8</v>
      </c>
      <c r="CQ432" s="215">
        <v>-23</v>
      </c>
      <c r="CR432" s="214">
        <v>0.2</v>
      </c>
      <c r="CS432" s="215">
        <v>-2.9</v>
      </c>
    </row>
    <row r="433" ht="11.25" customHeight="1">
      <c r="A433" t="s" s="116">
        <v>2022</v>
      </c>
      <c r="B433" t="s" s="116">
        <v>2023</v>
      </c>
      <c r="C433" t="s" s="227">
        <v>128</v>
      </c>
      <c r="D433" s="218">
        <v>5</v>
      </c>
      <c r="E433" s="85">
        <v>778</v>
      </c>
      <c r="F433" t="s" s="220">
        <v>129</v>
      </c>
      <c r="G433" t="s" s="221">
        <v>129</v>
      </c>
      <c r="H433" s="493">
        <v>41.42</v>
      </c>
      <c r="I433" s="223">
        <f>(R433/H433)*100</f>
        <v>1.641718976339932</v>
      </c>
      <c r="J433" s="224">
        <v>0.15</v>
      </c>
      <c r="K433" s="224">
        <v>0.17</v>
      </c>
      <c r="L433" s="223">
        <f>((K433/J433)-1)*100</f>
        <v>13.33333333333335</v>
      </c>
      <c r="M433" s="226">
        <v>42899</v>
      </c>
      <c r="N433" s="226">
        <v>42901</v>
      </c>
      <c r="O433" s="226">
        <v>42916</v>
      </c>
      <c r="P433" t="s" s="227">
        <v>186</v>
      </c>
      <c r="Q433" s="316"/>
      <c r="R433" s="225">
        <f>K433*4</f>
        <v>0.68</v>
      </c>
      <c r="S433" s="228">
        <f>IF(OR(W433&lt;0.01,W433="n/a"),"n/a",R433/W433*100)</f>
        <v>31.19266055045872</v>
      </c>
      <c r="T433" s="229">
        <f>IF(OR(W433&lt;0.01,Z433="n/a"),"n/a",(H433/SQRT(22.5*W433*(H433/Z433))-1)*100)</f>
        <v>26.66666666666666</v>
      </c>
      <c r="U433" s="223">
        <f>IF(OR(W433&lt;0.01,W433="n/a"),"n/a",H433/W433)</f>
        <v>19</v>
      </c>
      <c r="V433" s="230">
        <v>12</v>
      </c>
      <c r="W433" s="222">
        <v>2.18</v>
      </c>
      <c r="X433" s="222">
        <v>1.9</v>
      </c>
      <c r="Y433" s="231">
        <v>5.32</v>
      </c>
      <c r="Z433" s="232">
        <v>1.9</v>
      </c>
      <c r="AA433" s="233">
        <v>10.4</v>
      </c>
      <c r="AB433" s="234">
        <v>1.9</v>
      </c>
      <c r="AC433" s="235">
        <v>3.73</v>
      </c>
      <c r="AD433" s="236">
        <v>10.8</v>
      </c>
      <c r="AE433" s="236">
        <v>10</v>
      </c>
      <c r="AF433" s="237">
        <v>6</v>
      </c>
      <c r="AG433" s="238">
        <v>940</v>
      </c>
      <c r="AH433" s="239">
        <v>5.6</v>
      </c>
      <c r="AI433" s="240">
        <v>0.16</v>
      </c>
      <c r="AJ433" s="241">
        <f>IF(OR(AD433&lt;0,AD433="n/a",AD433=0,AN433="n/a"),"n/a",AN433/AD433)</f>
        <v>0.9959846597063894</v>
      </c>
      <c r="AK433" s="242">
        <f>IF(OR(AN433&lt;0,AN433="n/a",AO433&lt;0,AO433="n/a"),"n/a",AN433/AO433)</f>
        <v>4.766916595744062</v>
      </c>
      <c r="AL433" s="243">
        <f>((AP433/AQ433)^(1/1)-1)*100</f>
        <v>15.38461538461537</v>
      </c>
      <c r="AM433" s="243">
        <f>IF(AS433=0,"n/a",((AP433/AS433)^(1/3)-1)*100)</f>
        <v>12.6247880443606</v>
      </c>
      <c r="AN433" s="243">
        <f>IF(AV433=0,"n/a",((AP433/AV433)^(1/5)-1)*100)</f>
        <v>10.75663432482901</v>
      </c>
      <c r="AO433" s="244">
        <f>IF(BB433=0,"n/a",((AP433/BB433)^(1/10)-1)*100)</f>
        <v>2.256518256357287</v>
      </c>
      <c r="AP433" s="321">
        <v>0.6</v>
      </c>
      <c r="AQ433" s="241">
        <v>0.52</v>
      </c>
      <c r="AR433" s="321">
        <v>0.44</v>
      </c>
      <c r="AS433" s="241">
        <v>0.42</v>
      </c>
      <c r="AT433" s="245"/>
      <c r="AU433" s="321">
        <v>0.36</v>
      </c>
      <c r="AV433" s="321">
        <v>0.36</v>
      </c>
      <c r="AW433" s="245"/>
      <c r="AX433" s="583">
        <v>0.4</v>
      </c>
      <c r="AY433" s="394">
        <v>0.52</v>
      </c>
      <c r="AZ433" s="317">
        <v>0.52</v>
      </c>
      <c r="BA433" s="248">
        <v>0.52</v>
      </c>
      <c r="BB433" s="248">
        <v>0.48</v>
      </c>
      <c r="BC433" s="248">
        <v>0.45</v>
      </c>
      <c r="BD433" s="248">
        <v>0.43</v>
      </c>
      <c r="BE433" s="317">
        <v>0.4</v>
      </c>
      <c r="BF433" s="317">
        <v>0.4</v>
      </c>
      <c r="BG433" s="248">
        <v>0.4</v>
      </c>
      <c r="BH433" s="248">
        <v>0.395</v>
      </c>
      <c r="BI433" s="249">
        <v>0.35</v>
      </c>
      <c r="BJ433" s="246">
        <f>SUM(AP433:BI433)</f>
        <v>7.965000000000002</v>
      </c>
      <c r="BK433" s="250">
        <f>((AP433/AQ433)-1)*100</f>
        <v>15.38461538461537</v>
      </c>
      <c r="BL433" s="250">
        <f>((AQ433/AR433)-1)*100</f>
        <v>18.18181818181819</v>
      </c>
      <c r="BM433" s="250">
        <f>((AR433/AS433)-1)*100</f>
        <v>4.761904761904767</v>
      </c>
      <c r="BN433" s="250">
        <f>IF(AU433=0,0,IF(AU433&gt;AS433,0,((AS433/AU433)-1)*100))</f>
        <v>16.66666666666667</v>
      </c>
      <c r="BO433" s="250">
        <f>IF(AV433=0,0,IF(AV433&gt;AU433,0,((AU433/AV433)-1)*100))</f>
        <v>0</v>
      </c>
      <c r="BP433" s="250">
        <f>IF(AX433=0,0,IF(AX433&gt;AV433,0,((AV433/AX433)-1)*100))</f>
        <v>0</v>
      </c>
      <c r="BQ433" s="251">
        <f>IF(AY433=0,0,IF(AY433&gt;AX433,0,((AX433/AY433)-1)*100))</f>
        <v>0</v>
      </c>
      <c r="BR433" s="252">
        <f>IF(AZ433=0,0,IF(AZ433&gt;AY433,0,((AY433/AZ433)-1)*100))</f>
        <v>0</v>
      </c>
      <c r="BS433" s="252">
        <f>IF(BA433=0,0,IF(BA433&gt;AZ433,0,((AZ433/BA433)-1)*100))</f>
        <v>0</v>
      </c>
      <c r="BT433" s="252">
        <f>IF(BB433=0,0,IF(BB433&gt;BA433,0,((BA433/BB433)-1)*100))</f>
        <v>8.333333333333348</v>
      </c>
      <c r="BU433" s="252">
        <f>IF(BC433=0,0,IF(BC433&gt;BB433,0,((BB433/BC433)-1)*100))</f>
        <v>6.666666666666665</v>
      </c>
      <c r="BV433" s="252">
        <f>IF(BD433=0,0,IF(BD433&gt;BC433,0,((BC433/BD433)-1)*100))</f>
        <v>4.651162790697683</v>
      </c>
      <c r="BW433" s="252">
        <f>IF(BE433=0,0,IF(BE433&gt;BD433,0,((BD433/BE433)-1)*100))</f>
        <v>7.499999999999996</v>
      </c>
      <c r="BX433" s="252">
        <f>IF(BF433=0,0,IF(BF433&gt;BE433,0,((BE433/BF433)-1)*100))</f>
        <v>0</v>
      </c>
      <c r="BY433" s="252">
        <f>IF(BG433=0,0,IF(BG433&gt;BF433,0,((BF433/BG433)-1)*100))</f>
        <v>0</v>
      </c>
      <c r="BZ433" s="252">
        <f>IF(BH433=0,0,IF(BH433&gt;BG433,0,((BG433/BH433)-1)*100))</f>
        <v>1.265822784810133</v>
      </c>
      <c r="CA433" s="253">
        <f>IF(BI433=0,0,IF(BI433&gt;BH433,0,((BH433/BI433)-1)*100))</f>
        <v>12.85714285714288</v>
      </c>
      <c r="CB433" s="250">
        <f>AVERAGE(BK433:CA433)</f>
        <v>5.662890201626807</v>
      </c>
      <c r="CC433" s="250">
        <f>SQRT(AVERAGE((BK433-$CB433)^2,(BL433-$CB433)^2,(BM433-$CB433)^2,(BN433-$CB433)^2,(BO433-$CB433)^2,(BP433-$CB433)^2,(BQ433-$CB433)^2,(BR433-$CB433)^2,(BS433-$CB433)^2,(BT433-$CB433)^2,(BU433-$CB433)^2,(BV433-$CB433)^2,(BW433-$CB433)^2,(BX433-$CB433)^2,(BY433-$CB433)^2,(BZ433-$CB433)^2,(CA433-$CB433)^2))</f>
        <v>6.330307674094416</v>
      </c>
      <c r="CD433" t="s" s="116">
        <v>132</v>
      </c>
      <c r="CE433" s="254">
        <f>IF(AN433="n/a","n/a",IF(U433&lt;0,"n/a",IF(U433="n/a","n/a",I433+AN433-U433)))</f>
        <v>-6.601646698831061</v>
      </c>
      <c r="CF433" s="254">
        <f>IF(AN433="n/a","n/a",I433+AN433)</f>
        <v>12.39835330116894</v>
      </c>
      <c r="CG433" s="250">
        <f>D433/10+(1000-E433)/100+IF(F433="N",2,IF(F433="Y",1,0))+IF(G433="N",2,IF(G433="Y",1,0))+IF(L433&gt;10,5,L433/2)+IF(S433&gt;100,0,IF(S433&lt;0,0,(100-S433)/10))+IF(U433&gt;100,0,IF(U433&lt;0,0,(100-U433)/10))+IF(X433="-",0,IF(X433="N/A",0,IF(X433&gt;5,0,5-X433)))+IF(Y433&gt;5,0,5-Y433)+IF(Z433="N/A",0,IF(Z433&gt;5,0,5-Z433))+IF(AB433&lt;0,0,IF(AB433="-",0,IF(AB433="N/A",0,IF(AB433&gt;10,5,AB433/2))))+IF(AC433="n/a",0,IF(AC433&lt;0,0,IF(AC433&gt;10,5,AC433/2)))+IF(AE433="n/a",0,IF(AE433&lt;0,0,IF(AE433&gt;10,5,AE433/2)))+AF433/10+IF(AG433&gt;100000,3,IF(AG433&gt;10000,2,IF(AG433&gt;1000,1,0)))+IF(AL433&gt;10,5,AL433/2)+IF(AM433="n/a",0,IF(AM433&gt;10,5,AM433/2))+IF(AN433="n/a",0,IF(AN433&gt;10,5,AN433/2))+IF(AO433="n/a",0,IF(AO433&lt;0,0,IF(AO433&gt;10,5,AO433/2)))+IF(CB433&gt;10,5,CB433/2)</f>
        <v>56.27543817394618</v>
      </c>
      <c r="CH433" s="255">
        <f>IF(AB433="n/a",1.03*AP433,IF(AB433&lt;0,1.01*AP433,IF(AB433&gt;10,1.1*AP433,(1+AB433/100)*AP433)))</f>
        <v>0.6113999999999999</v>
      </c>
      <c r="CI433" s="256">
        <f>IF($AC433="n/a",1.03*CH433,IF($AC433&lt;0,1.01*CH433,IF($AC433&gt;10,1.1*CH433,(1+$AC433/100)*CH433)))</f>
        <v>0.63420522</v>
      </c>
      <c r="CJ433" s="257">
        <f>IF($AE433="n/a",1.03*CI433,IF($AE433&lt;0,1.01*CI433,IF($AE433&gt;10,1.1*CI433,(1+$AE433/100)*CI433)))</f>
        <v>0.697625742</v>
      </c>
      <c r="CK433" s="257">
        <f>IF($AE433="n/a",1.03*CJ433,IF($AE433&lt;0,1.01*CJ433,IF($AE433&gt;10,1.1*CJ433,(1+$AE433/100)*CJ433)))</f>
        <v>0.7673883162000001</v>
      </c>
      <c r="CL433" s="258">
        <f>IF($AE433="n/a",1.03*CK433,IF($AE433&lt;0,1.01*CK433,IF($AE433&gt;10,1.1*CK433,(1+$AE433/100)*CK433)))</f>
        <v>0.8441271478200002</v>
      </c>
      <c r="CM433" s="256">
        <f>SUM(CH433:CL433)</f>
        <v>3.554746426020</v>
      </c>
      <c r="CN433" s="253">
        <f>(CM433/H433)*100</f>
        <v>8.5821980348141</v>
      </c>
      <c r="CO433" s="259">
        <v>0.9399999999999999</v>
      </c>
      <c r="CP433" s="260">
        <v>62.9</v>
      </c>
      <c r="CQ433" s="261">
        <v>-4.2</v>
      </c>
      <c r="CR433" s="260">
        <v>7.9</v>
      </c>
      <c r="CS433" s="261">
        <v>14</v>
      </c>
    </row>
    <row r="434" ht="11.25" customHeight="1">
      <c r="A434" t="s" s="227">
        <v>2024</v>
      </c>
      <c r="B434" t="s" s="116">
        <v>2025</v>
      </c>
      <c r="C434" t="s" s="227">
        <v>128</v>
      </c>
      <c r="D434" s="218">
        <v>6</v>
      </c>
      <c r="E434" s="85">
        <v>688</v>
      </c>
      <c r="F434" t="s" s="220">
        <v>129</v>
      </c>
      <c r="G434" t="s" s="221">
        <v>129</v>
      </c>
      <c r="H434" s="343">
        <v>57.25</v>
      </c>
      <c r="I434" s="223">
        <f>(R434/H434)*100</f>
        <v>1.781659388646288</v>
      </c>
      <c r="J434" s="224">
        <v>0.49</v>
      </c>
      <c r="K434" s="224">
        <v>0.51</v>
      </c>
      <c r="L434" s="223">
        <f>((K434/J434)-1)*100</f>
        <v>4.081632653061229</v>
      </c>
      <c r="M434" s="226">
        <v>43021</v>
      </c>
      <c r="N434" s="226">
        <v>43024</v>
      </c>
      <c r="O434" s="226">
        <v>43039</v>
      </c>
      <c r="P434" t="s" s="227">
        <v>743</v>
      </c>
      <c r="Q434" t="s" s="227">
        <v>2026</v>
      </c>
      <c r="R434" s="225">
        <f>K434*2</f>
        <v>1.02</v>
      </c>
      <c r="S434" s="228">
        <f>IF(OR(W434&lt;0.01,W434="n/a"),"n/a",R434/W434*100)</f>
        <v>33.11688311688312</v>
      </c>
      <c r="T434" s="229">
        <f>IF(OR(W434&lt;0.01,Z434="n/a"),"n/a",(H434/SQRT(22.5*W434*(H434/Z434))-1)*100)</f>
        <v>29.81838796108143</v>
      </c>
      <c r="U434" s="223">
        <f>IF(OR(W434&lt;0.01,W434="n/a"),"n/a",H434/W434)</f>
        <v>18.58766233766234</v>
      </c>
      <c r="V434" s="230">
        <v>12</v>
      </c>
      <c r="W434" s="344">
        <v>3.08</v>
      </c>
      <c r="X434" t="s" s="348">
        <v>143</v>
      </c>
      <c r="Y434" s="504">
        <v>8.43</v>
      </c>
      <c r="Z434" s="346">
        <v>2.04</v>
      </c>
      <c r="AA434" t="s" s="349">
        <v>143</v>
      </c>
      <c r="AB434" t="s" s="345">
        <v>143</v>
      </c>
      <c r="AC434" t="s" s="349">
        <v>143</v>
      </c>
      <c r="AD434" t="s" s="348">
        <v>143</v>
      </c>
      <c r="AE434" t="s" s="348">
        <v>143</v>
      </c>
      <c r="AF434" s="237">
        <v>0</v>
      </c>
      <c r="AG434" s="350">
        <v>64</v>
      </c>
      <c r="AH434" t="s" s="348">
        <v>143</v>
      </c>
      <c r="AI434" t="s" s="348">
        <v>143</v>
      </c>
      <c r="AJ434" t="s" s="265">
        <f>IF(OR(AD434&lt;0,AD434="n/a",AD434=0,AN434="n/a"),"n/a",AN434/AD434)</f>
        <v>143</v>
      </c>
      <c r="AK434" t="s" s="265">
        <f>IF(OR(AN434&lt;0,AN434="n/a",AO434&lt;0,AO434="n/a"),"n/a",AN434/AO434)</f>
        <v>143</v>
      </c>
      <c r="AL434" s="243">
        <f>((AP434/AQ434)^(1/1)-1)*100</f>
        <v>12.5</v>
      </c>
      <c r="AM434" s="243">
        <f>IF(AS434=0,"n/a",((AP434/AS434)^(1/3)-1)*100)</f>
        <v>19.30414882630402</v>
      </c>
      <c r="AN434" t="s" s="265">
        <f>IF(AV434=0,"n/a",((AP434/AV434)^(1/5)-1)*100)</f>
        <v>143</v>
      </c>
      <c r="AO434" t="s" s="265">
        <f>IF(BB434=0,"n/a",((AP434/BB434)^(1/10)-1)*100)</f>
        <v>143</v>
      </c>
      <c r="AP434" s="241">
        <v>0.9</v>
      </c>
      <c r="AQ434" s="241">
        <v>0.8</v>
      </c>
      <c r="AR434" s="241">
        <v>0.65</v>
      </c>
      <c r="AS434" s="241">
        <v>0.53</v>
      </c>
      <c r="AT434" s="245"/>
      <c r="AU434" s="241">
        <v>0.4</v>
      </c>
      <c r="AV434" s="321">
        <v>0</v>
      </c>
      <c r="AW434" s="245"/>
      <c r="AX434" s="583">
        <v>0</v>
      </c>
      <c r="AY434" s="394">
        <v>0</v>
      </c>
      <c r="AZ434" s="317">
        <v>0</v>
      </c>
      <c r="BA434" s="317">
        <v>0</v>
      </c>
      <c r="BB434" s="317">
        <v>0</v>
      </c>
      <c r="BC434" s="317">
        <v>0</v>
      </c>
      <c r="BD434" s="317">
        <v>0</v>
      </c>
      <c r="BE434" s="317">
        <v>0</v>
      </c>
      <c r="BF434" s="317">
        <v>0</v>
      </c>
      <c r="BG434" s="317">
        <v>0</v>
      </c>
      <c r="BH434" s="317">
        <v>0</v>
      </c>
      <c r="BI434" s="401">
        <v>0</v>
      </c>
      <c r="BJ434" s="246">
        <f>SUM(AP434:BI434)</f>
        <v>3.28</v>
      </c>
      <c r="BK434" s="250">
        <f>((AP434/AQ434)-1)*100</f>
        <v>12.5</v>
      </c>
      <c r="BL434" s="250">
        <f>((AQ434/AR434)-1)*100</f>
        <v>23.07692307692308</v>
      </c>
      <c r="BM434" s="250">
        <f>((AR434/AS434)-1)*100</f>
        <v>22.64150943396226</v>
      </c>
      <c r="BN434" s="250">
        <f>IF(AU434=0,0,IF(AU434&gt;AS434,0,((AS434/AU434)-1)*100))</f>
        <v>32.49999999999999</v>
      </c>
      <c r="BO434" s="250">
        <f>IF(AV434=0,0,IF(AV434&gt;AU434,0,((AU434/AV434)-1)*100))</f>
        <v>0</v>
      </c>
      <c r="BP434" s="250">
        <f>IF(AX434=0,0,IF(AX434&gt;AV434,0,((AV434/AX434)-1)*100))</f>
        <v>0</v>
      </c>
      <c r="BQ434" s="251">
        <f>IF(AY434=0,0,IF(AY434&gt;AX434,0,((AX434/AY434)-1)*100))</f>
        <v>0</v>
      </c>
      <c r="BR434" s="252">
        <f>IF(AZ434=0,0,IF(AZ434&gt;AY434,0,((AY434/AZ434)-1)*100))</f>
        <v>0</v>
      </c>
      <c r="BS434" s="252">
        <f>IF(BA434=0,0,IF(BA434&gt;AZ434,0,((AZ434/BA434)-1)*100))</f>
        <v>0</v>
      </c>
      <c r="BT434" s="252">
        <f>IF(BB434=0,0,IF(BB434&gt;BA434,0,((BA434/BB434)-1)*100))</f>
        <v>0</v>
      </c>
      <c r="BU434" s="252">
        <f>IF(BC434=0,0,IF(BC434&gt;BB434,0,((BB434/BC434)-1)*100))</f>
        <v>0</v>
      </c>
      <c r="BV434" s="252">
        <f>IF(BD434=0,0,IF(BD434&gt;BC434,0,((BC434/BD434)-1)*100))</f>
        <v>0</v>
      </c>
      <c r="BW434" s="252">
        <f>IF(BE434=0,0,IF(BE434&gt;BD434,0,((BD434/BE434)-1)*100))</f>
        <v>0</v>
      </c>
      <c r="BX434" s="252">
        <f>IF(BF434=0,0,IF(BF434&gt;BE434,0,((BE434/BF434)-1)*100))</f>
        <v>0</v>
      </c>
      <c r="BY434" s="252">
        <f>IF(BG434=0,0,IF(BG434&gt;BF434,0,((BF434/BG434)-1)*100))</f>
        <v>0</v>
      </c>
      <c r="BZ434" s="252">
        <f>IF(BH434=0,0,IF(BH434&gt;BG434,0,((BG434/BH434)-1)*100))</f>
        <v>0</v>
      </c>
      <c r="CA434" s="253">
        <f>IF(BI434=0,0,IF(BI434&gt;BH434,0,((BH434/BI434)-1)*100))</f>
        <v>0</v>
      </c>
      <c r="CB434" s="250">
        <f>AVERAGE(BK434:CA434)</f>
        <v>5.336378382993254</v>
      </c>
      <c r="CC434" s="250">
        <f>SQRT(AVERAGE((BK434-$CB434)^2,(BL434-$CB434)^2,(BM434-$CB434)^2,(BN434-$CB434)^2,(BO434-$CB434)^2,(BP434-$CB434)^2,(BQ434-$CB434)^2,(BR434-$CB434)^2,(BS434-$CB434)^2,(BT434-$CB434)^2,(BU434-$CB434)^2,(BV434-$CB434)^2,(BW434-$CB434)^2,(BX434-$CB434)^2,(BY434-$CB434)^2,(BZ434-$CB434)^2,(CA434-$CB434)^2))</f>
        <v>10.21410341565353</v>
      </c>
      <c r="CD434" t="s" s="116">
        <v>132</v>
      </c>
      <c r="CE434" t="s" s="402">
        <f>IF(AN434="n/a","n/a",IF(U434&lt;0,"n/a",IF(U434="n/a","n/a",I434+AN434-U434)))</f>
        <v>143</v>
      </c>
      <c r="CF434" t="s" s="402">
        <f>IF(AN434="n/a","n/a",I434+AN434)</f>
        <v>143</v>
      </c>
      <c r="CG434" s="250">
        <f>D434/10+(1000-E434)/100+IF(F434="N",2,IF(F434="Y",1,0))+IF(G434="N",2,IF(G434="Y",1,0))+IF(L434&gt;10,5,L434/2)+IF(S434&gt;100,0,IF(S434&lt;0,0,(100-S434)/10))+IF(U434&gt;100,0,IF(U434&lt;0,0,(100-U434)/10))+IF(X434="-",0,IF(X434="N/A",0,IF(X434&gt;5,0,5-X434)))+IF(Y434&gt;5,0,5-Y434)+IF(Z434="N/A",0,IF(Z434&gt;5,0,5-Z434))+IF(AB434&lt;0,0,IF(AB434="-",0,IF(AB434="N/A",0,IF(AB434&gt;10,5,AB434/2))))+IF(AC434="n/a",0,IF(AC434&lt;0,0,IF(AC434&gt;10,5,AC434/2)))+IF(AE434="n/a",0,IF(AE434&lt;0,0,IF(AE434&gt;10,5,AE434/2)))+AF434/10+IF(AG434&gt;100000,3,IF(AG434&gt;10000,2,IF(AG434&gt;1000,1,0)))+IF(AL434&gt;10,5,AL434/2)+IF(AM434="n/a",0,IF(AM434&gt;10,5,AM434/2))+IF(AN434="n/a",0,IF(AN434&gt;10,5,AN434/2))+IF(AO434="n/a",0,IF(AO434&lt;0,0,IF(AO434&gt;10,5,AO434/2)))+IF(CB434&gt;10,5,CB434/2)</f>
        <v>36.2185509725727</v>
      </c>
      <c r="CH434" s="255">
        <f>IF(AB434="n/a",1.03*AP434,IF(AB434&lt;0,1.01*AP434,IF(AB434&gt;10,1.1*AP434,(1+AB434/100)*AP434)))</f>
        <v>0.927</v>
      </c>
      <c r="CI434" s="256">
        <f>IF($AC434="n/a",1.03*CH434,IF($AC434&lt;0,1.01*CH434,IF($AC434&gt;10,1.1*CH434,(1+$AC434/100)*CH434)))</f>
        <v>0.95481</v>
      </c>
      <c r="CJ434" s="257">
        <f>IF($AE434="n/a",1.03*CI434,IF($AE434&lt;0,1.01*CI434,IF($AE434&gt;10,1.1*CI434,(1+$AE434/100)*CI434)))</f>
        <v>0.9834543000000001</v>
      </c>
      <c r="CK434" s="257">
        <f>IF($AE434="n/a",1.03*CJ434,IF($AE434&lt;0,1.01*CJ434,IF($AE434&gt;10,1.1*CJ434,(1+$AE434/100)*CJ434)))</f>
        <v>1.012957929</v>
      </c>
      <c r="CL434" s="258">
        <f>IF($AE434="n/a",1.03*CK434,IF($AE434&lt;0,1.01*CK434,IF($AE434&gt;10,1.1*CK434,(1+$AE434/100)*CK434)))</f>
        <v>1.043346666870</v>
      </c>
      <c r="CM434" s="256">
        <f>SUM(CH434:CL434)</f>
        <v>4.921568895870001</v>
      </c>
      <c r="CN434" s="253">
        <f>(CM434/H434)*100</f>
        <v>8.596626892349345</v>
      </c>
      <c r="CO434" t="s" s="348">
        <v>143</v>
      </c>
      <c r="CP434" t="s" s="345">
        <v>143</v>
      </c>
      <c r="CQ434" s="553">
        <v>-9.1</v>
      </c>
      <c r="CR434" s="351">
        <v>-4.3</v>
      </c>
      <c r="CS434" s="352">
        <v>-6</v>
      </c>
    </row>
    <row r="435" ht="11.25" customHeight="1">
      <c r="A435" t="s" s="116">
        <v>2027</v>
      </c>
      <c r="B435" t="s" s="116">
        <v>2028</v>
      </c>
      <c r="C435" t="s" s="116">
        <v>594</v>
      </c>
      <c r="D435" s="218">
        <v>7</v>
      </c>
      <c r="E435" s="85">
        <v>534</v>
      </c>
      <c r="F435" t="s" s="220">
        <v>129</v>
      </c>
      <c r="G435" t="s" s="221">
        <v>129</v>
      </c>
      <c r="H435" s="493">
        <v>32.52</v>
      </c>
      <c r="I435" s="223">
        <f>(R435/H435)*100</f>
        <v>1.599015990159901</v>
      </c>
      <c r="J435" s="224">
        <v>0.11</v>
      </c>
      <c r="K435" s="224">
        <v>0.13</v>
      </c>
      <c r="L435" s="223">
        <f>((K435/J435)-1)*100</f>
        <v>18.18181818181819</v>
      </c>
      <c r="M435" s="226">
        <v>42928</v>
      </c>
      <c r="N435" s="226">
        <v>42930</v>
      </c>
      <c r="O435" s="226">
        <v>42947</v>
      </c>
      <c r="P435" t="s" s="227">
        <v>197</v>
      </c>
      <c r="Q435" s="316"/>
      <c r="R435" s="225">
        <f>K435*4</f>
        <v>0.52</v>
      </c>
      <c r="S435" s="228">
        <f>IF(OR(W435&lt;0.01,W435="n/a"),"n/a",R435/W435*100)</f>
        <v>34.66666666666667</v>
      </c>
      <c r="T435" s="229">
        <f>IF(OR(W435&lt;0.01,Z435="n/a"),"n/a",(H435/SQRT(22.5*W435*(H435/Z435))-1)*100)</f>
        <v>8.865666457948706</v>
      </c>
      <c r="U435" s="223">
        <f>IF(OR(W435&lt;0.01,W435="n/a"),"n/a",H435/W435)</f>
        <v>21.68</v>
      </c>
      <c r="V435" s="230">
        <v>12</v>
      </c>
      <c r="W435" s="222">
        <v>1.5</v>
      </c>
      <c r="X435" s="222">
        <v>2.16</v>
      </c>
      <c r="Y435" s="231">
        <v>1.25</v>
      </c>
      <c r="Z435" s="232">
        <v>1.23</v>
      </c>
      <c r="AA435" s="233">
        <v>7.3</v>
      </c>
      <c r="AB435" s="234">
        <v>-55.7</v>
      </c>
      <c r="AC435" s="235">
        <v>-8.18</v>
      </c>
      <c r="AD435" s="236">
        <v>20.4</v>
      </c>
      <c r="AE435" s="236">
        <v>10</v>
      </c>
      <c r="AF435" s="237">
        <v>9</v>
      </c>
      <c r="AG435" s="238">
        <v>4839</v>
      </c>
      <c r="AH435" s="239">
        <v>2</v>
      </c>
      <c r="AI435" s="240">
        <v>0.83</v>
      </c>
      <c r="AJ435" s="241">
        <f>IF(OR(AD435&lt;0,AD435="n/a",AD435=0,AN435="n/a"),"n/a",AN435/AD435)</f>
        <v>1.026890864387529</v>
      </c>
      <c r="AK435" s="242">
        <f>IF(OR(AN435&lt;0,AN435="n/a",AO435&lt;0,AO435="n/a"),"n/a",AN435/AO435)</f>
        <v>1.376166400006171</v>
      </c>
      <c r="AL435" s="243">
        <f>((AP435/AQ435)^(1/1)-1)*100</f>
        <v>4.761904761904767</v>
      </c>
      <c r="AM435" s="243">
        <f>IF(AS435=0,"n/a",((AP435/AS435)^(1/3)-1)*100)</f>
        <v>20.73621473595371</v>
      </c>
      <c r="AN435" s="243">
        <f>IF(AV435=0,"n/a",((AP435/AV435)^(1/5)-1)*100)</f>
        <v>20.9485736335056</v>
      </c>
      <c r="AO435" s="244">
        <f>IF(BB435=0,"n/a",((AP435/BB435)^(1/10)-1)*100)</f>
        <v>15.22241324407547</v>
      </c>
      <c r="AP435" s="321">
        <v>0.44</v>
      </c>
      <c r="AQ435" s="241">
        <v>0.42</v>
      </c>
      <c r="AR435" s="241">
        <v>0.35</v>
      </c>
      <c r="AS435" s="241">
        <v>0.25</v>
      </c>
      <c r="AT435" s="245"/>
      <c r="AU435" s="241">
        <v>0.2</v>
      </c>
      <c r="AV435" s="241">
        <v>0.17</v>
      </c>
      <c r="AW435" s="245"/>
      <c r="AX435" s="583">
        <v>0.16</v>
      </c>
      <c r="AY435" s="247">
        <v>0.16</v>
      </c>
      <c r="AZ435" s="248">
        <v>0.15</v>
      </c>
      <c r="BA435" s="248">
        <v>0.125</v>
      </c>
      <c r="BB435" s="248">
        <v>0.10668</v>
      </c>
      <c r="BC435" s="248">
        <v>0.08334</v>
      </c>
      <c r="BD435" s="317">
        <v>0.08</v>
      </c>
      <c r="BE435" s="317">
        <v>0.08</v>
      </c>
      <c r="BF435" s="317">
        <v>0.12</v>
      </c>
      <c r="BG435" s="317">
        <v>0.24</v>
      </c>
      <c r="BH435" s="248">
        <v>0.24</v>
      </c>
      <c r="BI435" s="249">
        <v>0.23001</v>
      </c>
      <c r="BJ435" s="246">
        <f>SUM(AP435:BI435)</f>
        <v>3.60503</v>
      </c>
      <c r="BK435" s="250">
        <f>((AP435/AQ435)-1)*100</f>
        <v>4.761904761904767</v>
      </c>
      <c r="BL435" s="250">
        <f>((AQ435/AR435)-1)*100</f>
        <v>20</v>
      </c>
      <c r="BM435" s="250">
        <f>((AR435/AS435)-1)*100</f>
        <v>39.99999999999999</v>
      </c>
      <c r="BN435" s="250">
        <f>IF(AU435=0,0,IF(AU435&gt;AS435,0,((AS435/AU435)-1)*100))</f>
        <v>25</v>
      </c>
      <c r="BO435" s="250">
        <f>IF(AV435=0,0,IF(AV435&gt;AU435,0,((AU435/AV435)-1)*100))</f>
        <v>17.64705882352942</v>
      </c>
      <c r="BP435" s="250">
        <f>IF(AX435=0,0,IF(AX435&gt;AV435,0,((AV435/AX435)-1)*100))</f>
        <v>6.25</v>
      </c>
      <c r="BQ435" s="251">
        <f>IF(AY435=0,0,IF(AY435&gt;AX435,0,((AX435/AY435)-1)*100))</f>
        <v>0</v>
      </c>
      <c r="BR435" s="252">
        <f>IF(AZ435=0,0,IF(AZ435&gt;AY435,0,((AY435/AZ435)-1)*100))</f>
        <v>6.666666666666665</v>
      </c>
      <c r="BS435" s="252">
        <f>IF(BA435=0,0,IF(BA435&gt;AZ435,0,((AZ435/BA435)-1)*100))</f>
        <v>20</v>
      </c>
      <c r="BT435" s="252">
        <f>IF(BB435=0,0,IF(BB435&gt;BA435,0,((BA435/BB435)-1)*100))</f>
        <v>17.17285339332584</v>
      </c>
      <c r="BU435" s="252">
        <f>IF(BC435=0,0,IF(BC435&gt;BB435,0,((BB435/BC435)-1)*100))</f>
        <v>28.00575953923685</v>
      </c>
      <c r="BV435" s="252">
        <f>IF(BD435=0,0,IF(BD435&gt;BC435,0,((BC435/BD435)-1)*100))</f>
        <v>4.174999999999995</v>
      </c>
      <c r="BW435" s="252">
        <f>IF(BE435=0,0,IF(BE435&gt;BD435,0,((BD435/BE435)-1)*100))</f>
        <v>0</v>
      </c>
      <c r="BX435" s="252">
        <f>IF(BF435=0,0,IF(BF435&gt;BE435,0,((BE435/BF435)-1)*100))</f>
        <v>0</v>
      </c>
      <c r="BY435" s="252">
        <f>IF(BG435=0,0,IF(BG435&gt;BF435,0,((BF435/BG435)-1)*100))</f>
        <v>0</v>
      </c>
      <c r="BZ435" s="252">
        <f>IF(BH435=0,0,IF(BH435&gt;BG435,0,((BG435/BH435)-1)*100))</f>
        <v>0</v>
      </c>
      <c r="CA435" s="253">
        <f>IF(BI435=0,0,IF(BI435&gt;BH435,0,((BH435/BI435)-1)*100))</f>
        <v>4.343289422199037</v>
      </c>
      <c r="CB435" s="250">
        <f>AVERAGE(BK435:CA435)</f>
        <v>11.41309015334486</v>
      </c>
      <c r="CC435" s="250">
        <f>SQRT(AVERAGE((BK435-$CB435)^2,(BL435-$CB435)^2,(BM435-$CB435)^2,(BN435-$CB435)^2,(BO435-$CB435)^2,(BP435-$CB435)^2,(BQ435-$CB435)^2,(BR435-$CB435)^2,(BS435-$CB435)^2,(BT435-$CB435)^2,(BU435-$CB435)^2,(BV435-$CB435)^2,(BW435-$CB435)^2,(BX435-$CB435)^2,(BY435-$CB435)^2,(BZ435-$CB435)^2,(CA435-$CB435)^2))</f>
        <v>11.74165275255724</v>
      </c>
      <c r="CD435" t="s" s="116">
        <v>137</v>
      </c>
      <c r="CE435" s="254">
        <f>IF(AN435="n/a","n/a",IF(U435&lt;0,"n/a",IF(U435="n/a","n/a",I435+AN435-U435)))</f>
        <v>0.867589623665495</v>
      </c>
      <c r="CF435" s="254">
        <f>IF(AN435="n/a","n/a",I435+AN435)</f>
        <v>22.5475896236655</v>
      </c>
      <c r="CG435" s="250">
        <f>D435/10+(1000-E435)/100+IF(F435="N",2,IF(F435="Y",1,0))+IF(G435="N",2,IF(G435="Y",1,0))+IF(L435&gt;10,5,L435/2)+IF(S435&gt;100,0,IF(S435&lt;0,0,(100-S435)/10))+IF(U435&gt;100,0,IF(U435&lt;0,0,(100-U435)/10))+IF(X435="-",0,IF(X435="N/A",0,IF(X435&gt;5,0,5-X435)))+IF(Y435&gt;5,0,5-Y435)+IF(Z435="N/A",0,IF(Z435&gt;5,0,5-Z435))+IF(AB435&lt;0,0,IF(AB435="-",0,IF(AB435="N/A",0,IF(AB435&gt;10,5,AB435/2))))+IF(AC435="n/a",0,IF(AC435&lt;0,0,IF(AC435&gt;10,5,AC435/2)))+IF(AE435="n/a",0,IF(AE435&lt;0,0,IF(AE435&gt;10,5,AE435/2)))+AF435/10+IF(AG435&gt;100000,3,IF(AG435&gt;10000,2,IF(AG435&gt;1000,1,0)))+IF(AL435&gt;10,5,AL435/2)+IF(AM435="n/a",0,IF(AM435&gt;10,5,AM435/2))+IF(AN435="n/a",0,IF(AN435&gt;10,5,AN435/2))+IF(AO435="n/a",0,IF(AO435&lt;0,0,IF(AO435&gt;10,5,AO435/2)))+IF(CB435&gt;10,5,CB435/2)</f>
        <v>64.36628571428571</v>
      </c>
      <c r="CH435" s="255">
        <f>IF(AB435="n/a",1.03*AP435,IF(AB435&lt;0,1.01*AP435,IF(AB435&gt;10,1.1*AP435,(1+AB435/100)*AP435)))</f>
        <v>0.4444</v>
      </c>
      <c r="CI435" s="256">
        <f>IF($AC435="n/a",1.03*CH435,IF($AC435&lt;0,1.01*CH435,IF($AC435&gt;10,1.1*CH435,(1+$AC435/100)*CH435)))</f>
        <v>0.448844</v>
      </c>
      <c r="CJ435" s="257">
        <f>IF($AE435="n/a",1.03*CI435,IF($AE435&lt;0,1.01*CI435,IF($AE435&gt;10,1.1*CI435,(1+$AE435/100)*CI435)))</f>
        <v>0.4937284000000001</v>
      </c>
      <c r="CK435" s="257">
        <f>IF($AE435="n/a",1.03*CJ435,IF($AE435&lt;0,1.01*CJ435,IF($AE435&gt;10,1.1*CJ435,(1+$AE435/100)*CJ435)))</f>
        <v>0.5431012400000002</v>
      </c>
      <c r="CL435" s="258">
        <f>IF($AE435="n/a",1.03*CK435,IF($AE435&lt;0,1.01*CK435,IF($AE435&gt;10,1.1*CK435,(1+$AE435/100)*CK435)))</f>
        <v>0.5974113640000002</v>
      </c>
      <c r="CM435" s="256">
        <f>SUM(CH435:CL435)</f>
        <v>2.527485004</v>
      </c>
      <c r="CN435" s="253">
        <f>(CM435/H435)*100</f>
        <v>7.772094108241083</v>
      </c>
      <c r="CO435" s="259">
        <v>2.24</v>
      </c>
      <c r="CP435" s="260">
        <v>56.4</v>
      </c>
      <c r="CQ435" s="261">
        <v>-9.6</v>
      </c>
      <c r="CR435" s="260">
        <v>3.5</v>
      </c>
      <c r="CS435" s="261">
        <v>15.2</v>
      </c>
    </row>
    <row r="436" ht="11.25" customHeight="1">
      <c r="A436" t="s" s="273">
        <v>2029</v>
      </c>
      <c r="B436" t="s" s="146">
        <v>2030</v>
      </c>
      <c r="C436" t="s" s="273">
        <v>265</v>
      </c>
      <c r="D436" s="267">
        <v>5</v>
      </c>
      <c r="E436" s="85">
        <v>746</v>
      </c>
      <c r="F436" t="s" s="151">
        <v>129</v>
      </c>
      <c r="G436" t="s" s="152">
        <v>129</v>
      </c>
      <c r="H436" s="516">
        <v>34.5</v>
      </c>
      <c r="I436" s="269">
        <f>(R436/H436)*100</f>
        <v>2.318840579710145</v>
      </c>
      <c r="J436" s="270">
        <v>0.18</v>
      </c>
      <c r="K436" s="270">
        <v>0.2</v>
      </c>
      <c r="L436" s="269">
        <f>((K436/J436)-1)*100</f>
        <v>11.11111111111112</v>
      </c>
      <c r="M436" s="272">
        <v>42800</v>
      </c>
      <c r="N436" s="272">
        <v>42802</v>
      </c>
      <c r="O436" s="272">
        <v>42823</v>
      </c>
      <c r="P436" t="s" s="273">
        <v>546</v>
      </c>
      <c r="Q436" s="689"/>
      <c r="R436" s="271">
        <f>K436*4</f>
        <v>0.8</v>
      </c>
      <c r="S436" s="275">
        <f>IF(OR(W436&lt;0.01,W436="n/a"),"n/a",R436/W436*100)</f>
        <v>34.93449781659389</v>
      </c>
      <c r="T436" s="276">
        <f>IF(OR(W436&lt;0.01,Z436="n/a"),"n/a",(H436/SQRT(22.5*W436*(H436/Z436))-1)*100)</f>
        <v>11.89774912435695</v>
      </c>
      <c r="U436" s="269">
        <f>IF(OR(W436&lt;0.01,W436="n/a"),"n/a",H436/W436)</f>
        <v>15.06550218340611</v>
      </c>
      <c r="V436" s="277">
        <v>12</v>
      </c>
      <c r="W436" s="517">
        <v>2.29</v>
      </c>
      <c r="X436" t="s" s="518">
        <v>143</v>
      </c>
      <c r="Y436" s="519">
        <v>3.23</v>
      </c>
      <c r="Z436" s="520">
        <v>1.87</v>
      </c>
      <c r="AA436" t="s" s="521">
        <v>143</v>
      </c>
      <c r="AB436" t="s" s="522">
        <v>143</v>
      </c>
      <c r="AC436" t="s" s="521">
        <v>143</v>
      </c>
      <c r="AD436" t="s" s="518">
        <v>143</v>
      </c>
      <c r="AE436" t="s" s="518">
        <v>143</v>
      </c>
      <c r="AF436" s="284">
        <v>0</v>
      </c>
      <c r="AG436" s="556">
        <v>70</v>
      </c>
      <c r="AH436" t="s" s="518">
        <v>143</v>
      </c>
      <c r="AI436" t="s" s="518">
        <v>143</v>
      </c>
      <c r="AJ436" t="s" s="368">
        <f>IF(OR(AD436&lt;0,AD436="n/a",AD436=0,AN436="n/a"),"n/a",AN436/AD436)</f>
        <v>143</v>
      </c>
      <c r="AK436" t="s" s="368">
        <f>IF(OR(AN436&lt;0,AN436="n/a",AO436&lt;0,AO436="n/a"),"n/a",AN436/AO436)</f>
        <v>143</v>
      </c>
      <c r="AL436" s="290">
        <f>((AP436/AQ436)^(1/1)-1)*100</f>
        <v>20</v>
      </c>
      <c r="AM436" s="290">
        <f>IF(AS436=0,"n/a",((AP436/AS436)^(1/3)-1)*100)</f>
        <v>93.09787692112594</v>
      </c>
      <c r="AN436" t="s" s="368">
        <f>IF(AV436=0,"n/a",((AP436/AV436)^(1/5)-1)*100)</f>
        <v>143</v>
      </c>
      <c r="AO436" t="s" s="368">
        <f>IF(BB436=0,"n/a",((AP436/BB436)^(1/10)-1)*100)</f>
        <v>143</v>
      </c>
      <c r="AP436" s="288">
        <v>0.72</v>
      </c>
      <c r="AQ436" s="288">
        <v>0.6</v>
      </c>
      <c r="AR436" s="288">
        <v>0.4</v>
      </c>
      <c r="AS436" s="288">
        <v>0.1</v>
      </c>
      <c r="AT436" s="292"/>
      <c r="AU436" s="510">
        <v>0</v>
      </c>
      <c r="AV436" s="510">
        <v>0</v>
      </c>
      <c r="AW436" s="292"/>
      <c r="AX436" s="524">
        <v>0</v>
      </c>
      <c r="AY436" s="403">
        <v>0</v>
      </c>
      <c r="AZ436" s="426">
        <v>0</v>
      </c>
      <c r="BA436" s="426">
        <v>0</v>
      </c>
      <c r="BB436" s="426">
        <v>0</v>
      </c>
      <c r="BC436" s="426">
        <v>0</v>
      </c>
      <c r="BD436" s="426">
        <v>0</v>
      </c>
      <c r="BE436" s="426">
        <v>0</v>
      </c>
      <c r="BF436" s="426">
        <v>0</v>
      </c>
      <c r="BG436" s="426">
        <v>0</v>
      </c>
      <c r="BH436" s="426">
        <v>0</v>
      </c>
      <c r="BI436" s="494">
        <v>0</v>
      </c>
      <c r="BJ436" s="293">
        <f>SUM(AP436:BI436)</f>
        <v>1.82</v>
      </c>
      <c r="BK436" s="297">
        <f>((AP436/AQ436)-1)*100</f>
        <v>20</v>
      </c>
      <c r="BL436" s="297">
        <f>((AQ436/AR436)-1)*100</f>
        <v>49.99999999999998</v>
      </c>
      <c r="BM436" s="297">
        <f>((AR436/AS436)-1)*100</f>
        <v>300</v>
      </c>
      <c r="BN436" s="297">
        <f>IF(AU436=0,0,IF(AU436&gt;AS436,0,((AS436/AU436)-1)*100))</f>
        <v>0</v>
      </c>
      <c r="BO436" s="297">
        <f>IF(AV436=0,0,IF(AV436&gt;AU436,0,((AU436/AV436)-1)*100))</f>
        <v>0</v>
      </c>
      <c r="BP436" s="297">
        <f>IF(AX436=0,0,IF(AX436&gt;AV436,0,((AV436/AX436)-1)*100))</f>
        <v>0</v>
      </c>
      <c r="BQ436" s="298">
        <f>IF(AY436=0,0,IF(AY436&gt;AX436,0,((AX436/AY436)-1)*100))</f>
        <v>0</v>
      </c>
      <c r="BR436" s="299">
        <f>IF(AZ436=0,0,IF(AZ436&gt;AY436,0,((AY436/AZ436)-1)*100))</f>
        <v>0</v>
      </c>
      <c r="BS436" s="299">
        <f>IF(BA436=0,0,IF(BA436&gt;AZ436,0,((AZ436/BA436)-1)*100))</f>
        <v>0</v>
      </c>
      <c r="BT436" s="299">
        <f>IF(BB436=0,0,IF(BB436&gt;BA436,0,((BA436/BB436)-1)*100))</f>
        <v>0</v>
      </c>
      <c r="BU436" s="299">
        <f>IF(BC436=0,0,IF(BC436&gt;BB436,0,((BB436/BC436)-1)*100))</f>
        <v>0</v>
      </c>
      <c r="BV436" s="299">
        <f>IF(BD436=0,0,IF(BD436&gt;BC436,0,((BC436/BD436)-1)*100))</f>
        <v>0</v>
      </c>
      <c r="BW436" s="299">
        <f>IF(BE436=0,0,IF(BE436&gt;BD436,0,((BD436/BE436)-1)*100))</f>
        <v>0</v>
      </c>
      <c r="BX436" s="299">
        <f>IF(BF436=0,0,IF(BF436&gt;BE436,0,((BE436/BF436)-1)*100))</f>
        <v>0</v>
      </c>
      <c r="BY436" s="299">
        <f>IF(BG436=0,0,IF(BG436&gt;BF436,0,((BF436/BG436)-1)*100))</f>
        <v>0</v>
      </c>
      <c r="BZ436" s="299">
        <f>IF(BH436=0,0,IF(BH436&gt;BG436,0,((BG436/BH436)-1)*100))</f>
        <v>0</v>
      </c>
      <c r="CA436" s="300">
        <f>IF(BI436=0,0,IF(BI436&gt;BH436,0,((BH436/BI436)-1)*100))</f>
        <v>0</v>
      </c>
      <c r="CB436" s="297">
        <f>AVERAGE(BK436:CA436)</f>
        <v>21.76470588235294</v>
      </c>
      <c r="CC436" s="297">
        <f>SQRT(AVERAGE((BK436-$CB436)^2,(BL436-$CB436)^2,(BM436-$CB436)^2,(BN436-$CB436)^2,(BO436-$CB436)^2,(BP436-$CB436)^2,(BQ436-$CB436)^2,(BR436-$CB436)^2,(BS436-$CB436)^2,(BT436-$CB436)^2,(BU436-$CB436)^2,(BV436-$CB436)^2,(BW436-$CB436)^2,(BX436-$CB436)^2,(BY436-$CB436)^2,(BZ436-$CB436)^2,(CA436-$CB436)^2))</f>
        <v>70.6470343341291</v>
      </c>
      <c r="CD436" t="s" s="146">
        <v>132</v>
      </c>
      <c r="CE436" t="s" s="502">
        <f>IF(AN436="n/a","n/a",IF(U436&lt;0,"n/a",IF(U436="n/a","n/a",I436+AN436-U436)))</f>
        <v>143</v>
      </c>
      <c r="CF436" t="s" s="502">
        <f>IF(AN436="n/a","n/a",I436+AN436)</f>
        <v>143</v>
      </c>
      <c r="CG436" s="297">
        <f>D436/10+(1000-E436)/100+IF(F436="N",2,IF(F436="Y",1,0))+IF(G436="N",2,IF(G436="Y",1,0))+IF(L436&gt;10,5,L436/2)+IF(S436&gt;100,0,IF(S436&lt;0,0,(100-S436)/10))+IF(U436&gt;100,0,IF(U436&lt;0,0,(100-U436)/10))+IF(X436="-",0,IF(X436="N/A",0,IF(X436&gt;5,0,5-X436)))+IF(Y436&gt;5,0,5-Y436)+IF(Z436="N/A",0,IF(Z436&gt;5,0,5-Z436))+IF(AB436&lt;0,0,IF(AB436="-",0,IF(AB436="N/A",0,IF(AB436&gt;10,5,AB436/2))))+IF(AC436="n/a",0,IF(AC436&lt;0,0,IF(AC436&gt;10,5,AC436/2)))+IF(AE436="n/a",0,IF(AE436&lt;0,0,IF(AE436&gt;10,5,AE436/2)))+AF436/10+IF(AG436&gt;100000,3,IF(AG436&gt;10000,2,IF(AG436&gt;1000,1,0)))+IF(AL436&gt;10,5,AL436/2)+IF(AM436="n/a",0,IF(AM436&gt;10,5,AM436/2))+IF(AN436="n/a",0,IF(AN436&gt;10,5,AN436/2))+IF(AO436="n/a",0,IF(AO436&lt;0,0,IF(AO436&gt;10,5,AO436/2)))+IF(CB436&gt;10,5,CB436/2)</f>
        <v>42.94</v>
      </c>
      <c r="CH436" s="302">
        <f>IF(AB436="n/a",1.03*AP436,IF(AB436&lt;0,1.01*AP436,IF(AB436&gt;10,1.1*AP436,(1+AB436/100)*AP436)))</f>
        <v>0.7416</v>
      </c>
      <c r="CI436" s="303">
        <f>IF($AC436="n/a",1.03*CH436,IF($AC436&lt;0,1.01*CH436,IF($AC436&gt;10,1.1*CH436,(1+$AC436/100)*CH436)))</f>
        <v>0.7638480000000001</v>
      </c>
      <c r="CJ436" s="304">
        <f>IF($AE436="n/a",1.03*CI436,IF($AE436&lt;0,1.01*CI436,IF($AE436&gt;10,1.1*CI436,(1+$AE436/100)*CI436)))</f>
        <v>0.7867634400000001</v>
      </c>
      <c r="CK436" s="304">
        <f>IF($AE436="n/a",1.03*CJ436,IF($AE436&lt;0,1.01*CJ436,IF($AE436&gt;10,1.1*CJ436,(1+$AE436/100)*CJ436)))</f>
        <v>0.8103663432000001</v>
      </c>
      <c r="CL436" s="305">
        <f>IF($AE436="n/a",1.03*CK436,IF($AE436&lt;0,1.01*CK436,IF($AE436&gt;10,1.1*CK436,(1+$AE436/100)*CK436)))</f>
        <v>0.8346773334960002</v>
      </c>
      <c r="CM436" s="303">
        <f>SUM(CH436:CL436)</f>
        <v>3.937255116696</v>
      </c>
      <c r="CN436" s="300">
        <f>(CM436/H436)*100</f>
        <v>11.41233367158261</v>
      </c>
      <c r="CO436" t="s" s="518">
        <v>143</v>
      </c>
      <c r="CP436" t="s" s="522">
        <v>143</v>
      </c>
      <c r="CQ436" s="557">
        <v>0</v>
      </c>
      <c r="CR436" s="525">
        <v>5.5</v>
      </c>
      <c r="CS436" s="526">
        <v>8.199999999999999</v>
      </c>
    </row>
    <row r="437" ht="11.25" customHeight="1">
      <c r="A437" t="s" s="173">
        <v>2031</v>
      </c>
      <c r="B437" t="s" s="173">
        <v>2032</v>
      </c>
      <c r="C437" t="s" s="110">
        <v>635</v>
      </c>
      <c r="D437" s="174">
        <v>6</v>
      </c>
      <c r="E437" s="85">
        <v>597</v>
      </c>
      <c r="F437" t="s" s="118">
        <v>129</v>
      </c>
      <c r="G437" t="s" s="113">
        <v>129</v>
      </c>
      <c r="H437" s="495">
        <v>26.15</v>
      </c>
      <c r="I437" s="177">
        <f>(R437/H437)*100</f>
        <v>1.376673040152964</v>
      </c>
      <c r="J437" s="311">
        <v>0.15</v>
      </c>
      <c r="K437" s="311">
        <v>0.18</v>
      </c>
      <c r="L437" s="177">
        <f>((K437/J437)-1)*100</f>
        <v>20</v>
      </c>
      <c r="M437" s="389">
        <v>42625</v>
      </c>
      <c r="N437" s="389">
        <v>42627</v>
      </c>
      <c r="O437" s="389">
        <v>42662</v>
      </c>
      <c r="P437" t="s" s="173">
        <v>743</v>
      </c>
      <c r="Q437" t="s" s="512">
        <v>2033</v>
      </c>
      <c r="R437" s="180">
        <f>K437*2</f>
        <v>0.36</v>
      </c>
      <c r="S437" s="181">
        <f>IF(OR(W437&lt;0.01,W437="n/a"),"n/a",R437/W437*100)</f>
        <v>22.36024844720497</v>
      </c>
      <c r="T437" s="182">
        <f>IF(OR(W437&lt;0.01,Z437="n/a"),"n/a",(H437/SQRT(22.5*W437*(H437/Z437))-1)*100)</f>
        <v>49.11008156768197</v>
      </c>
      <c r="U437" s="177">
        <f>IF(OR(W437&lt;0.01,W437="n/a"),"n/a",H437/W437)</f>
        <v>16.24223602484472</v>
      </c>
      <c r="V437" s="183">
        <v>6</v>
      </c>
      <c r="W437" s="176">
        <v>1.61</v>
      </c>
      <c r="X437" s="176">
        <v>1.94</v>
      </c>
      <c r="Y437" s="184">
        <v>1.68</v>
      </c>
      <c r="Z437" s="185">
        <v>3.08</v>
      </c>
      <c r="AA437" s="186">
        <v>20.1</v>
      </c>
      <c r="AB437" s="187">
        <v>13.6</v>
      </c>
      <c r="AC437" s="188">
        <v>13.17</v>
      </c>
      <c r="AD437" s="189">
        <v>4.9</v>
      </c>
      <c r="AE437" s="189">
        <v>8.369999999999999</v>
      </c>
      <c r="AF437" s="190">
        <v>27</v>
      </c>
      <c r="AG437" s="191">
        <v>47778</v>
      </c>
      <c r="AH437" s="192">
        <v>0.1</v>
      </c>
      <c r="AI437" s="193">
        <v>1.27</v>
      </c>
      <c r="AJ437" s="194">
        <f>IF(OR(AD437&lt;0,AD437="n/a",AD437=0,AN437="n/a"),"n/a",AN437/AD437)</f>
        <v>3.482629960317981</v>
      </c>
      <c r="AK437" s="195">
        <f>IF(OR(AN437&lt;0,AN437="n/a",AO437&lt;0,AO437="n/a"),"n/a",AN437/AO437)</f>
        <v>1.210959787815677</v>
      </c>
      <c r="AL437" s="196">
        <f>((AP437/AQ437)^(1/1)-1)*100</f>
        <v>10.00000000000001</v>
      </c>
      <c r="AM437" s="196">
        <f>IF(AS437=0,"n/a",((AP437/AS437)^(1/3)-1)*100)</f>
        <v>18.16657504675012</v>
      </c>
      <c r="AN437" s="196">
        <f>IF(AV437=0,"n/a",((AP437/AV437)^(1/5)-1)*100)</f>
        <v>17.06488680555811</v>
      </c>
      <c r="AO437" s="197">
        <f>IF(BB437=0,"n/a",((AP437/BB437)^(1/10)-1)*100)</f>
        <v>14.09203425023689</v>
      </c>
      <c r="AP437" s="194">
        <v>0.33</v>
      </c>
      <c r="AQ437" s="198">
        <v>0.3</v>
      </c>
      <c r="AR437" s="194">
        <v>0.25</v>
      </c>
      <c r="AS437" s="198">
        <v>0.2</v>
      </c>
      <c r="AT437" s="199"/>
      <c r="AU437" s="198">
        <v>0.1501</v>
      </c>
      <c r="AV437" s="194">
        <v>0.1501</v>
      </c>
      <c r="AW437" s="199"/>
      <c r="AX437" s="200">
        <v>0.1324</v>
      </c>
      <c r="AY437" s="370">
        <v>0.1059</v>
      </c>
      <c r="AZ437" s="202">
        <v>0.1059</v>
      </c>
      <c r="BA437" s="203">
        <v>0.0883</v>
      </c>
      <c r="BB437" s="203">
        <v>0.0883</v>
      </c>
      <c r="BC437" s="202">
        <v>0.0883</v>
      </c>
      <c r="BD437" s="202">
        <v>0.0387</v>
      </c>
      <c r="BE437" s="202">
        <v>0.0294</v>
      </c>
      <c r="BF437" s="202">
        <v>0.0244</v>
      </c>
      <c r="BG437" s="203">
        <v>0.0112</v>
      </c>
      <c r="BH437" s="203">
        <v>0.028</v>
      </c>
      <c r="BI437" s="204">
        <v>0.0292</v>
      </c>
      <c r="BJ437" s="200">
        <f>SUM(AP437:BI437)</f>
        <v>2.150200000000001</v>
      </c>
      <c r="BK437" s="205">
        <f>((AP437/AQ437)-1)*100</f>
        <v>10.00000000000001</v>
      </c>
      <c r="BL437" s="205">
        <f>((AQ437/AR437)-1)*100</f>
        <v>20</v>
      </c>
      <c r="BM437" s="205">
        <f>((AR437/AS437)-1)*100</f>
        <v>25</v>
      </c>
      <c r="BN437" s="205">
        <f>IF(AU437=0,0,IF(AU437&gt;AS437,0,((AS437/AU437)-1)*100))</f>
        <v>33.24450366422384</v>
      </c>
      <c r="BO437" s="205">
        <f>IF(AV437=0,0,IF(AV437&gt;AU437,0,((AU437/AV437)-1)*100))</f>
        <v>0</v>
      </c>
      <c r="BP437" s="205">
        <f>IF(AX437=0,0,IF(AX437&gt;AV437,0,((AV437/AX437)-1)*100))</f>
        <v>13.36858006042299</v>
      </c>
      <c r="BQ437" s="206">
        <f>IF(AY437=0,0,IF(AY437&gt;AX437,0,((AX437/AY437)-1)*100))</f>
        <v>25.02360717658167</v>
      </c>
      <c r="BR437" s="207">
        <f>IF(AZ437=0,0,IF(AZ437&gt;AY437,0,((AY437/AZ437)-1)*100))</f>
        <v>0</v>
      </c>
      <c r="BS437" s="207">
        <f>IF(BA437=0,0,IF(BA437&gt;AZ437,0,((AZ437/BA437)-1)*100))</f>
        <v>19.93204983012456</v>
      </c>
      <c r="BT437" s="207">
        <f>IF(BB437=0,0,IF(BB437&gt;BA437,0,((BA437/BB437)-1)*100))</f>
        <v>0</v>
      </c>
      <c r="BU437" s="207">
        <f>IF(BC437=0,0,IF(BC437&gt;BB437,0,((BB437/BC437)-1)*100))</f>
        <v>0</v>
      </c>
      <c r="BV437" s="207">
        <f>IF(BD437=0,0,IF(BD437&gt;BC437,0,((BC437/BD437)-1)*100))</f>
        <v>128.1653746770026</v>
      </c>
      <c r="BW437" s="207">
        <f>IF(BE437=0,0,IF(BE437&gt;BD437,0,((BD437/BE437)-1)*100))</f>
        <v>31.63265306122449</v>
      </c>
      <c r="BX437" s="207">
        <f>IF(BF437=0,0,IF(BF437&gt;BE437,0,((BE437/BF437)-1)*100))</f>
        <v>20.49180327868851</v>
      </c>
      <c r="BY437" s="207">
        <f>IF(BG437=0,0,IF(BG437&gt;BF437,0,((BF437/BG437)-1)*100))</f>
        <v>117.8571428571429</v>
      </c>
      <c r="BZ437" s="207">
        <f>IF(BH437=0,0,IF(BH437&gt;BG437,0,((BG437/BH437)-1)*100))</f>
        <v>0</v>
      </c>
      <c r="CA437" s="208">
        <f>IF(BI437=0,0,IF(BI437&gt;BH437,0,((BH437/BI437)-1)*100))</f>
        <v>0</v>
      </c>
      <c r="CB437" s="205">
        <f>AVERAGE(BK437:CA437)</f>
        <v>26.15974791796539</v>
      </c>
      <c r="CC437" s="205">
        <f>SQRT(AVERAGE((BK437-$CB437)^2,(BL437-$CB437)^2,(BM437-$CB437)^2,(BN437-$CB437)^2,(BO437-$CB437)^2,(BP437-$CB437)^2,(BQ437-$CB437)^2,(BR437-$CB437)^2,(BS437-$CB437)^2,(BT437-$CB437)^2,(BU437-$CB437)^2,(BV437-$CB437)^2,(BW437-$CB437)^2,(BX437-$CB437)^2,(BY437-$CB437)^2,(BZ437-$CB437)^2,(CA437-$CB437)^2))</f>
        <v>37.20842774859835</v>
      </c>
      <c r="CD437" t="s" s="110">
        <v>302</v>
      </c>
      <c r="CE437" s="209">
        <f>IF(AN437="n/a","n/a",IF(U437&lt;0,"n/a",IF(U437="n/a","n/a",I437+AN437-U437)))</f>
        <v>2.199323820866354</v>
      </c>
      <c r="CF437" s="209">
        <f>IF(AN437="n/a","n/a",I437+AN437)</f>
        <v>18.44155984571107</v>
      </c>
      <c r="CG437" s="205">
        <f>D437/10+(1000-E437)/100+IF(F437="N",2,IF(F437="Y",1,0))+IF(G437="N",2,IF(G437="Y",1,0))+IF(L437&gt;10,5,L437/2)+IF(S437&gt;100,0,IF(S437&lt;0,0,(100-S437)/10))+IF(U437&gt;100,0,IF(U437&lt;0,0,(100-U437)/10))+IF(X437="-",0,IF(X437="N/A",0,IF(X437&gt;5,0,5-X437)))+IF(Y437&gt;5,0,5-Y437)+IF(Z437="N/A",0,IF(Z437&gt;5,0,5-Z437))+IF(AB437&lt;0,0,IF(AB437="-",0,IF(AB437="N/A",0,IF(AB437&gt;10,5,AB437/2))))+IF(AC437="n/a",0,IF(AC437&lt;0,0,IF(AC437&gt;10,5,AC437/2)))+IF(AE437="n/a",0,IF(AE437&lt;0,0,IF(AE437&gt;10,5,AE437/2)))+AF437/10+IF(AG437&gt;100000,3,IF(AG437&gt;10000,2,IF(AG437&gt;1000,1,0)))+IF(AL437&gt;10,5,AL437/2)+IF(AM437="n/a",0,IF(AM437&gt;10,5,AM437/2))+IF(AN437="n/a",0,IF(AN437&gt;10,5,AN437/2))+IF(AO437="n/a",0,IF(AO437&lt;0,0,IF(AO437&gt;10,5,AO437/2)))+IF(CB437&gt;10,5,CB437/2)</f>
        <v>77.95475155279505</v>
      </c>
      <c r="CH437" s="315">
        <f>IF(AB437="n/a",1.03*AP437,IF(AB437&lt;0,1.01*AP437,IF(AB437&gt;10,1.1*AP437,(1+AB437/100)*AP437)))</f>
        <v>0.363</v>
      </c>
      <c r="CI437" s="211">
        <f>IF($AC437="n/a",1.03*CH437,IF($AC437&lt;0,1.01*CH437,IF($AC437&gt;10,1.1*CH437,(1+$AC437/100)*CH437)))</f>
        <v>0.3993000000000001</v>
      </c>
      <c r="CJ437" s="212">
        <f>IF($AE437="n/a",1.03*CI437,IF($AE437&lt;0,1.01*CI437,IF($AE437&gt;10,1.1*CI437,(1+$AE437/100)*CI437)))</f>
        <v>0.4327214100000001</v>
      </c>
      <c r="CK437" s="212">
        <f>IF($AE437="n/a",1.03*CJ437,IF($AE437&lt;0,1.01*CJ437,IF($AE437&gt;10,1.1*CJ437,(1+$AE437/100)*CJ437)))</f>
        <v>0.468940192017</v>
      </c>
      <c r="CL437" s="210">
        <f>IF($AE437="n/a",1.03*CK437,IF($AE437&lt;0,1.01*CK437,IF($AE437&gt;10,1.1*CK437,(1+$AE437/100)*CK437)))</f>
        <v>0.5081904860888229</v>
      </c>
      <c r="CM437" s="211">
        <f>SUM(CH437:CL437)</f>
        <v>2.172152088105823</v>
      </c>
      <c r="CN437" s="208">
        <f>(CM437/H437)*100</f>
        <v>8.306508941131256</v>
      </c>
      <c r="CO437" s="213">
        <v>1.38</v>
      </c>
      <c r="CP437" s="214">
        <v>4</v>
      </c>
      <c r="CQ437" s="215">
        <v>-19.8</v>
      </c>
      <c r="CR437" s="214">
        <v>-2.3</v>
      </c>
      <c r="CS437" s="215">
        <v>-8.800000000000001</v>
      </c>
    </row>
    <row r="438" ht="11.25" customHeight="1">
      <c r="A438" t="s" s="227">
        <v>2034</v>
      </c>
      <c r="B438" t="s" s="116">
        <v>2035</v>
      </c>
      <c r="C438" t="s" s="227">
        <v>128</v>
      </c>
      <c r="D438" s="218">
        <v>5</v>
      </c>
      <c r="E438" s="85">
        <v>786</v>
      </c>
      <c r="F438" t="s" s="220">
        <v>129</v>
      </c>
      <c r="G438" t="s" s="221">
        <v>129</v>
      </c>
      <c r="H438" s="493">
        <v>19.4</v>
      </c>
      <c r="I438" s="223">
        <f>(R438/H438)*100</f>
        <v>0.9278350515463918</v>
      </c>
      <c r="J438" s="224">
        <v>0.04</v>
      </c>
      <c r="K438" s="224">
        <v>0.045</v>
      </c>
      <c r="L438" s="223">
        <f>((K438/J438)-1)*100</f>
        <v>12.5</v>
      </c>
      <c r="M438" s="226">
        <v>42956</v>
      </c>
      <c r="N438" s="226">
        <v>42958</v>
      </c>
      <c r="O438" s="226">
        <v>42976</v>
      </c>
      <c r="P438" t="s" s="227">
        <v>967</v>
      </c>
      <c r="Q438" s="316"/>
      <c r="R438" s="225">
        <f>K438*4</f>
        <v>0.18</v>
      </c>
      <c r="S438" s="228">
        <f>IF(OR(W438&lt;0.01,W438="n/a"),"n/a",R438/W438*100)</f>
        <v>18.94736842105263</v>
      </c>
      <c r="T438" s="229">
        <f>IF(OR(W438&lt;0.01,Z438="n/a"),"n/a",(H438/SQRT(22.5*W438*(H438/Z438))-1)*100)</f>
        <v>18.60790975862419</v>
      </c>
      <c r="U438" s="223">
        <f>IF(OR(W438&lt;0.01,W438="n/a"),"n/a",H438/W438)</f>
        <v>20.42105263157895</v>
      </c>
      <c r="V438" s="230">
        <v>12</v>
      </c>
      <c r="W438" s="222">
        <v>0.95</v>
      </c>
      <c r="X438" t="s" s="399">
        <v>143</v>
      </c>
      <c r="Y438" s="231">
        <v>4.24</v>
      </c>
      <c r="Z438" s="232">
        <v>1.55</v>
      </c>
      <c r="AA438" s="233">
        <v>8.6</v>
      </c>
      <c r="AB438" s="234">
        <v>30.3</v>
      </c>
      <c r="AC438" s="235">
        <v>15.46</v>
      </c>
      <c r="AD438" s="236">
        <v>18.3</v>
      </c>
      <c r="AE438" t="s" s="416">
        <v>143</v>
      </c>
      <c r="AF438" s="237">
        <v>1</v>
      </c>
      <c r="AG438" s="238">
        <v>157</v>
      </c>
      <c r="AH438" s="239">
        <v>7.3</v>
      </c>
      <c r="AI438" s="240">
        <v>0.33</v>
      </c>
      <c r="AJ438" t="s" s="265">
        <f>IF(OR(AD438&lt;0,AD438="n/a",AD438=0,AN438="n/a"),"n/a",AN438/AD438)</f>
        <v>143</v>
      </c>
      <c r="AK438" t="s" s="265">
        <f>IF(OR(AN438&lt;0,AN438="n/a",AO438&lt;0,AO438="n/a"),"n/a",AN438/AO438)</f>
        <v>143</v>
      </c>
      <c r="AL438" s="243">
        <f>((AP438/AQ438)^(1/1)-1)*100</f>
        <v>15.41102696554051</v>
      </c>
      <c r="AM438" s="243">
        <f>IF(AS438=0,"n/a",((AP438/AS438)^(1/3)-1)*100)</f>
        <v>35.71961411503579</v>
      </c>
      <c r="AN438" t="s" s="265">
        <f>IF(AV438=0,"n/a",((AP438/AV438)^(1/5)-1)*100)</f>
        <v>143</v>
      </c>
      <c r="AO438" t="s" s="402">
        <f>IF(BB438=0,"n/a",((AP438/BB438)^(1/10)-1)*100)</f>
        <v>143</v>
      </c>
      <c r="AP438" s="241">
        <v>0.142856</v>
      </c>
      <c r="AQ438" s="241">
        <v>0.1237802</v>
      </c>
      <c r="AR438" s="321">
        <v>0.104761</v>
      </c>
      <c r="AS438" s="241">
        <v>0.057144</v>
      </c>
      <c r="AT438" s="245"/>
      <c r="AU438" s="321">
        <v>0</v>
      </c>
      <c r="AV438" s="321">
        <v>0</v>
      </c>
      <c r="AW438" s="245"/>
      <c r="AX438" s="583">
        <v>0</v>
      </c>
      <c r="AY438" s="394">
        <v>0</v>
      </c>
      <c r="AZ438" s="317">
        <v>0</v>
      </c>
      <c r="BA438" s="317">
        <v>0</v>
      </c>
      <c r="BB438" s="317">
        <v>0</v>
      </c>
      <c r="BC438" s="317">
        <v>0</v>
      </c>
      <c r="BD438" s="317">
        <v>0</v>
      </c>
      <c r="BE438" s="317">
        <v>0</v>
      </c>
      <c r="BF438" s="317">
        <v>0</v>
      </c>
      <c r="BG438" s="317">
        <v>0</v>
      </c>
      <c r="BH438" s="317">
        <v>0</v>
      </c>
      <c r="BI438" s="401">
        <v>0</v>
      </c>
      <c r="BJ438" s="246">
        <f>SUM(AP438:BI438)</f>
        <v>0.4285412</v>
      </c>
      <c r="BK438" s="250">
        <f>((AP438/AQ438)-1)*100</f>
        <v>15.41102696554051</v>
      </c>
      <c r="BL438" s="250">
        <f>((AQ438/AR438)-1)*100</f>
        <v>18.15484770095743</v>
      </c>
      <c r="BM438" s="250">
        <f>((AR438/AS438)-1)*100</f>
        <v>83.32808343833122</v>
      </c>
      <c r="BN438" s="250">
        <f>IF(AU438=0,0,IF(AU438&gt;AS438,0,((AS438/AU438)-1)*100))</f>
        <v>0</v>
      </c>
      <c r="BO438" s="250">
        <f>IF(AV438=0,0,IF(AV438&gt;AU438,0,((AU438/AV438)-1)*100))</f>
        <v>0</v>
      </c>
      <c r="BP438" s="250">
        <f>IF(AX438=0,0,IF(AX438&gt;AV438,0,((AV438/AX438)-1)*100))</f>
        <v>0</v>
      </c>
      <c r="BQ438" s="251">
        <f>IF(AY438=0,0,IF(AY438&gt;AX438,0,((AX438/AY438)-1)*100))</f>
        <v>0</v>
      </c>
      <c r="BR438" s="252">
        <f>IF(AZ438=0,0,IF(AZ438&gt;AY438,0,((AY438/AZ438)-1)*100))</f>
        <v>0</v>
      </c>
      <c r="BS438" s="252">
        <f>IF(BA438=0,0,IF(BA438&gt;AZ438,0,((AZ438/BA438)-1)*100))</f>
        <v>0</v>
      </c>
      <c r="BT438" s="252">
        <f>IF(BB438=0,0,IF(BB438&gt;BA438,0,((BA438/BB438)-1)*100))</f>
        <v>0</v>
      </c>
      <c r="BU438" s="252">
        <f>IF(BC438=0,0,IF(BC438&gt;BB438,0,((BB438/BC438)-1)*100))</f>
        <v>0</v>
      </c>
      <c r="BV438" s="252">
        <f>IF(BD438=0,0,IF(BD438&gt;BC438,0,((BC438/BD438)-1)*100))</f>
        <v>0</v>
      </c>
      <c r="BW438" s="252">
        <f>IF(BE438=0,0,IF(BE438&gt;BD438,0,((BD438/BE438)-1)*100))</f>
        <v>0</v>
      </c>
      <c r="BX438" s="252">
        <f>IF(BF438=0,0,IF(BF438&gt;BE438,0,((BE438/BF438)-1)*100))</f>
        <v>0</v>
      </c>
      <c r="BY438" s="252">
        <f>IF(BG438=0,0,IF(BG438&gt;BF438,0,((BF438/BG438)-1)*100))</f>
        <v>0</v>
      </c>
      <c r="BZ438" s="252">
        <f>IF(BH438=0,0,IF(BH438&gt;BG438,0,((BG438/BH438)-1)*100))</f>
        <v>0</v>
      </c>
      <c r="CA438" s="253">
        <f>IF(BI438=0,0,IF(BI438&gt;BH438,0,((BH438/BI438)-1)*100))</f>
        <v>0</v>
      </c>
      <c r="CB438" s="250">
        <f>AVERAGE(BK438:CA438)</f>
        <v>6.876115182637009</v>
      </c>
      <c r="CC438" s="250">
        <f>SQRT(AVERAGE((BK438-$CB438)^2,(BL438-$CB438)^2,(BM438-$CB438)^2,(BN438-$CB438)^2,(BO438-$CB438)^2,(BP438-$CB438)^2,(BQ438-$CB438)^2,(BR438-$CB438)^2,(BS438-$CB438)^2,(BT438-$CB438)^2,(BU438-$CB438)^2,(BV438-$CB438)^2,(BW438-$CB438)^2,(BX438-$CB438)^2,(BY438-$CB438)^2,(BZ438-$CB438)^2,(CA438-$CB438)^2))</f>
        <v>19.86260366885161</v>
      </c>
      <c r="CD438" t="s" s="116">
        <v>132</v>
      </c>
      <c r="CE438" t="s" s="402">
        <f>IF(AN438="n/a","n/a",IF(U438&lt;0,"n/a",IF(U438="n/a","n/a",I438+AN438-U438)))</f>
        <v>143</v>
      </c>
      <c r="CF438" t="s" s="402">
        <f>IF(AN438="n/a","n/a",I438+AN438)</f>
        <v>143</v>
      </c>
      <c r="CG438" s="250">
        <f>D438/10+(1000-E438)/100+IF(F438="N",2,IF(F438="Y",1,0))+IF(G438="N",2,IF(G438="Y",1,0))+IF(L438&gt;10,5,L438/2)+IF(S438&gt;100,0,IF(S438&lt;0,0,(100-S438)/10))+IF(U438&gt;100,0,IF(U438&lt;0,0,(100-U438)/10))+IF(X438="-",0,IF(X438="N/A",0,IF(X438&gt;5,0,5-X438)))+IF(Y438&gt;5,0,5-Y438)+IF(Z438="N/A",0,IF(Z438&gt;5,0,5-Z438))+IF(AB438&lt;0,0,IF(AB438="-",0,IF(AB438="N/A",0,IF(AB438&gt;10,5,AB438/2))))+IF(AC438="n/a",0,IF(AC438&lt;0,0,IF(AC438&gt;10,5,AC438/2)))+IF(AE438="n/a",0,IF(AE438&lt;0,0,IF(AE438&gt;10,5,AE438/2)))+AF438/10+IF(AG438&gt;100000,3,IF(AG438&gt;10000,2,IF(AG438&gt;1000,1,0)))+IF(AL438&gt;10,5,AL438/2)+IF(AM438="n/a",0,IF(AM438&gt;10,5,AM438/2))+IF(AN438="n/a",0,IF(AN438&gt;10,5,AN438/2))+IF(AO438="n/a",0,IF(AO438&lt;0,0,IF(AO438&gt;10,5,AO438/2)))+IF(CB438&gt;10,5,CB438/2)</f>
        <v>51.45121548605535</v>
      </c>
      <c r="CH438" s="255">
        <f>IF(AB438="n/a",1.03*AP438,IF(AB438&lt;0,1.01*AP438,IF(AB438&gt;10,1.1*AP438,(1+AB438/100)*AP438)))</f>
        <v>0.1571416</v>
      </c>
      <c r="CI438" s="256">
        <f>IF($AC438="n/a",1.03*CH438,IF($AC438&lt;0,1.01*CH438,IF($AC438&gt;10,1.1*CH438,(1+$AC438/100)*CH438)))</f>
        <v>0.17285576</v>
      </c>
      <c r="CJ438" s="257">
        <f>IF($AE438="n/a",1.03*CI438,IF($AE438&lt;0,1.01*CI438,IF($AE438&gt;10,1.1*CI438,(1+$AE438/100)*CI438)))</f>
        <v>0.1780414328</v>
      </c>
      <c r="CK438" s="257">
        <f>IF($AE438="n/a",1.03*CJ438,IF($AE438&lt;0,1.01*CJ438,IF($AE438&gt;10,1.1*CJ438,(1+$AE438/100)*CJ438)))</f>
        <v>0.183382675784</v>
      </c>
      <c r="CL438" s="258">
        <f>IF($AE438="n/a",1.03*CK438,IF($AE438&lt;0,1.01*CK438,IF($AE438&gt;10,1.1*CK438,(1+$AE438/100)*CK438)))</f>
        <v>0.18888415605752</v>
      </c>
      <c r="CM438" s="256">
        <f>SUM(CH438:CL438)</f>
        <v>0.8803056246415202</v>
      </c>
      <c r="CN438" s="253">
        <f>(CM438/H438)*100</f>
        <v>4.537657858976909</v>
      </c>
      <c r="CO438" s="259">
        <v>0.66</v>
      </c>
      <c r="CP438" s="260">
        <v>73.8</v>
      </c>
      <c r="CQ438" s="261">
        <v>-6.5</v>
      </c>
      <c r="CR438" s="260">
        <v>2.3</v>
      </c>
      <c r="CS438" s="261">
        <v>9.4</v>
      </c>
    </row>
    <row r="439" ht="11.25" customHeight="1">
      <c r="A439" t="s" s="227">
        <v>2036</v>
      </c>
      <c r="B439" t="s" s="116">
        <v>2037</v>
      </c>
      <c r="C439" t="s" s="227">
        <v>313</v>
      </c>
      <c r="D439" s="218">
        <v>6</v>
      </c>
      <c r="E439" s="85">
        <v>624</v>
      </c>
      <c r="F439" t="s" s="220">
        <v>55</v>
      </c>
      <c r="G439" t="s" s="221">
        <v>141</v>
      </c>
      <c r="H439" s="493">
        <v>72.91</v>
      </c>
      <c r="I439" s="223">
        <f>(R439/H439)*100</f>
        <v>1.234398573583871</v>
      </c>
      <c r="J439" s="224">
        <v>0.15</v>
      </c>
      <c r="K439" s="224">
        <v>0.225</v>
      </c>
      <c r="L439" s="223">
        <f>((K439/J439)-1)*100</f>
        <v>50</v>
      </c>
      <c r="M439" s="226">
        <v>42793</v>
      </c>
      <c r="N439" s="226">
        <v>42795</v>
      </c>
      <c r="O439" s="226">
        <v>42809</v>
      </c>
      <c r="P439" t="s" s="227">
        <v>182</v>
      </c>
      <c r="Q439" s="316"/>
      <c r="R439" s="225">
        <f>K439*4</f>
        <v>0.9</v>
      </c>
      <c r="S439" s="228">
        <f>IF(OR(W439&lt;0.01,W439="n/a"),"n/a",R439/W439*100)</f>
        <v>18.94736842105263</v>
      </c>
      <c r="T439" s="229">
        <f>IF(OR(W439&lt;0.01,Z439="n/a"),"n/a",(H439/SQRT(22.5*W439*(H439/Z439))-1)*100)</f>
        <v>34.20152429390293</v>
      </c>
      <c r="U439" s="223">
        <f>IF(OR(W439&lt;0.01,W439="n/a"),"n/a",H439/W439)</f>
        <v>15.34947368421053</v>
      </c>
      <c r="V439" s="230">
        <v>9</v>
      </c>
      <c r="W439" s="222">
        <v>4.75</v>
      </c>
      <c r="X439" s="222">
        <v>1.95</v>
      </c>
      <c r="Y439" s="231">
        <v>0.71</v>
      </c>
      <c r="Z439" s="232">
        <v>2.64</v>
      </c>
      <c r="AA439" s="233">
        <v>18.1</v>
      </c>
      <c r="AB439" s="234">
        <v>53.5</v>
      </c>
      <c r="AC439" s="235">
        <v>10.68</v>
      </c>
      <c r="AD439" s="236">
        <v>17.9</v>
      </c>
      <c r="AE439" s="236">
        <v>7.87</v>
      </c>
      <c r="AF439" s="237">
        <v>12</v>
      </c>
      <c r="AG439" s="238">
        <v>26291</v>
      </c>
      <c r="AH439" s="239">
        <v>0.1</v>
      </c>
      <c r="AI439" s="240">
        <v>1.07</v>
      </c>
      <c r="AJ439" s="241">
        <f>IF(OR(AD439&lt;0,AD439="n/a",AD439=0,AN439="n/a"),"n/a",AN439/AD439)</f>
        <v>1.69042202429428</v>
      </c>
      <c r="AK439" s="242">
        <f>IF(OR(AN439&lt;0,AN439="n/a",AO439&lt;0,AO439="n/a"),"n/a",AN439/AO439)</f>
        <v>2.141308697219415</v>
      </c>
      <c r="AL439" s="243">
        <f>((AP439/AQ439)^(1/1)-1)*100</f>
        <v>33.33333333333333</v>
      </c>
      <c r="AM439" s="243">
        <f>IF(AS439=0,"n/a",((AP439/AS439)^(1/3)-1)*100)</f>
        <v>38.67225487012693</v>
      </c>
      <c r="AN439" s="243">
        <f>IF(AV439=0,"n/a",((AP439/AV439)^(1/5)-1)*100)</f>
        <v>30.25855423486761</v>
      </c>
      <c r="AO439" s="244">
        <f>IF(BB439=0,"n/a",((AP439/BB439)^(1/10)-1)*100)</f>
        <v>14.1308697219414</v>
      </c>
      <c r="AP439" s="241">
        <v>0.6</v>
      </c>
      <c r="AQ439" s="241">
        <v>0.45</v>
      </c>
      <c r="AR439" s="241">
        <v>0.325</v>
      </c>
      <c r="AS439" s="241">
        <v>0.225</v>
      </c>
      <c r="AT439" s="245"/>
      <c r="AU439" s="241">
        <v>0.17</v>
      </c>
      <c r="AV439" s="321">
        <v>0.16</v>
      </c>
      <c r="AW439" s="245"/>
      <c r="AX439" s="583">
        <v>0.16</v>
      </c>
      <c r="AY439" s="394">
        <v>0.16</v>
      </c>
      <c r="AZ439" s="317">
        <v>0.16</v>
      </c>
      <c r="BA439" s="317">
        <v>0.16</v>
      </c>
      <c r="BB439" s="317">
        <v>0.16</v>
      </c>
      <c r="BC439" s="317">
        <v>0.16</v>
      </c>
      <c r="BD439" s="317">
        <v>0.16</v>
      </c>
      <c r="BE439" s="317">
        <v>0.16</v>
      </c>
      <c r="BF439" s="317">
        <v>0.16</v>
      </c>
      <c r="BG439" s="317">
        <v>0.16</v>
      </c>
      <c r="BH439" s="248">
        <v>0.16</v>
      </c>
      <c r="BI439" s="249">
        <v>0.13</v>
      </c>
      <c r="BJ439" s="246">
        <f>SUM(AP439:BI439)</f>
        <v>3.820000000000001</v>
      </c>
      <c r="BK439" s="250">
        <f>((AP439/AQ439)-1)*100</f>
        <v>33.33333333333333</v>
      </c>
      <c r="BL439" s="250">
        <f>((AQ439/AR439)-1)*100</f>
        <v>38.46153846153846</v>
      </c>
      <c r="BM439" s="250">
        <f>((AR439/AS439)-1)*100</f>
        <v>44.44444444444444</v>
      </c>
      <c r="BN439" s="250">
        <f>IF(AU439=0,0,IF(AU439&gt;AS439,0,((AS439/AU439)-1)*100))</f>
        <v>32.35294117647059</v>
      </c>
      <c r="BO439" s="250">
        <f>IF(AV439=0,0,IF(AV439&gt;AU439,0,((AU439/AV439)-1)*100))</f>
        <v>6.25</v>
      </c>
      <c r="BP439" s="250">
        <f>IF(AX439=0,0,IF(AX439&gt;AV439,0,((AV439/AX439)-1)*100))</f>
        <v>0</v>
      </c>
      <c r="BQ439" s="251">
        <f>IF(AY439=0,0,IF(AY439&gt;AX439,0,((AX439/AY439)-1)*100))</f>
        <v>0</v>
      </c>
      <c r="BR439" s="252">
        <f>IF(AZ439=0,0,IF(AZ439&gt;AY439,0,((AY439/AZ439)-1)*100))</f>
        <v>0</v>
      </c>
      <c r="BS439" s="252">
        <f>IF(BA439=0,0,IF(BA439&gt;AZ439,0,((AZ439/BA439)-1)*100))</f>
        <v>0</v>
      </c>
      <c r="BT439" s="252">
        <f>IF(BB439=0,0,IF(BB439&gt;BA439,0,((BA439/BB439)-1)*100))</f>
        <v>0</v>
      </c>
      <c r="BU439" s="252">
        <f>IF(BC439=0,0,IF(BC439&gt;BB439,0,((BB439/BC439)-1)*100))</f>
        <v>0</v>
      </c>
      <c r="BV439" s="252">
        <f>IF(BD439=0,0,IF(BD439&gt;BC439,0,((BC439/BD439)-1)*100))</f>
        <v>0</v>
      </c>
      <c r="BW439" s="252">
        <f>IF(BE439=0,0,IF(BE439&gt;BD439,0,((BD439/BE439)-1)*100))</f>
        <v>0</v>
      </c>
      <c r="BX439" s="252">
        <f>IF(BF439=0,0,IF(BF439&gt;BE439,0,((BE439/BF439)-1)*100))</f>
        <v>0</v>
      </c>
      <c r="BY439" s="252">
        <f>IF(BG439=0,0,IF(BG439&gt;BF439,0,((BF439/BG439)-1)*100))</f>
        <v>0</v>
      </c>
      <c r="BZ439" s="252">
        <f>IF(BH439=0,0,IF(BH439&gt;BG439,0,((BG439/BH439)-1)*100))</f>
        <v>0</v>
      </c>
      <c r="CA439" s="253">
        <f>IF(BI439=0,0,IF(BI439&gt;BH439,0,((BH439/BI439)-1)*100))</f>
        <v>23.07692307692308</v>
      </c>
      <c r="CB439" s="250">
        <f>AVERAGE(BK439:CA439)</f>
        <v>10.465834146630</v>
      </c>
      <c r="CC439" s="250">
        <f>SQRT(AVERAGE((BK439-$CB439)^2,(BL439-$CB439)^2,(BM439-$CB439)^2,(BN439-$CB439)^2,(BO439-$CB439)^2,(BP439-$CB439)^2,(BQ439-$CB439)^2,(BR439-$CB439)^2,(BS439-$CB439)^2,(BT439-$CB439)^2,(BU439-$CB439)^2,(BV439-$CB439)^2,(BW439-$CB439)^2,(BX439-$CB439)^2,(BY439-$CB439)^2,(BZ439-$CB439)^2,(CA439-$CB439)^2))</f>
        <v>15.94467777853122</v>
      </c>
      <c r="CD439" t="s" s="116">
        <v>302</v>
      </c>
      <c r="CE439" s="254">
        <f>IF(AN439="n/a","n/a",IF(U439&lt;0,"n/a",IF(U439="n/a","n/a",I439+AN439-U439)))</f>
        <v>16.14347912424095</v>
      </c>
      <c r="CF439" s="254">
        <f>IF(AN439="n/a","n/a",I439+AN439)</f>
        <v>31.49295280845148</v>
      </c>
      <c r="CG439" s="250">
        <f>D439/10+(1000-E439)/100+IF(F439="N",2,IF(F439="Y",1,0))+IF(G439="N",2,IF(G439="Y",1,0))+IF(L439&gt;10,5,L439/2)+IF(S439&gt;100,0,IF(S439&lt;0,0,(100-S439)/10))+IF(U439&gt;100,0,IF(U439&lt;0,0,(100-U439)/10))+IF(X439="-",0,IF(X439="N/A",0,IF(X439&gt;5,0,5-X439)))+IF(Y439&gt;5,0,5-Y439)+IF(Z439="N/A",0,IF(Z439&gt;5,0,5-Z439))+IF(AB439&lt;0,0,IF(AB439="-",0,IF(AB439="N/A",0,IF(AB439&gt;10,5,AB439/2))))+IF(AC439="n/a",0,IF(AC439&lt;0,0,IF(AC439&gt;10,5,AC439/2)))+IF(AE439="n/a",0,IF(AE439&lt;0,0,IF(AE439&gt;10,5,AE439/2)))+AF439/10+IF(AG439&gt;100000,3,IF(AG439&gt;10000,2,IF(AG439&gt;1000,1,0)))+IF(AL439&gt;10,5,AL439/2)+IF(AM439="n/a",0,IF(AM439&gt;10,5,AM439/2))+IF(AN439="n/a",0,IF(AN439&gt;10,5,AN439/2))+IF(AO439="n/a",0,IF(AO439&lt;0,0,IF(AO439&gt;10,5,AO439/2)))+IF(CB439&gt;10,5,CB439/2)</f>
        <v>80.76531578947369</v>
      </c>
      <c r="CH439" s="255">
        <f>IF(AB439="n/a",1.03*AP439,IF(AB439&lt;0,1.01*AP439,IF(AB439&gt;10,1.1*AP439,(1+AB439/100)*AP439)))</f>
        <v>0.66</v>
      </c>
      <c r="CI439" s="256">
        <f>IF($AC439="n/a",1.03*CH439,IF($AC439&lt;0,1.01*CH439,IF($AC439&gt;10,1.1*CH439,(1+$AC439/100)*CH439)))</f>
        <v>0.7260000000000001</v>
      </c>
      <c r="CJ439" s="257">
        <f>IF($AE439="n/a",1.03*CI439,IF($AE439&lt;0,1.01*CI439,IF($AE439&gt;10,1.1*CI439,(1+$AE439/100)*CI439)))</f>
        <v>0.7831362000000001</v>
      </c>
      <c r="CK439" s="257">
        <f>IF($AE439="n/a",1.03*CJ439,IF($AE439&lt;0,1.01*CJ439,IF($AE439&gt;10,1.1*CJ439,(1+$AE439/100)*CJ439)))</f>
        <v>0.844769018940</v>
      </c>
      <c r="CL439" s="258">
        <f>IF($AE439="n/a",1.03*CK439,IF($AE439&lt;0,1.01*CK439,IF($AE439&gt;10,1.1*CK439,(1+$AE439/100)*CK439)))</f>
        <v>0.911252340730578</v>
      </c>
      <c r="CM439" s="256">
        <f>SUM(CH439:CL439)</f>
        <v>3.925157559670578</v>
      </c>
      <c r="CN439" s="253">
        <f>(CM439/H439)*100</f>
        <v>5.38356543638812</v>
      </c>
      <c r="CO439" s="259">
        <v>0.29</v>
      </c>
      <c r="CP439" s="260">
        <v>30.9</v>
      </c>
      <c r="CQ439" s="261">
        <v>1</v>
      </c>
      <c r="CR439" s="260">
        <v>7.8</v>
      </c>
      <c r="CS439" s="261">
        <v>14.6</v>
      </c>
    </row>
    <row r="440" ht="11.25" customHeight="1">
      <c r="A440" t="s" s="227">
        <v>2038</v>
      </c>
      <c r="B440" t="s" s="116">
        <v>2039</v>
      </c>
      <c r="C440" t="s" s="227">
        <v>128</v>
      </c>
      <c r="D440" s="218">
        <v>7</v>
      </c>
      <c r="E440" s="85">
        <v>566</v>
      </c>
      <c r="F440" t="s" s="220">
        <v>55</v>
      </c>
      <c r="G440" t="s" s="221">
        <v>55</v>
      </c>
      <c r="H440" s="493">
        <v>54.38</v>
      </c>
      <c r="I440" s="223">
        <f>(R440/H440)*100</f>
        <v>2.206693637366679</v>
      </c>
      <c r="J440" s="224">
        <v>0.28</v>
      </c>
      <c r="K440" s="224">
        <v>0.3</v>
      </c>
      <c r="L440" s="223">
        <f>((K440/J440)-1)*100</f>
        <v>7.14285714285714</v>
      </c>
      <c r="M440" s="226">
        <v>43006</v>
      </c>
      <c r="N440" s="226">
        <v>43007</v>
      </c>
      <c r="O440" s="226">
        <v>43024</v>
      </c>
      <c r="P440" t="s" s="227">
        <v>284</v>
      </c>
      <c r="Q440" s="316"/>
      <c r="R440" s="225">
        <f>K440*4</f>
        <v>1.2</v>
      </c>
      <c r="S440" s="228">
        <f>IF(OR(W440&lt;0.01,W440="n/a"),"n/a",R440/W440*100)</f>
        <v>35.71428571428572</v>
      </c>
      <c r="T440" s="229">
        <f>IF(OR(W440&lt;0.01,Z440="n/a"),"n/a",(H440/SQRT(22.5*W440*(H440/Z440))-1)*100)</f>
        <v>23.77943773643993</v>
      </c>
      <c r="U440" s="223">
        <f>IF(OR(W440&lt;0.01,W440="n/a"),"n/a",H440/W440)</f>
        <v>16.18452380952381</v>
      </c>
      <c r="V440" s="230">
        <v>12</v>
      </c>
      <c r="W440" s="222">
        <v>3.36</v>
      </c>
      <c r="X440" s="222">
        <v>2.55</v>
      </c>
      <c r="Y440" s="231">
        <v>6.47</v>
      </c>
      <c r="Z440" s="232">
        <v>2.13</v>
      </c>
      <c r="AA440" s="233">
        <v>13.3</v>
      </c>
      <c r="AB440" s="234">
        <v>2.4</v>
      </c>
      <c r="AC440" s="235">
        <v>8.960000000000001</v>
      </c>
      <c r="AD440" s="236">
        <v>5.7</v>
      </c>
      <c r="AE440" s="236">
        <v>6.35</v>
      </c>
      <c r="AF440" s="237">
        <v>30</v>
      </c>
      <c r="AG440" s="238">
        <v>90731</v>
      </c>
      <c r="AH440" s="239">
        <v>0.1</v>
      </c>
      <c r="AI440" s="240">
        <v>0.88</v>
      </c>
      <c r="AJ440" s="241">
        <f>IF(OR(AD440&lt;0,AD440="n/a",AD440=0,AN440="n/a"),"n/a",AN440/AD440)</f>
        <v>3.458622120413103</v>
      </c>
      <c r="AK440" t="s" s="265">
        <f>IF(OR(AN440&lt;0,AN440="n/a",AO440&lt;0,AO440="n/a"),"n/a",AN440/AO440)</f>
        <v>143</v>
      </c>
      <c r="AL440" s="243">
        <f>((AP440/AQ440)^(1/1)-1)*100</f>
        <v>4.499999999999993</v>
      </c>
      <c r="AM440" s="243">
        <f>IF(AS440=0,"n/a",((AP440/AS440)^(1/3)-1)*100)</f>
        <v>7.127044040380714</v>
      </c>
      <c r="AN440" s="243">
        <f>IF(AV440=0,"n/a",((AP440/AV440)^(1/5)-1)*100)</f>
        <v>19.71414608635469</v>
      </c>
      <c r="AO440" s="244">
        <f>IF(BB440=0,"n/a",((AP440/BB440)^(1/10)-1)*100)</f>
        <v>-2.309071822865394</v>
      </c>
      <c r="AP440" s="241">
        <v>1.045</v>
      </c>
      <c r="AQ440" s="241">
        <v>1</v>
      </c>
      <c r="AR440" s="241">
        <v>0.95</v>
      </c>
      <c r="AS440" s="241">
        <v>0.85</v>
      </c>
      <c r="AT440" s="245"/>
      <c r="AU440" s="241">
        <v>0.71</v>
      </c>
      <c r="AV440" s="241">
        <v>0.425</v>
      </c>
      <c r="AW440" s="245"/>
      <c r="AX440" s="583">
        <v>0.2</v>
      </c>
      <c r="AY440" s="394">
        <v>0.575</v>
      </c>
      <c r="AZ440" s="248">
        <v>1.7</v>
      </c>
      <c r="BA440" s="248">
        <v>1.6</v>
      </c>
      <c r="BB440" s="248">
        <v>1.32</v>
      </c>
      <c r="BC440" s="248">
        <v>1.2</v>
      </c>
      <c r="BD440" s="248">
        <v>0.96</v>
      </c>
      <c r="BE440" s="248">
        <v>0.8100000000000001</v>
      </c>
      <c r="BF440" s="248">
        <v>0.7625</v>
      </c>
      <c r="BG440" s="248">
        <v>0.7325</v>
      </c>
      <c r="BH440" s="248">
        <v>0.66415</v>
      </c>
      <c r="BI440" s="249">
        <v>0.60079</v>
      </c>
      <c r="BJ440" s="246">
        <f>SUM(AP440:BI440)</f>
        <v>16.10494</v>
      </c>
      <c r="BK440" s="250">
        <f>((AP440/AQ440)-1)*100</f>
        <v>4.499999999999993</v>
      </c>
      <c r="BL440" s="250">
        <f>((AQ440/AR440)-1)*100</f>
        <v>5.263157894736836</v>
      </c>
      <c r="BM440" s="250">
        <f>((AR440/AS440)-1)*100</f>
        <v>11.76470588235294</v>
      </c>
      <c r="BN440" s="250">
        <f>IF(AU440=0,0,IF(AU440&gt;AS440,0,((AS440/AU440)-1)*100))</f>
        <v>19.71830985915492</v>
      </c>
      <c r="BO440" s="250">
        <f>IF(AV440=0,0,IF(AV440&gt;AU440,0,((AU440/AV440)-1)*100))</f>
        <v>67.05882352941177</v>
      </c>
      <c r="BP440" s="250">
        <f>IF(AX440=0,0,IF(AX440&gt;AV440,0,((AV440/AX440)-1)*100))</f>
        <v>112.5</v>
      </c>
      <c r="BQ440" s="251">
        <f>IF(AY440=0,0,IF(AY440&gt;AX440,0,((AX440/AY440)-1)*100))</f>
        <v>0</v>
      </c>
      <c r="BR440" s="252">
        <f>IF(AZ440=0,0,IF(AZ440&gt;AY440,0,((AY440/AZ440)-1)*100))</f>
        <v>0</v>
      </c>
      <c r="BS440" s="252">
        <f>IF(BA440=0,0,IF(BA440&gt;AZ440,0,((AZ440/BA440)-1)*100))</f>
        <v>6.25</v>
      </c>
      <c r="BT440" s="252">
        <f>IF(BB440=0,0,IF(BB440&gt;BA440,0,((BA440/BB440)-1)*100))</f>
        <v>21.21212121212121</v>
      </c>
      <c r="BU440" s="252">
        <f>IF(BC440=0,0,IF(BC440&gt;BB440,0,((BB440/BC440)-1)*100))</f>
        <v>10.00000000000001</v>
      </c>
      <c r="BV440" s="252">
        <f>IF(BD440=0,0,IF(BD440&gt;BC440,0,((BC440/BD440)-1)*100))</f>
        <v>25</v>
      </c>
      <c r="BW440" s="252">
        <f>IF(BE440=0,0,IF(BE440&gt;BD440,0,((BD440/BE440)-1)*100))</f>
        <v>18.51851851851851</v>
      </c>
      <c r="BX440" s="252">
        <f>IF(BF440=0,0,IF(BF440&gt;BE440,0,((BE440/BF440)-1)*100))</f>
        <v>6.229508196721323</v>
      </c>
      <c r="BY440" s="252">
        <f>IF(BG440=0,0,IF(BG440&gt;BF440,0,((BF440/BG440)-1)*100))</f>
        <v>4.095563139931735</v>
      </c>
      <c r="BZ440" s="252">
        <f>IF(BH440=0,0,IF(BH440&gt;BG440,0,((BG440/BH440)-1)*100))</f>
        <v>10.2913498456674</v>
      </c>
      <c r="CA440" s="253">
        <f>IF(BI440=0,0,IF(BI440&gt;BH440,0,((BH440/BI440)-1)*100))</f>
        <v>10.5461142828609</v>
      </c>
      <c r="CB440" s="250">
        <f>AVERAGE(BK440:CA440)</f>
        <v>19.58518660949868</v>
      </c>
      <c r="CC440" s="250">
        <f>SQRT(AVERAGE((BK440-$CB440)^2,(BL440-$CB440)^2,(BM440-$CB440)^2,(BN440-$CB440)^2,(BO440-$CB440)^2,(BP440-$CB440)^2,(BQ440-$CB440)^2,(BR440-$CB440)^2,(BS440-$CB440)^2,(BT440-$CB440)^2,(BU440-$CB440)^2,(BV440-$CB440)^2,(BW440-$CB440)^2,(BX440-$CB440)^2,(BY440-$CB440)^2,(BZ440-$CB440)^2,(CA440-$CB440)^2))</f>
        <v>27.69276773045549</v>
      </c>
      <c r="CD440" t="s" s="116">
        <v>132</v>
      </c>
      <c r="CE440" s="254">
        <f>IF(AN440="n/a","n/a",IF(U440&lt;0,"n/a",IF(U440="n/a","n/a",I440+AN440-U440)))</f>
        <v>5.736315914197558</v>
      </c>
      <c r="CF440" s="254">
        <f>IF(AN440="n/a","n/a",I440+AN440)</f>
        <v>21.92083972372137</v>
      </c>
      <c r="CG440" s="250">
        <f>D440/10+(1000-E440)/100+IF(F440="N",2,IF(F440="Y",1,0))+IF(G440="N",2,IF(G440="Y",1,0))+IF(L440&gt;10,5,L440/2)+IF(S440&gt;100,0,IF(S440&lt;0,0,(100-S440)/10))+IF(U440&gt;100,0,IF(U440&lt;0,0,(100-U440)/10))+IF(X440="-",0,IF(X440="N/A",0,IF(X440&gt;5,0,5-X440)))+IF(Y440&gt;5,0,5-Y440)+IF(Z440="N/A",0,IF(Z440&gt;5,0,5-Z440))+IF(AB440&lt;0,0,IF(AB440="-",0,IF(AB440="N/A",0,IF(AB440&gt;10,5,AB440/2))))+IF(AC440="n/a",0,IF(AC440&lt;0,0,IF(AC440&gt;10,5,AC440/2)))+IF(AE440="n/a",0,IF(AE440&lt;0,0,IF(AE440&gt;10,5,AE440/2)))+AF440/10+IF(AG440&gt;100000,3,IF(AG440&gt;10000,2,IF(AG440&gt;1000,1,0)))+IF(AL440&gt;10,5,AL440/2)+IF(AM440="n/a",0,IF(AM440&gt;10,5,AM440/2))+IF(AN440="n/a",0,IF(AN440&gt;10,5,AN440/2))+IF(AO440="n/a",0,IF(AO440&lt;0,0,IF(AO440&gt;10,5,AO440/2)))+IF(CB440&gt;10,5,CB440/2)</f>
        <v>62.41006963923797</v>
      </c>
      <c r="CH440" s="255">
        <f>IF(AB440="n/a",1.03*AP440,IF(AB440&lt;0,1.01*AP440,IF(AB440&gt;10,1.1*AP440,(1+AB440/100)*AP440)))</f>
        <v>1.07008</v>
      </c>
      <c r="CI440" s="256">
        <f>IF($AC440="n/a",1.03*CH440,IF($AC440&lt;0,1.01*CH440,IF($AC440&gt;10,1.1*CH440,(1+$AC440/100)*CH440)))</f>
        <v>1.165959168</v>
      </c>
      <c r="CJ440" s="257">
        <f>IF($AE440="n/a",1.03*CI440,IF($AE440&lt;0,1.01*CI440,IF($AE440&gt;10,1.1*CI440,(1+$AE440/100)*CI440)))</f>
        <v>1.239997575168</v>
      </c>
      <c r="CK440" s="257">
        <f>IF($AE440="n/a",1.03*CJ440,IF($AE440&lt;0,1.01*CJ440,IF($AE440&gt;10,1.1*CJ440,(1+$AE440/100)*CJ440)))</f>
        <v>1.318737421191168</v>
      </c>
      <c r="CL440" s="258">
        <f>IF($AE440="n/a",1.03*CK440,IF($AE440&lt;0,1.01*CK440,IF($AE440&gt;10,1.1*CK440,(1+$AE440/100)*CK440)))</f>
        <v>1.402477247436807</v>
      </c>
      <c r="CM440" s="256">
        <f>SUM(CH440:CL440)</f>
        <v>6.197251411795973</v>
      </c>
      <c r="CN440" s="253">
        <f>(CM440/H440)*100</f>
        <v>11.3961960496432</v>
      </c>
      <c r="CO440" s="259">
        <v>0.87</v>
      </c>
      <c r="CP440" s="260">
        <v>24.1</v>
      </c>
      <c r="CQ440" s="261">
        <v>-3.9</v>
      </c>
      <c r="CR440" s="260">
        <v>2.8</v>
      </c>
      <c r="CS440" s="261">
        <v>3.4</v>
      </c>
    </row>
    <row r="441" ht="11.25" customHeight="1">
      <c r="A441" t="s" s="146">
        <v>2040</v>
      </c>
      <c r="B441" t="s" s="146">
        <v>2041</v>
      </c>
      <c r="C441" t="s" s="273">
        <v>690</v>
      </c>
      <c r="D441" s="267">
        <v>7</v>
      </c>
      <c r="E441" s="85">
        <v>503</v>
      </c>
      <c r="F441" t="s" s="151">
        <v>55</v>
      </c>
      <c r="G441" t="s" s="152">
        <v>55</v>
      </c>
      <c r="H441" s="496">
        <v>38.79</v>
      </c>
      <c r="I441" s="269">
        <f>(R441/H441)*100</f>
        <v>3.196700180458881</v>
      </c>
      <c r="J441" s="270">
        <v>0.295</v>
      </c>
      <c r="K441" s="270">
        <v>0.31</v>
      </c>
      <c r="L441" s="269">
        <f>((K441/J441)-1)*100</f>
        <v>5.084745762711873</v>
      </c>
      <c r="M441" s="272">
        <v>42831</v>
      </c>
      <c r="N441" s="272">
        <v>42835</v>
      </c>
      <c r="O441" s="272">
        <v>42856</v>
      </c>
      <c r="P441" t="s" s="273">
        <v>171</v>
      </c>
      <c r="Q441" s="354"/>
      <c r="R441" s="271">
        <f>K441*4</f>
        <v>1.24</v>
      </c>
      <c r="S441" s="528">
        <f>IF(OR(W441&lt;0.01,W441="n/a"),"n/a",R441/W441*100)</f>
        <v>354.2857142857143</v>
      </c>
      <c r="T441" s="276">
        <f>IF(OR(W441&lt;0.01,Z441="n/a"),"n/a",(H441/SQRT(22.5*W441*(H441/Z441))-1)*100)</f>
        <v>323.4335839302311</v>
      </c>
      <c r="U441" s="269">
        <f>IF(OR(W441&lt;0.01,W441="n/a"),"n/a",H441/W441)</f>
        <v>110.8285714285714</v>
      </c>
      <c r="V441" s="277">
        <v>12</v>
      </c>
      <c r="W441" s="268">
        <v>0.35</v>
      </c>
      <c r="X441" t="s" s="367">
        <v>143</v>
      </c>
      <c r="Y441" s="278">
        <v>10.54</v>
      </c>
      <c r="Z441" s="279">
        <v>3.64</v>
      </c>
      <c r="AA441" s="280">
        <v>10.1</v>
      </c>
      <c r="AB441" s="281">
        <v>-9.300000000000001</v>
      </c>
      <c r="AC441" s="282">
        <v>22.13</v>
      </c>
      <c r="AD441" s="283">
        <v>19.4</v>
      </c>
      <c r="AE441" t="s" s="569">
        <v>143</v>
      </c>
      <c r="AF441" s="284">
        <v>20</v>
      </c>
      <c r="AG441" s="285">
        <v>10309</v>
      </c>
      <c r="AH441" s="286">
        <v>0.9</v>
      </c>
      <c r="AI441" s="287">
        <v>1.28</v>
      </c>
      <c r="AJ441" s="288">
        <f>IF(OR(AD441&lt;0,AD441="n/a",AD441=0,AN441="n/a"),"n/a",AN441/AD441)</f>
        <v>0.4426625365415338</v>
      </c>
      <c r="AK441" t="s" s="368">
        <f>IF(OR(AN441&lt;0,AN441="n/a",AO441&lt;0,AO441="n/a"),"n/a",AN441/AO441)</f>
        <v>143</v>
      </c>
      <c r="AL441" s="290">
        <f>((AP441/AQ441)^(1/1)-1)*100</f>
        <v>6.407322654462244</v>
      </c>
      <c r="AM441" s="290">
        <f>IF(AS441=0,"n/a",((AP441/AS441)^(1/3)-1)*100)</f>
        <v>7.915479045840446</v>
      </c>
      <c r="AN441" s="290">
        <f>IF(AV441=0,"n/a",((AP441/AV441)^(1/5)-1)*100)</f>
        <v>8.587653208905754</v>
      </c>
      <c r="AO441" s="291">
        <f>IF(BB441=0,"n/a",((AP441/BB441)^(1/10)-1)*100)</f>
        <v>-0.6232532389243262</v>
      </c>
      <c r="AP441" s="288">
        <v>1.1625</v>
      </c>
      <c r="AQ441" s="288">
        <v>1.0925</v>
      </c>
      <c r="AR441" s="288">
        <v>1.015</v>
      </c>
      <c r="AS441" s="288">
        <v>0.925</v>
      </c>
      <c r="AT441" s="292"/>
      <c r="AU441" s="288">
        <v>0.875</v>
      </c>
      <c r="AV441" s="288">
        <v>0.77</v>
      </c>
      <c r="AW441" s="292"/>
      <c r="AX441" s="524">
        <v>0.725</v>
      </c>
      <c r="AY441" s="403">
        <v>0.965</v>
      </c>
      <c r="AZ441" s="295">
        <v>1.32</v>
      </c>
      <c r="BA441" s="295">
        <v>1.3025</v>
      </c>
      <c r="BB441" s="295">
        <v>1.2375</v>
      </c>
      <c r="BC441" s="295">
        <v>1.1925</v>
      </c>
      <c r="BD441" s="295">
        <v>1.1625</v>
      </c>
      <c r="BE441" s="295">
        <v>1.1325</v>
      </c>
      <c r="BF441" s="295">
        <v>1.1025</v>
      </c>
      <c r="BG441" s="295">
        <v>1.0775</v>
      </c>
      <c r="BH441" s="295">
        <v>1.0675</v>
      </c>
      <c r="BI441" s="296">
        <v>1.0565</v>
      </c>
      <c r="BJ441" s="293">
        <f>SUM(AP441:BI441)</f>
        <v>19.1815</v>
      </c>
      <c r="BK441" s="297">
        <f>((AP441/AQ441)-1)*100</f>
        <v>6.407322654462244</v>
      </c>
      <c r="BL441" s="297">
        <f>((AQ441/AR441)-1)*100</f>
        <v>7.635467980295574</v>
      </c>
      <c r="BM441" s="297">
        <f>((AR441/AS441)-1)*100</f>
        <v>9.729729729729719</v>
      </c>
      <c r="BN441" s="297">
        <f>IF(AU441=0,0,IF(AU441&gt;AS441,0,((AS441/AU441)-1)*100))</f>
        <v>5.714285714285716</v>
      </c>
      <c r="BO441" s="297">
        <f>IF(AV441=0,0,IF(AV441&gt;AU441,0,((AU441/AV441)-1)*100))</f>
        <v>13.63636363636362</v>
      </c>
      <c r="BP441" s="297">
        <f>IF(AX441=0,0,IF(AX441&gt;AV441,0,((AV441/AX441)-1)*100))</f>
        <v>6.20689655172415</v>
      </c>
      <c r="BQ441" s="298">
        <f>IF(AY441=0,0,IF(AY441&gt;AX441,0,((AX441/AY441)-1)*100))</f>
        <v>0</v>
      </c>
      <c r="BR441" s="299">
        <f>IF(AZ441=0,0,IF(AZ441&gt;AY441,0,((AY441/AZ441)-1)*100))</f>
        <v>0</v>
      </c>
      <c r="BS441" s="299">
        <f>IF(BA441=0,0,IF(BA441&gt;AZ441,0,((AZ441/BA441)-1)*100))</f>
        <v>1.343570057581589</v>
      </c>
      <c r="BT441" s="299">
        <f>IF(BB441=0,0,IF(BB441&gt;BA441,0,((BA441/BB441)-1)*100))</f>
        <v>5.252525252525242</v>
      </c>
      <c r="BU441" s="299">
        <f>IF(BC441=0,0,IF(BC441&gt;BB441,0,((BB441/BC441)-1)*100))</f>
        <v>3.773584905660399</v>
      </c>
      <c r="BV441" s="299">
        <f>IF(BD441=0,0,IF(BD441&gt;BC441,0,((BC441/BD441)-1)*100))</f>
        <v>2.580645161290307</v>
      </c>
      <c r="BW441" s="299">
        <f>IF(BE441=0,0,IF(BE441&gt;BD441,0,((BD441/BE441)-1)*100))</f>
        <v>2.649006622516548</v>
      </c>
      <c r="BX441" s="299">
        <f>IF(BF441=0,0,IF(BF441&gt;BE441,0,((BE441/BF441)-1)*100))</f>
        <v>2.721088435374153</v>
      </c>
      <c r="BY441" s="299">
        <f>IF(BG441=0,0,IF(BG441&gt;BF441,0,((BF441/BG441)-1)*100))</f>
        <v>2.320185614849191</v>
      </c>
      <c r="BZ441" s="299">
        <f>IF(BH441=0,0,IF(BH441&gt;BG441,0,((BG441/BH441)-1)*100))</f>
        <v>0.936768149882905</v>
      </c>
      <c r="CA441" s="300">
        <f>IF(BI441=0,0,IF(BI441&gt;BH441,0,((BH441/BI441)-1)*100))</f>
        <v>1.041173686701358</v>
      </c>
      <c r="CB441" s="297">
        <f>AVERAGE(BK441:CA441)</f>
        <v>4.232271420778984</v>
      </c>
      <c r="CC441" s="297">
        <f>SQRT(AVERAGE((BK441-$CB441)^2,(BL441-$CB441)^2,(BM441-$CB441)^2,(BN441-$CB441)^2,(BO441-$CB441)^2,(BP441-$CB441)^2,(BQ441-$CB441)^2,(BR441-$CB441)^2,(BS441-$CB441)^2,(BT441-$CB441)^2,(BU441-$CB441)^2,(BV441-$CB441)^2,(BW441-$CB441)^2,(BX441-$CB441)^2,(BY441-$CB441)^2,(BZ441-$CB441)^2,(CA441-$CB441)^2))</f>
        <v>3.586781636804433</v>
      </c>
      <c r="CD441" t="s" s="146">
        <v>285</v>
      </c>
      <c r="CE441" s="301">
        <f>IF(AN441="n/a","n/a",IF(U441&lt;0,"n/a",IF(U441="n/a","n/a",I441+AN441-U441)))</f>
        <v>-99.0442180392068</v>
      </c>
      <c r="CF441" s="301">
        <f>IF(AN441="n/a","n/a",I441+AN441)</f>
        <v>11.78435338936464</v>
      </c>
      <c r="CG441" s="297">
        <f>D441/10+(1000-E441)/100+IF(F441="N",2,IF(F441="Y",1,0))+IF(G441="N",2,IF(G441="Y",1,0))+IF(L441&gt;10,5,L441/2)+IF(S441&gt;100,0,IF(S441&lt;0,0,(100-S441)/10))+IF(U441&gt;100,0,IF(U441&lt;0,0,(100-U441)/10))+IF(X441="-",0,IF(X441="N/A",0,IF(X441&gt;5,0,5-X441)))+IF(Y441&gt;5,0,5-Y441)+IF(Z441="N/A",0,IF(Z441&gt;5,0,5-Z441))+IF(AB441&lt;0,0,IF(AB441="-",0,IF(AB441="N/A",0,IF(AB441&gt;10,5,AB441/2))))+IF(AC441="n/a",0,IF(AC441&lt;0,0,IF(AC441&gt;10,5,AC441/2)))+IF(AE441="n/a",0,IF(AE441&lt;0,0,IF(AE441&gt;10,5,AE441/2)))+AF441/10+IF(AG441&gt;100000,3,IF(AG441&gt;10000,2,IF(AG441&gt;1000,1,0)))+IF(AL441&gt;10,5,AL441/2)+IF(AM441="n/a",0,IF(AM441&gt;10,5,AM441/2))+IF(AN441="n/a",0,IF(AN441&gt;10,5,AN441/2))+IF(AO441="n/a",0,IF(AO441&lt;0,0,IF(AO441&gt;10,5,AO441/2)))+IF(CB441&gt;10,5,CB441/2)</f>
        <v>36.14373604634964</v>
      </c>
      <c r="CH441" s="302">
        <f>IF(AB441="n/a",1.03*AP441,IF(AB441&lt;0,1.01*AP441,IF(AB441&gt;10,1.1*AP441,(1+AB441/100)*AP441)))</f>
        <v>1.174125</v>
      </c>
      <c r="CI441" s="303">
        <f>IF($AC441="n/a",1.03*CH441,IF($AC441&lt;0,1.01*CH441,IF($AC441&gt;10,1.1*CH441,(1+$AC441/100)*CH441)))</f>
        <v>1.2915375</v>
      </c>
      <c r="CJ441" s="304">
        <f>IF($AE441="n/a",1.03*CI441,IF($AE441&lt;0,1.01*CI441,IF($AE441&gt;10,1.1*CI441,(1+$AE441/100)*CI441)))</f>
        <v>1.330283625</v>
      </c>
      <c r="CK441" s="304">
        <f>IF($AE441="n/a",1.03*CJ441,IF($AE441&lt;0,1.01*CJ441,IF($AE441&gt;10,1.1*CJ441,(1+$AE441/100)*CJ441)))</f>
        <v>1.370192133750</v>
      </c>
      <c r="CL441" s="305">
        <f>IF($AE441="n/a",1.03*CK441,IF($AE441&lt;0,1.01*CK441,IF($AE441&gt;10,1.1*CK441,(1+$AE441/100)*CK441)))</f>
        <v>1.4112978977625</v>
      </c>
      <c r="CM441" s="303">
        <f>SUM(CH441:CL441)</f>
        <v>6.577436156512501</v>
      </c>
      <c r="CN441" s="300">
        <f>(CM441/H441)*100</f>
        <v>16.95652528103249</v>
      </c>
      <c r="CO441" s="306">
        <v>0.39</v>
      </c>
      <c r="CP441" s="307">
        <v>18.1</v>
      </c>
      <c r="CQ441" s="308">
        <v>-4.7</v>
      </c>
      <c r="CR441" s="307">
        <v>0.4</v>
      </c>
      <c r="CS441" s="308">
        <v>2.9</v>
      </c>
    </row>
    <row r="442" ht="11.25" customHeight="1">
      <c r="A442" t="s" s="110">
        <v>2042</v>
      </c>
      <c r="B442" t="s" s="110">
        <v>2043</v>
      </c>
      <c r="C442" t="s" s="173">
        <v>128</v>
      </c>
      <c r="D442" s="174">
        <v>7</v>
      </c>
      <c r="E442" s="85">
        <v>567</v>
      </c>
      <c r="F442" t="s" s="118">
        <v>55</v>
      </c>
      <c r="G442" t="s" s="113">
        <v>55</v>
      </c>
      <c r="H442" s="495">
        <v>20.46</v>
      </c>
      <c r="I442" s="177">
        <f>(R442/H442)*100</f>
        <v>3.519061583577712</v>
      </c>
      <c r="J442" s="311">
        <v>0.16</v>
      </c>
      <c r="K442" s="311">
        <v>0.18</v>
      </c>
      <c r="L442" s="177">
        <f>((K442/J442)-1)*100</f>
        <v>12.5</v>
      </c>
      <c r="M442" s="179">
        <v>43007</v>
      </c>
      <c r="N442" s="179">
        <v>43008</v>
      </c>
      <c r="O442" s="179">
        <v>43024</v>
      </c>
      <c r="P442" t="s" s="173">
        <v>284</v>
      </c>
      <c r="Q442" s="397"/>
      <c r="R442" s="180">
        <f>K442*4</f>
        <v>0.72</v>
      </c>
      <c r="S442" s="181">
        <f>IF(OR(W442&lt;0.01,W442="n/a"),"n/a",R442/W442*100)</f>
        <v>67.9245283018868</v>
      </c>
      <c r="T442" s="182">
        <f>IF(OR(W442&lt;0.01,Z442="n/a"),"n/a",(H442/SQRT(22.5*W442*(H442/Z442))-1)*100)</f>
        <v>-1.108025393819578</v>
      </c>
      <c r="U442" s="177">
        <f>IF(OR(W442&lt;0.01,W442="n/a"),"n/a",H442/W442)</f>
        <v>19.30188679245283</v>
      </c>
      <c r="V442" s="183">
        <v>12</v>
      </c>
      <c r="W442" s="176">
        <v>1.06</v>
      </c>
      <c r="X442" s="176">
        <v>2.28</v>
      </c>
      <c r="Y442" s="184">
        <v>4.9</v>
      </c>
      <c r="Z442" s="185">
        <v>1.14</v>
      </c>
      <c r="AA442" s="186">
        <v>5.9</v>
      </c>
      <c r="AB442" s="187">
        <v>4.9</v>
      </c>
      <c r="AC442" s="188">
        <v>19.04</v>
      </c>
      <c r="AD442" s="189">
        <v>10.2</v>
      </c>
      <c r="AE442" s="189">
        <v>8.5</v>
      </c>
      <c r="AF442" s="190">
        <v>10</v>
      </c>
      <c r="AG442" s="191">
        <v>4508</v>
      </c>
      <c r="AH442" s="192">
        <v>0.2</v>
      </c>
      <c r="AI442" s="193">
        <v>0.31</v>
      </c>
      <c r="AJ442" s="194">
        <f>IF(OR(AD442&lt;0,AD442="n/a",AD442=0,AN442="n/a"),"n/a",AN442/AD442)</f>
        <v>2.33419452321266</v>
      </c>
      <c r="AK442" s="690">
        <f>IF(OR(AN442&lt;0,AN442="n/a",AO442&lt;0,AO442="n/a"),"n/a",AN442/AO442)</f>
        <v>13.89478293620034</v>
      </c>
      <c r="AL442" s="196">
        <f>((AP442/AQ442)^(1/1)-1)*100</f>
        <v>4.918032786885251</v>
      </c>
      <c r="AM442" s="196">
        <f>IF(AS442=0,"n/a",((AP442/AS442)^(1/3)-1)*100)</f>
        <v>5.826736797879972</v>
      </c>
      <c r="AN442" s="196">
        <f>IF(AV442=0,"n/a",((AP442/AV442)^(1/5)-1)*100)</f>
        <v>23.80878413676912</v>
      </c>
      <c r="AO442" s="197">
        <f>IF(BB442=0,"n/a",((AP442/BB442)^(1/10)-1)*100)</f>
        <v>1.713505295195339</v>
      </c>
      <c r="AP442" s="198">
        <v>0.64</v>
      </c>
      <c r="AQ442" s="194">
        <v>0.61</v>
      </c>
      <c r="AR442" s="198">
        <v>0.6</v>
      </c>
      <c r="AS442" s="194">
        <v>0.54</v>
      </c>
      <c r="AT442" s="199"/>
      <c r="AU442" s="194">
        <v>0.32</v>
      </c>
      <c r="AV442" s="194">
        <v>0.22</v>
      </c>
      <c r="AW442" s="199"/>
      <c r="AX442" s="398">
        <v>0.2</v>
      </c>
      <c r="AY442" s="370">
        <v>0.2</v>
      </c>
      <c r="AZ442" s="203">
        <v>0.76</v>
      </c>
      <c r="BA442" s="202">
        <v>0.73</v>
      </c>
      <c r="BB442" s="202">
        <v>0.54</v>
      </c>
      <c r="BC442" s="202">
        <v>0.26</v>
      </c>
      <c r="BD442" s="202">
        <v>0.2</v>
      </c>
      <c r="BE442" s="203">
        <v>0.16</v>
      </c>
      <c r="BF442" s="203">
        <v>0.16</v>
      </c>
      <c r="BG442" s="203">
        <v>0.16</v>
      </c>
      <c r="BH442" s="203">
        <v>0.16</v>
      </c>
      <c r="BI442" s="204">
        <v>0.16</v>
      </c>
      <c r="BJ442" s="200">
        <f>SUM(AP442:BI442)</f>
        <v>6.620000000000001</v>
      </c>
      <c r="BK442" s="205">
        <f>((AP442/AQ442)-1)*100</f>
        <v>4.918032786885251</v>
      </c>
      <c r="BL442" s="205">
        <f>((AQ442/AR442)-1)*100</f>
        <v>1.666666666666661</v>
      </c>
      <c r="BM442" s="205">
        <f>((AR442/AS442)-1)*100</f>
        <v>11.11111111111109</v>
      </c>
      <c r="BN442" s="205">
        <f>IF(AU442=0,0,IF(AU442&gt;AS442,0,((AS442/AU442)-1)*100))</f>
        <v>68.75</v>
      </c>
      <c r="BO442" s="205">
        <f>IF(AV442=0,0,IF(AV442&gt;AU442,0,((AU442/AV442)-1)*100))</f>
        <v>45.45454545454546</v>
      </c>
      <c r="BP442" s="205">
        <f>IF(AX442=0,0,IF(AX442&gt;AV442,0,((AV442/AX442)-1)*100))</f>
        <v>9.999999999999986</v>
      </c>
      <c r="BQ442" s="206">
        <f>IF(AY442=0,0,IF(AY442&gt;AX442,0,((AX442/AY442)-1)*100))</f>
        <v>0</v>
      </c>
      <c r="BR442" s="207">
        <f>IF(AZ442=0,0,IF(AZ442&gt;AY442,0,((AY442/AZ442)-1)*100))</f>
        <v>0</v>
      </c>
      <c r="BS442" s="207">
        <f>IF(BA442=0,0,IF(BA442&gt;AZ442,0,((AZ442/BA442)-1)*100))</f>
        <v>4.109589041095885</v>
      </c>
      <c r="BT442" s="207">
        <f>IF(BB442=0,0,IF(BB442&gt;BA442,0,((BA442/BB442)-1)*100))</f>
        <v>35.18518518518516</v>
      </c>
      <c r="BU442" s="207">
        <f>IF(BC442=0,0,IF(BC442&gt;BB442,0,((BB442/BC442)-1)*100))</f>
        <v>107.6923076923077</v>
      </c>
      <c r="BV442" s="207">
        <f>IF(BD442=0,0,IF(BD442&gt;BC442,0,((BC442/BD442)-1)*100))</f>
        <v>30</v>
      </c>
      <c r="BW442" s="207">
        <f>IF(BE442=0,0,IF(BE442&gt;BD442,0,((BD442/BE442)-1)*100))</f>
        <v>25</v>
      </c>
      <c r="BX442" s="207">
        <f>IF(BF442=0,0,IF(BF442&gt;BE442,0,((BE442/BF442)-1)*100))</f>
        <v>0</v>
      </c>
      <c r="BY442" s="207">
        <f>IF(BG442=0,0,IF(BG442&gt;BF442,0,((BF442/BG442)-1)*100))</f>
        <v>0</v>
      </c>
      <c r="BZ442" s="207">
        <f>IF(BH442=0,0,IF(BH442&gt;BG442,0,((BG442/BH442)-1)*100))</f>
        <v>0</v>
      </c>
      <c r="CA442" s="208">
        <f>IF(BI442=0,0,IF(BI442&gt;BH442,0,((BH442/BI442)-1)*100))</f>
        <v>0</v>
      </c>
      <c r="CB442" s="205">
        <f>AVERAGE(BK442:CA442)</f>
        <v>20.22867281987043</v>
      </c>
      <c r="CC442" s="205">
        <f>SQRT(AVERAGE((BK442-$CB442)^2,(BL442-$CB442)^2,(BM442-$CB442)^2,(BN442-$CB442)^2,(BO442-$CB442)^2,(BP442-$CB442)^2,(BQ442-$CB442)^2,(BR442-$CB442)^2,(BS442-$CB442)^2,(BT442-$CB442)^2,(BU442-$CB442)^2,(BV442-$CB442)^2,(BW442-$CB442)^2,(BX442-$CB442)^2,(BY442-$CB442)^2,(BZ442-$CB442)^2,(CA442-$CB442)^2))</f>
        <v>29.16911386528707</v>
      </c>
      <c r="CD442" t="s" s="110">
        <v>132</v>
      </c>
      <c r="CE442" s="209">
        <f>IF(AN442="n/a","n/a",IF(U442&lt;0,"n/a",IF(U442="n/a","n/a",I442+AN442-U442)))</f>
        <v>8.025958927894006</v>
      </c>
      <c r="CF442" s="209">
        <f>IF(AN442="n/a","n/a",I442+AN442)</f>
        <v>27.32784572034684</v>
      </c>
      <c r="CG442" s="205">
        <f>D442/10+(1000-E442)/100+IF(F442="N",2,IF(F442="Y",1,0))+IF(G442="N",2,IF(G442="Y",1,0))+IF(L442&gt;10,5,L442/2)+IF(S442&gt;100,0,IF(S442&lt;0,0,(100-S442)/10))+IF(U442&gt;100,0,IF(U442&lt;0,0,(100-U442)/10))+IF(X442="-",0,IF(X442="N/A",0,IF(X442&gt;5,0,5-X442)))+IF(Y442&gt;5,0,5-Y442)+IF(Z442="N/A",0,IF(Z442&gt;5,0,5-Z442))+IF(AB442&lt;0,0,IF(AB442="-",0,IF(AB442="N/A",0,IF(AB442&gt;10,5,AB442/2))))+IF(AC442="n/a",0,IF(AC442&lt;0,0,IF(AC442&gt;10,5,AC442/2)))+IF(AE442="n/a",0,IF(AE442&lt;0,0,IF(AE442&gt;10,5,AE442/2)))+AF442/10+IF(AG442&gt;100000,3,IF(AG442&gt;10000,2,IF(AG442&gt;1000,1,0)))+IF(AL442&gt;10,5,AL442/2)+IF(AM442="n/a",0,IF(AM442&gt;10,5,AM442/2))+IF(AN442="n/a",0,IF(AN442&gt;10,5,AN442/2))+IF(AO442="n/a",0,IF(AO442&lt;0,0,IF(AO442&gt;10,5,AO442/2)))+IF(CB442&gt;10,5,CB442/2)</f>
        <v>61.91649593054632</v>
      </c>
      <c r="CH442" s="315">
        <f>IF(AB442="n/a",1.03*AP442,IF(AB442&lt;0,1.01*AP442,IF(AB442&gt;10,1.1*AP442,(1+AB442/100)*AP442)))</f>
        <v>0.67136</v>
      </c>
      <c r="CI442" s="211">
        <f>IF($AC442="n/a",1.03*CH442,IF($AC442&lt;0,1.01*CH442,IF($AC442&gt;10,1.1*CH442,(1+$AC442/100)*CH442)))</f>
        <v>0.738496</v>
      </c>
      <c r="CJ442" s="212">
        <f>IF($AE442="n/a",1.03*CI442,IF($AE442&lt;0,1.01*CI442,IF($AE442&gt;10,1.1*CI442,(1+$AE442/100)*CI442)))</f>
        <v>0.80126816</v>
      </c>
      <c r="CK442" s="212">
        <f>IF($AE442="n/a",1.03*CJ442,IF($AE442&lt;0,1.01*CJ442,IF($AE442&gt;10,1.1*CJ442,(1+$AE442/100)*CJ442)))</f>
        <v>0.8693759536</v>
      </c>
      <c r="CL442" s="210">
        <f>IF($AE442="n/a",1.03*CK442,IF($AE442&lt;0,1.01*CK442,IF($AE442&gt;10,1.1*CK442,(1+$AE442/100)*CK442)))</f>
        <v>0.943272909656</v>
      </c>
      <c r="CM442" s="211">
        <f>SUM(CH442:CL442)</f>
        <v>4.023773023256</v>
      </c>
      <c r="CN442" s="208">
        <f>(CM442/H442)*100</f>
        <v>19.66653481552297</v>
      </c>
      <c r="CO442" s="213">
        <v>1.13</v>
      </c>
      <c r="CP442" s="214">
        <v>38.5</v>
      </c>
      <c r="CQ442" s="215">
        <v>-2.5</v>
      </c>
      <c r="CR442" s="214">
        <v>8.1</v>
      </c>
      <c r="CS442" s="215">
        <v>11.9</v>
      </c>
    </row>
    <row r="443" ht="11.25" customHeight="1">
      <c r="A443" t="s" s="227">
        <v>2044</v>
      </c>
      <c r="B443" t="s" s="116">
        <v>2045</v>
      </c>
      <c r="C443" t="s" s="227">
        <v>128</v>
      </c>
      <c r="D443" s="218">
        <v>7</v>
      </c>
      <c r="E443" s="85">
        <v>578</v>
      </c>
      <c r="F443" t="s" s="220">
        <v>129</v>
      </c>
      <c r="G443" t="s" s="221">
        <v>129</v>
      </c>
      <c r="H443" s="493">
        <v>34.51</v>
      </c>
      <c r="I443" s="223">
        <f>(R443/H443)*100</f>
        <v>2.434077079107505</v>
      </c>
      <c r="J443" s="224">
        <v>0.2</v>
      </c>
      <c r="K443" s="224">
        <v>0.21</v>
      </c>
      <c r="L443" s="223">
        <f>((K443/J443)-1)*100</f>
        <v>4.999999999999982</v>
      </c>
      <c r="M443" s="226">
        <v>43048</v>
      </c>
      <c r="N443" s="226">
        <v>43052</v>
      </c>
      <c r="O443" s="226">
        <v>43066</v>
      </c>
      <c r="P443" t="s" s="227">
        <v>575</v>
      </c>
      <c r="Q443" s="319"/>
      <c r="R443" s="225">
        <f>K443*4</f>
        <v>0.84</v>
      </c>
      <c r="S443" s="228">
        <f>IF(OR(W443&lt;0.01,W443="n/a"),"n/a",R443/W443*100)</f>
        <v>46.66666666666666</v>
      </c>
      <c r="T443" s="229">
        <f>IF(OR(W443&lt;0.01,Z443="n/a"),"n/a",(H443/SQRT(22.5*W443*(H443/Z443))-1)*100)</f>
        <v>11.53762582782836</v>
      </c>
      <c r="U443" s="223">
        <f>IF(OR(W443&lt;0.01,W443="n/a"),"n/a",H443/W443)</f>
        <v>19.17222222222222</v>
      </c>
      <c r="V443" s="230">
        <v>12</v>
      </c>
      <c r="W443" s="222">
        <v>1.8</v>
      </c>
      <c r="X443" s="222">
        <v>2.4</v>
      </c>
      <c r="Y443" s="231">
        <v>4.69</v>
      </c>
      <c r="Z443" s="232">
        <v>1.46</v>
      </c>
      <c r="AA443" s="233">
        <v>7.9</v>
      </c>
      <c r="AB443" s="234">
        <v>18.8</v>
      </c>
      <c r="AC443" s="235">
        <v>25.8</v>
      </c>
      <c r="AD443" s="236">
        <v>10.6</v>
      </c>
      <c r="AE443" s="236">
        <v>8</v>
      </c>
      <c r="AF443" s="237">
        <v>6</v>
      </c>
      <c r="AG443" s="238">
        <v>1500</v>
      </c>
      <c r="AH443" s="239">
        <v>1.6</v>
      </c>
      <c r="AI443" s="240">
        <v>0.42</v>
      </c>
      <c r="AJ443" s="241">
        <f>IF(OR(AD443&lt;0,AD443="n/a",AD443=0,AN443="n/a"),"n/a",AN443/AD443)</f>
        <v>2.115470994002591</v>
      </c>
      <c r="AK443" s="618">
        <f>IF(OR(AN443&lt;0,AN443="n/a",AO443&lt;0,AO443="n/a"),"n/a",AN443/AO443)</f>
        <v>11.06277778099659</v>
      </c>
      <c r="AL443" s="243">
        <f>((AP443/AQ443)^(1/1)-1)*100</f>
        <v>13.23529411764706</v>
      </c>
      <c r="AM443" s="243">
        <f>IF(AS443=0,"n/a",((AP443/AS443)^(1/3)-1)*100)</f>
        <v>12.55522361156367</v>
      </c>
      <c r="AN443" s="243">
        <f>IF(AV443=0,"n/a",((AP443/AV443)^(1/5)-1)*100)</f>
        <v>22.42399253642746</v>
      </c>
      <c r="AO443" s="244">
        <f>IF(BB443=0,"n/a",((AP443/BB443)^(1/10)-1)*100)</f>
        <v>2.026976676232883</v>
      </c>
      <c r="AP443" s="241">
        <v>0.77</v>
      </c>
      <c r="AQ443" s="241">
        <v>0.68</v>
      </c>
      <c r="AR443" s="241">
        <v>0.58</v>
      </c>
      <c r="AS443" s="241">
        <v>0.54</v>
      </c>
      <c r="AT443" s="245"/>
      <c r="AU443" s="241">
        <v>0.37</v>
      </c>
      <c r="AV443" s="321">
        <v>0.28</v>
      </c>
      <c r="AW443" s="245"/>
      <c r="AX443" s="583">
        <v>0.25</v>
      </c>
      <c r="AY443" s="394">
        <v>0.3</v>
      </c>
      <c r="AZ443" s="248">
        <v>0.74</v>
      </c>
      <c r="BA443" s="248">
        <v>0.725</v>
      </c>
      <c r="BB443" s="248">
        <v>0.63</v>
      </c>
      <c r="BC443" s="248">
        <v>0.515</v>
      </c>
      <c r="BD443" s="248">
        <v>0.45333</v>
      </c>
      <c r="BE443" s="248">
        <v>0.4</v>
      </c>
      <c r="BF443" s="248">
        <v>0.34667</v>
      </c>
      <c r="BG443" s="248">
        <v>0.30667</v>
      </c>
      <c r="BH443" s="248">
        <v>0.26667</v>
      </c>
      <c r="BI443" s="249">
        <v>0.2</v>
      </c>
      <c r="BJ443" s="246">
        <f>SUM(AP443:BI443)</f>
        <v>8.353339999999999</v>
      </c>
      <c r="BK443" s="250">
        <f>((AP443/AQ443)-1)*100</f>
        <v>13.23529411764706</v>
      </c>
      <c r="BL443" s="250">
        <f>((AQ443/AR443)-1)*100</f>
        <v>17.24137931034484</v>
      </c>
      <c r="BM443" s="250">
        <f>((AR443/AS443)-1)*100</f>
        <v>7.407407407407396</v>
      </c>
      <c r="BN443" s="250">
        <f>IF(AU443=0,0,IF(AU443&gt;AS443,0,((AS443/AU443)-1)*100))</f>
        <v>45.94594594594597</v>
      </c>
      <c r="BO443" s="250">
        <f>IF(AV443=0,0,IF(AV443&gt;AU443,0,((AU443/AV443)-1)*100))</f>
        <v>32.14285714285714</v>
      </c>
      <c r="BP443" s="250">
        <f>IF(AX443=0,0,IF(AX443&gt;AV443,0,((AV443/AX443)-1)*100))</f>
        <v>12.00000000000001</v>
      </c>
      <c r="BQ443" s="251">
        <f>IF(AY443=0,0,IF(AY443&gt;AX443,0,((AX443/AY443)-1)*100))</f>
        <v>0</v>
      </c>
      <c r="BR443" s="252">
        <f>IF(AZ443=0,0,IF(AZ443&gt;AY443,0,((AY443/AZ443)-1)*100))</f>
        <v>0</v>
      </c>
      <c r="BS443" s="252">
        <f>IF(BA443=0,0,IF(BA443&gt;AZ443,0,((AZ443/BA443)-1)*100))</f>
        <v>2.068965517241383</v>
      </c>
      <c r="BT443" s="252">
        <f>IF(BB443=0,0,IF(BB443&gt;BA443,0,((BA443/BB443)-1)*100))</f>
        <v>15.07936507936507</v>
      </c>
      <c r="BU443" s="252">
        <f>IF(BC443=0,0,IF(BC443&gt;BB443,0,((BB443/BC443)-1)*100))</f>
        <v>22.33009708737863</v>
      </c>
      <c r="BV443" s="252">
        <f>IF(BD443=0,0,IF(BD443&gt;BC443,0,((BC443/BD443)-1)*100))</f>
        <v>13.6037764983566</v>
      </c>
      <c r="BW443" s="252">
        <f>IF(BE443=0,0,IF(BE443&gt;BD443,0,((BD443/BE443)-1)*100))</f>
        <v>13.33249999999999</v>
      </c>
      <c r="BX443" s="252">
        <f>IF(BF443=0,0,IF(BF443&gt;BE443,0,((BE443/BF443)-1)*100))</f>
        <v>15.38350592782762</v>
      </c>
      <c r="BY443" s="252">
        <f>IF(BG443=0,0,IF(BG443&gt;BF443,0,((BF443/BG443)-1)*100))</f>
        <v>13.04333648547298</v>
      </c>
      <c r="BZ443" s="252">
        <f>IF(BH443=0,0,IF(BH443&gt;BG443,0,((BG443/BH443)-1)*100))</f>
        <v>14.9998125023437</v>
      </c>
      <c r="CA443" s="253">
        <f>IF(BI443=0,0,IF(BI443&gt;BH443,0,((BH443/BI443)-1)*100))</f>
        <v>33.335</v>
      </c>
      <c r="CB443" s="250">
        <f>AVERAGE(BK443:CA443)</f>
        <v>15.94995547189343</v>
      </c>
      <c r="CC443" s="250">
        <f>SQRT(AVERAGE((BK443-$CB443)^2,(BL443-$CB443)^2,(BM443-$CB443)^2,(BN443-$CB443)^2,(BO443-$CB443)^2,(BP443-$CB443)^2,(BQ443-$CB443)^2,(BR443-$CB443)^2,(BS443-$CB443)^2,(BT443-$CB443)^2,(BU443-$CB443)^2,(BV443-$CB443)^2,(BW443-$CB443)^2,(BX443-$CB443)^2,(BY443-$CB443)^2,(BZ443-$CB443)^2,(CA443-$CB443)^2))</f>
        <v>11.69916939045892</v>
      </c>
      <c r="CD443" t="s" s="116">
        <v>132</v>
      </c>
      <c r="CE443" s="254">
        <f>IF(AN443="n/a","n/a",IF(U443&lt;0,"n/a",IF(U443="n/a","n/a",I443+AN443-U443)))</f>
        <v>5.685847393312745</v>
      </c>
      <c r="CF443" s="254">
        <f>IF(AN443="n/a","n/a",I443+AN443)</f>
        <v>24.85806961553497</v>
      </c>
      <c r="CG443" s="250">
        <f>D443/10+(1000-E443)/100+IF(F443="N",2,IF(F443="Y",1,0))+IF(G443="N",2,IF(G443="Y",1,0))+IF(L443&gt;10,5,L443/2)+IF(S443&gt;100,0,IF(S443&lt;0,0,(100-S443)/10))+IF(U443&gt;100,0,IF(U443&lt;0,0,(100-U443)/10))+IF(X443="-",0,IF(X443="N/A",0,IF(X443&gt;5,0,5-X443)))+IF(Y443&gt;5,0,5-Y443)+IF(Z443="N/A",0,IF(Z443&gt;5,0,5-Z443))+IF(AB443&lt;0,0,IF(AB443="-",0,IF(AB443="N/A",0,IF(AB443&gt;10,5,AB443/2))))+IF(AC443="n/a",0,IF(AC443&lt;0,0,IF(AC443&gt;10,5,AC443/2)))+IF(AE443="n/a",0,IF(AE443&lt;0,0,IF(AE443&gt;10,5,AE443/2)))+AF443/10+IF(AG443&gt;100000,3,IF(AG443&gt;10000,2,IF(AG443&gt;1000,1,0)))+IF(AL443&gt;10,5,AL443/2)+IF(AM443="n/a",0,IF(AM443&gt;10,5,AM443/2))+IF(AN443="n/a",0,IF(AN443&gt;10,5,AN443/2))+IF(AO443="n/a",0,IF(AO443&lt;0,0,IF(AO443&gt;10,5,AO443/2)))+IF(CB443&gt;10,5,CB443/2)</f>
        <v>63.89959944922754</v>
      </c>
      <c r="CH443" s="255">
        <f>IF(AB443="n/a",1.03*AP443,IF(AB443&lt;0,1.01*AP443,IF(AB443&gt;10,1.1*AP443,(1+AB443/100)*AP443)))</f>
        <v>0.8470000000000001</v>
      </c>
      <c r="CI443" s="256">
        <f>IF($AC443="n/a",1.03*CH443,IF($AC443&lt;0,1.01*CH443,IF($AC443&gt;10,1.1*CH443,(1+$AC443/100)*CH443)))</f>
        <v>0.9317000000000002</v>
      </c>
      <c r="CJ443" s="257">
        <f>IF($AE443="n/a",1.03*CI443,IF($AE443&lt;0,1.01*CI443,IF($AE443&gt;10,1.1*CI443,(1+$AE443/100)*CI443)))</f>
        <v>1.006236</v>
      </c>
      <c r="CK443" s="257">
        <f>IF($AE443="n/a",1.03*CJ443,IF($AE443&lt;0,1.01*CJ443,IF($AE443&gt;10,1.1*CJ443,(1+$AE443/100)*CJ443)))</f>
        <v>1.086734880000001</v>
      </c>
      <c r="CL443" s="258">
        <f>IF($AE443="n/a",1.03*CK443,IF($AE443&lt;0,1.01*CK443,IF($AE443&gt;10,1.1*CK443,(1+$AE443/100)*CK443)))</f>
        <v>1.173673670400001</v>
      </c>
      <c r="CM443" s="256">
        <f>SUM(CH443:CL443)</f>
        <v>5.045344550400001</v>
      </c>
      <c r="CN443" s="253">
        <f>(CM443/H443)*100</f>
        <v>14.61994943610548</v>
      </c>
      <c r="CO443" s="259">
        <v>1.25</v>
      </c>
      <c r="CP443" s="260">
        <v>26.7</v>
      </c>
      <c r="CQ443" s="261">
        <v>-12.3</v>
      </c>
      <c r="CR443" s="260">
        <v>3.4</v>
      </c>
      <c r="CS443" s="261">
        <v>1.2</v>
      </c>
    </row>
    <row r="444" ht="11.25" customHeight="1">
      <c r="A444" t="s" s="116">
        <v>2046</v>
      </c>
      <c r="B444" t="s" s="116">
        <v>2047</v>
      </c>
      <c r="C444" t="s" s="227">
        <v>128</v>
      </c>
      <c r="D444" s="218">
        <v>5</v>
      </c>
      <c r="E444" s="85">
        <v>718</v>
      </c>
      <c r="F444" t="s" s="220">
        <v>129</v>
      </c>
      <c r="G444" t="s" s="221">
        <v>129</v>
      </c>
      <c r="H444" s="493">
        <v>49.2</v>
      </c>
      <c r="I444" s="223">
        <f>(R444/H444)*100</f>
        <v>2.357723577235772</v>
      </c>
      <c r="J444" s="224">
        <v>0.28</v>
      </c>
      <c r="K444" s="224">
        <v>0.29</v>
      </c>
      <c r="L444" s="223">
        <f>((K444/J444)-1)*100</f>
        <v>3.571428571428559</v>
      </c>
      <c r="M444" s="226">
        <v>42760</v>
      </c>
      <c r="N444" s="226">
        <v>42763</v>
      </c>
      <c r="O444" s="226">
        <v>42774</v>
      </c>
      <c r="P444" t="s" s="227">
        <v>151</v>
      </c>
      <c r="Q444" s="316"/>
      <c r="R444" s="225">
        <f>K444*4</f>
        <v>1.16</v>
      </c>
      <c r="S444" s="228">
        <f>IF(OR(W444&lt;0.01,W444="n/a"),"n/a",R444/W444*100)</f>
        <v>58.88324873096447</v>
      </c>
      <c r="T444" s="229">
        <f>IF(OR(W444&lt;0.01,Z444="n/a"),"n/a",(H444/SQRT(22.5*W444*(H444/Z444))-1)*100)</f>
        <v>104.2923488292847</v>
      </c>
      <c r="U444" s="223">
        <f>IF(OR(W444&lt;0.01,W444="n/a"),"n/a",H444/W444)</f>
        <v>24.9746192893401</v>
      </c>
      <c r="V444" s="230">
        <v>12</v>
      </c>
      <c r="W444" s="222">
        <v>1.97</v>
      </c>
      <c r="X444" t="s" s="399">
        <v>143</v>
      </c>
      <c r="Y444" s="231">
        <v>7.81</v>
      </c>
      <c r="Z444" s="232">
        <v>3.76</v>
      </c>
      <c r="AA444" s="233">
        <v>15.3</v>
      </c>
      <c r="AB444" s="234">
        <v>8</v>
      </c>
      <c r="AC444" t="s" s="422">
        <v>143</v>
      </c>
      <c r="AD444" s="236">
        <v>10.3</v>
      </c>
      <c r="AE444" t="s" s="416">
        <v>143</v>
      </c>
      <c r="AF444" s="237">
        <v>1</v>
      </c>
      <c r="AG444" s="238">
        <v>216</v>
      </c>
      <c r="AH444" s="239">
        <v>0.3</v>
      </c>
      <c r="AI444" s="240">
        <v>0.62</v>
      </c>
      <c r="AJ444" s="241">
        <f>IF(OR(AD444&lt;0,AD444="n/a",AD444=0,AN444="n/a"),"n/a",AN444/AD444)</f>
        <v>0.2047703564068294</v>
      </c>
      <c r="AK444" s="242">
        <f>IF(OR(AN444&lt;0,AN444="n/a",AO444&lt;0,AO444="n/a"),"n/a",AN444/AO444)</f>
        <v>4.565474589466918</v>
      </c>
      <c r="AL444" s="243">
        <f>((AP444/AQ444)^(1/1)-1)*100</f>
        <v>2.77777777777779</v>
      </c>
      <c r="AM444" s="243">
        <f>IF(AS444=0,"n/a",((AP444/AS444)^(1/3)-1)*100)</f>
        <v>3.19703074799409</v>
      </c>
      <c r="AN444" s="243">
        <f>IF(AV444=0,"n/a",((AP444/AV444)^(1/5)-1)*100)</f>
        <v>2.109134670990342</v>
      </c>
      <c r="AO444" s="244">
        <f>IF(BB444=0,"n/a",((AP444/BB444)^(1/10)-1)*100)</f>
        <v>0.4619749008912155</v>
      </c>
      <c r="AP444" s="241">
        <v>1.11</v>
      </c>
      <c r="AQ444" s="241">
        <v>1.08</v>
      </c>
      <c r="AR444" s="241">
        <v>1.04</v>
      </c>
      <c r="AS444" s="241">
        <v>1.01</v>
      </c>
      <c r="AT444" s="245"/>
      <c r="AU444" s="321">
        <v>1</v>
      </c>
      <c r="AV444" s="321">
        <v>1</v>
      </c>
      <c r="AW444" s="245"/>
      <c r="AX444" s="583">
        <v>1</v>
      </c>
      <c r="AY444" s="394">
        <v>1.03</v>
      </c>
      <c r="AZ444" s="317">
        <v>1.12</v>
      </c>
      <c r="BA444" s="248">
        <v>1.12</v>
      </c>
      <c r="BB444" s="248">
        <v>1.06</v>
      </c>
      <c r="BC444" s="248">
        <v>0.98</v>
      </c>
      <c r="BD444" s="248">
        <v>0.9</v>
      </c>
      <c r="BE444" s="248">
        <v>0.82</v>
      </c>
      <c r="BF444" s="248">
        <v>0.7600100000000001</v>
      </c>
      <c r="BG444" s="248">
        <v>0.7066600000000001</v>
      </c>
      <c r="BH444" s="248">
        <v>0.17333</v>
      </c>
      <c r="BI444" s="401">
        <v>0</v>
      </c>
      <c r="BJ444" s="246">
        <f>SUM(AP444:BI444)</f>
        <v>15.91</v>
      </c>
      <c r="BK444" s="250">
        <f>((AP444/AQ444)-1)*100</f>
        <v>2.77777777777779</v>
      </c>
      <c r="BL444" s="250">
        <f>((AQ444/AR444)-1)*100</f>
        <v>3.846153846153855</v>
      </c>
      <c r="BM444" s="250">
        <f>((AR444/AS444)-1)*100</f>
        <v>2.970297029702973</v>
      </c>
      <c r="BN444" s="250">
        <f>IF(AU444=0,0,IF(AU444&gt;AS444,0,((AS444/AU444)-1)*100))</f>
        <v>1.000000000000001</v>
      </c>
      <c r="BO444" s="250">
        <f>IF(AV444=0,0,IF(AV444&gt;AU444,0,((AU444/AV444)-1)*100))</f>
        <v>0</v>
      </c>
      <c r="BP444" s="250">
        <f>IF(AX444=0,0,IF(AX444&gt;AV444,0,((AV444/AX444)-1)*100))</f>
        <v>0</v>
      </c>
      <c r="BQ444" s="251">
        <f>IF(AY444=0,0,IF(AY444&gt;AX444,0,((AX444/AY444)-1)*100))</f>
        <v>0</v>
      </c>
      <c r="BR444" s="252">
        <f>IF(AZ444=0,0,IF(AZ444&gt;AY444,0,((AY444/AZ444)-1)*100))</f>
        <v>0</v>
      </c>
      <c r="BS444" s="252">
        <f>IF(BA444=0,0,IF(BA444&gt;AZ444,0,((AZ444/BA444)-1)*100))</f>
        <v>0</v>
      </c>
      <c r="BT444" s="252">
        <f>IF(BB444=0,0,IF(BB444&gt;BA444,0,((BA444/BB444)-1)*100))</f>
        <v>5.660377358490565</v>
      </c>
      <c r="BU444" s="252">
        <f>IF(BC444=0,0,IF(BC444&gt;BB444,0,((BB444/BC444)-1)*100))</f>
        <v>8.163265306122458</v>
      </c>
      <c r="BV444" s="252">
        <f>IF(BD444=0,0,IF(BD444&gt;BC444,0,((BC444/BD444)-1)*100))</f>
        <v>8.888888888888879</v>
      </c>
      <c r="BW444" s="252">
        <f>IF(BE444=0,0,IF(BE444&gt;BD444,0,((BD444/BE444)-1)*100))</f>
        <v>9.756097560975618</v>
      </c>
      <c r="BX444" s="252">
        <f>IF(BF444=0,0,IF(BF444&gt;BE444,0,((BE444/BF444)-1)*100))</f>
        <v>7.893317193194815</v>
      </c>
      <c r="BY444" s="252">
        <f>IF(BG444=0,0,IF(BG444&gt;BF444,0,((BF444/BG444)-1)*100))</f>
        <v>7.549599524523809</v>
      </c>
      <c r="BZ444" s="252">
        <f>IF(BH444=0,0,IF(BH444&gt;BG444,0,((BG444/BH444)-1)*100))</f>
        <v>307.6963018519587</v>
      </c>
      <c r="CA444" s="253">
        <f>IF(BI444=0,0,IF(BI444&gt;BH444,0,((BH444/BI444)-1)*100))</f>
        <v>0</v>
      </c>
      <c r="CB444" s="250">
        <f>AVERAGE(BK444:CA444)</f>
        <v>21.54129860810527</v>
      </c>
      <c r="CC444" s="250">
        <f>SQRT(AVERAGE((BK444-$CB444)^2,(BL444-$CB444)^2,(BM444-$CB444)^2,(BN444-$CB444)^2,(BO444-$CB444)^2,(BP444-$CB444)^2,(BQ444-$CB444)^2,(BR444-$CB444)^2,(BS444-$CB444)^2,(BT444-$CB444)^2,(BU444-$CB444)^2,(BV444-$CB444)^2,(BW444-$CB444)^2,(BX444-$CB444)^2,(BY444-$CB444)^2,(BZ444-$CB444)^2,(CA444-$CB444)^2))</f>
        <v>71.62527116310314</v>
      </c>
      <c r="CD444" t="s" s="116">
        <v>132</v>
      </c>
      <c r="CE444" s="254">
        <f>IF(AN444="n/a","n/a",IF(U444&lt;0,"n/a",IF(U444="n/a","n/a",I444+AN444-U444)))</f>
        <v>-20.50776104111399</v>
      </c>
      <c r="CF444" s="254">
        <f>IF(AN444="n/a","n/a",I444+AN444)</f>
        <v>4.466858248226115</v>
      </c>
      <c r="CG444" s="250">
        <f>D444/10+(1000-E444)/100+IF(F444="N",2,IF(F444="Y",1,0))+IF(G444="N",2,IF(G444="Y",1,0))+IF(L444&gt;10,5,L444/2)+IF(S444&gt;100,0,IF(S444&lt;0,0,(100-S444)/10))+IF(U444&gt;100,0,IF(U444&lt;0,0,(100-U444)/10))+IF(X444="-",0,IF(X444="N/A",0,IF(X444&gt;5,0,5-X444)))+IF(Y444&gt;5,0,5-Y444)+IF(Z444="N/A",0,IF(Z444&gt;5,0,5-Z444))+IF(AB444&lt;0,0,IF(AB444="-",0,IF(AB444="N/A",0,IF(AB444&gt;10,5,AB444/2))))+IF(AC444="n/a",0,IF(AC444&lt;0,0,IF(AC444&gt;10,5,AC444/2)))+IF(AE444="n/a",0,IF(AE444&lt;0,0,IF(AE444&gt;10,5,AE444/2)))+AF444/10+IF(AG444&gt;100000,3,IF(AG444&gt;10000,2,IF(AG444&gt;1000,1,0)))+IF(AL444&gt;10,5,AL444/2)+IF(AM444="n/a",0,IF(AM444&gt;10,5,AM444/2))+IF(AN444="n/a",0,IF(AN444&gt;10,5,AN444/2))+IF(AO444="n/a",0,IF(AO444&lt;0,0,IF(AO444&gt;10,5,AO444/2)))+IF(CB444&gt;10,5,CB444/2)</f>
        <v>31.33288653251055</v>
      </c>
      <c r="CH444" s="255">
        <f>IF(AB444="n/a",1.03*AP444,IF(AB444&lt;0,1.01*AP444,IF(AB444&gt;10,1.1*AP444,(1+AB444/100)*AP444)))</f>
        <v>1.1988</v>
      </c>
      <c r="CI444" s="256">
        <f>IF($AC444="n/a",1.03*CH444,IF($AC444&lt;0,1.01*CH444,IF($AC444&gt;10,1.1*CH444,(1+$AC444/100)*CH444)))</f>
        <v>1.234764</v>
      </c>
      <c r="CJ444" s="257">
        <f>IF($AE444="n/a",1.03*CI444,IF($AE444&lt;0,1.01*CI444,IF($AE444&gt;10,1.1*CI444,(1+$AE444/100)*CI444)))</f>
        <v>1.27180692</v>
      </c>
      <c r="CK444" s="257">
        <f>IF($AE444="n/a",1.03*CJ444,IF($AE444&lt;0,1.01*CJ444,IF($AE444&gt;10,1.1*CJ444,(1+$AE444/100)*CJ444)))</f>
        <v>1.3099611276</v>
      </c>
      <c r="CL444" s="258">
        <f>IF($AE444="n/a",1.03*CK444,IF($AE444&lt;0,1.01*CK444,IF($AE444&gt;10,1.1*CK444,(1+$AE444/100)*CK444)))</f>
        <v>1.349259961428</v>
      </c>
      <c r="CM444" s="256">
        <f>SUM(CH444:CL444)</f>
        <v>6.364592009028001</v>
      </c>
      <c r="CN444" s="253">
        <f>(CM444/H444)*100</f>
        <v>12.93616261997561</v>
      </c>
      <c r="CO444" s="259">
        <v>0.31</v>
      </c>
      <c r="CP444" s="260">
        <v>49.5</v>
      </c>
      <c r="CQ444" s="261">
        <v>-2.2</v>
      </c>
      <c r="CR444" s="260">
        <v>6.4</v>
      </c>
      <c r="CS444" s="261">
        <v>12.7</v>
      </c>
    </row>
    <row r="445" ht="11.25" customHeight="1">
      <c r="A445" t="s" s="227">
        <v>2048</v>
      </c>
      <c r="B445" t="s" s="116">
        <v>2049</v>
      </c>
      <c r="C445" t="s" s="227">
        <v>128</v>
      </c>
      <c r="D445" s="218">
        <v>6</v>
      </c>
      <c r="E445" s="85">
        <v>622</v>
      </c>
      <c r="F445" t="s" s="220">
        <v>129</v>
      </c>
      <c r="G445" t="s" s="221">
        <v>129</v>
      </c>
      <c r="H445" s="493">
        <v>22.76</v>
      </c>
      <c r="I445" s="223">
        <f>(R445/H445)*100</f>
        <v>2.10896309314587</v>
      </c>
      <c r="J445" s="224">
        <v>0.11</v>
      </c>
      <c r="K445" s="224">
        <v>0.12</v>
      </c>
      <c r="L445" s="223">
        <f>((K445/J445)-1)*100</f>
        <v>9.090909090909083</v>
      </c>
      <c r="M445" s="226">
        <v>42790</v>
      </c>
      <c r="N445" s="226">
        <v>42794</v>
      </c>
      <c r="O445" s="226">
        <v>42809</v>
      </c>
      <c r="P445" t="s" s="227">
        <v>182</v>
      </c>
      <c r="Q445" s="316"/>
      <c r="R445" s="225">
        <f>K445*4</f>
        <v>0.48</v>
      </c>
      <c r="S445" s="228">
        <f>IF(OR(W445&lt;0.01,W445="n/a"),"n/a",R445/W445*100)</f>
        <v>28.74251497005988</v>
      </c>
      <c r="T445" s="229">
        <f>IF(OR(W445&lt;0.01,Z445="n/a"),"n/a",(H445/SQRT(22.5*W445*(H445/Z445))-1)*100)</f>
        <v>-21.78369041882843</v>
      </c>
      <c r="U445" s="223">
        <f>IF(OR(W445&lt;0.01,W445="n/a"),"n/a",H445/W445)</f>
        <v>13.62874251497006</v>
      </c>
      <c r="V445" s="230">
        <v>12</v>
      </c>
      <c r="W445" s="222">
        <v>1.67</v>
      </c>
      <c r="X445" t="s" s="399">
        <v>143</v>
      </c>
      <c r="Y445" s="231">
        <v>3.31</v>
      </c>
      <c r="Z445" s="232">
        <v>1.01</v>
      </c>
      <c r="AA445" s="233">
        <v>7.4</v>
      </c>
      <c r="AB445" s="234">
        <v>-5.3</v>
      </c>
      <c r="AC445" t="s" s="422">
        <v>143</v>
      </c>
      <c r="AD445" s="236">
        <v>14.5</v>
      </c>
      <c r="AE445" t="s" s="416">
        <v>143</v>
      </c>
      <c r="AF445" s="237">
        <v>1</v>
      </c>
      <c r="AG445" s="238">
        <v>74</v>
      </c>
      <c r="AH445" s="239">
        <v>0.1</v>
      </c>
      <c r="AI445" s="240">
        <v>0.17</v>
      </c>
      <c r="AJ445" t="s" s="265">
        <f>IF(OR(AD445&lt;0,AD445="n/a",AD445=0,AN445="n/a"),"n/a",AN445/AD445)</f>
        <v>143</v>
      </c>
      <c r="AK445" t="s" s="265">
        <f>IF(OR(AN445&lt;0,AN445="n/a",AO445&lt;0,AO445="n/a"),"n/a",AN445/AO445)</f>
        <v>143</v>
      </c>
      <c r="AL445" s="243">
        <f>((AP445/AQ445)^(1/1)-1)*100</f>
        <v>22.22222222222223</v>
      </c>
      <c r="AM445" s="243">
        <f>IF(AS445=0,"n/a",((AP445/AS445)^(1/3)-1)*100)</f>
        <v>30.33779394546994</v>
      </c>
      <c r="AN445" t="s" s="265">
        <f>IF(AV445=0,"n/a",((AP445/AV445)^(1/5)-1)*100)</f>
        <v>143</v>
      </c>
      <c r="AO445" s="244">
        <f>IF(BB445=0,"n/a",((AP445/BB445)^(1/10)-1)*100)</f>
        <v>-1.593654777968556</v>
      </c>
      <c r="AP445" s="241">
        <v>0.44</v>
      </c>
      <c r="AQ445" s="241">
        <v>0.36</v>
      </c>
      <c r="AR445" s="241">
        <v>0.25</v>
      </c>
      <c r="AS445" s="321">
        <v>0.19872</v>
      </c>
      <c r="AT445" s="245"/>
      <c r="AU445" s="241">
        <v>0.04968</v>
      </c>
      <c r="AV445" s="321">
        <v>0</v>
      </c>
      <c r="AW445" s="245"/>
      <c r="AX445" s="583">
        <v>0.4441499999999999</v>
      </c>
      <c r="AY445" s="394">
        <v>0.5962</v>
      </c>
      <c r="AZ445" s="248">
        <v>0.5962</v>
      </c>
      <c r="BA445" s="248">
        <v>0.55644</v>
      </c>
      <c r="BB445" s="248">
        <v>0.51668</v>
      </c>
      <c r="BC445" s="248">
        <v>0.47696</v>
      </c>
      <c r="BD445" s="317">
        <v>0.4372</v>
      </c>
      <c r="BE445" s="317">
        <v>0.4372</v>
      </c>
      <c r="BF445" s="248">
        <v>0.4372</v>
      </c>
      <c r="BG445" s="248">
        <v>0.3279</v>
      </c>
      <c r="BH445" s="317">
        <v>0</v>
      </c>
      <c r="BI445" s="401">
        <v>0</v>
      </c>
      <c r="BJ445" s="246">
        <f>SUM(AP445:BI445)</f>
        <v>6.124529999999999</v>
      </c>
      <c r="BK445" s="250">
        <f>((AP445/AQ445)-1)*100</f>
        <v>22.22222222222223</v>
      </c>
      <c r="BL445" s="250">
        <f>((AQ445/AR445)-1)*100</f>
        <v>43.99999999999999</v>
      </c>
      <c r="BM445" s="250">
        <f>((AR445/AS445)-1)*100</f>
        <v>25.80515297906603</v>
      </c>
      <c r="BN445" s="250">
        <f>IF(AU445=0,0,IF(AU445&gt;AS445,0,((AS445/AU445)-1)*100))</f>
        <v>300</v>
      </c>
      <c r="BO445" s="250">
        <f>IF(AV445=0,0,IF(AV445&gt;AU445,0,((AU445/AV445)-1)*100))</f>
        <v>0</v>
      </c>
      <c r="BP445" s="250">
        <f>IF(AX445=0,0,IF(AX445&gt;AV445,0,((AV445/AX445)-1)*100))</f>
        <v>0</v>
      </c>
      <c r="BQ445" s="251">
        <f>IF(AY445=0,0,IF(AY445&gt;AX445,0,((AX445/AY445)-1)*100))</f>
        <v>0</v>
      </c>
      <c r="BR445" s="252">
        <f>IF(AZ445=0,0,IF(AZ445&gt;AY445,0,((AY445/AZ445)-1)*100))</f>
        <v>0</v>
      </c>
      <c r="BS445" s="252">
        <f>IF(BA445=0,0,IF(BA445&gt;AZ445,0,((AZ445/BA445)-1)*100))</f>
        <v>7.145424484221108</v>
      </c>
      <c r="BT445" s="252">
        <f>IF(BB445=0,0,IF(BB445&gt;BA445,0,((BA445/BB445)-1)*100))</f>
        <v>7.69528528296044</v>
      </c>
      <c r="BU445" s="252">
        <f>IF(BC445=0,0,IF(BC445&gt;BB445,0,((BB445/BC445)-1)*100))</f>
        <v>8.32774236833278</v>
      </c>
      <c r="BV445" s="252">
        <f>IF(BD445=0,0,IF(BD445&gt;BC445,0,((BC445/BD445)-1)*100))</f>
        <v>9.094236047575489</v>
      </c>
      <c r="BW445" s="252">
        <f>IF(BE445=0,0,IF(BE445&gt;BD445,0,((BD445/BE445)-1)*100))</f>
        <v>0</v>
      </c>
      <c r="BX445" s="252">
        <f>IF(BF445=0,0,IF(BF445&gt;BE445,0,((BE445/BF445)-1)*100))</f>
        <v>0</v>
      </c>
      <c r="BY445" s="252">
        <f>IF(BG445=0,0,IF(BG445&gt;BF445,0,((BF445/BG445)-1)*100))</f>
        <v>33.33333333333335</v>
      </c>
      <c r="BZ445" s="252">
        <f>IF(BH445=0,0,IF(BH445&gt;BG445,0,((BG445/BH445)-1)*100))</f>
        <v>0</v>
      </c>
      <c r="CA445" s="253">
        <f>IF(BI445=0,0,IF(BI445&gt;BH445,0,((BH445/BI445)-1)*100))</f>
        <v>0</v>
      </c>
      <c r="CB445" s="250">
        <f>AVERAGE(BK445:CA445)</f>
        <v>26.91902333633596</v>
      </c>
      <c r="CC445" s="250">
        <f>SQRT(AVERAGE((BK445-$CB445)^2,(BL445-$CB445)^2,(BM445-$CB445)^2,(BN445-$CB445)^2,(BO445-$CB445)^2,(BP445-$CB445)^2,(BQ445-$CB445)^2,(BR445-$CB445)^2,(BS445-$CB445)^2,(BT445-$CB445)^2,(BU445-$CB445)^2,(BV445-$CB445)^2,(BW445-$CB445)^2,(BX445-$CB445)^2,(BY445-$CB445)^2,(BZ445-$CB445)^2,(CA445-$CB445)^2))</f>
        <v>69.51529676149947</v>
      </c>
      <c r="CD445" t="s" s="116">
        <v>132</v>
      </c>
      <c r="CE445" t="s" s="402">
        <f>IF(AN445="n/a","n/a",IF(U445&lt;0,"n/a",IF(U445="n/a","n/a",I445+AN445-U445)))</f>
        <v>143</v>
      </c>
      <c r="CF445" t="s" s="402">
        <f>IF(AN445="n/a","n/a",I445+AN445)</f>
        <v>143</v>
      </c>
      <c r="CG445" s="250">
        <f>D445/10+(1000-E445)/100+IF(F445="N",2,IF(F445="Y",1,0))+IF(G445="N",2,IF(G445="Y",1,0))+IF(L445&gt;10,5,L445/2)+IF(S445&gt;100,0,IF(S445&lt;0,0,(100-S445)/10))+IF(U445&gt;100,0,IF(U445&lt;0,0,(100-U445)/10))+IF(X445="-",0,IF(X445="N/A",0,IF(X445&gt;5,0,5-X445)))+IF(Y445&gt;5,0,5-Y445)+IF(Z445="N/A",0,IF(Z445&gt;5,0,5-Z445))+IF(AB445&lt;0,0,IF(AB445="-",0,IF(AB445="N/A",0,IF(AB445&gt;10,5,AB445/2))))+IF(AC445="n/a",0,IF(AC445&lt;0,0,IF(AC445&gt;10,5,AC445/2)))+IF(AE445="n/a",0,IF(AE445&lt;0,0,IF(AE445&gt;10,5,AE445/2)))+AF445/10+IF(AG445&gt;100000,3,IF(AG445&gt;10000,2,IF(AG445&gt;1000,1,0)))+IF(AL445&gt;10,5,AL445/2)+IF(AM445="n/a",0,IF(AM445&gt;10,5,AM445/2))+IF(AN445="n/a",0,IF(AN445&gt;10,5,AN445/2))+IF(AO445="n/a",0,IF(AO445&lt;0,0,IF(AO445&gt;10,5,AO445/2)))+IF(CB445&gt;10,5,CB445/2)</f>
        <v>45.46832879695155</v>
      </c>
      <c r="CH445" s="255">
        <f>IF(AB445="n/a",1.03*AP445,IF(AB445&lt;0,1.01*AP445,IF(AB445&gt;10,1.1*AP445,(1+AB445/100)*AP445)))</f>
        <v>0.4444</v>
      </c>
      <c r="CI445" s="256">
        <f>IF($AC445="n/a",1.03*CH445,IF($AC445&lt;0,1.01*CH445,IF($AC445&gt;10,1.1*CH445,(1+$AC445/100)*CH445)))</f>
        <v>0.457732</v>
      </c>
      <c r="CJ445" s="257">
        <f>IF($AE445="n/a",1.03*CI445,IF($AE445&lt;0,1.01*CI445,IF($AE445&gt;10,1.1*CI445,(1+$AE445/100)*CI445)))</f>
        <v>0.47146396</v>
      </c>
      <c r="CK445" s="257">
        <f>IF($AE445="n/a",1.03*CJ445,IF($AE445&lt;0,1.01*CJ445,IF($AE445&gt;10,1.1*CJ445,(1+$AE445/100)*CJ445)))</f>
        <v>0.4856078788</v>
      </c>
      <c r="CL445" s="258">
        <f>IF($AE445="n/a",1.03*CK445,IF($AE445&lt;0,1.01*CK445,IF($AE445&gt;10,1.1*CK445,(1+$AE445/100)*CK445)))</f>
        <v>0.5001761151640001</v>
      </c>
      <c r="CM445" s="256">
        <f>SUM(CH445:CL445)</f>
        <v>2.359379953964</v>
      </c>
      <c r="CN445" s="253">
        <f>(CM445/H445)*100</f>
        <v>10.36634426170474</v>
      </c>
      <c r="CO445" s="259">
        <v>0.5600000000000001</v>
      </c>
      <c r="CP445" s="260">
        <v>21.4</v>
      </c>
      <c r="CQ445" s="261">
        <v>-4.3</v>
      </c>
      <c r="CR445" s="260">
        <v>3.4</v>
      </c>
      <c r="CS445" s="261">
        <v>5.6</v>
      </c>
    </row>
    <row r="446" ht="11.25" customHeight="1">
      <c r="A446" t="s" s="273">
        <v>2050</v>
      </c>
      <c r="B446" t="s" s="146">
        <v>2051</v>
      </c>
      <c r="C446" t="s" s="146">
        <v>146</v>
      </c>
      <c r="D446" s="267">
        <v>5</v>
      </c>
      <c r="E446" s="85">
        <v>774</v>
      </c>
      <c r="F446" t="s" s="151">
        <v>129</v>
      </c>
      <c r="G446" t="s" s="152">
        <v>129</v>
      </c>
      <c r="H446" s="496">
        <v>46.09</v>
      </c>
      <c r="I446" s="269">
        <f>(R446/H446)*100</f>
        <v>2.43002820568453</v>
      </c>
      <c r="J446" s="270">
        <v>0.25</v>
      </c>
      <c r="K446" s="270">
        <v>0.28</v>
      </c>
      <c r="L446" s="269">
        <f>((K446/J446)-1)*100</f>
        <v>12.00000000000001</v>
      </c>
      <c r="M446" s="272">
        <v>42885</v>
      </c>
      <c r="N446" s="272">
        <v>42887</v>
      </c>
      <c r="O446" s="272">
        <v>42901</v>
      </c>
      <c r="P446" t="s" s="273">
        <v>182</v>
      </c>
      <c r="Q446" s="329"/>
      <c r="R446" s="271">
        <f>K446*4</f>
        <v>1.12</v>
      </c>
      <c r="S446" s="275">
        <f>IF(OR(W446&lt;0.01,W446="n/a"),"n/a",R446/W446*100)</f>
        <v>61.20218579234973</v>
      </c>
      <c r="T446" s="276">
        <f>IF(OR(W446&lt;0.01,Z446="n/a"),"n/a",(H446/SQRT(22.5*W446*(H446/Z446))-1)*100)</f>
        <v>15.89832866146494</v>
      </c>
      <c r="U446" s="269">
        <f>IF(OR(W446&lt;0.01,W446="n/a"),"n/a",H446/W446)</f>
        <v>25.18579234972678</v>
      </c>
      <c r="V446" s="277">
        <v>12</v>
      </c>
      <c r="W446" s="268">
        <v>1.83</v>
      </c>
      <c r="X446" s="268">
        <v>2.53</v>
      </c>
      <c r="Y446" s="278">
        <v>0.97</v>
      </c>
      <c r="Z446" s="279">
        <v>1.2</v>
      </c>
      <c r="AA446" s="280">
        <v>4.9</v>
      </c>
      <c r="AB446" s="281">
        <v>-45.7</v>
      </c>
      <c r="AC446" s="282">
        <v>26.88</v>
      </c>
      <c r="AD446" s="283">
        <v>-13.95</v>
      </c>
      <c r="AE446" s="283">
        <v>10</v>
      </c>
      <c r="AF446" s="284">
        <v>1</v>
      </c>
      <c r="AG446" s="285">
        <v>1128</v>
      </c>
      <c r="AH446" s="286">
        <v>0.9</v>
      </c>
      <c r="AI446" s="287">
        <v>0</v>
      </c>
      <c r="AJ446" t="s" s="368">
        <f>IF(OR(AD446&lt;0,AD446="n/a",AD446=0,AN446="n/a"),"n/a",AN446/AD446)</f>
        <v>143</v>
      </c>
      <c r="AK446" s="289">
        <f>IF(OR(AN446&lt;0,AN446="n/a",AO446&lt;0,AO446="n/a"),"n/a",AN446/AO446)</f>
        <v>1.449089844062315</v>
      </c>
      <c r="AL446" s="290">
        <f>((AP446/AQ446)^(1/1)-1)*100</f>
        <v>12.79069767441861</v>
      </c>
      <c r="AM446" s="290">
        <f>IF(AS446=0,"n/a",((AP446/AS446)^(1/3)-1)*100)</f>
        <v>12.02308998457278</v>
      </c>
      <c r="AN446" s="290">
        <f>IF(AV446=0,"n/a",((AP446/AV446)^(1/5)-1)*100)</f>
        <v>10.08397341583922</v>
      </c>
      <c r="AO446" s="291">
        <f>IF(BB446=0,"n/a",((AP446/BB446)^(1/10)-1)*100)</f>
        <v>6.958832440347695</v>
      </c>
      <c r="AP446" s="288">
        <v>0.97</v>
      </c>
      <c r="AQ446" s="288">
        <v>0.86</v>
      </c>
      <c r="AR446" s="288">
        <v>0.78</v>
      </c>
      <c r="AS446" s="288">
        <v>0.6899999999999999</v>
      </c>
      <c r="AT446" s="292"/>
      <c r="AU446" s="510">
        <v>0.6</v>
      </c>
      <c r="AV446" s="510">
        <v>0.6</v>
      </c>
      <c r="AW446" s="292"/>
      <c r="AX446" s="524">
        <v>0.6</v>
      </c>
      <c r="AY446" s="403">
        <v>0.6</v>
      </c>
      <c r="AZ446" s="295">
        <v>0.6</v>
      </c>
      <c r="BA446" s="295">
        <v>0.555</v>
      </c>
      <c r="BB446" s="295">
        <v>0.495</v>
      </c>
      <c r="BC446" s="426">
        <v>0.48</v>
      </c>
      <c r="BD446" s="295">
        <v>0.8</v>
      </c>
      <c r="BE446" s="295">
        <v>0.75</v>
      </c>
      <c r="BF446" s="426">
        <v>0.72</v>
      </c>
      <c r="BG446" s="295">
        <v>0.72</v>
      </c>
      <c r="BH446" s="295">
        <v>0.7</v>
      </c>
      <c r="BI446" s="494">
        <v>0.68</v>
      </c>
      <c r="BJ446" s="293">
        <f>SUM(AP446:BI446)</f>
        <v>12.2</v>
      </c>
      <c r="BK446" s="297">
        <f>((AP446/AQ446)-1)*100</f>
        <v>12.79069767441861</v>
      </c>
      <c r="BL446" s="297">
        <f>((AQ446/AR446)-1)*100</f>
        <v>10.25641025641024</v>
      </c>
      <c r="BM446" s="297">
        <f>((AR446/AS446)-1)*100</f>
        <v>13.04347826086958</v>
      </c>
      <c r="BN446" s="297">
        <f>IF(AU446=0,0,IF(AU446&gt;AS446,0,((AS446/AU446)-1)*100))</f>
        <v>14.99999999999999</v>
      </c>
      <c r="BO446" s="297">
        <f>IF(AV446=0,0,IF(AV446&gt;AU446,0,((AU446/AV446)-1)*100))</f>
        <v>0</v>
      </c>
      <c r="BP446" s="297">
        <f>IF(AX446=0,0,IF(AX446&gt;AV446,0,((AV446/AX446)-1)*100))</f>
        <v>0</v>
      </c>
      <c r="BQ446" s="298">
        <f>IF(AY446=0,0,IF(AY446&gt;AX446,0,((AX446/AY446)-1)*100))</f>
        <v>0</v>
      </c>
      <c r="BR446" s="299">
        <f>IF(AZ446=0,0,IF(AZ446&gt;AY446,0,((AY446/AZ446)-1)*100))</f>
        <v>0</v>
      </c>
      <c r="BS446" s="299">
        <f>IF(BA446=0,0,IF(BA446&gt;AZ446,0,((AZ446/BA446)-1)*100))</f>
        <v>8.108108108108091</v>
      </c>
      <c r="BT446" s="299">
        <f>IF(BB446=0,0,IF(BB446&gt;BA446,0,((BA446/BB446)-1)*100))</f>
        <v>12.12121212121213</v>
      </c>
      <c r="BU446" s="299">
        <f>IF(BC446=0,0,IF(BC446&gt;BB446,0,((BB446/BC446)-1)*100))</f>
        <v>3.125</v>
      </c>
      <c r="BV446" s="299">
        <f>IF(BD446=0,0,IF(BD446&gt;BC446,0,((BC446/BD446)-1)*100))</f>
        <v>0</v>
      </c>
      <c r="BW446" s="299">
        <f>IF(BE446=0,0,IF(BE446&gt;BD446,0,((BD446/BE446)-1)*100))</f>
        <v>6.666666666666665</v>
      </c>
      <c r="BX446" s="299">
        <f>IF(BF446=0,0,IF(BF446&gt;BE446,0,((BE446/BF446)-1)*100))</f>
        <v>4.166666666666674</v>
      </c>
      <c r="BY446" s="299">
        <f>IF(BG446=0,0,IF(BG446&gt;BF446,0,((BF446/BG446)-1)*100))</f>
        <v>0</v>
      </c>
      <c r="BZ446" s="299">
        <f>IF(BH446=0,0,IF(BH446&gt;BG446,0,((BG446/BH446)-1)*100))</f>
        <v>2.857142857142869</v>
      </c>
      <c r="CA446" s="300">
        <f>IF(BI446=0,0,IF(BI446&gt;BH446,0,((BH446/BI446)-1)*100))</f>
        <v>2.941176470588225</v>
      </c>
      <c r="CB446" s="297">
        <f>AVERAGE(BK446:CA446)</f>
        <v>5.357444651887241</v>
      </c>
      <c r="CC446" s="297">
        <f>SQRT(AVERAGE((BK446-$CB446)^2,(BL446-$CB446)^2,(BM446-$CB446)^2,(BN446-$CB446)^2,(BO446-$CB446)^2,(BP446-$CB446)^2,(BQ446-$CB446)^2,(BR446-$CB446)^2,(BS446-$CB446)^2,(BT446-$CB446)^2,(BU446-$CB446)^2,(BV446-$CB446)^2,(BW446-$CB446)^2,(BX446-$CB446)^2,(BY446-$CB446)^2,(BZ446-$CB446)^2,(CA446-$CB446)^2))</f>
        <v>5.29728434530019</v>
      </c>
      <c r="CD446" t="s" s="146">
        <v>132</v>
      </c>
      <c r="CE446" s="301">
        <f>IF(AN446="n/a","n/a",IF(U446&lt;0,"n/a",IF(U446="n/a","n/a",I446+AN446-U446)))</f>
        <v>-12.67179072820303</v>
      </c>
      <c r="CF446" s="301">
        <f>IF(AN446="n/a","n/a",I446+AN446)</f>
        <v>12.51400162152375</v>
      </c>
      <c r="CG446" s="297">
        <f>D446/10+(1000-E446)/100+IF(F446="N",2,IF(F446="Y",1,0))+IF(G446="N",2,IF(G446="Y",1,0))+IF(L446&gt;10,5,L446/2)+IF(S446&gt;100,0,IF(S446&lt;0,0,(100-S446)/10))+IF(U446&gt;100,0,IF(U446&lt;0,0,(100-U446)/10))+IF(X446="-",0,IF(X446="N/A",0,IF(X446&gt;5,0,5-X446)))+IF(Y446&gt;5,0,5-Y446)+IF(Z446="N/A",0,IF(Z446&gt;5,0,5-Z446))+IF(AB446&lt;0,0,IF(AB446="-",0,IF(AB446="N/A",0,IF(AB446&gt;10,5,AB446/2))))+IF(AC446="n/a",0,IF(AC446&lt;0,0,IF(AC446&gt;10,5,AC446/2)))+IF(AE446="n/a",0,IF(AE446&lt;0,0,IF(AE446&gt;10,5,AE446/2)))+AF446/10+IF(AG446&gt;100000,3,IF(AG446&gt;10000,2,IF(AG446&gt;1000,1,0)))+IF(AL446&gt;10,5,AL446/2)+IF(AM446="n/a",0,IF(AM446&gt;10,5,AM446/2))+IF(AN446="n/a",0,IF(AN446&gt;10,5,AN446/2))+IF(AO446="n/a",0,IF(AO446&lt;0,0,IF(AO446&gt;10,5,AO446/2)))+IF(CB446&gt;10,5,CB446/2)</f>
        <v>61.67934073190982</v>
      </c>
      <c r="CH446" s="302">
        <f>IF(AB446="n/a",1.03*AP446,IF(AB446&lt;0,1.01*AP446,IF(AB446&gt;10,1.1*AP446,(1+AB446/100)*AP446)))</f>
        <v>0.9797</v>
      </c>
      <c r="CI446" s="303">
        <f>IF($AC446="n/a",1.03*CH446,IF($AC446&lt;0,1.01*CH446,IF($AC446&gt;10,1.1*CH446,(1+$AC446/100)*CH446)))</f>
        <v>1.07767</v>
      </c>
      <c r="CJ446" s="304">
        <f>IF($AE446="n/a",1.03*CI446,IF($AE446&lt;0,1.01*CI446,IF($AE446&gt;10,1.1*CI446,(1+$AE446/100)*CI446)))</f>
        <v>1.185437</v>
      </c>
      <c r="CK446" s="304">
        <f>IF($AE446="n/a",1.03*CJ446,IF($AE446&lt;0,1.01*CJ446,IF($AE446&gt;10,1.1*CJ446,(1+$AE446/100)*CJ446)))</f>
        <v>1.3039807</v>
      </c>
      <c r="CL446" s="305">
        <f>IF($AE446="n/a",1.03*CK446,IF($AE446&lt;0,1.01*CK446,IF($AE446&gt;10,1.1*CK446,(1+$AE446/100)*CK446)))</f>
        <v>1.434378770000001</v>
      </c>
      <c r="CM446" s="303">
        <f>SUM(CH446:CL446)</f>
        <v>5.981166470000002</v>
      </c>
      <c r="CN446" s="300">
        <f>(CM446/H446)*100</f>
        <v>12.9771457366023</v>
      </c>
      <c r="CO446" s="306">
        <v>0.71</v>
      </c>
      <c r="CP446" s="307">
        <v>22.8</v>
      </c>
      <c r="CQ446" s="308">
        <v>-9.199999999999999</v>
      </c>
      <c r="CR446" s="307">
        <v>4</v>
      </c>
      <c r="CS446" s="308">
        <v>4.8</v>
      </c>
    </row>
    <row r="447" ht="11.25" customHeight="1">
      <c r="A447" t="s" s="110">
        <v>2052</v>
      </c>
      <c r="B447" t="s" s="110">
        <v>2053</v>
      </c>
      <c r="C447" t="s" s="110">
        <v>2054</v>
      </c>
      <c r="D447" s="174">
        <v>8</v>
      </c>
      <c r="E447" s="85">
        <v>365</v>
      </c>
      <c r="F447" t="s" s="118">
        <v>141</v>
      </c>
      <c r="G447" t="s" s="113">
        <v>141</v>
      </c>
      <c r="H447" s="495">
        <v>117.53</v>
      </c>
      <c r="I447" s="177">
        <f>(R447/H447)*100</f>
        <v>2.8248106866332</v>
      </c>
      <c r="J447" s="311">
        <v>0.78</v>
      </c>
      <c r="K447" s="311">
        <v>0.83</v>
      </c>
      <c r="L447" s="177">
        <f>((K447/J447)-1)*100</f>
        <v>6.41025641025641</v>
      </c>
      <c r="M447" s="179">
        <v>42783</v>
      </c>
      <c r="N447" s="179">
        <v>42787</v>
      </c>
      <c r="O447" s="179">
        <v>42802</v>
      </c>
      <c r="P447" t="s" s="173">
        <v>305</v>
      </c>
      <c r="Q447" s="397"/>
      <c r="R447" s="180">
        <f>K447*4</f>
        <v>3.32</v>
      </c>
      <c r="S447" s="181">
        <f>IF(OR(W447&lt;0.01,W447="n/a"),"n/a",R447/W447*100)</f>
        <v>81.57248157248156</v>
      </c>
      <c r="T447" s="431">
        <f>IF(OR(W447&lt;0.01,Z447="n/a"),"n/a",(H447/SQRT(22.5*W447*(H447/Z447))-1)*100)</f>
        <v>927.0590047753826</v>
      </c>
      <c r="U447" s="177">
        <f>IF(OR(W447&lt;0.01,W447="n/a"),"n/a",H447/W447)</f>
        <v>28.87714987714988</v>
      </c>
      <c r="V447" s="183">
        <v>12</v>
      </c>
      <c r="W447" s="176">
        <v>4.07</v>
      </c>
      <c r="X447" s="176">
        <v>3.55</v>
      </c>
      <c r="Y447" s="184">
        <v>1.57</v>
      </c>
      <c r="Z447" s="185">
        <v>82.19</v>
      </c>
      <c r="AA447" s="432">
        <v>280.7</v>
      </c>
      <c r="AB447" s="187">
        <v>-27.7</v>
      </c>
      <c r="AC447" s="188">
        <v>8.289999999999999</v>
      </c>
      <c r="AD447" s="189">
        <v>0.2</v>
      </c>
      <c r="AE447" s="189">
        <v>8.130000000000001</v>
      </c>
      <c r="AF447" s="190">
        <v>29</v>
      </c>
      <c r="AG447" s="191">
        <v>100580</v>
      </c>
      <c r="AH447" s="621">
        <v>0</v>
      </c>
      <c r="AI447" s="688">
        <v>14.53</v>
      </c>
      <c r="AJ447" s="194">
        <f>IF(OR(AD447&lt;0,AD447="n/a",AD447=0,AN447="n/a"),"n/a",AN447/AD447)</f>
        <v>42.23588559884927</v>
      </c>
      <c r="AK447" s="195">
        <f>IF(OR(AN447&lt;0,AN447="n/a",AO447&lt;0,AO447="n/a"),"n/a",AN447/AO447)</f>
        <v>1.132920660987177</v>
      </c>
      <c r="AL447" s="196">
        <f>((AP447/AQ447)^(1/1)-1)*100</f>
        <v>6.849315068493156</v>
      </c>
      <c r="AM447" s="196">
        <f>IF(AS447=0,"n/a",((AP447/AS447)^(1/3)-1)*100)</f>
        <v>7.952897730893849</v>
      </c>
      <c r="AN447" s="196">
        <f>IF(AV447=0,"n/a",((AP447/AV447)^(1/5)-1)*100)</f>
        <v>8.447177119769854</v>
      </c>
      <c r="AO447" s="197">
        <f>IF(BB447=0,"n/a",((AP447/BB447)^(1/10)-1)*100)</f>
        <v>7.456106513592364</v>
      </c>
      <c r="AP447" s="194">
        <v>3.12</v>
      </c>
      <c r="AQ447" s="194">
        <v>2.92</v>
      </c>
      <c r="AR447" s="194">
        <v>2.68</v>
      </c>
      <c r="AS447" s="194">
        <v>2.48</v>
      </c>
      <c r="AT447" s="199"/>
      <c r="AU447" s="194">
        <v>2.28</v>
      </c>
      <c r="AV447" s="194">
        <v>2.08</v>
      </c>
      <c r="AW447" s="199"/>
      <c r="AX447" s="200">
        <v>1.88</v>
      </c>
      <c r="AY447" s="370">
        <v>1.8</v>
      </c>
      <c r="AZ447" s="202">
        <v>1.8</v>
      </c>
      <c r="BA447" s="202">
        <v>1.68</v>
      </c>
      <c r="BB447" s="202">
        <v>1.52</v>
      </c>
      <c r="BC447" s="202">
        <v>1.32</v>
      </c>
      <c r="BD447" s="202">
        <v>1.12</v>
      </c>
      <c r="BE447" s="202">
        <v>0.92</v>
      </c>
      <c r="BF447" s="203">
        <v>0.76</v>
      </c>
      <c r="BG447" s="202">
        <v>0.76</v>
      </c>
      <c r="BH447" s="202">
        <v>0.68</v>
      </c>
      <c r="BI447" s="314">
        <v>0.3</v>
      </c>
      <c r="BJ447" s="200">
        <f>SUM(AP447:BI447)</f>
        <v>30.10000000000001</v>
      </c>
      <c r="BK447" s="205">
        <f>((AP447/AQ447)-1)*100</f>
        <v>6.849315068493156</v>
      </c>
      <c r="BL447" s="205">
        <f>((AQ447/AR447)-1)*100</f>
        <v>8.955223880596996</v>
      </c>
      <c r="BM447" s="205">
        <f>((AR447/AS447)-1)*100</f>
        <v>8.064516129032274</v>
      </c>
      <c r="BN447" s="205">
        <f>IF(AU447=0,0,IF(AU447&gt;AS447,0,((AS447/AU447)-1)*100))</f>
        <v>8.771929824561408</v>
      </c>
      <c r="BO447" s="205">
        <f>IF(AV447=0,0,IF(AV447&gt;AU447,0,((AU447/AV447)-1)*100))</f>
        <v>9.615384615384603</v>
      </c>
      <c r="BP447" s="205">
        <f>IF(AX447=0,0,IF(AX447&gt;AV447,0,((AV447/AX447)-1)*100))</f>
        <v>10.63829787234043</v>
      </c>
      <c r="BQ447" s="206">
        <f>IF(AY447=0,0,IF(AY447&gt;AX447,0,((AX447/AY447)-1)*100))</f>
        <v>4.444444444444429</v>
      </c>
      <c r="BR447" s="207">
        <f>IF(AZ447=0,0,IF(AZ447&gt;AY447,0,((AY447/AZ447)-1)*100))</f>
        <v>0</v>
      </c>
      <c r="BS447" s="207">
        <f>IF(BA447=0,0,IF(BA447&gt;AZ447,0,((AZ447/BA447)-1)*100))</f>
        <v>7.14285714285714</v>
      </c>
      <c r="BT447" s="207">
        <f>IF(BB447=0,0,IF(BB447&gt;BA447,0,((BA447/BB447)-1)*100))</f>
        <v>10.52631578947367</v>
      </c>
      <c r="BU447" s="207">
        <f>IF(BC447=0,0,IF(BC447&gt;BB447,0,((BB447/BC447)-1)*100))</f>
        <v>15.15151515151514</v>
      </c>
      <c r="BV447" s="207">
        <f>IF(BD447=0,0,IF(BD447&gt;BC447,0,((BC447/BD447)-1)*100))</f>
        <v>17.85714285714286</v>
      </c>
      <c r="BW447" s="207">
        <f>IF(BE447=0,0,IF(BE447&gt;BD447,0,((BD447/BE447)-1)*100))</f>
        <v>21.73913043478262</v>
      </c>
      <c r="BX447" s="207">
        <f>IF(BF447=0,0,IF(BF447&gt;BE447,0,((BE447/BF447)-1)*100))</f>
        <v>21.05263157894737</v>
      </c>
      <c r="BY447" s="207">
        <f>IF(BG447=0,0,IF(BG447&gt;BF447,0,((BF447/BG447)-1)*100))</f>
        <v>0</v>
      </c>
      <c r="BZ447" s="207">
        <f>IF(BH447=0,0,IF(BH447&gt;BG447,0,((BG447/BH447)-1)*100))</f>
        <v>11.76470588235294</v>
      </c>
      <c r="CA447" s="208">
        <f>IF(BI447=0,0,IF(BI447&gt;BH447,0,((BH447/BI447)-1)*100))</f>
        <v>126.6666666666667</v>
      </c>
      <c r="CB447" s="205">
        <f>AVERAGE(BK447:CA447)</f>
        <v>17.01412219638775</v>
      </c>
      <c r="CC447" s="205">
        <f>SQRT(AVERAGE((BK447-$CB447)^2,(BL447-$CB447)^2,(BM447-$CB447)^2,(BN447-$CB447)^2,(BO447-$CB447)^2,(BP447-$CB447)^2,(BQ447-$CB447)^2,(BR447-$CB447)^2,(BS447-$CB447)^2,(BT447-$CB447)^2,(BU447-$CB447)^2,(BV447-$CB447)^2,(BW447-$CB447)^2,(BX447-$CB447)^2,(BY447-$CB447)^2,(BZ447-$CB447)^2,(CA447-$CB447)^2))</f>
        <v>28.05691057411324</v>
      </c>
      <c r="CD447" t="s" s="110">
        <v>137</v>
      </c>
      <c r="CE447" s="209">
        <f>IF(AN447="n/a","n/a",IF(U447&lt;0,"n/a",IF(U447="n/a","n/a",I447+AN447-U447)))</f>
        <v>-17.60516207074682</v>
      </c>
      <c r="CF447" s="209">
        <f>IF(AN447="n/a","n/a",I447+AN447)</f>
        <v>11.27198780640305</v>
      </c>
      <c r="CG447" s="205">
        <f>D447/10+(1000-E447)/100+IF(F447="N",2,IF(F447="Y",1,0))+IF(G447="N",2,IF(G447="Y",1,0))+IF(L447&gt;10,5,L447/2)+IF(S447&gt;100,0,IF(S447&lt;0,0,(100-S447)/10))+IF(U447&gt;100,0,IF(U447&lt;0,0,(100-U447)/10))+IF(X447="-",0,IF(X447="N/A",0,IF(X447&gt;5,0,5-X447)))+IF(Y447&gt;5,0,5-Y447)+IF(Z447="N/A",0,IF(Z447&gt;5,0,5-Z447))+IF(AB447&lt;0,0,IF(AB447="-",0,IF(AB447="N/A",0,IF(AB447&gt;10,5,AB447/2))))+IF(AC447="n/a",0,IF(AC447&lt;0,0,IF(AC447&gt;10,5,AC447/2)))+IF(AE447="n/a",0,IF(AE447&lt;0,0,IF(AE447&gt;10,5,AE447/2)))+AF447/10+IF(AG447&gt;100000,3,IF(AG447&gt;10000,2,IF(AG447&gt;1000,1,0)))+IF(AL447&gt;10,5,AL447/2)+IF(AM447="n/a",0,IF(AM447&gt;10,5,AM447/2))+IF(AN447="n/a",0,IF(AN447&gt;10,5,AN447/2))+IF(AO447="n/a",0,IF(AO447&lt;0,0,IF(AO447&gt;10,5,AO447/2)))+IF(CB447&gt;10,5,CB447/2)</f>
        <v>60.65291327653967</v>
      </c>
      <c r="CH447" s="315">
        <f>IF(AB447="n/a",1.03*AP447,IF(AB447&lt;0,1.01*AP447,IF(AB447&gt;10,1.1*AP447,(1+AB447/100)*AP447)))</f>
        <v>3.1512</v>
      </c>
      <c r="CI447" s="211">
        <f>IF($AC447="n/a",1.03*CH447,IF($AC447&lt;0,1.01*CH447,IF($AC447&gt;10,1.1*CH447,(1+$AC447/100)*CH447)))</f>
        <v>3.41243448</v>
      </c>
      <c r="CJ447" s="212">
        <f>IF($AE447="n/a",1.03*CI447,IF($AE447&lt;0,1.01*CI447,IF($AE447&gt;10,1.1*CI447,(1+$AE447/100)*CI447)))</f>
        <v>3.689865403224</v>
      </c>
      <c r="CK447" s="212">
        <f>IF($AE447="n/a",1.03*CJ447,IF($AE447&lt;0,1.01*CJ447,IF($AE447&gt;10,1.1*CJ447,(1+$AE447/100)*CJ447)))</f>
        <v>3.989851460506111</v>
      </c>
      <c r="CL447" s="210">
        <f>IF($AE447="n/a",1.03*CK447,IF($AE447&lt;0,1.01*CK447,IF($AE447&gt;10,1.1*CK447,(1+$AE447/100)*CK447)))</f>
        <v>4.314226384245258</v>
      </c>
      <c r="CM447" s="211">
        <f>SUM(CH447:CL447)</f>
        <v>18.55757772797537</v>
      </c>
      <c r="CN447" s="208">
        <f>(CM447/H447)*100</f>
        <v>15.7896517722925</v>
      </c>
      <c r="CO447" s="213">
        <v>0.92</v>
      </c>
      <c r="CP447" s="214">
        <v>15.1</v>
      </c>
      <c r="CQ447" s="215">
        <v>-3.5</v>
      </c>
      <c r="CR447" s="214">
        <v>0.2</v>
      </c>
      <c r="CS447" s="215">
        <v>6.2</v>
      </c>
    </row>
    <row r="448" ht="11.25" customHeight="1">
      <c r="A448" t="s" s="116">
        <v>2055</v>
      </c>
      <c r="B448" t="s" s="116">
        <v>2056</v>
      </c>
      <c r="C448" t="s" s="227">
        <v>1113</v>
      </c>
      <c r="D448" s="218">
        <v>8</v>
      </c>
      <c r="E448" s="85">
        <v>395</v>
      </c>
      <c r="F448" t="s" s="220">
        <v>129</v>
      </c>
      <c r="G448" t="s" s="221">
        <v>129</v>
      </c>
      <c r="H448" s="493">
        <v>210.22</v>
      </c>
      <c r="I448" s="223">
        <f>(R448/H448)*100</f>
        <v>1.427076396156407</v>
      </c>
      <c r="J448" s="224">
        <v>0.625</v>
      </c>
      <c r="K448" s="224">
        <v>0.75</v>
      </c>
      <c r="L448" s="223">
        <f>((K448/J448)-1)*100</f>
        <v>20</v>
      </c>
      <c r="M448" s="226">
        <v>42901</v>
      </c>
      <c r="N448" s="226">
        <v>42905</v>
      </c>
      <c r="O448" s="226">
        <v>42913</v>
      </c>
      <c r="P448" t="s" s="227">
        <v>240</v>
      </c>
      <c r="Q448" s="85"/>
      <c r="R448" s="225">
        <f>K448*4</f>
        <v>3</v>
      </c>
      <c r="S448" s="228">
        <f>IF(OR(W448&lt;0.01,W448="n/a"),"n/a",R448/W448*100)</f>
        <v>34.09090909090909</v>
      </c>
      <c r="T448" s="229">
        <f>IF(OR(W448&lt;0.01,Z448="n/a"),"n/a",(H448/SQRT(22.5*W448*(H448/Z448))-1)*100)</f>
        <v>123.384661672880</v>
      </c>
      <c r="U448" s="223">
        <f>IF(OR(W448&lt;0.01,W448="n/a"),"n/a",H448/W448)</f>
        <v>23.88863636363636</v>
      </c>
      <c r="V448" s="230">
        <v>12</v>
      </c>
      <c r="W448" s="222">
        <v>8.800000000000001</v>
      </c>
      <c r="X448" s="222">
        <v>1.61</v>
      </c>
      <c r="Y448" s="231">
        <v>1.03</v>
      </c>
      <c r="Z448" s="232">
        <v>4.7</v>
      </c>
      <c r="AA448" s="233">
        <v>18.8</v>
      </c>
      <c r="AB448" s="234">
        <v>20.6</v>
      </c>
      <c r="AC448" s="235">
        <v>8.43</v>
      </c>
      <c r="AD448" s="236">
        <v>8.9</v>
      </c>
      <c r="AE448" s="236">
        <v>14.88</v>
      </c>
      <c r="AF448" s="237">
        <v>24</v>
      </c>
      <c r="AG448" s="238">
        <v>202652</v>
      </c>
      <c r="AH448" s="239">
        <v>0.5</v>
      </c>
      <c r="AI448" s="240">
        <v>0.74</v>
      </c>
      <c r="AJ448" s="241">
        <f>IF(OR(AD448&lt;0,AD448="n/a",AD448=0,AN448="n/a"),"n/a",AN448/AD448)</f>
        <v>3.498073171234847</v>
      </c>
      <c r="AK448" s="242">
        <f>IF(OR(AN448&lt;0,AN448="n/a",AO448&lt;0,AO448="n/a"),"n/a",AN448/AO448)</f>
        <v>0.5678101209143918</v>
      </c>
      <c r="AL448" s="243">
        <f>((AP448/AQ448)^(1/1)-1)*100</f>
        <v>26.66666666666666</v>
      </c>
      <c r="AM448" s="243">
        <f>IF(AS448=0,"n/a",((AP448/AS448)^(1/3)-1)*100)</f>
        <v>31.16375354455736</v>
      </c>
      <c r="AN448" s="243">
        <f>IF(AV448=0,"n/a",((AP448/AV448)^(1/5)-1)*100)</f>
        <v>31.13285122399014</v>
      </c>
      <c r="AO448" s="244">
        <f>IF(BB448=0,"n/a",((AP448/BB448)^(1/10)-1)*100)</f>
        <v>54.82968703314821</v>
      </c>
      <c r="AP448" s="241">
        <v>2.375</v>
      </c>
      <c r="AQ448" s="241">
        <v>1.875</v>
      </c>
      <c r="AR448" s="241">
        <v>1.405</v>
      </c>
      <c r="AS448" s="241">
        <v>1.0525</v>
      </c>
      <c r="AT448" s="245"/>
      <c r="AU448" s="241">
        <v>0.8</v>
      </c>
      <c r="AV448" s="241">
        <v>0.6125</v>
      </c>
      <c r="AW448" s="245"/>
      <c r="AX448" s="246">
        <v>0.405</v>
      </c>
      <c r="AY448" s="394">
        <v>0.03</v>
      </c>
      <c r="AZ448" s="317">
        <v>0.03</v>
      </c>
      <c r="BA448" s="317">
        <v>0.03</v>
      </c>
      <c r="BB448" s="248">
        <v>0.03</v>
      </c>
      <c r="BC448" s="317">
        <v>0.015</v>
      </c>
      <c r="BD448" s="248">
        <v>0.015</v>
      </c>
      <c r="BE448" s="317">
        <v>0.0075</v>
      </c>
      <c r="BF448" s="317">
        <v>0.0075</v>
      </c>
      <c r="BG448" s="248">
        <v>0.0075</v>
      </c>
      <c r="BH448" s="317">
        <v>0.00375</v>
      </c>
      <c r="BI448" s="249">
        <v>0.01</v>
      </c>
      <c r="BJ448" s="246">
        <f>SUM(AP448:BI448)</f>
        <v>8.71125</v>
      </c>
      <c r="BK448" s="250">
        <f>((AP448/AQ448)-1)*100</f>
        <v>26.66666666666666</v>
      </c>
      <c r="BL448" s="250">
        <f>((AQ448/AR448)-1)*100</f>
        <v>33.45195729537367</v>
      </c>
      <c r="BM448" s="250">
        <f>((AR448/AS448)-1)*100</f>
        <v>33.4916864608076</v>
      </c>
      <c r="BN448" s="250">
        <f>IF(AU448=0,0,IF(AU448&gt;AS448,0,((AS448/AU448)-1)*100))</f>
        <v>31.56249999999998</v>
      </c>
      <c r="BO448" s="250">
        <f>IF(AV448=0,0,IF(AV448&gt;AU448,0,((AU448/AV448)-1)*100))</f>
        <v>30.61224489795917</v>
      </c>
      <c r="BP448" s="250">
        <f>IF(AX448=0,0,IF(AX448&gt;AV448,0,((AV448/AX448)-1)*100))</f>
        <v>51.23456790123457</v>
      </c>
      <c r="BQ448" s="639">
        <f>IF(AY448=0,0,IF(AY448&gt;AX448,0,((AX448/AY448)-1)*100))</f>
        <v>1250</v>
      </c>
      <c r="BR448" s="252">
        <f>IF(AZ448=0,0,IF(AZ448&gt;AY448,0,((AY448/AZ448)-1)*100))</f>
        <v>0</v>
      </c>
      <c r="BS448" s="252">
        <f>IF(BA448=0,0,IF(BA448&gt;AZ448,0,((AZ448/BA448)-1)*100))</f>
        <v>0</v>
      </c>
      <c r="BT448" s="252">
        <f>IF(BB448=0,0,IF(BB448&gt;BA448,0,((BA448/BB448)-1)*100))</f>
        <v>0</v>
      </c>
      <c r="BU448" s="252">
        <f>IF(BC448=0,0,IF(BC448&gt;BB448,0,((BB448/BC448)-1)*100))</f>
        <v>100</v>
      </c>
      <c r="BV448" s="252">
        <f>IF(BD448=0,0,IF(BD448&gt;BC448,0,((BC448/BD448)-1)*100))</f>
        <v>0</v>
      </c>
      <c r="BW448" s="252">
        <f>IF(BE448=0,0,IF(BE448&gt;BD448,0,((BD448/BE448)-1)*100))</f>
        <v>100</v>
      </c>
      <c r="BX448" s="252">
        <f>IF(BF448=0,0,IF(BF448&gt;BE448,0,((BE448/BF448)-1)*100))</f>
        <v>0</v>
      </c>
      <c r="BY448" s="252">
        <f>IF(BG448=0,0,IF(BG448&gt;BF448,0,((BF448/BG448)-1)*100))</f>
        <v>0</v>
      </c>
      <c r="BZ448" s="252">
        <f>IF(BH448=0,0,IF(BH448&gt;BG448,0,((BG448/BH448)-1)*100))</f>
        <v>100</v>
      </c>
      <c r="CA448" s="253">
        <f>IF(BI448=0,0,IF(BI448&gt;BH448,0,((BH448/BI448)-1)*100))</f>
        <v>0</v>
      </c>
      <c r="CB448" s="250">
        <f>AVERAGE(BK448:CA448)</f>
        <v>103.3540954836495</v>
      </c>
      <c r="CC448" s="250">
        <f>SQRT(AVERAGE((BK448-$CB448)^2,(BL448-$CB448)^2,(BM448-$CB448)^2,(BN448-$CB448)^2,(BO448-$CB448)^2,(BP448-$CB448)^2,(BQ448-$CB448)^2,(BR448-$CB448)^2,(BS448-$CB448)^2,(BT448-$CB448)^2,(BU448-$CB448)^2,(BV448-$CB448)^2,(BW448-$CB448)^2,(BX448-$CB448)^2,(BY448-$CB448)^2,(BZ448-$CB448)^2,(CA448-$CB448)^2))</f>
        <v>288.8532036709818</v>
      </c>
      <c r="CD448" t="s" s="116">
        <v>188</v>
      </c>
      <c r="CE448" s="254">
        <f>IF(AN448="n/a","n/a",IF(U448&lt;0,"n/a",IF(U448="n/a","n/a",I448+AN448-U448)))</f>
        <v>8.671291256510191</v>
      </c>
      <c r="CF448" s="254">
        <f>IF(AN448="n/a","n/a",I448+AN448)</f>
        <v>32.55992762014655</v>
      </c>
      <c r="CG448" s="250">
        <f>D448/10+(1000-E448)/100+IF(F448="N",2,IF(F448="Y",1,0))+IF(G448="N",2,IF(G448="Y",1,0))+IF(L448&gt;10,5,L448/2)+IF(S448&gt;100,0,IF(S448&lt;0,0,(100-S448)/10))+IF(U448&gt;100,0,IF(U448&lt;0,0,(100-U448)/10))+IF(X448="-",0,IF(X448="N/A",0,IF(X448&gt;5,0,5-X448)))+IF(Y448&gt;5,0,5-Y448)+IF(Z448="N/A",0,IF(Z448&gt;5,0,5-Z448))+IF(AB448&lt;0,0,IF(AB448="-",0,IF(AB448="N/A",0,IF(AB448&gt;10,5,AB448/2))))+IF(AC448="n/a",0,IF(AC448&lt;0,0,IF(AC448&gt;10,5,AC448/2)))+IF(AE448="n/a",0,IF(AE448&lt;0,0,IF(AE448&gt;10,5,AE448/2)))+AF448/10+IF(AG448&gt;100000,3,IF(AG448&gt;10000,2,IF(AG448&gt;1000,1,0)))+IF(AL448&gt;10,5,AL448/2)+IF(AM448="n/a",0,IF(AM448&gt;10,5,AM448/2))+IF(AN448="n/a",0,IF(AN448&gt;10,5,AN448/2))+IF(AO448="n/a",0,IF(AO448&lt;0,0,IF(AO448&gt;10,5,AO448/2)))+IF(CB448&gt;10,5,CB448/2)</f>
        <v>78.32704545454544</v>
      </c>
      <c r="CH448" s="255">
        <f>IF(AB448="n/a",1.03*AP448,IF(AB448&lt;0,1.01*AP448,IF(AB448&gt;10,1.1*AP448,(1+AB448/100)*AP448)))</f>
        <v>2.6125</v>
      </c>
      <c r="CI448" s="256">
        <f>IF($AC448="n/a",1.03*CH448,IF($AC448&lt;0,1.01*CH448,IF($AC448&gt;10,1.1*CH448,(1+$AC448/100)*CH448)))</f>
        <v>2.83273375</v>
      </c>
      <c r="CJ448" s="257">
        <f>IF($AE448="n/a",1.03*CI448,IF($AE448&lt;0,1.01*CI448,IF($AE448&gt;10,1.1*CI448,(1+$AE448/100)*CI448)))</f>
        <v>3.116007125000001</v>
      </c>
      <c r="CK448" s="257">
        <f>IF($AE448="n/a",1.03*CJ448,IF($AE448&lt;0,1.01*CJ448,IF($AE448&gt;10,1.1*CJ448,(1+$AE448/100)*CJ448)))</f>
        <v>3.427607837500001</v>
      </c>
      <c r="CL448" s="258">
        <f>IF($AE448="n/a",1.03*CK448,IF($AE448&lt;0,1.01*CK448,IF($AE448&gt;10,1.1*CK448,(1+$AE448/100)*CK448)))</f>
        <v>3.770368621250001</v>
      </c>
      <c r="CM448" s="256">
        <f>SUM(CH448:CL448)</f>
        <v>15.759217333750</v>
      </c>
      <c r="CN448" s="253">
        <f>(CM448/H448)*100</f>
        <v>7.496535692964514</v>
      </c>
      <c r="CO448" s="259">
        <v>0.64</v>
      </c>
      <c r="CP448" s="260">
        <v>54.3</v>
      </c>
      <c r="CQ448" s="261">
        <v>-1.2</v>
      </c>
      <c r="CR448" s="260">
        <v>6</v>
      </c>
      <c r="CS448" s="261">
        <v>16.3</v>
      </c>
    </row>
    <row r="449" ht="11.25" customHeight="1">
      <c r="A449" t="s" s="116">
        <v>2057</v>
      </c>
      <c r="B449" t="s" s="116">
        <v>2058</v>
      </c>
      <c r="C449" t="s" s="227">
        <v>2059</v>
      </c>
      <c r="D449" s="218">
        <v>5</v>
      </c>
      <c r="E449" s="85">
        <v>811</v>
      </c>
      <c r="F449" t="s" s="220">
        <v>129</v>
      </c>
      <c r="G449" t="s" s="221">
        <v>129</v>
      </c>
      <c r="H449" s="493">
        <v>112.9</v>
      </c>
      <c r="I449" s="223">
        <f>(R449/H449)*100</f>
        <v>0.9034543844109831</v>
      </c>
      <c r="J449" s="224">
        <v>0.45</v>
      </c>
      <c r="K449" s="224">
        <v>0.51</v>
      </c>
      <c r="L449" s="223">
        <f>((K449/J449)-1)*100</f>
        <v>13.33333333333333</v>
      </c>
      <c r="M449" s="226">
        <v>43069</v>
      </c>
      <c r="N449" s="226">
        <v>43070</v>
      </c>
      <c r="O449" s="226">
        <v>43084</v>
      </c>
      <c r="P449" t="s" s="227">
        <v>182</v>
      </c>
      <c r="Q449" t="s" s="691">
        <v>2060</v>
      </c>
      <c r="R449" s="225">
        <f>K449*2</f>
        <v>1.02</v>
      </c>
      <c r="S449" s="228">
        <f>IF(OR(W449&lt;0.01,W449="n/a"),"n/a",R449/W449*100)</f>
        <v>19.17293233082707</v>
      </c>
      <c r="T449" s="229">
        <f>IF(OR(W449&lt;0.01,Z449="n/a"),"n/a",(H449/SQRT(22.5*W449*(H449/Z449))-1)*100)</f>
        <v>54.17010427651525</v>
      </c>
      <c r="U449" s="223">
        <f>IF(OR(W449&lt;0.01,W449="n/a"),"n/a",H449/W449)</f>
        <v>21.22180451127819</v>
      </c>
      <c r="V449" s="230">
        <v>12</v>
      </c>
      <c r="W449" s="222">
        <v>5.32</v>
      </c>
      <c r="X449" s="222">
        <v>4.24</v>
      </c>
      <c r="Y449" s="231">
        <v>0.61</v>
      </c>
      <c r="Z449" s="232">
        <v>2.52</v>
      </c>
      <c r="AA449" s="233">
        <v>11.7</v>
      </c>
      <c r="AB449" s="234">
        <v>25.9</v>
      </c>
      <c r="AC449" s="235">
        <v>14.2</v>
      </c>
      <c r="AD449" s="236">
        <v>84.7</v>
      </c>
      <c r="AE449" s="236">
        <v>5</v>
      </c>
      <c r="AF449" s="237">
        <v>3</v>
      </c>
      <c r="AG449" s="238">
        <v>2321</v>
      </c>
      <c r="AH449" s="239">
        <v>1.3</v>
      </c>
      <c r="AI449" s="240">
        <v>0.25</v>
      </c>
      <c r="AJ449" s="241">
        <f>IF(OR(AD449&lt;0,AD449="n/a",AD449=0,AN449="n/a"),"n/a",AN449/AD449)</f>
        <v>0.1985027325712395</v>
      </c>
      <c r="AK449" s="242">
        <f>IF(OR(AN449&lt;0,AN449="n/a",AO449&lt;0,AO449="n/a"),"n/a",AN449/AO449)</f>
        <v>0.7318409800428084</v>
      </c>
      <c r="AL449" s="243">
        <f>((AP449/AQ449)^(1/1)-1)*100</f>
        <v>6.097560975609762</v>
      </c>
      <c r="AM449" s="243">
        <f>IF(AS449=0,"n/a",((AP449/AS449)^(1/3)-1)*100)</f>
        <v>28.50256560986906</v>
      </c>
      <c r="AN449" s="243">
        <f>IF(AV449=0,"n/a",((AP449/AV449)^(1/5)-1)*100)</f>
        <v>16.81318144878399</v>
      </c>
      <c r="AO449" s="244">
        <f>IF(BB449=0,"n/a",((AP449/BB449)^(1/10)-1)*100)</f>
        <v>22.9738179567377</v>
      </c>
      <c r="AP449" s="241">
        <v>0.87</v>
      </c>
      <c r="AQ449" s="241">
        <v>0.82</v>
      </c>
      <c r="AR449" s="241">
        <v>0.61</v>
      </c>
      <c r="AS449" s="241">
        <v>0.41</v>
      </c>
      <c r="AT449" s="245"/>
      <c r="AU449" s="321">
        <v>0.4</v>
      </c>
      <c r="AV449" s="321">
        <v>0.4</v>
      </c>
      <c r="AW449" s="245"/>
      <c r="AX449" s="246">
        <v>0.4</v>
      </c>
      <c r="AY449" s="247">
        <v>0.26</v>
      </c>
      <c r="AZ449" s="248">
        <v>0.12</v>
      </c>
      <c r="BA449" s="248">
        <v>0.115</v>
      </c>
      <c r="BB449" s="248">
        <v>0.11</v>
      </c>
      <c r="BC449" s="248">
        <v>0.105</v>
      </c>
      <c r="BD449" s="248">
        <v>0.1</v>
      </c>
      <c r="BE449" s="248">
        <v>0.095</v>
      </c>
      <c r="BF449" s="248">
        <v>0.09</v>
      </c>
      <c r="BG449" s="248">
        <v>0.08500000000000001</v>
      </c>
      <c r="BH449" s="248">
        <v>0.08</v>
      </c>
      <c r="BI449" s="249">
        <v>0.038</v>
      </c>
      <c r="BJ449" s="246">
        <f>SUM(AP449:BI449)</f>
        <v>5.108000000000001</v>
      </c>
      <c r="BK449" s="250">
        <f>((AP449/AQ449)-1)*100</f>
        <v>6.097560975609762</v>
      </c>
      <c r="BL449" s="250">
        <f>((AQ449/AR449)-1)*100</f>
        <v>34.42622950819671</v>
      </c>
      <c r="BM449" s="250">
        <f>((AR449/AS449)-1)*100</f>
        <v>48.78048780487805</v>
      </c>
      <c r="BN449" s="250">
        <f>IF(AU449=0,0,IF(AU449&gt;AS449,0,((AS449/AU449)-1)*100))</f>
        <v>2.499999999999991</v>
      </c>
      <c r="BO449" s="250">
        <f>IF(AV449=0,0,IF(AV449&gt;AU449,0,((AU449/AV449)-1)*100))</f>
        <v>0</v>
      </c>
      <c r="BP449" s="250">
        <f>IF(AX449=0,0,IF(AX449&gt;AV449,0,((AV449/AX449)-1)*100))</f>
        <v>0</v>
      </c>
      <c r="BQ449" s="251">
        <f>IF(AY449=0,0,IF(AY449&gt;AX449,0,((AX449/AY449)-1)*100))</f>
        <v>53.84615384615385</v>
      </c>
      <c r="BR449" s="252">
        <f>IF(AZ449=0,0,IF(AZ449&gt;AY449,0,((AY449/AZ449)-1)*100))</f>
        <v>116.6666666666667</v>
      </c>
      <c r="BS449" s="252">
        <f>IF(BA449=0,0,IF(BA449&gt;AZ449,0,((AZ449/BA449)-1)*100))</f>
        <v>4.347826086956519</v>
      </c>
      <c r="BT449" s="252">
        <f>IF(BB449=0,0,IF(BB449&gt;BA449,0,((BA449/BB449)-1)*100))</f>
        <v>4.545454545454541</v>
      </c>
      <c r="BU449" s="252">
        <f>IF(BC449=0,0,IF(BC449&gt;BB449,0,((BB449/BC449)-1)*100))</f>
        <v>4.761904761904767</v>
      </c>
      <c r="BV449" s="252">
        <f>IF(BD449=0,0,IF(BD449&gt;BC449,0,((BC449/BD449)-1)*100))</f>
        <v>4.999999999999982</v>
      </c>
      <c r="BW449" s="252">
        <f>IF(BE449=0,0,IF(BE449&gt;BD449,0,((BD449/BE449)-1)*100))</f>
        <v>5.263157894736836</v>
      </c>
      <c r="BX449" s="252">
        <f>IF(BF449=0,0,IF(BF449&gt;BE449,0,((BE449/BF449)-1)*100))</f>
        <v>5.555555555555558</v>
      </c>
      <c r="BY449" s="252">
        <f>IF(BG449=0,0,IF(BG449&gt;BF449,0,((BF449/BG449)-1)*100))</f>
        <v>5.88235294117645</v>
      </c>
      <c r="BZ449" s="252">
        <f>IF(BH449=0,0,IF(BH449&gt;BG449,0,((BG449/BH449)-1)*100))</f>
        <v>6.25</v>
      </c>
      <c r="CA449" s="253">
        <f>IF(BI449=0,0,IF(BI449&gt;BH449,0,((BH449/BI449)-1)*100))</f>
        <v>110.5263157894737</v>
      </c>
      <c r="CB449" s="250">
        <f>AVERAGE(BK449:CA449)</f>
        <v>24.37939213980961</v>
      </c>
      <c r="CC449" s="250">
        <f>SQRT(AVERAGE((BK449-$CB449)^2,(BL449-$CB449)^2,(BM449-$CB449)^2,(BN449-$CB449)^2,(BO449-$CB449)^2,(BP449-$CB449)^2,(BQ449-$CB449)^2,(BR449-$CB449)^2,(BS449-$CB449)^2,(BT449-$CB449)^2,(BU449-$CB449)^2,(BV449-$CB449)^2,(BW449-$CB449)^2,(BX449-$CB449)^2,(BY449-$CB449)^2,(BZ449-$CB449)^2,(CA449-$CB449)^2))</f>
        <v>36.34002537079471</v>
      </c>
      <c r="CD449" t="s" s="116">
        <v>137</v>
      </c>
      <c r="CE449" s="254">
        <f>IF(AN449="n/a","n/a",IF(U449&lt;0,"n/a",IF(U449="n/a","n/a",I449+AN449-U449)))</f>
        <v>-3.505168678083223</v>
      </c>
      <c r="CF449" s="254">
        <f>IF(AN449="n/a","n/a",I449+AN449)</f>
        <v>17.71663583319497</v>
      </c>
      <c r="CG449" s="250">
        <f>D449/10+(1000-E449)/100+IF(F449="N",2,IF(F449="Y",1,0))+IF(G449="N",2,IF(G449="Y",1,0))+IF(L449&gt;10,5,L449/2)+IF(S449&gt;100,0,IF(S449&lt;0,0,(100-S449)/10))+IF(U449&gt;100,0,IF(U449&lt;0,0,(100-U449)/10))+IF(X449="-",0,IF(X449="N/A",0,IF(X449&gt;5,0,5-X449)))+IF(Y449&gt;5,0,5-Y449)+IF(Z449="N/A",0,IF(Z449&gt;5,0,5-Z449))+IF(AB449&lt;0,0,IF(AB449="-",0,IF(AB449="N/A",0,IF(AB449&gt;10,5,AB449/2))))+IF(AC449="n/a",0,IF(AC449&lt;0,0,IF(AC449&gt;10,5,AC449/2)))+IF(AE449="n/a",0,IF(AE449&lt;0,0,IF(AE449&gt;10,5,AE449/2)))+AF449/10+IF(AG449&gt;100000,3,IF(AG449&gt;10000,2,IF(AG449&gt;1000,1,0)))+IF(AL449&gt;10,5,AL449/2)+IF(AM449="n/a",0,IF(AM449&gt;10,5,AM449/2))+IF(AN449="n/a",0,IF(AN449&gt;10,5,AN449/2))+IF(AO449="n/a",0,IF(AO449&lt;0,0,IF(AO449&gt;10,5,AO449/2)))+IF(CB449&gt;10,5,CB449/2)</f>
        <v>67.82930680359436</v>
      </c>
      <c r="CH449" s="255">
        <f>IF(AB449="n/a",1.03*AP449,IF(AB449&lt;0,1.01*AP449,IF(AB449&gt;10,1.1*AP449,(1+AB449/100)*AP449)))</f>
        <v>0.9570000000000001</v>
      </c>
      <c r="CI449" s="256">
        <f>IF($AC449="n/a",1.03*CH449,IF($AC449&lt;0,1.01*CH449,IF($AC449&gt;10,1.1*CH449,(1+$AC449/100)*CH449)))</f>
        <v>1.0527</v>
      </c>
      <c r="CJ449" s="257">
        <f>IF($AE449="n/a",1.03*CI449,IF($AE449&lt;0,1.01*CI449,IF($AE449&gt;10,1.1*CI449,(1+$AE449/100)*CI449)))</f>
        <v>1.105335</v>
      </c>
      <c r="CK449" s="257">
        <f>IF($AE449="n/a",1.03*CJ449,IF($AE449&lt;0,1.01*CJ449,IF($AE449&gt;10,1.1*CJ449,(1+$AE449/100)*CJ449)))</f>
        <v>1.16060175</v>
      </c>
      <c r="CL449" s="258">
        <f>IF($AE449="n/a",1.03*CK449,IF($AE449&lt;0,1.01*CK449,IF($AE449&gt;10,1.1*CK449,(1+$AE449/100)*CK449)))</f>
        <v>1.2186318375</v>
      </c>
      <c r="CM449" s="256">
        <f>SUM(CH449:CL449)</f>
        <v>5.494268587500001</v>
      </c>
      <c r="CN449" s="253">
        <f>(CM449/H449)*100</f>
        <v>4.86649122010629</v>
      </c>
      <c r="CO449" s="259">
        <v>1.83</v>
      </c>
      <c r="CP449" s="260">
        <v>45.1</v>
      </c>
      <c r="CQ449" s="261">
        <v>0</v>
      </c>
      <c r="CR449" s="260">
        <v>18.7</v>
      </c>
      <c r="CS449" s="261">
        <v>20.9</v>
      </c>
    </row>
    <row r="450" ht="11.25" customHeight="1">
      <c r="A450" t="s" s="116">
        <v>2061</v>
      </c>
      <c r="B450" t="s" s="116">
        <v>2062</v>
      </c>
      <c r="C450" t="s" s="116">
        <v>146</v>
      </c>
      <c r="D450" s="218">
        <v>9</v>
      </c>
      <c r="E450" s="85">
        <v>343</v>
      </c>
      <c r="F450" t="s" s="220">
        <v>141</v>
      </c>
      <c r="G450" t="s" s="221">
        <v>141</v>
      </c>
      <c r="H450" s="493">
        <v>52.04</v>
      </c>
      <c r="I450" s="223">
        <f>(R450/H450)*100</f>
        <v>1.767870868562644</v>
      </c>
      <c r="J450" s="224">
        <v>0.2</v>
      </c>
      <c r="K450" s="224">
        <v>0.23</v>
      </c>
      <c r="L450" s="223">
        <f>((K450/J450)-1)*100</f>
        <v>14.99999999999999</v>
      </c>
      <c r="M450" s="226">
        <v>42943</v>
      </c>
      <c r="N450" s="226">
        <v>42947</v>
      </c>
      <c r="O450" s="226">
        <v>42965</v>
      </c>
      <c r="P450" t="s" s="227">
        <v>291</v>
      </c>
      <c r="Q450" s="316"/>
      <c r="R450" s="225">
        <f>K450*4</f>
        <v>0.92</v>
      </c>
      <c r="S450" s="228">
        <f>IF(OR(W450&lt;0.01,W450="n/a"),"n/a",R450/W450*100)</f>
        <v>21.5962441314554</v>
      </c>
      <c r="T450" s="229">
        <f>IF(OR(W450&lt;0.01,Z450="n/a"),"n/a",(H450/SQRT(22.5*W450*(H450/Z450))-1)*100)</f>
        <v>-16.96246551382927</v>
      </c>
      <c r="U450" s="223">
        <f>IF(OR(W450&lt;0.01,W450="n/a"),"n/a",H450/W450)</f>
        <v>12.21596244131455</v>
      </c>
      <c r="V450" s="230">
        <v>12</v>
      </c>
      <c r="W450" s="222">
        <v>4.26</v>
      </c>
      <c r="X450" s="222">
        <v>2.45</v>
      </c>
      <c r="Y450" s="231">
        <v>1.05</v>
      </c>
      <c r="Z450" s="232">
        <v>1.27</v>
      </c>
      <c r="AA450" s="233">
        <v>10.3</v>
      </c>
      <c r="AB450" s="234">
        <v>12.8</v>
      </c>
      <c r="AC450" s="235">
        <v>5.25</v>
      </c>
      <c r="AD450" s="236">
        <v>33.3</v>
      </c>
      <c r="AE450" s="236">
        <v>5</v>
      </c>
      <c r="AF450" s="237">
        <v>16</v>
      </c>
      <c r="AG450" s="238">
        <v>11852</v>
      </c>
      <c r="AH450" s="239">
        <v>0.3</v>
      </c>
      <c r="AI450" s="240">
        <v>0</v>
      </c>
      <c r="AJ450" s="241">
        <f>IF(OR(AD450&lt;0,AD450="n/a",AD450=0,AN450="n/a"),"n/a",AN450/AD450)</f>
        <v>0.428895951362235</v>
      </c>
      <c r="AK450" s="242">
        <f>IF(OR(AN450&lt;0,AN450="n/a",AO450&lt;0,AO450="n/a"),"n/a",AN450/AO450)</f>
        <v>1.444893367267889</v>
      </c>
      <c r="AL450" s="243">
        <f>((AP450/AQ450)^(1/1)-1)*100</f>
        <v>10.00000000000001</v>
      </c>
      <c r="AM450" s="243">
        <f>IF(AS450=0,"n/a",((AP450/AS450)^(1/3)-1)*100)</f>
        <v>11.86889420813968</v>
      </c>
      <c r="AN450" s="243">
        <f>IF(AV450=0,"n/a",((AP450/AV450)^(1/5)-1)*100)</f>
        <v>14.28223518036242</v>
      </c>
      <c r="AO450" s="244">
        <f>IF(BB450=0,"n/a",((AP450/BB450)^(1/10)-1)*100)</f>
        <v>9.88462920787596</v>
      </c>
      <c r="AP450" s="241">
        <v>0.77</v>
      </c>
      <c r="AQ450" s="241">
        <v>0.7</v>
      </c>
      <c r="AR450" s="241">
        <v>0.62</v>
      </c>
      <c r="AS450" s="241">
        <v>0.55</v>
      </c>
      <c r="AT450" s="245"/>
      <c r="AU450" s="241">
        <v>0.47</v>
      </c>
      <c r="AV450" s="241">
        <v>0.395</v>
      </c>
      <c r="AW450" s="245"/>
      <c r="AX450" s="246">
        <v>0.35</v>
      </c>
      <c r="AY450" s="247">
        <v>0.315</v>
      </c>
      <c r="AZ450" s="317">
        <v>0.3</v>
      </c>
      <c r="BA450" s="317">
        <v>0.3</v>
      </c>
      <c r="BB450" s="317">
        <v>0.3</v>
      </c>
      <c r="BC450" s="317">
        <v>0.3</v>
      </c>
      <c r="BD450" s="317">
        <v>0.3</v>
      </c>
      <c r="BE450" s="317">
        <v>0.3725</v>
      </c>
      <c r="BF450" s="317">
        <v>0.59</v>
      </c>
      <c r="BG450" s="317">
        <v>0.59</v>
      </c>
      <c r="BH450" s="317">
        <v>0.59</v>
      </c>
      <c r="BI450" s="401">
        <v>0.59</v>
      </c>
      <c r="BJ450" s="246">
        <f>SUM(AP450:BI450)</f>
        <v>8.402499999999998</v>
      </c>
      <c r="BK450" s="250">
        <f>((AP450/AQ450)-1)*100</f>
        <v>10.00000000000001</v>
      </c>
      <c r="BL450" s="250">
        <f>((AQ450/AR450)-1)*100</f>
        <v>12.9032258064516</v>
      </c>
      <c r="BM450" s="250">
        <f>((AR450/AS450)-1)*100</f>
        <v>12.72727272727272</v>
      </c>
      <c r="BN450" s="250">
        <f>IF(AU450=0,0,IF(AU450&gt;AS450,0,((AS450/AU450)-1)*100))</f>
        <v>17.02127659574471</v>
      </c>
      <c r="BO450" s="250">
        <f>IF(AV450=0,0,IF(AV450&gt;AU450,0,((AU450/AV450)-1)*100))</f>
        <v>18.98734177215189</v>
      </c>
      <c r="BP450" s="250">
        <f>IF(AX450=0,0,IF(AX450&gt;AV450,0,((AV450/AX450)-1)*100))</f>
        <v>12.85714285714288</v>
      </c>
      <c r="BQ450" s="251">
        <f>IF(AY450=0,0,IF(AY450&gt;AX450,0,((AX450/AY450)-1)*100))</f>
        <v>11.11111111111109</v>
      </c>
      <c r="BR450" s="252">
        <f>IF(AZ450=0,0,IF(AZ450&gt;AY450,0,((AY450/AZ450)-1)*100))</f>
        <v>5.000000000000004</v>
      </c>
      <c r="BS450" s="252">
        <f>IF(BA450=0,0,IF(BA450&gt;AZ450,0,((AZ450/BA450)-1)*100))</f>
        <v>0</v>
      </c>
      <c r="BT450" s="252">
        <f>IF(BB450=0,0,IF(BB450&gt;BA450,0,((BA450/BB450)-1)*100))</f>
        <v>0</v>
      </c>
      <c r="BU450" s="252">
        <f>IF(BC450=0,0,IF(BC450&gt;BB450,0,((BB450/BC450)-1)*100))</f>
        <v>0</v>
      </c>
      <c r="BV450" s="252">
        <f>IF(BD450=0,0,IF(BD450&gt;BC450,0,((BC450/BD450)-1)*100))</f>
        <v>0</v>
      </c>
      <c r="BW450" s="252">
        <f>IF(BE450=0,0,IF(BE450&gt;BD450,0,((BD450/BE450)-1)*100))</f>
        <v>0</v>
      </c>
      <c r="BX450" s="252">
        <f>IF(BF450=0,0,IF(BF450&gt;BE450,0,((BE450/BF450)-1)*100))</f>
        <v>0</v>
      </c>
      <c r="BY450" s="252">
        <f>IF(BG450=0,0,IF(BG450&gt;BF450,0,((BF450/BG450)-1)*100))</f>
        <v>0</v>
      </c>
      <c r="BZ450" s="252">
        <f>IF(BH450=0,0,IF(BH450&gt;BG450,0,((BG450/BH450)-1)*100))</f>
        <v>0</v>
      </c>
      <c r="CA450" s="253">
        <f>IF(BI450=0,0,IF(BI450&gt;BH450,0,((BH450/BI450)-1)*100))</f>
        <v>0</v>
      </c>
      <c r="CB450" s="250">
        <f>AVERAGE(BK450:CA450)</f>
        <v>5.918080639404406</v>
      </c>
      <c r="CC450" s="250">
        <f>SQRT(AVERAGE((BK450-$CB450)^2,(BL450-$CB450)^2,(BM450-$CB450)^2,(BN450-$CB450)^2,(BO450-$CB450)^2,(BP450-$CB450)^2,(BQ450-$CB450)^2,(BR450-$CB450)^2,(BS450-$CB450)^2,(BT450-$CB450)^2,(BU450-$CB450)^2,(BV450-$CB450)^2,(BW450-$CB450)^2,(BX450-$CB450)^2,(BY450-$CB450)^2,(BZ450-$CB450)^2,(CA450-$CB450)^2))</f>
        <v>6.847412953526405</v>
      </c>
      <c r="CD450" t="s" s="116">
        <v>132</v>
      </c>
      <c r="CE450" s="254">
        <f>IF(AN450="n/a","n/a",IF(U450&lt;0,"n/a",IF(U450="n/a","n/a",I450+AN450-U450)))</f>
        <v>3.834143607610512</v>
      </c>
      <c r="CF450" s="254">
        <f>IF(AN450="n/a","n/a",I450+AN450)</f>
        <v>16.05010604892507</v>
      </c>
      <c r="CG450" s="250">
        <f>D450/10+(1000-E450)/100+IF(F450="N",2,IF(F450="Y",1,0))+IF(G450="N",2,IF(G450="Y",1,0))+IF(L450&gt;10,5,L450/2)+IF(S450&gt;100,0,IF(S450&lt;0,0,(100-S450)/10))+IF(U450&gt;100,0,IF(U450&lt;0,0,(100-U450)/10))+IF(X450="-",0,IF(X450="N/A",0,IF(X450&gt;5,0,5-X450)))+IF(Y450&gt;5,0,5-Y450)+IF(Z450="N/A",0,IF(Z450&gt;5,0,5-Z450))+IF(AB450&lt;0,0,IF(AB450="-",0,IF(AB450="N/A",0,IF(AB450&gt;10,5,AB450/2))))+IF(AC450="n/a",0,IF(AC450&lt;0,0,IF(AC450&gt;10,5,AC450/2)))+IF(AE450="n/a",0,IF(AE450&lt;0,0,IF(AE450&gt;10,5,AE450/2)))+AF450/10+IF(AG450&gt;100000,3,IF(AG450&gt;10000,2,IF(AG450&gt;1000,1,0)))+IF(AL450&gt;10,5,AL450/2)+IF(AM450="n/a",0,IF(AM450&gt;10,5,AM450/2))+IF(AN450="n/a",0,IF(AN450&gt;10,5,AN450/2))+IF(AO450="n/a",0,IF(AO450&lt;0,0,IF(AO450&gt;10,5,AO450/2)))+IF(CB450&gt;10,5,CB450/2)</f>
        <v>77.94513426636318</v>
      </c>
      <c r="CH450" s="255">
        <f>IF(AB450="n/a",1.03*AP450,IF(AB450&lt;0,1.01*AP450,IF(AB450&gt;10,1.1*AP450,(1+AB450/100)*AP450)))</f>
        <v>0.8470000000000001</v>
      </c>
      <c r="CI450" s="256">
        <f>IF($AC450="n/a",1.03*CH450,IF($AC450&lt;0,1.01*CH450,IF($AC450&gt;10,1.1*CH450,(1+$AC450/100)*CH450)))</f>
        <v>0.8914675000000001</v>
      </c>
      <c r="CJ450" s="257">
        <f>IF($AE450="n/a",1.03*CI450,IF($AE450&lt;0,1.01*CI450,IF($AE450&gt;10,1.1*CI450,(1+$AE450/100)*CI450)))</f>
        <v>0.9360408750000001</v>
      </c>
      <c r="CK450" s="257">
        <f>IF($AE450="n/a",1.03*CJ450,IF($AE450&lt;0,1.01*CJ450,IF($AE450&gt;10,1.1*CJ450,(1+$AE450/100)*CJ450)))</f>
        <v>0.9828429187500002</v>
      </c>
      <c r="CL450" s="258">
        <f>IF($AE450="n/a",1.03*CK450,IF($AE450&lt;0,1.01*CK450,IF($AE450&gt;10,1.1*CK450,(1+$AE450/100)*CK450)))</f>
        <v>1.0319850646875</v>
      </c>
      <c r="CM450" s="256">
        <f>SUM(CH450:CL450)</f>
        <v>4.689336358437501</v>
      </c>
      <c r="CN450" s="253">
        <f>(CM450/H450)*100</f>
        <v>9.011022979318795</v>
      </c>
      <c r="CO450" s="259">
        <v>1.64</v>
      </c>
      <c r="CP450" s="260">
        <v>49.1</v>
      </c>
      <c r="CQ450" s="261">
        <v>-2.1</v>
      </c>
      <c r="CR450" s="260">
        <v>3.6</v>
      </c>
      <c r="CS450" s="261">
        <v>8.800000000000001</v>
      </c>
    </row>
    <row r="451" ht="11.25" customHeight="1">
      <c r="A451" t="s" s="273">
        <v>2063</v>
      </c>
      <c r="B451" t="s" s="146">
        <v>2064</v>
      </c>
      <c r="C451" t="s" s="273">
        <v>1113</v>
      </c>
      <c r="D451" s="267">
        <v>7</v>
      </c>
      <c r="E451" s="85">
        <v>504</v>
      </c>
      <c r="F451" t="s" s="151">
        <v>129</v>
      </c>
      <c r="G451" t="s" s="152">
        <v>129</v>
      </c>
      <c r="H451" s="496">
        <v>67.95</v>
      </c>
      <c r="I451" s="269">
        <f>(R451/H451)*100</f>
        <v>1.177336276674025</v>
      </c>
      <c r="J451" s="270">
        <v>0.17</v>
      </c>
      <c r="K451" s="270">
        <v>0.2</v>
      </c>
      <c r="L451" s="269">
        <f>((K451/J451)-1)*100</f>
        <v>17.64705882352942</v>
      </c>
      <c r="M451" s="272">
        <v>42838</v>
      </c>
      <c r="N451" s="272">
        <v>42842</v>
      </c>
      <c r="O451" s="272">
        <v>42860</v>
      </c>
      <c r="P451" t="s" s="273">
        <v>298</v>
      </c>
      <c r="Q451" s="274"/>
      <c r="R451" s="271">
        <f>K451*4</f>
        <v>0.8</v>
      </c>
      <c r="S451" s="275">
        <f>IF(OR(W451&lt;0.01,W451="n/a"),"n/a",R451/W451*100)</f>
        <v>55.94405594405595</v>
      </c>
      <c r="T451" s="276">
        <f>IF(OR(W451&lt;0.01,Z451="n/a"),"n/a",(H451/SQRT(22.5*W451*(H451/Z451))-1)*100)</f>
        <v>204.4862691680663</v>
      </c>
      <c r="U451" s="269">
        <f>IF(OR(W451&lt;0.01,W451="n/a"),"n/a",H451/W451)</f>
        <v>47.51748251748252</v>
      </c>
      <c r="V451" s="277">
        <v>12</v>
      </c>
      <c r="W451" s="268">
        <v>1.43</v>
      </c>
      <c r="X451" s="268">
        <v>4.76</v>
      </c>
      <c r="Y451" s="278">
        <v>2.2</v>
      </c>
      <c r="Z451" s="279">
        <v>4.39</v>
      </c>
      <c r="AA451" s="280">
        <v>9.5</v>
      </c>
      <c r="AB451" s="281">
        <v>-1.2</v>
      </c>
      <c r="AC451" s="282">
        <v>12.06</v>
      </c>
      <c r="AD451" s="283">
        <v>2</v>
      </c>
      <c r="AE451" s="283">
        <v>10</v>
      </c>
      <c r="AF451" s="284">
        <v>6</v>
      </c>
      <c r="AG451" s="285">
        <v>839</v>
      </c>
      <c r="AH451" s="286">
        <v>1.9</v>
      </c>
      <c r="AI451" s="287">
        <v>0.39</v>
      </c>
      <c r="AJ451" s="288">
        <f>IF(OR(AD451&lt;0,AD451="n/a",AD451=0,AN451="n/a"),"n/a",AN451/AD451)</f>
        <v>7.789481218250726</v>
      </c>
      <c r="AK451" t="s" s="368">
        <f>IF(OR(AN451&lt;0,AN451="n/a",AO451&lt;0,AO451="n/a"),"n/a",AN451/AO451)</f>
        <v>143</v>
      </c>
      <c r="AL451" s="290">
        <f>((AP451/AQ451)^(1/1)-1)*100</f>
        <v>10.00000000000001</v>
      </c>
      <c r="AM451" s="290">
        <f>IF(AS451=0,"n/a",((AP451/AS451)^(1/3)-1)*100)</f>
        <v>18.16657504675012</v>
      </c>
      <c r="AN451" s="290">
        <f>IF(AV451=0,"n/a",((AP451/AV451)^(1/5)-1)*100)</f>
        <v>15.57896243650145</v>
      </c>
      <c r="AO451" t="s" s="368">
        <f>IF(BB451=0,"n/a",((AP451/BB451)^(1/10)-1)*100)</f>
        <v>143</v>
      </c>
      <c r="AP451" s="288">
        <v>0.66</v>
      </c>
      <c r="AQ451" s="288">
        <v>0.6</v>
      </c>
      <c r="AR451" s="288">
        <v>0.48</v>
      </c>
      <c r="AS451" s="288">
        <v>0.4</v>
      </c>
      <c r="AT451" s="292"/>
      <c r="AU451" s="288">
        <v>0.36</v>
      </c>
      <c r="AV451" s="288">
        <v>0.32</v>
      </c>
      <c r="AW451" s="292"/>
      <c r="AX451" s="524">
        <v>0</v>
      </c>
      <c r="AY451" s="403">
        <v>0</v>
      </c>
      <c r="AZ451" s="426">
        <v>0</v>
      </c>
      <c r="BA451" s="426">
        <v>0</v>
      </c>
      <c r="BB451" s="426">
        <v>0</v>
      </c>
      <c r="BC451" s="426">
        <v>0</v>
      </c>
      <c r="BD451" s="426">
        <v>0</v>
      </c>
      <c r="BE451" s="426">
        <v>0</v>
      </c>
      <c r="BF451" s="426">
        <v>0</v>
      </c>
      <c r="BG451" s="426">
        <v>0</v>
      </c>
      <c r="BH451" s="426">
        <v>0</v>
      </c>
      <c r="BI451" s="494">
        <v>0</v>
      </c>
      <c r="BJ451" s="293">
        <f>SUM(AP451:BI451)</f>
        <v>2.82</v>
      </c>
      <c r="BK451" s="297">
        <f>((AP451/AQ451)-1)*100</f>
        <v>10.00000000000001</v>
      </c>
      <c r="BL451" s="297">
        <f>((AQ451/AR451)-1)*100</f>
        <v>25</v>
      </c>
      <c r="BM451" s="297">
        <f>((AR451/AS451)-1)*100</f>
        <v>20</v>
      </c>
      <c r="BN451" s="297">
        <f>IF(AU451=0,0,IF(AU451&gt;AS451,0,((AS451/AU451)-1)*100))</f>
        <v>11.11111111111112</v>
      </c>
      <c r="BO451" s="297">
        <f>IF(AV451=0,0,IF(AV451&gt;AU451,0,((AU451/AV451)-1)*100))</f>
        <v>12.5</v>
      </c>
      <c r="BP451" s="297">
        <f>IF(AX451=0,0,IF(AX451&gt;AV451,0,((AV451/AX451)-1)*100))</f>
        <v>0</v>
      </c>
      <c r="BQ451" s="615">
        <f>IF(AY451=0,0,IF(AY451&gt;AX451,0,((AX451/AY451)-1)*100))</f>
        <v>0</v>
      </c>
      <c r="BR451" s="299">
        <f>IF(AZ451=0,0,IF(AZ451&gt;AY451,0,((AY451/AZ451)-1)*100))</f>
        <v>0</v>
      </c>
      <c r="BS451" s="299">
        <f>IF(BA451=0,0,IF(BA451&gt;AZ451,0,((AZ451/BA451)-1)*100))</f>
        <v>0</v>
      </c>
      <c r="BT451" s="299">
        <f>IF(BB451=0,0,IF(BB451&gt;BA451,0,((BA451/BB451)-1)*100))</f>
        <v>0</v>
      </c>
      <c r="BU451" s="299">
        <f>IF(BC451=0,0,IF(BC451&gt;BB451,0,((BB451/BC451)-1)*100))</f>
        <v>0</v>
      </c>
      <c r="BV451" s="299">
        <f>IF(BD451=0,0,IF(BD451&gt;BC451,0,((BC451/BD451)-1)*100))</f>
        <v>0</v>
      </c>
      <c r="BW451" s="299">
        <f>IF(BE451=0,0,IF(BE451&gt;BD451,0,((BD451/BE451)-1)*100))</f>
        <v>0</v>
      </c>
      <c r="BX451" s="299">
        <f>IF(BF451=0,0,IF(BF451&gt;BE451,0,((BE451/BF451)-1)*100))</f>
        <v>0</v>
      </c>
      <c r="BY451" s="299">
        <f>IF(BG451=0,0,IF(BG451&gt;BF451,0,((BF451/BG451)-1)*100))</f>
        <v>0</v>
      </c>
      <c r="BZ451" s="299">
        <f>IF(BH451=0,0,IF(BH451&gt;BG451,0,((BG451/BH451)-1)*100))</f>
        <v>0</v>
      </c>
      <c r="CA451" s="300">
        <f>IF(BI451=0,0,IF(BI451&gt;BH451,0,((BH451/BI451)-1)*100))</f>
        <v>0</v>
      </c>
      <c r="CB451" s="297">
        <f>AVERAGE(BK451:CA451)</f>
        <v>4.624183006535948</v>
      </c>
      <c r="CC451" s="297">
        <f>SQRT(AVERAGE((BK451-$CB451)^2,(BL451-$CB451)^2,(BM451-$CB451)^2,(BN451-$CB451)^2,(BO451-$CB451)^2,(BP451-$CB451)^2,(BQ451-$CB451)^2,(BR451-$CB451)^2,(BS451-$CB451)^2,(BT451-$CB451)^2,(BU451-$CB451)^2,(BV451-$CB451)^2,(BW451-$CB451)^2,(BX451-$CB451)^2,(BY451-$CB451)^2,(BZ451-$CB451)^2,(CA451-$CB451)^2))</f>
        <v>7.826029817589307</v>
      </c>
      <c r="CD451" t="s" s="146">
        <v>188</v>
      </c>
      <c r="CE451" s="301">
        <f>IF(AN451="n/a","n/a",IF(U451&lt;0,"n/a",IF(U451="n/a","n/a",I451+AN451-U451)))</f>
        <v>-30.76118380430704</v>
      </c>
      <c r="CF451" s="301">
        <f>IF(AN451="n/a","n/a",I451+AN451)</f>
        <v>16.75629871317548</v>
      </c>
      <c r="CG451" s="297">
        <f>D451/10+(1000-E451)/100+IF(F451="N",2,IF(F451="Y",1,0))+IF(G451="N",2,IF(G451="Y",1,0))+IF(L451&gt;10,5,L451/2)+IF(S451&gt;100,0,IF(S451&lt;0,0,(100-S451)/10))+IF(U451&gt;100,0,IF(U451&lt;0,0,(100-U451)/10))+IF(X451="-",0,IF(X451="N/A",0,IF(X451&gt;5,0,5-X451)))+IF(Y451&gt;5,0,5-Y451)+IF(Z451="N/A",0,IF(Z451&gt;5,0,5-Z451))+IF(AB451&lt;0,0,IF(AB451="-",0,IF(AB451="N/A",0,IF(AB451&gt;10,5,AB451/2))))+IF(AC451="n/a",0,IF(AC451&lt;0,0,IF(AC451&gt;10,5,AC451/2)))+IF(AE451="n/a",0,IF(AE451&lt;0,0,IF(AE451&gt;10,5,AE451/2)))+AF451/10+IF(AG451&gt;100000,3,IF(AG451&gt;10000,2,IF(AG451&gt;1000,1,0)))+IF(AL451&gt;10,5,AL451/2)+IF(AM451="n/a",0,IF(AM451&gt;10,5,AM451/2))+IF(AN451="n/a",0,IF(AN451&gt;10,5,AN451/2))+IF(AO451="n/a",0,IF(AO451&lt;0,0,IF(AO451&gt;10,5,AO451/2)))+IF(CB451&gt;10,5,CB451/2)</f>
        <v>51.87593765711413</v>
      </c>
      <c r="CH451" s="302">
        <f>IF(AB451="n/a",1.03*AP451,IF(AB451&lt;0,1.01*AP451,IF(AB451&gt;10,1.1*AP451,(1+AB451/100)*AP451)))</f>
        <v>0.6666000000000001</v>
      </c>
      <c r="CI451" s="303">
        <f>IF($AC451="n/a",1.03*CH451,IF($AC451&lt;0,1.01*CH451,IF($AC451&gt;10,1.1*CH451,(1+$AC451/100)*CH451)))</f>
        <v>0.7332600000000001</v>
      </c>
      <c r="CJ451" s="304">
        <f>IF($AE451="n/a",1.03*CI451,IF($AE451&lt;0,1.01*CI451,IF($AE451&gt;10,1.1*CI451,(1+$AE451/100)*CI451)))</f>
        <v>0.8065860000000002</v>
      </c>
      <c r="CK451" s="304">
        <f>IF($AE451="n/a",1.03*CJ451,IF($AE451&lt;0,1.01*CJ451,IF($AE451&gt;10,1.1*CJ451,(1+$AE451/100)*CJ451)))</f>
        <v>0.8872446000000004</v>
      </c>
      <c r="CL451" s="305">
        <f>IF($AE451="n/a",1.03*CK451,IF($AE451&lt;0,1.01*CK451,IF($AE451&gt;10,1.1*CK451,(1+$AE451/100)*CK451)))</f>
        <v>0.9759690600000005</v>
      </c>
      <c r="CM451" s="303">
        <f>SUM(CH451:CL451)</f>
        <v>4.069659660000001</v>
      </c>
      <c r="CN451" s="300">
        <f>(CM451/H451)*100</f>
        <v>5.9891974392936</v>
      </c>
      <c r="CO451" s="306">
        <v>1.05</v>
      </c>
      <c r="CP451" s="307">
        <v>30.8</v>
      </c>
      <c r="CQ451" s="308">
        <v>-12.9</v>
      </c>
      <c r="CR451" s="307">
        <v>10.6</v>
      </c>
      <c r="CS451" s="308">
        <v>4.8</v>
      </c>
    </row>
    <row r="452" ht="11.25" customHeight="1">
      <c r="A452" t="s" s="173">
        <v>2065</v>
      </c>
      <c r="B452" t="s" s="110">
        <v>2066</v>
      </c>
      <c r="C452" t="s" s="173">
        <v>1653</v>
      </c>
      <c r="D452" s="174">
        <v>7</v>
      </c>
      <c r="E452" s="85">
        <v>498</v>
      </c>
      <c r="F452" t="s" s="118">
        <v>129</v>
      </c>
      <c r="G452" t="s" s="113">
        <v>129</v>
      </c>
      <c r="H452" s="495">
        <v>229.02</v>
      </c>
      <c r="I452" s="177">
        <f>(R452/H452)*100</f>
        <v>1.839140686402934</v>
      </c>
      <c r="J452" s="311">
        <v>0.8100000000000001</v>
      </c>
      <c r="K452" s="311">
        <v>1.053</v>
      </c>
      <c r="L452" s="177">
        <f>((K452/J452)-1)*100</f>
        <v>29.99999999999998</v>
      </c>
      <c r="M452" s="179">
        <v>42821</v>
      </c>
      <c r="N452" s="179">
        <v>42823</v>
      </c>
      <c r="O452" s="179">
        <v>42838</v>
      </c>
      <c r="P452" t="s" s="173">
        <v>294</v>
      </c>
      <c r="Q452" s="397"/>
      <c r="R452" s="180">
        <f>K452*4</f>
        <v>4.212</v>
      </c>
      <c r="S452" s="181">
        <f>IF(OR(W452&lt;0.01,W452="n/a"),"n/a",R452/W452*100)</f>
        <v>85.95918367346937</v>
      </c>
      <c r="T452" s="182">
        <f>IF(OR(W452&lt;0.01,Z452="n/a"),"n/a",(H452/SQRT(22.5*W452*(H452/Z452))-1)*100)</f>
        <v>248.3002848626084</v>
      </c>
      <c r="U452" s="177">
        <f>IF(OR(W452&lt;0.01,W452="n/a"),"n/a",H452/W452)</f>
        <v>46.73877551020408</v>
      </c>
      <c r="V452" s="183">
        <v>7</v>
      </c>
      <c r="W452" s="176">
        <v>4.9</v>
      </c>
      <c r="X452" s="176">
        <v>2.67</v>
      </c>
      <c r="Y452" s="184">
        <v>4.82</v>
      </c>
      <c r="Z452" s="185">
        <v>5.84</v>
      </c>
      <c r="AA452" s="186">
        <v>14.1</v>
      </c>
      <c r="AB452" s="187">
        <v>30</v>
      </c>
      <c r="AC452" s="188">
        <v>14.45</v>
      </c>
      <c r="AD452" s="189">
        <v>63.3</v>
      </c>
      <c r="AE452" s="189">
        <v>17.5</v>
      </c>
      <c r="AF452" s="190">
        <v>9</v>
      </c>
      <c r="AG452" s="191">
        <v>9186</v>
      </c>
      <c r="AH452" s="192">
        <v>1.5</v>
      </c>
      <c r="AI452" s="193">
        <v>0.8100000000000001</v>
      </c>
      <c r="AJ452" s="194">
        <f>IF(OR(AD452&lt;0,AD452="n/a",AD452=0,AN452="n/a"),"n/a",AN452/AD452)</f>
        <v>0.9327044100099563</v>
      </c>
      <c r="AK452" t="s" s="338">
        <f>IF(OR(AN452&lt;0,AN452="n/a",AO452&lt;0,AO452="n/a"),"n/a",AN452/AO452)</f>
        <v>143</v>
      </c>
      <c r="AL452" s="196">
        <f>((AP452/AQ452)^(1/1)-1)*100</f>
        <v>33.73493975903614</v>
      </c>
      <c r="AM452" s="196">
        <f>IF(AS452=0,"n/a",((AP452/AS452)^(1/3)-1)*100)</f>
        <v>55.61694477968801</v>
      </c>
      <c r="AN452" s="196">
        <f>IF(AV452=0,"n/a",((AP452/AV452)^(1/5)-1)*100)</f>
        <v>59.04018915363023</v>
      </c>
      <c r="AO452" t="s" s="338">
        <f>IF(BB452=0,"n/a",((AP452/BB452)^(1/10)-1)*100)</f>
        <v>143</v>
      </c>
      <c r="AP452" s="194">
        <v>3.0525</v>
      </c>
      <c r="AQ452" s="194">
        <v>2.2825</v>
      </c>
      <c r="AR452" s="194">
        <v>1.4525</v>
      </c>
      <c r="AS452" s="194">
        <v>0.8100000000000001</v>
      </c>
      <c r="AT452" s="199"/>
      <c r="AU452" s="194">
        <v>0.7125</v>
      </c>
      <c r="AV452" s="194">
        <v>0.3</v>
      </c>
      <c r="AW452" s="199"/>
      <c r="AX452" s="398">
        <v>0</v>
      </c>
      <c r="AY452" s="370">
        <v>0</v>
      </c>
      <c r="AZ452" s="203">
        <v>0</v>
      </c>
      <c r="BA452" s="203">
        <v>0</v>
      </c>
      <c r="BB452" s="203">
        <v>0</v>
      </c>
      <c r="BC452" s="203">
        <v>0</v>
      </c>
      <c r="BD452" s="203">
        <v>0</v>
      </c>
      <c r="BE452" s="203">
        <v>0</v>
      </c>
      <c r="BF452" s="203">
        <v>0</v>
      </c>
      <c r="BG452" s="203">
        <v>0</v>
      </c>
      <c r="BH452" s="203">
        <v>0</v>
      </c>
      <c r="BI452" s="204">
        <v>0</v>
      </c>
      <c r="BJ452" s="200">
        <f>SUM(AP452:BI452)</f>
        <v>8.610000000000001</v>
      </c>
      <c r="BK452" s="205">
        <f>((AP452/AQ452)-1)*100</f>
        <v>33.73493975903614</v>
      </c>
      <c r="BL452" s="205">
        <f>((AQ452/AR452)-1)*100</f>
        <v>57.14285714285716</v>
      </c>
      <c r="BM452" s="205">
        <f>((AR452/AS452)-1)*100</f>
        <v>79.32098765432096</v>
      </c>
      <c r="BN452" s="205">
        <f>IF(AU452=0,0,IF(AU452&gt;AS452,0,((AS452/AU452)-1)*100))</f>
        <v>13.68421052631579</v>
      </c>
      <c r="BO452" s="205">
        <f>IF(AV452=0,0,IF(AV452&gt;AU452,0,((AU452/AV452)-1)*100))</f>
        <v>137.5</v>
      </c>
      <c r="BP452" s="205">
        <f>IF(AX452=0,0,IF(AX452&gt;AV452,0,((AV452/AX452)-1)*100))</f>
        <v>0</v>
      </c>
      <c r="BQ452" s="206">
        <f>IF(AY452=0,0,IF(AY452&gt;AX452,0,((AX452/AY452)-1)*100))</f>
        <v>0</v>
      </c>
      <c r="BR452" s="207">
        <f>IF(AZ452=0,0,IF(AZ452&gt;AY452,0,((AY452/AZ452)-1)*100))</f>
        <v>0</v>
      </c>
      <c r="BS452" s="207">
        <f>IF(BA452=0,0,IF(BA452&gt;AZ452,0,((AZ452/BA452)-1)*100))</f>
        <v>0</v>
      </c>
      <c r="BT452" s="207">
        <f>IF(BB452=0,0,IF(BB452&gt;BA452,0,((BA452/BB452)-1)*100))</f>
        <v>0</v>
      </c>
      <c r="BU452" s="207">
        <f>IF(BC452=0,0,IF(BC452&gt;BB452,0,((BB452/BC452)-1)*100))</f>
        <v>0</v>
      </c>
      <c r="BV452" s="207">
        <f>IF(BD452=0,0,IF(BD452&gt;BC452,0,((BC452/BD452)-1)*100))</f>
        <v>0</v>
      </c>
      <c r="BW452" s="207">
        <f>IF(BE452=0,0,IF(BE452&gt;BD452,0,((BD452/BE452)-1)*100))</f>
        <v>0</v>
      </c>
      <c r="BX452" s="207">
        <f>IF(BF452=0,0,IF(BF452&gt;BE452,0,((BE452/BF452)-1)*100))</f>
        <v>0</v>
      </c>
      <c r="BY452" s="207">
        <f>IF(BG452=0,0,IF(BG452&gt;BF452,0,((BF452/BG452)-1)*100))</f>
        <v>0</v>
      </c>
      <c r="BZ452" s="207">
        <f>IF(BH452=0,0,IF(BH452&gt;BG452,0,((BG452/BH452)-1)*100))</f>
        <v>0</v>
      </c>
      <c r="CA452" s="208">
        <f>IF(BI452=0,0,IF(BI452&gt;BH452,0,((BH452/BI452)-1)*100))</f>
        <v>0</v>
      </c>
      <c r="CB452" s="205">
        <f>AVERAGE(BK452:CA452)</f>
        <v>18.90488206367824</v>
      </c>
      <c r="CC452" s="205">
        <f>SQRT(AVERAGE((BK452-$CB452)^2,(BL452-$CB452)^2,(BM452-$CB452)^2,(BN452-$CB452)^2,(BO452-$CB452)^2,(BP452-$CB452)^2,(BQ452-$CB452)^2,(BR452-$CB452)^2,(BS452-$CB452)^2,(BT452-$CB452)^2,(BU452-$CB452)^2,(BV452-$CB452)^2,(BW452-$CB452)^2,(BX452-$CB452)^2,(BY452-$CB452)^2,(BZ452-$CB452)^2,(CA452-$CB452)^2))</f>
        <v>37.34810126985223</v>
      </c>
      <c r="CD452" t="s" s="110">
        <v>302</v>
      </c>
      <c r="CE452" s="209">
        <f>IF(AN452="n/a","n/a",IF(U452&lt;0,"n/a",IF(U452="n/a","n/a",I452+AN452-U452)))</f>
        <v>14.14055432982909</v>
      </c>
      <c r="CF452" s="209">
        <f>IF(AN452="n/a","n/a",I452+AN452)</f>
        <v>60.87932984003317</v>
      </c>
      <c r="CG452" s="205">
        <f>D452/10+(1000-E452)/100+IF(F452="N",2,IF(F452="Y",1,0))+IF(G452="N",2,IF(G452="Y",1,0))+IF(L452&gt;10,5,L452/2)+IF(S452&gt;100,0,IF(S452&lt;0,0,(100-S452)/10))+IF(U452&gt;100,0,IF(U452&lt;0,0,(100-U452)/10))+IF(X452="-",0,IF(X452="N/A",0,IF(X452&gt;5,0,5-X452)))+IF(Y452&gt;5,0,5-Y452)+IF(Z452="N/A",0,IF(Z452&gt;5,0,5-Z452))+IF(AB452&lt;0,0,IF(AB452="-",0,IF(AB452="N/A",0,IF(AB452&gt;10,5,AB452/2))))+IF(AC452="n/a",0,IF(AC452&lt;0,0,IF(AC452&gt;10,5,AC452/2)))+IF(AE452="n/a",0,IF(AE452&lt;0,0,IF(AE452&gt;10,5,AE452/2)))+AF452/10+IF(AG452&gt;100000,3,IF(AG452&gt;10000,2,IF(AG452&gt;1000,1,0)))+IF(AL452&gt;10,5,AL452/2)+IF(AM452="n/a",0,IF(AM452&gt;10,5,AM452/2))+IF(AN452="n/a",0,IF(AN452&gt;10,5,AN452/2))+IF(AO452="n/a",0,IF(AO452&lt;0,0,IF(AO452&gt;10,5,AO452/2)))+IF(CB452&gt;10,5,CB452/2)</f>
        <v>56.86020408163265</v>
      </c>
      <c r="CH452" s="315">
        <f>IF(AB452="n/a",1.03*AP452,IF(AB452&lt;0,1.01*AP452,IF(AB452&gt;10,1.1*AP452,(1+AB452/100)*AP452)))</f>
        <v>3.357750000000001</v>
      </c>
      <c r="CI452" s="211">
        <f>IF($AC452="n/a",1.03*CH452,IF($AC452&lt;0,1.01*CH452,IF($AC452&gt;10,1.1*CH452,(1+$AC452/100)*CH452)))</f>
        <v>3.693525000000001</v>
      </c>
      <c r="CJ452" s="212">
        <f>IF($AE452="n/a",1.03*CI452,IF($AE452&lt;0,1.01*CI452,IF($AE452&gt;10,1.1*CI452,(1+$AE452/100)*CI452)))</f>
        <v>4.062877500000002</v>
      </c>
      <c r="CK452" s="212">
        <f>IF($AE452="n/a",1.03*CJ452,IF($AE452&lt;0,1.01*CJ452,IF($AE452&gt;10,1.1*CJ452,(1+$AE452/100)*CJ452)))</f>
        <v>4.469165250000002</v>
      </c>
      <c r="CL452" s="210">
        <f>IF($AE452="n/a",1.03*CK452,IF($AE452&lt;0,1.01*CK452,IF($AE452&gt;10,1.1*CK452,(1+$AE452/100)*CK452)))</f>
        <v>4.916081775000003</v>
      </c>
      <c r="CM452" s="211">
        <f>SUM(CH452:CL452)</f>
        <v>20.49939952500001</v>
      </c>
      <c r="CN452" s="208">
        <f>(CM452/H452)*100</f>
        <v>8.950921109510089</v>
      </c>
      <c r="CO452" s="213">
        <v>0.47</v>
      </c>
      <c r="CP452" s="214">
        <v>49</v>
      </c>
      <c r="CQ452" s="215">
        <v>-1.6</v>
      </c>
      <c r="CR452" s="214">
        <v>2.2</v>
      </c>
      <c r="CS452" s="215">
        <v>13</v>
      </c>
    </row>
    <row r="453" ht="11.25" customHeight="1">
      <c r="A453" t="s" s="116">
        <v>2067</v>
      </c>
      <c r="B453" t="s" s="116">
        <v>2068</v>
      </c>
      <c r="C453" t="s" s="227">
        <v>220</v>
      </c>
      <c r="D453" s="218">
        <v>7</v>
      </c>
      <c r="E453" s="85">
        <v>471</v>
      </c>
      <c r="F453" t="s" s="220">
        <v>129</v>
      </c>
      <c r="G453" t="s" s="221">
        <v>129</v>
      </c>
      <c r="H453" s="493">
        <v>78.89</v>
      </c>
      <c r="I453" s="223">
        <f>(R453/H453)*100</f>
        <v>3.54924578527063</v>
      </c>
      <c r="J453" s="224">
        <v>0.6</v>
      </c>
      <c r="K453" s="224">
        <v>0.7</v>
      </c>
      <c r="L453" s="223">
        <f>((K453/J453)-1)*100</f>
        <v>16.66666666666667</v>
      </c>
      <c r="M453" s="226">
        <v>42779</v>
      </c>
      <c r="N453" s="226">
        <v>42781</v>
      </c>
      <c r="O453" s="226">
        <v>42801</v>
      </c>
      <c r="P453" t="s" s="227">
        <v>526</v>
      </c>
      <c r="Q453" s="319"/>
      <c r="R453" s="225">
        <f>K453*4</f>
        <v>2.8</v>
      </c>
      <c r="S453" s="228">
        <f>IF(OR(W453&lt;0.01,W453="n/a"),"n/a",R453/W453*100)</f>
        <v>69.3069306930693</v>
      </c>
      <c r="T453" s="229">
        <f>IF(OR(W453&lt;0.01,Z453="n/a"),"n/a",(H453/SQRT(22.5*W453*(H453/Z453))-1)*100)</f>
        <v>21.46565518918939</v>
      </c>
      <c r="U453" s="223">
        <f>IF(OR(W453&lt;0.01,W453="n/a"),"n/a",H453/W453)</f>
        <v>19.52722772277228</v>
      </c>
      <c r="V453" s="230">
        <v>12</v>
      </c>
      <c r="W453" s="222">
        <v>4.04</v>
      </c>
      <c r="X453" s="222">
        <v>0.88</v>
      </c>
      <c r="Y453" s="231">
        <v>0.41</v>
      </c>
      <c r="Z453" s="232">
        <v>1.7</v>
      </c>
      <c r="AA453" t="s" s="362">
        <v>143</v>
      </c>
      <c r="AB453" s="234">
        <v>-38.2</v>
      </c>
      <c r="AC453" s="235">
        <v>25.9</v>
      </c>
      <c r="AD453" s="236">
        <v>6</v>
      </c>
      <c r="AE453" s="236">
        <v>22.1</v>
      </c>
      <c r="AF453" s="237">
        <v>19</v>
      </c>
      <c r="AG453" s="238">
        <v>34189</v>
      </c>
      <c r="AH453" s="239">
        <v>0.1</v>
      </c>
      <c r="AI453" s="240">
        <v>0.42</v>
      </c>
      <c r="AJ453" s="241">
        <f>IF(OR(AD453&lt;0,AD453="n/a",AD453=0,AN453="n/a"),"n/a",AN453/AD453)</f>
        <v>9.053533266451167</v>
      </c>
      <c r="AK453" s="242">
        <f>IF(OR(AN453&lt;0,AN453="n/a",AO453&lt;0,AO453="n/a"),"n/a",AN453/AO453)</f>
        <v>2.242344701790837</v>
      </c>
      <c r="AL453" s="243">
        <f>((AP453/AQ453)^(1/1)-1)*100</f>
        <v>41.1764705882353</v>
      </c>
      <c r="AM453" s="243">
        <f>IF(AS453=0,"n/a",((AP453/AS453)^(1/3)-1)*100)</f>
        <v>42.30495813288992</v>
      </c>
      <c r="AN453" s="243">
        <f>IF(AV453=0,"n/a",((AP453/AV453)^(1/5)-1)*100)</f>
        <v>54.321199598707</v>
      </c>
      <c r="AO453" s="244">
        <f>IF(BB453=0,"n/a",((AP453/BB453)^(1/10)-1)*100)</f>
        <v>24.225178026966</v>
      </c>
      <c r="AP453" s="241">
        <v>2.4</v>
      </c>
      <c r="AQ453" s="241">
        <v>1.7</v>
      </c>
      <c r="AR453" s="241">
        <v>1.05</v>
      </c>
      <c r="AS453" s="241">
        <v>0.83282</v>
      </c>
      <c r="AT453" s="245"/>
      <c r="AU453" s="241">
        <v>0.59414</v>
      </c>
      <c r="AV453" s="241">
        <v>0.27421</v>
      </c>
      <c r="AW453" s="245"/>
      <c r="AX453" s="583">
        <v>0.1828</v>
      </c>
      <c r="AY453" s="247">
        <v>0.54844</v>
      </c>
      <c r="AZ453" s="248">
        <v>0.52102</v>
      </c>
      <c r="BA453" s="248">
        <v>0.43876</v>
      </c>
      <c r="BB453" s="248">
        <v>0.27423</v>
      </c>
      <c r="BC453" s="248">
        <v>0.17366</v>
      </c>
      <c r="BD453" s="248">
        <v>0.13254</v>
      </c>
      <c r="BE453" s="248">
        <v>0.09597</v>
      </c>
      <c r="BF453" s="248">
        <v>0.0914</v>
      </c>
      <c r="BG453" s="248">
        <v>0.07769</v>
      </c>
      <c r="BH453" s="317">
        <v>0.07312</v>
      </c>
      <c r="BI453" s="401">
        <v>0.07312</v>
      </c>
      <c r="BJ453" s="246">
        <f>SUM(AP453:BI453)</f>
        <v>9.533919999999998</v>
      </c>
      <c r="BK453" s="250">
        <f>((AP453/AQ453)-1)*100</f>
        <v>41.1764705882353</v>
      </c>
      <c r="BL453" s="250">
        <f>((AQ453/AR453)-1)*100</f>
        <v>61.90476190476188</v>
      </c>
      <c r="BM453" s="250">
        <f>((AR453/AS453)-1)*100</f>
        <v>26.07766384092603</v>
      </c>
      <c r="BN453" s="250">
        <f>IF(AU453=0,0,IF(AU453&gt;AS453,0,((AS453/AU453)-1)*100))</f>
        <v>40.17234995118994</v>
      </c>
      <c r="BO453" s="250">
        <f>IF(AV453=0,0,IF(AV453&gt;AU453,0,((AU453/AV453)-1)*100))</f>
        <v>116.673352540024</v>
      </c>
      <c r="BP453" s="250">
        <f>IF(AX453=0,0,IF(AX453&gt;AV453,0,((AV453/AX453)-1)*100))</f>
        <v>50.00547045951862</v>
      </c>
      <c r="BQ453" s="251">
        <f>IF(AY453=0,0,IF(AY453&gt;AX453,0,((AX453/AY453)-1)*100))</f>
        <v>0</v>
      </c>
      <c r="BR453" s="252">
        <f>IF(AZ453=0,0,IF(AZ453&gt;AY453,0,((AY453/AZ453)-1)*100))</f>
        <v>5.262753829027678</v>
      </c>
      <c r="BS453" s="252">
        <f>IF(BA453=0,0,IF(BA453&gt;AZ453,0,((AZ453/BA453)-1)*100))</f>
        <v>18.74829063725045</v>
      </c>
      <c r="BT453" s="252">
        <f>IF(BB453=0,0,IF(BB453&gt;BA453,0,((BA453/BB453)-1)*100))</f>
        <v>59.99708274076505</v>
      </c>
      <c r="BU453" s="252">
        <f>IF(BC453=0,0,IF(BC453&gt;BB453,0,((BB453/BC453)-1)*100))</f>
        <v>57.91201197742713</v>
      </c>
      <c r="BV453" s="252">
        <f>IF(BD453=0,0,IF(BD453&gt;BC453,0,((BC453/BD453)-1)*100))</f>
        <v>31.02459634827224</v>
      </c>
      <c r="BW453" s="252">
        <f>IF(BE453=0,0,IF(BE453&gt;BD453,0,((BD453/BE453)-1)*100))</f>
        <v>38.10565801813066</v>
      </c>
      <c r="BX453" s="252">
        <f>IF(BF453=0,0,IF(BF453&gt;BE453,0,((BE453/BF453)-1)*100))</f>
        <v>5.000000000000004</v>
      </c>
      <c r="BY453" s="252">
        <f>IF(BG453=0,0,IF(BG453&gt;BF453,0,((BF453/BG453)-1)*100))</f>
        <v>17.64705882352942</v>
      </c>
      <c r="BZ453" s="252">
        <f>IF(BH453=0,0,IF(BH453&gt;BG453,0,((BG453/BH453)-1)*100))</f>
        <v>6.249999999999978</v>
      </c>
      <c r="CA453" s="253">
        <f>IF(BI453=0,0,IF(BI453&gt;BH453,0,((BH453/BI453)-1)*100))</f>
        <v>0</v>
      </c>
      <c r="CB453" s="250">
        <f>AVERAGE(BK453:CA453)</f>
        <v>33.87985421523873</v>
      </c>
      <c r="CC453" s="250">
        <f>SQRT(AVERAGE((BK453-$CB453)^2,(BL453-$CB453)^2,(BM453-$CB453)^2,(BN453-$CB453)^2,(BO453-$CB453)^2,(BP453-$CB453)^2,(BQ453-$CB453)^2,(BR453-$CB453)^2,(BS453-$CB453)^2,(BT453-$CB453)^2,(BU453-$CB453)^2,(BV453-$CB453)^2,(BW453-$CB453)^2,(BX453-$CB453)^2,(BY453-$CB453)^2,(BZ453-$CB453)^2,(CA453-$CB453)^2))</f>
        <v>29.24955395785236</v>
      </c>
      <c r="CD453" t="s" s="116">
        <v>222</v>
      </c>
      <c r="CE453" s="254">
        <f>IF(AN453="n/a","n/a",IF(U453&lt;0,"n/a",IF(U453="n/a","n/a",I453+AN453-U453)))</f>
        <v>38.34321766120536</v>
      </c>
      <c r="CF453" s="254">
        <f>IF(AN453="n/a","n/a",I453+AN453)</f>
        <v>57.87044538397763</v>
      </c>
      <c r="CG453" s="250">
        <f>D453/10+(1000-E453)/100+IF(F453="N",2,IF(F453="Y",1,0))+IF(G453="N",2,IF(G453="Y",1,0))+IF(L453&gt;10,5,L453/2)+IF(S453&gt;100,0,IF(S453&lt;0,0,(100-S453)/10))+IF(U453&gt;100,0,IF(U453&lt;0,0,(100-U453)/10))+IF(X453="-",0,IF(X453="N/A",0,IF(X453&gt;5,0,5-X453)))+IF(Y453&gt;5,0,5-Y453)+IF(Z453="N/A",0,IF(Z453&gt;5,0,5-Z453))+IF(AB453&lt;0,0,IF(AB453="-",0,IF(AB453="N/A",0,IF(AB453&gt;10,5,AB453/2))))+IF(AC453="n/a",0,IF(AC453&lt;0,0,IF(AC453&gt;10,5,AC453/2)))+IF(AE453="n/a",0,IF(AE453&lt;0,0,IF(AE453&gt;10,5,AE453/2)))+AF453/10+IF(AG453&gt;100000,3,IF(AG453&gt;10000,2,IF(AG453&gt;1000,1,0)))+IF(AL453&gt;10,5,AL453/2)+IF(AM453="n/a",0,IF(AM453&gt;10,5,AM453/2))+IF(AN453="n/a",0,IF(AN453&gt;10,5,AN453/2))+IF(AO453="n/a",0,IF(AO453&lt;0,0,IF(AO453&gt;10,5,AO453/2)))+IF(CB453&gt;10,5,CB453/2)</f>
        <v>73.01658415841584</v>
      </c>
      <c r="CH453" s="255">
        <f>IF(AB453="n/a",1.03*AP453,IF(AB453&lt;0,1.01*AP453,IF(AB453&gt;10,1.1*AP453,(1+AB453/100)*AP453)))</f>
        <v>2.424</v>
      </c>
      <c r="CI453" s="256">
        <f>IF($AC453="n/a",1.03*CH453,IF($AC453&lt;0,1.01*CH453,IF($AC453&gt;10,1.1*CH453,(1+$AC453/100)*CH453)))</f>
        <v>2.6664</v>
      </c>
      <c r="CJ453" s="257">
        <f>IF($AE453="n/a",1.03*CI453,IF($AE453&lt;0,1.01*CI453,IF($AE453&gt;10,1.1*CI453,(1+$AE453/100)*CI453)))</f>
        <v>2.933040000000001</v>
      </c>
      <c r="CK453" s="257">
        <f>IF($AE453="n/a",1.03*CJ453,IF($AE453&lt;0,1.01*CJ453,IF($AE453&gt;10,1.1*CJ453,(1+$AE453/100)*CJ453)))</f>
        <v>3.226344000000001</v>
      </c>
      <c r="CL453" s="258">
        <f>IF($AE453="n/a",1.03*CK453,IF($AE453&lt;0,1.01*CK453,IF($AE453&gt;10,1.1*CK453,(1+$AE453/100)*CK453)))</f>
        <v>3.548978400000002</v>
      </c>
      <c r="CM453" s="256">
        <f>SUM(CH453:CL453)</f>
        <v>14.7987624</v>
      </c>
      <c r="CN453" s="253">
        <f>(CM453/H453)*100</f>
        <v>18.7587303840791</v>
      </c>
      <c r="CO453" s="259">
        <v>1.17</v>
      </c>
      <c r="CP453" s="260">
        <v>37.4</v>
      </c>
      <c r="CQ453" s="261">
        <v>0.3</v>
      </c>
      <c r="CR453" s="260">
        <v>7.4</v>
      </c>
      <c r="CS453" s="261">
        <v>16</v>
      </c>
    </row>
    <row r="454" ht="11.25" customHeight="1">
      <c r="A454" t="s" s="116">
        <v>2069</v>
      </c>
      <c r="B454" t="s" s="116">
        <v>2070</v>
      </c>
      <c r="C454" t="s" s="227">
        <v>456</v>
      </c>
      <c r="D454" s="218">
        <v>7</v>
      </c>
      <c r="E454" s="85">
        <v>449</v>
      </c>
      <c r="F454" t="s" s="220">
        <v>55</v>
      </c>
      <c r="G454" t="s" s="221">
        <v>55</v>
      </c>
      <c r="H454" s="493">
        <v>62.75</v>
      </c>
      <c r="I454" s="223">
        <f>(R454/H454)*100</f>
        <v>4.940239043824701</v>
      </c>
      <c r="J454" s="224">
        <v>0.73</v>
      </c>
      <c r="K454" s="224">
        <v>0.775</v>
      </c>
      <c r="L454" s="223">
        <f>((K454/J454)-1)*100</f>
        <v>6.164383561643838</v>
      </c>
      <c r="M454" s="323">
        <v>42720</v>
      </c>
      <c r="N454" s="323">
        <v>42724</v>
      </c>
      <c r="O454" s="323">
        <v>42734</v>
      </c>
      <c r="P454" t="s" s="227">
        <v>186</v>
      </c>
      <c r="Q454" t="s" s="440">
        <v>367</v>
      </c>
      <c r="R454" s="225">
        <f>K454*4</f>
        <v>3.1</v>
      </c>
      <c r="S454" s="228">
        <f>IF(OR(W454&lt;0.01,W454="n/a"),"n/a",R454/W454*100)</f>
        <v>185.6287425149701</v>
      </c>
      <c r="T454" s="229">
        <f>IF(OR(W454&lt;0.01,Z454="n/a"),"n/a",(H454/SQRT(22.5*W454*(H454/Z454))-1)*100)</f>
        <v>87.71483589238525</v>
      </c>
      <c r="U454" s="223">
        <f>IF(OR(W454&lt;0.01,W454="n/a"),"n/a",H454/W454)</f>
        <v>37.5748502994012</v>
      </c>
      <c r="V454" s="230">
        <v>12</v>
      </c>
      <c r="W454" s="222">
        <v>1.67</v>
      </c>
      <c r="X454" s="222">
        <v>5.44</v>
      </c>
      <c r="Y454" s="231">
        <v>6.33</v>
      </c>
      <c r="Z454" s="232">
        <v>2.11</v>
      </c>
      <c r="AA454" s="233">
        <v>6.7</v>
      </c>
      <c r="AB454" s="234">
        <v>36.3</v>
      </c>
      <c r="AC454" s="235">
        <v>0.97</v>
      </c>
      <c r="AD454" s="236">
        <v>0.2</v>
      </c>
      <c r="AE454" s="236">
        <v>6.9</v>
      </c>
      <c r="AF454" s="237">
        <v>15</v>
      </c>
      <c r="AG454" s="238">
        <v>22278</v>
      </c>
      <c r="AH454" s="239">
        <v>0.3</v>
      </c>
      <c r="AI454" s="240">
        <v>1.13</v>
      </c>
      <c r="AJ454" s="241">
        <f>IF(OR(AD454&lt;0,AD454="n/a",AD454=0,AN454="n/a"),"n/a",AN454/AD454)</f>
        <v>40.84849005901869</v>
      </c>
      <c r="AK454" s="242">
        <f>IF(OR(AN454&lt;0,AN454="n/a",AO454&lt;0,AO454="n/a"),"n/a",AN454/AO454)</f>
        <v>1.023243704717771</v>
      </c>
      <c r="AL454" s="243">
        <f>((AP454/AQ454)^(1/1)-1)*100</f>
        <v>4.571152469325201</v>
      </c>
      <c r="AM454" s="243">
        <f>IF(AS454=0,"n/a",((AP454/AS454)^(1/3)-1)*100)</f>
        <v>7.588585362058176</v>
      </c>
      <c r="AN454" s="243">
        <f>IF(AV454=0,"n/a",((AP454/AV454)^(1/5)-1)*100)</f>
        <v>8.169698011803739</v>
      </c>
      <c r="AO454" s="244">
        <f>IF(BB454=0,"n/a",((AP454/BB454)^(1/10)-1)*100)</f>
        <v>7.984117541243108</v>
      </c>
      <c r="AP454" s="241">
        <v>2.965</v>
      </c>
      <c r="AQ454" s="241">
        <v>2.83539</v>
      </c>
      <c r="AR454" s="241">
        <v>2.5810325</v>
      </c>
      <c r="AS454" s="241">
        <v>2.3808175</v>
      </c>
      <c r="AT454" s="245"/>
      <c r="AU454" s="241">
        <v>2.15884</v>
      </c>
      <c r="AV454" s="241">
        <v>2.00215</v>
      </c>
      <c r="AW454" s="245"/>
      <c r="AX454" s="246">
        <v>1.86287</v>
      </c>
      <c r="AY454" s="394">
        <v>1.784525</v>
      </c>
      <c r="AZ454" s="248">
        <v>1.784525</v>
      </c>
      <c r="BA454" s="248">
        <v>1.65395</v>
      </c>
      <c r="BB454" s="248">
        <v>1.37539</v>
      </c>
      <c r="BC454" s="248">
        <v>1.25352</v>
      </c>
      <c r="BD454" s="248">
        <v>1.13165</v>
      </c>
      <c r="BE454" s="248">
        <v>0.9314350000000001</v>
      </c>
      <c r="BF454" s="248">
        <v>0.826975</v>
      </c>
      <c r="BG454" s="248">
        <v>0.8008600000000001</v>
      </c>
      <c r="BH454" s="248">
        <v>0.7921550000000001</v>
      </c>
      <c r="BI454" s="249">
        <v>0.339495</v>
      </c>
      <c r="BJ454" s="246">
        <f>SUM(AP454:BI454)</f>
        <v>29.46058</v>
      </c>
      <c r="BK454" s="250">
        <f>((AP454/AQ454)-1)*100</f>
        <v>4.571152469325201</v>
      </c>
      <c r="BL454" s="250">
        <f>((AQ454/AR454)-1)*100</f>
        <v>9.854873970010081</v>
      </c>
      <c r="BM454" s="250">
        <f>((AR454/AS454)-1)*100</f>
        <v>8.409506398537481</v>
      </c>
      <c r="BN454" s="250">
        <f>IF(AU454=0,0,IF(AU454&gt;AS454,0,((AS454/AU454)-1)*100))</f>
        <v>10.28225806451612</v>
      </c>
      <c r="BO454" s="250">
        <f>IF(AV454=0,0,IF(AV454&gt;AU454,0,((AU454/AV454)-1)*100))</f>
        <v>7.826086956521761</v>
      </c>
      <c r="BP454" s="250">
        <f>IF(AX454=0,0,IF(AX454&gt;AV454,0,((AV454/AX454)-1)*100))</f>
        <v>7.47663551401867</v>
      </c>
      <c r="BQ454" s="639">
        <f>IF(AY454=0,0,IF(AY454&gt;AX454,0,((AX454/AY454)-1)*100))</f>
        <v>4.39024390243905</v>
      </c>
      <c r="BR454" s="252">
        <f>IF(AZ454=0,0,IF(AZ454&gt;AY454,0,((AY454/AZ454)-1)*100))</f>
        <v>0</v>
      </c>
      <c r="BS454" s="252">
        <f>IF(BA454=0,0,IF(BA454&gt;AZ454,0,((AZ454/BA454)-1)*100))</f>
        <v>7.894736842105265</v>
      </c>
      <c r="BT454" s="252">
        <f>IF(BB454=0,0,IF(BB454&gt;BA454,0,((BA454/BB454)-1)*100))</f>
        <v>20.25316455696202</v>
      </c>
      <c r="BU454" s="252">
        <f>IF(BC454=0,0,IF(BC454&gt;BB454,0,((BB454/BC454)-1)*100))</f>
        <v>9.722222222222232</v>
      </c>
      <c r="BV454" s="252">
        <f>IF(BD454=0,0,IF(BD454&gt;BC454,0,((BC454/BD454)-1)*100))</f>
        <v>10.76923076923075</v>
      </c>
      <c r="BW454" s="252">
        <f>IF(BE454=0,0,IF(BE454&gt;BD454,0,((BD454/BE454)-1)*100))</f>
        <v>21.49532710280373</v>
      </c>
      <c r="BX454" s="252">
        <f>IF(BF454=0,0,IF(BF454&gt;BE454,0,((BE454/BF454)-1)*100))</f>
        <v>12.63157894736844</v>
      </c>
      <c r="BY454" s="252">
        <f>IF(BG454=0,0,IF(BG454&gt;BF454,0,((BF454/BG454)-1)*100))</f>
        <v>3.260869565217384</v>
      </c>
      <c r="BZ454" s="252">
        <f>IF(BH454=0,0,IF(BH454&gt;BG454,0,((BG454/BH454)-1)*100))</f>
        <v>1.098901098901117</v>
      </c>
      <c r="CA454" s="253">
        <f>IF(BI454=0,0,IF(BI454&gt;BH454,0,((BH454/BI454)-1)*100))</f>
        <v>133.3333333333333</v>
      </c>
      <c r="CB454" s="250">
        <f>AVERAGE(BK454:CA454)</f>
        <v>16.07471304197133</v>
      </c>
      <c r="CC454" s="250">
        <f>SQRT(AVERAGE((BK454-$CB454)^2,(BL454-$CB454)^2,(BM454-$CB454)^2,(BN454-$CB454)^2,(BO454-$CB454)^2,(BP454-$CB454)^2,(BQ454-$CB454)^2,(BR454-$CB454)^2,(BS454-$CB454)^2,(BT454-$CB454)^2,(BU454-$CB454)^2,(BV454-$CB454)^2,(BW454-$CB454)^2,(BX454-$CB454)^2,(BY454-$CB454)^2,(BZ454-$CB454)^2,(CA454-$CB454)^2))</f>
        <v>29.8352158271457</v>
      </c>
      <c r="CD454" t="s" s="116">
        <v>285</v>
      </c>
      <c r="CE454" s="254">
        <f>IF(AN454="n/a","n/a",IF(U454&lt;0,"n/a",IF(U454="n/a","n/a",I454+AN454-U454)))</f>
        <v>-24.46491324377276</v>
      </c>
      <c r="CF454" s="254">
        <f>IF(AN454="n/a","n/a",I454+AN454)</f>
        <v>13.10993705562844</v>
      </c>
      <c r="CG454" s="250">
        <f>D454/10+(1000-E454)/100+IF(F454="N",2,IF(F454="Y",1,0))+IF(G454="N",2,IF(G454="Y",1,0))+IF(L454&gt;10,5,L454/2)+IF(S454&gt;100,0,IF(S454&lt;0,0,(100-S454)/10))+IF(U454&gt;100,0,IF(U454&lt;0,0,(100-U454)/10))+IF(X454="-",0,IF(X454="N/A",0,IF(X454&gt;5,0,5-X454)))+IF(Y454&gt;5,0,5-Y454)+IF(Z454="N/A",0,IF(Z454&gt;5,0,5-Z454))+IF(AB454&lt;0,0,IF(AB454="-",0,IF(AB454="N/A",0,IF(AB454&gt;10,5,AB454/2))))+IF(AC454="n/a",0,IF(AC454&lt;0,0,IF(AC454&gt;10,5,AC454/2)))+IF(AE454="n/a",0,IF(AE454&lt;0,0,IF(AE454&gt;10,5,AE454/2)))+AF454/10+IF(AG454&gt;100000,3,IF(AG454&gt;10000,2,IF(AG454&gt;1000,1,0)))+IF(AL454&gt;10,5,AL454/2)+IF(AM454="n/a",0,IF(AM454&gt;10,5,AM454/2))+IF(AN454="n/a",0,IF(AN454&gt;10,5,AN454/2))+IF(AO454="n/a",0,IF(AO454&lt;0,0,IF(AO454&gt;10,5,AO454/2)))+IF(CB454&gt;10,5,CB454/2)</f>
        <v>54.01648344309692</v>
      </c>
      <c r="CH454" s="255">
        <f>IF(AB454="n/a",1.03*AP454,IF(AB454&lt;0,1.01*AP454,IF(AB454&gt;10,1.1*AP454,(1+AB454/100)*AP454)))</f>
        <v>3.2615</v>
      </c>
      <c r="CI454" s="256">
        <f>IF($AC454="n/a",1.03*CH454,IF($AC454&lt;0,1.01*CH454,IF($AC454&gt;10,1.1*CH454,(1+$AC454/100)*CH454)))</f>
        <v>3.29313655</v>
      </c>
      <c r="CJ454" s="257">
        <f>IF($AE454="n/a",1.03*CI454,IF($AE454&lt;0,1.01*CI454,IF($AE454&gt;10,1.1*CI454,(1+$AE454/100)*CI454)))</f>
        <v>3.520362971950</v>
      </c>
      <c r="CK454" s="257">
        <f>IF($AE454="n/a",1.03*CJ454,IF($AE454&lt;0,1.01*CJ454,IF($AE454&gt;10,1.1*CJ454,(1+$AE454/100)*CJ454)))</f>
        <v>3.76326801701455</v>
      </c>
      <c r="CL454" s="258">
        <f>IF($AE454="n/a",1.03*CK454,IF($AE454&lt;0,1.01*CK454,IF($AE454&gt;10,1.1*CK454,(1+$AE454/100)*CK454)))</f>
        <v>4.022933510188554</v>
      </c>
      <c r="CM454" s="256">
        <f>SUM(CH454:CL454)</f>
        <v>17.86120104915311</v>
      </c>
      <c r="CN454" s="253">
        <f>(CM454/H454)*100</f>
        <v>28.46406541697706</v>
      </c>
      <c r="CO454" s="259">
        <v>0.13</v>
      </c>
      <c r="CP454" s="260">
        <v>11.7</v>
      </c>
      <c r="CQ454" s="261">
        <v>-13.3</v>
      </c>
      <c r="CR454" s="260">
        <v>-4.6</v>
      </c>
      <c r="CS454" s="261">
        <v>-3.9</v>
      </c>
    </row>
    <row r="455" ht="11.25" customHeight="1">
      <c r="A455" t="s" s="227">
        <v>2071</v>
      </c>
      <c r="B455" t="s" s="116">
        <v>2072</v>
      </c>
      <c r="C455" t="s" s="227">
        <v>128</v>
      </c>
      <c r="D455" s="218">
        <v>5</v>
      </c>
      <c r="E455" s="85">
        <v>739</v>
      </c>
      <c r="F455" t="s" s="220">
        <v>129</v>
      </c>
      <c r="G455" t="s" s="221">
        <v>129</v>
      </c>
      <c r="H455" s="343">
        <v>350</v>
      </c>
      <c r="I455" s="223">
        <f>(R455/H455)*100</f>
        <v>0.96</v>
      </c>
      <c r="J455" s="224">
        <v>0.75</v>
      </c>
      <c r="K455" s="224">
        <v>0.84</v>
      </c>
      <c r="L455" s="223">
        <f>((K455/J455)-1)*100</f>
        <v>11.99999999999999</v>
      </c>
      <c r="M455" s="226">
        <v>42797</v>
      </c>
      <c r="N455" s="226">
        <v>42801</v>
      </c>
      <c r="O455" s="226">
        <v>42811</v>
      </c>
      <c r="P455" t="s" s="227">
        <v>318</v>
      </c>
      <c r="Q455" s="319"/>
      <c r="R455" s="225">
        <f>K455*4</f>
        <v>3.36</v>
      </c>
      <c r="S455" t="s" s="400">
        <f>IF(OR(W455&lt;0.01,W455="n/a"),"n/a",R455/W455*100)</f>
        <v>143</v>
      </c>
      <c r="T455" t="s" s="361">
        <f>IF(OR(W455&lt;0.01,Z455="n/a"),"n/a",(H455/SQRT(22.5*W455*(H455/Z455))-1)*100)</f>
        <v>143</v>
      </c>
      <c r="U455" t="s" s="265">
        <f>IF(OR(W455&lt;0.01,W455="n/a"),"n/a",H455/W455)</f>
        <v>143</v>
      </c>
      <c r="V455" s="230">
        <v>12</v>
      </c>
      <c r="W455" t="s" s="348">
        <v>143</v>
      </c>
      <c r="X455" t="s" s="348">
        <v>143</v>
      </c>
      <c r="Y455" t="s" s="345">
        <v>143</v>
      </c>
      <c r="Z455" t="s" s="509">
        <v>143</v>
      </c>
      <c r="AA455" t="s" s="349">
        <v>143</v>
      </c>
      <c r="AB455" t="s" s="345">
        <v>143</v>
      </c>
      <c r="AC455" t="s" s="349">
        <v>143</v>
      </c>
      <c r="AD455" t="s" s="348">
        <v>143</v>
      </c>
      <c r="AE455" t="s" s="348">
        <v>143</v>
      </c>
      <c r="AF455" s="237">
        <v>0</v>
      </c>
      <c r="AG455" s="350">
        <v>821</v>
      </c>
      <c r="AH455" t="s" s="348">
        <v>143</v>
      </c>
      <c r="AI455" t="s" s="348">
        <v>143</v>
      </c>
      <c r="AJ455" t="s" s="265">
        <f>IF(OR(AD455&lt;0,AD455="n/a",AD455=0,AN455="n/a"),"n/a",AN455/AD455)</f>
        <v>143</v>
      </c>
      <c r="AK455" t="s" s="265">
        <f>IF(OR(AN455&lt;0,AN455="n/a",AO455&lt;0,AO455="n/a"),"n/a",AN455/AO455)</f>
        <v>143</v>
      </c>
      <c r="AL455" s="243">
        <f>((AP455/AQ455)^(1/1)-1)*100</f>
        <v>10.29411764705881</v>
      </c>
      <c r="AM455" s="243">
        <f>IF(AS455=0,"n/a",((AP455/AS455)^(1/3)-1)*100)</f>
        <v>23.31060371652349</v>
      </c>
      <c r="AN455" t="s" s="265">
        <f>IF(AV455=0,"n/a",((AP455/AV455)^(1/5)-1)*100)</f>
        <v>143</v>
      </c>
      <c r="AO455" t="s" s="265">
        <f>IF(BB455=0,"n/a",((AP455/BB455)^(1/10)-1)*100)</f>
        <v>143</v>
      </c>
      <c r="AP455" s="241">
        <v>3</v>
      </c>
      <c r="AQ455" s="241">
        <v>2.72</v>
      </c>
      <c r="AR455" s="241">
        <v>2.4</v>
      </c>
      <c r="AS455" s="241">
        <v>1.6</v>
      </c>
      <c r="AT455" s="245"/>
      <c r="AU455" s="241">
        <v>0.4</v>
      </c>
      <c r="AV455" s="321">
        <v>0</v>
      </c>
      <c r="AW455" s="245"/>
      <c r="AX455" s="583">
        <v>0</v>
      </c>
      <c r="AY455" s="394">
        <v>0</v>
      </c>
      <c r="AZ455" s="317">
        <v>0</v>
      </c>
      <c r="BA455" s="317">
        <v>0</v>
      </c>
      <c r="BB455" s="317">
        <v>0</v>
      </c>
      <c r="BC455" s="317">
        <v>0</v>
      </c>
      <c r="BD455" s="317">
        <v>0</v>
      </c>
      <c r="BE455" s="317">
        <v>0</v>
      </c>
      <c r="BF455" s="317">
        <v>0</v>
      </c>
      <c r="BG455" s="317">
        <v>0</v>
      </c>
      <c r="BH455" s="317">
        <v>0</v>
      </c>
      <c r="BI455" s="401">
        <v>0</v>
      </c>
      <c r="BJ455" s="246">
        <f>SUM(AP455:BI455)</f>
        <v>10.12</v>
      </c>
      <c r="BK455" s="250">
        <f>((AP455/AQ455)-1)*100</f>
        <v>10.29411764705881</v>
      </c>
      <c r="BL455" s="250">
        <f>((AQ455/AR455)-1)*100</f>
        <v>13.33333333333335</v>
      </c>
      <c r="BM455" s="250">
        <f>((AR455/AS455)-1)*100</f>
        <v>49.99999999999998</v>
      </c>
      <c r="BN455" s="250">
        <f>IF(AU455=0,0,IF(AU455&gt;AS455,0,((AS455/AU455)-1)*100))</f>
        <v>300</v>
      </c>
      <c r="BO455" s="250">
        <f>IF(AV455=0,0,IF(AV455&gt;AU455,0,((AU455/AV455)-1)*100))</f>
        <v>0</v>
      </c>
      <c r="BP455" s="250">
        <f>IF(AX455=0,0,IF(AX455&gt;AV455,0,((AV455/AX455)-1)*100))</f>
        <v>0</v>
      </c>
      <c r="BQ455" s="251">
        <f>IF(AY455=0,0,IF(AY455&gt;AX455,0,((AX455/AY455)-1)*100))</f>
        <v>0</v>
      </c>
      <c r="BR455" s="252">
        <f>IF(AZ455=0,0,IF(AZ455&gt;AY455,0,((AY455/AZ455)-1)*100))</f>
        <v>0</v>
      </c>
      <c r="BS455" s="252">
        <f>IF(BA455=0,0,IF(BA455&gt;AZ455,0,((AZ455/BA455)-1)*100))</f>
        <v>0</v>
      </c>
      <c r="BT455" s="252">
        <f>IF(BB455=0,0,IF(BB455&gt;BA455,0,((BA455/BB455)-1)*100))</f>
        <v>0</v>
      </c>
      <c r="BU455" s="252">
        <f>IF(BC455=0,0,IF(BC455&gt;BB455,0,((BB455/BC455)-1)*100))</f>
        <v>0</v>
      </c>
      <c r="BV455" s="252">
        <f>IF(BD455=0,0,IF(BD455&gt;BC455,0,((BC455/BD455)-1)*100))</f>
        <v>0</v>
      </c>
      <c r="BW455" s="252">
        <f>IF(BE455=0,0,IF(BE455&gt;BD455,0,((BD455/BE455)-1)*100))</f>
        <v>0</v>
      </c>
      <c r="BX455" s="252">
        <f>IF(BF455=0,0,IF(BF455&gt;BE455,0,((BE455/BF455)-1)*100))</f>
        <v>0</v>
      </c>
      <c r="BY455" s="252">
        <f>IF(BG455=0,0,IF(BG455&gt;BF455,0,((BF455/BG455)-1)*100))</f>
        <v>0</v>
      </c>
      <c r="BZ455" s="252">
        <f>IF(BH455=0,0,IF(BH455&gt;BG455,0,((BG455/BH455)-1)*100))</f>
        <v>0</v>
      </c>
      <c r="CA455" s="253">
        <f>IF(BI455=0,0,IF(BI455&gt;BH455,0,((BH455/BI455)-1)*100))</f>
        <v>0</v>
      </c>
      <c r="CB455" s="250">
        <f>AVERAGE(BK455:CA455)</f>
        <v>21.97808535178777</v>
      </c>
      <c r="CC455" s="250">
        <f>SQRT(AVERAGE((BK455-$CB455)^2,(BL455-$CB455)^2,(BM455-$CB455)^2,(BN455-$CB455)^2,(BO455-$CB455)^2,(BP455-$CB455)^2,(BQ455-$CB455)^2,(BR455-$CB455)^2,(BS455-$CB455)^2,(BT455-$CB455)^2,(BU455-$CB455)^2,(BV455-$CB455)^2,(BW455-$CB455)^2,(BX455-$CB455)^2,(BY455-$CB455)^2,(BZ455-$CB455)^2,(CA455-$CB455)^2))</f>
        <v>70.53248339198518</v>
      </c>
      <c r="CD455" t="s" s="116">
        <v>132</v>
      </c>
      <c r="CE455" t="s" s="402">
        <f>IF(AN455="n/a","n/a",IF(U455&lt;0,"n/a",IF(U455="n/a","n/a",I455+AN455-U455)))</f>
        <v>143</v>
      </c>
      <c r="CF455" t="s" s="402">
        <f>IF(AN455="n/a","n/a",I455+AN455)</f>
        <v>143</v>
      </c>
      <c r="CG455" s="250">
        <f>D455/10+(1000-E455)/100+IF(F455="N",2,IF(F455="Y",1,0))+IF(G455="N",2,IF(G455="Y",1,0))+IF(L455&gt;10,5,L455/2)+IF(S455&gt;100,0,IF(S455&lt;0,0,(100-S455)/10))+IF(U455&gt;100,0,IF(U455&lt;0,0,(100-U455)/10))+IF(X455="-",0,IF(X455="N/A",0,IF(X455&gt;5,0,5-X455)))+IF(Y455&gt;5,0,5-Y455)+IF(Z455="N/A",0,IF(Z455&gt;5,0,5-Z455))+IF(AB455&lt;0,0,IF(AB455="-",0,IF(AB455="N/A",0,IF(AB455&gt;10,5,AB455/2))))+IF(AC455="n/a",0,IF(AC455&lt;0,0,IF(AC455&gt;10,5,AC455/2)))+IF(AE455="n/a",0,IF(AE455&lt;0,0,IF(AE455&gt;10,5,AE455/2)))+AF455/10+IF(AG455&gt;100000,3,IF(AG455&gt;10000,2,IF(AG455&gt;1000,1,0)))+IF(AL455&gt;10,5,AL455/2)+IF(AM455="n/a",0,IF(AM455&gt;10,5,AM455/2))+IF(AN455="n/a",0,IF(AN455&gt;10,5,AN455/2))+IF(AO455="n/a",0,IF(AO455&lt;0,0,IF(AO455&gt;10,5,AO455/2)))+IF(CB455&gt;10,5,CB455/2)</f>
        <v>23.11</v>
      </c>
      <c r="CH455" s="255">
        <f>IF(AB455="n/a",1.03*AP455,IF(AB455&lt;0,1.01*AP455,IF(AB455&gt;10,1.1*AP455,(1+AB455/100)*AP455)))</f>
        <v>3.09</v>
      </c>
      <c r="CI455" s="256">
        <f>IF($AC455="n/a",1.03*CH455,IF($AC455&lt;0,1.01*CH455,IF($AC455&gt;10,1.1*CH455,(1+$AC455/100)*CH455)))</f>
        <v>3.1827</v>
      </c>
      <c r="CJ455" s="257">
        <f>IF($AE455="n/a",1.03*CI455,IF($AE455&lt;0,1.01*CI455,IF($AE455&gt;10,1.1*CI455,(1+$AE455/100)*CI455)))</f>
        <v>3.278181</v>
      </c>
      <c r="CK455" s="257">
        <f>IF($AE455="n/a",1.03*CJ455,IF($AE455&lt;0,1.01*CJ455,IF($AE455&gt;10,1.1*CJ455,(1+$AE455/100)*CJ455)))</f>
        <v>3.37652643</v>
      </c>
      <c r="CL455" s="258">
        <f>IF($AE455="n/a",1.03*CK455,IF($AE455&lt;0,1.01*CK455,IF($AE455&gt;10,1.1*CK455,(1+$AE455/100)*CK455)))</f>
        <v>3.4778222229</v>
      </c>
      <c r="CM455" s="256">
        <f>SUM(CH455:CL455)</f>
        <v>16.4052296529</v>
      </c>
      <c r="CN455" s="253">
        <f>(CM455/H455)*100</f>
        <v>4.687208472257144</v>
      </c>
      <c r="CO455" t="s" s="348">
        <v>143</v>
      </c>
      <c r="CP455" s="692">
        <v>0</v>
      </c>
      <c r="CQ455" s="553">
        <v>0</v>
      </c>
      <c r="CR455" t="s" s="388">
        <v>143</v>
      </c>
      <c r="CS455" t="s" s="693">
        <v>143</v>
      </c>
    </row>
    <row r="456" ht="11.25" customHeight="1">
      <c r="A456" t="s" s="146">
        <v>2073</v>
      </c>
      <c r="B456" t="s" s="146">
        <v>2074</v>
      </c>
      <c r="C456" t="s" s="273">
        <v>2075</v>
      </c>
      <c r="D456" s="267">
        <v>7</v>
      </c>
      <c r="E456" s="85">
        <v>452</v>
      </c>
      <c r="F456" t="s" s="151">
        <v>129</v>
      </c>
      <c r="G456" t="s" s="152">
        <v>129</v>
      </c>
      <c r="H456" s="496">
        <v>97.81</v>
      </c>
      <c r="I456" s="269">
        <f>(R456/H456)*100</f>
        <v>1.59492894387077</v>
      </c>
      <c r="J456" s="270">
        <v>0.71</v>
      </c>
      <c r="K456" s="270">
        <v>0.78</v>
      </c>
      <c r="L456" s="269">
        <f>((K456/J456)-1)*100</f>
        <v>9.859154929577475</v>
      </c>
      <c r="M456" s="380">
        <v>42712</v>
      </c>
      <c r="N456" s="380">
        <v>42716</v>
      </c>
      <c r="O456" s="380">
        <v>42746</v>
      </c>
      <c r="P456" t="s" s="273">
        <v>279</v>
      </c>
      <c r="Q456" t="s" s="273">
        <v>280</v>
      </c>
      <c r="R456" s="271">
        <f>K456*2</f>
        <v>1.56</v>
      </c>
      <c r="S456" s="275">
        <f>IF(OR(W456&lt;0.01,W456="n/a"),"n/a",R456/W456*100)</f>
        <v>27.61061946902655</v>
      </c>
      <c r="T456" s="276">
        <f>IF(OR(W456&lt;0.01,Z456="n/a"),"n/a",(H456/SQRT(22.5*W456*(H456/Z456))-1)*100)</f>
        <v>66.19707295852216</v>
      </c>
      <c r="U456" s="269">
        <f>IF(OR(W456&lt;0.01,W456="n/a"),"n/a",H456/W456)</f>
        <v>17.31150442477876</v>
      </c>
      <c r="V456" s="277">
        <v>9</v>
      </c>
      <c r="W456" s="268">
        <v>5.65</v>
      </c>
      <c r="X456" s="268">
        <v>2.5</v>
      </c>
      <c r="Y456" s="278">
        <v>2.73</v>
      </c>
      <c r="Z456" s="279">
        <v>3.59</v>
      </c>
      <c r="AA456" s="280">
        <v>20.8</v>
      </c>
      <c r="AB456" s="281">
        <v>16.8</v>
      </c>
      <c r="AC456" s="282">
        <v>11.1</v>
      </c>
      <c r="AD456" s="283">
        <v>17.9</v>
      </c>
      <c r="AE456" s="283">
        <v>6.93</v>
      </c>
      <c r="AF456" s="284">
        <v>28</v>
      </c>
      <c r="AG456" s="285">
        <v>151352</v>
      </c>
      <c r="AH456" s="286">
        <v>0.1</v>
      </c>
      <c r="AI456" s="287">
        <v>0.52</v>
      </c>
      <c r="AJ456" s="288">
        <f>IF(OR(AD456&lt;0,AD456="n/a",AD456=0,AN456="n/a"),"n/a",AN456/AD456)</f>
        <v>1.680693360881164</v>
      </c>
      <c r="AK456" s="289">
        <f>IF(OR(AN456&lt;0,AN456="n/a",AO456&lt;0,AO456="n/a"),"n/a",AN456/AO456)</f>
        <v>1.600934314560171</v>
      </c>
      <c r="AL456" s="290">
        <f>((AP456/AQ456)^(1/1)-1)*100</f>
        <v>10.37037037037036</v>
      </c>
      <c r="AM456" s="290">
        <f>IF(AS456=0,"n/a",((AP456/AS456)^(1/3)-1)*100)</f>
        <v>25.71149803604622</v>
      </c>
      <c r="AN456" s="290">
        <f>IF(AV456=0,"n/a",((AP456/AV456)^(1/5)-1)*100)</f>
        <v>30.08441115977283</v>
      </c>
      <c r="AO456" s="291">
        <f>IF(BB456=0,"n/a",((AP456/BB456)^(1/10)-1)*100)</f>
        <v>18.79178357672844</v>
      </c>
      <c r="AP456" s="288">
        <v>1.49</v>
      </c>
      <c r="AQ456" s="288">
        <v>1.35</v>
      </c>
      <c r="AR456" s="288">
        <v>0.86</v>
      </c>
      <c r="AS456" s="288">
        <v>0.75</v>
      </c>
      <c r="AT456" s="292"/>
      <c r="AU456" s="288">
        <v>0.6</v>
      </c>
      <c r="AV456" s="288">
        <v>0.4</v>
      </c>
      <c r="AW456" s="292"/>
      <c r="AX456" s="524">
        <v>0.35</v>
      </c>
      <c r="AY456" s="403">
        <v>0.35</v>
      </c>
      <c r="AZ456" s="295">
        <v>0.35</v>
      </c>
      <c r="BA456" s="295">
        <v>0.30572</v>
      </c>
      <c r="BB456" s="295">
        <v>0.26627</v>
      </c>
      <c r="BC456" s="295">
        <v>0.23669</v>
      </c>
      <c r="BD456" s="426">
        <v>0.2071</v>
      </c>
      <c r="BE456" s="426">
        <v>0.2071</v>
      </c>
      <c r="BF456" s="426">
        <v>0.2071</v>
      </c>
      <c r="BG456" s="426">
        <v>0.2071</v>
      </c>
      <c r="BH456" s="295">
        <v>0.2071</v>
      </c>
      <c r="BI456" s="494">
        <v>0.05227</v>
      </c>
      <c r="BJ456" s="293">
        <f>SUM(AP456:BI456)</f>
        <v>8.396449999999998</v>
      </c>
      <c r="BK456" s="297">
        <f>((AP456/AQ456)-1)*100</f>
        <v>10.37037037037036</v>
      </c>
      <c r="BL456" s="297">
        <f>((AQ456/AR456)-1)*100</f>
        <v>56.97674418604652</v>
      </c>
      <c r="BM456" s="297">
        <f>((AR456/AS456)-1)*100</f>
        <v>14.66666666666667</v>
      </c>
      <c r="BN456" s="297">
        <f>IF(AU456=0,0,IF(AU456&gt;AS456,0,((AS456/AU456)-1)*100))</f>
        <v>25</v>
      </c>
      <c r="BO456" s="297">
        <f>IF(AV456=0,0,IF(AV456&gt;AU456,0,((AU456/AV456)-1)*100))</f>
        <v>49.99999999999998</v>
      </c>
      <c r="BP456" s="297">
        <f>IF(AX456=0,0,IF(AX456&gt;AV456,0,((AV456/AX456)-1)*100))</f>
        <v>14.2857142857143</v>
      </c>
      <c r="BQ456" s="298">
        <f>IF(AY456=0,0,IF(AY456&gt;AX456,0,((AX456/AY456)-1)*100))</f>
        <v>0</v>
      </c>
      <c r="BR456" s="299">
        <f>IF(AZ456=0,0,IF(AZ456&gt;AY456,0,((AY456/AZ456)-1)*100))</f>
        <v>0</v>
      </c>
      <c r="BS456" s="299">
        <f>IF(BA456=0,0,IF(BA456&gt;AZ456,0,((AZ456/BA456)-1)*100))</f>
        <v>14.48384142352479</v>
      </c>
      <c r="BT456" s="299">
        <f>IF(BB456=0,0,IF(BB456&gt;BA456,0,((BA456/BB456)-1)*100))</f>
        <v>14.81578848537199</v>
      </c>
      <c r="BU456" s="299">
        <f>IF(BC456=0,0,IF(BC456&gt;BB456,0,((BB456/BC456)-1)*100))</f>
        <v>12.4973594152689</v>
      </c>
      <c r="BV456" s="299">
        <f>IF(BD456=0,0,IF(BD456&gt;BC456,0,((BC456/BD456)-1)*100))</f>
        <v>14.28778367938195</v>
      </c>
      <c r="BW456" s="299">
        <f>IF(BE456=0,0,IF(BE456&gt;BD456,0,((BD456/BE456)-1)*100))</f>
        <v>0</v>
      </c>
      <c r="BX456" s="299">
        <f>IF(BF456=0,0,IF(BF456&gt;BE456,0,((BE456/BF456)-1)*100))</f>
        <v>0</v>
      </c>
      <c r="BY456" s="299">
        <f>IF(BG456=0,0,IF(BG456&gt;BF456,0,((BF456/BG456)-1)*100))</f>
        <v>0</v>
      </c>
      <c r="BZ456" s="299">
        <f>IF(BH456=0,0,IF(BH456&gt;BG456,0,((BG456/BH456)-1)*100))</f>
        <v>0</v>
      </c>
      <c r="CA456" s="300">
        <f>IF(BI456=0,0,IF(BI456&gt;BH456,0,((BH456/BI456)-1)*100))</f>
        <v>296.2119762770232</v>
      </c>
      <c r="CB456" s="297">
        <f>AVERAGE(BK456:CA456)</f>
        <v>30.79977910525698</v>
      </c>
      <c r="CC456" s="297">
        <f>SQRT(AVERAGE((BK456-$CB456)^2,(BL456-$CB456)^2,(BM456-$CB456)^2,(BN456-$CB456)^2,(BO456-$CB456)^2,(BP456-$CB456)^2,(BQ456-$CB456)^2,(BR456-$CB456)^2,(BS456-$CB456)^2,(BT456-$CB456)^2,(BU456-$CB456)^2,(BV456-$CB456)^2,(BW456-$CB456)^2,(BX456-$CB456)^2,(BY456-$CB456)^2,(BZ456-$CB456)^2,(CA456-$CB456)^2))</f>
        <v>68.29976613479832</v>
      </c>
      <c r="CD456" t="s" s="146">
        <v>302</v>
      </c>
      <c r="CE456" s="301">
        <f>IF(AN456="n/a","n/a",IF(U456&lt;0,"n/a",IF(U456="n/a","n/a",I456+AN456-U456)))</f>
        <v>14.36783567886484</v>
      </c>
      <c r="CF456" s="301">
        <f>IF(AN456="n/a","n/a",I456+AN456)</f>
        <v>31.6793401036436</v>
      </c>
      <c r="CG456" s="297">
        <f>D456/10+(1000-E456)/100+IF(F456="N",2,IF(F456="Y",1,0))+IF(G456="N",2,IF(G456="Y",1,0))+IF(L456&gt;10,5,L456/2)+IF(S456&gt;100,0,IF(S456&lt;0,0,(100-S456)/10))+IF(U456&gt;100,0,IF(U456&lt;0,0,(100-U456)/10))+IF(X456="-",0,IF(X456="N/A",0,IF(X456&gt;5,0,5-X456)))+IF(Y456&gt;5,0,5-Y456)+IF(Z456="N/A",0,IF(Z456&gt;5,0,5-Z456))+IF(AB456&lt;0,0,IF(AB456="-",0,IF(AB456="N/A",0,IF(AB456&gt;10,5,AB456/2))))+IF(AC456="n/a",0,IF(AC456&lt;0,0,IF(AC456&gt;10,5,AC456/2)))+IF(AE456="n/a",0,IF(AE456&lt;0,0,IF(AE456&gt;10,5,AE456/2)))+AF456/10+IF(AG456&gt;100000,3,IF(AG456&gt;10000,2,IF(AG456&gt;1000,1,0)))+IF(AL456&gt;10,5,AL456/2)+IF(AM456="n/a",0,IF(AM456&gt;10,5,AM456/2))+IF(AN456="n/a",0,IF(AN456&gt;10,5,AN456/2))+IF(AO456="n/a",0,IF(AO456&lt;0,0,IF(AO456&gt;10,5,AO456/2)))+IF(CB456&gt;10,5,CB456/2)</f>
        <v>77.06236507540821</v>
      </c>
      <c r="CH456" s="302">
        <f>IF(AB456="n/a",1.03*AP456,IF(AB456&lt;0,1.01*AP456,IF(AB456&gt;10,1.1*AP456,(1+AB456/100)*AP456)))</f>
        <v>1.639</v>
      </c>
      <c r="CI456" s="303">
        <f>IF($AC456="n/a",1.03*CH456,IF($AC456&lt;0,1.01*CH456,IF($AC456&gt;10,1.1*CH456,(1+$AC456/100)*CH456)))</f>
        <v>1.8029</v>
      </c>
      <c r="CJ456" s="304">
        <f>IF($AE456="n/a",1.03*CI456,IF($AE456&lt;0,1.01*CI456,IF($AE456&gt;10,1.1*CI456,(1+$AE456/100)*CI456)))</f>
        <v>1.92784097</v>
      </c>
      <c r="CK456" s="304">
        <f>IF($AE456="n/a",1.03*CJ456,IF($AE456&lt;0,1.01*CJ456,IF($AE456&gt;10,1.1*CJ456,(1+$AE456/100)*CJ456)))</f>
        <v>2.061440349221</v>
      </c>
      <c r="CL456" s="305">
        <f>IF($AE456="n/a",1.03*CK456,IF($AE456&lt;0,1.01*CK456,IF($AE456&gt;10,1.1*CK456,(1+$AE456/100)*CK456)))</f>
        <v>2.204298165422015</v>
      </c>
      <c r="CM456" s="303">
        <f>SUM(CH456:CL456)</f>
        <v>9.635479484643016</v>
      </c>
      <c r="CN456" s="300">
        <f>(CM456/H456)*100</f>
        <v>9.851221229570612</v>
      </c>
      <c r="CO456" s="306">
        <v>1.38</v>
      </c>
      <c r="CP456" s="307">
        <v>6.7</v>
      </c>
      <c r="CQ456" s="308">
        <v>-15.8</v>
      </c>
      <c r="CR456" s="307">
        <v>-1.6</v>
      </c>
      <c r="CS456" s="308">
        <v>-8.199999999999999</v>
      </c>
    </row>
    <row r="457" ht="11.25" customHeight="1">
      <c r="A457" t="s" s="110">
        <v>2076</v>
      </c>
      <c r="B457" t="s" s="110">
        <v>2077</v>
      </c>
      <c r="C457" t="s" s="173">
        <v>128</v>
      </c>
      <c r="D457" s="174">
        <v>7</v>
      </c>
      <c r="E457" s="85">
        <v>461</v>
      </c>
      <c r="F457" t="s" s="118">
        <v>129</v>
      </c>
      <c r="G457" t="s" s="113">
        <v>129</v>
      </c>
      <c r="H457" s="495">
        <v>34.8</v>
      </c>
      <c r="I457" s="177">
        <f>(R457/H457)*100</f>
        <v>1.724137931034483</v>
      </c>
      <c r="J457" s="311">
        <v>0.14</v>
      </c>
      <c r="K457" s="311">
        <v>0.15</v>
      </c>
      <c r="L457" s="177">
        <f>((K457/J457)-1)*100</f>
        <v>7.14285714285714</v>
      </c>
      <c r="M457" s="179">
        <v>42765</v>
      </c>
      <c r="N457" s="179">
        <v>42767</v>
      </c>
      <c r="O457" s="179">
        <v>42776</v>
      </c>
      <c r="P457" t="s" s="173">
        <v>381</v>
      </c>
      <c r="Q457" s="498"/>
      <c r="R457" s="180">
        <f>K457*4</f>
        <v>0.6</v>
      </c>
      <c r="S457" s="181">
        <f>IF(OR(W457&lt;0.01,W457="n/a"),"n/a",R457/W457*100)</f>
        <v>30.76923076923077</v>
      </c>
      <c r="T457" s="182">
        <f>IF(OR(W457&lt;0.01,Z457="n/a"),"n/a",(H457/SQRT(22.5*W457*(H457/Z457))-1)*100)</f>
        <v>10.52013777905298</v>
      </c>
      <c r="U457" s="177">
        <f>IF(OR(W457&lt;0.01,W457="n/a"),"n/a",H457/W457)</f>
        <v>17.84615384615385</v>
      </c>
      <c r="V457" s="183">
        <v>9</v>
      </c>
      <c r="W457" s="176">
        <v>1.95</v>
      </c>
      <c r="X457" s="176">
        <v>1.79</v>
      </c>
      <c r="Y457" s="184">
        <v>5.55</v>
      </c>
      <c r="Z457" s="185">
        <v>1.54</v>
      </c>
      <c r="AA457" s="186">
        <v>8.5</v>
      </c>
      <c r="AB457" s="187">
        <v>9</v>
      </c>
      <c r="AC457" s="188">
        <v>8.640000000000001</v>
      </c>
      <c r="AD457" s="189">
        <v>8.6</v>
      </c>
      <c r="AE457" s="189">
        <v>10</v>
      </c>
      <c r="AF457" s="190">
        <v>8</v>
      </c>
      <c r="AG457" s="191">
        <v>3047</v>
      </c>
      <c r="AH457" s="192">
        <v>0.4</v>
      </c>
      <c r="AI457" s="193">
        <v>0</v>
      </c>
      <c r="AJ457" s="194">
        <f>IF(OR(AD457&lt;0,AD457="n/a",AD457=0,AN457="n/a"),"n/a",AN457/AD457)</f>
        <v>2.147261076072605</v>
      </c>
      <c r="AK457" t="s" s="338">
        <f>IF(OR(AN457&lt;0,AN457="n/a",AO457&lt;0,AO457="n/a"),"n/a",AN457/AO457)</f>
        <v>143</v>
      </c>
      <c r="AL457" s="196">
        <f>((AP457/AQ457)^(1/1)-1)*100</f>
        <v>7.692307692307709</v>
      </c>
      <c r="AM457" s="196">
        <f>IF(AS457=0,"n/a",((AP457/AS457)^(1/3)-1)*100)</f>
        <v>15.86755482954834</v>
      </c>
      <c r="AN457" s="196">
        <f>IF(AV457=0,"n/a",((AP457/AV457)^(1/5)-1)*100)</f>
        <v>18.46644525422441</v>
      </c>
      <c r="AO457" s="197">
        <f>IF(BB457=0,"n/a",((AP457/BB457)^(1/10)-1)*100)</f>
        <v>-3.623688547942105</v>
      </c>
      <c r="AP457" s="194">
        <v>0.5600000000000001</v>
      </c>
      <c r="AQ457" s="194">
        <v>0.52</v>
      </c>
      <c r="AR457" s="194">
        <v>0.42</v>
      </c>
      <c r="AS457" s="194">
        <v>0.36</v>
      </c>
      <c r="AT457" s="199"/>
      <c r="AU457" s="194">
        <v>0.32</v>
      </c>
      <c r="AV457" s="194">
        <v>0.24</v>
      </c>
      <c r="AW457" s="199"/>
      <c r="AX457" s="398">
        <v>0.2</v>
      </c>
      <c r="AY457" s="370">
        <v>0.2</v>
      </c>
      <c r="AZ457" s="202">
        <v>0.84</v>
      </c>
      <c r="BA457" s="202">
        <v>0.83</v>
      </c>
      <c r="BB457" s="202">
        <v>0.8100000000000001</v>
      </c>
      <c r="BC457" s="202">
        <v>0.7727299999999999</v>
      </c>
      <c r="BD457" s="202">
        <v>0.74546</v>
      </c>
      <c r="BE457" s="202">
        <v>0.7092400000000001</v>
      </c>
      <c r="BF457" s="202">
        <v>0.67344</v>
      </c>
      <c r="BG457" s="202">
        <v>0.64066</v>
      </c>
      <c r="BH457" s="202">
        <v>0.6085</v>
      </c>
      <c r="BI457" s="314">
        <v>0.55769</v>
      </c>
      <c r="BJ457" s="200">
        <f>SUM(AP457:BI457)</f>
        <v>10.00772</v>
      </c>
      <c r="BK457" s="205">
        <f>((AP457/AQ457)-1)*100</f>
        <v>7.692307692307709</v>
      </c>
      <c r="BL457" s="205">
        <f>((AQ457/AR457)-1)*100</f>
        <v>23.80952380952381</v>
      </c>
      <c r="BM457" s="205">
        <f>((AR457/AS457)-1)*100</f>
        <v>16.66666666666667</v>
      </c>
      <c r="BN457" s="205">
        <f>IF(AU457=0,0,IF(AU457&gt;AS457,0,((AS457/AU457)-1)*100))</f>
        <v>12.5</v>
      </c>
      <c r="BO457" s="205">
        <f>IF(AV457=0,0,IF(AV457&gt;AU457,0,((AU457/AV457)-1)*100))</f>
        <v>33.33333333333335</v>
      </c>
      <c r="BP457" s="205">
        <f>IF(AX457=0,0,IF(AX457&gt;AV457,0,((AV457/AX457)-1)*100))</f>
        <v>20</v>
      </c>
      <c r="BQ457" s="206">
        <f>IF(AY457=0,0,IF(AY457&gt;AX457,0,((AX457/AY457)-1)*100))</f>
        <v>0</v>
      </c>
      <c r="BR457" s="207">
        <f>IF(AZ457=0,0,IF(AZ457&gt;AY457,0,((AY457/AZ457)-1)*100))</f>
        <v>0</v>
      </c>
      <c r="BS457" s="207">
        <f>IF(BA457=0,0,IF(BA457&gt;AZ457,0,((AZ457/BA457)-1)*100))</f>
        <v>1.204819277108427</v>
      </c>
      <c r="BT457" s="207">
        <f>IF(BB457=0,0,IF(BB457&gt;BA457,0,((BA457/BB457)-1)*100))</f>
        <v>2.469135802469125</v>
      </c>
      <c r="BU457" s="207">
        <f>IF(BC457=0,0,IF(BC457&gt;BB457,0,((BB457/BC457)-1)*100))</f>
        <v>4.823159447672554</v>
      </c>
      <c r="BV457" s="207">
        <f>IF(BD457=0,0,IF(BD457&gt;BC457,0,((BC457/BD457)-1)*100))</f>
        <v>3.658143964800242</v>
      </c>
      <c r="BW457" s="207">
        <f>IF(BE457=0,0,IF(BE457&gt;BD457,0,((BD457/BE457)-1)*100))</f>
        <v>5.106874964750996</v>
      </c>
      <c r="BX457" s="207">
        <f>IF(BF457=0,0,IF(BF457&gt;BE457,0,((BE457/BF457)-1)*100))</f>
        <v>5.315989546210509</v>
      </c>
      <c r="BY457" s="207">
        <f>IF(BG457=0,0,IF(BG457&gt;BF457,0,((BF457/BG457)-1)*100))</f>
        <v>5.11659850778885</v>
      </c>
      <c r="BZ457" s="207">
        <f>IF(BH457=0,0,IF(BH457&gt;BG457,0,((BG457/BH457)-1)*100))</f>
        <v>5.28512736236646</v>
      </c>
      <c r="CA457" s="208">
        <f>IF(BI457=0,0,IF(BI457&gt;BH457,0,((BH457/BI457)-1)*100))</f>
        <v>9.110796320536508</v>
      </c>
      <c r="CB457" s="205">
        <f>AVERAGE(BK457:CA457)</f>
        <v>9.181910393855013</v>
      </c>
      <c r="CC457" s="205">
        <f>SQRT(AVERAGE((BK457-$CB457)^2,(BL457-$CB457)^2,(BM457-$CB457)^2,(BN457-$CB457)^2,(BO457-$CB457)^2,(BP457-$CB457)^2,(BQ457-$CB457)^2,(BR457-$CB457)^2,(BS457-$CB457)^2,(BT457-$CB457)^2,(BU457-$CB457)^2,(BV457-$CB457)^2,(BW457-$CB457)^2,(BX457-$CB457)^2,(BY457-$CB457)^2,(BZ457-$CB457)^2,(CA457-$CB457)^2))</f>
        <v>8.98897546898117</v>
      </c>
      <c r="CD457" t="s" s="110">
        <v>132</v>
      </c>
      <c r="CE457" s="209">
        <f>IF(AN457="n/a","n/a",IF(U457&lt;0,"n/a",IF(U457="n/a","n/a",I457+AN457-U457)))</f>
        <v>2.344429339105044</v>
      </c>
      <c r="CF457" s="209">
        <f>IF(AN457="n/a","n/a",I457+AN457)</f>
        <v>20.19058318525889</v>
      </c>
      <c r="CG457" s="205">
        <f>D457/10+(1000-E457)/100+IF(F457="N",2,IF(F457="Y",1,0))+IF(G457="N",2,IF(G457="Y",1,0))+IF(L457&gt;10,5,L457/2)+IF(S457&gt;100,0,IF(S457&lt;0,0,(100-S457)/10))+IF(U457&gt;100,0,IF(U457&lt;0,0,(100-U457)/10))+IF(X457="-",0,IF(X457="N/A",0,IF(X457&gt;5,0,5-X457)))+IF(Y457&gt;5,0,5-Y457)+IF(Z457="N/A",0,IF(Z457&gt;5,0,5-Z457))+IF(AB457&lt;0,0,IF(AB457="-",0,IF(AB457="N/A",0,IF(AB457&gt;10,5,AB457/2))))+IF(AC457="n/a",0,IF(AC457&lt;0,0,IF(AC457&gt;10,5,AC457/2)))+IF(AE457="n/a",0,IF(AE457&lt;0,0,IF(AE457&gt;10,5,AE457/2)))+AF457/10+IF(AG457&gt;100000,3,IF(AG457&gt;10000,2,IF(AG457&gt;1000,1,0)))+IF(AL457&gt;10,5,AL457/2)+IF(AM457="n/a",0,IF(AM457&gt;10,5,AM457/2))+IF(AN457="n/a",0,IF(AN457&gt;10,5,AN457/2))+IF(AO457="n/a",0,IF(AO457&lt;0,0,IF(AO457&gt;10,5,AO457/2)))+IF(CB457&gt;10,5,CB457/2)</f>
        <v>65.52699915297147</v>
      </c>
      <c r="CH457" s="315">
        <f>IF(AB457="n/a",1.03*AP457,IF(AB457&lt;0,1.01*AP457,IF(AB457&gt;10,1.1*AP457,(1+AB457/100)*AP457)))</f>
        <v>0.6104000000000001</v>
      </c>
      <c r="CI457" s="211">
        <f>IF($AC457="n/a",1.03*CH457,IF($AC457&lt;0,1.01*CH457,IF($AC457&gt;10,1.1*CH457,(1+$AC457/100)*CH457)))</f>
        <v>0.66313856</v>
      </c>
      <c r="CJ457" s="212">
        <f>IF($AE457="n/a",1.03*CI457,IF($AE457&lt;0,1.01*CI457,IF($AE457&gt;10,1.1*CI457,(1+$AE457/100)*CI457)))</f>
        <v>0.7294524160000001</v>
      </c>
      <c r="CK457" s="212">
        <f>IF($AE457="n/a",1.03*CJ457,IF($AE457&lt;0,1.01*CJ457,IF($AE457&gt;10,1.1*CJ457,(1+$AE457/100)*CJ457)))</f>
        <v>0.8023976576000001</v>
      </c>
      <c r="CL457" s="210">
        <f>IF($AE457="n/a",1.03*CK457,IF($AE457&lt;0,1.01*CK457,IF($AE457&gt;10,1.1*CK457,(1+$AE457/100)*CK457)))</f>
        <v>0.8826374233600003</v>
      </c>
      <c r="CM457" s="211">
        <f>SUM(CH457:CL457)</f>
        <v>3.688026056960001</v>
      </c>
      <c r="CN457" s="208">
        <f>(CM457/H457)*100</f>
        <v>10.59777602574713</v>
      </c>
      <c r="CO457" s="213">
        <v>1.18</v>
      </c>
      <c r="CP457" s="214">
        <v>31.1</v>
      </c>
      <c r="CQ457" s="215">
        <v>-2.5</v>
      </c>
      <c r="CR457" s="214">
        <v>5.6</v>
      </c>
      <c r="CS457" s="215">
        <v>5</v>
      </c>
    </row>
    <row r="458" ht="11.25" customHeight="1">
      <c r="A458" t="s" s="227">
        <v>2078</v>
      </c>
      <c r="B458" t="s" s="116">
        <v>2079</v>
      </c>
      <c r="C458" t="s" s="227">
        <v>128</v>
      </c>
      <c r="D458" s="218">
        <v>7</v>
      </c>
      <c r="E458" s="85">
        <v>563</v>
      </c>
      <c r="F458" t="s" s="220">
        <v>55</v>
      </c>
      <c r="G458" t="s" s="221">
        <v>55</v>
      </c>
      <c r="H458" s="493">
        <v>55.5</v>
      </c>
      <c r="I458" s="223">
        <f>(R458/H458)*100</f>
        <v>2.810810810810811</v>
      </c>
      <c r="J458" s="224">
        <v>0.38</v>
      </c>
      <c r="K458" s="224">
        <v>0.39</v>
      </c>
      <c r="L458" s="223">
        <f>((K458/J458)-1)*100</f>
        <v>2.631578947368429</v>
      </c>
      <c r="M458" s="226">
        <v>43007</v>
      </c>
      <c r="N458" s="226">
        <v>43010</v>
      </c>
      <c r="O458" s="226">
        <v>43021</v>
      </c>
      <c r="P458" t="s" s="227">
        <v>294</v>
      </c>
      <c r="Q458" t="s" s="227">
        <v>131</v>
      </c>
      <c r="R458" s="225">
        <f>K458*4</f>
        <v>1.56</v>
      </c>
      <c r="S458" s="228">
        <f>IF(OR(W458&lt;0.01,W458="n/a"),"n/a",R458/W458*100)</f>
        <v>54.54545454545455</v>
      </c>
      <c r="T458" s="229">
        <f>IF(OR(W458&lt;0.01,Z458="n/a"),"n/a",(H458/SQRT(22.5*W458*(H458/Z458))-1)*100)</f>
        <v>41.14913008260774</v>
      </c>
      <c r="U458" s="223">
        <f>IF(OR(W458&lt;0.01,W458="n/a"),"n/a",H458/W458)</f>
        <v>19.40559440559441</v>
      </c>
      <c r="V458" s="230">
        <v>12</v>
      </c>
      <c r="W458" s="222">
        <v>2.86</v>
      </c>
      <c r="X458" s="222">
        <v>3.88</v>
      </c>
      <c r="Y458" s="231">
        <v>5.46</v>
      </c>
      <c r="Z458" s="232">
        <v>2.31</v>
      </c>
      <c r="AA458" t="s" s="362">
        <v>143</v>
      </c>
      <c r="AB458" s="234">
        <v>6.1</v>
      </c>
      <c r="AC458" s="235">
        <v>18.33</v>
      </c>
      <c r="AD458" s="236">
        <v>8.199999999999999</v>
      </c>
      <c r="AE458" s="236">
        <v>5</v>
      </c>
      <c r="AF458" s="237">
        <v>3</v>
      </c>
      <c r="AG458" s="238">
        <v>951</v>
      </c>
      <c r="AH458" s="239">
        <v>0.7</v>
      </c>
      <c r="AI458" s="240">
        <v>0.05</v>
      </c>
      <c r="AJ458" s="241">
        <f>IF(OR(AD458&lt;0,AD458="n/a",AD458=0,AN458="n/a"),"n/a",AN458/AD458)</f>
        <v>1.330363707736965</v>
      </c>
      <c r="AK458" s="242">
        <f>IF(OR(AN458&lt;0,AN458="n/a",AO458&lt;0,AO458="n/a"),"n/a",AN458/AO458)</f>
        <v>1.583754533741264</v>
      </c>
      <c r="AL458" s="243">
        <f>((AP458/AQ458)^(1/1)-1)*100</f>
        <v>8.955223880596996</v>
      </c>
      <c r="AM458" s="243">
        <f>IF(AS458=0,"n/a",((AP458/AS458)^(1/3)-1)*100)</f>
        <v>13.44471940382816</v>
      </c>
      <c r="AN458" s="243">
        <f>IF(AV458=0,"n/a",((AP458/AV458)^(1/5)-1)*100)</f>
        <v>10.90898240344311</v>
      </c>
      <c r="AO458" s="244">
        <f>IF(BB458=0,"n/a",((AP458/BB458)^(1/10)-1)*100)</f>
        <v>6.888051254807204</v>
      </c>
      <c r="AP458" s="241">
        <v>1.46</v>
      </c>
      <c r="AQ458" s="241">
        <v>1.34</v>
      </c>
      <c r="AR458" s="241">
        <v>1.17</v>
      </c>
      <c r="AS458" s="241">
        <v>1</v>
      </c>
      <c r="AT458" s="245"/>
      <c r="AU458" s="241">
        <v>0.92</v>
      </c>
      <c r="AV458" s="241">
        <v>0.87</v>
      </c>
      <c r="AW458" s="245"/>
      <c r="AX458" s="583">
        <v>0.84</v>
      </c>
      <c r="AY458" s="247">
        <v>0.84</v>
      </c>
      <c r="AZ458" s="248">
        <v>0.82</v>
      </c>
      <c r="BA458" s="248">
        <v>0.79</v>
      </c>
      <c r="BB458" s="248">
        <v>0.75</v>
      </c>
      <c r="BC458" s="248">
        <v>0.71</v>
      </c>
      <c r="BD458" s="248">
        <v>0.67</v>
      </c>
      <c r="BE458" s="248">
        <v>0.6</v>
      </c>
      <c r="BF458" s="248">
        <v>0.55</v>
      </c>
      <c r="BG458" s="248">
        <v>0.51</v>
      </c>
      <c r="BH458" s="248">
        <v>0.47</v>
      </c>
      <c r="BI458" s="249">
        <v>0.43</v>
      </c>
      <c r="BJ458" s="246">
        <f>SUM(AP458:BI458)</f>
        <v>14.74</v>
      </c>
      <c r="BK458" s="250">
        <f>((AP458/AQ458)-1)*100</f>
        <v>8.955223880596996</v>
      </c>
      <c r="BL458" s="250">
        <f>((AQ458/AR458)-1)*100</f>
        <v>14.52991452991455</v>
      </c>
      <c r="BM458" s="250">
        <f>((AR458/AS458)-1)*100</f>
        <v>16.99999999999999</v>
      </c>
      <c r="BN458" s="250">
        <f>IF(AU458=0,0,IF(AU458&gt;AS458,0,((AS458/AU458)-1)*100))</f>
        <v>8.695652173913038</v>
      </c>
      <c r="BO458" s="250">
        <f>IF(AV458=0,0,IF(AV458&gt;AU458,0,((AU458/AV458)-1)*100))</f>
        <v>5.747126436781613</v>
      </c>
      <c r="BP458" s="250">
        <f>IF(AX458=0,0,IF(AX458&gt;AV458,0,((AV458/AX458)-1)*100))</f>
        <v>3.571428571428581</v>
      </c>
      <c r="BQ458" s="251">
        <f>IF(AY458=0,0,IF(AY458&gt;AX458,0,((AX458/AY458)-1)*100))</f>
        <v>0</v>
      </c>
      <c r="BR458" s="252">
        <f>IF(AZ458=0,0,IF(AZ458&gt;AY458,0,((AY458/AZ458)-1)*100))</f>
        <v>2.439024390243905</v>
      </c>
      <c r="BS458" s="252">
        <f>IF(BA458=0,0,IF(BA458&gt;AZ458,0,((AZ458/BA458)-1)*100))</f>
        <v>3.797468354430378</v>
      </c>
      <c r="BT458" s="252">
        <f>IF(BB458=0,0,IF(BB458&gt;BA458,0,((BA458/BB458)-1)*100))</f>
        <v>5.333333333333345</v>
      </c>
      <c r="BU458" s="252">
        <f>IF(BC458=0,0,IF(BC458&gt;BB458,0,((BB458/BC458)-1)*100))</f>
        <v>5.633802816901423</v>
      </c>
      <c r="BV458" s="252">
        <f>IF(BD458=0,0,IF(BD458&gt;BC458,0,((BC458/BD458)-1)*100))</f>
        <v>5.970149253731338</v>
      </c>
      <c r="BW458" s="252">
        <f>IF(BE458=0,0,IF(BE458&gt;BD458,0,((BD458/BE458)-1)*100))</f>
        <v>11.66666666666667</v>
      </c>
      <c r="BX458" s="252">
        <f>IF(BF458=0,0,IF(BF458&gt;BE458,0,((BE458/BF458)-1)*100))</f>
        <v>9.090909090909083</v>
      </c>
      <c r="BY458" s="252">
        <f>IF(BG458=0,0,IF(BG458&gt;BF458,0,((BF458/BG458)-1)*100))</f>
        <v>7.843137254901977</v>
      </c>
      <c r="BZ458" s="252">
        <f>IF(BH458=0,0,IF(BH458&gt;BG458,0,((BG458/BH458)-1)*100))</f>
        <v>8.510638297872353</v>
      </c>
      <c r="CA458" s="253">
        <f>IF(BI458=0,0,IF(BI458&gt;BH458,0,((BH458/BI458)-1)*100))</f>
        <v>9.302325581395344</v>
      </c>
      <c r="CB458" s="250">
        <f>AVERAGE(BK458:CA458)</f>
        <v>7.534517684295328</v>
      </c>
      <c r="CC458" s="250">
        <f>SQRT(AVERAGE((BK458-$CB458)^2,(BL458-$CB458)^2,(BM458-$CB458)^2,(BN458-$CB458)^2,(BO458-$CB458)^2,(BP458-$CB458)^2,(BQ458-$CB458)^2,(BR458-$CB458)^2,(BS458-$CB458)^2,(BT458-$CB458)^2,(BU458-$CB458)^2,(BV458-$CB458)^2,(BW458-$CB458)^2,(BX458-$CB458)^2,(BY458-$CB458)^2,(BZ458-$CB458)^2,(CA458-$CB458)^2))</f>
        <v>4.1449639950107</v>
      </c>
      <c r="CD458" t="s" s="116">
        <v>132</v>
      </c>
      <c r="CE458" s="254">
        <f>IF(AN458="n/a","n/a",IF(U458&lt;0,"n/a",IF(U458="n/a","n/a",I458+AN458-U458)))</f>
        <v>-5.685801191340484</v>
      </c>
      <c r="CF458" s="254">
        <f>IF(AN458="n/a","n/a",I458+AN458)</f>
        <v>13.71979321425392</v>
      </c>
      <c r="CG458" s="250">
        <f>D458/10+(1000-E458)/100+IF(F458="N",2,IF(F458="Y",1,0))+IF(G458="N",2,IF(G458="Y",1,0))+IF(L458&gt;10,5,L458/2)+IF(S458&gt;100,0,IF(S458&lt;0,0,(100-S458)/10))+IF(U458&gt;100,0,IF(U458&lt;0,0,(100-U458)/10))+IF(X458="-",0,IF(X458="N/A",0,IF(X458&gt;5,0,5-X458)))+IF(Y458&gt;5,0,5-Y458)+IF(Z458="N/A",0,IF(Z458&gt;5,0,5-Z458))+IF(AB458&lt;0,0,IF(AB458="-",0,IF(AB458="N/A",0,IF(AB458&gt;10,5,AB458/2))))+IF(AC458="n/a",0,IF(AC458&lt;0,0,IF(AC458&gt;10,5,AC458/2)))+IF(AE458="n/a",0,IF(AE458&lt;0,0,IF(AE458&gt;10,5,AE458/2)))+AF458/10+IF(AG458&gt;100000,3,IF(AG458&gt;10000,2,IF(AG458&gt;1000,1,0)))+IF(AL458&gt;10,5,AL458/2)+IF(AM458="n/a",0,IF(AM458&gt;10,5,AM458/2))+IF(AN458="n/a",0,IF(AN458&gt;10,5,AN458/2))+IF(AO458="n/a",0,IF(AO458&lt;0,0,IF(AO458&gt;10,5,AO458/2)))+IF(CB458&gt;10,5,CB458/2)</f>
        <v>59.33958098842908</v>
      </c>
      <c r="CH458" s="255">
        <f>IF(AB458="n/a",1.03*AP458,IF(AB458&lt;0,1.01*AP458,IF(AB458&gt;10,1.1*AP458,(1+AB458/100)*AP458)))</f>
        <v>1.54906</v>
      </c>
      <c r="CI458" s="256">
        <f>IF($AC458="n/a",1.03*CH458,IF($AC458&lt;0,1.01*CH458,IF($AC458&gt;10,1.1*CH458,(1+$AC458/100)*CH458)))</f>
        <v>1.703966</v>
      </c>
      <c r="CJ458" s="257">
        <f>IF($AE458="n/a",1.03*CI458,IF($AE458&lt;0,1.01*CI458,IF($AE458&gt;10,1.1*CI458,(1+$AE458/100)*CI458)))</f>
        <v>1.7891643</v>
      </c>
      <c r="CK458" s="257">
        <f>IF($AE458="n/a",1.03*CJ458,IF($AE458&lt;0,1.01*CJ458,IF($AE458&gt;10,1.1*CJ458,(1+$AE458/100)*CJ458)))</f>
        <v>1.878622515</v>
      </c>
      <c r="CL458" s="258">
        <f>IF($AE458="n/a",1.03*CK458,IF($AE458&lt;0,1.01*CK458,IF($AE458&gt;10,1.1*CK458,(1+$AE458/100)*CK458)))</f>
        <v>1.972553640750</v>
      </c>
      <c r="CM458" s="256">
        <f>SUM(CH458:CL458)</f>
        <v>8.893366455750002</v>
      </c>
      <c r="CN458" s="253">
        <f>(CM458/H458)*100</f>
        <v>16.02408370405406</v>
      </c>
      <c r="CO458" s="259">
        <v>0.79</v>
      </c>
      <c r="CP458" s="260">
        <v>25.9</v>
      </c>
      <c r="CQ458" s="261">
        <v>-6.1</v>
      </c>
      <c r="CR458" s="260">
        <v>2.1</v>
      </c>
      <c r="CS458" s="261">
        <v>6.4</v>
      </c>
    </row>
    <row r="459" ht="11.25" customHeight="1">
      <c r="A459" t="s" s="227">
        <v>2080</v>
      </c>
      <c r="B459" t="s" s="116">
        <v>2081</v>
      </c>
      <c r="C459" t="s" s="116">
        <v>925</v>
      </c>
      <c r="D459" s="218">
        <v>8</v>
      </c>
      <c r="E459" s="85">
        <v>416</v>
      </c>
      <c r="F459" t="s" s="220">
        <v>129</v>
      </c>
      <c r="G459" t="s" s="221">
        <v>129</v>
      </c>
      <c r="H459" s="493">
        <v>70.67</v>
      </c>
      <c r="I459" s="223">
        <f>(R459/H459)*100</f>
        <v>0.792415452101316</v>
      </c>
      <c r="J459" s="224">
        <v>0.12</v>
      </c>
      <c r="K459" s="224">
        <v>0.14</v>
      </c>
      <c r="L459" s="223">
        <f>((K459/J459)-1)*100</f>
        <v>16.66666666666667</v>
      </c>
      <c r="M459" s="226">
        <v>43046</v>
      </c>
      <c r="N459" s="226">
        <v>43047</v>
      </c>
      <c r="O459" s="226">
        <v>43061</v>
      </c>
      <c r="P459" t="s" s="227">
        <v>589</v>
      </c>
      <c r="Q459" s="85"/>
      <c r="R459" s="225">
        <f>K459*4</f>
        <v>0.5600000000000001</v>
      </c>
      <c r="S459" s="228">
        <f>IF(OR(W459&lt;0.01,W459="n/a"),"n/a",R459/W459*100)</f>
        <v>42.42424242424242</v>
      </c>
      <c r="T459" s="229">
        <f>IF(OR(W459&lt;0.01,Z459="n/a"),"n/a",(H459/SQRT(22.5*W459*(H459/Z459))-1)*100)</f>
        <v>172.0316999749216</v>
      </c>
      <c r="U459" s="223">
        <f>IF(OR(W459&lt;0.01,W459="n/a"),"n/a",H459/W459)</f>
        <v>53.53787878787879</v>
      </c>
      <c r="V459" s="230">
        <v>12</v>
      </c>
      <c r="W459" s="222">
        <v>1.32</v>
      </c>
      <c r="X459" s="222">
        <v>5.42</v>
      </c>
      <c r="Y459" s="231">
        <v>4.14</v>
      </c>
      <c r="Z459" s="232">
        <v>3.11</v>
      </c>
      <c r="AA459" s="233">
        <v>4.8</v>
      </c>
      <c r="AB459" s="396">
        <v>-31.3</v>
      </c>
      <c r="AC459" s="235">
        <v>11.43</v>
      </c>
      <c r="AD459" s="236">
        <v>19.9</v>
      </c>
      <c r="AE459" s="236">
        <v>9.9</v>
      </c>
      <c r="AF459" s="237">
        <v>11</v>
      </c>
      <c r="AG459" s="238">
        <v>18729</v>
      </c>
      <c r="AH459" s="239">
        <v>1</v>
      </c>
      <c r="AI459" s="240">
        <v>0.66</v>
      </c>
      <c r="AJ459" s="241">
        <f>IF(OR(AD459&lt;0,AD459="n/a",AD459=0,AN459="n/a"),"n/a",AN459/AD459)</f>
        <v>0.7194749287329216</v>
      </c>
      <c r="AK459" t="s" s="265">
        <f>IF(OR(AN459&lt;0,AN459="n/a",AO459&lt;0,AO459="n/a"),"n/a",AN459/AO459)</f>
        <v>143</v>
      </c>
      <c r="AL459" s="243">
        <f>((AP459/AQ459)^(1/1)-1)*100</f>
        <v>14.95327102803736</v>
      </c>
      <c r="AM459" s="243">
        <f>IF(AS459=0,"n/a",((AP459/AS459)^(1/3)-1)*100)</f>
        <v>14.00984091827957</v>
      </c>
      <c r="AN459" s="243">
        <f>IF(AV459=0,"n/a",((AP459/AV459)^(1/5)-1)*100)</f>
        <v>14.31755108178514</v>
      </c>
      <c r="AO459" t="s" s="265">
        <f>IF(BB459=0,"n/a",((AP459/BB459)^(1/10)-1)*100)</f>
        <v>143</v>
      </c>
      <c r="AP459" s="241">
        <v>0.41</v>
      </c>
      <c r="AQ459" s="241">
        <v>0.3566666666666667</v>
      </c>
      <c r="AR459" s="241">
        <v>0.3166666666666667</v>
      </c>
      <c r="AS459" s="241">
        <v>0.2766666666666667</v>
      </c>
      <c r="AT459" s="245"/>
      <c r="AU459" s="241">
        <v>0.2466666666666667</v>
      </c>
      <c r="AV459" s="241">
        <v>0.21</v>
      </c>
      <c r="AW459" s="245"/>
      <c r="AX459" s="246">
        <v>0.05021999999999999</v>
      </c>
      <c r="AY459" s="394">
        <v>0</v>
      </c>
      <c r="AZ459" s="317">
        <v>0</v>
      </c>
      <c r="BA459" s="317">
        <v>0</v>
      </c>
      <c r="BB459" s="317">
        <v>0</v>
      </c>
      <c r="BC459" s="317">
        <v>0</v>
      </c>
      <c r="BD459" s="317">
        <v>0</v>
      </c>
      <c r="BE459" s="317">
        <v>0</v>
      </c>
      <c r="BF459" s="317">
        <v>0</v>
      </c>
      <c r="BG459" s="317">
        <v>0</v>
      </c>
      <c r="BH459" s="317">
        <v>0</v>
      </c>
      <c r="BI459" s="401">
        <v>0</v>
      </c>
      <c r="BJ459" s="246">
        <f>SUM(AP459:BI459)</f>
        <v>1.866886666666666</v>
      </c>
      <c r="BK459" s="250">
        <f>((AP459/AQ459)-1)*100</f>
        <v>14.95327102803736</v>
      </c>
      <c r="BL459" s="250">
        <f>((AQ459/AR459)-1)*100</f>
        <v>12.63157894736844</v>
      </c>
      <c r="BM459" s="250">
        <f>((AR459/AS459)-1)*100</f>
        <v>14.45783132530121</v>
      </c>
      <c r="BN459" s="250">
        <f>IF(AU459=0,0,IF(AU459&gt;AS459,0,((AS459/AU459)-1)*100))</f>
        <v>12.16216216216217</v>
      </c>
      <c r="BO459" s="250">
        <f>IF(AV459=0,0,IF(AV459&gt;AU459,0,((AU459/AV459)-1)*100))</f>
        <v>17.46031746031747</v>
      </c>
      <c r="BP459" s="250">
        <f>IF(AX459=0,0,IF(AX459&gt;AV459,0,((AV459/AX459)-1)*100))</f>
        <v>318.1600955794505</v>
      </c>
      <c r="BQ459" s="251">
        <f>IF(AY459=0,0,IF(AY459&gt;AX459,0,((AX459/AY459)-1)*100))</f>
        <v>0</v>
      </c>
      <c r="BR459" s="252">
        <f>IF(AZ459=0,0,IF(AZ459&gt;AY459,0,((AY459/AZ459)-1)*100))</f>
        <v>0</v>
      </c>
      <c r="BS459" s="252">
        <f>IF(BA459=0,0,IF(BA459&gt;AZ459,0,((AZ459/BA459)-1)*100))</f>
        <v>0</v>
      </c>
      <c r="BT459" s="252">
        <f>IF(BB459=0,0,IF(BB459&gt;BA459,0,((BA459/BB459)-1)*100))</f>
        <v>0</v>
      </c>
      <c r="BU459" s="252">
        <f>IF(BC459=0,0,IF(BC459&gt;BB459,0,((BB459/BC459)-1)*100))</f>
        <v>0</v>
      </c>
      <c r="BV459" s="252">
        <f>IF(BD459=0,0,IF(BD459&gt;BC459,0,((BC459/BD459)-1)*100))</f>
        <v>0</v>
      </c>
      <c r="BW459" s="252">
        <f>IF(BE459=0,0,IF(BE459&gt;BD459,0,((BD459/BE459)-1)*100))</f>
        <v>0</v>
      </c>
      <c r="BX459" s="252">
        <f>IF(BF459=0,0,IF(BF459&gt;BE459,0,((BE459/BF459)-1)*100))</f>
        <v>0</v>
      </c>
      <c r="BY459" s="252">
        <f>IF(BG459=0,0,IF(BG459&gt;BF459,0,((BF459/BG459)-1)*100))</f>
        <v>0</v>
      </c>
      <c r="BZ459" s="252">
        <f>IF(BH459=0,0,IF(BH459&gt;BG459,0,((BG459/BH459)-1)*100))</f>
        <v>0</v>
      </c>
      <c r="CA459" s="253">
        <f>IF(BI459=0,0,IF(BI459&gt;BH459,0,((BH459/BI459)-1)*100))</f>
        <v>0</v>
      </c>
      <c r="CB459" s="250">
        <f>AVERAGE(BK459:CA459)</f>
        <v>22.9308974413316</v>
      </c>
      <c r="CC459" s="250">
        <f>SQRT(AVERAGE((BK459-$CB459)^2,(BL459-$CB459)^2,(BM459-$CB459)^2,(BN459-$CB459)^2,(BO459-$CB459)^2,(BP459-$CB459)^2,(BQ459-$CB459)^2,(BR459-$CB459)^2,(BS459-$CB459)^2,(BT459-$CB459)^2,(BU459-$CB459)^2,(BV459-$CB459)^2,(BW459-$CB459)^2,(BX459-$CB459)^2,(BY459-$CB459)^2,(BZ459-$CB459)^2,(CA459-$CB459)^2))</f>
        <v>74.09523692886884</v>
      </c>
      <c r="CD459" t="s" s="116">
        <v>137</v>
      </c>
      <c r="CE459" s="254">
        <f>IF(AN459="n/a","n/a",IF(U459&lt;0,"n/a",IF(U459="n/a","n/a",I459+AN459-U459)))</f>
        <v>-38.42791225399233</v>
      </c>
      <c r="CF459" s="254">
        <f>IF(AN459="n/a","n/a",I459+AN459)</f>
        <v>15.10996653388646</v>
      </c>
      <c r="CG459" s="250">
        <f>D459/10+(1000-E459)/100+IF(F459="N",2,IF(F459="Y",1,0))+IF(G459="N",2,IF(G459="Y",1,0))+IF(L459&gt;10,5,L459/2)+IF(S459&gt;100,0,IF(S459&lt;0,0,(100-S459)/10))+IF(U459&gt;100,0,IF(U459&lt;0,0,(100-U459)/10))+IF(X459="-",0,IF(X459="N/A",0,IF(X459&gt;5,0,5-X459)))+IF(Y459&gt;5,0,5-Y459)+IF(Z459="N/A",0,IF(Z459&gt;5,0,5-Z459))+IF(AB459&lt;0,0,IF(AB459="-",0,IF(AB459="N/A",0,IF(AB459&gt;10,5,AB459/2))))+IF(AC459="n/a",0,IF(AC459&lt;0,0,IF(AC459&gt;10,5,AC459/2)))+IF(AE459="n/a",0,IF(AE459&lt;0,0,IF(AE459&gt;10,5,AE459/2)))+AF459/10+IF(AG459&gt;100000,3,IF(AG459&gt;10000,2,IF(AG459&gt;1000,1,0)))+IF(AL459&gt;10,5,AL459/2)+IF(AM459="n/a",0,IF(AM459&gt;10,5,AM459/2))+IF(AN459="n/a",0,IF(AN459&gt;10,5,AN459/2))+IF(AO459="n/a",0,IF(AO459&lt;0,0,IF(AO459&gt;10,5,AO459/2)))+IF(CB459&gt;10,5,CB459/2)</f>
        <v>57.84378787878789</v>
      </c>
      <c r="CH459" s="255">
        <f>IF(AB459="n/a",1.03*AP459,IF(AB459&lt;0,1.01*AP459,IF(AB459&gt;10,1.1*AP459,(1+AB459/100)*AP459)))</f>
        <v>0.4141</v>
      </c>
      <c r="CI459" s="256">
        <f>IF($AC459="n/a",1.03*CH459,IF($AC459&lt;0,1.01*CH459,IF($AC459&gt;10,1.1*CH459,(1+$AC459/100)*CH459)))</f>
        <v>0.45551</v>
      </c>
      <c r="CJ459" s="257">
        <f>IF($AE459="n/a",1.03*CI459,IF($AE459&lt;0,1.01*CI459,IF($AE459&gt;10,1.1*CI459,(1+$AE459/100)*CI459)))</f>
        <v>0.50060549</v>
      </c>
      <c r="CK459" s="257">
        <f>IF($AE459="n/a",1.03*CJ459,IF($AE459&lt;0,1.01*CJ459,IF($AE459&gt;10,1.1*CJ459,(1+$AE459/100)*CJ459)))</f>
        <v>0.550165433510</v>
      </c>
      <c r="CL459" s="258">
        <f>IF($AE459="n/a",1.03*CK459,IF($AE459&lt;0,1.01*CK459,IF($AE459&gt;10,1.1*CK459,(1+$AE459/100)*CK459)))</f>
        <v>0.60463181142749</v>
      </c>
      <c r="CM459" s="256">
        <f>SUM(CH459:CL459)</f>
        <v>2.52501273493749</v>
      </c>
      <c r="CN459" s="253">
        <f>(CM459/H459)*100</f>
        <v>3.572962692709056</v>
      </c>
      <c r="CO459" s="259">
        <v>0.19</v>
      </c>
      <c r="CP459" s="260">
        <v>44.9</v>
      </c>
      <c r="CQ459" s="261">
        <v>-4.8</v>
      </c>
      <c r="CR459" s="260">
        <v>2.8</v>
      </c>
      <c r="CS459" s="261">
        <v>12.9</v>
      </c>
    </row>
    <row r="460" ht="11.25" customHeight="1">
      <c r="A460" t="s" s="227">
        <v>2082</v>
      </c>
      <c r="B460" t="s" s="116">
        <v>2083</v>
      </c>
      <c r="C460" t="s" s="227">
        <v>259</v>
      </c>
      <c r="D460" s="218">
        <v>5</v>
      </c>
      <c r="E460" s="85">
        <v>777</v>
      </c>
      <c r="F460" t="s" s="220">
        <v>129</v>
      </c>
      <c r="G460" t="s" s="221">
        <v>129</v>
      </c>
      <c r="H460" s="493">
        <v>67.40000000000001</v>
      </c>
      <c r="I460" s="223">
        <f>(R460/H460)*100</f>
        <v>1.127596439169139</v>
      </c>
      <c r="J460" s="224">
        <v>0.18</v>
      </c>
      <c r="K460" s="224">
        <v>0.19</v>
      </c>
      <c r="L460" s="223">
        <f>((K460/J460)-1)*100</f>
        <v>5.555555555555558</v>
      </c>
      <c r="M460" s="226">
        <v>42886</v>
      </c>
      <c r="N460" s="226">
        <v>42888</v>
      </c>
      <c r="O460" s="226">
        <v>42902</v>
      </c>
      <c r="P460" t="s" s="227">
        <v>720</v>
      </c>
      <c r="Q460" s="664"/>
      <c r="R460" s="225">
        <f>K460*4</f>
        <v>0.76</v>
      </c>
      <c r="S460" s="228">
        <f>IF(OR(W460&lt;0.01,W460="n/a"),"n/a",R460/W460*100)</f>
        <v>29.6875</v>
      </c>
      <c r="T460" s="229">
        <f>IF(OR(W460&lt;0.01,Z460="n/a"),"n/a",(H460/SQRT(22.5*W460*(H460/Z460))-1)*100)</f>
        <v>84.84603202545505</v>
      </c>
      <c r="U460" s="223">
        <f>IF(OR(W460&lt;0.01,W460="n/a"),"n/a",H460/W460)</f>
        <v>26.328125</v>
      </c>
      <c r="V460" s="230">
        <v>12</v>
      </c>
      <c r="W460" s="222">
        <v>2.56</v>
      </c>
      <c r="X460" s="222">
        <v>1.46</v>
      </c>
      <c r="Y460" s="231">
        <v>1.62</v>
      </c>
      <c r="Z460" s="232">
        <v>2.92</v>
      </c>
      <c r="AA460" s="233">
        <v>11.6</v>
      </c>
      <c r="AB460" s="234">
        <v>175.4</v>
      </c>
      <c r="AC460" s="235">
        <v>9.699999999999999</v>
      </c>
      <c r="AD460" s="236">
        <v>3.5</v>
      </c>
      <c r="AE460" s="236">
        <v>18</v>
      </c>
      <c r="AF460" s="237">
        <v>10</v>
      </c>
      <c r="AG460" s="238">
        <v>2288</v>
      </c>
      <c r="AH460" s="239">
        <v>1.2</v>
      </c>
      <c r="AI460" s="240">
        <v>0.6899999999999999</v>
      </c>
      <c r="AJ460" s="241">
        <f>IF(OR(AD460&lt;0,AD460="n/a",AD460=0,AN460="n/a"),"n/a",AN460/AD460)</f>
        <v>2.869335384463869</v>
      </c>
      <c r="AK460" s="242">
        <f>IF(OR(AN460&lt;0,AN460="n/a",AO460&lt;0,AO460="n/a"),"n/a",AN460/AO460)</f>
        <v>1.429043344616556</v>
      </c>
      <c r="AL460" s="243">
        <f>((AP460/AQ460)^(1/1)-1)*100</f>
        <v>7.575757575757569</v>
      </c>
      <c r="AM460" s="243">
        <f>IF(AS460=0,"n/a",((AP460/AS460)^(1/3)-1)*100)</f>
        <v>12.39908646142267</v>
      </c>
      <c r="AN460" s="243">
        <f>IF(AV460=0,"n/a",((AP460/AV460)^(1/5)-1)*100)</f>
        <v>10.04267384562354</v>
      </c>
      <c r="AO460" s="244">
        <f>IF(BB460=0,"n/a",((AP460/BB460)^(1/10)-1)*100)</f>
        <v>7.027550202347577</v>
      </c>
      <c r="AP460" s="241">
        <v>0.71</v>
      </c>
      <c r="AQ460" s="241">
        <v>0.66</v>
      </c>
      <c r="AR460" s="241">
        <v>0.58</v>
      </c>
      <c r="AS460" s="241">
        <v>0.5</v>
      </c>
      <c r="AT460" s="245"/>
      <c r="AU460" s="321">
        <v>0.44</v>
      </c>
      <c r="AV460" s="321">
        <v>0.44</v>
      </c>
      <c r="AW460" s="245"/>
      <c r="AX460" s="583">
        <v>0.44</v>
      </c>
      <c r="AY460" s="394">
        <v>0.44</v>
      </c>
      <c r="AZ460" s="248">
        <v>0.44</v>
      </c>
      <c r="BA460" s="248">
        <v>0.4</v>
      </c>
      <c r="BB460" s="248">
        <v>0.36</v>
      </c>
      <c r="BC460" s="248">
        <v>0.32</v>
      </c>
      <c r="BD460" s="248">
        <v>0.28</v>
      </c>
      <c r="BE460" s="317">
        <v>0.24</v>
      </c>
      <c r="BF460" s="317">
        <v>0.24</v>
      </c>
      <c r="BG460" s="317">
        <v>0.24</v>
      </c>
      <c r="BH460" s="317">
        <v>0.268</v>
      </c>
      <c r="BI460" s="401">
        <v>0.352</v>
      </c>
      <c r="BJ460" s="246">
        <f>SUM(AP460:BI460)</f>
        <v>7.350000000000002</v>
      </c>
      <c r="BK460" s="250">
        <f>((AP460/AQ460)-1)*100</f>
        <v>7.575757575757569</v>
      </c>
      <c r="BL460" s="250">
        <f>((AQ460/AR460)-1)*100</f>
        <v>13.79310344827587</v>
      </c>
      <c r="BM460" s="250">
        <f>((AR460/AS460)-1)*100</f>
        <v>15.99999999999999</v>
      </c>
      <c r="BN460" s="250">
        <f>IF(AU460=0,0,IF(AU460&gt;AS460,0,((AS460/AU460)-1)*100))</f>
        <v>13.63636363636365</v>
      </c>
      <c r="BO460" s="250">
        <f>IF(AV460=0,0,IF(AV460&gt;AU460,0,((AU460/AV460)-1)*100))</f>
        <v>0</v>
      </c>
      <c r="BP460" s="250">
        <f>IF(AX460=0,0,IF(AX460&gt;AV460,0,((AV460/AX460)-1)*100))</f>
        <v>0</v>
      </c>
      <c r="BQ460" s="251">
        <f>IF(AY460=0,0,IF(AY460&gt;AX460,0,((AX460/AY460)-1)*100))</f>
        <v>0</v>
      </c>
      <c r="BR460" s="252">
        <f>IF(AZ460=0,0,IF(AZ460&gt;AY460,0,((AY460/AZ460)-1)*100))</f>
        <v>0</v>
      </c>
      <c r="BS460" s="252">
        <f>IF(BA460=0,0,IF(BA460&gt;AZ460,0,((AZ460/BA460)-1)*100))</f>
        <v>9.999999999999986</v>
      </c>
      <c r="BT460" s="252">
        <f>IF(BB460=0,0,IF(BB460&gt;BA460,0,((BA460/BB460)-1)*100))</f>
        <v>11.11111111111112</v>
      </c>
      <c r="BU460" s="252">
        <f>IF(BC460=0,0,IF(BC460&gt;BB460,0,((BB460/BC460)-1)*100))</f>
        <v>12.5</v>
      </c>
      <c r="BV460" s="252">
        <f>IF(BD460=0,0,IF(BD460&gt;BC460,0,((BC460/BD460)-1)*100))</f>
        <v>14.28571428571428</v>
      </c>
      <c r="BW460" s="252">
        <f>IF(BE460=0,0,IF(BE460&gt;BD460,0,((BD460/BE460)-1)*100))</f>
        <v>16.66666666666667</v>
      </c>
      <c r="BX460" s="252">
        <f>IF(BF460=0,0,IF(BF460&gt;BE460,0,((BE460/BF460)-1)*100))</f>
        <v>0</v>
      </c>
      <c r="BY460" s="252">
        <f>IF(BG460=0,0,IF(BG460&gt;BF460,0,((BF460/BG460)-1)*100))</f>
        <v>0</v>
      </c>
      <c r="BZ460" s="252">
        <f>IF(BH460=0,0,IF(BH460&gt;BG460,0,((BG460/BH460)-1)*100))</f>
        <v>0</v>
      </c>
      <c r="CA460" s="253">
        <f>IF(BI460=0,0,IF(BI460&gt;BH460,0,((BH460/BI460)-1)*100))</f>
        <v>0</v>
      </c>
      <c r="CB460" s="250">
        <f>AVERAGE(BK460:CA460)</f>
        <v>6.798159807287596</v>
      </c>
      <c r="CC460" s="250">
        <f>SQRT(AVERAGE((BK460-$CB460)^2,(BL460-$CB460)^2,(BM460-$CB460)^2,(BN460-$CB460)^2,(BO460-$CB460)^2,(BP460-$CB460)^2,(BQ460-$CB460)^2,(BR460-$CB460)^2,(BS460-$CB460)^2,(BT460-$CB460)^2,(BU460-$CB460)^2,(BV460-$CB460)^2,(BW460-$CB460)^2,(BX460-$CB460)^2,(BY460-$CB460)^2,(BZ460-$CB460)^2,(CA460-$CB460)^2))</f>
        <v>6.710412516235167</v>
      </c>
      <c r="CD460" t="s" s="116">
        <v>137</v>
      </c>
      <c r="CE460" s="254">
        <f>IF(AN460="n/a","n/a",IF(U460&lt;0,"n/a",IF(U460="n/a","n/a",I460+AN460-U460)))</f>
        <v>-15.15785471520732</v>
      </c>
      <c r="CF460" s="254">
        <f>IF(AN460="n/a","n/a",I460+AN460)</f>
        <v>11.17027028479268</v>
      </c>
      <c r="CG460" s="250">
        <f>D460/10+(1000-E460)/100+IF(F460="N",2,IF(F460="Y",1,0))+IF(G460="N",2,IF(G460="Y",1,0))+IF(L460&gt;10,5,L460/2)+IF(S460&gt;100,0,IF(S460&lt;0,0,(100-S460)/10))+IF(U460&gt;100,0,IF(U460&lt;0,0,(100-U460)/10))+IF(X460="-",0,IF(X460="N/A",0,IF(X460&gt;5,0,5-X460)))+IF(Y460&gt;5,0,5-Y460)+IF(Z460="N/A",0,IF(Z460&gt;5,0,5-Z460))+IF(AB460&lt;0,0,IF(AB460="-",0,IF(AB460="N/A",0,IF(AB460&gt;10,5,AB460/2))))+IF(AC460="n/a",0,IF(AC460&lt;0,0,IF(AC460&gt;10,5,AC460/2)))+IF(AE460="n/a",0,IF(AE460&lt;0,0,IF(AE460&gt;10,5,AE460/2)))+AF460/10+IF(AG460&gt;100000,3,IF(AG460&gt;10000,2,IF(AG460&gt;1000,1,0)))+IF(AL460&gt;10,5,AL460/2)+IF(AM460="n/a",0,IF(AM460&gt;10,5,AM460/2))+IF(AN460="n/a",0,IF(AN460&gt;10,5,AN460/2))+IF(AO460="n/a",0,IF(AO460&lt;0,0,IF(AO460&gt;10,5,AO460/2)))+IF(CB460&gt;10,5,CB460/2)</f>
        <v>66.45694907047414</v>
      </c>
      <c r="CH460" s="255">
        <f>IF(AB460="n/a",1.03*AP460,IF(AB460&lt;0,1.01*AP460,IF(AB460&gt;10,1.1*AP460,(1+AB460/100)*AP460)))</f>
        <v>0.781</v>
      </c>
      <c r="CI460" s="256">
        <f>IF($AC460="n/a",1.03*CH460,IF($AC460&lt;0,1.01*CH460,IF($AC460&gt;10,1.1*CH460,(1+$AC460/100)*CH460)))</f>
        <v>0.856757</v>
      </c>
      <c r="CJ460" s="257">
        <f>IF($AE460="n/a",1.03*CI460,IF($AE460&lt;0,1.01*CI460,IF($AE460&gt;10,1.1*CI460,(1+$AE460/100)*CI460)))</f>
        <v>0.9424327</v>
      </c>
      <c r="CK460" s="257">
        <f>IF($AE460="n/a",1.03*CJ460,IF($AE460&lt;0,1.01*CJ460,IF($AE460&gt;10,1.1*CJ460,(1+$AE460/100)*CJ460)))</f>
        <v>1.03667597</v>
      </c>
      <c r="CL460" s="258">
        <f>IF($AE460="n/a",1.03*CK460,IF($AE460&lt;0,1.01*CK460,IF($AE460&gt;10,1.1*CK460,(1+$AE460/100)*CK460)))</f>
        <v>1.140343567</v>
      </c>
      <c r="CM460" s="256">
        <f>SUM(CH460:CL460)</f>
        <v>4.757209237000001</v>
      </c>
      <c r="CN460" s="253">
        <f>(CM460/H460)*100</f>
        <v>7.058173942136499</v>
      </c>
      <c r="CO460" s="259">
        <v>1.12</v>
      </c>
      <c r="CP460" s="260">
        <v>15.5</v>
      </c>
      <c r="CQ460" s="261">
        <v>-5.1</v>
      </c>
      <c r="CR460" s="260">
        <v>2.1</v>
      </c>
      <c r="CS460" s="261">
        <v>5.6</v>
      </c>
    </row>
    <row r="461" ht="11.25" customHeight="1">
      <c r="A461" t="s" s="146">
        <v>2084</v>
      </c>
      <c r="B461" t="s" s="146">
        <v>2085</v>
      </c>
      <c r="C461" t="s" s="146">
        <v>150</v>
      </c>
      <c r="D461" s="267">
        <v>8</v>
      </c>
      <c r="E461" s="85">
        <v>358</v>
      </c>
      <c r="F461" t="s" s="151">
        <v>129</v>
      </c>
      <c r="G461" t="s" s="152">
        <v>129</v>
      </c>
      <c r="H461" s="496">
        <v>110.85</v>
      </c>
      <c r="I461" s="269">
        <f>(R461/H461)*100</f>
        <v>1.768155164636897</v>
      </c>
      <c r="J461" s="270">
        <v>0.42</v>
      </c>
      <c r="K461" s="270">
        <v>0.49</v>
      </c>
      <c r="L461" s="269">
        <f>((K461/J461)-1)*100</f>
        <v>16.66666666666667</v>
      </c>
      <c r="M461" s="272">
        <v>42753</v>
      </c>
      <c r="N461" s="272">
        <v>42755</v>
      </c>
      <c r="O461" s="272">
        <v>42766</v>
      </c>
      <c r="P461" t="s" s="273">
        <v>197</v>
      </c>
      <c r="Q461" s="508"/>
      <c r="R461" s="271">
        <f>K461*4</f>
        <v>1.96</v>
      </c>
      <c r="S461" s="275">
        <f>IF(OR(W461&lt;0.01,W461="n/a"),"n/a",R461/W461*100)</f>
        <v>52.54691689008043</v>
      </c>
      <c r="T461" s="276">
        <f>IF(OR(W461&lt;0.01,Z461="n/a"),"n/a",(H461/SQRT(22.5*W461*(H461/Z461))-1)*100)</f>
        <v>283.5877851531216</v>
      </c>
      <c r="U461" s="269">
        <f>IF(OR(W461&lt;0.01,W461="n/a"),"n/a",H461/W461)</f>
        <v>29.71849865951743</v>
      </c>
      <c r="V461" s="277">
        <v>8</v>
      </c>
      <c r="W461" s="268">
        <v>3.73</v>
      </c>
      <c r="X461" s="268">
        <v>2.29</v>
      </c>
      <c r="Y461" s="278">
        <v>4.05</v>
      </c>
      <c r="Z461" s="279">
        <v>11.14</v>
      </c>
      <c r="AA461" s="280">
        <v>39.6</v>
      </c>
      <c r="AB461" s="281">
        <v>2.4</v>
      </c>
      <c r="AC461" s="282">
        <v>7.54</v>
      </c>
      <c r="AD461" s="283">
        <v>11.1</v>
      </c>
      <c r="AE461" s="283">
        <v>13</v>
      </c>
      <c r="AF461" s="284">
        <v>4</v>
      </c>
      <c r="AG461" s="285">
        <v>1542</v>
      </c>
      <c r="AH461" s="286">
        <v>3.2</v>
      </c>
      <c r="AI461" s="287">
        <v>1.1</v>
      </c>
      <c r="AJ461" s="288">
        <f>IF(OR(AD461&lt;0,AD461="n/a",AD461=0,AN461="n/a"),"n/a",AN461/AD461)</f>
        <v>0.8323285057691256</v>
      </c>
      <c r="AK461" s="289">
        <f>IF(OR(AN461&lt;0,AN461="n/a",AO461&lt;0,AO461="n/a"),"n/a",AN461/AO461)</f>
        <v>1.383078440746731</v>
      </c>
      <c r="AL461" s="290">
        <f>((AP461/AQ461)^(1/1)-1)*100</f>
        <v>10.52631578947367</v>
      </c>
      <c r="AM461" s="290">
        <f>IF(AS461=0,"n/a",((AP461/AS461)^(1/3)-1)*100)</f>
        <v>10.65283165350579</v>
      </c>
      <c r="AN461" s="290">
        <f>IF(AV461=0,"n/a",((AP461/AV461)^(1/5)-1)*100)</f>
        <v>9.238846414037294</v>
      </c>
      <c r="AO461" s="291">
        <f>IF(BB461=0,"n/a",((AP461/BB461)^(1/10)-1)*100)</f>
        <v>6.679914993866287</v>
      </c>
      <c r="AP461" s="288">
        <v>1.68</v>
      </c>
      <c r="AQ461" s="288">
        <v>1.52</v>
      </c>
      <c r="AR461" s="288">
        <v>1.36</v>
      </c>
      <c r="AS461" s="288">
        <v>1.24</v>
      </c>
      <c r="AT461" s="292"/>
      <c r="AU461" s="288">
        <v>1.16</v>
      </c>
      <c r="AV461" s="510">
        <v>1.08</v>
      </c>
      <c r="AW461" s="292"/>
      <c r="AX461" s="293">
        <v>1.02</v>
      </c>
      <c r="AY461" s="403">
        <v>1</v>
      </c>
      <c r="AZ461" s="426">
        <v>1</v>
      </c>
      <c r="BA461" s="295">
        <v>1</v>
      </c>
      <c r="BB461" s="426">
        <v>0.88</v>
      </c>
      <c r="BC461" s="295">
        <v>0.86</v>
      </c>
      <c r="BD461" s="426">
        <v>0.8</v>
      </c>
      <c r="BE461" s="426">
        <v>0.8</v>
      </c>
      <c r="BF461" s="426">
        <v>0.9399999999999999</v>
      </c>
      <c r="BG461" s="426">
        <v>1.13</v>
      </c>
      <c r="BH461" s="426">
        <v>1.28</v>
      </c>
      <c r="BI461" s="494">
        <v>1.28</v>
      </c>
      <c r="BJ461" s="293">
        <f>SUM(AP461:BI461)</f>
        <v>20.03</v>
      </c>
      <c r="BK461" s="297">
        <f>((AP461/AQ461)-1)*100</f>
        <v>10.52631578947367</v>
      </c>
      <c r="BL461" s="297">
        <f>((AQ461/AR461)-1)*100</f>
        <v>11.76470588235294</v>
      </c>
      <c r="BM461" s="297">
        <f>((AR461/AS461)-1)*100</f>
        <v>9.677419354838722</v>
      </c>
      <c r="BN461" s="297">
        <f>IF(AU461=0,0,IF(AU461&gt;AS461,0,((AS461/AU461)-1)*100))</f>
        <v>6.896551724137945</v>
      </c>
      <c r="BO461" s="297">
        <f>IF(AV461=0,0,IF(AV461&gt;AU461,0,((AU461/AV461)-1)*100))</f>
        <v>7.407407407407396</v>
      </c>
      <c r="BP461" s="297">
        <f>IF(AX461=0,0,IF(AX461&gt;AV461,0,((AV461/AX461)-1)*100))</f>
        <v>5.882352941176472</v>
      </c>
      <c r="BQ461" s="298">
        <f>IF(AY461=0,0,IF(AY461&gt;AX461,0,((AX461/AY461)-1)*100))</f>
        <v>2.000000000000002</v>
      </c>
      <c r="BR461" s="299">
        <f>IF(AZ461=0,0,IF(AZ461&gt;AY461,0,((AY461/AZ461)-1)*100))</f>
        <v>0</v>
      </c>
      <c r="BS461" s="299">
        <f>IF(BA461=0,0,IF(BA461&gt;AZ461,0,((AZ461/BA461)-1)*100))</f>
        <v>0</v>
      </c>
      <c r="BT461" s="299">
        <f>IF(BB461=0,0,IF(BB461&gt;BA461,0,((BA461/BB461)-1)*100))</f>
        <v>13.63636363636365</v>
      </c>
      <c r="BU461" s="299">
        <f>IF(BC461=0,0,IF(BC461&gt;BB461,0,((BB461/BC461)-1)*100))</f>
        <v>2.325581395348841</v>
      </c>
      <c r="BV461" s="299">
        <f>IF(BD461=0,0,IF(BD461&gt;BC461,0,((BC461/BD461)-1)*100))</f>
        <v>7.499999999999996</v>
      </c>
      <c r="BW461" s="299">
        <f>IF(BE461=0,0,IF(BE461&gt;BD461,0,((BD461/BE461)-1)*100))</f>
        <v>0</v>
      </c>
      <c r="BX461" s="299">
        <f>IF(BF461=0,0,IF(BF461&gt;BE461,0,((BE461/BF461)-1)*100))</f>
        <v>0</v>
      </c>
      <c r="BY461" s="299">
        <f>IF(BG461=0,0,IF(BG461&gt;BF461,0,((BF461/BG461)-1)*100))</f>
        <v>0</v>
      </c>
      <c r="BZ461" s="299">
        <f>IF(BH461=0,0,IF(BH461&gt;BG461,0,((BG461/BH461)-1)*100))</f>
        <v>0</v>
      </c>
      <c r="CA461" s="300">
        <f>IF(BI461=0,0,IF(BI461&gt;BH461,0,((BH461/BI461)-1)*100))</f>
        <v>0</v>
      </c>
      <c r="CB461" s="297">
        <f>AVERAGE(BK461:CA461)</f>
        <v>4.565688125358802</v>
      </c>
      <c r="CC461" s="297">
        <f>SQRT(AVERAGE((BK461-$CB461)^2,(BL461-$CB461)^2,(BM461-$CB461)^2,(BN461-$CB461)^2,(BO461-$CB461)^2,(BP461-$CB461)^2,(BQ461-$CB461)^2,(BR461-$CB461)^2,(BS461-$CB461)^2,(BT461-$CB461)^2,(BU461-$CB461)^2,(BV461-$CB461)^2,(BW461-$CB461)^2,(BX461-$CB461)^2,(BY461-$CB461)^2,(BZ461-$CB461)^2,(CA461-$CB461)^2))</f>
        <v>4.710022888278372</v>
      </c>
      <c r="CD461" t="s" s="146">
        <v>152</v>
      </c>
      <c r="CE461" s="301">
        <f>IF(AN461="n/a","n/a",IF(U461&lt;0,"n/a",IF(U461="n/a","n/a",I461+AN461-U461)))</f>
        <v>-18.71149708084324</v>
      </c>
      <c r="CF461" s="301">
        <f>IF(AN461="n/a","n/a",I461+AN461)</f>
        <v>11.00700157867419</v>
      </c>
      <c r="CG461" s="297">
        <f>D461/10+(1000-E461)/100+IF(F461="N",2,IF(F461="Y",1,0))+IF(G461="N",2,IF(G461="Y",1,0))+IF(L461&gt;10,5,L461/2)+IF(S461&gt;100,0,IF(S461&lt;0,0,(100-S461)/10))+IF(U461&gt;100,0,IF(U461&lt;0,0,(100-U461)/10))+IF(X461="-",0,IF(X461="N/A",0,IF(X461&gt;5,0,5-X461)))+IF(Y461&gt;5,0,5-Y461)+IF(Z461="N/A",0,IF(Z461&gt;5,0,5-Z461))+IF(AB461&lt;0,0,IF(AB461="-",0,IF(AB461="N/A",0,IF(AB461&gt;10,5,AB461/2))))+IF(AC461="n/a",0,IF(AC461&lt;0,0,IF(AC461&gt;10,5,AC461/2)))+IF(AE461="n/a",0,IF(AE461&lt;0,0,IF(AE461&gt;10,5,AE461/2)))+AF461/10+IF(AG461&gt;100000,3,IF(AG461&gt;10000,2,IF(AG461&gt;1000,1,0)))+IF(AL461&gt;10,5,AL461/2)+IF(AM461="n/a",0,IF(AM461&gt;10,5,AM461/2))+IF(AN461="n/a",0,IF(AN461&gt;10,5,AN461/2))+IF(AO461="n/a",0,IF(AO461&lt;0,0,IF(AO461&gt;10,5,AO461/2)))+IF(CB461&gt;10,5,CB461/2)</f>
        <v>59.26568321167141</v>
      </c>
      <c r="CH461" s="302">
        <f>IF(AB461="n/a",1.03*AP461,IF(AB461&lt;0,1.01*AP461,IF(AB461&gt;10,1.1*AP461,(1+AB461/100)*AP461)))</f>
        <v>1.72032</v>
      </c>
      <c r="CI461" s="303">
        <f>IF($AC461="n/a",1.03*CH461,IF($AC461&lt;0,1.01*CH461,IF($AC461&gt;10,1.1*CH461,(1+$AC461/100)*CH461)))</f>
        <v>1.850032128</v>
      </c>
      <c r="CJ461" s="304">
        <f>IF($AE461="n/a",1.03*CI461,IF($AE461&lt;0,1.01*CI461,IF($AE461&gt;10,1.1*CI461,(1+$AE461/100)*CI461)))</f>
        <v>2.0350353408</v>
      </c>
      <c r="CK461" s="304">
        <f>IF($AE461="n/a",1.03*CJ461,IF($AE461&lt;0,1.01*CJ461,IF($AE461&gt;10,1.1*CJ461,(1+$AE461/100)*CJ461)))</f>
        <v>2.238538874880</v>
      </c>
      <c r="CL461" s="305">
        <f>IF($AE461="n/a",1.03*CK461,IF($AE461&lt;0,1.01*CK461,IF($AE461&gt;10,1.1*CK461,(1+$AE461/100)*CK461)))</f>
        <v>2.462392762368</v>
      </c>
      <c r="CM461" s="303">
        <f>SUM(CH461:CL461)</f>
        <v>10.306319106048</v>
      </c>
      <c r="CN461" s="300">
        <f>(CM461/H461)*100</f>
        <v>9.297536405997295</v>
      </c>
      <c r="CO461" s="306">
        <v>0.65</v>
      </c>
      <c r="CP461" s="307">
        <v>10.2</v>
      </c>
      <c r="CQ461" s="308">
        <v>-7.6</v>
      </c>
      <c r="CR461" s="307">
        <v>0.4</v>
      </c>
      <c r="CS461" s="308">
        <v>2.6</v>
      </c>
    </row>
    <row r="462" ht="11.25" customHeight="1">
      <c r="A462" t="s" s="110">
        <v>2086</v>
      </c>
      <c r="B462" t="s" s="110">
        <v>2087</v>
      </c>
      <c r="C462" t="s" s="173">
        <v>128</v>
      </c>
      <c r="D462" s="174">
        <v>7</v>
      </c>
      <c r="E462" s="85">
        <v>507</v>
      </c>
      <c r="F462" t="s" s="118">
        <v>55</v>
      </c>
      <c r="G462" t="s" s="113">
        <v>141</v>
      </c>
      <c r="H462" s="495">
        <v>54.99</v>
      </c>
      <c r="I462" s="177">
        <f>(R462/H462)*100</f>
        <v>1.891252955082742</v>
      </c>
      <c r="J462" s="311">
        <v>0.25</v>
      </c>
      <c r="K462" s="311">
        <v>0.26</v>
      </c>
      <c r="L462" s="177">
        <f>((K462/J462)-1)*100</f>
        <v>4.000000000000004</v>
      </c>
      <c r="M462" s="179">
        <v>42859</v>
      </c>
      <c r="N462" s="179">
        <v>42863</v>
      </c>
      <c r="O462" s="179">
        <v>42877</v>
      </c>
      <c r="P462" t="s" s="173">
        <v>589</v>
      </c>
      <c r="Q462" s="430"/>
      <c r="R462" s="180">
        <f>K462*4</f>
        <v>1.04</v>
      </c>
      <c r="S462" s="181">
        <f>IF(OR(W462&lt;0.01,W462="n/a"),"n/a",R462/W462*100)</f>
        <v>43.33333333333334</v>
      </c>
      <c r="T462" s="182">
        <f>IF(OR(W462&lt;0.01,Z462="n/a"),"n/a",(H462/SQRT(22.5*W462*(H462/Z462))-1)*100)</f>
        <v>43.42361497791545</v>
      </c>
      <c r="U462" s="177">
        <f>IF(OR(W462&lt;0.01,W462="n/a"),"n/a",H462/W462)</f>
        <v>22.9125</v>
      </c>
      <c r="V462" s="183">
        <v>12</v>
      </c>
      <c r="W462" s="176">
        <v>2.4</v>
      </c>
      <c r="X462" s="176">
        <v>2.13</v>
      </c>
      <c r="Y462" s="184">
        <v>5.19</v>
      </c>
      <c r="Z462" s="185">
        <v>2.02</v>
      </c>
      <c r="AA462" t="s" s="513">
        <v>143</v>
      </c>
      <c r="AB462" s="187">
        <v>1.2</v>
      </c>
      <c r="AC462" s="188">
        <v>10.05</v>
      </c>
      <c r="AD462" s="189">
        <v>6.4</v>
      </c>
      <c r="AE462" s="189">
        <v>10.75</v>
      </c>
      <c r="AF462" s="190">
        <v>16</v>
      </c>
      <c r="AG462" s="191">
        <v>5067</v>
      </c>
      <c r="AH462" s="192">
        <v>0.4</v>
      </c>
      <c r="AI462" s="193">
        <v>0.09</v>
      </c>
      <c r="AJ462" s="194">
        <f>IF(OR(AD462&lt;0,AD462="n/a",AD462=0,AN462="n/a"),"n/a",AN462/AD462)</f>
        <v>6.82628715646982</v>
      </c>
      <c r="AK462" t="s" s="338">
        <f>IF(OR(AN462&lt;0,AN462="n/a",AO462&lt;0,AO462="n/a"),"n/a",AN462/AO462)</f>
        <v>143</v>
      </c>
      <c r="AL462" s="196">
        <f>((AP462/AQ462)^(1/1)-1)*100</f>
        <v>10.1123595505618</v>
      </c>
      <c r="AM462" s="196">
        <f>IF(AS462=0,"n/a",((AP462/AS462)^(1/3)-1)*100)</f>
        <v>21.23307718486147</v>
      </c>
      <c r="AN462" s="196">
        <f>IF(AV462=0,"n/a",((AP462/AV462)^(1/5)-1)*100)</f>
        <v>43.68823780140685</v>
      </c>
      <c r="AO462" s="197">
        <f>IF(BB462=0,"n/a",((AP462/BB462)^(1/10)-1)*100)</f>
        <v>-0.7816452949599761</v>
      </c>
      <c r="AP462" s="194">
        <v>0.98</v>
      </c>
      <c r="AQ462" s="194">
        <v>0.89</v>
      </c>
      <c r="AR462" s="194">
        <v>0.75</v>
      </c>
      <c r="AS462" s="194">
        <v>0.55</v>
      </c>
      <c r="AT462" s="199"/>
      <c r="AU462" s="194">
        <v>0.35</v>
      </c>
      <c r="AV462" s="194">
        <v>0.16</v>
      </c>
      <c r="AW462" s="199"/>
      <c r="AX462" s="398">
        <v>0.04</v>
      </c>
      <c r="AY462" s="370">
        <v>0.04</v>
      </c>
      <c r="AZ462" s="202">
        <v>1.2</v>
      </c>
      <c r="BA462" s="202">
        <v>1.17</v>
      </c>
      <c r="BB462" s="202">
        <v>1.06</v>
      </c>
      <c r="BC462" s="202">
        <v>0.98</v>
      </c>
      <c r="BD462" s="202">
        <v>0.9</v>
      </c>
      <c r="BE462" s="202">
        <v>0.82</v>
      </c>
      <c r="BF462" s="202">
        <v>0.74</v>
      </c>
      <c r="BG462" s="202">
        <v>0.67</v>
      </c>
      <c r="BH462" s="202">
        <v>0.62</v>
      </c>
      <c r="BI462" s="314">
        <v>0.47</v>
      </c>
      <c r="BJ462" s="200">
        <f>SUM(AP462:BI462)</f>
        <v>12.39</v>
      </c>
      <c r="BK462" s="205">
        <f>((AP462/AQ462)-1)*100</f>
        <v>10.1123595505618</v>
      </c>
      <c r="BL462" s="205">
        <f>((AQ462/AR462)-1)*100</f>
        <v>18.66666666666667</v>
      </c>
      <c r="BM462" s="205">
        <f>((AR462/AS462)-1)*100</f>
        <v>36.36363636363635</v>
      </c>
      <c r="BN462" s="205">
        <f>IF(AU462=0,0,IF(AU462&gt;AS462,0,((AS462/AU462)-1)*100))</f>
        <v>57.14285714285716</v>
      </c>
      <c r="BO462" s="205">
        <f>IF(AV462=0,0,IF(AV462&gt;AU462,0,((AU462/AV462)-1)*100))</f>
        <v>118.75</v>
      </c>
      <c r="BP462" s="205">
        <f>IF(AX462=0,0,IF(AX462&gt;AV462,0,((AV462/AX462)-1)*100))</f>
        <v>300</v>
      </c>
      <c r="BQ462" s="206">
        <f>IF(AY462=0,0,IF(AY462&gt;AX462,0,((AX462/AY462)-1)*100))</f>
        <v>0</v>
      </c>
      <c r="BR462" s="207">
        <f>IF(AZ462=0,0,IF(AZ462&gt;AY462,0,((AY462/AZ462)-1)*100))</f>
        <v>0</v>
      </c>
      <c r="BS462" s="207">
        <f>IF(BA462=0,0,IF(BA462&gt;AZ462,0,((AZ462/BA462)-1)*100))</f>
        <v>2.564102564102577</v>
      </c>
      <c r="BT462" s="207">
        <f>IF(BB462=0,0,IF(BB462&gt;BA462,0,((BA462/BB462)-1)*100))</f>
        <v>10.37735849056602</v>
      </c>
      <c r="BU462" s="207">
        <f>IF(BC462=0,0,IF(BC462&gt;BB462,0,((BB462/BC462)-1)*100))</f>
        <v>8.163265306122458</v>
      </c>
      <c r="BV462" s="207">
        <f>IF(BD462=0,0,IF(BD462&gt;BC462,0,((BC462/BD462)-1)*100))</f>
        <v>8.888888888888879</v>
      </c>
      <c r="BW462" s="207">
        <f>IF(BE462=0,0,IF(BE462&gt;BD462,0,((BD462/BE462)-1)*100))</f>
        <v>9.756097560975618</v>
      </c>
      <c r="BX462" s="207">
        <f>IF(BF462=0,0,IF(BF462&gt;BE462,0,((BE462/BF462)-1)*100))</f>
        <v>10.81081081081081</v>
      </c>
      <c r="BY462" s="207">
        <f>IF(BG462=0,0,IF(BG462&gt;BF462,0,((BF462/BG462)-1)*100))</f>
        <v>10.44776119402984</v>
      </c>
      <c r="BZ462" s="207">
        <f>IF(BH462=0,0,IF(BH462&gt;BG462,0,((BG462/BH462)-1)*100))</f>
        <v>8.064516129032274</v>
      </c>
      <c r="CA462" s="208">
        <f>IF(BI462=0,0,IF(BI462&gt;BH462,0,((BH462/BI462)-1)*100))</f>
        <v>31.91489361702129</v>
      </c>
      <c r="CB462" s="205">
        <f>AVERAGE(BK462:CA462)</f>
        <v>37.7660714285454</v>
      </c>
      <c r="CC462" s="205">
        <f>SQRT(AVERAGE((BK462-$CB462)^2,(BL462-$CB462)^2,(BM462-$CB462)^2,(BN462-$CB462)^2,(BO462-$CB462)^2,(BP462-$CB462)^2,(BQ462-$CB462)^2,(BR462-$CB462)^2,(BS462-$CB462)^2,(BT462-$CB462)^2,(BU462-$CB462)^2,(BV462-$CB462)^2,(BW462-$CB462)^2,(BX462-$CB462)^2,(BY462-$CB462)^2,(BZ462-$CB462)^2,(CA462-$CB462)^2))</f>
        <v>71.35574317912592</v>
      </c>
      <c r="CD462" t="s" s="110">
        <v>132</v>
      </c>
      <c r="CE462" s="209">
        <f>IF(AN462="n/a","n/a",IF(U462&lt;0,"n/a",IF(U462="n/a","n/a",I462+AN462-U462)))</f>
        <v>22.66699075648959</v>
      </c>
      <c r="CF462" s="209">
        <f>IF(AN462="n/a","n/a",I462+AN462)</f>
        <v>45.57949075648959</v>
      </c>
      <c r="CG462" s="205">
        <f>D462/10+(1000-E462)/100+IF(F462="N",2,IF(F462="Y",1,0))+IF(G462="N",2,IF(G462="Y",1,0))+IF(L462&gt;10,5,L462/2)+IF(S462&gt;100,0,IF(S462&lt;0,0,(100-S462)/10))+IF(U462&gt;100,0,IF(U462&lt;0,0,(100-U462)/10))+IF(X462="-",0,IF(X462="N/A",0,IF(X462&gt;5,0,5-X462)))+IF(Y462&gt;5,0,5-Y462)+IF(Z462="N/A",0,IF(Z462&gt;5,0,5-Z462))+IF(AB462&lt;0,0,IF(AB462="-",0,IF(AB462="N/A",0,IF(AB462&gt;10,5,AB462/2))))+IF(AC462="n/a",0,IF(AC462&lt;0,0,IF(AC462&gt;10,5,AC462/2)))+IF(AE462="n/a",0,IF(AE462&lt;0,0,IF(AE462&gt;10,5,AE462/2)))+AF462/10+IF(AG462&gt;100000,3,IF(AG462&gt;10000,2,IF(AG462&gt;1000,1,0)))+IF(AL462&gt;10,5,AL462/2)+IF(AM462="n/a",0,IF(AM462&gt;10,5,AM462/2))+IF(AN462="n/a",0,IF(AN462&gt;10,5,AN462/2))+IF(AO462="n/a",0,IF(AO462&lt;0,0,IF(AO462&gt;10,5,AO462/2)))+IF(CB462&gt;10,5,CB462/2)</f>
        <v>63.05541666666667</v>
      </c>
      <c r="CH462" s="315">
        <f>IF(AB462="n/a",1.03*AP462,IF(AB462&lt;0,1.01*AP462,IF(AB462&gt;10,1.1*AP462,(1+AB462/100)*AP462)))</f>
        <v>0.99176</v>
      </c>
      <c r="CI462" s="211">
        <f>IF($AC462="n/a",1.03*CH462,IF($AC462&lt;0,1.01*CH462,IF($AC462&gt;10,1.1*CH462,(1+$AC462/100)*CH462)))</f>
        <v>1.090936</v>
      </c>
      <c r="CJ462" s="212">
        <f>IF($AE462="n/a",1.03*CI462,IF($AE462&lt;0,1.01*CI462,IF($AE462&gt;10,1.1*CI462,(1+$AE462/100)*CI462)))</f>
        <v>1.2000296</v>
      </c>
      <c r="CK462" s="212">
        <f>IF($AE462="n/a",1.03*CJ462,IF($AE462&lt;0,1.01*CJ462,IF($AE462&gt;10,1.1*CJ462,(1+$AE462/100)*CJ462)))</f>
        <v>1.32003256</v>
      </c>
      <c r="CL462" s="210">
        <f>IF($AE462="n/a",1.03*CK462,IF($AE462&lt;0,1.01*CK462,IF($AE462&gt;10,1.1*CK462,(1+$AE462/100)*CK462)))</f>
        <v>1.452035816</v>
      </c>
      <c r="CM462" s="211">
        <f>SUM(CH462:CL462)</f>
        <v>6.054793976000001</v>
      </c>
      <c r="CN462" s="208">
        <f>(CM462/H462)*100</f>
        <v>11.01071826877614</v>
      </c>
      <c r="CO462" s="213">
        <v>1.22</v>
      </c>
      <c r="CP462" s="214">
        <v>38.8</v>
      </c>
      <c r="CQ462" s="215">
        <v>-4.4</v>
      </c>
      <c r="CR462" s="214">
        <v>9</v>
      </c>
      <c r="CS462" s="215">
        <v>7</v>
      </c>
    </row>
    <row r="463" ht="11.25" customHeight="1">
      <c r="A463" t="s" s="116">
        <v>2088</v>
      </c>
      <c r="B463" t="s" s="116">
        <v>2089</v>
      </c>
      <c r="C463" t="s" s="116">
        <v>372</v>
      </c>
      <c r="D463" s="218">
        <v>7</v>
      </c>
      <c r="E463" s="85">
        <v>476</v>
      </c>
      <c r="F463" t="s" s="220">
        <v>55</v>
      </c>
      <c r="G463" t="s" s="221">
        <v>141</v>
      </c>
      <c r="H463" s="493">
        <v>30.45</v>
      </c>
      <c r="I463" s="223">
        <f>(R463/H463)*100</f>
        <v>5.057471264367816</v>
      </c>
      <c r="J463" s="224">
        <v>0.365</v>
      </c>
      <c r="K463" s="224">
        <v>0.385</v>
      </c>
      <c r="L463" s="223">
        <f>((K463/J463)-1)*100</f>
        <v>5.47945205479452</v>
      </c>
      <c r="M463" s="226">
        <v>42800</v>
      </c>
      <c r="N463" s="226">
        <v>42802</v>
      </c>
      <c r="O463" s="226">
        <v>42809</v>
      </c>
      <c r="P463" t="s" s="227">
        <v>182</v>
      </c>
      <c r="Q463" s="371"/>
      <c r="R463" s="225">
        <f>K463*4</f>
        <v>1.54</v>
      </c>
      <c r="S463" s="228">
        <f>IF(OR(W463&lt;0.01,W463="n/a"),"n/a",R463/W463*100)</f>
        <v>93.90243902439025</v>
      </c>
      <c r="T463" s="229">
        <f>IF(OR(W463&lt;0.01,Z463="n/a"),"n/a",(H463/SQRT(22.5*W463*(H463/Z463))-1)*100)</f>
        <v>42.47806848775006</v>
      </c>
      <c r="U463" s="223">
        <f>IF(OR(W463&lt;0.01,W463="n/a"),"n/a",H463/W463)</f>
        <v>18.56707317073171</v>
      </c>
      <c r="V463" s="230">
        <v>12</v>
      </c>
      <c r="W463" s="222">
        <v>1.64</v>
      </c>
      <c r="X463" s="222">
        <v>2.07</v>
      </c>
      <c r="Y463" s="231">
        <v>6.81</v>
      </c>
      <c r="Z463" s="232">
        <v>2.46</v>
      </c>
      <c r="AA463" s="233">
        <v>10.5</v>
      </c>
      <c r="AB463" s="234">
        <v>43.7</v>
      </c>
      <c r="AC463" s="235">
        <v>5.42</v>
      </c>
      <c r="AD463" s="236">
        <v>46.3</v>
      </c>
      <c r="AE463" s="236">
        <v>9</v>
      </c>
      <c r="AF463" s="237">
        <v>11</v>
      </c>
      <c r="AG463" s="238">
        <v>3927</v>
      </c>
      <c r="AH463" s="239">
        <v>0.4</v>
      </c>
      <c r="AI463" s="240">
        <v>1.45</v>
      </c>
      <c r="AJ463" s="241">
        <f>IF(OR(AD463&lt;0,AD463="n/a",AD463=0,AN463="n/a"),"n/a",AN463/AD463)</f>
        <v>0.1258297077989315</v>
      </c>
      <c r="AK463" t="s" s="265">
        <f>IF(OR(AN463&lt;0,AN463="n/a",AO463&lt;0,AO463="n/a"),"n/a",AN463/AO463)</f>
        <v>143</v>
      </c>
      <c r="AL463" s="243">
        <f>((AP463/AQ463)^(1/1)-1)*100</f>
        <v>5.797101449275366</v>
      </c>
      <c r="AM463" s="243">
        <f>IF(AS463=0,"n/a",((AP463/AS463)^(1/3)-1)*100)</f>
        <v>6.168987350517696</v>
      </c>
      <c r="AN463" s="243">
        <f>IF(AV463=0,"n/a",((AP463/AV463)^(1/5)-1)*100)</f>
        <v>5.825915471090526</v>
      </c>
      <c r="AO463" s="244">
        <f>IF(BB463=0,"n/a",((AP463/BB463)^(1/10)-1)*100)</f>
        <v>-2.392319810665755</v>
      </c>
      <c r="AP463" s="241">
        <v>1.46</v>
      </c>
      <c r="AQ463" s="241">
        <v>1.38</v>
      </c>
      <c r="AR463" s="241">
        <v>1.3</v>
      </c>
      <c r="AS463" s="241">
        <v>1.22</v>
      </c>
      <c r="AT463" s="245"/>
      <c r="AU463" s="241">
        <v>1.16</v>
      </c>
      <c r="AV463" s="241">
        <v>1.1</v>
      </c>
      <c r="AW463" s="245"/>
      <c r="AX463" s="583">
        <v>1.04</v>
      </c>
      <c r="AY463" s="394">
        <v>1.275</v>
      </c>
      <c r="AZ463" s="248">
        <v>2.1</v>
      </c>
      <c r="BA463" s="248">
        <v>1.98</v>
      </c>
      <c r="BB463" s="248">
        <v>1.86</v>
      </c>
      <c r="BC463" s="248">
        <v>1.76</v>
      </c>
      <c r="BD463" s="248">
        <v>1.66</v>
      </c>
      <c r="BE463" s="248">
        <v>1.56</v>
      </c>
      <c r="BF463" s="248">
        <v>1.48</v>
      </c>
      <c r="BG463" s="248">
        <v>1.40444</v>
      </c>
      <c r="BH463" s="248">
        <v>1.33332</v>
      </c>
      <c r="BI463" s="249">
        <v>1.26224</v>
      </c>
      <c r="BJ463" s="246">
        <f>SUM(AP463:BI463)</f>
        <v>26.335</v>
      </c>
      <c r="BK463" s="250">
        <f>((AP463/AQ463)-1)*100</f>
        <v>5.797101449275366</v>
      </c>
      <c r="BL463" s="250">
        <f>((AQ463/AR463)-1)*100</f>
        <v>6.153846153846132</v>
      </c>
      <c r="BM463" s="250">
        <f>((AR463/AS463)-1)*100</f>
        <v>6.557377049180335</v>
      </c>
      <c r="BN463" s="250">
        <f>IF(AU463=0,0,IF(AU463&gt;AS463,0,((AS463/AU463)-1)*100))</f>
        <v>5.172413793103448</v>
      </c>
      <c r="BO463" s="250">
        <f>IF(AV463=0,0,IF(AV463&gt;AU463,0,((AU463/AV463)-1)*100))</f>
        <v>5.454545454545445</v>
      </c>
      <c r="BP463" s="250">
        <f>IF(AX463=0,0,IF(AX463&gt;AV463,0,((AV463/AX463)-1)*100))</f>
        <v>5.769230769230771</v>
      </c>
      <c r="BQ463" s="251">
        <f>IF(AY463=0,0,IF(AY463&gt;AX463,0,((AX463/AY463)-1)*100))</f>
        <v>0</v>
      </c>
      <c r="BR463" s="252">
        <f>IF(AZ463=0,0,IF(AZ463&gt;AY463,0,((AY463/AZ463)-1)*100))</f>
        <v>0</v>
      </c>
      <c r="BS463" s="252">
        <f>IF(BA463=0,0,IF(BA463&gt;AZ463,0,((AZ463/BA463)-1)*100))</f>
        <v>6.060606060606055</v>
      </c>
      <c r="BT463" s="252">
        <f>IF(BB463=0,0,IF(BB463&gt;BA463,0,((BA463/BB463)-1)*100))</f>
        <v>6.451612903225801</v>
      </c>
      <c r="BU463" s="252">
        <f>IF(BC463=0,0,IF(BC463&gt;BB463,0,((BB463/BC463)-1)*100))</f>
        <v>5.681818181818188</v>
      </c>
      <c r="BV463" s="252">
        <f>IF(BD463=0,0,IF(BD463&gt;BC463,0,((BC463/BD463)-1)*100))</f>
        <v>6.024096385542177</v>
      </c>
      <c r="BW463" s="252">
        <f>IF(BE463=0,0,IF(BE463&gt;BD463,0,((BD463/BE463)-1)*100))</f>
        <v>6.41025641025641</v>
      </c>
      <c r="BX463" s="252">
        <f>IF(BF463=0,0,IF(BF463&gt;BE463,0,((BE463/BF463)-1)*100))</f>
        <v>5.405405405405417</v>
      </c>
      <c r="BY463" s="252">
        <f>IF(BG463=0,0,IF(BG463&gt;BF463,0,((BF463/BG463)-1)*100))</f>
        <v>5.380080316709868</v>
      </c>
      <c r="BZ463" s="252">
        <f>IF(BH463=0,0,IF(BH463&gt;BG463,0,((BG463/BH463)-1)*100))</f>
        <v>5.334053340533385</v>
      </c>
      <c r="CA463" s="253">
        <f>IF(BI463=0,0,IF(BI463&gt;BH463,0,((BH463/BI463)-1)*100))</f>
        <v>5.631258714665988</v>
      </c>
      <c r="CB463" s="250">
        <f>AVERAGE(BK463:CA463)</f>
        <v>5.134335434584989</v>
      </c>
      <c r="CC463" s="250">
        <f>SQRT(AVERAGE((BK463-$CB463)^2,(BL463-$CB463)^2,(BM463-$CB463)^2,(BN463-$CB463)^2,(BO463-$CB463)^2,(BP463-$CB463)^2,(BQ463-$CB463)^2,(BR463-$CB463)^2,(BS463-$CB463)^2,(BT463-$CB463)^2,(BU463-$CB463)^2,(BV463-$CB463)^2,(BW463-$CB463)^2,(BX463-$CB463)^2,(BY463-$CB463)^2,(BZ463-$CB463)^2,(CA463-$CB463)^2))</f>
        <v>1.916904036670151</v>
      </c>
      <c r="CD463" t="s" s="116">
        <v>285</v>
      </c>
      <c r="CE463" s="254">
        <f>IF(AN463="n/a","n/a",IF(U463&lt;0,"n/a",IF(U463="n/a","n/a",I463+AN463-U463)))</f>
        <v>-7.683686435273366</v>
      </c>
      <c r="CF463" s="254">
        <f>IF(AN463="n/a","n/a",I463+AN463)</f>
        <v>10.88338673545834</v>
      </c>
      <c r="CG463" s="250">
        <f>D463/10+(1000-E463)/100+IF(F463="N",2,IF(F463="Y",1,0))+IF(G463="N",2,IF(G463="Y",1,0))+IF(L463&gt;10,5,L463/2)+IF(S463&gt;100,0,IF(S463&lt;0,0,(100-S463)/10))+IF(U463&gt;100,0,IF(U463&lt;0,0,(100-U463)/10))+IF(X463="-",0,IF(X463="N/A",0,IF(X463&gt;5,0,5-X463)))+IF(Y463&gt;5,0,5-Y463)+IF(Z463="N/A",0,IF(Z463&gt;5,0,5-Z463))+IF(AB463&lt;0,0,IF(AB463="-",0,IF(AB463="N/A",0,IF(AB463&gt;10,5,AB463/2))))+IF(AC463="n/a",0,IF(AC463&lt;0,0,IF(AC463&gt;10,5,AC463/2)))+IF(AE463="n/a",0,IF(AE463&lt;0,0,IF(AE463&gt;10,5,AE463/2)))+AF463/10+IF(AG463&gt;100000,3,IF(AG463&gt;10000,2,IF(AG463&gt;1000,1,0)))+IF(AL463&gt;10,5,AL463/2)+IF(AM463="n/a",0,IF(AM463&gt;10,5,AM463/2))+IF(AN463="n/a",0,IF(AN463&gt;10,5,AN463/2))+IF(AO463="n/a",0,IF(AO463&lt;0,0,IF(AO463&gt;10,5,AO463/2)))+IF(CB463&gt;10,5,CB463/2)</f>
        <v>51.67594466061935</v>
      </c>
      <c r="CH463" s="255">
        <f>IF(AB463="n/a",1.03*AP463,IF(AB463&lt;0,1.01*AP463,IF(AB463&gt;10,1.1*AP463,(1+AB463/100)*AP463)))</f>
        <v>1.606</v>
      </c>
      <c r="CI463" s="256">
        <f>IF($AC463="n/a",1.03*CH463,IF($AC463&lt;0,1.01*CH463,IF($AC463&gt;10,1.1*CH463,(1+$AC463/100)*CH463)))</f>
        <v>1.6930452</v>
      </c>
      <c r="CJ463" s="257">
        <f>IF($AE463="n/a",1.03*CI463,IF($AE463&lt;0,1.01*CI463,IF($AE463&gt;10,1.1*CI463,(1+$AE463/100)*CI463)))</f>
        <v>1.845419268</v>
      </c>
      <c r="CK463" s="257">
        <f>IF($AE463="n/a",1.03*CJ463,IF($AE463&lt;0,1.01*CJ463,IF($AE463&gt;10,1.1*CJ463,(1+$AE463/100)*CJ463)))</f>
        <v>2.011507002120001</v>
      </c>
      <c r="CL463" s="258">
        <f>IF($AE463="n/a",1.03*CK463,IF($AE463&lt;0,1.01*CK463,IF($AE463&gt;10,1.1*CK463,(1+$AE463/100)*CK463)))</f>
        <v>2.192542632310801</v>
      </c>
      <c r="CM463" s="256">
        <f>SUM(CH463:CL463)</f>
        <v>9.348514102430801</v>
      </c>
      <c r="CN463" s="253">
        <f>(CM463/H463)*100</f>
        <v>30.701195738689</v>
      </c>
      <c r="CO463" s="259">
        <v>0.73</v>
      </c>
      <c r="CP463" s="260">
        <v>4.9</v>
      </c>
      <c r="CQ463" s="261">
        <v>-17.3</v>
      </c>
      <c r="CR463" s="260">
        <v>-5.1</v>
      </c>
      <c r="CS463" s="261">
        <v>-6.8</v>
      </c>
    </row>
    <row r="464" ht="11.25" customHeight="1">
      <c r="A464" t="s" s="227">
        <v>2090</v>
      </c>
      <c r="B464" t="s" s="116">
        <v>2091</v>
      </c>
      <c r="C464" t="s" s="227">
        <v>128</v>
      </c>
      <c r="D464" s="218">
        <v>7</v>
      </c>
      <c r="E464" s="85">
        <v>547</v>
      </c>
      <c r="F464" t="s" s="220">
        <v>141</v>
      </c>
      <c r="G464" t="s" s="221">
        <v>141</v>
      </c>
      <c r="H464" s="493">
        <v>56.14</v>
      </c>
      <c r="I464" s="223">
        <f>(R464/H464)*100</f>
        <v>2.778767367296046</v>
      </c>
      <c r="J464" s="224">
        <v>0.38</v>
      </c>
      <c r="K464" s="224">
        <v>0.39</v>
      </c>
      <c r="L464" s="223">
        <f>((K464/J464)-1)*100</f>
        <v>2.631578947368429</v>
      </c>
      <c r="M464" s="226">
        <v>42949</v>
      </c>
      <c r="N464" s="226">
        <v>42951</v>
      </c>
      <c r="O464" s="226">
        <v>42979</v>
      </c>
      <c r="P464" t="s" s="227">
        <v>147</v>
      </c>
      <c r="Q464" s="316"/>
      <c r="R464" s="225">
        <f>K464*4</f>
        <v>1.56</v>
      </c>
      <c r="S464" s="228">
        <f>IF(OR(W464&lt;0.01,W464="n/a"),"n/a",R464/W464*100)</f>
        <v>40.31007751937985</v>
      </c>
      <c r="T464" s="229">
        <f>IF(OR(W464&lt;0.01,Z464="n/a"),"n/a",(H464/SQRT(22.5*W464*(H464/Z464))-1)*100)</f>
        <v>0.2886445757219747</v>
      </c>
      <c r="U464" s="223">
        <f>IF(OR(W464&lt;0.01,W464="n/a"),"n/a",H464/W464)</f>
        <v>14.50645994832041</v>
      </c>
      <c r="V464" s="230">
        <v>12</v>
      </c>
      <c r="W464" s="222">
        <v>3.87</v>
      </c>
      <c r="X464" s="222">
        <v>1.92</v>
      </c>
      <c r="Y464" s="231">
        <v>4.83</v>
      </c>
      <c r="Z464" s="232">
        <v>1.56</v>
      </c>
      <c r="AA464" s="233">
        <v>11.5</v>
      </c>
      <c r="AB464" s="234">
        <v>-3.2</v>
      </c>
      <c r="AC464" s="235">
        <v>9.550000000000001</v>
      </c>
      <c r="AD464" s="236">
        <v>7.2</v>
      </c>
      <c r="AE464" s="236">
        <v>7.55</v>
      </c>
      <c r="AF464" s="237">
        <v>30</v>
      </c>
      <c r="AG464" s="238">
        <v>280133</v>
      </c>
      <c r="AH464" s="239">
        <v>79.59999999999999</v>
      </c>
      <c r="AI464" s="240">
        <v>1.33</v>
      </c>
      <c r="AJ464" s="241">
        <f>IF(OR(AD464&lt;0,AD464="n/a",AD464=0,AN464="n/a"),"n/a",AN464/AD464)</f>
        <v>3.589515479264344</v>
      </c>
      <c r="AK464" s="242">
        <f>IF(OR(AN464&lt;0,AN464="n/a",AO464&lt;0,AO464="n/a"),"n/a",AN464/AO464)</f>
        <v>7.507545844452703</v>
      </c>
      <c r="AL464" s="243">
        <f>((AP464/AQ464)^(1/1)-1)*100</f>
        <v>2.71186440677964</v>
      </c>
      <c r="AM464" s="243">
        <f>IF(AS464=0,"n/a",((AP464/AS464)^(1/3)-1)*100)</f>
        <v>9.623819800901989</v>
      </c>
      <c r="AN464" s="243">
        <f>IF(AV464=0,"n/a",((AP464/AV464)^(1/5)-1)*100)</f>
        <v>25.84451145070328</v>
      </c>
      <c r="AO464" s="244">
        <f>IF(BB464=0,"n/a",((AP464/BB464)^(1/10)-1)*100)</f>
        <v>3.442471346318809</v>
      </c>
      <c r="AP464" s="241">
        <v>1.515</v>
      </c>
      <c r="AQ464" s="241">
        <v>1.475</v>
      </c>
      <c r="AR464" s="241">
        <v>1.35</v>
      </c>
      <c r="AS464" s="241">
        <v>1.15</v>
      </c>
      <c r="AT464" s="245"/>
      <c r="AU464" s="241">
        <v>0.88</v>
      </c>
      <c r="AV464" s="241">
        <v>0.48</v>
      </c>
      <c r="AW464" s="245"/>
      <c r="AX464" s="583">
        <v>0.2</v>
      </c>
      <c r="AY464" s="394">
        <v>0.49</v>
      </c>
      <c r="AZ464" s="248">
        <v>1.3</v>
      </c>
      <c r="BA464" s="248">
        <v>1.18</v>
      </c>
      <c r="BB464" s="248">
        <v>1.08</v>
      </c>
      <c r="BC464" s="248">
        <v>1</v>
      </c>
      <c r="BD464" s="248">
        <v>0.93</v>
      </c>
      <c r="BE464" s="248">
        <v>0.75</v>
      </c>
      <c r="BF464" s="248">
        <v>0.55</v>
      </c>
      <c r="BG464" s="248">
        <v>0.5</v>
      </c>
      <c r="BH464" s="248">
        <v>0.45</v>
      </c>
      <c r="BI464" s="249">
        <v>0.3925</v>
      </c>
      <c r="BJ464" s="246">
        <f>SUM(AP464:BI464)</f>
        <v>15.6725</v>
      </c>
      <c r="BK464" s="250">
        <f>((AP464/AQ464)-1)*100</f>
        <v>2.71186440677964</v>
      </c>
      <c r="BL464" s="250">
        <f>((AQ464/AR464)-1)*100</f>
        <v>9.259259259259256</v>
      </c>
      <c r="BM464" s="250">
        <f>((AR464/AS464)-1)*100</f>
        <v>17.3913043478261</v>
      </c>
      <c r="BN464" s="250">
        <f>IF(AU464=0,0,IF(AU464&gt;AS464,0,((AS464/AU464)-1)*100))</f>
        <v>30.68181818181817</v>
      </c>
      <c r="BO464" s="250">
        <f>IF(AV464=0,0,IF(AV464&gt;AU464,0,((AU464/AV464)-1)*100))</f>
        <v>83.33333333333334</v>
      </c>
      <c r="BP464" s="250">
        <f>IF(AX464=0,0,IF(AX464&gt;AV464,0,((AV464/AX464)-1)*100))</f>
        <v>140</v>
      </c>
      <c r="BQ464" s="251">
        <f>IF(AY464=0,0,IF(AY464&gt;AX464,0,((AX464/AY464)-1)*100))</f>
        <v>0</v>
      </c>
      <c r="BR464" s="252">
        <f>IF(AZ464=0,0,IF(AZ464&gt;AY464,0,((AY464/AZ464)-1)*100))</f>
        <v>0</v>
      </c>
      <c r="BS464" s="252">
        <f>IF(BA464=0,0,IF(BA464&gt;AZ464,0,((AZ464/BA464)-1)*100))</f>
        <v>10.16949152542375</v>
      </c>
      <c r="BT464" s="252">
        <f>IF(BB464=0,0,IF(BB464&gt;BA464,0,((BA464/BB464)-1)*100))</f>
        <v>9.259259259259256</v>
      </c>
      <c r="BU464" s="252">
        <f>IF(BC464=0,0,IF(BC464&gt;BB464,0,((BB464/BC464)-1)*100))</f>
        <v>8.000000000000007</v>
      </c>
      <c r="BV464" s="252">
        <f>IF(BD464=0,0,IF(BD464&gt;BC464,0,((BC464/BD464)-1)*100))</f>
        <v>7.526881720430101</v>
      </c>
      <c r="BW464" s="252">
        <f>IF(BE464=0,0,IF(BE464&gt;BD464,0,((BD464/BE464)-1)*100))</f>
        <v>24</v>
      </c>
      <c r="BX464" s="252">
        <f>IF(BF464=0,0,IF(BF464&gt;BE464,0,((BE464/BF464)-1)*100))</f>
        <v>36.36363636363635</v>
      </c>
      <c r="BY464" s="252">
        <f>IF(BG464=0,0,IF(BG464&gt;BF464,0,((BF464/BG464)-1)*100))</f>
        <v>10.00000000000001</v>
      </c>
      <c r="BZ464" s="252">
        <f>IF(BH464=0,0,IF(BH464&gt;BG464,0,((BG464/BH464)-1)*100))</f>
        <v>11.11111111111112</v>
      </c>
      <c r="CA464" s="253">
        <f>IF(BI464=0,0,IF(BI464&gt;BH464,0,((BH464/BI464)-1)*100))</f>
        <v>14.64968152866242</v>
      </c>
      <c r="CB464" s="250">
        <f>AVERAGE(BK464:CA464)</f>
        <v>24.37986123750232</v>
      </c>
      <c r="CC464" s="250">
        <f>SQRT(AVERAGE((BK464-$CB464)^2,(BL464-$CB464)^2,(BM464-$CB464)^2,(BN464-$CB464)^2,(BO464-$CB464)^2,(BP464-$CB464)^2,(BQ464-$CB464)^2,(BR464-$CB464)^2,(BS464-$CB464)^2,(BT464-$CB464)^2,(BU464-$CB464)^2,(BV464-$CB464)^2,(BW464-$CB464)^2,(BX464-$CB464)^2,(BY464-$CB464)^2,(BZ464-$CB464)^2,(CA464-$CB464)^2))</f>
        <v>34.66065288116733</v>
      </c>
      <c r="CD464" t="s" s="116">
        <v>132</v>
      </c>
      <c r="CE464" s="254">
        <f>IF(AN464="n/a","n/a",IF(U464&lt;0,"n/a",IF(U464="n/a","n/a",I464+AN464-U464)))</f>
        <v>14.11681886967891</v>
      </c>
      <c r="CF464" s="254">
        <f>IF(AN464="n/a","n/a",I464+AN464)</f>
        <v>28.62327881799932</v>
      </c>
      <c r="CG464" s="250">
        <f>D464/10+(1000-E464)/100+IF(F464="N",2,IF(F464="Y",1,0))+IF(G464="N",2,IF(G464="Y",1,0))+IF(L464&gt;10,5,L464/2)+IF(S464&gt;100,0,IF(S464&lt;0,0,(100-S464)/10))+IF(U464&gt;100,0,IF(U464&lt;0,0,(100-U464)/10))+IF(X464="-",0,IF(X464="N/A",0,IF(X464&gt;5,0,5-X464)))+IF(Y464&gt;5,0,5-Y464)+IF(Z464="N/A",0,IF(Z464&gt;5,0,5-Z464))+IF(AB464&lt;0,0,IF(AB464="-",0,IF(AB464="N/A",0,IF(AB464&gt;10,5,AB464/2))))+IF(AC464="n/a",0,IF(AC464&lt;0,0,IF(AC464&gt;10,5,AC464/2)))+IF(AE464="n/a",0,IF(AE464&lt;0,0,IF(AE464&gt;10,5,AE464/2)))+AF464/10+IF(AG464&gt;100000,3,IF(AG464&gt;10000,2,IF(AG464&gt;1000,1,0)))+IF(AL464&gt;10,5,AL464/2)+IF(AM464="n/a",0,IF(AM464&gt;10,5,AM464/2))+IF(AN464="n/a",0,IF(AN464&gt;10,5,AN464/2))+IF(AO464="n/a",0,IF(AO464&lt;0,0,IF(AO464&gt;10,5,AO464/2)))+IF(CB464&gt;10,5,CB464/2)</f>
        <v>62.19321350391441</v>
      </c>
      <c r="CH464" s="255">
        <f>IF(AB464="n/a",1.03*AP464,IF(AB464&lt;0,1.01*AP464,IF(AB464&gt;10,1.1*AP464,(1+AB464/100)*AP464)))</f>
        <v>1.53015</v>
      </c>
      <c r="CI464" s="256">
        <f>IF($AC464="n/a",1.03*CH464,IF($AC464&lt;0,1.01*CH464,IF($AC464&gt;10,1.1*CH464,(1+$AC464/100)*CH464)))</f>
        <v>1.676279325</v>
      </c>
      <c r="CJ464" s="257">
        <f>IF($AE464="n/a",1.03*CI464,IF($AE464&lt;0,1.01*CI464,IF($AE464&gt;10,1.1*CI464,(1+$AE464/100)*CI464)))</f>
        <v>1.8028384140375</v>
      </c>
      <c r="CK464" s="257">
        <f>IF($AE464="n/a",1.03*CJ464,IF($AE464&lt;0,1.01*CJ464,IF($AE464&gt;10,1.1*CJ464,(1+$AE464/100)*CJ464)))</f>
        <v>1.938952714297331</v>
      </c>
      <c r="CL464" s="258">
        <f>IF($AE464="n/a",1.03*CK464,IF($AE464&lt;0,1.01*CK464,IF($AE464&gt;10,1.1*CK464,(1+$AE464/100)*CK464)))</f>
        <v>2.085343644226779</v>
      </c>
      <c r="CM464" s="256">
        <f>SUM(CH464:CL464)</f>
        <v>9.033564097561609</v>
      </c>
      <c r="CN464" s="253">
        <f>(CM464/H464)*100</f>
        <v>16.09113661838548</v>
      </c>
      <c r="CO464" s="259">
        <v>0.95</v>
      </c>
      <c r="CP464" s="260">
        <v>26.2</v>
      </c>
      <c r="CQ464" s="261">
        <v>-6.4</v>
      </c>
      <c r="CR464" s="260">
        <v>5.3</v>
      </c>
      <c r="CS464" s="261">
        <v>3</v>
      </c>
    </row>
    <row r="465" ht="11.25" customHeight="1">
      <c r="A465" t="s" s="116">
        <v>2092</v>
      </c>
      <c r="B465" t="s" s="116">
        <v>2093</v>
      </c>
      <c r="C465" t="s" s="227">
        <v>341</v>
      </c>
      <c r="D465" s="218">
        <v>8</v>
      </c>
      <c r="E465" s="85">
        <v>368</v>
      </c>
      <c r="F465" t="s" s="220">
        <v>129</v>
      </c>
      <c r="G465" t="s" s="221">
        <v>129</v>
      </c>
      <c r="H465" s="493">
        <v>15.21</v>
      </c>
      <c r="I465" s="223">
        <f>(R465/H465)*100</f>
        <v>1.840894148586456</v>
      </c>
      <c r="J465" s="224">
        <v>0.065</v>
      </c>
      <c r="K465" s="224">
        <v>0.07000000000000001</v>
      </c>
      <c r="L465" s="223">
        <f>((K465/J465)-1)*100</f>
        <v>7.692307692307709</v>
      </c>
      <c r="M465" s="226">
        <v>42793</v>
      </c>
      <c r="N465" s="226">
        <v>42795</v>
      </c>
      <c r="O465" s="226">
        <v>42809</v>
      </c>
      <c r="P465" t="s" s="227">
        <v>182</v>
      </c>
      <c r="Q465" s="325"/>
      <c r="R465" s="225">
        <f>K465*4</f>
        <v>0.28</v>
      </c>
      <c r="S465" s="228">
        <f>IF(OR(W465&lt;0.01,W465="n/a"),"n/a",R465/W465*100)</f>
        <v>73.68421052631579</v>
      </c>
      <c r="T465" s="229">
        <f>IF(OR(W465&lt;0.01,Z465="n/a"),"n/a",(H465/SQRT(22.5*W465*(H465/Z465))-1)*100)</f>
        <v>268.661876178387</v>
      </c>
      <c r="U465" s="223">
        <f>IF(OR(W465&lt;0.01,W465="n/a"),"n/a",H465/W465)</f>
        <v>40.02631578947368</v>
      </c>
      <c r="V465" s="230">
        <v>12</v>
      </c>
      <c r="W465" s="222">
        <v>0.38</v>
      </c>
      <c r="X465" s="222">
        <v>2.42</v>
      </c>
      <c r="Y465" s="231">
        <v>2.86</v>
      </c>
      <c r="Z465" s="232">
        <v>7.64</v>
      </c>
      <c r="AA465" s="233">
        <v>17.7</v>
      </c>
      <c r="AB465" s="234">
        <v>14.1</v>
      </c>
      <c r="AC465" s="235">
        <v>22.15</v>
      </c>
      <c r="AD465" s="236">
        <v>61.7</v>
      </c>
      <c r="AE465" s="236">
        <v>16.65</v>
      </c>
      <c r="AF465" s="237">
        <v>17</v>
      </c>
      <c r="AG465" s="238">
        <v>3664</v>
      </c>
      <c r="AH465" s="239">
        <v>6.8</v>
      </c>
      <c r="AI465" s="240">
        <v>5.6</v>
      </c>
      <c r="AJ465" s="241">
        <f>IF(OR(AD465&lt;0,AD465="n/a",AD465=0,AN465="n/a"),"n/a",AN465/AD465)</f>
        <v>0.4066106378775068</v>
      </c>
      <c r="AK465" t="s" s="265">
        <f>IF(OR(AN465&lt;0,AN465="n/a",AO465&lt;0,AO465="n/a"),"n/a",AN465/AO465)</f>
        <v>143</v>
      </c>
      <c r="AL465" s="243">
        <f>((AP465/AQ465)^(1/1)-1)*100</f>
        <v>8.888888888888879</v>
      </c>
      <c r="AM465" s="243">
        <f>IF(AS465=0,"n/a",((AP465/AS465)^(1/3)-1)*100)</f>
        <v>10.82332935251626</v>
      </c>
      <c r="AN465" s="243">
        <f>IF(AV465=0,"n/a",((AP465/AV465)^(1/5)-1)*100)</f>
        <v>25.08787635704217</v>
      </c>
      <c r="AO465" s="244">
        <f>IF(BB465=0,"n/a",((AP465/BB465)^(1/10)-1)*100)</f>
        <v>-2.635281938483192</v>
      </c>
      <c r="AP465" s="241">
        <v>0.245</v>
      </c>
      <c r="AQ465" s="241">
        <v>0.225</v>
      </c>
      <c r="AR465" s="241">
        <v>0.205</v>
      </c>
      <c r="AS465" s="241">
        <v>0.18</v>
      </c>
      <c r="AT465" s="245"/>
      <c r="AU465" s="241">
        <v>0.1</v>
      </c>
      <c r="AV465" s="321">
        <v>0.08</v>
      </c>
      <c r="AW465" s="245"/>
      <c r="AX465" s="246">
        <v>0.065</v>
      </c>
      <c r="AY465" s="394">
        <v>0.06</v>
      </c>
      <c r="AZ465" s="317">
        <v>0.255</v>
      </c>
      <c r="BA465" s="317">
        <v>0.32</v>
      </c>
      <c r="BB465" s="317">
        <v>0.32</v>
      </c>
      <c r="BC465" s="248">
        <v>0.29</v>
      </c>
      <c r="BD465" s="317">
        <v>0.26</v>
      </c>
      <c r="BE465" s="248">
        <v>0.13</v>
      </c>
      <c r="BF465" s="317">
        <v>0</v>
      </c>
      <c r="BG465" s="317">
        <v>0</v>
      </c>
      <c r="BH465" s="317">
        <v>0</v>
      </c>
      <c r="BI465" s="401">
        <v>0</v>
      </c>
      <c r="BJ465" s="246">
        <f>SUM(AP465:BI465)</f>
        <v>2.735</v>
      </c>
      <c r="BK465" s="250">
        <f>((AP465/AQ465)-1)*100</f>
        <v>8.888888888888879</v>
      </c>
      <c r="BL465" s="250">
        <f>((AQ465/AR465)-1)*100</f>
        <v>9.756097560975618</v>
      </c>
      <c r="BM465" s="250">
        <f>((AR465/AS465)-1)*100</f>
        <v>13.88888888888888</v>
      </c>
      <c r="BN465" s="250">
        <f>IF(AU465=0,0,IF(AU465&gt;AS465,0,((AS465/AU465)-1)*100))</f>
        <v>79.99999999999999</v>
      </c>
      <c r="BO465" s="250">
        <f>IF(AV465=0,0,IF(AV465&gt;AU465,0,((AU465/AV465)-1)*100))</f>
        <v>25</v>
      </c>
      <c r="BP465" s="250">
        <f>IF(AX465=0,0,IF(AX465&gt;AV465,0,((AV465/AX465)-1)*100))</f>
        <v>23.07692307692308</v>
      </c>
      <c r="BQ465" s="251">
        <f>IF(AY465=0,0,IF(AY465&gt;AX465,0,((AX465/AY465)-1)*100))</f>
        <v>8.333333333333348</v>
      </c>
      <c r="BR465" s="252">
        <f>IF(AZ465=0,0,IF(AZ465&gt;AY465,0,((AY465/AZ465)-1)*100))</f>
        <v>0</v>
      </c>
      <c r="BS465" s="252">
        <f>IF(BA465=0,0,IF(BA465&gt;AZ465,0,((AZ465/BA465)-1)*100))</f>
        <v>0</v>
      </c>
      <c r="BT465" s="252">
        <f>IF(BB465=0,0,IF(BB465&gt;BA465,0,((BA465/BB465)-1)*100))</f>
        <v>0</v>
      </c>
      <c r="BU465" s="252">
        <f>IF(BC465=0,0,IF(BC465&gt;BB465,0,((BB465/BC465)-1)*100))</f>
        <v>10.34482758620692</v>
      </c>
      <c r="BV465" s="252">
        <f>IF(BD465=0,0,IF(BD465&gt;BC465,0,((BC465/BD465)-1)*100))</f>
        <v>11.53846153846152</v>
      </c>
      <c r="BW465" s="252">
        <f>IF(BE465=0,0,IF(BE465&gt;BD465,0,((BD465/BE465)-1)*100))</f>
        <v>100</v>
      </c>
      <c r="BX465" s="252">
        <f>IF(BF465=0,0,IF(BF465&gt;BE465,0,((BE465/BF465)-1)*100))</f>
        <v>0</v>
      </c>
      <c r="BY465" s="252">
        <f>IF(BG465=0,0,IF(BG465&gt;BF465,0,((BF465/BG465)-1)*100))</f>
        <v>0</v>
      </c>
      <c r="BZ465" s="252">
        <f>IF(BH465=0,0,IF(BH465&gt;BG465,0,((BG465/BH465)-1)*100))</f>
        <v>0</v>
      </c>
      <c r="CA465" s="253">
        <f>IF(BI465=0,0,IF(BI465&gt;BH465,0,((BH465/BI465)-1)*100))</f>
        <v>0</v>
      </c>
      <c r="CB465" s="250">
        <f>AVERAGE(BK465:CA465)</f>
        <v>17.10749534551049</v>
      </c>
      <c r="CC465" s="250">
        <f>SQRT(AVERAGE((BK465-$CB465)^2,(BL465-$CB465)^2,(BM465-$CB465)^2,(BN465-$CB465)^2,(BO465-$CB465)^2,(BP465-$CB465)^2,(BQ465-$CB465)^2,(BR465-$CB465)^2,(BS465-$CB465)^2,(BT465-$CB465)^2,(BU465-$CB465)^2,(BV465-$CB465)^2,(BW465-$CB465)^2,(BX465-$CB465)^2,(BY465-$CB465)^2,(BZ465-$CB465)^2,(CA465-$CB465)^2))</f>
        <v>27.92732864220836</v>
      </c>
      <c r="CD465" t="s" s="116">
        <v>302</v>
      </c>
      <c r="CE465" s="254">
        <f>IF(AN465="n/a","n/a",IF(U465&lt;0,"n/a",IF(U465="n/a","n/a",I465+AN465-U465)))</f>
        <v>-13.09754528384506</v>
      </c>
      <c r="CF465" s="254">
        <f>IF(AN465="n/a","n/a",I465+AN465)</f>
        <v>26.92877050562863</v>
      </c>
      <c r="CG465" s="250">
        <f>D465/10+(1000-E465)/100+IF(F465="N",2,IF(F465="Y",1,0))+IF(G465="N",2,IF(G465="Y",1,0))+IF(L465&gt;10,5,L465/2)+IF(S465&gt;100,0,IF(S465&lt;0,0,(100-S465)/10))+IF(U465&gt;100,0,IF(U465&lt;0,0,(100-U465)/10))+IF(X465="-",0,IF(X465="N/A",0,IF(X465&gt;5,0,5-X465)))+IF(Y465&gt;5,0,5-Y465)+IF(Z465="N/A",0,IF(Z465&gt;5,0,5-Z465))+IF(AB465&lt;0,0,IF(AB465="-",0,IF(AB465="N/A",0,IF(AB465&gt;10,5,AB465/2))))+IF(AC465="n/a",0,IF(AC465&lt;0,0,IF(AC465&gt;10,5,AC465/2)))+IF(AE465="n/a",0,IF(AE465&lt;0,0,IF(AE465&gt;10,5,AE465/2)))+AF465/10+IF(AG465&gt;100000,3,IF(AG465&gt;10000,2,IF(AG465&gt;1000,1,0)))+IF(AL465&gt;10,5,AL465/2)+IF(AM465="n/a",0,IF(AM465&gt;10,5,AM465/2))+IF(AN465="n/a",0,IF(AN465&gt;10,5,AN465/2))+IF(AO465="n/a",0,IF(AO465&lt;0,0,IF(AO465&gt;10,5,AO465/2)))+IF(CB465&gt;10,5,CB465/2)</f>
        <v>61.45954565901935</v>
      </c>
      <c r="CH465" s="255">
        <f>IF(AB465="n/a",1.03*AP465,IF(AB465&lt;0,1.01*AP465,IF(AB465&gt;10,1.1*AP465,(1+AB465/100)*AP465)))</f>
        <v>0.2695</v>
      </c>
      <c r="CI465" s="256">
        <f>IF($AC465="n/a",1.03*CH465,IF($AC465&lt;0,1.01*CH465,IF($AC465&gt;10,1.1*CH465,(1+$AC465/100)*CH465)))</f>
        <v>0.29645</v>
      </c>
      <c r="CJ465" s="257">
        <f>IF($AE465="n/a",1.03*CI465,IF($AE465&lt;0,1.01*CI465,IF($AE465&gt;10,1.1*CI465,(1+$AE465/100)*CI465)))</f>
        <v>0.3260950000000001</v>
      </c>
      <c r="CK465" s="257">
        <f>IF($AE465="n/a",1.03*CJ465,IF($AE465&lt;0,1.01*CJ465,IF($AE465&gt;10,1.1*CJ465,(1+$AE465/100)*CJ465)))</f>
        <v>0.3587045000000001</v>
      </c>
      <c r="CL465" s="258">
        <f>IF($AE465="n/a",1.03*CK465,IF($AE465&lt;0,1.01*CK465,IF($AE465&gt;10,1.1*CK465,(1+$AE465/100)*CK465)))</f>
        <v>0.3945749500000001</v>
      </c>
      <c r="CM465" s="256">
        <f>SUM(CH465:CL465)</f>
        <v>1.645324450000001</v>
      </c>
      <c r="CN465" s="253">
        <f>(CM465/H465)*100</f>
        <v>10.81738625904011</v>
      </c>
      <c r="CO465" s="259">
        <v>0.93</v>
      </c>
      <c r="CP465" s="260">
        <v>43.2</v>
      </c>
      <c r="CQ465" s="261">
        <v>-8.699999999999999</v>
      </c>
      <c r="CR465" s="260">
        <v>0.1</v>
      </c>
      <c r="CS465" s="261">
        <v>2.6</v>
      </c>
    </row>
    <row r="466" ht="11.25" customHeight="1">
      <c r="A466" t="s" s="146">
        <v>2094</v>
      </c>
      <c r="B466" t="s" s="146">
        <v>2095</v>
      </c>
      <c r="C466" t="s" s="273">
        <v>128</v>
      </c>
      <c r="D466" s="267">
        <v>7</v>
      </c>
      <c r="E466" s="85">
        <v>491</v>
      </c>
      <c r="F466" t="s" s="151">
        <v>55</v>
      </c>
      <c r="G466" t="s" s="152">
        <v>55</v>
      </c>
      <c r="H466" s="496">
        <v>40.4</v>
      </c>
      <c r="I466" s="269">
        <f>(R466/H466)*100</f>
        <v>2.574257425742574</v>
      </c>
      <c r="J466" s="270">
        <v>0.24</v>
      </c>
      <c r="K466" s="270">
        <v>0.26</v>
      </c>
      <c r="L466" s="269">
        <f>((K466/J466)-1)*100</f>
        <v>8.333333333333348</v>
      </c>
      <c r="M466" s="272">
        <v>42802</v>
      </c>
      <c r="N466" s="272">
        <v>42804</v>
      </c>
      <c r="O466" s="272">
        <v>42826</v>
      </c>
      <c r="P466" t="s" s="273">
        <v>177</v>
      </c>
      <c r="Q466" s="354"/>
      <c r="R466" s="271">
        <f>K466*4</f>
        <v>1.04</v>
      </c>
      <c r="S466" s="275">
        <f>IF(OR(W466&lt;0.01,W466="n/a"),"n/a",R466/W466*100)</f>
        <v>44.63519313304721</v>
      </c>
      <c r="T466" s="276">
        <f>IF(OR(W466&lt;0.01,Z466="n/a"),"n/a",(H466/SQRT(22.5*W466*(H466/Z466))-1)*100)</f>
        <v>-0.2951422686851113</v>
      </c>
      <c r="U466" s="269">
        <f>IF(OR(W466&lt;0.01,W466="n/a"),"n/a",H466/W466)</f>
        <v>17.33905579399142</v>
      </c>
      <c r="V466" s="277">
        <v>12</v>
      </c>
      <c r="W466" s="268">
        <v>2.33</v>
      </c>
      <c r="X466" s="268">
        <v>1.73</v>
      </c>
      <c r="Y466" s="278">
        <v>5.36</v>
      </c>
      <c r="Z466" s="279">
        <v>1.29</v>
      </c>
      <c r="AA466" s="280">
        <v>6.6</v>
      </c>
      <c r="AB466" s="281">
        <v>0.4</v>
      </c>
      <c r="AC466" s="282">
        <v>10.22</v>
      </c>
      <c r="AD466" s="283">
        <v>5.6</v>
      </c>
      <c r="AE466" s="283">
        <v>10</v>
      </c>
      <c r="AF466" s="284">
        <v>6</v>
      </c>
      <c r="AG466" s="285">
        <v>1762</v>
      </c>
      <c r="AH466" s="286">
        <v>0.6</v>
      </c>
      <c r="AI466" s="287">
        <v>0.12</v>
      </c>
      <c r="AJ466" s="288">
        <f>IF(OR(AD466&lt;0,AD466="n/a",AD466=0,AN466="n/a"),"n/a",AN466/AD466)</f>
        <v>1.718969274159896</v>
      </c>
      <c r="AK466" t="s" s="368">
        <f>IF(OR(AN466&lt;0,AN466="n/a",AO466&lt;0,AO466="n/a"),"n/a",AN466/AO466)</f>
        <v>143</v>
      </c>
      <c r="AL466" s="290">
        <f>((AP466/AQ466)^(1/1)-1)*100</f>
        <v>4.39560439560438</v>
      </c>
      <c r="AM466" s="290">
        <f>IF(AS466=0,"n/a",((AP466/AS466)^(1/3)-1)*100)</f>
        <v>7.721734501594191</v>
      </c>
      <c r="AN466" s="290">
        <f>IF(AV466=0,"n/a",((AP466/AV466)^(1/5)-1)*100)</f>
        <v>9.626227935295418</v>
      </c>
      <c r="AO466" s="291">
        <f>IF(BB466=0,"n/a",((AP466/BB466)^(1/10)-1)*100)</f>
        <v>-1.042864675149269</v>
      </c>
      <c r="AP466" s="288">
        <v>0.95</v>
      </c>
      <c r="AQ466" s="288">
        <v>0.91</v>
      </c>
      <c r="AR466" s="288">
        <v>0.86</v>
      </c>
      <c r="AS466" s="288">
        <v>0.76</v>
      </c>
      <c r="AT466" s="292"/>
      <c r="AU466" s="288">
        <v>0.68</v>
      </c>
      <c r="AV466" s="288">
        <v>0.6</v>
      </c>
      <c r="AW466" s="292"/>
      <c r="AX466" s="524">
        <v>0.5600000000000001</v>
      </c>
      <c r="AY466" s="403">
        <v>0.98</v>
      </c>
      <c r="AZ466" s="295">
        <v>1.115</v>
      </c>
      <c r="BA466" s="295">
        <v>1.09</v>
      </c>
      <c r="BB466" s="295">
        <v>1.055</v>
      </c>
      <c r="BC466" s="295">
        <v>1.03</v>
      </c>
      <c r="BD466" s="295">
        <v>0.99</v>
      </c>
      <c r="BE466" s="295">
        <v>0.955</v>
      </c>
      <c r="BF466" s="295">
        <v>0.93</v>
      </c>
      <c r="BG466" s="295">
        <v>0.915</v>
      </c>
      <c r="BH466" s="295">
        <v>0.89</v>
      </c>
      <c r="BI466" s="296">
        <v>0.87</v>
      </c>
      <c r="BJ466" s="293">
        <f>SUM(AP466:BI466)</f>
        <v>16.14</v>
      </c>
      <c r="BK466" s="297">
        <f>((AP466/AQ466)-1)*100</f>
        <v>4.39560439560438</v>
      </c>
      <c r="BL466" s="297">
        <f>((AQ466/AR466)-1)*100</f>
        <v>5.813953488372103</v>
      </c>
      <c r="BM466" s="297">
        <f>((AR466/AS466)-1)*100</f>
        <v>13.1578947368421</v>
      </c>
      <c r="BN466" s="297">
        <f>IF(AU466=0,0,IF(AU466&gt;AS466,0,((AS466/AU466)-1)*100))</f>
        <v>11.76470588235294</v>
      </c>
      <c r="BO466" s="297">
        <f>IF(AV466=0,0,IF(AV466&gt;AU466,0,((AU466/AV466)-1)*100))</f>
        <v>13.33333333333335</v>
      </c>
      <c r="BP466" s="297">
        <f>IF(AX466=0,0,IF(AX466&gt;AV466,0,((AV466/AX466)-1)*100))</f>
        <v>7.14285714285714</v>
      </c>
      <c r="BQ466" s="298">
        <f>IF(AY466=0,0,IF(AY466&gt;AX466,0,((AX466/AY466)-1)*100))</f>
        <v>0</v>
      </c>
      <c r="BR466" s="299">
        <f>IF(AZ466=0,0,IF(AZ466&gt;AY466,0,((AY466/AZ466)-1)*100))</f>
        <v>0</v>
      </c>
      <c r="BS466" s="299">
        <f>IF(BA466=0,0,IF(BA466&gt;AZ466,0,((AZ466/BA466)-1)*100))</f>
        <v>2.293577981651373</v>
      </c>
      <c r="BT466" s="299">
        <f>IF(BB466=0,0,IF(BB466&gt;BA466,0,((BA466/BB466)-1)*100))</f>
        <v>3.31753554502372</v>
      </c>
      <c r="BU466" s="299">
        <f>IF(BC466=0,0,IF(BC466&gt;BB466,0,((BB466/BC466)-1)*100))</f>
        <v>2.427184466019416</v>
      </c>
      <c r="BV466" s="299">
        <f>IF(BD466=0,0,IF(BD466&gt;BC466,0,((BC466/BD466)-1)*100))</f>
        <v>4.040404040404044</v>
      </c>
      <c r="BW466" s="299">
        <f>IF(BE466=0,0,IF(BE466&gt;BD466,0,((BD466/BE466)-1)*100))</f>
        <v>3.664921465968596</v>
      </c>
      <c r="BX466" s="299">
        <f>IF(BF466=0,0,IF(BF466&gt;BE466,0,((BE466/BF466)-1)*100))</f>
        <v>2.68817204301075</v>
      </c>
      <c r="BY466" s="299">
        <f>IF(BG466=0,0,IF(BG466&gt;BF466,0,((BF466/BG466)-1)*100))</f>
        <v>1.639344262295084</v>
      </c>
      <c r="BZ466" s="299">
        <f>IF(BH466=0,0,IF(BH466&gt;BG466,0,((BG466/BH466)-1)*100))</f>
        <v>2.80898876404494</v>
      </c>
      <c r="CA466" s="300">
        <f>IF(BI466=0,0,IF(BI466&gt;BH466,0,((BH466/BI466)-1)*100))</f>
        <v>2.298850574712641</v>
      </c>
      <c r="CB466" s="297">
        <f>AVERAGE(BK466:CA466)</f>
        <v>4.752195771911329</v>
      </c>
      <c r="CC466" s="297">
        <f>SQRT(AVERAGE((BK466-$CB466)^2,(BL466-$CB466)^2,(BM466-$CB466)^2,(BN466-$CB466)^2,(BO466-$CB466)^2,(BP466-$CB466)^2,(BQ466-$CB466)^2,(BR466-$CB466)^2,(BS466-$CB466)^2,(BT466-$CB466)^2,(BU466-$CB466)^2,(BV466-$CB466)^2,(BW466-$CB466)^2,(BX466-$CB466)^2,(BY466-$CB466)^2,(BZ466-$CB466)^2,(CA466-$CB466)^2))</f>
        <v>4.091210157610345</v>
      </c>
      <c r="CD466" t="s" s="146">
        <v>132</v>
      </c>
      <c r="CE466" s="301">
        <f>IF(AN466="n/a","n/a",IF(U466&lt;0,"n/a",IF(U466="n/a","n/a",I466+AN466-U466)))</f>
        <v>-5.138570432953424</v>
      </c>
      <c r="CF466" s="301">
        <f>IF(AN466="n/a","n/a",I466+AN466)</f>
        <v>12.20048536103799</v>
      </c>
      <c r="CG466" s="297">
        <f>D466/10+(1000-E466)/100+IF(F466="N",2,IF(F466="Y",1,0))+IF(G466="N",2,IF(G466="Y",1,0))+IF(L466&gt;10,5,L466/2)+IF(S466&gt;100,0,IF(S466&lt;0,0,(100-S466)/10))+IF(U466&gt;100,0,IF(U466&lt;0,0,(100-U466)/10))+IF(X466="-",0,IF(X466="N/A",0,IF(X466&gt;5,0,5-X466)))+IF(Y466&gt;5,0,5-Y466)+IF(Z466="N/A",0,IF(Z466&gt;5,0,5-Z466))+IF(AB466&lt;0,0,IF(AB466="-",0,IF(AB466="N/A",0,IF(AB466&gt;10,5,AB466/2))))+IF(AC466="n/a",0,IF(AC466&lt;0,0,IF(AC466&gt;10,5,AC466/2)))+IF(AE466="n/a",0,IF(AE466&lt;0,0,IF(AE466&gt;10,5,AE466/2)))+AF466/10+IF(AG466&gt;100000,3,IF(AG466&gt;10000,2,IF(AG466&gt;1000,1,0)))+IF(AL466&gt;10,5,AL466/2)+IF(AM466="n/a",0,IF(AM466&gt;10,5,AM466/2))+IF(AN466="n/a",0,IF(AN466&gt;10,5,AN466/2))+IF(AO466="n/a",0,IF(AO466&lt;0,0,IF(AO466&gt;10,5,AO466/2)))+IF(CB466&gt;10,5,CB466/2)</f>
        <v>59.78712307616547</v>
      </c>
      <c r="CH466" s="302">
        <f>IF(AB466="n/a",1.03*AP466,IF(AB466&lt;0,1.01*AP466,IF(AB466&gt;10,1.1*AP466,(1+AB466/100)*AP466)))</f>
        <v>0.9538</v>
      </c>
      <c r="CI466" s="303">
        <f>IF($AC466="n/a",1.03*CH466,IF($AC466&lt;0,1.01*CH466,IF($AC466&gt;10,1.1*CH466,(1+$AC466/100)*CH466)))</f>
        <v>1.04918</v>
      </c>
      <c r="CJ466" s="304">
        <f>IF($AE466="n/a",1.03*CI466,IF($AE466&lt;0,1.01*CI466,IF($AE466&gt;10,1.1*CI466,(1+$AE466/100)*CI466)))</f>
        <v>1.154098</v>
      </c>
      <c r="CK466" s="304">
        <f>IF($AE466="n/a",1.03*CJ466,IF($AE466&lt;0,1.01*CJ466,IF($AE466&gt;10,1.1*CJ466,(1+$AE466/100)*CJ466)))</f>
        <v>1.2695078</v>
      </c>
      <c r="CL466" s="305">
        <f>IF($AE466="n/a",1.03*CK466,IF($AE466&lt;0,1.01*CK466,IF($AE466&gt;10,1.1*CK466,(1+$AE466/100)*CK466)))</f>
        <v>1.39645858</v>
      </c>
      <c r="CM466" s="303">
        <f>SUM(CH466:CL466)</f>
        <v>5.823044380000001</v>
      </c>
      <c r="CN466" s="300">
        <f>(CM466/H466)*100</f>
        <v>14.41347618811882</v>
      </c>
      <c r="CO466" s="306">
        <v>1.02</v>
      </c>
      <c r="CP466" s="307">
        <v>25.8</v>
      </c>
      <c r="CQ466" s="308">
        <v>-8.6</v>
      </c>
      <c r="CR466" s="307">
        <v>2.3</v>
      </c>
      <c r="CS466" s="308">
        <v>3</v>
      </c>
    </row>
    <row r="467" ht="11.25" customHeight="1">
      <c r="A467" t="s" s="110">
        <v>2096</v>
      </c>
      <c r="B467" t="s" s="110">
        <v>2097</v>
      </c>
      <c r="C467" t="s" s="173">
        <v>128</v>
      </c>
      <c r="D467" s="174">
        <v>7</v>
      </c>
      <c r="E467" s="85">
        <v>509</v>
      </c>
      <c r="F467" t="s" s="118">
        <v>129</v>
      </c>
      <c r="G467" t="s" s="113">
        <v>129</v>
      </c>
      <c r="H467" s="495">
        <v>24.45</v>
      </c>
      <c r="I467" s="177">
        <f>(R467/H467)*100</f>
        <v>2.94478527607362</v>
      </c>
      <c r="J467" s="311">
        <v>0.17</v>
      </c>
      <c r="K467" s="311">
        <v>0.18</v>
      </c>
      <c r="L467" s="177">
        <f>((K467/J467)-1)*100</f>
        <v>5.88235294117645</v>
      </c>
      <c r="M467" s="179">
        <v>42863</v>
      </c>
      <c r="N467" s="179">
        <v>42865</v>
      </c>
      <c r="O467" s="179">
        <v>42879</v>
      </c>
      <c r="P467" t="s" s="173">
        <v>788</v>
      </c>
      <c r="Q467" s="397"/>
      <c r="R467" s="180">
        <f>K467*4</f>
        <v>0.72</v>
      </c>
      <c r="S467" s="181">
        <f>IF(OR(W467&lt;0.01,W467="n/a"),"n/a",R467/W467*100)</f>
        <v>47.05882352941176</v>
      </c>
      <c r="T467" s="182">
        <f>IF(OR(W467&lt;0.01,Z467="n/a"),"n/a",(H467/SQRT(22.5*W467*(H467/Z467))-1)*100)</f>
        <v>25.85048361678837</v>
      </c>
      <c r="U467" s="177">
        <f>IF(OR(W467&lt;0.01,W467="n/a"),"n/a",H467/W467)</f>
        <v>15.98039215686275</v>
      </c>
      <c r="V467" s="183">
        <v>12</v>
      </c>
      <c r="W467" s="176">
        <v>1.53</v>
      </c>
      <c r="X467" t="s" s="369">
        <v>143</v>
      </c>
      <c r="Y467" s="184">
        <v>5.52</v>
      </c>
      <c r="Z467" s="185">
        <v>2.23</v>
      </c>
      <c r="AA467" s="186">
        <v>14.5</v>
      </c>
      <c r="AB467" s="187">
        <v>5.4</v>
      </c>
      <c r="AC467" s="188">
        <v>8.970000000000001</v>
      </c>
      <c r="AD467" s="189">
        <v>14</v>
      </c>
      <c r="AE467" t="s" s="392">
        <v>143</v>
      </c>
      <c r="AF467" s="190">
        <v>1</v>
      </c>
      <c r="AG467" s="191">
        <v>387</v>
      </c>
      <c r="AH467" s="192">
        <v>3.3</v>
      </c>
      <c r="AI467" s="193">
        <v>0.25</v>
      </c>
      <c r="AJ467" s="194">
        <f>IF(OR(AD467&lt;0,AD467="n/a",AD467=0,AN467="n/a"),"n/a",AN467/AD467)</f>
        <v>1.782022923028118</v>
      </c>
      <c r="AK467" s="690">
        <f>IF(OR(AN467&lt;0,AN467="n/a",AO467&lt;0,AO467="n/a"),"n/a",AN467/AO467)</f>
        <v>54.33633072319648</v>
      </c>
      <c r="AL467" s="196">
        <f>((AP467/AQ467)^(1/1)-1)*100</f>
        <v>8.064516129032274</v>
      </c>
      <c r="AM467" s="196">
        <f>IF(AS467=0,"n/a",((AP467/AS467)^(1/3)-1)*100)</f>
        <v>16.84456177631968</v>
      </c>
      <c r="AN467" s="196">
        <f>IF(AV467=0,"n/a",((AP467/AV467)^(1/5)-1)*100)</f>
        <v>24.94832092239365</v>
      </c>
      <c r="AO467" s="197">
        <f>IF(BB467=0,"n/a",((AP467/BB467)^(1/10)-1)*100)</f>
        <v>0.4591462211441355</v>
      </c>
      <c r="AP467" s="194">
        <v>0.67</v>
      </c>
      <c r="AQ467" s="194">
        <v>0.62</v>
      </c>
      <c r="AR467" s="194">
        <v>0.49</v>
      </c>
      <c r="AS467" s="194">
        <v>0.42</v>
      </c>
      <c r="AT467" s="199"/>
      <c r="AU467" s="194">
        <v>0.36</v>
      </c>
      <c r="AV467" s="194">
        <v>0.22</v>
      </c>
      <c r="AW467" s="199"/>
      <c r="AX467" s="398">
        <v>0.05</v>
      </c>
      <c r="AY467" s="370">
        <v>0.09</v>
      </c>
      <c r="AZ467" s="203">
        <v>0.64</v>
      </c>
      <c r="BA467" s="203">
        <v>0.64</v>
      </c>
      <c r="BB467" s="203">
        <v>0.64</v>
      </c>
      <c r="BC467" s="202">
        <v>0.64</v>
      </c>
      <c r="BD467" s="202">
        <v>0.62476</v>
      </c>
      <c r="BE467" s="202">
        <v>0.60952</v>
      </c>
      <c r="BF467" s="202">
        <v>0.6</v>
      </c>
      <c r="BG467" s="202">
        <v>0.14286</v>
      </c>
      <c r="BH467" s="203">
        <v>0</v>
      </c>
      <c r="BI467" s="204">
        <v>0</v>
      </c>
      <c r="BJ467" s="200">
        <f>SUM(AP467:BI467)</f>
        <v>7.457139999999999</v>
      </c>
      <c r="BK467" s="205">
        <f>((AP467/AQ467)-1)*100</f>
        <v>8.064516129032274</v>
      </c>
      <c r="BL467" s="205">
        <f>((AQ467/AR467)-1)*100</f>
        <v>26.53061224489797</v>
      </c>
      <c r="BM467" s="205">
        <f>((AR467/AS467)-1)*100</f>
        <v>16.66666666666667</v>
      </c>
      <c r="BN467" s="205">
        <f>IF(AU467=0,0,IF(AU467&gt;AS467,0,((AS467/AU467)-1)*100))</f>
        <v>16.66666666666667</v>
      </c>
      <c r="BO467" s="205">
        <f>IF(AV467=0,0,IF(AV467&gt;AU467,0,((AU467/AV467)-1)*100))</f>
        <v>63.63636363636363</v>
      </c>
      <c r="BP467" s="205">
        <f>IF(AX467=0,0,IF(AX467&gt;AV467,0,((AV467/AX467)-1)*100))</f>
        <v>339.9999999999999</v>
      </c>
      <c r="BQ467" s="206">
        <f>IF(AY467=0,0,IF(AY467&gt;AX467,0,((AX467/AY467)-1)*100))</f>
        <v>0</v>
      </c>
      <c r="BR467" s="207">
        <f>IF(AZ467=0,0,IF(AZ467&gt;AY467,0,((AY467/AZ467)-1)*100))</f>
        <v>0</v>
      </c>
      <c r="BS467" s="207">
        <f>IF(BA467=0,0,IF(BA467&gt;AZ467,0,((AZ467/BA467)-1)*100))</f>
        <v>0</v>
      </c>
      <c r="BT467" s="207">
        <f>IF(BB467=0,0,IF(BB467&gt;BA467,0,((BA467/BB467)-1)*100))</f>
        <v>0</v>
      </c>
      <c r="BU467" s="207">
        <f>IF(BC467=0,0,IF(BC467&gt;BB467,0,((BB467/BC467)-1)*100))</f>
        <v>0</v>
      </c>
      <c r="BV467" s="207">
        <f>IF(BD467=0,0,IF(BD467&gt;BC467,0,((BC467/BD467)-1)*100))</f>
        <v>2.439336705294837</v>
      </c>
      <c r="BW467" s="207">
        <f>IF(BE467=0,0,IF(BE467&gt;BD467,0,((BD467/BE467)-1)*100))</f>
        <v>2.50032812705081</v>
      </c>
      <c r="BX467" s="207">
        <f>IF(BF467=0,0,IF(BF467&gt;BE467,0,((BE467/BF467)-1)*100))</f>
        <v>1.58666666666667</v>
      </c>
      <c r="BY467" s="207">
        <f>IF(BG467=0,0,IF(BG467&gt;BF467,0,((BF467/BG467)-1)*100))</f>
        <v>319.9916001679966</v>
      </c>
      <c r="BZ467" s="207">
        <f>IF(BH467=0,0,IF(BH467&gt;BG467,0,((BG467/BH467)-1)*100))</f>
        <v>0</v>
      </c>
      <c r="CA467" s="208">
        <f>IF(BI467=0,0,IF(BI467&gt;BH467,0,((BH467/BI467)-1)*100))</f>
        <v>0</v>
      </c>
      <c r="CB467" s="205">
        <f>AVERAGE(BK467:CA467)</f>
        <v>46.94604453003742</v>
      </c>
      <c r="CC467" s="205">
        <f>SQRT(AVERAGE((BK467-$CB467)^2,(BL467-$CB467)^2,(BM467-$CB467)^2,(BN467-$CB467)^2,(BO467-$CB467)^2,(BP467-$CB467)^2,(BQ467-$CB467)^2,(BR467-$CB467)^2,(BS467-$CB467)^2,(BT467-$CB467)^2,(BU467-$CB467)^2,(BV467-$CB467)^2,(BW467-$CB467)^2,(BX467-$CB467)^2,(BY467-$CB467)^2,(BZ467-$CB467)^2,(CA467-$CB467)^2))</f>
        <v>104.5766162095057</v>
      </c>
      <c r="CD467" t="s" s="110">
        <v>132</v>
      </c>
      <c r="CE467" s="209">
        <f>IF(AN467="n/a","n/a",IF(U467&lt;0,"n/a",IF(U467="n/a","n/a",I467+AN467-U467)))</f>
        <v>11.91271404160453</v>
      </c>
      <c r="CF467" s="209">
        <f>IF(AN467="n/a","n/a",I467+AN467)</f>
        <v>27.89310619846727</v>
      </c>
      <c r="CG467" s="205">
        <f>D467/10+(1000-E467)/100+IF(F467="N",2,IF(F467="Y",1,0))+IF(G467="N",2,IF(G467="Y",1,0))+IF(L467&gt;10,5,L467/2)+IF(S467&gt;100,0,IF(S467&lt;0,0,(100-S467)/10))+IF(U467&gt;100,0,IF(U467&lt;0,0,(100-U467)/10))+IF(X467="-",0,IF(X467="N/A",0,IF(X467&gt;5,0,5-X467)))+IF(Y467&gt;5,0,5-Y467)+IF(Z467="N/A",0,IF(Z467&gt;5,0,5-Z467))+IF(AB467&lt;0,0,IF(AB467="-",0,IF(AB467="N/A",0,IF(AB467&gt;10,5,AB467/2))))+IF(AC467="n/a",0,IF(AC467&lt;0,0,IF(AC467&gt;10,5,AC467/2)))+IF(AE467="n/a",0,IF(AE467&lt;0,0,IF(AE467&gt;10,5,AE467/2)))+AF467/10+IF(AG467&gt;100000,3,IF(AG467&gt;10000,2,IF(AG467&gt;1000,1,0)))+IF(AL467&gt;10,5,AL467/2)+IF(AM467="n/a",0,IF(AM467&gt;10,5,AM467/2))+IF(AN467="n/a",0,IF(AN467&gt;10,5,AN467/2))+IF(AO467="n/a",0,IF(AO467&lt;0,0,IF(AO467&gt;10,5,AO467/2)))+IF(CB467&gt;10,5,CB467/2)</f>
        <v>51.56408607704898</v>
      </c>
      <c r="CH467" s="315">
        <f>IF(AB467="n/a",1.03*AP467,IF(AB467&lt;0,1.01*AP467,IF(AB467&gt;10,1.1*AP467,(1+AB467/100)*AP467)))</f>
        <v>0.70618</v>
      </c>
      <c r="CI467" s="211">
        <f>IF($AC467="n/a",1.03*CH467,IF($AC467&lt;0,1.01*CH467,IF($AC467&gt;10,1.1*CH467,(1+$AC467/100)*CH467)))</f>
        <v>0.7695243460000001</v>
      </c>
      <c r="CJ467" s="212">
        <f>IF($AE467="n/a",1.03*CI467,IF($AE467&lt;0,1.01*CI467,IF($AE467&gt;10,1.1*CI467,(1+$AE467/100)*CI467)))</f>
        <v>0.7926100763800001</v>
      </c>
      <c r="CK467" s="212">
        <f>IF($AE467="n/a",1.03*CJ467,IF($AE467&lt;0,1.01*CJ467,IF($AE467&gt;10,1.1*CJ467,(1+$AE467/100)*CJ467)))</f>
        <v>0.8163883786714001</v>
      </c>
      <c r="CL467" s="210">
        <f>IF($AE467="n/a",1.03*CK467,IF($AE467&lt;0,1.01*CK467,IF($AE467&gt;10,1.1*CK467,(1+$AE467/100)*CK467)))</f>
        <v>0.8408800300315421</v>
      </c>
      <c r="CM467" s="211">
        <f>SUM(CH467:CL467)</f>
        <v>3.925582831082942</v>
      </c>
      <c r="CN467" s="208">
        <f>(CM467/H467)*100</f>
        <v>16.05555350136173</v>
      </c>
      <c r="CO467" s="213">
        <v>0.97</v>
      </c>
      <c r="CP467" s="214">
        <v>30.4</v>
      </c>
      <c r="CQ467" s="215">
        <v>-3.7</v>
      </c>
      <c r="CR467" s="214">
        <v>5</v>
      </c>
      <c r="CS467" s="215">
        <v>6.3</v>
      </c>
    </row>
    <row r="468" ht="11.25" customHeight="1">
      <c r="A468" t="s" s="227">
        <v>2098</v>
      </c>
      <c r="B468" t="s" s="116">
        <v>2099</v>
      </c>
      <c r="C468" t="s" s="227">
        <v>588</v>
      </c>
      <c r="D468" s="218">
        <v>5</v>
      </c>
      <c r="E468" s="85">
        <v>803</v>
      </c>
      <c r="F468" t="s" s="220">
        <v>129</v>
      </c>
      <c r="G468" t="s" s="221">
        <v>129</v>
      </c>
      <c r="H468" s="493">
        <v>39.55</v>
      </c>
      <c r="I468" s="223">
        <f>(R468/H468)*100</f>
        <v>5.436156763590392</v>
      </c>
      <c r="J468" s="224">
        <v>0.5275</v>
      </c>
      <c r="K468" s="224">
        <v>0.5375</v>
      </c>
      <c r="L468" s="223">
        <f>((K468/J468)-1)*100</f>
        <v>1.895734597156395</v>
      </c>
      <c r="M468" s="226">
        <v>43040</v>
      </c>
      <c r="N468" s="226">
        <v>43041</v>
      </c>
      <c r="O468" s="226">
        <v>43061</v>
      </c>
      <c r="P468" t="s" s="227">
        <v>589</v>
      </c>
      <c r="Q468" t="s" s="227">
        <v>131</v>
      </c>
      <c r="R468" s="225">
        <f>K468*4</f>
        <v>2.15</v>
      </c>
      <c r="S468" s="228">
        <f>IF(OR(W468&lt;0.01,W468="n/a"),"n/a",R468/W468*100)</f>
        <v>131.9018404907976</v>
      </c>
      <c r="T468" s="229">
        <f>IF(OR(W468&lt;0.01,Z468="n/a"),"n/a",(H468/SQRT(22.5*W468*(H468/Z468))-1)*100)</f>
        <v>195.367320677259</v>
      </c>
      <c r="U468" s="223">
        <f>IF(OR(W468&lt;0.01,W468="n/a"),"n/a",H468/W468)</f>
        <v>24.2638036809816</v>
      </c>
      <c r="V468" s="230">
        <v>12</v>
      </c>
      <c r="W468" s="222">
        <v>1.63</v>
      </c>
      <c r="X468" s="222">
        <v>1.31</v>
      </c>
      <c r="Y468" s="231">
        <v>4.2</v>
      </c>
      <c r="Z468" s="232">
        <v>8.09</v>
      </c>
      <c r="AA468" s="233">
        <v>33.6</v>
      </c>
      <c r="AB468" s="234">
        <v>288.3</v>
      </c>
      <c r="AC468" s="235">
        <v>15.35</v>
      </c>
      <c r="AD468" s="236">
        <v>30.84</v>
      </c>
      <c r="AE468" s="236">
        <v>18.58</v>
      </c>
      <c r="AF468" s="237">
        <v>11</v>
      </c>
      <c r="AG468" s="238">
        <v>8539</v>
      </c>
      <c r="AH468" s="239">
        <v>81.7</v>
      </c>
      <c r="AI468" s="240">
        <v>3.07</v>
      </c>
      <c r="AJ468" t="s" s="265">
        <f>IF(OR(AD468&lt;0,AD468="n/a",AD468=0,AN468="n/a"),"n/a",AN468/AD468)</f>
        <v>143</v>
      </c>
      <c r="AK468" t="s" s="265">
        <f>IF(OR(AN468&lt;0,AN468="n/a",AO468&lt;0,AO468="n/a"),"n/a",AN468/AO468)</f>
        <v>143</v>
      </c>
      <c r="AL468" s="243">
        <f>((AP468/AQ468)^(1/1)-1)*100</f>
        <v>21.98429693076374</v>
      </c>
      <c r="AM468" s="243">
        <f>IF(AS468=0,"n/a",((AP468/AS468)^(1/3)-1)*100)</f>
        <v>60.67499025014966</v>
      </c>
      <c r="AN468" t="s" s="265">
        <f>IF(AV468=0,"n/a",((AP468/AV468)^(1/5)-1)*100)</f>
        <v>143</v>
      </c>
      <c r="AO468" t="s" s="265">
        <f>IF(BB468=0,"n/a",((AP468/BB468)^(1/10)-1)*100)</f>
        <v>143</v>
      </c>
      <c r="AP468" s="241">
        <v>1.709</v>
      </c>
      <c r="AQ468" s="241">
        <v>1.401</v>
      </c>
      <c r="AR468" s="241">
        <v>1.043</v>
      </c>
      <c r="AS468" s="241">
        <v>0.412</v>
      </c>
      <c r="AT468" s="245"/>
      <c r="AU468" s="321">
        <v>0</v>
      </c>
      <c r="AV468" s="321">
        <v>0</v>
      </c>
      <c r="AW468" s="245"/>
      <c r="AX468" s="583">
        <v>0</v>
      </c>
      <c r="AY468" s="394">
        <v>0</v>
      </c>
      <c r="AZ468" s="317">
        <v>0</v>
      </c>
      <c r="BA468" s="317">
        <v>0</v>
      </c>
      <c r="BB468" s="317">
        <v>0</v>
      </c>
      <c r="BC468" s="317">
        <v>0</v>
      </c>
      <c r="BD468" s="317">
        <v>0</v>
      </c>
      <c r="BE468" s="317">
        <v>0</v>
      </c>
      <c r="BF468" s="317">
        <v>0</v>
      </c>
      <c r="BG468" s="317">
        <v>0</v>
      </c>
      <c r="BH468" s="317">
        <v>0</v>
      </c>
      <c r="BI468" s="401">
        <v>0</v>
      </c>
      <c r="BJ468" s="246">
        <f>SUM(AP468:BI468)</f>
        <v>4.565</v>
      </c>
      <c r="BK468" s="250">
        <f>((AP468/AQ468)-1)*100</f>
        <v>21.98429693076374</v>
      </c>
      <c r="BL468" s="250">
        <f>((AQ468/AR468)-1)*100</f>
        <v>34.3240651965484</v>
      </c>
      <c r="BM468" s="250">
        <f>((AR468/AS468)-1)*100</f>
        <v>153.1553398058253</v>
      </c>
      <c r="BN468" s="250">
        <f>IF(AU468=0,0,IF(AU468&gt;AS468,0,((AS468/AU468)-1)*100))</f>
        <v>0</v>
      </c>
      <c r="BO468" s="250">
        <f>IF(AV468=0,0,IF(AV468&gt;AU468,0,((AU468/AV468)-1)*100))</f>
        <v>0</v>
      </c>
      <c r="BP468" s="250">
        <f>IF(AX468=0,0,IF(AX468&gt;AV468,0,((AV468/AX468)-1)*100))</f>
        <v>0</v>
      </c>
      <c r="BQ468" s="251">
        <f>IF(AY468=0,0,IF(AY468&gt;AX468,0,((AX468/AY468)-1)*100))</f>
        <v>0</v>
      </c>
      <c r="BR468" s="252">
        <f>IF(AZ468=0,0,IF(AZ468&gt;AY468,0,((AY468/AZ468)-1)*100))</f>
        <v>0</v>
      </c>
      <c r="BS468" s="252">
        <f>IF(BA468=0,0,IF(BA468&gt;AZ468,0,((AZ468/BA468)-1)*100))</f>
        <v>0</v>
      </c>
      <c r="BT468" s="252">
        <f>IF(BB468=0,0,IF(BB468&gt;BA468,0,((BA468/BB468)-1)*100))</f>
        <v>0</v>
      </c>
      <c r="BU468" s="252">
        <f>IF(BC468=0,0,IF(BC468&gt;BB468,0,((BB468/BC468)-1)*100))</f>
        <v>0</v>
      </c>
      <c r="BV468" s="252">
        <f>IF(BD468=0,0,IF(BD468&gt;BC468,0,((BC468/BD468)-1)*100))</f>
        <v>0</v>
      </c>
      <c r="BW468" s="252">
        <f>IF(BE468=0,0,IF(BE468&gt;BD468,0,((BD468/BE468)-1)*100))</f>
        <v>0</v>
      </c>
      <c r="BX468" s="252">
        <f>IF(BF468=0,0,IF(BF468&gt;BE468,0,((BE468/BF468)-1)*100))</f>
        <v>0</v>
      </c>
      <c r="BY468" s="252">
        <f>IF(BG468=0,0,IF(BG468&gt;BF468,0,((BF468/BG468)-1)*100))</f>
        <v>0</v>
      </c>
      <c r="BZ468" s="252">
        <f>IF(BH468=0,0,IF(BH468&gt;BG468,0,((BG468/BH468)-1)*100))</f>
        <v>0</v>
      </c>
      <c r="CA468" s="253">
        <f>IF(BI468=0,0,IF(BI468&gt;BH468,0,((BH468/BI468)-1)*100))</f>
        <v>0</v>
      </c>
      <c r="CB468" s="250">
        <f>AVERAGE(BK468:CA468)</f>
        <v>12.32139423136102</v>
      </c>
      <c r="CC468" s="250">
        <f>SQRT(AVERAGE((BK468-$CB468)^2,(BL468-$CB468)^2,(BM468-$CB468)^2,(BN468-$CB468)^2,(BO468-$CB468)^2,(BP468-$CB468)^2,(BQ468-$CB468)^2,(BR468-$CB468)^2,(BS468-$CB468)^2,(BT468-$CB468)^2,(BU468-$CB468)^2,(BV468-$CB468)^2,(BW468-$CB468)^2,(BX468-$CB468)^2,(BY468-$CB468)^2,(BZ468-$CB468)^2,(CA468-$CB468)^2))</f>
        <v>36.41034438139168</v>
      </c>
      <c r="CD468" t="s" s="116">
        <v>222</v>
      </c>
      <c r="CE468" t="s" s="402">
        <f>IF(AN468="n/a","n/a",IF(U468&lt;0,"n/a",IF(U468="n/a","n/a",I468+AN468-U468)))</f>
        <v>143</v>
      </c>
      <c r="CF468" t="s" s="402">
        <f>IF(AN468="n/a","n/a",I468+AN468)</f>
        <v>143</v>
      </c>
      <c r="CG468" s="250">
        <f>D468/10+(1000-E468)/100+IF(F468="N",2,IF(F468="Y",1,0))+IF(G468="N",2,IF(G468="Y",1,0))+IF(L468&gt;10,5,L468/2)+IF(S468&gt;100,0,IF(S468&lt;0,0,(100-S468)/10))+IF(U468&gt;100,0,IF(U468&lt;0,0,(100-U468)/10))+IF(X468="-",0,IF(X468="N/A",0,IF(X468&gt;5,0,5-X468)))+IF(Y468&gt;5,0,5-Y468)+IF(Z468="N/A",0,IF(Z468&gt;5,0,5-Z468))+IF(AB468&lt;0,0,IF(AB468="-",0,IF(AB468="N/A",0,IF(AB468&gt;10,5,AB468/2))))+IF(AC468="n/a",0,IF(AC468&lt;0,0,IF(AC468&gt;10,5,AC468/2)))+IF(AE468="n/a",0,IF(AE468&lt;0,0,IF(AE468&gt;10,5,AE468/2)))+AF468/10+IF(AG468&gt;100000,3,IF(AG468&gt;10000,2,IF(AG468&gt;1000,1,0)))+IF(AL468&gt;10,5,AL468/2)+IF(AM468="n/a",0,IF(AM468&gt;10,5,AM468/2))+IF(AN468="n/a",0,IF(AN468&gt;10,5,AN468/2))+IF(AO468="n/a",0,IF(AO468&lt;0,0,IF(AO468&gt;10,5,AO468/2)))+IF(CB468&gt;10,5,CB468/2)</f>
        <v>47.58148693048004</v>
      </c>
      <c r="CH468" s="255">
        <f>IF(AB468="n/a",1.03*AP468,IF(AB468&lt;0,1.01*AP468,IF(AB468&gt;10,1.1*AP468,(1+AB468/100)*AP468)))</f>
        <v>1.8799</v>
      </c>
      <c r="CI468" s="256">
        <f>IF($AC468="n/a",1.03*CH468,IF($AC468&lt;0,1.01*CH468,IF($AC468&gt;10,1.1*CH468,(1+$AC468/100)*CH468)))</f>
        <v>2.06789</v>
      </c>
      <c r="CJ468" s="257">
        <f>IF($AE468="n/a",1.03*CI468,IF($AE468&lt;0,1.01*CI468,IF($AE468&gt;10,1.1*CI468,(1+$AE468/100)*CI468)))</f>
        <v>2.274679</v>
      </c>
      <c r="CK468" s="257">
        <f>IF($AE468="n/a",1.03*CJ468,IF($AE468&lt;0,1.01*CJ468,IF($AE468&gt;10,1.1*CJ468,(1+$AE468/100)*CJ468)))</f>
        <v>2.502146900000001</v>
      </c>
      <c r="CL468" s="258">
        <f>IF($AE468="n/a",1.03*CK468,IF($AE468&lt;0,1.01*CK468,IF($AE468&gt;10,1.1*CK468,(1+$AE468/100)*CK468)))</f>
        <v>2.752361590000001</v>
      </c>
      <c r="CM468" s="256">
        <f>SUM(CH468:CL468)</f>
        <v>11.47697749</v>
      </c>
      <c r="CN468" s="253">
        <f>(CM468/H468)*100</f>
        <v>29.01890642225032</v>
      </c>
      <c r="CO468" s="259">
        <v>1.57</v>
      </c>
      <c r="CP468" s="260">
        <v>5.6</v>
      </c>
      <c r="CQ468" s="261">
        <v>-17.3</v>
      </c>
      <c r="CR468" s="262">
        <v>-1</v>
      </c>
      <c r="CS468" s="263">
        <v>-8</v>
      </c>
    </row>
    <row r="469" ht="11.25" customHeight="1">
      <c r="A469" t="s" s="116">
        <v>2100</v>
      </c>
      <c r="B469" t="s" s="116">
        <v>2101</v>
      </c>
      <c r="C469" t="s" s="227">
        <v>2102</v>
      </c>
      <c r="D469" s="218">
        <v>7</v>
      </c>
      <c r="E469" s="85">
        <v>543</v>
      </c>
      <c r="F469" t="s" s="220">
        <v>129</v>
      </c>
      <c r="G469" t="s" s="221">
        <v>129</v>
      </c>
      <c r="H469" s="493">
        <v>76.5</v>
      </c>
      <c r="I469" s="223">
        <f>(R469/H469)*100</f>
        <v>0.6274509803921569</v>
      </c>
      <c r="J469" s="224">
        <v>0.1</v>
      </c>
      <c r="K469" s="224">
        <v>0.12</v>
      </c>
      <c r="L469" s="223">
        <f>((K469/J469)-1)*100</f>
        <v>20</v>
      </c>
      <c r="M469" s="226">
        <v>42957</v>
      </c>
      <c r="N469" s="226">
        <v>42961</v>
      </c>
      <c r="O469" s="226">
        <v>42975</v>
      </c>
      <c r="P469" t="s" s="227">
        <v>967</v>
      </c>
      <c r="Q469" s="616"/>
      <c r="R469" s="225">
        <f>K469*4</f>
        <v>0.48</v>
      </c>
      <c r="S469" s="228">
        <f>IF(OR(W469&lt;0.01,W469="n/a"),"n/a",R469/W469*100)</f>
        <v>18.25095057034221</v>
      </c>
      <c r="T469" s="229">
        <f>IF(OR(W469&lt;0.01,Z469="n/a"),"n/a",(H469/SQRT(22.5*W469*(H469/Z469))-1)*100)</f>
        <v>91.94818692521774</v>
      </c>
      <c r="U469" s="223">
        <f>IF(OR(W469&lt;0.01,W469="n/a"),"n/a",H469/W469)</f>
        <v>29.08745247148289</v>
      </c>
      <c r="V469" s="230">
        <v>12</v>
      </c>
      <c r="W469" s="222">
        <v>2.63</v>
      </c>
      <c r="X469" s="222">
        <v>5.92</v>
      </c>
      <c r="Y469" s="231">
        <v>2.05</v>
      </c>
      <c r="Z469" s="232">
        <v>2.85</v>
      </c>
      <c r="AA469" s="233">
        <v>17.1</v>
      </c>
      <c r="AB469" s="234">
        <v>-18.7</v>
      </c>
      <c r="AC469" s="235">
        <v>14.57</v>
      </c>
      <c r="AD469" s="236">
        <v>13.7</v>
      </c>
      <c r="AE469" s="236">
        <v>4.91</v>
      </c>
      <c r="AF469" s="237">
        <v>15</v>
      </c>
      <c r="AG469" s="238">
        <v>7319</v>
      </c>
      <c r="AH469" s="239">
        <v>1.8</v>
      </c>
      <c r="AI469" s="240">
        <v>0.77</v>
      </c>
      <c r="AJ469" s="241">
        <f>IF(OR(AD469&lt;0,AD469="n/a",AD469=0,AN469="n/a"),"n/a",AN469/AD469)</f>
        <v>4.028069882593868</v>
      </c>
      <c r="AK469" s="242">
        <f>IF(OR(AN469&lt;0,AN469="n/a",AO469&lt;0,AO469="n/a"),"n/a",AN469/AO469)</f>
        <v>1.646605389834507</v>
      </c>
      <c r="AL469" s="243">
        <f>((AP469/AQ469)^(1/1)-1)*100</f>
        <v>28.57142857142856</v>
      </c>
      <c r="AM469" s="243">
        <f>IF(AS469=0,"n/a",((AP469/AS469)^(1/3)-1)*100)</f>
        <v>40.42778623298909</v>
      </c>
      <c r="AN469" s="243">
        <f>IF(AV469=0,"n/a",((AP469/AV469)^(1/5)-1)*100)</f>
        <v>55.18455739153598</v>
      </c>
      <c r="AO469" s="244">
        <f>IF(BB469=0,"n/a",((AP469/BB469)^(1/10)-1)*100)</f>
        <v>33.5141362540313</v>
      </c>
      <c r="AP469" s="241">
        <v>0.36</v>
      </c>
      <c r="AQ469" s="241">
        <v>0.28</v>
      </c>
      <c r="AR469" s="241">
        <v>0.2</v>
      </c>
      <c r="AS469" s="241">
        <v>0.13</v>
      </c>
      <c r="AT469" s="245"/>
      <c r="AU469" s="241">
        <v>0.08</v>
      </c>
      <c r="AV469" s="241">
        <v>0.04</v>
      </c>
      <c r="AW469" s="245"/>
      <c r="AX469" s="583">
        <v>0.02</v>
      </c>
      <c r="AY469" s="394">
        <v>0.02</v>
      </c>
      <c r="AZ469" s="317">
        <v>0.02</v>
      </c>
      <c r="BA469" s="317">
        <v>0.02</v>
      </c>
      <c r="BB469" s="317">
        <v>0.02</v>
      </c>
      <c r="BC469" s="317">
        <v>0.02</v>
      </c>
      <c r="BD469" s="317">
        <v>0.02</v>
      </c>
      <c r="BE469" s="317">
        <v>0.02</v>
      </c>
      <c r="BF469" s="317">
        <v>0.02</v>
      </c>
      <c r="BG469" s="317">
        <v>0.02</v>
      </c>
      <c r="BH469" s="317">
        <v>0.02</v>
      </c>
      <c r="BI469" s="401">
        <v>0.02</v>
      </c>
      <c r="BJ469" s="246">
        <f>SUM(AP469:BI469)</f>
        <v>1.33</v>
      </c>
      <c r="BK469" s="250">
        <f>((AP469/AQ469)-1)*100</f>
        <v>28.57142857142856</v>
      </c>
      <c r="BL469" s="250">
        <f>((AQ469/AR469)-1)*100</f>
        <v>40.00000000000001</v>
      </c>
      <c r="BM469" s="250">
        <f>((AR469/AS469)-1)*100</f>
        <v>53.84615384615385</v>
      </c>
      <c r="BN469" s="250">
        <f>IF(AU469=0,0,IF(AU469&gt;AS469,0,((AS469/AU469)-1)*100))</f>
        <v>62.5</v>
      </c>
      <c r="BO469" s="250">
        <f>IF(AV469=0,0,IF(AV469&gt;AU469,0,((AU469/AV469)-1)*100))</f>
        <v>100</v>
      </c>
      <c r="BP469" s="250">
        <f>IF(AX469=0,0,IF(AX469&gt;AV469,0,((AV469/AX469)-1)*100))</f>
        <v>100</v>
      </c>
      <c r="BQ469" s="251">
        <f>IF(AY469=0,0,IF(AY469&gt;AX469,0,((AX469/AY469)-1)*100))</f>
        <v>0</v>
      </c>
      <c r="BR469" s="252">
        <f>IF(AZ469=0,0,IF(AZ469&gt;AY469,0,((AY469/AZ469)-1)*100))</f>
        <v>0</v>
      </c>
      <c r="BS469" s="252">
        <f>IF(BA469=0,0,IF(BA469&gt;AZ469,0,((AZ469/BA469)-1)*100))</f>
        <v>0</v>
      </c>
      <c r="BT469" s="252">
        <f>IF(BB469=0,0,IF(BB469&gt;BA469,0,((BA469/BB469)-1)*100))</f>
        <v>0</v>
      </c>
      <c r="BU469" s="252">
        <f>IF(BC469=0,0,IF(BC469&gt;BB469,0,((BB469/BC469)-1)*100))</f>
        <v>0</v>
      </c>
      <c r="BV469" s="252">
        <f>IF(BD469=0,0,IF(BD469&gt;BC469,0,((BC469/BD469)-1)*100))</f>
        <v>0</v>
      </c>
      <c r="BW469" s="252">
        <f>IF(BE469=0,0,IF(BE469&gt;BD469,0,((BD469/BE469)-1)*100))</f>
        <v>0</v>
      </c>
      <c r="BX469" s="252">
        <f>IF(BF469=0,0,IF(BF469&gt;BE469,0,((BE469/BF469)-1)*100))</f>
        <v>0</v>
      </c>
      <c r="BY469" s="252">
        <f>IF(BG469=0,0,IF(BG469&gt;BF469,0,((BF469/BG469)-1)*100))</f>
        <v>0</v>
      </c>
      <c r="BZ469" s="252">
        <f>IF(BH469=0,0,IF(BH469&gt;BG469,0,((BG469/BH469)-1)*100))</f>
        <v>0</v>
      </c>
      <c r="CA469" s="253">
        <f>IF(BI469=0,0,IF(BI469&gt;BH469,0,((BH469/BI469)-1)*100))</f>
        <v>0</v>
      </c>
      <c r="CB469" s="250">
        <f>AVERAGE(BK469:CA469)</f>
        <v>22.64221073044602</v>
      </c>
      <c r="CC469" s="250">
        <f>SQRT(AVERAGE((BK469-$CB469)^2,(BL469-$CB469)^2,(BM469-$CB469)^2,(BN469-$CB469)^2,(BO469-$CB469)^2,(BP469-$CB469)^2,(BQ469-$CB469)^2,(BR469-$CB469)^2,(BS469-$CB469)^2,(BT469-$CB469)^2,(BU469-$CB469)^2,(BV469-$CB469)^2,(BW469-$CB469)^2,(BX469-$CB469)^2,(BY469-$CB469)^2,(BZ469-$CB469)^2,(CA469-$CB469)^2))</f>
        <v>34.73140619744544</v>
      </c>
      <c r="CD469" t="s" s="116">
        <v>137</v>
      </c>
      <c r="CE469" s="254">
        <f>IF(AN469="n/a","n/a",IF(U469&lt;0,"n/a",IF(U469="n/a","n/a",I469+AN469-U469)))</f>
        <v>26.72455590044525</v>
      </c>
      <c r="CF469" s="254">
        <f>IF(AN469="n/a","n/a",I469+AN469)</f>
        <v>55.81200837192814</v>
      </c>
      <c r="CG469" s="250">
        <f>D469/10+(1000-E469)/100+IF(F469="N",2,IF(F469="Y",1,0))+IF(G469="N",2,IF(G469="Y",1,0))+IF(L469&gt;10,5,L469/2)+IF(S469&gt;100,0,IF(S469&lt;0,0,(100-S469)/10))+IF(U469&gt;100,0,IF(U469&lt;0,0,(100-U469)/10))+IF(X469="-",0,IF(X469="N/A",0,IF(X469&gt;5,0,5-X469)))+IF(Y469&gt;5,0,5-Y469)+IF(Z469="N/A",0,IF(Z469&gt;5,0,5-Z469))+IF(AB469&lt;0,0,IF(AB469="-",0,IF(AB469="N/A",0,IF(AB469&gt;10,5,AB469/2))))+IF(AC469="n/a",0,IF(AC469&lt;0,0,IF(AC469&gt;10,5,AC469/2)))+IF(AE469="n/a",0,IF(AE469&lt;0,0,IF(AE469&gt;10,5,AE469/2)))+AF469/10+IF(AG469&gt;100000,3,IF(AG469&gt;10000,2,IF(AG469&gt;1000,1,0)))+IF(AL469&gt;10,5,AL469/2)+IF(AM469="n/a",0,IF(AM469&gt;10,5,AM469/2))+IF(AN469="n/a",0,IF(AN469&gt;10,5,AN469/2))+IF(AO469="n/a",0,IF(AO469&lt;0,0,IF(AO469&gt;10,5,AO469/2)))+IF(CB469&gt;10,5,CB469/2)</f>
        <v>65.59115969581748</v>
      </c>
      <c r="CH469" s="255">
        <f>IF(AB469="n/a",1.03*AP469,IF(AB469&lt;0,1.01*AP469,IF(AB469&gt;10,1.1*AP469,(1+AB469/100)*AP469)))</f>
        <v>0.3636</v>
      </c>
      <c r="CI469" s="256">
        <f>IF($AC469="n/a",1.03*CH469,IF($AC469&lt;0,1.01*CH469,IF($AC469&gt;10,1.1*CH469,(1+$AC469/100)*CH469)))</f>
        <v>0.39996</v>
      </c>
      <c r="CJ469" s="257">
        <f>IF($AE469="n/a",1.03*CI469,IF($AE469&lt;0,1.01*CI469,IF($AE469&gt;10,1.1*CI469,(1+$AE469/100)*CI469)))</f>
        <v>0.419598036</v>
      </c>
      <c r="CK469" s="257">
        <f>IF($AE469="n/a",1.03*CJ469,IF($AE469&lt;0,1.01*CJ469,IF($AE469&gt;10,1.1*CJ469,(1+$AE469/100)*CJ469)))</f>
        <v>0.4402002995675999</v>
      </c>
      <c r="CL469" s="258">
        <f>IF($AE469="n/a",1.03*CK469,IF($AE469&lt;0,1.01*CK469,IF($AE469&gt;10,1.1*CK469,(1+$AE469/100)*CK469)))</f>
        <v>0.461814134276369</v>
      </c>
      <c r="CM469" s="256">
        <f>SUM(CH469:CL469)</f>
        <v>2.085172469843969</v>
      </c>
      <c r="CN469" s="253">
        <f>(CM469/H469)*100</f>
        <v>2.725715646854861</v>
      </c>
      <c r="CO469" s="259">
        <v>1.08</v>
      </c>
      <c r="CP469" s="260">
        <v>10.6</v>
      </c>
      <c r="CQ469" s="261">
        <v>-18.5</v>
      </c>
      <c r="CR469" s="260">
        <v>3.4</v>
      </c>
      <c r="CS469" s="261">
        <v>-4.7</v>
      </c>
    </row>
    <row r="470" ht="11.25" customHeight="1">
      <c r="A470" t="s" s="116">
        <v>2103</v>
      </c>
      <c r="B470" t="s" s="116">
        <v>2104</v>
      </c>
      <c r="C470" t="s" s="227">
        <v>191</v>
      </c>
      <c r="D470" s="218">
        <v>9</v>
      </c>
      <c r="E470" s="85">
        <v>346</v>
      </c>
      <c r="F470" t="s" s="220">
        <v>129</v>
      </c>
      <c r="G470" t="s" s="221">
        <v>129</v>
      </c>
      <c r="H470" s="493">
        <v>61.33</v>
      </c>
      <c r="I470" s="223">
        <f>(R470/H470)*100</f>
        <v>2.804500244578509</v>
      </c>
      <c r="J470" s="224">
        <v>0.4</v>
      </c>
      <c r="K470" s="224">
        <v>0.43</v>
      </c>
      <c r="L470" s="223">
        <f>((K470/J470)-1)*100</f>
        <v>7.499999999999996</v>
      </c>
      <c r="M470" s="226">
        <v>43048</v>
      </c>
      <c r="N470" s="226">
        <v>43049</v>
      </c>
      <c r="O470" s="226">
        <v>43059</v>
      </c>
      <c r="P470" t="s" s="227">
        <v>1463</v>
      </c>
      <c r="Q470" s="319"/>
      <c r="R470" s="225">
        <f>K470*4</f>
        <v>1.72</v>
      </c>
      <c r="S470" s="228">
        <f>IF(OR(W470&lt;0.01,W470="n/a"),"n/a",R470/W470*100)</f>
        <v>103.6144578313253</v>
      </c>
      <c r="T470" s="229">
        <f>IF(OR(W470&lt;0.01,Z470="n/a"),"n/a",(H470/SQRT(22.5*W470*(H470/Z470))-1)*100)</f>
        <v>57.98395187338321</v>
      </c>
      <c r="U470" s="223">
        <f>IF(OR(W470&lt;0.01,W470="n/a"),"n/a",H470/W470)</f>
        <v>36.94578313253012</v>
      </c>
      <c r="V470" s="230">
        <v>9</v>
      </c>
      <c r="W470" s="222">
        <v>1.66</v>
      </c>
      <c r="X470" s="359">
        <v>2.38</v>
      </c>
      <c r="Y470" s="231">
        <v>1.07</v>
      </c>
      <c r="Z470" s="232">
        <v>1.52</v>
      </c>
      <c r="AA470" s="233">
        <v>4.3</v>
      </c>
      <c r="AB470" s="234">
        <v>-79.59999999999999</v>
      </c>
      <c r="AC470" s="235">
        <v>47.14</v>
      </c>
      <c r="AD470" s="236">
        <v>-15.8</v>
      </c>
      <c r="AE470" s="236">
        <v>15.49</v>
      </c>
      <c r="AF470" s="237">
        <v>17</v>
      </c>
      <c r="AG470" s="238">
        <v>15486</v>
      </c>
      <c r="AH470" s="239">
        <v>0.6</v>
      </c>
      <c r="AI470" s="240">
        <v>0.64</v>
      </c>
      <c r="AJ470" t="s" s="265">
        <f>IF(OR(AD470&lt;0,AD470="n/a",AD470=0,AN470="n/a"),"n/a",AN470/AD470)</f>
        <v>143</v>
      </c>
      <c r="AK470" s="242">
        <f>IF(OR(AN470&lt;0,AN470="n/a",AO470&lt;0,AO470="n/a"),"n/a",AN470/AO470)</f>
        <v>1.332443343436146</v>
      </c>
      <c r="AL470" s="243">
        <f>((AP470/AQ470)^(1/1)-1)*100</f>
        <v>22.01327609863424</v>
      </c>
      <c r="AM470" s="243">
        <f>IF(AS470=0,"n/a",((AP470/AS470)^(1/3)-1)*100)</f>
        <v>42.42317154972677</v>
      </c>
      <c r="AN470" s="243">
        <f>IF(AV470=0,"n/a",((AP470/AV470)^(1/5)-1)*100)</f>
        <v>33.5174309933741</v>
      </c>
      <c r="AO470" s="244">
        <f>IF(BB470=0,"n/a",((AP470/BB470)^(1/10)-1)*100)</f>
        <v>25.15486392610009</v>
      </c>
      <c r="AP470" s="241">
        <v>1.525</v>
      </c>
      <c r="AQ470" s="241">
        <v>1.2498639892</v>
      </c>
      <c r="AR470" s="241">
        <v>0.6401841</v>
      </c>
      <c r="AS470" s="241">
        <v>0.5278711</v>
      </c>
      <c r="AT470" s="245"/>
      <c r="AU470" s="241">
        <v>0.3706329</v>
      </c>
      <c r="AV470" s="321">
        <v>0.3594016</v>
      </c>
      <c r="AW470" s="245"/>
      <c r="AX470" s="246">
        <v>0.2920138</v>
      </c>
      <c r="AY470" s="247">
        <v>0.2021634</v>
      </c>
      <c r="AZ470" s="317">
        <v>0.1797008</v>
      </c>
      <c r="BA470" s="248">
        <v>0.1797008</v>
      </c>
      <c r="BB470" s="317">
        <v>0.16173072</v>
      </c>
      <c r="BC470" s="248">
        <v>0.16173072</v>
      </c>
      <c r="BD470" s="248">
        <v>0.15499194</v>
      </c>
      <c r="BE470" s="248">
        <v>0.1460069</v>
      </c>
      <c r="BF470" s="248">
        <v>0.13702186</v>
      </c>
      <c r="BG470" s="317">
        <v>0.1347756</v>
      </c>
      <c r="BH470" s="317">
        <v>0.1347756</v>
      </c>
      <c r="BI470" s="401">
        <v>0.1347756</v>
      </c>
      <c r="BJ470" s="246">
        <f>SUM(AP470:BI470)</f>
        <v>6.692341429200001</v>
      </c>
      <c r="BK470" s="250">
        <f>((AP470/AQ470)-1)*100</f>
        <v>22.01327609863424</v>
      </c>
      <c r="BL470" s="250">
        <f>((AQ470/AR470)-1)*100</f>
        <v>95.23508771929821</v>
      </c>
      <c r="BM470" s="250">
        <f>((AR470/AS470)-1)*100</f>
        <v>21.27659574468086</v>
      </c>
      <c r="BN470" s="250">
        <f>IF(AU470=0,0,IF(AU470&gt;AS470,0,((AS470/AU470)-1)*100))</f>
        <v>42.42424242424243</v>
      </c>
      <c r="BO470" s="250">
        <f>IF(AV470=0,0,IF(AV470&gt;AU470,0,((AU470/AV470)-1)*100))</f>
        <v>3.125</v>
      </c>
      <c r="BP470" s="250">
        <f>IF(AX470=0,0,IF(AX470&gt;AV470,0,((AV470/AX470)-1)*100))</f>
        <v>23.07692307692308</v>
      </c>
      <c r="BQ470" s="251">
        <f>IF(AY470=0,0,IF(AY470&gt;AX470,0,((AX470/AY470)-1)*100))</f>
        <v>44.44444444444444</v>
      </c>
      <c r="BR470" s="252">
        <f>IF(AZ470=0,0,IF(AZ470&gt;AY470,0,((AY470/AZ470)-1)*100))</f>
        <v>12.5</v>
      </c>
      <c r="BS470" s="252">
        <f>IF(BA470=0,0,IF(BA470&gt;AZ470,0,((AZ470/BA470)-1)*100))</f>
        <v>0</v>
      </c>
      <c r="BT470" s="252">
        <f>IF(BB470=0,0,IF(BB470&gt;BA470,0,((BA470/BB470)-1)*100))</f>
        <v>11.11111111111112</v>
      </c>
      <c r="BU470" s="252">
        <f>IF(BC470=0,0,IF(BC470&gt;BB470,0,((BB470/BC470)-1)*100))</f>
        <v>0</v>
      </c>
      <c r="BV470" s="252">
        <f>IF(BD470=0,0,IF(BD470&gt;BC470,0,((BC470/BD470)-1)*100))</f>
        <v>4.347826086956519</v>
      </c>
      <c r="BW470" s="252">
        <f>IF(BE470=0,0,IF(BE470&gt;BD470,0,((BD470/BE470)-1)*100))</f>
        <v>6.153846153846154</v>
      </c>
      <c r="BX470" s="252">
        <f>IF(BF470=0,0,IF(BF470&gt;BE470,0,((BE470/BF470)-1)*100))</f>
        <v>6.557377049180335</v>
      </c>
      <c r="BY470" s="252">
        <f>IF(BG470=0,0,IF(BG470&gt;BF470,0,((BF470/BG470)-1)*100))</f>
        <v>1.666666666666661</v>
      </c>
      <c r="BZ470" s="252">
        <f>IF(BH470=0,0,IF(BH470&gt;BG470,0,((BG470/BH470)-1)*100))</f>
        <v>0</v>
      </c>
      <c r="CA470" s="253">
        <f>IF(BI470=0,0,IF(BI470&gt;BH470,0,((BH470/BI470)-1)*100))</f>
        <v>0</v>
      </c>
      <c r="CB470" s="250">
        <f>AVERAGE(BK470:CA470)</f>
        <v>17.29014097505788</v>
      </c>
      <c r="CC470" s="250">
        <f>SQRT(AVERAGE((BK470-$CB470)^2,(BL470-$CB470)^2,(BM470-$CB470)^2,(BN470-$CB470)^2,(BO470-$CB470)^2,(BP470-$CB470)^2,(BQ470-$CB470)^2,(BR470-$CB470)^2,(BS470-$CB470)^2,(BT470-$CB470)^2,(BU470-$CB470)^2,(BV470-$CB470)^2,(BW470-$CB470)^2,(BX470-$CB470)^2,(BY470-$CB470)^2,(BZ470-$CB470)^2,(CA470-$CB470)^2))</f>
        <v>23.79391837377372</v>
      </c>
      <c r="CD470" t="s" s="116">
        <v>152</v>
      </c>
      <c r="CE470" s="254">
        <f>IF(AN470="n/a","n/a",IF(U470&lt;0,"n/a",IF(U470="n/a","n/a",I470+AN470-U470)))</f>
        <v>-0.6238518945775127</v>
      </c>
      <c r="CF470" s="254">
        <f>IF(AN470="n/a","n/a",I470+AN470)</f>
        <v>36.32193123795261</v>
      </c>
      <c r="CG470" s="250">
        <f>D470/10+(1000-E470)/100+IF(F470="N",2,IF(F470="Y",1,0))+IF(G470="N",2,IF(G470="Y",1,0))+IF(L470&gt;10,5,L470/2)+IF(S470&gt;100,0,IF(S470&lt;0,0,(100-S470)/10))+IF(U470&gt;100,0,IF(U470&lt;0,0,(100-U470)/10))+IF(X470="-",0,IF(X470="N/A",0,IF(X470&gt;5,0,5-X470)))+IF(Y470&gt;5,0,5-Y470)+IF(Z470="N/A",0,IF(Z470&gt;5,0,5-Z470))+IF(AB470&lt;0,0,IF(AB470="-",0,IF(AB470="N/A",0,IF(AB470&gt;10,5,AB470/2))))+IF(AC470="n/a",0,IF(AC470&lt;0,0,IF(AC470&gt;10,5,AC470/2)))+IF(AE470="n/a",0,IF(AE470&lt;0,0,IF(AE470&gt;10,5,AE470/2)))+AF470/10+IF(AG470&gt;100000,3,IF(AG470&gt;10000,2,IF(AG470&gt;1000,1,0)))+IF(AL470&gt;10,5,AL470/2)+IF(AM470="n/a",0,IF(AM470&gt;10,5,AM470/2))+IF(AN470="n/a",0,IF(AN470&gt;10,5,AN470/2))+IF(AO470="n/a",0,IF(AO470&lt;0,0,IF(AO470&gt;10,5,AO470/2)))+IF(CB470&gt;10,5,CB470/2)</f>
        <v>66.22542168674698</v>
      </c>
      <c r="CH470" s="255">
        <f>IF(AB470="n/a",1.03*AP470,IF(AB470&lt;0,1.01*AP470,IF(AB470&gt;10,1.1*AP470,(1+AB470/100)*AP470)))</f>
        <v>1.54025</v>
      </c>
      <c r="CI470" s="256">
        <f>IF($AC470="n/a",1.03*CH470,IF($AC470&lt;0,1.01*CH470,IF($AC470&gt;10,1.1*CH470,(1+$AC470/100)*CH470)))</f>
        <v>1.694275</v>
      </c>
      <c r="CJ470" s="257">
        <f>IF($AE470="n/a",1.03*CI470,IF($AE470&lt;0,1.01*CI470,IF($AE470&gt;10,1.1*CI470,(1+$AE470/100)*CI470)))</f>
        <v>1.8637025</v>
      </c>
      <c r="CK470" s="257">
        <f>IF($AE470="n/a",1.03*CJ470,IF($AE470&lt;0,1.01*CJ470,IF($AE470&gt;10,1.1*CJ470,(1+$AE470/100)*CJ470)))</f>
        <v>2.05007275</v>
      </c>
      <c r="CL470" s="258">
        <f>IF($AE470="n/a",1.03*CK470,IF($AE470&lt;0,1.01*CK470,IF($AE470&gt;10,1.1*CK470,(1+$AE470/100)*CK470)))</f>
        <v>2.255080025</v>
      </c>
      <c r="CM470" s="256">
        <f>SUM(CH470:CL470)</f>
        <v>9.403380275</v>
      </c>
      <c r="CN470" s="253">
        <f>(CM470/H470)*100</f>
        <v>15.33243155878037</v>
      </c>
      <c r="CO470" t="s" s="416">
        <v>143</v>
      </c>
      <c r="CP470" s="260">
        <v>40.1</v>
      </c>
      <c r="CQ470" s="261">
        <v>-0.3</v>
      </c>
      <c r="CR470" s="260">
        <v>6.3</v>
      </c>
      <c r="CS470" s="261">
        <v>10.9</v>
      </c>
    </row>
    <row r="471" ht="11.25" customHeight="1">
      <c r="A471" t="s" s="146">
        <v>2105</v>
      </c>
      <c r="B471" t="s" s="146">
        <v>2106</v>
      </c>
      <c r="C471" t="s" s="273">
        <v>2107</v>
      </c>
      <c r="D471" s="694">
        <v>6</v>
      </c>
      <c r="E471" s="85">
        <v>588</v>
      </c>
      <c r="F471" t="s" s="151">
        <v>55</v>
      </c>
      <c r="G471" t="s" s="152">
        <v>141</v>
      </c>
      <c r="H471" s="496">
        <v>35.91</v>
      </c>
      <c r="I471" s="269">
        <f>(R471/H471)*100</f>
        <v>3.453077137287664</v>
      </c>
      <c r="J471" s="270">
        <v>0.29</v>
      </c>
      <c r="K471" s="270">
        <v>0.31</v>
      </c>
      <c r="L471" s="269">
        <f>((K471/J471)-1)*100</f>
        <v>6.896551724137945</v>
      </c>
      <c r="M471" s="554">
        <v>42256</v>
      </c>
      <c r="N471" s="554">
        <v>42258</v>
      </c>
      <c r="O471" s="554">
        <v>42272</v>
      </c>
      <c r="P471" t="s" s="273">
        <v>249</v>
      </c>
      <c r="Q471" t="s" s="641">
        <v>1530</v>
      </c>
      <c r="R471" s="271">
        <f>K471*4</f>
        <v>1.24</v>
      </c>
      <c r="S471" s="275">
        <f>IF(OR(W471&lt;0.01,W471="n/a"),"n/a",R471/W471*100)</f>
        <v>229.6296296296296</v>
      </c>
      <c r="T471" s="276">
        <f>IF(OR(W471&lt;0.01,Z471="n/a"),"n/a",(H471/SQRT(22.5*W471*(H471/Z471))-1)*100)</f>
        <v>196.2768975131203</v>
      </c>
      <c r="U471" s="269">
        <f>IF(OR(W471&lt;0.01,W471="n/a"),"n/a",H471/W471)</f>
        <v>66.49999999999999</v>
      </c>
      <c r="V471" s="277">
        <v>12</v>
      </c>
      <c r="W471" s="268">
        <v>0.54</v>
      </c>
      <c r="X471" s="268">
        <v>13.37</v>
      </c>
      <c r="Y471" s="278">
        <v>3.97</v>
      </c>
      <c r="Z471" s="279">
        <v>2.97</v>
      </c>
      <c r="AA471" s="280">
        <v>10.5</v>
      </c>
      <c r="AB471" s="281">
        <v>-23</v>
      </c>
      <c r="AC471" s="282">
        <v>18.4</v>
      </c>
      <c r="AD471" s="283">
        <v>-1.6</v>
      </c>
      <c r="AE471" s="283">
        <v>5</v>
      </c>
      <c r="AF471" s="284">
        <v>17</v>
      </c>
      <c r="AG471" s="285">
        <v>27027</v>
      </c>
      <c r="AH471" s="286">
        <v>0.2</v>
      </c>
      <c r="AI471" s="287">
        <v>0.78</v>
      </c>
      <c r="AJ471" t="s" s="368">
        <f>IF(OR(AD471&lt;0,AD471="n/a",AD471=0,AN471="n/a"),"n/a",AN471/AD471)</f>
        <v>143</v>
      </c>
      <c r="AK471" s="289">
        <f>IF(OR(AN471&lt;0,AN471="n/a",AO471&lt;0,AO471="n/a"),"n/a",AN471/AO471)</f>
        <v>3.596967855207733</v>
      </c>
      <c r="AL471" s="290">
        <f>((AP471/AQ471)^(1/1)-1)*100</f>
        <v>3.333333333333344</v>
      </c>
      <c r="AM471" s="290">
        <f>IF(AS471=0,"n/a",((AP471/AS471)^(1/3)-1)*100)</f>
        <v>15.25122639201688</v>
      </c>
      <c r="AN471" s="290">
        <f>IF(AV471=0,"n/a",((AP471/AV471)^(1/5)-1)*100)</f>
        <v>15.62562331664044</v>
      </c>
      <c r="AO471" s="291">
        <f>IF(BB471=0,"n/a",((AP471/BB471)^(1/10)-1)*100)</f>
        <v>4.344109801820295</v>
      </c>
      <c r="AP471" s="510">
        <v>1.24</v>
      </c>
      <c r="AQ471" s="288">
        <v>1.2</v>
      </c>
      <c r="AR471" s="288">
        <v>1.02</v>
      </c>
      <c r="AS471" s="288">
        <v>0.8100000000000001</v>
      </c>
      <c r="AT471" s="292"/>
      <c r="AU471" s="288">
        <v>0.62</v>
      </c>
      <c r="AV471" s="288">
        <v>0.6</v>
      </c>
      <c r="AW471" s="292"/>
      <c r="AX471" s="524">
        <v>0.10526</v>
      </c>
      <c r="AY471" s="403">
        <v>0.22104</v>
      </c>
      <c r="AZ471" s="426">
        <v>0.8841599999999999</v>
      </c>
      <c r="BA471" s="295">
        <v>0.8841599999999999</v>
      </c>
      <c r="BB471" s="295">
        <v>0.8104800000000001</v>
      </c>
      <c r="BC471" s="295">
        <v>0.69996</v>
      </c>
      <c r="BD471" s="426">
        <v>0.5894400000000001</v>
      </c>
      <c r="BE471" s="426">
        <v>0.5894400000000001</v>
      </c>
      <c r="BF471" s="426">
        <v>0.5894400000000001</v>
      </c>
      <c r="BG471" s="426">
        <v>0.5894400000000001</v>
      </c>
      <c r="BH471" s="426">
        <v>0.5894400000000001</v>
      </c>
      <c r="BI471" s="494">
        <v>0.5894400000000001</v>
      </c>
      <c r="BJ471" s="293">
        <f>SUM(AP471:BI471)</f>
        <v>12.6317</v>
      </c>
      <c r="BK471" s="297">
        <f>((AP471/AQ471)-1)*100</f>
        <v>3.333333333333344</v>
      </c>
      <c r="BL471" s="297">
        <f>((AQ471/AR471)-1)*100</f>
        <v>17.64705882352942</v>
      </c>
      <c r="BM471" s="297">
        <f>((AR471/AS471)-1)*100</f>
        <v>25.92592592592593</v>
      </c>
      <c r="BN471" s="297">
        <f>IF(AU471=0,0,IF(AU471&gt;AS471,0,((AS471/AU471)-1)*100))</f>
        <v>30.6451612903226</v>
      </c>
      <c r="BO471" s="297">
        <f>IF(AV471=0,0,IF(AV471&gt;AU471,0,((AU471/AV471)-1)*100))</f>
        <v>3.333333333333344</v>
      </c>
      <c r="BP471" s="297">
        <f>IF(AX471=0,0,IF(AX471&gt;AV471,0,((AV471/AX471)-1)*100))</f>
        <v>470.0171005130154</v>
      </c>
      <c r="BQ471" s="298">
        <f>IF(AY471=0,0,IF(AY471&gt;AX471,0,((AX471/AY471)-1)*100))</f>
        <v>0</v>
      </c>
      <c r="BR471" s="299">
        <f>IF(AZ471=0,0,IF(AZ471&gt;AY471,0,((AY471/AZ471)-1)*100))</f>
        <v>0</v>
      </c>
      <c r="BS471" s="299">
        <f>IF(BA471=0,0,IF(BA471&gt;AZ471,0,((AZ471/BA471)-1)*100))</f>
        <v>0</v>
      </c>
      <c r="BT471" s="299">
        <f>IF(BB471=0,0,IF(BB471&gt;BA471,0,((BA471/BB471)-1)*100))</f>
        <v>9.090909090909083</v>
      </c>
      <c r="BU471" s="299">
        <f>IF(BC471=0,0,IF(BC471&gt;BB471,0,((BB471/BC471)-1)*100))</f>
        <v>15.78947368421053</v>
      </c>
      <c r="BV471" s="299">
        <f>IF(BD471=0,0,IF(BD471&gt;BC471,0,((BC471/BD471)-1)*100))</f>
        <v>18.75</v>
      </c>
      <c r="BW471" s="299">
        <f>IF(BE471=0,0,IF(BE471&gt;BD471,0,((BD471/BE471)-1)*100))</f>
        <v>0</v>
      </c>
      <c r="BX471" s="299">
        <f>IF(BF471=0,0,IF(BF471&gt;BE471,0,((BE471/BF471)-1)*100))</f>
        <v>0</v>
      </c>
      <c r="BY471" s="299">
        <f>IF(BG471=0,0,IF(BG471&gt;BF471,0,((BF471/BG471)-1)*100))</f>
        <v>0</v>
      </c>
      <c r="BZ471" s="299">
        <f>IF(BH471=0,0,IF(BH471&gt;BG471,0,((BG471/BH471)-1)*100))</f>
        <v>0</v>
      </c>
      <c r="CA471" s="300">
        <f>IF(BI471=0,0,IF(BI471&gt;BH471,0,((BH471/BI471)-1)*100))</f>
        <v>0</v>
      </c>
      <c r="CB471" s="297">
        <f>AVERAGE(BK471:CA471)</f>
        <v>34.97248799968116</v>
      </c>
      <c r="CC471" s="297">
        <f>SQRT(AVERAGE((BK471-$CB471)^2,(BL471-$CB471)^2,(BM471-$CB471)^2,(BN471-$CB471)^2,(BO471-$CB471)^2,(BP471-$CB471)^2,(BQ471-$CB471)^2,(BR471-$CB471)^2,(BS471-$CB471)^2,(BT471-$CB471)^2,(BU471-$CB471)^2,(BV471-$CB471)^2,(BW471-$CB471)^2,(BX471-$CB471)^2,(BY471-$CB471)^2,(BZ471-$CB471)^2,(CA471-$CB471)^2))</f>
        <v>109.2089837523781</v>
      </c>
      <c r="CD471" t="s" s="146">
        <v>285</v>
      </c>
      <c r="CE471" s="301">
        <f>IF(AN471="n/a","n/a",IF(U471&lt;0,"n/a",IF(U471="n/a","n/a",I471+AN471-U471)))</f>
        <v>-47.42129954607189</v>
      </c>
      <c r="CF471" s="301">
        <f>IF(AN471="n/a","n/a",I471+AN471)</f>
        <v>19.0787004539281</v>
      </c>
      <c r="CG471" s="297">
        <f>D471/10+(1000-E471)/100+IF(F471="N",2,IF(F471="Y",1,0))+IF(G471="N",2,IF(G471="Y",1,0))+IF(L471&gt;10,5,L471/2)+IF(S471&gt;100,0,IF(S471&lt;0,0,(100-S471)/10))+IF(U471&gt;100,0,IF(U471&lt;0,0,(100-U471)/10))+IF(X471="-",0,IF(X471="N/A",0,IF(X471&gt;5,0,5-X471)))+IF(Y471&gt;5,0,5-Y471)+IF(Z471="N/A",0,IF(Z471&gt;5,0,5-Z471))+IF(AB471&lt;0,0,IF(AB471="-",0,IF(AB471="N/A",0,IF(AB471&gt;10,5,AB471/2))))+IF(AC471="n/a",0,IF(AC471&lt;0,0,IF(AC471&gt;10,5,AC471/2)))+IF(AE471="n/a",0,IF(AE471&lt;0,0,IF(AE471&gt;10,5,AE471/2)))+AF471/10+IF(AG471&gt;100000,3,IF(AG471&gt;10000,2,IF(AG471&gt;1000,1,0)))+IF(AL471&gt;10,5,AL471/2)+IF(AM471="n/a",0,IF(AM471&gt;10,5,AM471/2))+IF(AN471="n/a",0,IF(AN471&gt;10,5,AN471/2))+IF(AO471="n/a",0,IF(AO471&lt;0,0,IF(AO471&gt;10,5,AO471/2)))+IF(CB471&gt;10,5,CB471/2)</f>
        <v>47.61699742964579</v>
      </c>
      <c r="CH471" s="302">
        <f>IF(AB471="n/a",1.03*AP471,IF(AB471&lt;0,1.01*AP471,IF(AB471&gt;10,1.1*AP471,(1+AB471/100)*AP471)))</f>
        <v>1.2524</v>
      </c>
      <c r="CI471" s="303">
        <f>IF($AC471="n/a",1.03*CH471,IF($AC471&lt;0,1.01*CH471,IF($AC471&gt;10,1.1*CH471,(1+$AC471/100)*CH471)))</f>
        <v>1.37764</v>
      </c>
      <c r="CJ471" s="304">
        <f>IF($AE471="n/a",1.03*CI471,IF($AE471&lt;0,1.01*CI471,IF($AE471&gt;10,1.1*CI471,(1+$AE471/100)*CI471)))</f>
        <v>1.446522</v>
      </c>
      <c r="CK471" s="304">
        <f>IF($AE471="n/a",1.03*CJ471,IF($AE471&lt;0,1.01*CJ471,IF($AE471&gt;10,1.1*CJ471,(1+$AE471/100)*CJ471)))</f>
        <v>1.5188481</v>
      </c>
      <c r="CL471" s="305">
        <f>IF($AE471="n/a",1.03*CK471,IF($AE471&lt;0,1.01*CK471,IF($AE471&gt;10,1.1*CK471,(1+$AE471/100)*CK471)))</f>
        <v>1.594790505</v>
      </c>
      <c r="CM471" s="303">
        <f>SUM(CH471:CL471)</f>
        <v>7.190200605000001</v>
      </c>
      <c r="CN471" s="300">
        <f>(CM471/H471)*100</f>
        <v>20.02283654970761</v>
      </c>
      <c r="CO471" s="306">
        <v>1.43</v>
      </c>
      <c r="CP471" s="307">
        <v>25.6</v>
      </c>
      <c r="CQ471" s="308">
        <v>0.1</v>
      </c>
      <c r="CR471" s="307">
        <v>6.8</v>
      </c>
      <c r="CS471" s="308">
        <v>7.9</v>
      </c>
    </row>
    <row r="472" ht="11.25" customHeight="1">
      <c r="A472" t="s" s="110">
        <v>2108</v>
      </c>
      <c r="B472" t="s" s="110">
        <v>2109</v>
      </c>
      <c r="C472" t="s" s="173">
        <v>2110</v>
      </c>
      <c r="D472" s="174">
        <v>7</v>
      </c>
      <c r="E472" s="85">
        <v>519</v>
      </c>
      <c r="F472" t="s" s="118">
        <v>141</v>
      </c>
      <c r="G472" t="s" s="113">
        <v>141</v>
      </c>
      <c r="H472" s="495">
        <v>163.93</v>
      </c>
      <c r="I472" s="177">
        <f>(R472/H472)*100</f>
        <v>2.684072469956689</v>
      </c>
      <c r="J472" s="311">
        <v>1</v>
      </c>
      <c r="K472" s="311">
        <v>1.1</v>
      </c>
      <c r="L472" s="177">
        <f>((K472/J472)-1)*100</f>
        <v>10.00000000000001</v>
      </c>
      <c r="M472" s="179">
        <v>42872</v>
      </c>
      <c r="N472" s="179">
        <v>42874</v>
      </c>
      <c r="O472" s="179">
        <v>42901</v>
      </c>
      <c r="P472" t="s" s="173">
        <v>182</v>
      </c>
      <c r="Q472" s="397"/>
      <c r="R472" s="180">
        <f>K472*4</f>
        <v>4.4</v>
      </c>
      <c r="S472" s="181">
        <f>IF(OR(W472&lt;0.01,W472="n/a"),"n/a",R472/W472*100)</f>
        <v>41.50943396226416</v>
      </c>
      <c r="T472" s="182">
        <f>IF(OR(W472&lt;0.01,Z472="n/a"),"n/a",(H472/SQRT(22.5*W472*(H472/Z472))-1)*100)</f>
        <v>31.34752341691416</v>
      </c>
      <c r="U472" s="177">
        <f>IF(OR(W472&lt;0.01,W472="n/a"),"n/a",H472/W472)</f>
        <v>15.46509433962264</v>
      </c>
      <c r="V472" s="183">
        <v>12</v>
      </c>
      <c r="W472" s="176">
        <v>10.6</v>
      </c>
      <c r="X472" s="176">
        <v>1.77</v>
      </c>
      <c r="Y472" s="184">
        <v>0.5600000000000001</v>
      </c>
      <c r="Z472" s="185">
        <v>2.51</v>
      </c>
      <c r="AA472" s="186">
        <v>16.7</v>
      </c>
      <c r="AB472" s="187">
        <v>17.1</v>
      </c>
      <c r="AC472" s="188">
        <v>15.86</v>
      </c>
      <c r="AD472" s="189">
        <v>18.2</v>
      </c>
      <c r="AE472" s="189">
        <v>8.75</v>
      </c>
      <c r="AF472" s="190">
        <v>9</v>
      </c>
      <c r="AG472" s="191">
        <v>11788</v>
      </c>
      <c r="AH472" s="192">
        <v>0.7</v>
      </c>
      <c r="AI472" s="193">
        <v>1.22</v>
      </c>
      <c r="AJ472" s="194">
        <f>IF(OR(AD472&lt;0,AD472="n/a",AD472=0,AN472="n/a"),"n/a",AN472/AD472)</f>
        <v>0.8300509319463429</v>
      </c>
      <c r="AK472" s="195">
        <f>IF(OR(AN472&lt;0,AN472="n/a",AO472&lt;0,AO472="n/a"),"n/a",AN472/AO472)</f>
        <v>1.770836996603262</v>
      </c>
      <c r="AL472" s="196">
        <f>((AP472/AQ472)^(1/1)-1)*100</f>
        <v>13.04347826086956</v>
      </c>
      <c r="AM472" s="196">
        <f>IF(AS472=0,"n/a",((AP472/AS472)^(1/3)-1)*100)</f>
        <v>17.97781022848297</v>
      </c>
      <c r="AN472" s="196">
        <f>IF(AV472=0,"n/a",((AP472/AV472)^(1/5)-1)*100)</f>
        <v>15.10692696142344</v>
      </c>
      <c r="AO472" s="197">
        <f>IF(BB472=0,"n/a",((AP472/BB472)^(1/10)-1)*100)</f>
        <v>8.530952871665122</v>
      </c>
      <c r="AP472" s="194">
        <v>3.9</v>
      </c>
      <c r="AQ472" s="194">
        <v>3.45</v>
      </c>
      <c r="AR472" s="194">
        <v>2.875</v>
      </c>
      <c r="AS472" s="194">
        <v>2.375</v>
      </c>
      <c r="AT472" s="199"/>
      <c r="AU472" s="198">
        <v>2</v>
      </c>
      <c r="AV472" s="194">
        <v>1.93</v>
      </c>
      <c r="AW472" s="199"/>
      <c r="AX472" s="398">
        <v>1.72</v>
      </c>
      <c r="AY472" s="370">
        <v>1.72</v>
      </c>
      <c r="AZ472" s="203">
        <v>1.72</v>
      </c>
      <c r="BA472" s="203">
        <v>1.72</v>
      </c>
      <c r="BB472" s="203">
        <v>1.72</v>
      </c>
      <c r="BC472" s="203">
        <v>1.72</v>
      </c>
      <c r="BD472" s="202">
        <v>1.72</v>
      </c>
      <c r="BE472" s="203">
        <v>1.36</v>
      </c>
      <c r="BF472" s="203">
        <v>1.36</v>
      </c>
      <c r="BG472" s="203">
        <v>1.36</v>
      </c>
      <c r="BH472" s="203">
        <v>1.36</v>
      </c>
      <c r="BI472" s="204">
        <v>1.36</v>
      </c>
      <c r="BJ472" s="200">
        <f>SUM(AP472:BI472)</f>
        <v>35.36999999999999</v>
      </c>
      <c r="BK472" s="205">
        <f>((AP472/AQ472)-1)*100</f>
        <v>13.04347826086956</v>
      </c>
      <c r="BL472" s="205">
        <f>((AQ472/AR472)-1)*100</f>
        <v>20</v>
      </c>
      <c r="BM472" s="205">
        <f>((AR472/AS472)-1)*100</f>
        <v>21.05263157894737</v>
      </c>
      <c r="BN472" s="205">
        <f>IF(AU472=0,0,IF(AU472&gt;AS472,0,((AS472/AU472)-1)*100))</f>
        <v>18.75</v>
      </c>
      <c r="BO472" s="205">
        <f>IF(AV472=0,0,IF(AV472&gt;AU472,0,((AU472/AV472)-1)*100))</f>
        <v>3.62694300518136</v>
      </c>
      <c r="BP472" s="205">
        <f>IF(AX472=0,0,IF(AX472&gt;AV472,0,((AV472/AX472)-1)*100))</f>
        <v>12.20930232558139</v>
      </c>
      <c r="BQ472" s="206">
        <f>IF(AY472=0,0,IF(AY472&gt;AX472,0,((AX472/AY472)-1)*100))</f>
        <v>0</v>
      </c>
      <c r="BR472" s="207">
        <f>IF(AZ472=0,0,IF(AZ472&gt;AY472,0,((AY472/AZ472)-1)*100))</f>
        <v>0</v>
      </c>
      <c r="BS472" s="207">
        <f>IF(BA472=0,0,IF(BA472&gt;AZ472,0,((AZ472/BA472)-1)*100))</f>
        <v>0</v>
      </c>
      <c r="BT472" s="207">
        <f>IF(BB472=0,0,IF(BB472&gt;BA472,0,((BA472/BB472)-1)*100))</f>
        <v>0</v>
      </c>
      <c r="BU472" s="207">
        <f>IF(BC472=0,0,IF(BC472&gt;BB472,0,((BB472/BC472)-1)*100))</f>
        <v>0</v>
      </c>
      <c r="BV472" s="207">
        <f>IF(BD472=0,0,IF(BD472&gt;BC472,0,((BC472/BD472)-1)*100))</f>
        <v>0</v>
      </c>
      <c r="BW472" s="207">
        <f>IF(BE472=0,0,IF(BE472&gt;BD472,0,((BD472/BE472)-1)*100))</f>
        <v>26.47058823529411</v>
      </c>
      <c r="BX472" s="207">
        <f>IF(BF472=0,0,IF(BF472&gt;BE472,0,((BE472/BF472)-1)*100))</f>
        <v>0</v>
      </c>
      <c r="BY472" s="207">
        <f>IF(BG472=0,0,IF(BG472&gt;BF472,0,((BF472/BG472)-1)*100))</f>
        <v>0</v>
      </c>
      <c r="BZ472" s="207">
        <f>IF(BH472=0,0,IF(BH472&gt;BG472,0,((BG472/BH472)-1)*100))</f>
        <v>0</v>
      </c>
      <c r="CA472" s="208">
        <f>IF(BI472=0,0,IF(BI472&gt;BH472,0,((BH472/BI472)-1)*100))</f>
        <v>0</v>
      </c>
      <c r="CB472" s="205">
        <f>AVERAGE(BK472:CA472)</f>
        <v>6.773702553286693</v>
      </c>
      <c r="CC472" s="205">
        <f>SQRT(AVERAGE((BK472-$CB472)^2,(BL472-$CB472)^2,(BM472-$CB472)^2,(BN472-$CB472)^2,(BO472-$CB472)^2,(BP472-$CB472)^2,(BQ472-$CB472)^2,(BR472-$CB472)^2,(BS472-$CB472)^2,(BT472-$CB472)^2,(BU472-$CB472)^2,(BV472-$CB472)^2,(BW472-$CB472)^2,(BX472-$CB472)^2,(BY472-$CB472)^2,(BZ472-$CB472)^2,(CA472-$CB472)^2))</f>
        <v>9.228504930015974</v>
      </c>
      <c r="CD472" t="s" s="110">
        <v>302</v>
      </c>
      <c r="CE472" s="209">
        <f>IF(AN472="n/a","n/a",IF(U472&lt;0,"n/a",IF(U472="n/a","n/a",I472+AN472-U472)))</f>
        <v>2.325905091757486</v>
      </c>
      <c r="CF472" s="209">
        <f>IF(AN472="n/a","n/a",I472+AN472)</f>
        <v>17.79099943138013</v>
      </c>
      <c r="CG472" s="205">
        <f>D472/10+(1000-E472)/100+IF(F472="N",2,IF(F472="Y",1,0))+IF(G472="N",2,IF(G472="Y",1,0))+IF(L472&gt;10,5,L472/2)+IF(S472&gt;100,0,IF(S472&lt;0,0,(100-S472)/10))+IF(U472&gt;100,0,IF(U472&lt;0,0,(100-U472)/10))+IF(X472="-",0,IF(X472="N/A",0,IF(X472&gt;5,0,5-X472)))+IF(Y472&gt;5,0,5-Y472)+IF(Z472="N/A",0,IF(Z472&gt;5,0,5-Z472))+IF(AB472&lt;0,0,IF(AB472="-",0,IF(AB472="N/A",0,IF(AB472&gt;10,5,AB472/2))))+IF(AC472="n/a",0,IF(AC472&lt;0,0,IF(AC472&gt;10,5,AC472/2)))+IF(AE472="n/a",0,IF(AE472&lt;0,0,IF(AE472&gt;10,5,AE472/2)))+AF472/10+IF(AG472&gt;100000,3,IF(AG472&gt;10000,2,IF(AG472&gt;1000,1,0)))+IF(AL472&gt;10,5,AL472/2)+IF(AM472="n/a",0,IF(AM472&gt;10,5,AM472/2))+IF(AN472="n/a",0,IF(AN472&gt;10,5,AN472/2))+IF(AO472="n/a",0,IF(AO472&lt;0,0,IF(AO472&gt;10,5,AO472/2)))+IF(CB472&gt;10,5,CB472/2)</f>
        <v>76.89987488228724</v>
      </c>
      <c r="CH472" s="315">
        <f>IF(AB472="n/a",1.03*AP472,IF(AB472&lt;0,1.01*AP472,IF(AB472&gt;10,1.1*AP472,(1+AB472/100)*AP472)))</f>
        <v>4.29</v>
      </c>
      <c r="CI472" s="211">
        <f>IF($AC472="n/a",1.03*CH472,IF($AC472&lt;0,1.01*CH472,IF($AC472&gt;10,1.1*CH472,(1+$AC472/100)*CH472)))</f>
        <v>4.719</v>
      </c>
      <c r="CJ472" s="212">
        <f>IF($AE472="n/a",1.03*CI472,IF($AE472&lt;0,1.01*CI472,IF($AE472&gt;10,1.1*CI472,(1+$AE472/100)*CI472)))</f>
        <v>5.1319125</v>
      </c>
      <c r="CK472" s="212">
        <f>IF($AE472="n/a",1.03*CJ472,IF($AE472&lt;0,1.01*CJ472,IF($AE472&gt;10,1.1*CJ472,(1+$AE472/100)*CJ472)))</f>
        <v>5.580954843750</v>
      </c>
      <c r="CL472" s="210">
        <f>IF($AE472="n/a",1.03*CK472,IF($AE472&lt;0,1.01*CK472,IF($AE472&gt;10,1.1*CK472,(1+$AE472/100)*CK472)))</f>
        <v>6.069288392578124</v>
      </c>
      <c r="CM472" s="211">
        <f>SUM(CH472:CL472)</f>
        <v>25.79115573632812</v>
      </c>
      <c r="CN472" s="208">
        <f>(CM472/H472)*100</f>
        <v>15.73302979096451</v>
      </c>
      <c r="CO472" s="213">
        <v>1.89</v>
      </c>
      <c r="CP472" s="214">
        <v>9.699999999999999</v>
      </c>
      <c r="CQ472" s="215">
        <v>-19.2</v>
      </c>
      <c r="CR472" s="214">
        <v>-5.9</v>
      </c>
      <c r="CS472" s="215">
        <v>-8.5</v>
      </c>
    </row>
    <row r="473" ht="11.25" customHeight="1">
      <c r="A473" t="s" s="116">
        <v>2111</v>
      </c>
      <c r="B473" t="s" s="116">
        <v>2112</v>
      </c>
      <c r="C473" t="s" s="227">
        <v>128</v>
      </c>
      <c r="D473" s="218">
        <v>7</v>
      </c>
      <c r="E473" s="85">
        <v>536</v>
      </c>
      <c r="F473" t="s" s="220">
        <v>129</v>
      </c>
      <c r="G473" t="s" s="221">
        <v>129</v>
      </c>
      <c r="H473" s="343">
        <v>23.69</v>
      </c>
      <c r="I473" s="223">
        <f>(R473/H473)*100</f>
        <v>1.308569016462642</v>
      </c>
      <c r="J473" s="224">
        <v>0.28</v>
      </c>
      <c r="K473" s="224">
        <v>0.31</v>
      </c>
      <c r="L473" s="223">
        <f>((K473/J473)-1)*100</f>
        <v>10.7142857142857</v>
      </c>
      <c r="M473" s="226">
        <v>42944</v>
      </c>
      <c r="N473" s="226">
        <v>42948</v>
      </c>
      <c r="O473" s="226">
        <v>42957</v>
      </c>
      <c r="P473" t="s" s="227">
        <v>2113</v>
      </c>
      <c r="Q473" t="s" s="227">
        <v>44</v>
      </c>
      <c r="R473" s="225">
        <f>K473</f>
        <v>0.31</v>
      </c>
      <c r="S473" s="228">
        <f>IF(OR(W473&lt;0.01,W473="n/a"),"n/a",R473/W473*100)</f>
        <v>43.05555555555556</v>
      </c>
      <c r="T473" s="229">
        <f>IF(OR(W473&lt;0.01,Z473="n/a"),"n/a",(H473/SQRT(22.5*W473*(H473/Z473))-1)*100)</f>
        <v>41.54199307085209</v>
      </c>
      <c r="U473" s="223">
        <f>IF(OR(W473&lt;0.01,W473="n/a"),"n/a",H473/W473)</f>
        <v>32.90277777777778</v>
      </c>
      <c r="V473" s="230">
        <v>12</v>
      </c>
      <c r="W473" s="344">
        <v>0.72</v>
      </c>
      <c r="X473" t="s" s="348">
        <v>143</v>
      </c>
      <c r="Y473" s="504">
        <v>8.77</v>
      </c>
      <c r="Z473" s="346">
        <v>1.37</v>
      </c>
      <c r="AA473" t="s" s="349">
        <v>143</v>
      </c>
      <c r="AB473" t="s" s="345">
        <v>143</v>
      </c>
      <c r="AC473" t="s" s="349">
        <v>143</v>
      </c>
      <c r="AD473" t="s" s="348">
        <v>143</v>
      </c>
      <c r="AE473" t="s" s="348">
        <v>143</v>
      </c>
      <c r="AF473" s="237">
        <v>0</v>
      </c>
      <c r="AG473" s="350">
        <v>82</v>
      </c>
      <c r="AH473" t="s" s="348">
        <v>143</v>
      </c>
      <c r="AI473" t="s" s="348">
        <v>143</v>
      </c>
      <c r="AJ473" t="s" s="265">
        <f>IF(OR(AD473&lt;0,AD473="n/a",AD473=0,AN473="n/a"),"n/a",AN473/AD473)</f>
        <v>143</v>
      </c>
      <c r="AK473" t="s" s="265">
        <f>IF(OR(AN473&lt;0,AN473="n/a",AO473&lt;0,AO473="n/a"),"n/a",AN473/AO473)</f>
        <v>143</v>
      </c>
      <c r="AL473" s="243">
        <f>((AP473/AQ473)^(1/1)-1)*100</f>
        <v>3.703703703703698</v>
      </c>
      <c r="AM473" s="243">
        <f>IF(AS473=0,"n/a",((AP473/AS473)^(1/3)-1)*100)</f>
        <v>3.849882037022079</v>
      </c>
      <c r="AN473" s="243">
        <f>IF(AV473=0,"n/a",((AP473/AV473)^(1/5)-1)*100)</f>
        <v>13.29568106011707</v>
      </c>
      <c r="AO473" t="s" s="265">
        <f>IF(BB473=0,"n/a",((AP473/BB473)^(1/10)-1)*100)</f>
        <v>143</v>
      </c>
      <c r="AP473" s="241">
        <v>0.28</v>
      </c>
      <c r="AQ473" s="241">
        <v>0.27</v>
      </c>
      <c r="AR473" s="241">
        <v>0.26</v>
      </c>
      <c r="AS473" s="241">
        <v>0.25</v>
      </c>
      <c r="AT473" s="245"/>
      <c r="AU473" s="241">
        <v>0.2</v>
      </c>
      <c r="AV473" s="241">
        <v>0.15</v>
      </c>
      <c r="AW473" s="245"/>
      <c r="AX473" s="583">
        <v>0</v>
      </c>
      <c r="AY473" s="394">
        <v>0</v>
      </c>
      <c r="AZ473" s="317">
        <v>0</v>
      </c>
      <c r="BA473" s="317">
        <v>0</v>
      </c>
      <c r="BB473" s="317">
        <v>0</v>
      </c>
      <c r="BC473" s="317">
        <v>0</v>
      </c>
      <c r="BD473" s="317">
        <v>0</v>
      </c>
      <c r="BE473" s="317">
        <v>0</v>
      </c>
      <c r="BF473" s="317">
        <v>0</v>
      </c>
      <c r="BG473" s="317">
        <v>0</v>
      </c>
      <c r="BH473" s="317">
        <v>0</v>
      </c>
      <c r="BI473" s="401">
        <v>0</v>
      </c>
      <c r="BJ473" s="246">
        <f>SUM(AP473:BI473)</f>
        <v>1.41</v>
      </c>
      <c r="BK473" s="250">
        <f>((AP473/AQ473)-1)*100</f>
        <v>3.703703703703698</v>
      </c>
      <c r="BL473" s="250">
        <f>((AQ473/AR473)-1)*100</f>
        <v>3.846153846153855</v>
      </c>
      <c r="BM473" s="250">
        <f>((AR473/AS473)-1)*100</f>
        <v>4.000000000000004</v>
      </c>
      <c r="BN473" s="250">
        <f>IF(AU473=0,0,IF(AU473&gt;AS473,0,((AS473/AU473)-1)*100))</f>
        <v>25</v>
      </c>
      <c r="BO473" s="250">
        <f>IF(AV473=0,0,IF(AV473&gt;AU473,0,((AU473/AV473)-1)*100))</f>
        <v>33.33333333333335</v>
      </c>
      <c r="BP473" s="250">
        <f>IF(AX473=0,0,IF(AX473&gt;AV473,0,((AV473/AX473)-1)*100))</f>
        <v>0</v>
      </c>
      <c r="BQ473" s="251">
        <f>IF(AY473=0,0,IF(AY473&gt;AX473,0,((AX473/AY473)-1)*100))</f>
        <v>0</v>
      </c>
      <c r="BR473" s="252">
        <f>IF(AZ473=0,0,IF(AZ473&gt;AY473,0,((AY473/AZ473)-1)*100))</f>
        <v>0</v>
      </c>
      <c r="BS473" s="252">
        <f>IF(BA473=0,0,IF(BA473&gt;AZ473,0,((AZ473/BA473)-1)*100))</f>
        <v>0</v>
      </c>
      <c r="BT473" s="252">
        <f>IF(BB473=0,0,IF(BB473&gt;BA473,0,((BA473/BB473)-1)*100))</f>
        <v>0</v>
      </c>
      <c r="BU473" s="252">
        <f>IF(BC473=0,0,IF(BC473&gt;BB473,0,((BB473/BC473)-1)*100))</f>
        <v>0</v>
      </c>
      <c r="BV473" s="252">
        <f>IF(BD473=0,0,IF(BD473&gt;BC473,0,((BC473/BD473)-1)*100))</f>
        <v>0</v>
      </c>
      <c r="BW473" s="252">
        <f>IF(BE473=0,0,IF(BE473&gt;BD473,0,((BD473/BE473)-1)*100))</f>
        <v>0</v>
      </c>
      <c r="BX473" s="252">
        <f>IF(BF473=0,0,IF(BF473&gt;BE473,0,((BE473/BF473)-1)*100))</f>
        <v>0</v>
      </c>
      <c r="BY473" s="252">
        <f>IF(BG473=0,0,IF(BG473&gt;BF473,0,((BF473/BG473)-1)*100))</f>
        <v>0</v>
      </c>
      <c r="BZ473" s="252">
        <f>IF(BH473=0,0,IF(BH473&gt;BG473,0,((BG473/BH473)-1)*100))</f>
        <v>0</v>
      </c>
      <c r="CA473" s="253">
        <f>IF(BI473=0,0,IF(BI473&gt;BH473,0,((BH473/BI473)-1)*100))</f>
        <v>0</v>
      </c>
      <c r="CB473" s="250">
        <f>AVERAGE(BK473:CA473)</f>
        <v>4.110775934305347</v>
      </c>
      <c r="CC473" s="250">
        <f>SQRT(AVERAGE((BK473-$CB473)^2,(BL473-$CB473)^2,(BM473-$CB473)^2,(BN473-$CB473)^2,(BO473-$CB473)^2,(BP473-$CB473)^2,(BQ473-$CB473)^2,(BR473-$CB473)^2,(BS473-$CB473)^2,(BT473-$CB473)^2,(BU473-$CB473)^2,(BV473-$CB473)^2,(BW473-$CB473)^2,(BX473-$CB473)^2,(BY473-$CB473)^2,(BZ473-$CB473)^2,(CA473-$CB473)^2))</f>
        <v>9.372510782788073</v>
      </c>
      <c r="CD473" t="s" s="116">
        <v>132</v>
      </c>
      <c r="CE473" s="254">
        <f>IF(AN473="n/a","n/a",IF(U473&lt;0,"n/a",IF(U473="n/a","n/a",I473+AN473-U473)))</f>
        <v>-18.29852770119806</v>
      </c>
      <c r="CF473" s="254">
        <f>IF(AN473="n/a","n/a",I473+AN473)</f>
        <v>14.60425007657971</v>
      </c>
      <c r="CG473" s="250">
        <f>D473/10+(1000-E473)/100+IF(F473="N",2,IF(F473="Y",1,0))+IF(G473="N",2,IF(G473="Y",1,0))+IF(L473&gt;10,5,L473/2)+IF(S473&gt;100,0,IF(S473&lt;0,0,(100-S473)/10))+IF(U473&gt;100,0,IF(U473&lt;0,0,(100-U473)/10))+IF(X473="-",0,IF(X473="N/A",0,IF(X473&gt;5,0,5-X473)))+IF(Y473&gt;5,0,5-Y473)+IF(Z473="N/A",0,IF(Z473&gt;5,0,5-Z473))+IF(AB473&lt;0,0,IF(AB473="-",0,IF(AB473="N/A",0,IF(AB473&gt;10,5,AB473/2))))+IF(AC473="n/a",0,IF(AC473&lt;0,0,IF(AC473&gt;10,5,AC473/2)))+IF(AE473="n/a",0,IF(AE473&lt;0,0,IF(AE473&gt;10,5,AE473/2)))+AF473/10+IF(AG473&gt;100000,3,IF(AG473&gt;10000,2,IF(AG473&gt;1000,1,0)))+IF(AL473&gt;10,5,AL473/2)+IF(AM473="n/a",0,IF(AM473&gt;10,5,AM473/2))+IF(AN473="n/a",0,IF(AN473&gt;10,5,AN473/2))+IF(AO473="n/a",0,IF(AO473&lt;0,0,IF(AO473&gt;10,5,AO473/2)))+IF(CB473&gt;10,5,CB473/2)</f>
        <v>37.20634750418223</v>
      </c>
      <c r="CH473" s="255">
        <f>IF(AB473="n/a",1.03*AP473,IF(AB473&lt;0,1.01*AP473,IF(AB473&gt;10,1.1*AP473,(1+AB473/100)*AP473)))</f>
        <v>0.2884</v>
      </c>
      <c r="CI473" s="256">
        <f>IF($AC473="n/a",1.03*CH473,IF($AC473&lt;0,1.01*CH473,IF($AC473&gt;10,1.1*CH473,(1+$AC473/100)*CH473)))</f>
        <v>0.297052</v>
      </c>
      <c r="CJ473" s="257">
        <f>IF($AE473="n/a",1.03*CI473,IF($AE473&lt;0,1.01*CI473,IF($AE473&gt;10,1.1*CI473,(1+$AE473/100)*CI473)))</f>
        <v>0.30596356</v>
      </c>
      <c r="CK473" s="257">
        <f>IF($AE473="n/a",1.03*CJ473,IF($AE473&lt;0,1.01*CJ473,IF($AE473&gt;10,1.1*CJ473,(1+$AE473/100)*CJ473)))</f>
        <v>0.3151424668</v>
      </c>
      <c r="CL473" s="258">
        <f>IF($AE473="n/a",1.03*CK473,IF($AE473&lt;0,1.01*CK473,IF($AE473&gt;10,1.1*CK473,(1+$AE473/100)*CK473)))</f>
        <v>0.324596740804</v>
      </c>
      <c r="CM473" s="256">
        <f>SUM(CH473:CL473)</f>
        <v>1.531154767604</v>
      </c>
      <c r="CN473" s="253">
        <f>(CM473/H473)*100</f>
        <v>6.463295768695652</v>
      </c>
      <c r="CO473" t="s" s="348">
        <v>143</v>
      </c>
      <c r="CP473" s="351">
        <v>18.9</v>
      </c>
      <c r="CQ473" s="352">
        <v>-14.8</v>
      </c>
      <c r="CR473" s="351">
        <v>0</v>
      </c>
      <c r="CS473" s="352">
        <v>-1.6</v>
      </c>
    </row>
    <row r="474" ht="11.25" customHeight="1">
      <c r="A474" t="s" s="227">
        <v>2114</v>
      </c>
      <c r="B474" t="s" s="116">
        <v>2115</v>
      </c>
      <c r="C474" t="s" s="227">
        <v>1191</v>
      </c>
      <c r="D474" s="218">
        <v>6</v>
      </c>
      <c r="E474" s="85">
        <v>638</v>
      </c>
      <c r="F474" t="s" s="220">
        <v>129</v>
      </c>
      <c r="G474" t="s" s="221">
        <v>129</v>
      </c>
      <c r="H474" s="493">
        <v>161.08</v>
      </c>
      <c r="I474" s="223">
        <f>(R474/H474)*100</f>
        <v>1.316116215545071</v>
      </c>
      <c r="J474" s="224">
        <v>0.48</v>
      </c>
      <c r="K474" s="224">
        <v>0.53</v>
      </c>
      <c r="L474" s="223">
        <f>((K474/J474)-1)*100</f>
        <v>10.41666666666667</v>
      </c>
      <c r="M474" s="226">
        <v>42823</v>
      </c>
      <c r="N474" s="226">
        <v>42825</v>
      </c>
      <c r="O474" s="226">
        <v>42842</v>
      </c>
      <c r="P474" t="s" s="227">
        <v>268</v>
      </c>
      <c r="Q474" t="s" s="227">
        <v>972</v>
      </c>
      <c r="R474" s="225">
        <f>K474*4</f>
        <v>2.12</v>
      </c>
      <c r="S474" s="228">
        <f>IF(OR(W474&lt;0.01,W474="n/a"),"n/a",R474/W474*100)</f>
        <v>59.88700564971752</v>
      </c>
      <c r="T474" s="229">
        <f>IF(OR(W474&lt;0.01,Z474="n/a"),"n/a",(H474/SQRT(22.5*W474*(H474/Z474))-1)*100)</f>
        <v>107.5476030527856</v>
      </c>
      <c r="U474" s="223">
        <f>IF(OR(W474&lt;0.01,W474="n/a"),"n/a",H474/W474)</f>
        <v>45.50282485875707</v>
      </c>
      <c r="V474" s="230">
        <v>12</v>
      </c>
      <c r="W474" s="222">
        <v>3.54</v>
      </c>
      <c r="X474" s="222">
        <v>4.51</v>
      </c>
      <c r="Y474" s="231">
        <v>2.73</v>
      </c>
      <c r="Z474" s="232">
        <v>2.13</v>
      </c>
      <c r="AA474" s="233">
        <v>4.7</v>
      </c>
      <c r="AB474" s="234">
        <v>-43.7</v>
      </c>
      <c r="AC474" s="235">
        <v>16.18</v>
      </c>
      <c r="AD474" s="236">
        <v>-0.1</v>
      </c>
      <c r="AE474" s="236">
        <v>10.09</v>
      </c>
      <c r="AF474" s="237">
        <v>16</v>
      </c>
      <c r="AG474" s="238">
        <v>21793</v>
      </c>
      <c r="AH474" s="239">
        <v>0.2</v>
      </c>
      <c r="AI474" s="240">
        <v>0.41</v>
      </c>
      <c r="AJ474" t="s" s="265">
        <f>IF(OR(AD474&lt;0,AD474="n/a",AD474=0,AN474="n/a"),"n/a",AN474/AD474)</f>
        <v>143</v>
      </c>
      <c r="AK474" s="242">
        <f>IF(OR(AN474&lt;0,AN474="n/a",AO474&lt;0,AO474="n/a"),"n/a",AN474/AO474)</f>
        <v>1.651631310573904</v>
      </c>
      <c r="AL474" s="243">
        <f>((AP474/AQ474)^(1/1)-1)*100</f>
        <v>42.27642276422765</v>
      </c>
      <c r="AM474" s="243">
        <f>IF(AS474=0,"n/a",((AP474/AS474)^(1/3)-1)*100)</f>
        <v>16.38714722736498</v>
      </c>
      <c r="AN474" s="243">
        <f>IF(AV474=0,"n/a",((AP474/AV474)^(1/5)-1)*100)</f>
        <v>10.96881334110911</v>
      </c>
      <c r="AO474" s="244">
        <f>IF(BB474=0,"n/a",((AP474/BB474)^(1/10)-1)*100)</f>
        <v>6.641199685962418</v>
      </c>
      <c r="AP474" s="241">
        <v>1.75</v>
      </c>
      <c r="AQ474" s="241">
        <v>1.23</v>
      </c>
      <c r="AR474" s="241">
        <v>1.18</v>
      </c>
      <c r="AS474" s="241">
        <v>1.11</v>
      </c>
      <c r="AT474" s="245"/>
      <c r="AU474" s="241">
        <v>1.07</v>
      </c>
      <c r="AV474" s="321">
        <v>1.04</v>
      </c>
      <c r="AW474" s="245"/>
      <c r="AX474" s="583">
        <v>1.04</v>
      </c>
      <c r="AY474" s="394">
        <v>1.04</v>
      </c>
      <c r="AZ474" s="248">
        <v>1.03</v>
      </c>
      <c r="BA474" s="248">
        <v>0.985</v>
      </c>
      <c r="BB474" s="248">
        <v>0.92</v>
      </c>
      <c r="BC474" s="248">
        <v>0.8325</v>
      </c>
      <c r="BD474" s="248">
        <v>0.7</v>
      </c>
      <c r="BE474" s="248">
        <v>0.4125</v>
      </c>
      <c r="BF474" s="317">
        <v>0</v>
      </c>
      <c r="BG474" s="317">
        <v>0</v>
      </c>
      <c r="BH474" s="317">
        <v>0</v>
      </c>
      <c r="BI474" s="401">
        <v>0</v>
      </c>
      <c r="BJ474" s="246">
        <f>SUM(AP474:BI474)</f>
        <v>14.34</v>
      </c>
      <c r="BK474" s="250">
        <f>((AP474/AQ474)-1)*100</f>
        <v>42.27642276422765</v>
      </c>
      <c r="BL474" s="250">
        <f>((AQ474/AR474)-1)*100</f>
        <v>4.237288135593231</v>
      </c>
      <c r="BM474" s="250">
        <f>((AR474/AS474)-1)*100</f>
        <v>6.306306306306286</v>
      </c>
      <c r="BN474" s="250">
        <f>IF(AU474=0,0,IF(AU474&gt;AS474,0,((AS474/AU474)-1)*100))</f>
        <v>3.738317757009346</v>
      </c>
      <c r="BO474" s="250">
        <f>IF(AV474=0,0,IF(AV474&gt;AU474,0,((AU474/AV474)-1)*100))</f>
        <v>2.884615384615397</v>
      </c>
      <c r="BP474" s="250">
        <f>IF(AX474=0,0,IF(AX474&gt;AV474,0,((AV474/AX474)-1)*100))</f>
        <v>0</v>
      </c>
      <c r="BQ474" s="251">
        <f>IF(AY474=0,0,IF(AY474&gt;AX474,0,((AX474/AY474)-1)*100))</f>
        <v>0</v>
      </c>
      <c r="BR474" s="252">
        <f>IF(AZ474=0,0,IF(AZ474&gt;AY474,0,((AY474/AZ474)-1)*100))</f>
        <v>0.9708737864077666</v>
      </c>
      <c r="BS474" s="252">
        <f>IF(BA474=0,0,IF(BA474&gt;AZ474,0,((AZ474/BA474)-1)*100))</f>
        <v>4.568527918781728</v>
      </c>
      <c r="BT474" s="252">
        <f>IF(BB474=0,0,IF(BB474&gt;BA474,0,((BA474/BB474)-1)*100))</f>
        <v>7.065217391304346</v>
      </c>
      <c r="BU474" s="252">
        <f>IF(BC474=0,0,IF(BC474&gt;BB474,0,((BB474/BC474)-1)*100))</f>
        <v>10.51051051051051</v>
      </c>
      <c r="BV474" s="252">
        <f>IF(BD474=0,0,IF(BD474&gt;BC474,0,((BC474/BD474)-1)*100))</f>
        <v>18.92857142857143</v>
      </c>
      <c r="BW474" s="252">
        <f>IF(BE474=0,0,IF(BE474&gt;BD474,0,((BD474/BE474)-1)*100))</f>
        <v>69.6969696969697</v>
      </c>
      <c r="BX474" s="252">
        <f>IF(BF474=0,0,IF(BF474&gt;BE474,0,((BE474/BF474)-1)*100))</f>
        <v>0</v>
      </c>
      <c r="BY474" s="252">
        <f>IF(BG474=0,0,IF(BG474&gt;BF474,0,((BF474/BG474)-1)*100))</f>
        <v>0</v>
      </c>
      <c r="BZ474" s="252">
        <f>IF(BH474=0,0,IF(BH474&gt;BG474,0,((BG474/BH474)-1)*100))</f>
        <v>0</v>
      </c>
      <c r="CA474" s="253">
        <f>IF(BI474=0,0,IF(BI474&gt;BH474,0,((BH474/BI474)-1)*100))</f>
        <v>0</v>
      </c>
      <c r="CB474" s="250">
        <f>AVERAGE(BK474:CA474)</f>
        <v>10.06962476942926</v>
      </c>
      <c r="CC474" s="250">
        <f>SQRT(AVERAGE((BK474-$CB474)^2,(BL474-$CB474)^2,(BM474-$CB474)^2,(BN474-$CB474)^2,(BO474-$CB474)^2,(BP474-$CB474)^2,(BQ474-$CB474)^2,(BR474-$CB474)^2,(BS474-$CB474)^2,(BT474-$CB474)^2,(BU474-$CB474)^2,(BV474-$CB474)^2,(BW474-$CB474)^2,(BX474-$CB474)^2,(BY474-$CB474)^2,(BZ474-$CB474)^2,(CA474-$CB474)^2))</f>
        <v>18.05501689905881</v>
      </c>
      <c r="CD474" t="s" s="116">
        <v>137</v>
      </c>
      <c r="CE474" s="254">
        <f>IF(AN474="n/a","n/a",IF(U474&lt;0,"n/a",IF(U474="n/a","n/a",I474+AN474-U474)))</f>
        <v>-33.21789530210289</v>
      </c>
      <c r="CF474" s="254">
        <f>IF(AN474="n/a","n/a",I474+AN474)</f>
        <v>12.28492955665418</v>
      </c>
      <c r="CG474" s="250">
        <f>D474/10+(1000-E474)/100+IF(F474="N",2,IF(F474="Y",1,0))+IF(G474="N",2,IF(G474="Y",1,0))+IF(L474&gt;10,5,L474/2)+IF(S474&gt;100,0,IF(S474&lt;0,0,(100-S474)/10))+IF(U474&gt;100,0,IF(U474&lt;0,0,(100-U474)/10))+IF(X474="-",0,IF(X474="N/A",0,IF(X474&gt;5,0,5-X474)))+IF(Y474&gt;5,0,5-Y474)+IF(Z474="N/A",0,IF(Z474&gt;5,0,5-Z474))+IF(AB474&lt;0,0,IF(AB474="-",0,IF(AB474="N/A",0,IF(AB474&gt;10,5,AB474/2))))+IF(AC474="n/a",0,IF(AC474&lt;0,0,IF(AC474&gt;10,5,AC474/2)))+IF(AE474="n/a",0,IF(AE474&lt;0,0,IF(AE474&gt;10,5,AE474/2)))+AF474/10+IF(AG474&gt;100000,3,IF(AG474&gt;10000,2,IF(AG474&gt;1000,1,0)))+IF(AL474&gt;10,5,AL474/2)+IF(AM474="n/a",0,IF(AM474&gt;10,5,AM474/2))+IF(AN474="n/a",0,IF(AN474&gt;10,5,AN474/2))+IF(AO474="n/a",0,IF(AO474&lt;0,0,IF(AO474&gt;10,5,AO474/2)))+IF(CB474&gt;10,5,CB474/2)</f>
        <v>61.23161679213376</v>
      </c>
      <c r="CH474" s="255">
        <f>IF(AB474="n/a",1.03*AP474,IF(AB474&lt;0,1.01*AP474,IF(AB474&gt;10,1.1*AP474,(1+AB474/100)*AP474)))</f>
        <v>1.7675</v>
      </c>
      <c r="CI474" s="256">
        <f>IF($AC474="n/a",1.03*CH474,IF($AC474&lt;0,1.01*CH474,IF($AC474&gt;10,1.1*CH474,(1+$AC474/100)*CH474)))</f>
        <v>1.94425</v>
      </c>
      <c r="CJ474" s="257">
        <f>IF($AE474="n/a",1.03*CI474,IF($AE474&lt;0,1.01*CI474,IF($AE474&gt;10,1.1*CI474,(1+$AE474/100)*CI474)))</f>
        <v>2.138675000000001</v>
      </c>
      <c r="CK474" s="257">
        <f>IF($AE474="n/a",1.03*CJ474,IF($AE474&lt;0,1.01*CJ474,IF($AE474&gt;10,1.1*CJ474,(1+$AE474/100)*CJ474)))</f>
        <v>2.352542500000001</v>
      </c>
      <c r="CL474" s="258">
        <f>IF($AE474="n/a",1.03*CK474,IF($AE474&lt;0,1.01*CK474,IF($AE474&gt;10,1.1*CK474,(1+$AE474/100)*CK474)))</f>
        <v>2.587796750000001</v>
      </c>
      <c r="CM474" s="256">
        <f>SUM(CH474:CL474)</f>
        <v>10.79076425</v>
      </c>
      <c r="CN474" s="253">
        <f>(CM474/H474)*100</f>
        <v>6.699009343183512</v>
      </c>
      <c r="CO474" s="259">
        <v>0.92</v>
      </c>
      <c r="CP474" s="260">
        <v>42.9</v>
      </c>
      <c r="CQ474" s="261">
        <v>-2.1</v>
      </c>
      <c r="CR474" s="260">
        <v>4.5</v>
      </c>
      <c r="CS474" s="261">
        <v>13.9</v>
      </c>
    </row>
    <row r="475" ht="11.25" customHeight="1">
      <c r="A475" t="s" s="116">
        <v>2116</v>
      </c>
      <c r="B475" t="s" s="116">
        <v>2117</v>
      </c>
      <c r="C475" t="s" s="227">
        <v>1450</v>
      </c>
      <c r="D475" s="218">
        <v>8</v>
      </c>
      <c r="E475" s="85">
        <v>390</v>
      </c>
      <c r="F475" t="s" s="220">
        <v>129</v>
      </c>
      <c r="G475" t="s" s="221">
        <v>129</v>
      </c>
      <c r="H475" s="493">
        <v>130.75</v>
      </c>
      <c r="I475" s="223">
        <f>(R475/H475)*100</f>
        <v>0.3365200764818356</v>
      </c>
      <c r="J475" s="224">
        <v>0.1</v>
      </c>
      <c r="K475" s="224">
        <v>0.11</v>
      </c>
      <c r="L475" s="223">
        <f>((K475/J475)-1)*100</f>
        <v>9.999999999999986</v>
      </c>
      <c r="M475" s="226">
        <v>42863</v>
      </c>
      <c r="N475" s="226">
        <v>42865</v>
      </c>
      <c r="O475" s="226">
        <v>42887</v>
      </c>
      <c r="P475" t="s" s="227">
        <v>147</v>
      </c>
      <c r="Q475" s="85"/>
      <c r="R475" s="225">
        <f>K475*4</f>
        <v>0.44</v>
      </c>
      <c r="S475" s="228">
        <f>IF(OR(W475&lt;0.01,W475="n/a"),"n/a",R475/W475*100)</f>
        <v>8.396946564885496</v>
      </c>
      <c r="T475" t="s" s="695">
        <f>IF(OR(W475&lt;0.01,Z475="n/a"),"n/a",(H475/SQRT(22.5*W475*(H475/Z475))-1)*100)</f>
        <v>143</v>
      </c>
      <c r="U475" s="223">
        <f>IF(OR(W475&lt;0.01,W475="n/a"),"n/a",H475/W475)</f>
        <v>24.95229007633588</v>
      </c>
      <c r="V475" s="230">
        <v>12</v>
      </c>
      <c r="W475" s="222">
        <v>5.24</v>
      </c>
      <c r="X475" t="s" s="399">
        <v>143</v>
      </c>
      <c r="Y475" s="231">
        <v>7.25</v>
      </c>
      <c r="Z475" t="s" s="686">
        <v>143</v>
      </c>
      <c r="AA475" s="642">
        <v>-205.6</v>
      </c>
      <c r="AB475" s="234">
        <v>9.5</v>
      </c>
      <c r="AC475" t="s" s="422">
        <v>143</v>
      </c>
      <c r="AD475" s="236">
        <v>13.8</v>
      </c>
      <c r="AE475" t="s" s="416">
        <v>143</v>
      </c>
      <c r="AF475" s="237">
        <v>0</v>
      </c>
      <c r="AG475" s="238">
        <v>502</v>
      </c>
      <c r="AH475" s="239">
        <v>30.6</v>
      </c>
      <c r="AI475" t="s" s="416">
        <v>143</v>
      </c>
      <c r="AJ475" s="241">
        <f>IF(OR(AD475&lt;0,AD475="n/a",AD475=0,AN475="n/a"),"n/a",AN475/AD475)</f>
        <v>1.989597607509149</v>
      </c>
      <c r="AK475" t="s" s="265">
        <f>IF(OR(AN475&lt;0,AN475="n/a",AO475&lt;0,AO475="n/a"),"n/a",AN475/AO475)</f>
        <v>143</v>
      </c>
      <c r="AL475" s="243">
        <f>((AP475/AQ475)^(1/1)-1)*100</f>
        <v>37.03703703703702</v>
      </c>
      <c r="AM475" s="243">
        <f>IF(AS475=0,"n/a",((AP475/AS475)^(1/3)-1)*100)</f>
        <v>24.87707213199899</v>
      </c>
      <c r="AN475" s="243">
        <f>IF(AV475=0,"n/a",((AP475/AV475)^(1/5)-1)*100)</f>
        <v>27.45644698362626</v>
      </c>
      <c r="AO475" t="s" s="265">
        <f>IF(BB475=0,"n/a",((AP475/BB475)^(1/10)-1)*100)</f>
        <v>143</v>
      </c>
      <c r="AP475" s="241">
        <v>0.37</v>
      </c>
      <c r="AQ475" s="241">
        <v>0.27</v>
      </c>
      <c r="AR475" s="241">
        <v>0.23</v>
      </c>
      <c r="AS475" s="241">
        <v>0.19</v>
      </c>
      <c r="AT475" s="245"/>
      <c r="AU475" s="241">
        <v>0.15</v>
      </c>
      <c r="AV475" s="241">
        <v>0.11</v>
      </c>
      <c r="AW475" s="245"/>
      <c r="AX475" s="246">
        <v>0.06</v>
      </c>
      <c r="AY475" s="394">
        <v>0</v>
      </c>
      <c r="AZ475" s="317">
        <v>0</v>
      </c>
      <c r="BA475" s="317">
        <v>0</v>
      </c>
      <c r="BB475" s="317">
        <v>0</v>
      </c>
      <c r="BC475" s="317">
        <v>0</v>
      </c>
      <c r="BD475" s="317">
        <v>0</v>
      </c>
      <c r="BE475" s="317">
        <v>0</v>
      </c>
      <c r="BF475" s="317">
        <v>0</v>
      </c>
      <c r="BG475" s="317">
        <v>0</v>
      </c>
      <c r="BH475" s="317">
        <v>0</v>
      </c>
      <c r="BI475" s="401">
        <v>0</v>
      </c>
      <c r="BJ475" s="246">
        <f>SUM(AP475:BI475)</f>
        <v>1.38</v>
      </c>
      <c r="BK475" s="250">
        <f>((AP475/AQ475)-1)*100</f>
        <v>37.03703703703702</v>
      </c>
      <c r="BL475" s="250">
        <f>((AQ475/AR475)-1)*100</f>
        <v>17.3913043478261</v>
      </c>
      <c r="BM475" s="250">
        <f>((AR475/AS475)-1)*100</f>
        <v>21.05263157894737</v>
      </c>
      <c r="BN475" s="250">
        <f>IF(AU475=0,0,IF(AU475&gt;AS475,0,((AS475/AU475)-1)*100))</f>
        <v>26.66666666666668</v>
      </c>
      <c r="BO475" s="250">
        <f>IF(AV475=0,0,IF(AV475&gt;AU475,0,((AU475/AV475)-1)*100))</f>
        <v>36.36363636363635</v>
      </c>
      <c r="BP475" s="250">
        <f>IF(AX475=0,0,IF(AX475&gt;AV475,0,((AV475/AX475)-1)*100))</f>
        <v>83.33333333333334</v>
      </c>
      <c r="BQ475" s="251">
        <f>IF(AY475=0,0,IF(AY475&gt;AX475,0,((AX475/AY475)-1)*100))</f>
        <v>0</v>
      </c>
      <c r="BR475" s="252">
        <f>IF(AZ475=0,0,IF(AZ475&gt;AY475,0,((AY475/AZ475)-1)*100))</f>
        <v>0</v>
      </c>
      <c r="BS475" s="252">
        <f>IF(BA475=0,0,IF(BA475&gt;AZ475,0,((AZ475/BA475)-1)*100))</f>
        <v>0</v>
      </c>
      <c r="BT475" s="252">
        <f>IF(BB475=0,0,IF(BB475&gt;BA475,0,((BA475/BB475)-1)*100))</f>
        <v>0</v>
      </c>
      <c r="BU475" s="252">
        <f>IF(BC475=0,0,IF(BC475&gt;BB475,0,((BB475/BC475)-1)*100))</f>
        <v>0</v>
      </c>
      <c r="BV475" s="252">
        <f>IF(BD475=0,0,IF(BD475&gt;BC475,0,((BC475/BD475)-1)*100))</f>
        <v>0</v>
      </c>
      <c r="BW475" s="252">
        <f>IF(BE475=0,0,IF(BE475&gt;BD475,0,((BD475/BE475)-1)*100))</f>
        <v>0</v>
      </c>
      <c r="BX475" s="252">
        <f>IF(BF475=0,0,IF(BF475&gt;BE475,0,((BE475/BF475)-1)*100))</f>
        <v>0</v>
      </c>
      <c r="BY475" s="252">
        <f>IF(BG475=0,0,IF(BG475&gt;BF475,0,((BF475/BG475)-1)*100))</f>
        <v>0</v>
      </c>
      <c r="BZ475" s="252">
        <f>IF(BH475=0,0,IF(BH475&gt;BG475,0,((BG475/BH475)-1)*100))</f>
        <v>0</v>
      </c>
      <c r="CA475" s="253">
        <f>IF(BI475=0,0,IF(BI475&gt;BH475,0,((BH475/BI475)-1)*100))</f>
        <v>0</v>
      </c>
      <c r="CB475" s="250">
        <f>AVERAGE(BK475:CA475)</f>
        <v>13.04968290161452</v>
      </c>
      <c r="CC475" s="250">
        <f>SQRT(AVERAGE((BK475-$CB475)^2,(BL475-$CB475)^2,(BM475-$CB475)^2,(BN475-$CB475)^2,(BO475-$CB475)^2,(BP475-$CB475)^2,(BQ475-$CB475)^2,(BR475-$CB475)^2,(BS475-$CB475)^2,(BT475-$CB475)^2,(BU475-$CB475)^2,(BV475-$CB475)^2,(BW475-$CB475)^2,(BX475-$CB475)^2,(BY475-$CB475)^2,(BZ475-$CB475)^2,(CA475-$CB475)^2))</f>
        <v>21.96291081612102</v>
      </c>
      <c r="CD475" t="s" s="116">
        <v>302</v>
      </c>
      <c r="CE475" s="254">
        <f>IF(AN475="n/a","n/a",IF(U475&lt;0,"n/a",IF(U475="n/a","n/a",I475+AN475-U475)))</f>
        <v>2.840676983772216</v>
      </c>
      <c r="CF475" s="254">
        <f>IF(AN475="n/a","n/a",I475+AN475)</f>
        <v>27.79296706010809</v>
      </c>
      <c r="CG475" s="250">
        <f>D475/10+(1000-E475)/100+IF(F475="N",2,IF(F475="Y",1,0))+IF(G475="N",2,IF(G475="Y",1,0))+IF(L475&gt;10,5,L475/2)+IF(S475&gt;100,0,IF(S475&lt;0,0,(100-S475)/10))+IF(U475&gt;100,0,IF(U475&lt;0,0,(100-U475)/10))+IF(X475="-",0,IF(X475="N/A",0,IF(X475&gt;5,0,5-X475)))+IF(Y475&gt;5,0,5-Y475)+IF(Z475="N/A",0,IF(Z475&gt;5,0,5-Z475))+IF(AB475&lt;0,0,IF(AB475="-",0,IF(AB475="N/A",0,IF(AB475&gt;10,5,AB475/2))))+IF(AC475="n/a",0,IF(AC475&lt;0,0,IF(AC475&gt;10,5,AC475/2)))+IF(AE475="n/a",0,IF(AE475&lt;0,0,IF(AE475&gt;10,5,AE475/2)))+AF475/10+IF(AG475&gt;100000,3,IF(AG475&gt;10000,2,IF(AG475&gt;1000,1,0)))+IF(AL475&gt;10,5,AL475/2)+IF(AM475="n/a",0,IF(AM475&gt;10,5,AM475/2))+IF(AN475="n/a",0,IF(AN475&gt;10,5,AN475/2))+IF(AO475="n/a",0,IF(AO475&lt;0,0,IF(AO475&gt;10,5,AO475/2)))+IF(CB475&gt;10,5,CB475/2)</f>
        <v>53.31507633587785</v>
      </c>
      <c r="CH475" s="255">
        <f>IF(AB475="n/a",1.03*AP475,IF(AB475&lt;0,1.01*AP475,IF(AB475&gt;10,1.1*AP475,(1+AB475/100)*AP475)))</f>
        <v>0.40515</v>
      </c>
      <c r="CI475" s="256">
        <f>IF($AC475="n/a",1.03*CH475,IF($AC475&lt;0,1.01*CH475,IF($AC475&gt;10,1.1*CH475,(1+$AC475/100)*CH475)))</f>
        <v>0.4173045</v>
      </c>
      <c r="CJ475" s="257">
        <f>IF($AE475="n/a",1.03*CI475,IF($AE475&lt;0,1.01*CI475,IF($AE475&gt;10,1.1*CI475,(1+$AE475/100)*CI475)))</f>
        <v>0.429823635</v>
      </c>
      <c r="CK475" s="257">
        <f>IF($AE475="n/a",1.03*CJ475,IF($AE475&lt;0,1.01*CJ475,IF($AE475&gt;10,1.1*CJ475,(1+$AE475/100)*CJ475)))</f>
        <v>0.442718344050</v>
      </c>
      <c r="CL475" s="258">
        <f>IF($AE475="n/a",1.03*CK475,IF($AE475&lt;0,1.01*CK475,IF($AE475&gt;10,1.1*CK475,(1+$AE475/100)*CK475)))</f>
        <v>0.4559998943715001</v>
      </c>
      <c r="CM475" s="256">
        <f>SUM(CH475:CL475)</f>
        <v>2.1509963734215</v>
      </c>
      <c r="CN475" s="253">
        <f>(CM475/H475)*100</f>
        <v>1.645121509308987</v>
      </c>
      <c r="CO475" s="259">
        <v>0.49</v>
      </c>
      <c r="CP475" s="260">
        <v>27.5</v>
      </c>
      <c r="CQ475" s="261">
        <v>-6</v>
      </c>
      <c r="CR475" s="260">
        <v>-1.3</v>
      </c>
      <c r="CS475" s="261">
        <v>4.4</v>
      </c>
    </row>
    <row r="476" ht="11.25" customHeight="1">
      <c r="A476" t="s" s="146">
        <v>2118</v>
      </c>
      <c r="B476" t="s" s="146">
        <v>2119</v>
      </c>
      <c r="C476" t="s" s="273">
        <v>380</v>
      </c>
      <c r="D476" s="267">
        <v>7</v>
      </c>
      <c r="E476" s="85">
        <v>559</v>
      </c>
      <c r="F476" t="s" s="151">
        <v>55</v>
      </c>
      <c r="G476" t="s" s="152">
        <v>55</v>
      </c>
      <c r="H476" s="496">
        <v>45.5</v>
      </c>
      <c r="I476" s="269">
        <f>(R476/H476)*100</f>
        <v>1.846153846153846</v>
      </c>
      <c r="J476" s="270">
        <v>0.2</v>
      </c>
      <c r="K476" s="270">
        <v>0.21</v>
      </c>
      <c r="L476" s="269">
        <f>((K476/J476)-1)*100</f>
        <v>4.999999999999982</v>
      </c>
      <c r="M476" s="272">
        <v>42991</v>
      </c>
      <c r="N476" s="272">
        <v>42993</v>
      </c>
      <c r="O476" s="272">
        <v>43007</v>
      </c>
      <c r="P476" t="s" s="273">
        <v>546</v>
      </c>
      <c r="Q476" s="329"/>
      <c r="R476" s="271">
        <f>K476*4</f>
        <v>0.84</v>
      </c>
      <c r="S476" s="275">
        <f>IF(OR(W476&lt;0.01,W476="n/a"),"n/a",R476/W476*100)</f>
        <v>29.57746478873239</v>
      </c>
      <c r="T476" s="276">
        <f>IF(OR(W476&lt;0.01,Z476="n/a"),"n/a",(H476/SQRT(22.5*W476*(H476/Z476))-1)*100)</f>
        <v>45.42313201118888</v>
      </c>
      <c r="U476" s="269">
        <f>IF(OR(W476&lt;0.01,W476="n/a"),"n/a",H476/W476)</f>
        <v>16.02112676056338</v>
      </c>
      <c r="V476" s="277">
        <v>5</v>
      </c>
      <c r="W476" s="268">
        <v>2.84</v>
      </c>
      <c r="X476" s="268">
        <v>0.39</v>
      </c>
      <c r="Y476" s="278">
        <v>0.91</v>
      </c>
      <c r="Z476" s="279">
        <v>2.97</v>
      </c>
      <c r="AA476" s="280">
        <v>20</v>
      </c>
      <c r="AB476" s="281">
        <v>42</v>
      </c>
      <c r="AC476" s="282">
        <v>4.88</v>
      </c>
      <c r="AD476" s="283">
        <v>13.9</v>
      </c>
      <c r="AE476" s="283">
        <v>41.5</v>
      </c>
      <c r="AF476" s="284">
        <v>5</v>
      </c>
      <c r="AG476" s="285">
        <v>2848</v>
      </c>
      <c r="AH476" s="286">
        <v>5.5</v>
      </c>
      <c r="AI476" s="287">
        <v>0.8100000000000001</v>
      </c>
      <c r="AJ476" s="288">
        <f>IF(OR(AD476&lt;0,AD476="n/a",AD476=0,AN476="n/a"),"n/a",AN476/AD476)</f>
        <v>0.8727837790765871</v>
      </c>
      <c r="AK476" s="289">
        <f>IF(OR(AN476&lt;0,AN476="n/a",AO476&lt;0,AO476="n/a"),"n/a",AN476/AO476)</f>
        <v>8.781750905703793</v>
      </c>
      <c r="AL476" s="290">
        <f>((AP476/AQ476)^(1/1)-1)*100</f>
        <v>5.405405405405417</v>
      </c>
      <c r="AM476" s="290">
        <f>IF(AS476=0,"n/a",((AP476/AS476)^(1/3)-1)*100)</f>
        <v>11.67831650654578</v>
      </c>
      <c r="AN476" s="290">
        <f>IF(AV476=0,"n/a",((AP476/AV476)^(1/5)-1)*100)</f>
        <v>12.13169452916456</v>
      </c>
      <c r="AO476" s="291">
        <f>IF(BB476=0,"n/a",((AP476/BB476)^(1/10)-1)*100)</f>
        <v>1.381466481961469</v>
      </c>
      <c r="AP476" s="288">
        <v>0.78</v>
      </c>
      <c r="AQ476" s="288">
        <v>0.74</v>
      </c>
      <c r="AR476" s="288">
        <v>0.66</v>
      </c>
      <c r="AS476" s="288">
        <v>0.5600000000000001</v>
      </c>
      <c r="AT476" s="292"/>
      <c r="AU476" s="288">
        <v>0.5</v>
      </c>
      <c r="AV476" s="288">
        <v>0.44</v>
      </c>
      <c r="AW476" s="292"/>
      <c r="AX476" s="524">
        <v>0.4</v>
      </c>
      <c r="AY476" s="403">
        <v>0.47</v>
      </c>
      <c r="AZ476" s="426">
        <v>0.68</v>
      </c>
      <c r="BA476" s="426">
        <v>0.68</v>
      </c>
      <c r="BB476" s="426">
        <v>0.68</v>
      </c>
      <c r="BC476" s="295">
        <v>0.68</v>
      </c>
      <c r="BD476" s="426">
        <v>0.64</v>
      </c>
      <c r="BE476" s="426">
        <v>0.64</v>
      </c>
      <c r="BF476" s="426">
        <v>0.64</v>
      </c>
      <c r="BG476" s="295">
        <v>0.64</v>
      </c>
      <c r="BH476" s="295">
        <v>0.63</v>
      </c>
      <c r="BI476" s="296">
        <v>0.59</v>
      </c>
      <c r="BJ476" s="293">
        <f>SUM(AP476:BI476)</f>
        <v>11.05</v>
      </c>
      <c r="BK476" s="297">
        <f>((AP476/AQ476)-1)*100</f>
        <v>5.405405405405417</v>
      </c>
      <c r="BL476" s="297">
        <f>((AQ476/AR476)-1)*100</f>
        <v>12.12121212121211</v>
      </c>
      <c r="BM476" s="297">
        <f>((AR476/AS476)-1)*100</f>
        <v>17.85714285714286</v>
      </c>
      <c r="BN476" s="297">
        <f>IF(AU476=0,0,IF(AU476&gt;AS476,0,((AS476/AU476)-1)*100))</f>
        <v>12.00000000000001</v>
      </c>
      <c r="BO476" s="297">
        <f>IF(AV476=0,0,IF(AV476&gt;AU476,0,((AU476/AV476)-1)*100))</f>
        <v>13.63636363636365</v>
      </c>
      <c r="BP476" s="297">
        <f>IF(AX476=0,0,IF(AX476&gt;AV476,0,((AV476/AX476)-1)*100))</f>
        <v>9.999999999999986</v>
      </c>
      <c r="BQ476" s="615">
        <f>IF(AY476=0,0,IF(AY476&gt;AX476,0,((AX476/AY476)-1)*100))</f>
        <v>0</v>
      </c>
      <c r="BR476" s="299">
        <f>IF(AZ476=0,0,IF(AZ476&gt;AY476,0,((AY476/AZ476)-1)*100))</f>
        <v>0</v>
      </c>
      <c r="BS476" s="299">
        <f>IF(BA476=0,0,IF(BA476&gt;AZ476,0,((AZ476/BA476)-1)*100))</f>
        <v>0</v>
      </c>
      <c r="BT476" s="299">
        <f>IF(BB476=0,0,IF(BB476&gt;BA476,0,((BA476/BB476)-1)*100))</f>
        <v>0</v>
      </c>
      <c r="BU476" s="299">
        <f>IF(BC476=0,0,IF(BC476&gt;BB476,0,((BB476/BC476)-1)*100))</f>
        <v>0</v>
      </c>
      <c r="BV476" s="299">
        <f>IF(BD476=0,0,IF(BD476&gt;BC476,0,((BC476/BD476)-1)*100))</f>
        <v>6.25</v>
      </c>
      <c r="BW476" s="299">
        <f>IF(BE476=0,0,IF(BE476&gt;BD476,0,((BD476/BE476)-1)*100))</f>
        <v>0</v>
      </c>
      <c r="BX476" s="299">
        <f>IF(BF476=0,0,IF(BF476&gt;BE476,0,((BE476/BF476)-1)*100))</f>
        <v>0</v>
      </c>
      <c r="BY476" s="299">
        <f>IF(BG476=0,0,IF(BG476&gt;BF476,0,((BF476/BG476)-1)*100))</f>
        <v>0</v>
      </c>
      <c r="BZ476" s="299">
        <f>IF(BH476=0,0,IF(BH476&gt;BG476,0,((BG476/BH476)-1)*100))</f>
        <v>1.587301587301582</v>
      </c>
      <c r="CA476" s="300">
        <f>IF(BI476=0,0,IF(BI476&gt;BH476,0,((BH476/BI476)-1)*100))</f>
        <v>6.779661016949157</v>
      </c>
      <c r="CB476" s="297">
        <f>AVERAGE(BK476:CA476)</f>
        <v>5.037475683786751</v>
      </c>
      <c r="CC476" s="297">
        <f>SQRT(AVERAGE((BK476-$CB476)^2,(BL476-$CB476)^2,(BM476-$CB476)^2,(BN476-$CB476)^2,(BO476-$CB476)^2,(BP476-$CB476)^2,(BQ476-$CB476)^2,(BR476-$CB476)^2,(BS476-$CB476)^2,(BT476-$CB476)^2,(BU476-$CB476)^2,(BV476-$CB476)^2,(BW476-$CB476)^2,(BX476-$CB476)^2,(BY476-$CB476)^2,(BZ476-$CB476)^2,(CA476-$CB476)^2))</f>
        <v>5.846674486964751</v>
      </c>
      <c r="CD476" t="s" s="146">
        <v>152</v>
      </c>
      <c r="CE476" s="301">
        <f>IF(AN476="n/a","n/a",IF(U476&lt;0,"n/a",IF(U476="n/a","n/a",I476+AN476-U476)))</f>
        <v>-2.043278385244973</v>
      </c>
      <c r="CF476" s="301">
        <f>IF(AN476="n/a","n/a",I476+AN476)</f>
        <v>13.97784837531841</v>
      </c>
      <c r="CG476" s="297">
        <f>D476/10+(1000-E476)/100+IF(F476="N",2,IF(F476="Y",1,0))+IF(G476="N",2,IF(G476="Y",1,0))+IF(L476&gt;10,5,L476/2)+IF(S476&gt;100,0,IF(S476&lt;0,0,(100-S476)/10))+IF(U476&gt;100,0,IF(U476&lt;0,0,(100-U476)/10))+IF(X476="-",0,IF(X476="N/A",0,IF(X476&gt;5,0,5-X476)))+IF(Y476&gt;5,0,5-Y476)+IF(Z476="N/A",0,IF(Z476&gt;5,0,5-Z476))+IF(AB476&lt;0,0,IF(AB476="-",0,IF(AB476="N/A",0,IF(AB476&gt;10,5,AB476/2))))+IF(AC476="n/a",0,IF(AC476&lt;0,0,IF(AC476&gt;10,5,AC476/2)))+IF(AE476="n/a",0,IF(AE476&lt;0,0,IF(AE476&gt;10,5,AE476/2)))+AF476/10+IF(AG476&gt;100000,3,IF(AG476&gt;10000,2,IF(AG476&gt;1000,1,0)))+IF(AL476&gt;10,5,AL476/2)+IF(AM476="n/a",0,IF(AM476&gt;10,5,AM476/2))+IF(AN476="n/a",0,IF(AN476&gt;10,5,AN476/2))+IF(AO476="n/a",0,IF(AO476&lt;0,0,IF(AO476&gt;10,5,AO476/2)))+IF(CB476&gt;10,5,CB476/2)</f>
        <v>67.63231463064723</v>
      </c>
      <c r="CH476" s="302">
        <f>IF(AB476="n/a",1.03*AP476,IF(AB476&lt;0,1.01*AP476,IF(AB476&gt;10,1.1*AP476,(1+AB476/100)*AP476)))</f>
        <v>0.8580000000000001</v>
      </c>
      <c r="CI476" s="303">
        <f>IF($AC476="n/a",1.03*CH476,IF($AC476&lt;0,1.01*CH476,IF($AC476&gt;10,1.1*CH476,(1+$AC476/100)*CH476)))</f>
        <v>0.8998704000000001</v>
      </c>
      <c r="CJ476" s="304">
        <f>IF($AE476="n/a",1.03*CI476,IF($AE476&lt;0,1.01*CI476,IF($AE476&gt;10,1.1*CI476,(1+$AE476/100)*CI476)))</f>
        <v>0.9898574400000002</v>
      </c>
      <c r="CK476" s="304">
        <f>IF($AE476="n/a",1.03*CJ476,IF($AE476&lt;0,1.01*CJ476,IF($AE476&gt;10,1.1*CJ476,(1+$AE476/100)*CJ476)))</f>
        <v>1.088843184</v>
      </c>
      <c r="CL476" s="305">
        <f>IF($AE476="n/a",1.03*CK476,IF($AE476&lt;0,1.01*CK476,IF($AE476&gt;10,1.1*CK476,(1+$AE476/100)*CK476)))</f>
        <v>1.1977275024</v>
      </c>
      <c r="CM476" s="303">
        <f>SUM(CH476:CL476)</f>
        <v>5.034298526400002</v>
      </c>
      <c r="CN476" s="300">
        <f>(CM476/H476)*100</f>
        <v>11.06439236571429</v>
      </c>
      <c r="CO476" s="306">
        <v>1.16</v>
      </c>
      <c r="CP476" s="307">
        <v>11.5</v>
      </c>
      <c r="CQ476" s="308">
        <v>-27.1</v>
      </c>
      <c r="CR476" s="307">
        <v>-4.9</v>
      </c>
      <c r="CS476" s="308">
        <v>-3.8</v>
      </c>
    </row>
    <row r="477" ht="11.25" customHeight="1">
      <c r="A477" t="s" s="110">
        <v>2120</v>
      </c>
      <c r="B477" t="s" s="110">
        <v>2121</v>
      </c>
      <c r="C477" t="s" s="173">
        <v>1588</v>
      </c>
      <c r="D477" s="174">
        <v>8</v>
      </c>
      <c r="E477" s="85">
        <v>412</v>
      </c>
      <c r="F477" t="s" s="118">
        <v>129</v>
      </c>
      <c r="G477" t="s" s="113">
        <v>129</v>
      </c>
      <c r="H477" s="495">
        <v>88.29000000000001</v>
      </c>
      <c r="I477" s="177">
        <f>(R477/H477)*100</f>
        <v>4.363089817646392</v>
      </c>
      <c r="J477" s="311">
        <v>1.656059</v>
      </c>
      <c r="K477" s="311">
        <v>1.926086</v>
      </c>
      <c r="L477" s="177">
        <f>((K477/J477)-1)*100</f>
        <v>16.30539733185834</v>
      </c>
      <c r="M477" s="179">
        <v>43013</v>
      </c>
      <c r="N477" s="179">
        <v>43014</v>
      </c>
      <c r="O477" s="179">
        <v>43045</v>
      </c>
      <c r="P477" t="s" s="173">
        <v>2122</v>
      </c>
      <c r="Q477" t="s" s="110">
        <v>1217</v>
      </c>
      <c r="R477" s="180">
        <f>K477*2</f>
        <v>3.852172</v>
      </c>
      <c r="S477" s="181">
        <f>IF(OR(W477&lt;0.01,W477="n/a"),"n/a",R477/W477*100)</f>
        <v>43.08917225950783</v>
      </c>
      <c r="T477" s="182">
        <f>IF(OR(W477&lt;0.01,Z477="n/a"),"n/a",(H477/SQRT(22.5*W477*(H477/Z477))-1)*100)</f>
        <v>-11.1142804442716</v>
      </c>
      <c r="U477" s="177">
        <f>IF(OR(W477&lt;0.01,W477="n/a"),"n/a",H477/W477)</f>
        <v>9.875838926174499</v>
      </c>
      <c r="V477" s="183">
        <v>12</v>
      </c>
      <c r="W477" s="176">
        <v>8.94</v>
      </c>
      <c r="X477" s="176">
        <v>0.93</v>
      </c>
      <c r="Y477" s="184">
        <v>1.15</v>
      </c>
      <c r="Z477" s="185">
        <v>1.8</v>
      </c>
      <c r="AA477" t="s" s="513">
        <v>143</v>
      </c>
      <c r="AB477" s="187">
        <v>22.3</v>
      </c>
      <c r="AC477" s="188">
        <v>7.41</v>
      </c>
      <c r="AD477" s="189">
        <v>10.9</v>
      </c>
      <c r="AE477" s="189">
        <v>10.6</v>
      </c>
      <c r="AF477" s="190">
        <v>1</v>
      </c>
      <c r="AG477" s="191">
        <v>23059</v>
      </c>
      <c r="AH477" s="192">
        <v>2.8</v>
      </c>
      <c r="AI477" s="193">
        <v>0.8</v>
      </c>
      <c r="AJ477" s="194">
        <f>IF(OR(AD477&lt;0,AD477="n/a",AD477=0,AN477="n/a"),"n/a",AN477/AD477)</f>
        <v>1.581260087962485</v>
      </c>
      <c r="AK477" s="195">
        <f>IF(OR(AN477&lt;0,AN477="n/a",AO477&lt;0,AO477="n/a"),"n/a",AN477/AO477)</f>
        <v>1.206364419561492</v>
      </c>
      <c r="AL477" s="196">
        <f>((AP477/AQ477)^(1/1)-1)*100</f>
        <v>5.73535346010341</v>
      </c>
      <c r="AM477" s="196">
        <f>IF(AS477=0,"n/a",((AP477/AS477)^(1/3)-1)*100)</f>
        <v>13.93288707517286</v>
      </c>
      <c r="AN477" s="196">
        <f>IF(AV477=0,"n/a",((AP477/AV477)^(1/5)-1)*100)</f>
        <v>17.23573495879109</v>
      </c>
      <c r="AO477" s="197">
        <f>IF(BB477=0,"n/a",((AP477/BB477)^(1/10)-1)*100)</f>
        <v>14.28733695996787</v>
      </c>
      <c r="AP477" s="194">
        <v>3.406349</v>
      </c>
      <c r="AQ477" s="194">
        <v>3.22158</v>
      </c>
      <c r="AR477" s="194">
        <v>2.911967</v>
      </c>
      <c r="AS477" s="194">
        <v>2.303254</v>
      </c>
      <c r="AT477" s="199"/>
      <c r="AU477" s="194">
        <v>2.023829</v>
      </c>
      <c r="AV477" s="194">
        <v>1.538116</v>
      </c>
      <c r="AW477" s="199"/>
      <c r="AX477" s="200">
        <v>1.261658</v>
      </c>
      <c r="AY477" s="370">
        <v>1.253044</v>
      </c>
      <c r="AZ477" s="202">
        <v>1.28474</v>
      </c>
      <c r="BA477" s="202">
        <v>1.204495</v>
      </c>
      <c r="BB477" s="202">
        <v>0.8960000000000001</v>
      </c>
      <c r="BC477" s="202">
        <v>0.773</v>
      </c>
      <c r="BD477" s="203">
        <v>0.331</v>
      </c>
      <c r="BE477" s="202">
        <v>0.49</v>
      </c>
      <c r="BF477" s="202">
        <v>0.389</v>
      </c>
      <c r="BG477" s="203">
        <v>0</v>
      </c>
      <c r="BH477" s="203">
        <v>0</v>
      </c>
      <c r="BI477" s="204">
        <v>0</v>
      </c>
      <c r="BJ477" s="200">
        <f>SUM(AP477:BI477)</f>
        <v>23.28803199999999</v>
      </c>
      <c r="BK477" s="205">
        <f>((AP477/AQ477)-1)*100</f>
        <v>5.73535346010341</v>
      </c>
      <c r="BL477" s="205">
        <f>((AQ477/AR477)-1)*100</f>
        <v>10.63243505163351</v>
      </c>
      <c r="BM477" s="205">
        <f>((AR477/AS477)-1)*100</f>
        <v>26.42839217906492</v>
      </c>
      <c r="BN477" s="205">
        <f>IF(AU477=0,0,IF(AU477&gt;AS477,0,((AS477/AU477)-1)*100))</f>
        <v>13.80674948328144</v>
      </c>
      <c r="BO477" s="205">
        <f>IF(AV477=0,0,IF(AV477&gt;AU477,0,((AU477/AV477)-1)*100))</f>
        <v>31.57843751706633</v>
      </c>
      <c r="BP477" s="205">
        <f>IF(AX477=0,0,IF(AX477&gt;AV477,0,((AV477/AX477)-1)*100))</f>
        <v>21.91227733664747</v>
      </c>
      <c r="BQ477" s="206">
        <f>IF(AY477=0,0,IF(AY477&gt;AX477,0,((AX477/AY477)-1)*100))</f>
        <v>0.6874459316672077</v>
      </c>
      <c r="BR477" s="207">
        <f>IF(AZ477=0,0,IF(AZ477&gt;AY477,0,((AY477/AZ477)-1)*100))</f>
        <v>0</v>
      </c>
      <c r="BS477" s="207">
        <f>IF(BA477=0,0,IF(BA477&gt;AZ477,0,((AZ477/BA477)-1)*100))</f>
        <v>6.662128111781285</v>
      </c>
      <c r="BT477" s="207">
        <f>IF(BB477=0,0,IF(BB477&gt;BA477,0,((BA477/BB477)-1)*100))</f>
        <v>34.43024553571428</v>
      </c>
      <c r="BU477" s="207">
        <f>IF(BC477=0,0,IF(BC477&gt;BB477,0,((BB477/BC477)-1)*100))</f>
        <v>15.91203104786547</v>
      </c>
      <c r="BV477" s="207">
        <f>IF(BD477=0,0,IF(BD477&gt;BC477,0,((BC477/BD477)-1)*100))</f>
        <v>133.5347432024169</v>
      </c>
      <c r="BW477" s="207">
        <f>IF(BE477=0,0,IF(BE477&gt;BD477,0,((BD477/BE477)-1)*100))</f>
        <v>0</v>
      </c>
      <c r="BX477" s="207">
        <f>IF(BF477=0,0,IF(BF477&gt;BE477,0,((BE477/BF477)-1)*100))</f>
        <v>25.96401028277635</v>
      </c>
      <c r="BY477" s="207">
        <f>IF(BG477=0,0,IF(BG477&gt;BF477,0,((BF477/BG477)-1)*100))</f>
        <v>0</v>
      </c>
      <c r="BZ477" s="207">
        <f>IF(BH477=0,0,IF(BH477&gt;BG477,0,((BG477/BH477)-1)*100))</f>
        <v>0</v>
      </c>
      <c r="CA477" s="208">
        <f>IF(BI477=0,0,IF(BI477&gt;BH477,0,((BH477/BI477)-1)*100))</f>
        <v>0</v>
      </c>
      <c r="CB477" s="205">
        <f>AVERAGE(BK477:CA477)</f>
        <v>19.25201465529521</v>
      </c>
      <c r="CC477" s="205">
        <f>SQRT(AVERAGE((BK477-$CB477)^2,(BL477-$CB477)^2,(BM477-$CB477)^2,(BN477-$CB477)^2,(BO477-$CB477)^2,(BP477-$CB477)^2,(BQ477-$CB477)^2,(BR477-$CB477)^2,(BS477-$CB477)^2,(BT477-$CB477)^2,(BU477-$CB477)^2,(BV477-$CB477)^2,(BW477-$CB477)^2,(BX477-$CB477)^2,(BY477-$CB477)^2,(BZ477-$CB477)^2,(CA477-$CB477)^2))</f>
        <v>30.87035718539395</v>
      </c>
      <c r="CD477" t="s" s="110">
        <v>302</v>
      </c>
      <c r="CE477" s="209">
        <f>IF(AN477="n/a","n/a",IF(U477&lt;0,"n/a",IF(U477="n/a","n/a",I477+AN477-U477)))</f>
        <v>11.72298585026298</v>
      </c>
      <c r="CF477" s="209">
        <f>IF(AN477="n/a","n/a",I477+AN477)</f>
        <v>21.59882477643748</v>
      </c>
      <c r="CG477" s="205">
        <f>D477/10+(1000-E477)/100+IF(F477="N",2,IF(F477="Y",1,0))+IF(G477="N",2,IF(G477="Y",1,0))+IF(L477&gt;10,5,L477/2)+IF(S477&gt;100,0,IF(S477&lt;0,0,(100-S477)/10))+IF(U477&gt;100,0,IF(U477&lt;0,0,(100-U477)/10))+IF(X477="-",0,IF(X477="N/A",0,IF(X477&gt;5,0,5-X477)))+IF(Y477&gt;5,0,5-Y477)+IF(Z477="N/A",0,IF(Z477&gt;5,0,5-Z477))+IF(AB477&lt;0,0,IF(AB477="-",0,IF(AB477="N/A",0,IF(AB477&gt;10,5,AB477/2))))+IF(AC477="n/a",0,IF(AC477&lt;0,0,IF(AC477&gt;10,5,AC477/2)))+IF(AE477="n/a",0,IF(AE477&lt;0,0,IF(AE477&gt;10,5,AE477/2)))+AF477/10+IF(AG477&gt;100000,3,IF(AG477&gt;10000,2,IF(AG477&gt;1000,1,0)))+IF(AL477&gt;10,5,AL477/2)+IF(AM477="n/a",0,IF(AM477&gt;10,5,AM477/2))+IF(AN477="n/a",0,IF(AN477&gt;10,5,AN477/2))+IF(AO477="n/a",0,IF(AO477&lt;0,0,IF(AO477&gt;10,5,AO477/2)))+IF(CB477&gt;10,5,CB477/2)</f>
        <v>76.17617561148347</v>
      </c>
      <c r="CH477" s="315">
        <f>IF(AB477="n/a",1.03*AP477,IF(AB477&lt;0,1.01*AP477,IF(AB477&gt;10,1.1*AP477,(1+AB477/100)*AP477)))</f>
        <v>3.7469839</v>
      </c>
      <c r="CI477" s="211">
        <f>IF($AC477="n/a",1.03*CH477,IF($AC477&lt;0,1.01*CH477,IF($AC477&gt;10,1.1*CH477,(1+$AC477/100)*CH477)))</f>
        <v>4.024635406990</v>
      </c>
      <c r="CJ477" s="212">
        <f>IF($AE477="n/a",1.03*CI477,IF($AE477&lt;0,1.01*CI477,IF($AE477&gt;10,1.1*CI477,(1+$AE477/100)*CI477)))</f>
        <v>4.427098947689</v>
      </c>
      <c r="CK477" s="212">
        <f>IF($AE477="n/a",1.03*CJ477,IF($AE477&lt;0,1.01*CJ477,IF($AE477&gt;10,1.1*CJ477,(1+$AE477/100)*CJ477)))</f>
        <v>4.869808842457901</v>
      </c>
      <c r="CL477" s="210">
        <f>IF($AE477="n/a",1.03*CK477,IF($AE477&lt;0,1.01*CK477,IF($AE477&gt;10,1.1*CK477,(1+$AE477/100)*CK477)))</f>
        <v>5.356789726703691</v>
      </c>
      <c r="CM477" s="211">
        <f>SUM(CH477:CL477)</f>
        <v>22.42531682384059</v>
      </c>
      <c r="CN477" s="208">
        <f>(CM477/H477)*100</f>
        <v>25.39961130800837</v>
      </c>
      <c r="CO477" s="213">
        <v>1.19</v>
      </c>
      <c r="CP477" s="214">
        <v>3.8</v>
      </c>
      <c r="CQ477" s="215">
        <v>-25.9</v>
      </c>
      <c r="CR477" s="214">
        <v>-4</v>
      </c>
      <c r="CS477" s="215">
        <v>-15.4</v>
      </c>
    </row>
    <row r="478" ht="11.25" customHeight="1">
      <c r="A478" t="s" s="116">
        <v>2123</v>
      </c>
      <c r="B478" t="s" s="116">
        <v>2124</v>
      </c>
      <c r="C478" t="s" s="116">
        <v>1381</v>
      </c>
      <c r="D478" s="218">
        <v>8</v>
      </c>
      <c r="E478" s="85">
        <v>377</v>
      </c>
      <c r="F478" t="s" s="220">
        <v>129</v>
      </c>
      <c r="G478" t="s" s="221">
        <v>129</v>
      </c>
      <c r="H478" s="493">
        <v>106.85</v>
      </c>
      <c r="I478" s="223">
        <f>(R478/H478)*100</f>
        <v>2.171268132896584</v>
      </c>
      <c r="J478" s="224">
        <v>0.5</v>
      </c>
      <c r="K478" s="224">
        <v>0.58</v>
      </c>
      <c r="L478" s="223">
        <f>((K478/J478)-1)*100</f>
        <v>15.99999999999999</v>
      </c>
      <c r="M478" s="226">
        <v>42809</v>
      </c>
      <c r="N478" s="226">
        <v>42811</v>
      </c>
      <c r="O478" s="226">
        <v>42824</v>
      </c>
      <c r="P478" t="s" s="227">
        <v>186</v>
      </c>
      <c r="Q478" s="316"/>
      <c r="R478" s="225">
        <f>K478*4</f>
        <v>2.32</v>
      </c>
      <c r="S478" s="228">
        <f>IF(OR(W478&lt;0.01,W478="n/a"),"n/a",R478/W478*100)</f>
        <v>41.65170556552962</v>
      </c>
      <c r="T478" s="229">
        <f>IF(OR(W478&lt;0.01,Z478="n/a"),"n/a",(H478/SQRT(22.5*W478*(H478/Z478))-1)*100)</f>
        <v>286.8182599719872</v>
      </c>
      <c r="U478" s="223">
        <f>IF(OR(W478&lt;0.01,W478="n/a"),"n/a",H478/W478)</f>
        <v>19.18312387791741</v>
      </c>
      <c r="V478" s="230">
        <v>12</v>
      </c>
      <c r="W478" s="222">
        <v>5.57</v>
      </c>
      <c r="X478" s="222">
        <v>1.48</v>
      </c>
      <c r="Y478" s="231">
        <v>1.88</v>
      </c>
      <c r="Z478" s="232">
        <v>17.55</v>
      </c>
      <c r="AA478" s="233">
        <v>90.59999999999999</v>
      </c>
      <c r="AB478" s="234">
        <v>7</v>
      </c>
      <c r="AC478" s="235">
        <v>13.45</v>
      </c>
      <c r="AD478" s="236">
        <v>17</v>
      </c>
      <c r="AE478" s="236">
        <v>12.94</v>
      </c>
      <c r="AF478" s="237">
        <v>12</v>
      </c>
      <c r="AG478" s="238">
        <v>10817</v>
      </c>
      <c r="AH478" s="239">
        <v>1.7</v>
      </c>
      <c r="AI478" s="240">
        <v>9.460000000000001</v>
      </c>
      <c r="AJ478" s="241">
        <f>IF(OR(AD478&lt;0,AD478="n/a",AD478=0,AN478="n/a"),"n/a",AN478/AD478)</f>
        <v>1.60152727376113</v>
      </c>
      <c r="AK478" t="s" s="265">
        <f>IF(OR(AN478&lt;0,AN478="n/a",AO478&lt;0,AO478="n/a"),"n/a",AN478/AO478)</f>
        <v>143</v>
      </c>
      <c r="AL478" s="243">
        <f>((AP478/AQ478)^(1/1)-1)*100</f>
        <v>19.04761904761905</v>
      </c>
      <c r="AM478" s="243">
        <f>IF(AS478=0,"n/a",((AP478/AS478)^(1/3)-1)*100)</f>
        <v>19.910533569987</v>
      </c>
      <c r="AN478" s="243">
        <f>IF(AV478=0,"n/a",((AP478/AV478)^(1/5)-1)*100)</f>
        <v>27.22596365393921</v>
      </c>
      <c r="AO478" t="s" s="265">
        <f>IF(BB478=0,"n/a",((AP478/BB478)^(1/10)-1)*100)</f>
        <v>143</v>
      </c>
      <c r="AP478" s="241">
        <v>2</v>
      </c>
      <c r="AQ478" s="241">
        <v>1.68</v>
      </c>
      <c r="AR478" s="241">
        <v>1.4</v>
      </c>
      <c r="AS478" s="241">
        <v>1.16</v>
      </c>
      <c r="AT478" s="245"/>
      <c r="AU478" s="241">
        <v>0.92</v>
      </c>
      <c r="AV478" s="241">
        <v>0.6</v>
      </c>
      <c r="AW478" s="245"/>
      <c r="AX478" s="246">
        <v>0.48</v>
      </c>
      <c r="AY478" s="394">
        <v>0.16</v>
      </c>
      <c r="AZ478" s="248">
        <v>0.16</v>
      </c>
      <c r="BA478" s="317">
        <v>0.08</v>
      </c>
      <c r="BB478" s="317">
        <v>0</v>
      </c>
      <c r="BC478" s="317">
        <v>0</v>
      </c>
      <c r="BD478" s="317">
        <v>0</v>
      </c>
      <c r="BE478" s="317">
        <v>0</v>
      </c>
      <c r="BF478" s="317">
        <v>0</v>
      </c>
      <c r="BG478" s="317">
        <v>0</v>
      </c>
      <c r="BH478" s="317">
        <v>0</v>
      </c>
      <c r="BI478" s="401">
        <v>0</v>
      </c>
      <c r="BJ478" s="246">
        <f>SUM(AP478:BI478)</f>
        <v>8.640000000000001</v>
      </c>
      <c r="BK478" s="250">
        <f>((AP478/AQ478)-1)*100</f>
        <v>19.04761904761905</v>
      </c>
      <c r="BL478" s="250">
        <f>((AQ478/AR478)-1)*100</f>
        <v>20</v>
      </c>
      <c r="BM478" s="250">
        <f>((AR478/AS478)-1)*100</f>
        <v>20.68965517241379</v>
      </c>
      <c r="BN478" s="250">
        <f>IF(AU478=0,0,IF(AU478&gt;AS478,0,((AS478/AU478)-1)*100))</f>
        <v>26.08695652173911</v>
      </c>
      <c r="BO478" s="250">
        <f>IF(AV478=0,0,IF(AV478&gt;AU478,0,((AU478/AV478)-1)*100))</f>
        <v>53.33333333333334</v>
      </c>
      <c r="BP478" s="250">
        <f>IF(AX478=0,0,IF(AX478&gt;AV478,0,((AV478/AX478)-1)*100))</f>
        <v>25</v>
      </c>
      <c r="BQ478" s="251">
        <f>IF(AY478=0,0,IF(AY478&gt;AX478,0,((AX478/AY478)-1)*100))</f>
        <v>200</v>
      </c>
      <c r="BR478" s="252">
        <f>IF(AZ478=0,0,IF(AZ478&gt;AY478,0,((AY478/AZ478)-1)*100))</f>
        <v>0</v>
      </c>
      <c r="BS478" s="252">
        <f>IF(BA478=0,0,IF(BA478&gt;AZ478,0,((AZ478/BA478)-1)*100))</f>
        <v>100</v>
      </c>
      <c r="BT478" s="252">
        <f>IF(BB478=0,0,IF(BB478&gt;BA478,0,((BA478/BB478)-1)*100))</f>
        <v>0</v>
      </c>
      <c r="BU478" s="252">
        <f>IF(BC478=0,0,IF(BC478&gt;BB478,0,((BB478/BC478)-1)*100))</f>
        <v>0</v>
      </c>
      <c r="BV478" s="252">
        <f>IF(BD478=0,0,IF(BD478&gt;BC478,0,((BC478/BD478)-1)*100))</f>
        <v>0</v>
      </c>
      <c r="BW478" s="252">
        <f>IF(BE478=0,0,IF(BE478&gt;BD478,0,((BD478/BE478)-1)*100))</f>
        <v>0</v>
      </c>
      <c r="BX478" s="252">
        <f>IF(BF478=0,0,IF(BF478&gt;BE478,0,((BE478/BF478)-1)*100))</f>
        <v>0</v>
      </c>
      <c r="BY478" s="252">
        <f>IF(BG478=0,0,IF(BG478&gt;BF478,0,((BF478/BG478)-1)*100))</f>
        <v>0</v>
      </c>
      <c r="BZ478" s="252">
        <f>IF(BH478=0,0,IF(BH478&gt;BG478,0,((BG478/BH478)-1)*100))</f>
        <v>0</v>
      </c>
      <c r="CA478" s="253">
        <f>IF(BI478=0,0,IF(BI478&gt;BH478,0,((BH478/BI478)-1)*100))</f>
        <v>0</v>
      </c>
      <c r="CB478" s="250">
        <f>AVERAGE(BK478:CA478)</f>
        <v>27.30338612206501</v>
      </c>
      <c r="CC478" s="250">
        <f>SQRT(AVERAGE((BK478-$CB478)^2,(BL478-$CB478)^2,(BM478-$CB478)^2,(BN478-$CB478)^2,(BO478-$CB478)^2,(BP478-$CB478)^2,(BQ478-$CB478)^2,(BR478-$CB478)^2,(BS478-$CB478)^2,(BT478-$CB478)^2,(BU478-$CB478)^2,(BV478-$CB478)^2,(BW478-$CB478)^2,(BX478-$CB478)^2,(BY478-$CB478)^2,(BZ478-$CB478)^2,(CA478-$CB478)^2))</f>
        <v>50.09859348391307</v>
      </c>
      <c r="CD478" t="s" s="116">
        <v>302</v>
      </c>
      <c r="CE478" s="254">
        <f>IF(AN478="n/a","n/a",IF(U478&lt;0,"n/a",IF(U478="n/a","n/a",I478+AN478-U478)))</f>
        <v>10.21410790891838</v>
      </c>
      <c r="CF478" s="254">
        <f>IF(AN478="n/a","n/a",I478+AN478)</f>
        <v>29.3972317868358</v>
      </c>
      <c r="CG478" s="250">
        <f>D478/10+(1000-E478)/100+IF(F478="N",2,IF(F478="Y",1,0))+IF(G478="N",2,IF(G478="Y",1,0))+IF(L478&gt;10,5,L478/2)+IF(S478&gt;100,0,IF(S478&lt;0,0,(100-S478)/10))+IF(U478&gt;100,0,IF(U478&lt;0,0,(100-U478)/10))+IF(X478="-",0,IF(X478="N/A",0,IF(X478&gt;5,0,5-X478)))+IF(Y478&gt;5,0,5-Y478)+IF(Z478="N/A",0,IF(Z478&gt;5,0,5-Z478))+IF(AB478&lt;0,0,IF(AB478="-",0,IF(AB478="N/A",0,IF(AB478&gt;10,5,AB478/2))))+IF(AC478="n/a",0,IF(AC478&lt;0,0,IF(AC478&gt;10,5,AC478/2)))+IF(AE478="n/a",0,IF(AE478&lt;0,0,IF(AE478&gt;10,5,AE478/2)))+AF478/10+IF(AG478&gt;100000,3,IF(AG478&gt;10000,2,IF(AG478&gt;1000,1,0)))+IF(AL478&gt;10,5,AL478/2)+IF(AM478="n/a",0,IF(AM478&gt;10,5,AM478/2))+IF(AN478="n/a",0,IF(AN478&gt;10,5,AN478/2))+IF(AO478="n/a",0,IF(AO478&lt;0,0,IF(AO478&gt;10,5,AO478/2)))+IF(CB478&gt;10,5,CB478/2)</f>
        <v>69.28651705565531</v>
      </c>
      <c r="CH478" s="255">
        <f>IF(AB478="n/a",1.03*AP478,IF(AB478&lt;0,1.01*AP478,IF(AB478&gt;10,1.1*AP478,(1+AB478/100)*AP478)))</f>
        <v>2.14</v>
      </c>
      <c r="CI478" s="256">
        <f>IF($AC478="n/a",1.03*CH478,IF($AC478&lt;0,1.01*CH478,IF($AC478&gt;10,1.1*CH478,(1+$AC478/100)*CH478)))</f>
        <v>2.354000000000001</v>
      </c>
      <c r="CJ478" s="257">
        <f>IF($AE478="n/a",1.03*CI478,IF($AE478&lt;0,1.01*CI478,IF($AE478&gt;10,1.1*CI478,(1+$AE478/100)*CI478)))</f>
        <v>2.589400000000001</v>
      </c>
      <c r="CK478" s="257">
        <f>IF($AE478="n/a",1.03*CJ478,IF($AE478&lt;0,1.01*CJ478,IF($AE478&gt;10,1.1*CJ478,(1+$AE478/100)*CJ478)))</f>
        <v>2.848340000000001</v>
      </c>
      <c r="CL478" s="258">
        <f>IF($AE478="n/a",1.03*CK478,IF($AE478&lt;0,1.01*CK478,IF($AE478&gt;10,1.1*CK478,(1+$AE478/100)*CK478)))</f>
        <v>3.133174000000002</v>
      </c>
      <c r="CM478" s="256">
        <f>SUM(CH478:CL478)</f>
        <v>13.064914</v>
      </c>
      <c r="CN478" s="253">
        <f>(CM478/H478)*100</f>
        <v>12.22734113242864</v>
      </c>
      <c r="CO478" s="259">
        <v>1.35</v>
      </c>
      <c r="CP478" s="260">
        <v>66.5</v>
      </c>
      <c r="CQ478" s="261">
        <v>-3.5</v>
      </c>
      <c r="CR478" s="260">
        <v>3.2</v>
      </c>
      <c r="CS478" s="261">
        <v>12.3</v>
      </c>
    </row>
    <row r="479" ht="11.25" customHeight="1">
      <c r="A479" t="s" s="227">
        <v>2125</v>
      </c>
      <c r="B479" t="s" s="116">
        <v>2126</v>
      </c>
      <c r="C479" t="s" s="227">
        <v>525</v>
      </c>
      <c r="D479" s="218">
        <v>5</v>
      </c>
      <c r="E479" s="85">
        <v>764</v>
      </c>
      <c r="F479" t="s" s="220">
        <v>55</v>
      </c>
      <c r="G479" t="s" s="221">
        <v>55</v>
      </c>
      <c r="H479" s="493">
        <v>30.31</v>
      </c>
      <c r="I479" s="223">
        <f>(R479/H479)*100</f>
        <v>0.8248102936324646</v>
      </c>
      <c r="J479" s="439">
        <v>0.0554260625</v>
      </c>
      <c r="K479" s="224">
        <v>0.0625</v>
      </c>
      <c r="L479" s="223">
        <f>((K479/J479)-1)*100</f>
        <v>12.76283607553756</v>
      </c>
      <c r="M479" s="226">
        <v>42823</v>
      </c>
      <c r="N479" s="226">
        <v>42825</v>
      </c>
      <c r="O479" s="226">
        <v>42853</v>
      </c>
      <c r="P479" t="s" s="227">
        <v>344</v>
      </c>
      <c r="Q479" t="s" s="440">
        <v>367</v>
      </c>
      <c r="R479" s="225">
        <f>K479*4</f>
        <v>0.25</v>
      </c>
      <c r="S479" s="228">
        <f>IF(OR(W479&lt;0.01,W479="n/a"),"n/a",R479/W479*100)</f>
        <v>11.62790697674419</v>
      </c>
      <c r="T479" s="229">
        <f>IF(OR(W479&lt;0.01,Z479="n/a"),"n/a",(H479/SQRT(22.5*W479*(H479/Z479))-1)*100)</f>
        <v>-3.054398694922222</v>
      </c>
      <c r="U479" s="223">
        <f>IF(OR(W479&lt;0.01,W479="n/a"),"n/a",H479/W479)</f>
        <v>14.09767441860465</v>
      </c>
      <c r="V479" s="230">
        <v>12</v>
      </c>
      <c r="W479" s="222">
        <v>2.15</v>
      </c>
      <c r="X479" t="s" s="399">
        <v>143</v>
      </c>
      <c r="Y479" s="231">
        <v>0.76</v>
      </c>
      <c r="Z479" s="232">
        <v>1.5</v>
      </c>
      <c r="AA479" t="s" s="362">
        <v>143</v>
      </c>
      <c r="AB479" s="234">
        <v>-23.7</v>
      </c>
      <c r="AC479" s="235">
        <v>4.9</v>
      </c>
      <c r="AD479" s="236">
        <v>-7.9</v>
      </c>
      <c r="AE479" s="236">
        <v>-0.11</v>
      </c>
      <c r="AF479" s="237">
        <v>10</v>
      </c>
      <c r="AG479" s="238">
        <v>7747</v>
      </c>
      <c r="AH479" s="239">
        <v>0.2</v>
      </c>
      <c r="AI479" s="240">
        <v>0.98</v>
      </c>
      <c r="AJ479" t="s" s="265">
        <f>IF(OR(AD479&lt;0,AD479="n/a",AD479=0,AN479="n/a"),"n/a",AN479/AD479)</f>
        <v>143</v>
      </c>
      <c r="AK479" t="s" s="265">
        <f>IF(OR(AN479&lt;0,AN479="n/a",AO479&lt;0,AO479="n/a"),"n/a",AN479/AO479)</f>
        <v>143</v>
      </c>
      <c r="AL479" s="243">
        <f>((AP479/AQ479)^(1/1)-1)*100</f>
        <v>11.00917431192658</v>
      </c>
      <c r="AM479" s="243">
        <f>IF(AS479=0,"n/a",((AP479/AS479)^(1/3)-1)*100)</f>
        <v>12.05441510224801</v>
      </c>
      <c r="AN479" s="243">
        <f>IF(AV479=0,"n/a",((AP479/AV479)^(1/5)-1)*100)</f>
        <v>12.21613114184905</v>
      </c>
      <c r="AO479" t="s" s="265">
        <f>IF(BB479=0,"n/a",((AP479/BB479)^(1/10)-1)*100)</f>
        <v>143</v>
      </c>
      <c r="AP479" s="241">
        <v>0.2163404375</v>
      </c>
      <c r="AQ479" s="241">
        <v>0.1948851875</v>
      </c>
      <c r="AR479" s="241">
        <v>0.175217875</v>
      </c>
      <c r="AS479" s="241">
        <v>0.153762625</v>
      </c>
      <c r="AT479" s="245"/>
      <c r="AU479" s="321">
        <v>0.12157975</v>
      </c>
      <c r="AV479" s="321">
        <v>0.12157975</v>
      </c>
      <c r="AW479" s="245"/>
      <c r="AX479" s="321">
        <v>0.12157975</v>
      </c>
      <c r="AY479" s="623">
        <v>0.12157975</v>
      </c>
      <c r="AZ479" s="648">
        <v>0.12157975</v>
      </c>
      <c r="BA479" s="317">
        <v>0</v>
      </c>
      <c r="BB479" s="317">
        <v>0</v>
      </c>
      <c r="BC479" s="317">
        <v>0</v>
      </c>
      <c r="BD479" s="317">
        <v>0</v>
      </c>
      <c r="BE479" s="317">
        <v>0</v>
      </c>
      <c r="BF479" s="317">
        <v>0</v>
      </c>
      <c r="BG479" s="317">
        <v>0.03575875</v>
      </c>
      <c r="BH479" s="317">
        <v>0.46486375</v>
      </c>
      <c r="BI479" s="249">
        <v>0.57214</v>
      </c>
      <c r="BJ479" s="246">
        <f>SUM(AP479:BI479)</f>
        <v>2.420867375</v>
      </c>
      <c r="BK479" s="250">
        <f>((AP479/AQ479)-1)*100</f>
        <v>11.00917431192658</v>
      </c>
      <c r="BL479" s="250">
        <f>((AQ479/AR479)-1)*100</f>
        <v>11.22448979591839</v>
      </c>
      <c r="BM479" s="250">
        <f>((AR479/AS479)-1)*100</f>
        <v>13.95348837209303</v>
      </c>
      <c r="BN479" s="250">
        <f>IF(AU479=0,0,IF(AU479&gt;AS479,0,((AS479/AU479)-1)*100))</f>
        <v>26.47058823529409</v>
      </c>
      <c r="BO479" s="250">
        <f>IF(AV479=0,0,IF(AV479&gt;AU479,0,((AU479/AV479)-1)*100))</f>
        <v>0</v>
      </c>
      <c r="BP479" s="250">
        <f>IF(AX479=0,0,IF(AX479&gt;AV479,0,((AV479/AX479)-1)*100))</f>
        <v>0</v>
      </c>
      <c r="BQ479" s="251">
        <f>IF(AY479=0,0,IF(AY479&gt;AX479,0,((AX479/AY479)-1)*100))</f>
        <v>0</v>
      </c>
      <c r="BR479" s="252">
        <f>IF(AZ479=0,0,IF(AZ479&gt;AY479,0,((AY479/AZ479)-1)*100))</f>
        <v>0</v>
      </c>
      <c r="BS479" s="252">
        <f>IF(BA479=0,0,IF(BA479&gt;AZ479,0,((AZ479/BA479)-1)*100))</f>
        <v>0</v>
      </c>
      <c r="BT479" s="252">
        <f>IF(BB479=0,0,IF(BB479&gt;BA479,0,((BA479/BB479)-1)*100))</f>
        <v>0</v>
      </c>
      <c r="BU479" s="252">
        <f>IF(BC479=0,0,IF(BC479&gt;BB479,0,((BB479/BC479)-1)*100))</f>
        <v>0</v>
      </c>
      <c r="BV479" s="252">
        <f>IF(BD479=0,0,IF(BD479&gt;BC479,0,((BC479/BD479)-1)*100))</f>
        <v>0</v>
      </c>
      <c r="BW479" s="252">
        <f>IF(BE479=0,0,IF(BE479&gt;BD479,0,((BD479/BE479)-1)*100))</f>
        <v>0</v>
      </c>
      <c r="BX479" s="252">
        <f>IF(BF479=0,0,IF(BF479&gt;BE479,0,((BE479/BF479)-1)*100))</f>
        <v>0</v>
      </c>
      <c r="BY479" s="252">
        <f>IF(BG479=0,0,IF(BG479&gt;BF479,0,((BF479/BG479)-1)*100))</f>
        <v>0</v>
      </c>
      <c r="BZ479" s="252">
        <f>IF(BH479=0,0,IF(BH479&gt;BG479,0,((BG479/BH479)-1)*100))</f>
        <v>0</v>
      </c>
      <c r="CA479" s="253">
        <f>IF(BI479=0,0,IF(BI479&gt;BH479,0,((BH479/BI479)-1)*100))</f>
        <v>0</v>
      </c>
      <c r="CB479" s="250">
        <f>AVERAGE(BK479:CA479)</f>
        <v>3.685749453837182</v>
      </c>
      <c r="CC479" s="250">
        <f>SQRT(AVERAGE((BK479-$CB479)^2,(BL479-$CB479)^2,(BM479-$CB479)^2,(BN479-$CB479)^2,(BO479-$CB479)^2,(BP479-$CB479)^2,(BQ479-$CB479)^2,(BR479-$CB479)^2,(BS479-$CB479)^2,(BT479-$CB479)^2,(BU479-$CB479)^2,(BV479-$CB479)^2,(BW479-$CB479)^2,(BX479-$CB479)^2,(BY479-$CB479)^2,(BZ479-$CB479)^2,(CA479-$CB479)^2))</f>
        <v>7.322978483801948</v>
      </c>
      <c r="CD479" t="s" s="116">
        <v>178</v>
      </c>
      <c r="CE479" s="254">
        <f>IF(AN479="n/a","n/a",IF(U479&lt;0,"n/a",IF(U479="n/a","n/a",I479+AN479-U479)))</f>
        <v>-1.056732983123135</v>
      </c>
      <c r="CF479" s="254">
        <f>IF(AN479="n/a","n/a",I479+AN479)</f>
        <v>13.04094143548152</v>
      </c>
      <c r="CG479" s="250">
        <f>D479/10+(1000-E479)/100+IF(F479="N",2,IF(F479="Y",1,0))+IF(G479="N",2,IF(G479="Y",1,0))+IF(L479&gt;10,5,L479/2)+IF(S479&gt;100,0,IF(S479&lt;0,0,(100-S479)/10))+IF(U479&gt;100,0,IF(U479&lt;0,0,(100-U479)/10))+IF(X479="-",0,IF(X479="N/A",0,IF(X479&gt;5,0,5-X479)))+IF(Y479&gt;5,0,5-Y479)+IF(Z479="N/A",0,IF(Z479&gt;5,0,5-Z479))+IF(AB479&lt;0,0,IF(AB479="-",0,IF(AB479="N/A",0,IF(AB479&gt;10,5,AB479/2))))+IF(AC479="n/a",0,IF(AC479&lt;0,0,IF(AC479&gt;10,5,AC479/2)))+IF(AE479="n/a",0,IF(AE479&lt;0,0,IF(AE479&gt;10,5,AE479/2)))+AF479/10+IF(AG479&gt;100000,3,IF(AG479&gt;10000,2,IF(AG479&gt;1000,1,0)))+IF(AL479&gt;10,5,AL479/2)+IF(AM479="n/a",0,IF(AM479&gt;10,5,AM479/2))+IF(AN479="n/a",0,IF(AN479&gt;10,5,AN479/2))+IF(AO479="n/a",0,IF(AO479&lt;0,0,IF(AO479&gt;10,5,AO479/2)))+IF(CB479&gt;10,5,CB479/2)</f>
        <v>58.32031658738371</v>
      </c>
      <c r="CH479" s="255">
        <f>IF(AB479="n/a",1.03*AP479,IF(AB479&lt;0,1.01*AP479,IF(AB479&gt;10,1.1*AP479,(1+AB479/100)*AP479)))</f>
        <v>0.218503841875</v>
      </c>
      <c r="CI479" s="256">
        <f>IF($AC479="n/a",1.03*CH479,IF($AC479&lt;0,1.01*CH479,IF($AC479&gt;10,1.1*CH479,(1+$AC479/100)*CH479)))</f>
        <v>0.229210530126875</v>
      </c>
      <c r="CJ479" s="257">
        <f>IF($AE479="n/a",1.03*CI479,IF($AE479&lt;0,1.01*CI479,IF($AE479&gt;10,1.1*CI479,(1+$AE479/100)*CI479)))</f>
        <v>0.2315026354281437</v>
      </c>
      <c r="CK479" s="257">
        <f>IF($AE479="n/a",1.03*CJ479,IF($AE479&lt;0,1.01*CJ479,IF($AE479&gt;10,1.1*CJ479,(1+$AE479/100)*CJ479)))</f>
        <v>0.2338176617824252</v>
      </c>
      <c r="CL479" s="258">
        <f>IF($AE479="n/a",1.03*CK479,IF($AE479&lt;0,1.01*CK479,IF($AE479&gt;10,1.1*CK479,(1+$AE479/100)*CK479)))</f>
        <v>0.2361558384002494</v>
      </c>
      <c r="CM479" s="256">
        <f>SUM(CH479:CL479)</f>
        <v>1.149190507612693</v>
      </c>
      <c r="CN479" s="253">
        <f>(CM479/H479)*100</f>
        <v>3.791456640094665</v>
      </c>
      <c r="CO479" s="259">
        <v>1.17</v>
      </c>
      <c r="CP479" s="260">
        <v>32.4</v>
      </c>
      <c r="CQ479" s="261">
        <v>-11.2</v>
      </c>
      <c r="CR479" s="260">
        <v>-6.9</v>
      </c>
      <c r="CS479" s="261">
        <v>1.3</v>
      </c>
    </row>
    <row r="480" ht="11.25" customHeight="1">
      <c r="A480" t="s" s="116">
        <v>2127</v>
      </c>
      <c r="B480" t="s" s="116">
        <v>2128</v>
      </c>
      <c r="C480" t="s" s="116">
        <v>146</v>
      </c>
      <c r="D480" s="218">
        <v>5</v>
      </c>
      <c r="E480" s="85">
        <v>752</v>
      </c>
      <c r="F480" t="s" s="220">
        <v>129</v>
      </c>
      <c r="G480" t="s" s="221">
        <v>129</v>
      </c>
      <c r="H480" s="493">
        <v>40.47</v>
      </c>
      <c r="I480" s="223">
        <f>(R480/H480)*100</f>
        <v>2.174450210032123</v>
      </c>
      <c r="J480" s="224">
        <v>0.2</v>
      </c>
      <c r="K480" s="224">
        <v>0.22</v>
      </c>
      <c r="L480" s="223">
        <f>((K480/J480)-1)*100</f>
        <v>9.999999999999986</v>
      </c>
      <c r="M480" s="226">
        <v>42807</v>
      </c>
      <c r="N480" s="226">
        <v>42809</v>
      </c>
      <c r="O480" s="226">
        <v>42825</v>
      </c>
      <c r="P480" t="s" s="227">
        <v>434</v>
      </c>
      <c r="Q480" s="316"/>
      <c r="R480" s="225">
        <f>K480*4</f>
        <v>0.88</v>
      </c>
      <c r="S480" t="s" s="400">
        <f>IF(OR(W480&lt;0.01,W480="n/a"),"n/a",R480/W480*100)</f>
        <v>143</v>
      </c>
      <c r="T480" t="s" s="361">
        <f>IF(OR(W480&lt;0.01,Z480="n/a"),"n/a",(H480/SQRT(22.5*W480*(H480/Z480))-1)*100)</f>
        <v>143</v>
      </c>
      <c r="U480" t="s" s="265">
        <f>IF(OR(W480&lt;0.01,W480="n/a"),"n/a",H480/W480)</f>
        <v>143</v>
      </c>
      <c r="V480" s="230">
        <v>12</v>
      </c>
      <c r="W480" s="222">
        <v>-1.24</v>
      </c>
      <c r="X480" t="s" s="399">
        <v>143</v>
      </c>
      <c r="Y480" s="231">
        <v>0.9</v>
      </c>
      <c r="Z480" s="232">
        <v>0.95</v>
      </c>
      <c r="AA480" s="233">
        <v>5.3</v>
      </c>
      <c r="AB480" s="234">
        <v>-62.4</v>
      </c>
      <c r="AC480" s="235">
        <v>361.8</v>
      </c>
      <c r="AD480" s="236">
        <v>24.8</v>
      </c>
      <c r="AE480" s="236">
        <v>32.28</v>
      </c>
      <c r="AF480" s="237">
        <v>16</v>
      </c>
      <c r="AG480" s="238">
        <v>10372</v>
      </c>
      <c r="AH480" s="239">
        <v>0.3</v>
      </c>
      <c r="AI480" s="240">
        <v>0.29</v>
      </c>
      <c r="AJ480" s="241">
        <f>IF(OR(AD480&lt;0,AD480="n/a",AD480=0,AN480="n/a"),"n/a",AN480/AD480)</f>
        <v>0.5121338794271186</v>
      </c>
      <c r="AK480" t="s" s="265">
        <f>IF(OR(AN480&lt;0,AN480="n/a",AO480&lt;0,AO480="n/a"),"n/a",AN480/AO480)</f>
        <v>143</v>
      </c>
      <c r="AL480" s="243">
        <f>((AP480/AQ480)^(1/1)-1)*100</f>
        <v>11.11111111111112</v>
      </c>
      <c r="AM480" s="243">
        <f>IF(AS480=0,"n/a",((AP480/AS480)^(1/3)-1)*100)</f>
        <v>12.6247880443606</v>
      </c>
      <c r="AN480" s="243">
        <f>IF(AV480=0,"n/a",((AP480/AV480)^(1/5)-1)*100)</f>
        <v>12.70092020979254</v>
      </c>
      <c r="AO480" s="244">
        <f>IF(BB480=0,"n/a",((AP480/BB480)^(1/10)-1)*100)</f>
        <v>-6.216887980097486</v>
      </c>
      <c r="AP480" s="321">
        <v>0.8</v>
      </c>
      <c r="AQ480" s="241">
        <v>0.72</v>
      </c>
      <c r="AR480" s="241">
        <v>0.64</v>
      </c>
      <c r="AS480" s="241">
        <v>0.5600000000000001</v>
      </c>
      <c r="AT480" s="245"/>
      <c r="AU480" s="321">
        <v>0.44</v>
      </c>
      <c r="AV480" s="241">
        <v>0.44</v>
      </c>
      <c r="AW480" s="245"/>
      <c r="AX480" s="583">
        <v>0.4</v>
      </c>
      <c r="AY480" s="394">
        <v>0.4</v>
      </c>
      <c r="AZ480" s="317">
        <v>1.14</v>
      </c>
      <c r="BA480" s="317">
        <v>1.52</v>
      </c>
      <c r="BB480" s="317">
        <v>1.52</v>
      </c>
      <c r="BC480" s="248">
        <v>2</v>
      </c>
      <c r="BD480" s="248">
        <v>1.96</v>
      </c>
      <c r="BE480" s="248">
        <v>1.92</v>
      </c>
      <c r="BF480" s="248">
        <v>1.88</v>
      </c>
      <c r="BG480" s="248">
        <v>1.84</v>
      </c>
      <c r="BH480" s="248">
        <v>1.8</v>
      </c>
      <c r="BI480" s="401">
        <v>1.76</v>
      </c>
      <c r="BJ480" s="246">
        <f>SUM(AP480:BI480)</f>
        <v>21.74</v>
      </c>
      <c r="BK480" s="250">
        <f>((AP480/AQ480)-1)*100</f>
        <v>11.11111111111112</v>
      </c>
      <c r="BL480" s="250">
        <f>((AQ480/AR480)-1)*100</f>
        <v>12.5</v>
      </c>
      <c r="BM480" s="250">
        <f>((AR480/AS480)-1)*100</f>
        <v>14.28571428571428</v>
      </c>
      <c r="BN480" s="250">
        <f>IF(AU480=0,0,IF(AU480&gt;AS480,0,((AS480/AU480)-1)*100))</f>
        <v>27.27272727272729</v>
      </c>
      <c r="BO480" s="250">
        <f>IF(AV480=0,0,IF(AV480&gt;AU480,0,((AU480/AV480)-1)*100))</f>
        <v>0</v>
      </c>
      <c r="BP480" s="250">
        <f>IF(AX480=0,0,IF(AX480&gt;AV480,0,((AV480/AX480)-1)*100))</f>
        <v>9.999999999999986</v>
      </c>
      <c r="BQ480" s="251">
        <f>IF(AY480=0,0,IF(AY480&gt;AX480,0,((AX480/AY480)-1)*100))</f>
        <v>0</v>
      </c>
      <c r="BR480" s="252">
        <f>IF(AZ480=0,0,IF(AZ480&gt;AY480,0,((AY480/AZ480)-1)*100))</f>
        <v>0</v>
      </c>
      <c r="BS480" s="252">
        <f>IF(BA480=0,0,IF(BA480&gt;AZ480,0,((AZ480/BA480)-1)*100))</f>
        <v>0</v>
      </c>
      <c r="BT480" s="252">
        <f>IF(BB480=0,0,IF(BB480&gt;BA480,0,((BA480/BB480)-1)*100))</f>
        <v>0</v>
      </c>
      <c r="BU480" s="252">
        <f>IF(BC480=0,0,IF(BC480&gt;BB480,0,((BB480/BC480)-1)*100))</f>
        <v>0</v>
      </c>
      <c r="BV480" s="252">
        <f>IF(BD480=0,0,IF(BD480&gt;BC480,0,((BC480/BD480)-1)*100))</f>
        <v>2.040816326530615</v>
      </c>
      <c r="BW480" s="252">
        <f>IF(BE480=0,0,IF(BE480&gt;BD480,0,((BD480/BE480)-1)*100))</f>
        <v>2.083333333333326</v>
      </c>
      <c r="BX480" s="252">
        <f>IF(BF480=0,0,IF(BF480&gt;BE480,0,((BE480/BF480)-1)*100))</f>
        <v>2.127659574468077</v>
      </c>
      <c r="BY480" s="252">
        <f>IF(BG480=0,0,IF(BG480&gt;BF480,0,((BF480/BG480)-1)*100))</f>
        <v>2.173913043478248</v>
      </c>
      <c r="BZ480" s="252">
        <f>IF(BH480=0,0,IF(BH480&gt;BG480,0,((BG480/BH480)-1)*100))</f>
        <v>2.222222222222214</v>
      </c>
      <c r="CA480" s="253">
        <f>IF(BI480=0,0,IF(BI480&gt;BH480,0,((BH480/BI480)-1)*100))</f>
        <v>2.272727272727271</v>
      </c>
      <c r="CB480" s="250">
        <f>AVERAGE(BK480:CA480)</f>
        <v>5.18177790837132</v>
      </c>
      <c r="CC480" s="250">
        <f>SQRT(AVERAGE((BK480-$CB480)^2,(BL480-$CB480)^2,(BM480-$CB480)^2,(BN480-$CB480)^2,(BO480-$CB480)^2,(BP480-$CB480)^2,(BQ480-$CB480)^2,(BR480-$CB480)^2,(BS480-$CB480)^2,(BT480-$CB480)^2,(BU480-$CB480)^2,(BV480-$CB480)^2,(BW480-$CB480)^2,(BX480-$CB480)^2,(BY480-$CB480)^2,(BZ480-$CB480)^2,(CA480-$CB480)^2))</f>
        <v>7.271975618825262</v>
      </c>
      <c r="CD480" t="s" s="116">
        <v>132</v>
      </c>
      <c r="CE480" t="s" s="402">
        <f>IF(AN480="n/a","n/a",IF(U480&lt;0,"n/a",IF(U480="n/a","n/a",I480+AN480-U480)))</f>
        <v>143</v>
      </c>
      <c r="CF480" s="254">
        <f>IF(AN480="n/a","n/a",I480+AN480)</f>
        <v>14.87537041982467</v>
      </c>
      <c r="CG480" s="250">
        <f>D480/10+(1000-E480)/100+IF(F480="N",2,IF(F480="Y",1,0))+IF(G480="N",2,IF(G480="Y",1,0))+IF(L480&gt;10,5,L480/2)+IF(S480&gt;100,0,IF(S480&lt;0,0,(100-S480)/10))+IF(U480&gt;100,0,IF(U480&lt;0,0,(100-U480)/10))+IF(X480="-",0,IF(X480="N/A",0,IF(X480&gt;5,0,5-X480)))+IF(Y480&gt;5,0,5-Y480)+IF(Z480="N/A",0,IF(Z480&gt;5,0,5-Z480))+IF(AB480&lt;0,0,IF(AB480="-",0,IF(AB480="N/A",0,IF(AB480&gt;10,5,AB480/2))))+IF(AC480="n/a",0,IF(AC480&lt;0,0,IF(AC480&gt;10,5,AC480/2)))+IF(AE480="n/a",0,IF(AE480&lt;0,0,IF(AE480&gt;10,5,AE480/2)))+AF480/10+IF(AG480&gt;100000,3,IF(AG480&gt;10000,2,IF(AG480&gt;1000,1,0)))+IF(AL480&gt;10,5,AL480/2)+IF(AM480="n/a",0,IF(AM480&gt;10,5,AM480/2))+IF(AN480="n/a",0,IF(AN480&gt;10,5,AN480/2))+IF(AO480="n/a",0,IF(AO480&lt;0,0,IF(AO480&gt;10,5,AO480/2)))+IF(CB480&gt;10,5,CB480/2)</f>
        <v>47.32088895418565</v>
      </c>
      <c r="CH480" s="255">
        <f>IF(AB480="n/a",1.03*AP480,IF(AB480&lt;0,1.01*AP480,IF(AB480&gt;10,1.1*AP480,(1+AB480/100)*AP480)))</f>
        <v>0.8080000000000001</v>
      </c>
      <c r="CI480" s="256">
        <f>IF($AC480="n/a",1.03*CH480,IF($AC480&lt;0,1.01*CH480,IF($AC480&gt;10,1.1*CH480,(1+$AC480/100)*CH480)))</f>
        <v>0.8888000000000001</v>
      </c>
      <c r="CJ480" s="257">
        <f>IF($AE480="n/a",1.03*CI480,IF($AE480&lt;0,1.01*CI480,IF($AE480&gt;10,1.1*CI480,(1+$AE480/100)*CI480)))</f>
        <v>0.9776800000000002</v>
      </c>
      <c r="CK480" s="257">
        <f>IF($AE480="n/a",1.03*CJ480,IF($AE480&lt;0,1.01*CJ480,IF($AE480&gt;10,1.1*CJ480,(1+$AE480/100)*CJ480)))</f>
        <v>1.075448</v>
      </c>
      <c r="CL480" s="258">
        <f>IF($AE480="n/a",1.03*CK480,IF($AE480&lt;0,1.01*CK480,IF($AE480&gt;10,1.1*CK480,(1+$AE480/100)*CK480)))</f>
        <v>1.182992800000001</v>
      </c>
      <c r="CM480" s="256">
        <f>SUM(CH480:CL480)</f>
        <v>4.932920800000002</v>
      </c>
      <c r="CN480" s="253">
        <f>(CM480/H480)*100</f>
        <v>12.18908030639981</v>
      </c>
      <c r="CO480" s="259">
        <v>1.04</v>
      </c>
      <c r="CP480" s="260">
        <v>18.4</v>
      </c>
      <c r="CQ480" s="261">
        <v>-14.4</v>
      </c>
      <c r="CR480" s="260">
        <v>0</v>
      </c>
      <c r="CS480" s="261">
        <v>-2.5</v>
      </c>
    </row>
    <row r="481" ht="11.25" customHeight="1">
      <c r="A481" t="s" s="146">
        <v>2129</v>
      </c>
      <c r="B481" t="s" s="146">
        <v>2130</v>
      </c>
      <c r="C481" t="s" s="273">
        <v>259</v>
      </c>
      <c r="D481" s="267">
        <v>7</v>
      </c>
      <c r="E481" s="85">
        <v>475</v>
      </c>
      <c r="F481" t="s" s="151">
        <v>55</v>
      </c>
      <c r="G481" t="s" s="152">
        <v>55</v>
      </c>
      <c r="H481" s="496">
        <v>66.53</v>
      </c>
      <c r="I481" s="269">
        <f>(R481/H481)*100</f>
        <v>1.082218548023448</v>
      </c>
      <c r="J481" s="270">
        <v>0.1549</v>
      </c>
      <c r="K481" s="270">
        <v>0.18</v>
      </c>
      <c r="L481" s="269">
        <f>((K481/J481)-1)*100</f>
        <v>16.20400258231116</v>
      </c>
      <c r="M481" s="272">
        <v>42780</v>
      </c>
      <c r="N481" s="272">
        <v>42782</v>
      </c>
      <c r="O481" s="272">
        <v>42809</v>
      </c>
      <c r="P481" t="s" s="273">
        <v>182</v>
      </c>
      <c r="Q481" s="666"/>
      <c r="R481" s="271">
        <f>K481*4</f>
        <v>0.72</v>
      </c>
      <c r="S481" s="275">
        <f>IF(OR(W481&lt;0.01,W481="n/a"),"n/a",R481/W481*100)</f>
        <v>46.75324675324675</v>
      </c>
      <c r="T481" s="276">
        <f>IF(OR(W481&lt;0.01,Z481="n/a"),"n/a",(H481/SQRT(22.5*W481*(H481/Z481))-1)*100)</f>
        <v>211.3886877568209</v>
      </c>
      <c r="U481" s="269">
        <f>IF(OR(W481&lt;0.01,W481="n/a"),"n/a",H481/W481)</f>
        <v>43.2012987012987</v>
      </c>
      <c r="V481" s="277">
        <v>12</v>
      </c>
      <c r="W481" s="268">
        <v>1.54</v>
      </c>
      <c r="X481" s="268">
        <v>3.22</v>
      </c>
      <c r="Y481" s="278">
        <v>2.82</v>
      </c>
      <c r="Z481" s="279">
        <v>5.05</v>
      </c>
      <c r="AA481" s="280">
        <v>12.3</v>
      </c>
      <c r="AB481" s="281">
        <v>-22.8</v>
      </c>
      <c r="AC481" s="282">
        <v>14.97</v>
      </c>
      <c r="AD481" s="283">
        <v>-0.8</v>
      </c>
      <c r="AE481" s="283">
        <v>13.4</v>
      </c>
      <c r="AF481" s="284">
        <v>17</v>
      </c>
      <c r="AG481" s="285">
        <v>11937</v>
      </c>
      <c r="AH481" s="286">
        <v>0.2</v>
      </c>
      <c r="AI481" s="287">
        <v>1.02</v>
      </c>
      <c r="AJ481" t="s" s="368">
        <f>IF(OR(AD481&lt;0,AD481="n/a",AD481=0,AN481="n/a"),"n/a",AN481/AD481)</f>
        <v>143</v>
      </c>
      <c r="AK481" t="s" s="368">
        <f>IF(OR(AN481&lt;0,AN481="n/a",AO481&lt;0,AO481="n/a"),"n/a",AN481/AO481)</f>
        <v>143</v>
      </c>
      <c r="AL481" s="290">
        <f>((AP481/AQ481)^(1/1)-1)*100</f>
        <v>10.01420454545454</v>
      </c>
      <c r="AM481" s="290">
        <f>IF(AS481=0,"n/a",((AP481/AS481)^(1/3)-1)*100)</f>
        <v>10.11956221725063</v>
      </c>
      <c r="AN481" s="290">
        <f>IF(AV481=0,"n/a",((AP481/AV481)^(1/5)-1)*100)</f>
        <v>43.73350199037061</v>
      </c>
      <c r="AO481" t="s" s="368">
        <f>IF(BB481=0,"n/a",((AP481/BB481)^(1/10)-1)*100)</f>
        <v>143</v>
      </c>
      <c r="AP481" s="288">
        <v>0.6196</v>
      </c>
      <c r="AQ481" s="288">
        <v>0.5632</v>
      </c>
      <c r="AR481" s="288">
        <v>0.512</v>
      </c>
      <c r="AS481" s="288">
        <v>0.464</v>
      </c>
      <c r="AT481" s="292"/>
      <c r="AU481" s="288">
        <v>0.404</v>
      </c>
      <c r="AV481" s="288">
        <v>0.101</v>
      </c>
      <c r="AW481" s="292"/>
      <c r="AX481" s="524">
        <v>0</v>
      </c>
      <c r="AY481" s="403">
        <v>0</v>
      </c>
      <c r="AZ481" s="426">
        <v>0</v>
      </c>
      <c r="BA481" s="426">
        <v>0</v>
      </c>
      <c r="BB481" s="426">
        <v>0</v>
      </c>
      <c r="BC481" s="426">
        <v>0</v>
      </c>
      <c r="BD481" s="426">
        <v>0</v>
      </c>
      <c r="BE481" s="426">
        <v>0</v>
      </c>
      <c r="BF481" s="426">
        <v>0</v>
      </c>
      <c r="BG481" s="426">
        <v>0</v>
      </c>
      <c r="BH481" s="426">
        <v>0</v>
      </c>
      <c r="BI481" s="494">
        <v>0</v>
      </c>
      <c r="BJ481" s="293">
        <f>SUM(AP481:BI481)</f>
        <v>2.6638</v>
      </c>
      <c r="BK481" s="297">
        <f>((AP481/AQ481)-1)*100</f>
        <v>10.01420454545454</v>
      </c>
      <c r="BL481" s="297">
        <f>((AQ481/AR481)-1)*100</f>
        <v>10.00000000000001</v>
      </c>
      <c r="BM481" s="297">
        <f>((AR481/AS481)-1)*100</f>
        <v>10.3448275862069</v>
      </c>
      <c r="BN481" s="297">
        <f>IF(AU481=0,0,IF(AU481&gt;AS481,0,((AS481/AU481)-1)*100))</f>
        <v>14.85148514851484</v>
      </c>
      <c r="BO481" s="297">
        <f>IF(AV481=0,0,IF(AV481&gt;AU481,0,((AU481/AV481)-1)*100))</f>
        <v>300</v>
      </c>
      <c r="BP481" s="297">
        <f>IF(AX481=0,0,IF(AX481&gt;AV481,0,((AV481/AX481)-1)*100))</f>
        <v>0</v>
      </c>
      <c r="BQ481" s="298">
        <f>IF(AY481=0,0,IF(AY481&gt;AX481,0,((AX481/AY481)-1)*100))</f>
        <v>0</v>
      </c>
      <c r="BR481" s="299">
        <f>IF(AZ481=0,0,IF(AZ481&gt;AY481,0,((AY481/AZ481)-1)*100))</f>
        <v>0</v>
      </c>
      <c r="BS481" s="299">
        <f>IF(BA481=0,0,IF(BA481&gt;AZ481,0,((AZ481/BA481)-1)*100))</f>
        <v>0</v>
      </c>
      <c r="BT481" s="299">
        <f>IF(BB481=0,0,IF(BB481&gt;BA481,0,((BA481/BB481)-1)*100))</f>
        <v>0</v>
      </c>
      <c r="BU481" s="299">
        <f>IF(BC481=0,0,IF(BC481&gt;BB481,0,((BB481/BC481)-1)*100))</f>
        <v>0</v>
      </c>
      <c r="BV481" s="299">
        <f>IF(BD481=0,0,IF(BD481&gt;BC481,0,((BC481/BD481)-1)*100))</f>
        <v>0</v>
      </c>
      <c r="BW481" s="299">
        <f>IF(BE481=0,0,IF(BE481&gt;BD481,0,((BD481/BE481)-1)*100))</f>
        <v>0</v>
      </c>
      <c r="BX481" s="299">
        <f>IF(BF481=0,0,IF(BF481&gt;BE481,0,((BE481/BF481)-1)*100))</f>
        <v>0</v>
      </c>
      <c r="BY481" s="299">
        <f>IF(BG481=0,0,IF(BG481&gt;BF481,0,((BF481/BG481)-1)*100))</f>
        <v>0</v>
      </c>
      <c r="BZ481" s="299">
        <f>IF(BH481=0,0,IF(BH481&gt;BG481,0,((BG481/BH481)-1)*100))</f>
        <v>0</v>
      </c>
      <c r="CA481" s="300">
        <f>IF(BI481=0,0,IF(BI481&gt;BH481,0,((BH481/BI481)-1)*100))</f>
        <v>0</v>
      </c>
      <c r="CB481" s="297">
        <f>AVERAGE(BK481:CA481)</f>
        <v>20.30650101648096</v>
      </c>
      <c r="CC481" s="297">
        <f>SQRT(AVERAGE((BK481-$CB481)^2,(BL481-$CB481)^2,(BM481-$CB481)^2,(BN481-$CB481)^2,(BO481-$CB481)^2,(BP481-$CB481)^2,(BQ481-$CB481)^2,(BR481-$CB481)^2,(BS481-$CB481)^2,(BT481-$CB481)^2,(BU481-$CB481)^2,(BV481-$CB481)^2,(BW481-$CB481)^2,(BX481-$CB481)^2,(BY481-$CB481)^2,(BZ481-$CB481)^2,(CA481-$CB481)^2))</f>
        <v>70.0914732758026</v>
      </c>
      <c r="CD481" t="s" s="146">
        <v>137</v>
      </c>
      <c r="CE481" s="301">
        <f>IF(AN481="n/a","n/a",IF(U481&lt;0,"n/a",IF(U481="n/a","n/a",I481+AN481-U481)))</f>
        <v>1.61442183709535</v>
      </c>
      <c r="CF481" s="301">
        <f>IF(AN481="n/a","n/a",I481+AN481)</f>
        <v>44.81572053839405</v>
      </c>
      <c r="CG481" s="297">
        <f>D481/10+(1000-E481)/100+IF(F481="N",2,IF(F481="Y",1,0))+IF(G481="N",2,IF(G481="Y",1,0))+IF(L481&gt;10,5,L481/2)+IF(S481&gt;100,0,IF(S481&lt;0,0,(100-S481)/10))+IF(U481&gt;100,0,IF(U481&lt;0,0,(100-U481)/10))+IF(X481="-",0,IF(X481="N/A",0,IF(X481&gt;5,0,5-X481)))+IF(Y481&gt;5,0,5-Y481)+IF(Z481="N/A",0,IF(Z481&gt;5,0,5-Z481))+IF(AB481&lt;0,0,IF(AB481="-",0,IF(AB481="N/A",0,IF(AB481&gt;10,5,AB481/2))))+IF(AC481="n/a",0,IF(AC481&lt;0,0,IF(AC481&gt;10,5,AC481/2)))+IF(AE481="n/a",0,IF(AE481&lt;0,0,IF(AE481&gt;10,5,AE481/2)))+AF481/10+IF(AG481&gt;100000,3,IF(AG481&gt;10000,2,IF(AG481&gt;1000,1,0)))+IF(AL481&gt;10,5,AL481/2)+IF(AM481="n/a",0,IF(AM481&gt;10,5,AM481/2))+IF(AN481="n/a",0,IF(AN481&gt;10,5,AN481/2))+IF(AO481="n/a",0,IF(AO481&lt;0,0,IF(AO481&gt;10,5,AO481/2)))+IF(CB481&gt;10,5,CB481/2)</f>
        <v>63.61454545454546</v>
      </c>
      <c r="CH481" s="302">
        <f>IF(AB481="n/a",1.03*AP481,IF(AB481&lt;0,1.01*AP481,IF(AB481&gt;10,1.1*AP481,(1+AB481/100)*AP481)))</f>
        <v>0.625796</v>
      </c>
      <c r="CI481" s="303">
        <f>IF($AC481="n/a",1.03*CH481,IF($AC481&lt;0,1.01*CH481,IF($AC481&gt;10,1.1*CH481,(1+$AC481/100)*CH481)))</f>
        <v>0.6883756000000001</v>
      </c>
      <c r="CJ481" s="304">
        <f>IF($AE481="n/a",1.03*CI481,IF($AE481&lt;0,1.01*CI481,IF($AE481&gt;10,1.1*CI481,(1+$AE481/100)*CI481)))</f>
        <v>0.7572131600000002</v>
      </c>
      <c r="CK481" s="304">
        <f>IF($AE481="n/a",1.03*CJ481,IF($AE481&lt;0,1.01*CJ481,IF($AE481&gt;10,1.1*CJ481,(1+$AE481/100)*CJ481)))</f>
        <v>0.8329344760000003</v>
      </c>
      <c r="CL481" s="305">
        <f>IF($AE481="n/a",1.03*CK481,IF($AE481&lt;0,1.01*CK481,IF($AE481&gt;10,1.1*CK481,(1+$AE481/100)*CK481)))</f>
        <v>0.9162279236000004</v>
      </c>
      <c r="CM481" s="303">
        <f>SUM(CH481:CL481)</f>
        <v>3.820547159600001</v>
      </c>
      <c r="CN481" s="300">
        <f>(CM481/H481)*100</f>
        <v>5.742593055163086</v>
      </c>
      <c r="CO481" s="306">
        <v>1.15</v>
      </c>
      <c r="CP481" s="307">
        <v>45.9</v>
      </c>
      <c r="CQ481" s="308">
        <v>0.4</v>
      </c>
      <c r="CR481" s="307">
        <v>5.3</v>
      </c>
      <c r="CS481" s="308">
        <v>21.2</v>
      </c>
    </row>
    <row r="482" ht="11.25" customHeight="1">
      <c r="A482" t="s" s="110">
        <v>2131</v>
      </c>
      <c r="B482" t="s" s="110">
        <v>2132</v>
      </c>
      <c r="C482" t="s" s="173">
        <v>349</v>
      </c>
      <c r="D482" s="174">
        <v>6</v>
      </c>
      <c r="E482" s="85">
        <v>591</v>
      </c>
      <c r="F482" t="s" s="118">
        <v>141</v>
      </c>
      <c r="G482" t="s" s="113">
        <v>141</v>
      </c>
      <c r="H482" s="495">
        <v>121.62</v>
      </c>
      <c r="I482" s="177">
        <f>(R482/H482)*100</f>
        <v>0.7893438579181055</v>
      </c>
      <c r="J482" s="311">
        <v>0.22</v>
      </c>
      <c r="K482" s="311">
        <v>0.24</v>
      </c>
      <c r="L482" s="177">
        <f>((K482/J482)-1)*100</f>
        <v>9.090909090909083</v>
      </c>
      <c r="M482" s="389">
        <v>42458</v>
      </c>
      <c r="N482" s="389">
        <v>42460</v>
      </c>
      <c r="O482" s="389">
        <v>42489</v>
      </c>
      <c r="P482" t="s" s="173">
        <v>205</v>
      </c>
      <c r="Q482" t="s" s="503">
        <v>1161</v>
      </c>
      <c r="R482" s="180">
        <f>K482*4</f>
        <v>0.96</v>
      </c>
      <c r="S482" s="181">
        <f>IF(OR(W482&lt;0.01,W482="n/a"),"n/a",R482/W482*100)</f>
        <v>27.42857142857143</v>
      </c>
      <c r="T482" s="182">
        <f>IF(OR(W482&lt;0.01,Z482="n/a"),"n/a",(H482/SQRT(22.5*W482*(H482/Z482))-1)*100)</f>
        <v>92.12158848475298</v>
      </c>
      <c r="U482" s="177">
        <f>IF(OR(W482&lt;0.01,W482="n/a"),"n/a",H482/W482)</f>
        <v>34.74857142857143</v>
      </c>
      <c r="V482" s="183">
        <v>12</v>
      </c>
      <c r="W482" s="176">
        <v>3.5</v>
      </c>
      <c r="X482" s="176">
        <v>4.21</v>
      </c>
      <c r="Y482" s="184">
        <v>3.07</v>
      </c>
      <c r="Z482" s="185">
        <v>2.39</v>
      </c>
      <c r="AA482" s="186">
        <v>7.2</v>
      </c>
      <c r="AB482" s="187">
        <v>95.09999999999999</v>
      </c>
      <c r="AC482" s="188">
        <v>6.35</v>
      </c>
      <c r="AD482" s="189">
        <v>-17.8</v>
      </c>
      <c r="AE482" s="189">
        <v>8.25</v>
      </c>
      <c r="AF482" s="190">
        <v>29</v>
      </c>
      <c r="AG482" s="191">
        <v>23907</v>
      </c>
      <c r="AH482" s="192">
        <v>0.2</v>
      </c>
      <c r="AI482" s="193">
        <v>1.04</v>
      </c>
      <c r="AJ482" t="s" s="338">
        <f>IF(OR(AD482&lt;0,AD482="n/a",AD482=0,AN482="n/a"),"n/a",AN482/AD482)</f>
        <v>143</v>
      </c>
      <c r="AK482" t="s" s="338">
        <f>IF(OR(AN482&lt;0,AN482="n/a",AO482&lt;0,AO482="n/a"),"n/a",AN482/AO482)</f>
        <v>143</v>
      </c>
      <c r="AL482" s="196">
        <f>((AP482/AQ482)^(1/1)-1)*100</f>
        <v>6.818181818181812</v>
      </c>
      <c r="AM482" s="196">
        <f>IF(AS482=0,"n/a",((AP482/AS482)^(1/3)-1)*100)</f>
        <v>6.417017658182589</v>
      </c>
      <c r="AN482" t="s" s="338">
        <f>IF(AV482=0,"n/a",((AP482/AV482)^(1/5)-1)*100)</f>
        <v>143</v>
      </c>
      <c r="AO482" t="s" s="338">
        <f>IF(BB482=0,"n/a",((AP482/BB482)^(1/10)-1)*100)</f>
        <v>143</v>
      </c>
      <c r="AP482" s="194">
        <v>0.9399999999999999</v>
      </c>
      <c r="AQ482" s="198">
        <v>0.88</v>
      </c>
      <c r="AR482" s="194">
        <v>0.86</v>
      </c>
      <c r="AS482" s="194">
        <v>0.78</v>
      </c>
      <c r="AT482" s="199"/>
      <c r="AU482" s="194">
        <v>0.54</v>
      </c>
      <c r="AV482" s="198">
        <v>0</v>
      </c>
      <c r="AW482" s="199"/>
      <c r="AX482" s="398">
        <v>0</v>
      </c>
      <c r="AY482" s="370">
        <v>0</v>
      </c>
      <c r="AZ482" s="203">
        <v>0</v>
      </c>
      <c r="BA482" s="203">
        <v>0</v>
      </c>
      <c r="BB482" s="203">
        <v>0</v>
      </c>
      <c r="BC482" s="203">
        <v>0</v>
      </c>
      <c r="BD482" s="203">
        <v>0</v>
      </c>
      <c r="BE482" s="203">
        <v>0</v>
      </c>
      <c r="BF482" s="203">
        <v>0</v>
      </c>
      <c r="BG482" s="203">
        <v>0</v>
      </c>
      <c r="BH482" s="203">
        <v>0</v>
      </c>
      <c r="BI482" s="204">
        <v>0</v>
      </c>
      <c r="BJ482" s="200">
        <f>SUM(AP482:BI482)</f>
        <v>4</v>
      </c>
      <c r="BK482" s="205">
        <f>((AP482/AQ482)-1)*100</f>
        <v>6.818181818181812</v>
      </c>
      <c r="BL482" s="205">
        <f>((AQ482/AR482)-1)*100</f>
        <v>2.325581395348841</v>
      </c>
      <c r="BM482" s="205">
        <f>((AR482/AS482)-1)*100</f>
        <v>10.25641025641024</v>
      </c>
      <c r="BN482" s="205">
        <f>IF(AU482=0,0,IF(AU482&gt;AS482,0,((AS482/AU482)-1)*100))</f>
        <v>44.44444444444444</v>
      </c>
      <c r="BO482" s="205">
        <f>IF(AV482=0,0,IF(AV482&gt;AU482,0,((AU482/AV482)-1)*100))</f>
        <v>0</v>
      </c>
      <c r="BP482" s="205">
        <f>IF(AX482=0,0,IF(AX482&gt;AV482,0,((AV482/AX482)-1)*100))</f>
        <v>0</v>
      </c>
      <c r="BQ482" s="206">
        <f>IF(AY482=0,0,IF(AY482&gt;AX482,0,((AX482/AY482)-1)*100))</f>
        <v>0</v>
      </c>
      <c r="BR482" s="207">
        <f>IF(AZ482=0,0,IF(AZ482&gt;AY482,0,((AY482/AZ482)-1)*100))</f>
        <v>0</v>
      </c>
      <c r="BS482" s="207">
        <f>IF(BA482=0,0,IF(BA482&gt;AZ482,0,((AZ482/BA482)-1)*100))</f>
        <v>0</v>
      </c>
      <c r="BT482" s="207">
        <f>IF(BB482=0,0,IF(BB482&gt;BA482,0,((BA482/BB482)-1)*100))</f>
        <v>0</v>
      </c>
      <c r="BU482" s="207">
        <f>IF(BC482=0,0,IF(BC482&gt;BB482,0,((BB482/BC482)-1)*100))</f>
        <v>0</v>
      </c>
      <c r="BV482" s="207">
        <f>IF(BD482=0,0,IF(BD482&gt;BC482,0,((BC482/BD482)-1)*100))</f>
        <v>0</v>
      </c>
      <c r="BW482" s="207">
        <f>IF(BE482=0,0,IF(BE482&gt;BD482,0,((BD482/BE482)-1)*100))</f>
        <v>0</v>
      </c>
      <c r="BX482" s="207">
        <f>IF(BF482=0,0,IF(BF482&gt;BE482,0,((BE482/BF482)-1)*100))</f>
        <v>0</v>
      </c>
      <c r="BY482" s="207">
        <f>IF(BG482=0,0,IF(BG482&gt;BF482,0,((BF482/BG482)-1)*100))</f>
        <v>0</v>
      </c>
      <c r="BZ482" s="207">
        <f>IF(BH482=0,0,IF(BH482&gt;BG482,0,((BG482/BH482)-1)*100))</f>
        <v>0</v>
      </c>
      <c r="CA482" s="208">
        <f>IF(BI482=0,0,IF(BI482&gt;BH482,0,((BH482/BI482)-1)*100))</f>
        <v>0</v>
      </c>
      <c r="CB482" s="205">
        <f>AVERAGE(BK482:CA482)</f>
        <v>3.755565759669726</v>
      </c>
      <c r="CC482" s="205">
        <f>SQRT(AVERAGE((BK482-$CB482)^2,(BL482-$CB482)^2,(BM482-$CB482)^2,(BN482-$CB482)^2,(BO482-$CB482)^2,(BP482-$CB482)^2,(BQ482-$CB482)^2,(BR482-$CB482)^2,(BS482-$CB482)^2,(BT482-$CB482)^2,(BU482-$CB482)^2,(BV482-$CB482)^2,(BW482-$CB482)^2,(BX482-$CB482)^2,(BY482-$CB482)^2,(BZ482-$CB482)^2,(CA482-$CB482)^2))</f>
        <v>10.55134745918828</v>
      </c>
      <c r="CD482" t="s" s="110">
        <v>188</v>
      </c>
      <c r="CE482" t="s" s="552">
        <f>IF(AN482="n/a","n/a",IF(U482&lt;0,"n/a",IF(U482="n/a","n/a",I482+AN482-U482)))</f>
        <v>143</v>
      </c>
      <c r="CF482" t="s" s="552">
        <f>IF(AN482="n/a","n/a",I482+AN482)</f>
        <v>143</v>
      </c>
      <c r="CG482" s="205">
        <f>D482/10+(1000-E482)/100+IF(F482="N",2,IF(F482="Y",1,0))+IF(G482="N",2,IF(G482="Y",1,0))+IF(L482&gt;10,5,L482/2)+IF(S482&gt;100,0,IF(S482&lt;0,0,(100-S482)/10))+IF(U482&gt;100,0,IF(U482&lt;0,0,(100-U482)/10))+IF(X482="-",0,IF(X482="N/A",0,IF(X482&gt;5,0,5-X482)))+IF(Y482&gt;5,0,5-Y482)+IF(Z482="N/A",0,IF(Z482&gt;5,0,5-Z482))+IF(AB482&lt;0,0,IF(AB482="-",0,IF(AB482="N/A",0,IF(AB482&gt;10,5,AB482/2))))+IF(AC482="n/a",0,IF(AC482&lt;0,0,IF(AC482&gt;10,5,AC482/2)))+IF(AE482="n/a",0,IF(AE482&lt;0,0,IF(AE482&gt;10,5,AE482/2)))+AF482/10+IF(AG482&gt;100000,3,IF(AG482&gt;10000,2,IF(AG482&gt;1000,1,0)))+IF(AL482&gt;10,5,AL482/2)+IF(AM482="n/a",0,IF(AM482&gt;10,5,AM482/2))+IF(AN482="n/a",0,IF(AN482&gt;10,5,AN482/2))+IF(AO482="n/a",0,IF(AO482&lt;0,0,IF(AO482&gt;10,5,AO482/2)))+IF(CB482&gt;10,5,CB482/2)</f>
        <v>56.04312287775731</v>
      </c>
      <c r="CH482" s="315">
        <f>IF(AB482="n/a",1.03*AP482,IF(AB482&lt;0,1.01*AP482,IF(AB482&gt;10,1.1*AP482,(1+AB482/100)*AP482)))</f>
        <v>1.034</v>
      </c>
      <c r="CI482" s="211">
        <f>IF($AC482="n/a",1.03*CH482,IF($AC482&lt;0,1.01*CH482,IF($AC482&gt;10,1.1*CH482,(1+$AC482/100)*CH482)))</f>
        <v>1.099659</v>
      </c>
      <c r="CJ482" s="212">
        <f>IF($AE482="n/a",1.03*CI482,IF($AE482&lt;0,1.01*CI482,IF($AE482&gt;10,1.1*CI482,(1+$AE482/100)*CI482)))</f>
        <v>1.1903808675</v>
      </c>
      <c r="CK482" s="212">
        <f>IF($AE482="n/a",1.03*CJ482,IF($AE482&lt;0,1.01*CJ482,IF($AE482&gt;10,1.1*CJ482,(1+$AE482/100)*CJ482)))</f>
        <v>1.28858728906875</v>
      </c>
      <c r="CL482" s="210">
        <f>IF($AE482="n/a",1.03*CK482,IF($AE482&lt;0,1.01*CK482,IF($AE482&gt;10,1.1*CK482,(1+$AE482/100)*CK482)))</f>
        <v>1.394895740416922</v>
      </c>
      <c r="CM482" s="211">
        <f>SUM(CH482:CL482)</f>
        <v>6.007522896985671</v>
      </c>
      <c r="CN482" s="208">
        <f>(CM482/H482)*100</f>
        <v>4.939584687539608</v>
      </c>
      <c r="CO482" s="213">
        <v>1.18</v>
      </c>
      <c r="CP482" s="214">
        <v>27.2</v>
      </c>
      <c r="CQ482" s="215">
        <v>-8.9</v>
      </c>
      <c r="CR482" s="214">
        <v>4</v>
      </c>
      <c r="CS482" s="215">
        <v>1.5</v>
      </c>
    </row>
    <row r="483" ht="11.25" customHeight="1">
      <c r="A483" t="s" s="227">
        <v>2133</v>
      </c>
      <c r="B483" t="s" s="116">
        <v>2134</v>
      </c>
      <c r="C483" t="s" s="227">
        <v>128</v>
      </c>
      <c r="D483" s="218">
        <v>5</v>
      </c>
      <c r="E483" s="85">
        <v>805</v>
      </c>
      <c r="F483" t="s" s="220">
        <v>55</v>
      </c>
      <c r="G483" t="s" s="221">
        <v>55</v>
      </c>
      <c r="H483" s="493">
        <v>46.46</v>
      </c>
      <c r="I483" s="223">
        <f>(R483/H483)*100</f>
        <v>1.377529057253551</v>
      </c>
      <c r="J483" s="224">
        <v>0.12</v>
      </c>
      <c r="K483" s="224">
        <v>0.16</v>
      </c>
      <c r="L483" s="223">
        <f>((K483/J483)-1)*100</f>
        <v>33.33333333333335</v>
      </c>
      <c r="M483" s="226">
        <v>43053</v>
      </c>
      <c r="N483" s="226">
        <v>43054</v>
      </c>
      <c r="O483" s="226">
        <v>43061</v>
      </c>
      <c r="P483" t="s" s="227">
        <v>589</v>
      </c>
      <c r="Q483" t="s" s="227">
        <v>131</v>
      </c>
      <c r="R483" s="225">
        <f>K483*4</f>
        <v>0.64</v>
      </c>
      <c r="S483" s="228">
        <f>IF(OR(W483&lt;0.01,W483="n/a"),"n/a",R483/W483*100)</f>
        <v>23.97003745318352</v>
      </c>
      <c r="T483" s="229">
        <f>IF(OR(W483&lt;0.01,Z483="n/a"),"n/a",(H483/SQRT(22.5*W483*(H483/Z483))-1)*100)</f>
        <v>0.6533794175905605</v>
      </c>
      <c r="U483" s="223">
        <f>IF(OR(W483&lt;0.01,W483="n/a"),"n/a",H483/W483)</f>
        <v>17.40074906367041</v>
      </c>
      <c r="V483" s="230">
        <v>12</v>
      </c>
      <c r="W483" s="222">
        <v>2.67</v>
      </c>
      <c r="X483" s="222">
        <v>1.12</v>
      </c>
      <c r="Y483" s="231">
        <v>4.39</v>
      </c>
      <c r="Z483" s="232">
        <v>1.31</v>
      </c>
      <c r="AA483" s="233">
        <v>6.5</v>
      </c>
      <c r="AB483" s="234">
        <v>66</v>
      </c>
      <c r="AC483" s="235">
        <v>12.46</v>
      </c>
      <c r="AD483" s="236">
        <v>19.1</v>
      </c>
      <c r="AE483" s="236">
        <v>15.46</v>
      </c>
      <c r="AF483" s="237">
        <v>28</v>
      </c>
      <c r="AG483" s="238">
        <v>9357</v>
      </c>
      <c r="AH483" s="239">
        <v>1</v>
      </c>
      <c r="AI483" s="240">
        <v>0.05</v>
      </c>
      <c r="AJ483" s="241">
        <f>IF(OR(AD483&lt;0,AD483="n/a",AD483=0,AN483="n/a"),"n/a",AN483/AD483)</f>
        <v>2.490958961228022</v>
      </c>
      <c r="AK483" t="s" s="265">
        <f>IF(OR(AN483&lt;0,AN483="n/a",AO483&lt;0,AO483="n/a"),"n/a",AN483/AO483)</f>
        <v>143</v>
      </c>
      <c r="AL483" s="243">
        <f>((AP483/AQ483)^(1/1)-1)*100</f>
        <v>27.27272727272729</v>
      </c>
      <c r="AM483" s="243">
        <f>IF(AS483=0,"n/a",((AP483/AS483)^(1/3)-1)*100)</f>
        <v>29.14320482462449</v>
      </c>
      <c r="AN483" s="243">
        <f>IF(AV483=0,"n/a",((AP483/AV483)^(1/5)-1)*100)</f>
        <v>47.57731615945522</v>
      </c>
      <c r="AO483" s="254">
        <f>IF(BB483=0,"n/a",((AP483/BB483)^(1/10)-1)*100)</f>
        <v>-15.28036624083816</v>
      </c>
      <c r="AP483" s="241">
        <v>0.28</v>
      </c>
      <c r="AQ483" s="241">
        <v>0.22</v>
      </c>
      <c r="AR483" s="321">
        <v>0.16</v>
      </c>
      <c r="AS483" s="241">
        <v>0.13</v>
      </c>
      <c r="AT483" s="245"/>
      <c r="AU483" s="321">
        <v>0.04</v>
      </c>
      <c r="AV483" s="321">
        <v>0.04</v>
      </c>
      <c r="AW483" s="245"/>
      <c r="AX483" s="583">
        <v>0.04</v>
      </c>
      <c r="AY483" s="394">
        <v>0.1</v>
      </c>
      <c r="AZ483" s="317">
        <v>1.61</v>
      </c>
      <c r="BA483" s="248">
        <v>1.68</v>
      </c>
      <c r="BB483" s="248">
        <v>1.47</v>
      </c>
      <c r="BC483" s="317">
        <v>1.44</v>
      </c>
      <c r="BD483" s="248">
        <v>1.26</v>
      </c>
      <c r="BE483" s="248">
        <v>1.04</v>
      </c>
      <c r="BF483" s="317">
        <v>0.8</v>
      </c>
      <c r="BG483" s="248">
        <v>0.8</v>
      </c>
      <c r="BH483" s="248">
        <v>0.745</v>
      </c>
      <c r="BI483" s="249">
        <v>0.575</v>
      </c>
      <c r="BJ483" s="246">
        <f>SUM(AP483:BI483)</f>
        <v>12.43</v>
      </c>
      <c r="BK483" s="250">
        <f>((AP483/AQ483)-1)*100</f>
        <v>27.27272727272729</v>
      </c>
      <c r="BL483" s="250">
        <f>((AQ483/AR483)-1)*100</f>
        <v>37.5</v>
      </c>
      <c r="BM483" s="250">
        <f>((AR483/AS483)-1)*100</f>
        <v>23.07692307692308</v>
      </c>
      <c r="BN483" s="250">
        <f>IF(AU483=0,0,IF(AU483&gt;AS483,0,((AS483/AU483)-1)*100))</f>
        <v>225</v>
      </c>
      <c r="BO483" s="250">
        <f>IF(AV483=0,0,IF(AV483&gt;AU483,0,((AU483/AV483)-1)*100))</f>
        <v>0</v>
      </c>
      <c r="BP483" s="250">
        <f>IF(AX483=0,0,IF(AX483&gt;AV483,0,((AV483/AX483)-1)*100))</f>
        <v>0</v>
      </c>
      <c r="BQ483" s="251">
        <f>IF(AY483=0,0,IF(AY483&gt;AX483,0,((AX483/AY483)-1)*100))</f>
        <v>0</v>
      </c>
      <c r="BR483" s="252">
        <f>IF(AZ483=0,0,IF(AZ483&gt;AY483,0,((AY483/AZ483)-1)*100))</f>
        <v>0</v>
      </c>
      <c r="BS483" s="252">
        <f>IF(BA483=0,0,IF(BA483&gt;AZ483,0,((AZ483/BA483)-1)*100))</f>
        <v>0</v>
      </c>
      <c r="BT483" s="252">
        <f>IF(BB483=0,0,IF(BB483&gt;BA483,0,((BA483/BB483)-1)*100))</f>
        <v>14.28571428571428</v>
      </c>
      <c r="BU483" s="252">
        <f>IF(BC483=0,0,IF(BC483&gt;BB483,0,((BB483/BC483)-1)*100))</f>
        <v>2.083333333333326</v>
      </c>
      <c r="BV483" s="252">
        <f>IF(BD483=0,0,IF(BD483&gt;BC483,0,((BC483/BD483)-1)*100))</f>
        <v>14.28571428571428</v>
      </c>
      <c r="BW483" s="252">
        <f>IF(BE483=0,0,IF(BE483&gt;BD483,0,((BD483/BE483)-1)*100))</f>
        <v>21.15384615384615</v>
      </c>
      <c r="BX483" s="252">
        <f>IF(BF483=0,0,IF(BF483&gt;BE483,0,((BE483/BF483)-1)*100))</f>
        <v>30</v>
      </c>
      <c r="BY483" s="252">
        <f>IF(BG483=0,0,IF(BG483&gt;BF483,0,((BF483/BG483)-1)*100))</f>
        <v>0</v>
      </c>
      <c r="BZ483" s="252">
        <f>IF(BH483=0,0,IF(BH483&gt;BG483,0,((BG483/BH483)-1)*100))</f>
        <v>7.38255033557047</v>
      </c>
      <c r="CA483" s="253">
        <f>IF(BI483=0,0,IF(BI483&gt;BH483,0,((BH483/BI483)-1)*100))</f>
        <v>29.56521739130435</v>
      </c>
      <c r="CB483" s="250">
        <f>AVERAGE(BK483:CA483)</f>
        <v>25.38858977265489</v>
      </c>
      <c r="CC483" s="250">
        <f>SQRT(AVERAGE((BK483-$CB483)^2,(BL483-$CB483)^2,(BM483-$CB483)^2,(BN483-$CB483)^2,(BO483-$CB483)^2,(BP483-$CB483)^2,(BQ483-$CB483)^2,(BR483-$CB483)^2,(BS483-$CB483)^2,(BT483-$CB483)^2,(BU483-$CB483)^2,(BV483-$CB483)^2,(BW483-$CB483)^2,(BX483-$CB483)^2,(BY483-$CB483)^2,(BZ483-$CB483)^2,(CA483-$CB483)^2))</f>
        <v>51.47147729264119</v>
      </c>
      <c r="CD483" t="s" s="116">
        <v>132</v>
      </c>
      <c r="CE483" s="254">
        <f>IF(AN483="n/a","n/a",IF(U483&lt;0,"n/a",IF(U483="n/a","n/a",I483+AN483-U483)))</f>
        <v>31.55409615303836</v>
      </c>
      <c r="CF483" s="254">
        <f>IF(AN483="n/a","n/a",I483+AN483)</f>
        <v>48.95484521670878</v>
      </c>
      <c r="CG483" s="250">
        <f>D483/10+(1000-E483)/100+IF(F483="N",2,IF(F483="Y",1,0))+IF(G483="N",2,IF(G483="Y",1,0))+IF(L483&gt;10,5,L483/2)+IF(S483&gt;100,0,IF(S483&lt;0,0,(100-S483)/10))+IF(U483&gt;100,0,IF(U483&lt;0,0,(100-U483)/10))+IF(X483="-",0,IF(X483="N/A",0,IF(X483&gt;5,0,5-X483)))+IF(Y483&gt;5,0,5-Y483)+IF(Z483="N/A",0,IF(Z483&gt;5,0,5-Z483))+IF(AB483&lt;0,0,IF(AB483="-",0,IF(AB483="N/A",0,IF(AB483&gt;10,5,AB483/2))))+IF(AC483="n/a",0,IF(AC483&lt;0,0,IF(AC483&gt;10,5,AC483/2)))+IF(AE483="n/a",0,IF(AE483&lt;0,0,IF(AE483&gt;10,5,AE483/2)))+AF483/10+IF(AG483&gt;100000,3,IF(AG483&gt;10000,2,IF(AG483&gt;1000,1,0)))+IF(AL483&gt;10,5,AL483/2)+IF(AM483="n/a",0,IF(AM483&gt;10,5,AM483/2))+IF(AN483="n/a",0,IF(AN483&gt;10,5,AN483/2))+IF(AO483="n/a",0,IF(AO483&lt;0,0,IF(AO483&gt;10,5,AO483/2)))+IF(CB483&gt;10,5,CB483/2)</f>
        <v>74.29292134831459</v>
      </c>
      <c r="CH483" s="255">
        <f>IF(AB483="n/a",1.03*AP483,IF(AB483&lt;0,1.01*AP483,IF(AB483&gt;10,1.1*AP483,(1+AB483/100)*AP483)))</f>
        <v>0.3080000000000001</v>
      </c>
      <c r="CI483" s="256">
        <f>IF($AC483="n/a",1.03*CH483,IF($AC483&lt;0,1.01*CH483,IF($AC483&gt;10,1.1*CH483,(1+$AC483/100)*CH483)))</f>
        <v>0.3388000000000001</v>
      </c>
      <c r="CJ483" s="257">
        <f>IF($AE483="n/a",1.03*CI483,IF($AE483&lt;0,1.01*CI483,IF($AE483&gt;10,1.1*CI483,(1+$AE483/100)*CI483)))</f>
        <v>0.3726800000000001</v>
      </c>
      <c r="CK483" s="257">
        <f>IF($AE483="n/a",1.03*CJ483,IF($AE483&lt;0,1.01*CJ483,IF($AE483&gt;10,1.1*CJ483,(1+$AE483/100)*CJ483)))</f>
        <v>0.4099480000000001</v>
      </c>
      <c r="CL483" s="258">
        <f>IF($AE483="n/a",1.03*CK483,IF($AE483&lt;0,1.01*CK483,IF($AE483&gt;10,1.1*CK483,(1+$AE483/100)*CK483)))</f>
        <v>0.4509428000000002</v>
      </c>
      <c r="CM483" s="256">
        <f>SUM(CH483:CL483)</f>
        <v>1.880370800000001</v>
      </c>
      <c r="CN483" s="253">
        <f>(CM483/H483)*100</f>
        <v>4.047289711579855</v>
      </c>
      <c r="CO483" s="259">
        <v>1.48</v>
      </c>
      <c r="CP483" s="260">
        <v>50.6</v>
      </c>
      <c r="CQ483" s="261">
        <v>-3.9</v>
      </c>
      <c r="CR483" s="260">
        <v>2.7</v>
      </c>
      <c r="CS483" s="261">
        <v>7</v>
      </c>
    </row>
    <row r="484" ht="11.25" customHeight="1">
      <c r="A484" t="s" s="146">
        <v>2135</v>
      </c>
      <c r="B484" t="s" s="146">
        <v>2136</v>
      </c>
      <c r="C484" t="s" s="273">
        <v>1829</v>
      </c>
      <c r="D484" s="267">
        <v>5</v>
      </c>
      <c r="E484" s="85">
        <v>729</v>
      </c>
      <c r="F484" t="s" s="151">
        <v>129</v>
      </c>
      <c r="G484" t="s" s="152">
        <v>129</v>
      </c>
      <c r="H484" s="496">
        <v>63.82</v>
      </c>
      <c r="I484" s="269">
        <f>(R484/H484)*100</f>
        <v>0.6581009088060169</v>
      </c>
      <c r="J484" s="270">
        <v>0.095</v>
      </c>
      <c r="K484" s="270">
        <v>0.105</v>
      </c>
      <c r="L484" s="269">
        <f>((K484/J484)-1)*100</f>
        <v>10.52631578947367</v>
      </c>
      <c r="M484" s="272">
        <v>42753</v>
      </c>
      <c r="N484" s="272">
        <v>42755</v>
      </c>
      <c r="O484" s="272">
        <v>42795</v>
      </c>
      <c r="P484" t="s" s="273">
        <v>147</v>
      </c>
      <c r="Q484" s="508"/>
      <c r="R484" s="271">
        <f>K484*4</f>
        <v>0.42</v>
      </c>
      <c r="S484" s="275">
        <f>IF(OR(W484&lt;0.01,W484="n/a"),"n/a",R484/W484*100)</f>
        <v>23.72881355932203</v>
      </c>
      <c r="T484" s="276">
        <f>IF(OR(W484&lt;0.01,Z484="n/a"),"n/a",(H484/SQRT(22.5*W484*(H484/Z484))-1)*100)</f>
        <v>441.3864232313729</v>
      </c>
      <c r="U484" s="269">
        <f>IF(OR(W484&lt;0.01,W484="n/a"),"n/a",H484/W484)</f>
        <v>36.05649717514125</v>
      </c>
      <c r="V484" s="277">
        <v>12</v>
      </c>
      <c r="W484" s="268">
        <v>1.77</v>
      </c>
      <c r="X484" s="268">
        <v>2.69</v>
      </c>
      <c r="Y484" s="278">
        <v>6.24</v>
      </c>
      <c r="Z484" s="279">
        <v>18.29</v>
      </c>
      <c r="AA484" s="280">
        <v>54.9</v>
      </c>
      <c r="AB484" s="281">
        <v>144</v>
      </c>
      <c r="AC484" s="282">
        <v>14.63</v>
      </c>
      <c r="AD484" s="283">
        <v>27.5</v>
      </c>
      <c r="AE484" s="283">
        <v>13.42</v>
      </c>
      <c r="AF484" s="284">
        <v>18</v>
      </c>
      <c r="AG484" s="285">
        <v>31323</v>
      </c>
      <c r="AH484" s="286">
        <v>0.1</v>
      </c>
      <c r="AI484" s="287">
        <v>2.66</v>
      </c>
      <c r="AJ484" t="s" s="368">
        <f>IF(OR(AD484&lt;0,AD484="n/a",AD484=0,AN484="n/a"),"n/a",AN484/AD484)</f>
        <v>143</v>
      </c>
      <c r="AK484" t="s" s="368">
        <f>IF(OR(AN484&lt;0,AN484="n/a",AO484&lt;0,AO484="n/a"),"n/a",AN484/AO484)</f>
        <v>143</v>
      </c>
      <c r="AL484" s="290">
        <f>((AP484/AQ484)^(1/1)-1)*100</f>
        <v>14.45783132530121</v>
      </c>
      <c r="AM484" s="290">
        <f>IF(AS484=0,"n/a",((AP484/AS484)^(1/3)-1)*100)</f>
        <v>42.98157656398376</v>
      </c>
      <c r="AN484" t="s" s="368">
        <f>IF(AV484=0,"n/a",((AP484/AV484)^(1/5)-1)*100)</f>
        <v>143</v>
      </c>
      <c r="AO484" t="s" s="368">
        <f>IF(BB484=0,"n/a",((AP484/BB484)^(1/10)-1)*100)</f>
        <v>143</v>
      </c>
      <c r="AP484" s="288">
        <v>0.38</v>
      </c>
      <c r="AQ484" s="288">
        <v>0.332</v>
      </c>
      <c r="AR484" s="288">
        <v>0.288</v>
      </c>
      <c r="AS484" s="288">
        <v>0.13</v>
      </c>
      <c r="AT484" s="292"/>
      <c r="AU484" s="510">
        <v>0</v>
      </c>
      <c r="AV484" s="510">
        <v>0</v>
      </c>
      <c r="AW484" s="292"/>
      <c r="AX484" s="524">
        <v>0</v>
      </c>
      <c r="AY484" s="403">
        <v>0</v>
      </c>
      <c r="AZ484" s="426">
        <v>0</v>
      </c>
      <c r="BA484" s="426">
        <v>0</v>
      </c>
      <c r="BB484" s="426">
        <v>0</v>
      </c>
      <c r="BC484" s="426">
        <v>0</v>
      </c>
      <c r="BD484" s="426">
        <v>0</v>
      </c>
      <c r="BE484" s="426">
        <v>0</v>
      </c>
      <c r="BF484" s="426">
        <v>0</v>
      </c>
      <c r="BG484" s="426">
        <v>0</v>
      </c>
      <c r="BH484" s="426">
        <v>0</v>
      </c>
      <c r="BI484" s="494">
        <v>0</v>
      </c>
      <c r="BJ484" s="293">
        <f>SUM(AP484:BI484)</f>
        <v>1.13</v>
      </c>
      <c r="BK484" s="297">
        <f>((AP484/AQ484)-1)*100</f>
        <v>14.45783132530121</v>
      </c>
      <c r="BL484" s="297">
        <f>((AQ484/AR484)-1)*100</f>
        <v>15.27777777777779</v>
      </c>
      <c r="BM484" s="297">
        <f>((AR484/AS484)-1)*100</f>
        <v>121.5384615384615</v>
      </c>
      <c r="BN484" s="297">
        <f>IF(AU484=0,0,IF(AU484&gt;AS484,0,((AS484/AU484)-1)*100))</f>
        <v>0</v>
      </c>
      <c r="BO484" s="297">
        <f>IF(AV484=0,0,IF(AV484&gt;AU484,0,((AU484/AV484)-1)*100))</f>
        <v>0</v>
      </c>
      <c r="BP484" s="297">
        <f>IF(AX484=0,0,IF(AX484&gt;AV484,0,((AV484/AX484)-1)*100))</f>
        <v>0</v>
      </c>
      <c r="BQ484" s="298">
        <f>IF(AY484=0,0,IF(AY484&gt;AX484,0,((AX484/AY484)-1)*100))</f>
        <v>0</v>
      </c>
      <c r="BR484" s="299">
        <f>IF(AZ484=0,0,IF(AZ484&gt;AY484,0,((AY484/AZ484)-1)*100))</f>
        <v>0</v>
      </c>
      <c r="BS484" s="299">
        <f>IF(BA484=0,0,IF(BA484&gt;AZ484,0,((AZ484/BA484)-1)*100))</f>
        <v>0</v>
      </c>
      <c r="BT484" s="299">
        <f>IF(BB484=0,0,IF(BB484&gt;BA484,0,((BA484/BB484)-1)*100))</f>
        <v>0</v>
      </c>
      <c r="BU484" s="299">
        <f>IF(BC484=0,0,IF(BC484&gt;BB484,0,((BB484/BC484)-1)*100))</f>
        <v>0</v>
      </c>
      <c r="BV484" s="299">
        <f>IF(BD484=0,0,IF(BD484&gt;BC484,0,((BC484/BD484)-1)*100))</f>
        <v>0</v>
      </c>
      <c r="BW484" s="299">
        <f>IF(BE484=0,0,IF(BE484&gt;BD484,0,((BD484/BE484)-1)*100))</f>
        <v>0</v>
      </c>
      <c r="BX484" s="299">
        <f>IF(BF484=0,0,IF(BF484&gt;BE484,0,((BE484/BF484)-1)*100))</f>
        <v>0</v>
      </c>
      <c r="BY484" s="299">
        <f>IF(BG484=0,0,IF(BG484&gt;BF484,0,((BF484/BG484)-1)*100))</f>
        <v>0</v>
      </c>
      <c r="BZ484" s="299">
        <f>IF(BH484=0,0,IF(BH484&gt;BG484,0,((BG484/BH484)-1)*100))</f>
        <v>0</v>
      </c>
      <c r="CA484" s="300">
        <f>IF(BI484=0,0,IF(BI484&gt;BH484,0,((BH484/BI484)-1)*100))</f>
        <v>0</v>
      </c>
      <c r="CB484" s="297">
        <f>AVERAGE(BK484:CA484)</f>
        <v>8.89847474362003</v>
      </c>
      <c r="CC484" s="297">
        <f>SQRT(AVERAGE((BK484-$CB484)^2,(BL484-$CB484)^2,(BM484-$CB484)^2,(BN484-$CB484)^2,(BO484-$CB484)^2,(BP484-$CB484)^2,(BQ484-$CB484)^2,(BR484-$CB484)^2,(BS484-$CB484)^2,(BT484-$CB484)^2,(BU484-$CB484)^2,(BV484-$CB484)^2,(BW484-$CB484)^2,(BX484-$CB484)^2,(BY484-$CB484)^2,(BZ484-$CB484)^2,(CA484-$CB484)^2))</f>
        <v>28.56152133514576</v>
      </c>
      <c r="CD484" t="s" s="146">
        <v>188</v>
      </c>
      <c r="CE484" t="s" s="502">
        <f>IF(AN484="n/a","n/a",IF(U484&lt;0,"n/a",IF(U484="n/a","n/a",I484+AN484-U484)))</f>
        <v>143</v>
      </c>
      <c r="CF484" t="s" s="502">
        <f>IF(AN484="n/a","n/a",I484+AN484)</f>
        <v>143</v>
      </c>
      <c r="CG484" s="297">
        <f>D484/10+(1000-E484)/100+IF(F484="N",2,IF(F484="Y",1,0))+IF(G484="N",2,IF(G484="Y",1,0))+IF(L484&gt;10,5,L484/2)+IF(S484&gt;100,0,IF(S484&lt;0,0,(100-S484)/10))+IF(U484&gt;100,0,IF(U484&lt;0,0,(100-U484)/10))+IF(X484="-",0,IF(X484="N/A",0,IF(X484&gt;5,0,5-X484)))+IF(Y484&gt;5,0,5-Y484)+IF(Z484="N/A",0,IF(Z484&gt;5,0,5-Z484))+IF(AB484&lt;0,0,IF(AB484="-",0,IF(AB484="N/A",0,IF(AB484&gt;10,5,AB484/2))))+IF(AC484="n/a",0,IF(AC484&lt;0,0,IF(AC484&gt;10,5,AC484/2)))+IF(AE484="n/a",0,IF(AE484&lt;0,0,IF(AE484&gt;10,5,AE484/2)))+AF484/10+IF(AG484&gt;100000,3,IF(AG484&gt;10000,2,IF(AG484&gt;1000,1,0)))+IF(AL484&gt;10,5,AL484/2)+IF(AM484="n/a",0,IF(AM484&gt;10,5,AM484/2))+IF(AN484="n/a",0,IF(AN484&gt;10,5,AN484/2))+IF(AO484="n/a",0,IF(AO484&lt;0,0,IF(AO484&gt;10,5,AO484/2)))+IF(CB484&gt;10,5,CB484/2)</f>
        <v>57.79070629836369</v>
      </c>
      <c r="CH484" s="302">
        <f>IF(AB484="n/a",1.03*AP484,IF(AB484&lt;0,1.01*AP484,IF(AB484&gt;10,1.1*AP484,(1+AB484/100)*AP484)))</f>
        <v>0.418</v>
      </c>
      <c r="CI484" s="303">
        <f>IF($AC484="n/a",1.03*CH484,IF($AC484&lt;0,1.01*CH484,IF($AC484&gt;10,1.1*CH484,(1+$AC484/100)*CH484)))</f>
        <v>0.4598000000000001</v>
      </c>
      <c r="CJ484" s="304">
        <f>IF($AE484="n/a",1.03*CI484,IF($AE484&lt;0,1.01*CI484,IF($AE484&gt;10,1.1*CI484,(1+$AE484/100)*CI484)))</f>
        <v>0.5057800000000001</v>
      </c>
      <c r="CK484" s="304">
        <f>IF($AE484="n/a",1.03*CJ484,IF($AE484&lt;0,1.01*CJ484,IF($AE484&gt;10,1.1*CJ484,(1+$AE484/100)*CJ484)))</f>
        <v>0.5563580000000001</v>
      </c>
      <c r="CL484" s="305">
        <f>IF($AE484="n/a",1.03*CK484,IF($AE484&lt;0,1.01*CK484,IF($AE484&gt;10,1.1*CK484,(1+$AE484/100)*CK484)))</f>
        <v>0.6119938000000001</v>
      </c>
      <c r="CM484" s="303">
        <f>SUM(CH484:CL484)</f>
        <v>2.551931800000001</v>
      </c>
      <c r="CN484" s="300">
        <f>(CM484/H484)*100</f>
        <v>3.998639611407083</v>
      </c>
      <c r="CO484" s="306">
        <v>1.02</v>
      </c>
      <c r="CP484" s="307">
        <v>36.2</v>
      </c>
      <c r="CQ484" s="308">
        <v>-3.8</v>
      </c>
      <c r="CR484" s="307">
        <v>-0.1</v>
      </c>
      <c r="CS484" s="308">
        <v>7.4</v>
      </c>
    </row>
    <row r="485" ht="11.25" customHeight="1">
      <c r="A485" t="s" s="446">
        <v>2137</v>
      </c>
      <c r="B485" s="447">
        <f>COUNT(H7:H484)</f>
        <v>478</v>
      </c>
      <c r="C485" t="s" s="448">
        <v>1050</v>
      </c>
      <c r="D485" s="449">
        <f>AVERAGE(D7:D484)</f>
        <v>6.50836820083682</v>
      </c>
      <c r="E485" s="450"/>
      <c r="F485" s="696"/>
      <c r="G485" s="697"/>
      <c r="H485" s="451">
        <f>AVERAGE(H7:H484)</f>
        <v>63.14125523012545</v>
      </c>
      <c r="I485" s="451">
        <f>AVERAGE(I7:I484)</f>
        <v>2.552785957565042</v>
      </c>
      <c r="J485" s="452">
        <f>AVERAGE(J7:J484)</f>
        <v>0.3097415196565548</v>
      </c>
      <c r="K485" s="452">
        <f>AVERAGE(K7:K484)</f>
        <v>0.3421140240585774</v>
      </c>
      <c r="L485" s="456">
        <f>((K485/J485)-1)*100</f>
        <v>10.4514578600627</v>
      </c>
      <c r="M485" s="698"/>
      <c r="N485" s="699"/>
      <c r="O485" s="699"/>
      <c r="P485" s="699"/>
      <c r="Q485" s="35"/>
      <c r="R485" s="451">
        <f>AVERAGE(R7:R484)</f>
        <v>1.326815985355649</v>
      </c>
      <c r="S485" s="454">
        <f>IF(OR(W485&lt;0.01,W485="n/a"),"n/a",R485/W485*100)</f>
        <v>47.21694322197331</v>
      </c>
      <c r="T485" s="455">
        <f>IF(OR(W485&lt;0.01,Z485="n/a"),"n/a",(H485/SQRT(22.5*W485*(H485/Z485))-1)*100)</f>
        <v>126.3613128381859</v>
      </c>
      <c r="U485" s="456">
        <f>IF(OR(W485&lt;0.01,W485="n/a"),"n/a",H485/W485)</f>
        <v>22.46986090061178</v>
      </c>
      <c r="V485" s="451"/>
      <c r="W485" s="451">
        <f>AVERAGE(W7:W484)</f>
        <v>2.810042105263158</v>
      </c>
      <c r="X485" s="451">
        <f>AVERAGE(X7:X484)</f>
        <v>12.04601036269429</v>
      </c>
      <c r="Y485" s="451">
        <f>AVERAGE(Y7:Y484)</f>
        <v>3.710168776371304</v>
      </c>
      <c r="Z485" s="451">
        <f>AVERAGE(Z7:Z484)</f>
        <v>5.130817204301072</v>
      </c>
      <c r="AA485" s="451">
        <f>AVERAGE(AA7:AA484)</f>
        <v>16.04714285714286</v>
      </c>
      <c r="AB485" s="462">
        <f>AVERAGE(AB7:AB484)</f>
        <v>13.87250554323727</v>
      </c>
      <c r="AC485" s="462">
        <f>AVERAGE(AC7:AC484)</f>
        <v>21.60595294117646</v>
      </c>
      <c r="AD485" s="462">
        <f>AVERAGE(AD7:AD484)</f>
        <v>14.07858407079645</v>
      </c>
      <c r="AE485" s="462">
        <f>AVERAGE(AE7:AE484)</f>
        <v>10.81282238442822</v>
      </c>
      <c r="AF485" s="463">
        <f>AVERAGE(AF7:AF484)</f>
        <v>10.71757322175732</v>
      </c>
      <c r="AG485" s="587">
        <f>AVERAGE(AG7:AG484)</f>
        <v>17279.205882352941</v>
      </c>
      <c r="AH485" s="449">
        <f>AVERAGE(AH7:AH484)</f>
        <v>3.191352549889137</v>
      </c>
      <c r="AI485" s="451">
        <f>AVERAGE(AI7:AI484)</f>
        <v>1.413126436781609</v>
      </c>
      <c r="AJ485" s="465">
        <f>IF(OR(AD485&lt;0,AD485="n/a",AD485=0,AN485="n/a"),"n/a",AN485/AD485)</f>
        <v>1.452557465126765</v>
      </c>
      <c r="AK485" s="466">
        <f>AN485/AO485</f>
        <v>2.308858221709865</v>
      </c>
      <c r="AL485" s="467">
        <f>((AP485/AQ485)^(1/1)-1)*100</f>
        <v>11.57710215221419</v>
      </c>
      <c r="AM485" s="467">
        <f>IF(AS485=0,"n/a",((AP485/AS485)^(1/3)-1)*100)</f>
        <v>15.51346956635113</v>
      </c>
      <c r="AN485" s="467">
        <f>IF(AV485=0,"n/a",((AP485/AV485)^(1/5)-1)*100)</f>
        <v>20.44995239045013</v>
      </c>
      <c r="AO485" s="468">
        <f>IF(BB485=0,"n/a",((AP485/BB485)^(1/10)-1)*100)</f>
        <v>8.857171132537346</v>
      </c>
      <c r="AP485" s="469">
        <f>AVERAGE(AP7:AP484)</f>
        <v>1.16749727856022</v>
      </c>
      <c r="AQ485" s="469">
        <f>AVERAGE(AQ7:AQ484)</f>
        <v>1.046359204568257</v>
      </c>
      <c r="AR485" s="469">
        <f>AVERAGE(AR7:AR484)</f>
        <v>0.9089649365761705</v>
      </c>
      <c r="AS485" s="469">
        <f>AVERAGE(AS7:AS484)</f>
        <v>0.7574570136781777</v>
      </c>
      <c r="AT485" s="470"/>
      <c r="AU485" s="469">
        <f>AVERAGE(AU7:AU484)</f>
        <v>0.5814200127474263</v>
      </c>
      <c r="AV485" s="469">
        <f>AVERAGE(AV7:AV484)</f>
        <v>0.4604926614401215</v>
      </c>
      <c r="AW485" s="700"/>
      <c r="AX485" s="469">
        <f>AVERAGE(AX7:AX484)</f>
        <v>0.366243455412342</v>
      </c>
      <c r="AY485" s="471">
        <f>AVERAGE(AY7:AY484)</f>
        <v>0.3780835332186839</v>
      </c>
      <c r="AZ485" s="472">
        <f>AVERAGE(AZ7:AZ484)</f>
        <v>0.5783885650235532</v>
      </c>
      <c r="BA485" s="472">
        <f>AVERAGE(BA7:BA484)</f>
        <v>0.5605685936882031</v>
      </c>
      <c r="BB485" s="472">
        <f>AVERAGE(BB7:BB484)</f>
        <v>0.4996724854182713</v>
      </c>
      <c r="BC485" s="472">
        <f>AVERAGE(BC7:BC484)</f>
        <v>0.447380817270439</v>
      </c>
      <c r="BD485" s="472">
        <f>AVERAGE(BD7:BD484)</f>
        <v>0.3834059722823576</v>
      </c>
      <c r="BE485" s="472">
        <f>AVERAGE(BE7:BE484)</f>
        <v>0.3485153048678657</v>
      </c>
      <c r="BF485" s="472">
        <f>AVERAGE(BF7:BF484)</f>
        <v>0.339191541982829</v>
      </c>
      <c r="BG485" s="472">
        <f>AVERAGE(BG7:BG484)</f>
        <v>0.3241267623295115</v>
      </c>
      <c r="BH485" s="472">
        <f>AVERAGE(BH7:BH484)</f>
        <v>0.3067800574246651</v>
      </c>
      <c r="BI485" s="473">
        <f>AVERAGE(BI7:BI484)</f>
        <v>0.2884121962403473</v>
      </c>
      <c r="BJ485" s="469">
        <f>SUM(AP485:BI485)</f>
        <v>9.742960392729444</v>
      </c>
      <c r="BK485" s="474">
        <f>((AP485/AQ485)-1)*100</f>
        <v>11.57710215221419</v>
      </c>
      <c r="BL485" s="474">
        <f>((AQ485/AR485)-1)*100</f>
        <v>15.11546402544572</v>
      </c>
      <c r="BM485" s="474">
        <f>((AR485/AS485)-1)*100</f>
        <v>20.00218100328586</v>
      </c>
      <c r="BN485" s="474">
        <f>IF(AU485=0,0,IF(AU485&gt;AS485,0,((AS485/AU485)-1)*100))</f>
        <v>30.27707974806562</v>
      </c>
      <c r="BO485" s="474">
        <f>IF(AV485=0,0,IF(AV485&gt;AU485,0,((AU485/AV485)-1)*100))</f>
        <v>26.2604296296759</v>
      </c>
      <c r="BP485" s="474">
        <f>IF(AX485=0,0,IF(AX485&gt;AV485,0,((AV485/AX485)-1)*100))</f>
        <v>25.73403145775457</v>
      </c>
      <c r="BQ485" s="475">
        <f>IF(AY485=0,0,IF(AY485&gt;AX485,0,((AX485/AY485)-1)*100))</f>
        <v>0</v>
      </c>
      <c r="BR485" s="476">
        <f>IF(AZ485=0,0,IF(AZ485&gt;AY485,0,((AY485/AZ485)-1)*100))</f>
        <v>0</v>
      </c>
      <c r="BS485" s="476">
        <f>IF(BA485=0,0,IF(BA485&gt;AZ485,0,((AZ485/BA485)-1)*100))</f>
        <v>3.178910045264116</v>
      </c>
      <c r="BT485" s="476">
        <f>IF(BB485=0,0,IF(BB485&gt;BA485,0,((BA485/BB485)-1)*100))</f>
        <v>12.18720462843903</v>
      </c>
      <c r="BU485" s="476">
        <f>IF(BC485=0,0,IF(BC485&gt;BB485,0,((BB485/BC485)-1)*100))</f>
        <v>11.68840194509777</v>
      </c>
      <c r="BV485" s="476">
        <f>IF(BD485=0,0,IF(BD485&gt;BC485,0,((BC485/BD485)-1)*100))</f>
        <v>16.68592813180476</v>
      </c>
      <c r="BW485" s="476">
        <f>IF(BE485=0,0,IF(BE485&gt;BD485,0,((BD485/BE485)-1)*100))</f>
        <v>10.01122961521592</v>
      </c>
      <c r="BX485" s="476">
        <f>IF(BF485=0,0,IF(BF485&gt;BE485,0,((BE485/BF485)-1)*100))</f>
        <v>2.748819392881185</v>
      </c>
      <c r="BY485" s="476">
        <f>IF(BG485=0,0,IF(BG485&gt;BF485,0,((BF485/BG485)-1)*100))</f>
        <v>4.647804934417121</v>
      </c>
      <c r="BZ485" s="476">
        <f>IF(BH485=0,0,IF(BH485&gt;BG485,0,((BG485/BH485)-1)*100))</f>
        <v>5.654443463655134</v>
      </c>
      <c r="CA485" s="477">
        <f>IF(BI485=0,0,IF(BI485&gt;BH485,0,((BH485/BI485)-1)*100))</f>
        <v>6.368614581406629</v>
      </c>
      <c r="CB485" s="474">
        <f>AVERAGE(BK485:CA485)</f>
        <v>11.89044969144844</v>
      </c>
      <c r="CC485" s="474">
        <f>SQRT(AVERAGE((BK485-$CB485)^2,(BL485-$CB485)^2,(BM485-$CB485)^2,(BN485-$CB485)^2,(BO485-$CB485)^2,(BP485-$CB485)^2,(BQ485-$CB485)^2,(BR485-$CB485)^2,(BS485-$CB485)^2,(BT485-$CB485)^2,(BU485-$CB485)^2,(BV485-$CB485)^2,(BW485-$CB485)^2,(BX485-$CB485)^2,(BY485-$CB485)^2,(BZ485-$CB485)^2,(CA485-$CB485)^2))</f>
        <v>9.085300204598393</v>
      </c>
      <c r="CD485" s="474"/>
      <c r="CE485" s="478">
        <f>IF(AN485="n/a","n/a",IF(U485&lt;0,"n/a",IF(U485="n/a","n/a",I485+AN485-U485)))</f>
        <v>0.5328774474033935</v>
      </c>
      <c r="CF485" s="478">
        <f>IF(AN485="n/a","n/a",I485+AN485)</f>
        <v>23.00273834801517</v>
      </c>
      <c r="CG485" s="474">
        <f>D485/10+(1000-E485)/100+IF(F485="N",2,IF(F485="Y",1,0))+IF(G485="N",2,IF(G485="Y",1,0))+IF(L485&gt;10,5,L485/2)+IF(S485&gt;100,0,IF(S485&lt;0,0,(100-S485)/10))+IF(U485&gt;100,0,IF(U485&lt;0,0,(100-U485)/10))+IF(X485="-",0,IF(X485="N/A",0,IF(X485&gt;5,0,5-X485)))+IF(Y485&gt;5,0,5-Y485)+IF(Z485="N/A",0,IF(Z485&gt;5,0,5-Z485))+IF(AB485&lt;0,0,IF(AB485="-",0,IF(AB485="N/A",0,IF(AB485&gt;10,5,AB485/2))))+IF(AC485="n/a",0,IF(AC485&lt;0,0,IF(AC485&gt;10,5,AC485/2)))+IF(AE485="n/a",0,IF(AE485&lt;0,0,IF(AE485&gt;10,5,AE485/2)))+AF485/10+IF(AG485&gt;100000,3,IF(AG485&gt;10000,2,IF(AG485&gt;1000,1,0)))+IF(AL485&gt;10,5,AL485/2)+IF(AM485="n/a",0,IF(AM485&gt;10,5,AM485/2))+IF(AN485="n/a",0,IF(AN485&gt;10,5,AN485/2))+IF(AO485="n/a",0,IF(AO485&lt;0,0,IF(AO485&gt;10,5,AO485/2)))+IF(CB485&gt;10,5,CB485/2)</f>
        <v>72.47233051989828</v>
      </c>
      <c r="CH485" s="479">
        <f>IF(AB485="n/a",1.03*AP485,IF(AB485&lt;0,1.01*AP485,IF(AB485&gt;10,1.1*AP485,(1+AB485/100)*AP485)))</f>
        <v>1.284247006416242</v>
      </c>
      <c r="CI485" s="480">
        <f>IF($AC485="n/a",1.03*CH485,IF($AC485&lt;0,1.01*CH485,IF($AC485&gt;10,1.1*CH485,(1+$AC485/100)*CH485)))</f>
        <v>1.412671707057866</v>
      </c>
      <c r="CJ485" s="481">
        <f>IF($AE485="n/a",1.03*CI485,IF($AE485&lt;0,1.01*CI485,IF($AE485&gt;10,1.1*CI485,(1+$AE485/100)*CI485)))</f>
        <v>1.553938877763653</v>
      </c>
      <c r="CK485" s="481">
        <f>IF($AE485="n/a",1.03*CJ485,IF($AE485&lt;0,1.01*CJ485,IF($AE485&gt;10,1.1*CJ485,(1+$AE485/100)*CJ485)))</f>
        <v>1.709332765540019</v>
      </c>
      <c r="CL485" s="482">
        <f>IF($AE485="n/a",1.03*CK485,IF($AE485&lt;0,1.01*CK485,IF($AE485&gt;10,1.1*CK485,(1+$AE485/100)*CK485)))</f>
        <v>1.880266042094021</v>
      </c>
      <c r="CM485" s="480">
        <f>SUM(CH485:CL485)</f>
        <v>7.840456398871801</v>
      </c>
      <c r="CN485" s="477">
        <f>(CM485/H485)*100</f>
        <v>12.41732741976125</v>
      </c>
      <c r="CO485" s="483">
        <f>AVERAGE(CO7:CO484)</f>
        <v>0.9981111111111114</v>
      </c>
      <c r="CP485" s="484">
        <f>AVERAGE(CP7:CP484)</f>
        <v>34.29336188436826</v>
      </c>
      <c r="CQ485" s="485">
        <f>AVERAGE(CQ7:CQ484)</f>
        <v>-9.419665271966528</v>
      </c>
      <c r="CR485" s="484">
        <f>AVERAGE(CR7:CR484)</f>
        <v>2.651153039832284</v>
      </c>
      <c r="CS485" s="485">
        <f>AVERAGE(CS7:CS484)</f>
        <v>5.386163522012581</v>
      </c>
    </row>
    <row r="486" ht="11.25" customHeight="1">
      <c r="A486" s="82"/>
      <c r="B486" s="82"/>
      <c r="C486" s="82"/>
      <c r="D486" s="82"/>
      <c r="E486" s="56"/>
      <c r="F486" s="56"/>
      <c r="G486" s="56"/>
      <c r="H486" s="82"/>
      <c r="I486" s="82"/>
      <c r="J486" s="588"/>
      <c r="K486" s="588"/>
      <c r="L486" s="82"/>
      <c r="M486" s="701"/>
      <c r="N486" s="701"/>
      <c r="O486" s="701"/>
      <c r="P486" s="701"/>
      <c r="Q486" s="56"/>
      <c r="R486" s="82"/>
      <c r="S486" s="702"/>
      <c r="T486" s="592"/>
      <c r="U486" s="702"/>
      <c r="V486" s="82"/>
      <c r="W486" s="82"/>
      <c r="X486" s="82"/>
      <c r="Y486" s="82"/>
      <c r="Z486" s="82"/>
      <c r="AA486" s="82"/>
      <c r="AB486" s="589"/>
      <c r="AC486" s="589"/>
      <c r="AD486" s="589"/>
      <c r="AE486" s="589"/>
      <c r="AF486" s="703"/>
      <c r="AG486" s="82"/>
      <c r="AH486" s="590"/>
      <c r="AI486" s="82"/>
      <c r="AJ486" s="82"/>
      <c r="AK486" s="82"/>
      <c r="AL486" s="591"/>
      <c r="AM486" s="591"/>
      <c r="AN486" s="591"/>
      <c r="AO486" s="592"/>
      <c r="AP486" s="472"/>
      <c r="AQ486" s="472"/>
      <c r="AR486" s="472"/>
      <c r="AS486" s="472"/>
      <c r="AT486" s="593"/>
      <c r="AU486" s="472"/>
      <c r="AV486" s="472"/>
      <c r="AW486" s="594"/>
      <c r="AX486" s="472"/>
      <c r="AY486" s="472"/>
      <c r="AZ486" s="472"/>
      <c r="BA486" s="472"/>
      <c r="BB486" s="472"/>
      <c r="BC486" s="472"/>
      <c r="BD486" s="472"/>
      <c r="BE486" s="472"/>
      <c r="BF486" s="472"/>
      <c r="BG486" s="472"/>
      <c r="BH486" s="472"/>
      <c r="BI486" s="473"/>
      <c r="BJ486" s="469"/>
      <c r="BK486" s="114"/>
      <c r="BL486" s="82"/>
      <c r="BM486" s="82"/>
      <c r="BN486" s="82"/>
      <c r="BO486" s="477"/>
      <c r="BP486" s="475"/>
      <c r="BQ486" s="476"/>
      <c r="BR486" s="476"/>
      <c r="BS486" s="476"/>
      <c r="BT486" s="476"/>
      <c r="BU486" s="476"/>
      <c r="BV486" s="476"/>
      <c r="BW486" s="476"/>
      <c r="BX486" s="476"/>
      <c r="BY486" s="476"/>
      <c r="BZ486" s="476"/>
      <c r="CA486" s="477"/>
      <c r="CB486" s="475"/>
      <c r="CC486" s="477"/>
      <c r="CD486" s="475"/>
      <c r="CE486" s="595"/>
      <c r="CF486" s="595"/>
      <c r="CG486" s="476"/>
      <c r="CH486" s="481"/>
      <c r="CI486" s="481"/>
      <c r="CJ486" s="481"/>
      <c r="CK486" s="481"/>
      <c r="CL486" s="481"/>
      <c r="CM486" s="481"/>
      <c r="CN486" s="476"/>
      <c r="CO486" s="704"/>
      <c r="CP486" s="597"/>
      <c r="CQ486" s="597"/>
      <c r="CR486" s="597"/>
      <c r="CS486" s="597"/>
    </row>
    <row r="487" ht="11.25" customHeight="1">
      <c r="A487" t="s" s="446">
        <v>481</v>
      </c>
      <c r="B487" s="447">
        <f>COUNT(H7:H484)+COUNT('Contenders'!H7:H229)</f>
        <v>701</v>
      </c>
      <c r="C487" t="s" s="448">
        <v>2138</v>
      </c>
      <c r="D487" s="449">
        <f>(SUM(D7:D484)+SUM('Contenders'!D7:D229))/$B487</f>
        <v>9.465049928673324</v>
      </c>
      <c r="E487" s="599"/>
      <c r="F487" s="56"/>
      <c r="G487" s="57"/>
      <c r="H487" s="451">
        <f>(SUM(H7:H484)+SUM('Contenders'!H7:H229))/$B487</f>
        <v>69.12099857346645</v>
      </c>
      <c r="I487" s="451">
        <f>(SUM(I7:I484)+SUM('Contenders'!I7:I229))/$B487</f>
        <v>2.592979315047466</v>
      </c>
      <c r="J487" s="452">
        <f>(SUM(J7:J484)+SUM('Contenders'!J7:J229))/$B487</f>
        <v>0.3524426084964363</v>
      </c>
      <c r="K487" s="452">
        <f>(SUM(K7:K484)+SUM('Contenders'!K7:K229))/$B487</f>
        <v>0.3842286840907546</v>
      </c>
      <c r="L487" s="456">
        <f>((K487/J487)-1)*100</f>
        <v>9.018794784751361</v>
      </c>
      <c r="M487" s="599"/>
      <c r="N487" s="56"/>
      <c r="O487" s="56"/>
      <c r="P487" s="56"/>
      <c r="Q487" s="57"/>
      <c r="R487" s="451">
        <f>(SUM(R7:R484)+SUM('Contenders'!R7:R229))/$B487</f>
        <v>1.472106500984987</v>
      </c>
      <c r="S487" s="454">
        <f>IF(OR(W487&lt;0.01,W487="n/a"),"n/a",R487/W487*100)</f>
        <v>49.86960054852032</v>
      </c>
      <c r="T487" s="455">
        <f>IF(OR(W487&lt;0.01,Z487="n/a"),"n/a",(H487/SQRT(22.5*W487*(H487/Z487))-1)*100)</f>
        <v>146.3027438116912</v>
      </c>
      <c r="U487" s="456">
        <f>IF(OR(W487&lt;0.01,W487="n/a"),"n/a",H487/W487)</f>
        <v>23.41567397513156</v>
      </c>
      <c r="V487" s="600"/>
      <c r="W487" s="451">
        <f>(SUM(W7:W484)+SUM('Contenders'!W7:W229))/$B487</f>
        <v>2.951911554921541</v>
      </c>
      <c r="X487" s="451">
        <f>(SUM(X7:X484)+SUM('Contenders'!X7:X229))/$B487</f>
        <v>7.575905848787443</v>
      </c>
      <c r="Y487" s="451">
        <f>(SUM(Y7:Y484)+SUM('Contenders'!Y7:Y229))/$B487</f>
        <v>3.6062910128388</v>
      </c>
      <c r="Z487" s="451">
        <f>(SUM(Z7:Z484)+SUM('Contenders'!Z7:Z229))/$B487</f>
        <v>5.829272467902995</v>
      </c>
      <c r="AA487" s="451">
        <f>(SUM(AA7:AA484)+SUM('Contenders'!AA7:AA229))/$B487</f>
        <v>14.239514978602</v>
      </c>
      <c r="AB487" s="462">
        <f>(SUM(AB7:AB484)+SUM('Contenders'!AB7:AB229))/$B487</f>
        <v>13.57261055634809</v>
      </c>
      <c r="AC487" s="462">
        <f>(SUM(AC7:AC484)+SUM('Contenders'!AC7:AC229))/$B487</f>
        <v>18.23830242510698</v>
      </c>
      <c r="AD487" s="462">
        <f>(SUM(AD7:AD484)+SUM('Contenders'!AD7:AD229))/$B487</f>
        <v>11.26281027104136</v>
      </c>
      <c r="AE487" s="462">
        <f>(SUM(AE7:AE484)+SUM('Contenders'!AE7:AE229))/$B487</f>
        <v>8.788330955777457</v>
      </c>
      <c r="AF487" s="463">
        <f>(SUM(AF7:AF484)+SUM('Contenders'!AF7:AF229))/$B487</f>
        <v>11.10984308131241</v>
      </c>
      <c r="AG487" s="587">
        <f>(SUM(AG7:AG484)+SUM('Contenders'!AG7:AG229))/$B487</f>
        <v>18702.042796005706</v>
      </c>
      <c r="AH487" s="449">
        <f>(SUM(AH7:AH484)+SUM('Contenders'!AH7:AH229))/$B487</f>
        <v>3.152639087018546</v>
      </c>
      <c r="AI487" s="451">
        <f>(SUM(AI7:AI484)+SUM('Contenders'!AI7:AI229))/$B487</f>
        <v>1.122068473609129</v>
      </c>
      <c r="AJ487" s="465">
        <f>IF(OR(AD487&lt;0,AD487="n/a",AD487=0,AN487="n/a"),"n/a",AN487/AD487)</f>
        <v>1.400973985616637</v>
      </c>
      <c r="AK487" s="466">
        <f>AN487/AO487</f>
        <v>1.646213359844478</v>
      </c>
      <c r="AL487" s="467">
        <f>((AP487/AQ487)^(1/1)-1)*100</f>
        <v>10.26117852011543</v>
      </c>
      <c r="AM487" s="467">
        <f>IF(AS487=0,"n/a",((AP487/AS487)^(1/3)-1)*100)</f>
        <v>13.03679980498522</v>
      </c>
      <c r="AN487" s="467">
        <f>IF(AV487=0,"n/a",((AP487/AV487)^(1/5)-1)*100)</f>
        <v>15.77890419466481</v>
      </c>
      <c r="AO487" s="468">
        <f>IF(BB487=0,"n/a",((AP487/BB487)^(1/10)-1)*100)</f>
        <v>9.584969105192709</v>
      </c>
      <c r="AP487" s="469">
        <f>(SUM(AP7:AP484)+SUM('Contenders'!AP7:AP229))/$B487</f>
        <v>1.314242098956588</v>
      </c>
      <c r="AQ487" s="469">
        <f>(SUM(AQ7:AQ484)+SUM('Contenders'!AQ7:AQ229))/$B487</f>
        <v>1.191935472299368</v>
      </c>
      <c r="AR487" s="469">
        <f>(SUM(AR7:AR484)+SUM('Contenders'!AR7:AR229))/$B487</f>
        <v>1.055779482392056</v>
      </c>
      <c r="AS487" s="469">
        <f>(SUM(AS7:AS484)+SUM('Contenders'!AS7:AS229))/$B487</f>
        <v>0.9099464055330756</v>
      </c>
      <c r="AT487" s="470"/>
      <c r="AU487" s="469">
        <f>(SUM(AU7:AU484)+SUM('Contenders'!AU7:AU229))/$B487</f>
        <v>0.7513664994696686</v>
      </c>
      <c r="AV487" s="469">
        <f>(SUM(AV7:AV484)+SUM('Contenders'!AV7:AV229))/$B487</f>
        <v>0.6317251987620909</v>
      </c>
      <c r="AW487" s="470"/>
      <c r="AX487" s="469">
        <f>(SUM(AX7:AX484)+SUM('Contenders'!AX7:AX229))/$B487</f>
        <v>0.5369650882828483</v>
      </c>
      <c r="AY487" s="471">
        <f>(SUM(AY7:AY484)+SUM('Contenders'!AY7:AY229))/$B487</f>
        <v>0.5225676646476957</v>
      </c>
      <c r="AZ487" s="472">
        <f>(SUM(AZ7:AZ484)+SUM('Contenders'!AZ7:AZ229))/$B487</f>
        <v>0.6371268916675581</v>
      </c>
      <c r="BA487" s="472">
        <f>(SUM(BA7:BA484)+SUM('Contenders'!BA7:BA229))/$B487</f>
        <v>0.5939422574739773</v>
      </c>
      <c r="BB487" s="472">
        <f>(SUM(BB7:BB484)+SUM('Contenders'!BB7:BB229))/$B487</f>
        <v>0.5262177332641019</v>
      </c>
      <c r="BC487" s="472">
        <f>(SUM(BC7:BC484)+SUM('Contenders'!BC7:BC229))/$B487</f>
        <v>0.4664498693578781</v>
      </c>
      <c r="BD487" s="472">
        <f>(SUM(BD7:BD484)+SUM('Contenders'!BD7:BD229))/$B487</f>
        <v>0.4007448416403748</v>
      </c>
      <c r="BE487" s="472">
        <f>(SUM(BE7:BE484)+SUM('Contenders'!BE7:BE229))/$B487</f>
        <v>0.3594007561124083</v>
      </c>
      <c r="BF487" s="472">
        <f>(SUM(BF7:BF484)+SUM('Contenders'!BF7:BF229))/$B487</f>
        <v>0.3470154511785168</v>
      </c>
      <c r="BG487" s="472">
        <f>(SUM(BG7:BG484)+SUM('Contenders'!BG7:BG229))/$B487</f>
        <v>0.3300337612529848</v>
      </c>
      <c r="BH487" s="472">
        <f>(SUM(BH7:BH484)+SUM('Contenders'!BH7:BH229))/$B487</f>
        <v>0.3206313956330337</v>
      </c>
      <c r="BI487" s="473">
        <f>(SUM(BI7:BI484)+SUM('Contenders'!BI7:BI229))/$B487</f>
        <v>0.3067131134257879</v>
      </c>
      <c r="BJ487" s="469">
        <f>SUM(AP487:BI487)</f>
        <v>11.20280398135001</v>
      </c>
      <c r="BK487" s="474">
        <f>((AP487/AQ487)-1)*100</f>
        <v>10.26117852011543</v>
      </c>
      <c r="BL487" s="474">
        <f>((AQ487/AR487)-1)*100</f>
        <v>12.89625269083912</v>
      </c>
      <c r="BM487" s="474">
        <f>((AR487/AS487)-1)*100</f>
        <v>16.0265567260026</v>
      </c>
      <c r="BN487" s="474">
        <f>IF(AU487=0,0,IF(AU487&gt;AS487,0,((AS487/AU487)-1)*100))</f>
        <v>21.10553320853887</v>
      </c>
      <c r="BO487" s="474">
        <f>IF(AV487=0,0,IF(AV487&gt;AU487,0,((AU487/AV487)-1)*100))</f>
        <v>18.93882038298031</v>
      </c>
      <c r="BP487" s="474">
        <f>IF(AX487=0,0,IF(AX487&gt;AV487,0,((AV487/AX487)-1)*100))</f>
        <v>17.64735036727889</v>
      </c>
      <c r="BQ487" s="475">
        <f>IF(AY487=0,0,IF(AY487&gt;AX487,0,((AX487/AY487)-1)*100))</f>
        <v>2.755130982866882</v>
      </c>
      <c r="BR487" s="476">
        <f>IF(AZ487=0,0,IF(AZ487&gt;AY487,0,((AY487/AZ487)-1)*100))</f>
        <v>0</v>
      </c>
      <c r="BS487" s="476">
        <f>IF(BA487=0,0,IF(BA487&gt;AZ487,0,((AZ487/BA487)-1)*100))</f>
        <v>7.270847233070099</v>
      </c>
      <c r="BT487" s="476">
        <f>IF(BB487=0,0,IF(BB487&gt;BA487,0,((BA487/BB487)-1)*100))</f>
        <v>12.87005737905935</v>
      </c>
      <c r="BU487" s="476">
        <f>IF(BC487=0,0,IF(BC487&gt;BB487,0,((BB487/BC487)-1)*100))</f>
        <v>12.81335205185097</v>
      </c>
      <c r="BV487" s="476">
        <f>IF(BD487=0,0,IF(BD487&gt;BC487,0,((BC487/BD487)-1)*100))</f>
        <v>16.39572638004569</v>
      </c>
      <c r="BW487" s="476">
        <f>IF(BE487=0,0,IF(BE487&gt;BD487,0,((BD487/BE487)-1)*100))</f>
        <v>11.50361673558511</v>
      </c>
      <c r="BX487" s="476">
        <f>IF(BF487=0,0,IF(BF487&gt;BE487,0,((BE487/BF487)-1)*100))</f>
        <v>3.569093218134589</v>
      </c>
      <c r="BY487" s="476">
        <f>IF(BG487=0,0,IF(BG487&gt;BF487,0,((BF487/BG487)-1)*100))</f>
        <v>5.145440230435927</v>
      </c>
      <c r="BZ487" s="476">
        <f>IF(BH487=0,0,IF(BH487&gt;BG487,0,((BG487/BH487)-1)*100))</f>
        <v>2.932453199533902</v>
      </c>
      <c r="CA487" s="477">
        <f>IF(BI487=0,0,IF(BI487&gt;BH487,0,((BH487/BI487)-1)*100))</f>
        <v>4.537882991629405</v>
      </c>
      <c r="CB487" s="474">
        <f>AVERAGE(BK487:CA487)</f>
        <v>10.39231131164513</v>
      </c>
      <c r="CC487" s="474">
        <f>SQRT(AVERAGE((BK487-$CB487)^2,(BL487-$CB487)^2,(BM487-$CB487)^2,(BN487-$CB487)^2,(BO487-$CB487)^2,(BP487-$CB487)^2,(BQ487-$CB487)^2,(BR487-$CB487)^2,(BS487-$CB487)^2,(BT487-$CB487)^2,(BU487-$CB487)^2,(BV487-$CB487)^2,(BW487-$CB487)^2,(BX487-$CB487)^2,(BY487-$CB487)^2,(BZ487-$CB487)^2,(CA487-$CB487)^2))</f>
        <v>6.267750319658112</v>
      </c>
      <c r="CD487" s="474"/>
      <c r="CE487" s="478">
        <f>IF(AN487="n/a","n/a",IF(U487&lt;0,"n/a",IF(U487="n/a","n/a",I487+AN487-U487)))</f>
        <v>-5.043790465419281</v>
      </c>
      <c r="CF487" s="478">
        <f>IF(AN487="n/a","n/a",I487+AN487)</f>
        <v>18.37188350971228</v>
      </c>
      <c r="CG487" s="474">
        <f>D487/10+(1000-E487)/100+IF(F487="N",2,IF(F487="Y",1,0))+IF(G487="N",2,IF(G487="Y",1,0))+IF(L487&gt;10,5,L487/2)+IF(S487&gt;100,0,IF(S487&lt;0,0,(100-S487)/10))+IF(U487&gt;100,0,IF(U487&lt;0,0,(100-U487)/10))+IF(X487="-",0,IF(X487="N/A",0,IF(X487&gt;5,0,5-X487)))+IF(Y487&gt;5,0,5-Y487)+IF(Z487="N/A",0,IF(Z487&gt;5,0,5-Z487))+IF(AB487&lt;0,0,IF(AB487="-",0,IF(AB487="N/A",0,IF(AB487&gt;10,5,AB487/2))))+IF(AC487="n/a",0,IF(AC487&lt;0,0,IF(AC487&gt;10,5,AC487/2)))+IF(AE487="n/a",0,IF(AE487&lt;0,0,IF(AE487&gt;10,5,AE487/2)))+AF487/10+IF(AG487&gt;100000,3,IF(AG487&gt;10000,2,IF(AG487&gt;1000,1,0)))+IF(AL487&gt;10,5,AL487/2)+IF(AM487="n/a",0,IF(AM487&gt;10,5,AM487/2))+IF(AN487="n/a",0,IF(AN487&gt;10,5,AN487/2))+IF(AO487="n/a",0,IF(AO487&lt;0,0,IF(AO487&gt;10,5,AO487/2)))+IF(CB487&gt;10,5,CB487/2)</f>
        <v>71.81871825865535</v>
      </c>
      <c r="CH487" s="479">
        <f>IF(AB487="n/a",1.03*AP487,IF(AB487&lt;0,1.01*AP487,IF(AB487&gt;10,1.1*AP487,(1+AB487/100)*AP487)))</f>
        <v>1.445666308852247</v>
      </c>
      <c r="CI487" s="480">
        <f>IF($AC487="n/a",1.03*CH487,IF($AC487&lt;0,1.01*CH487,IF($AC487&gt;10,1.1*CH487,(1+$AC487/100)*CH487)))</f>
        <v>1.590232939737471</v>
      </c>
      <c r="CJ487" s="481">
        <f>IF($AE487="n/a",1.03*CI487,IF($AE487&lt;0,1.01*CI487,IF($AE487&gt;10,1.1*CI487,(1+$AE487/100)*CI487)))</f>
        <v>1.729987873449389</v>
      </c>
      <c r="CK487" s="481">
        <f>IF($AE487="n/a",1.03*CJ487,IF($AE487&lt;0,1.01*CJ487,IF($AE487&gt;10,1.1*CJ487,(1+$AE487/100)*CJ487)))</f>
        <v>1.882024933262938</v>
      </c>
      <c r="CL487" s="482">
        <f>IF($AE487="n/a",1.03*CK487,IF($AE487&lt;0,1.01*CK487,IF($AE487&gt;10,1.1*CK487,(1+$AE487/100)*CK487)))</f>
        <v>2.047423513068336</v>
      </c>
      <c r="CM487" s="480">
        <f>SUM(CH487:CL487)</f>
        <v>8.695335568370382</v>
      </c>
      <c r="CN487" s="477">
        <f>(CM487/H487)*100</f>
        <v>12.57987550502239</v>
      </c>
      <c r="CO487" s="483">
        <f>(SUM(CO7:CO484)+SUM('Contenders'!CO7:CO229))/$B487</f>
        <v>0.8891868758915837</v>
      </c>
      <c r="CP487" s="484">
        <f>(SUM(CP7:CP484)+SUM('Contenders'!CP7:CP229))/$B487</f>
        <v>31.58744650499284</v>
      </c>
      <c r="CQ487" s="485">
        <f>(SUM(CQ7:CQ484)+SUM('Contenders'!CQ7:CQ229))/$B487</f>
        <v>-9.587731811697575</v>
      </c>
      <c r="CR487" s="484">
        <f>(SUM(CR7:CR484)+SUM('Contenders'!CR7:CR229))/$B487</f>
        <v>2.213124108416547</v>
      </c>
      <c r="CS487" s="485">
        <f>(SUM(CS7:CS484)+SUM('Contenders'!CS7:CS229))/$B487</f>
        <v>4.689158345221115</v>
      </c>
    </row>
    <row r="488" ht="11.25" customHeight="1">
      <c r="A488" s="82"/>
      <c r="B488" s="82"/>
      <c r="C488" s="82"/>
      <c r="D488" s="82"/>
      <c r="E488" s="56"/>
      <c r="F488" s="56"/>
      <c r="G488" s="56"/>
      <c r="H488" s="82"/>
      <c r="I488" s="82"/>
      <c r="J488" s="588"/>
      <c r="K488" s="588"/>
      <c r="L488" s="82"/>
      <c r="M488" s="701"/>
      <c r="N488" s="701"/>
      <c r="O488" s="701"/>
      <c r="P488" s="701"/>
      <c r="Q488" s="56"/>
      <c r="R488" s="82"/>
      <c r="S488" s="702"/>
      <c r="T488" s="592"/>
      <c r="U488" s="702"/>
      <c r="V488" s="82"/>
      <c r="W488" s="82"/>
      <c r="X488" s="82"/>
      <c r="Y488" s="82"/>
      <c r="Z488" s="82"/>
      <c r="AA488" s="82"/>
      <c r="AB488" s="589"/>
      <c r="AC488" s="589"/>
      <c r="AD488" s="589"/>
      <c r="AE488" s="589"/>
      <c r="AF488" s="703"/>
      <c r="AG488" s="82"/>
      <c r="AH488" s="590"/>
      <c r="AI488" s="82"/>
      <c r="AJ488" s="82"/>
      <c r="AK488" s="82"/>
      <c r="AL488" s="591"/>
      <c r="AM488" s="591"/>
      <c r="AN488" s="591"/>
      <c r="AO488" s="592"/>
      <c r="AP488" s="472"/>
      <c r="AQ488" s="472"/>
      <c r="AR488" s="472"/>
      <c r="AS488" s="472"/>
      <c r="AT488" s="593"/>
      <c r="AU488" s="472"/>
      <c r="AV488" s="472"/>
      <c r="AW488" s="594"/>
      <c r="AX488" s="472"/>
      <c r="AY488" s="472"/>
      <c r="AZ488" s="472"/>
      <c r="BA488" s="472"/>
      <c r="BB488" s="472"/>
      <c r="BC488" s="472"/>
      <c r="BD488" s="472"/>
      <c r="BE488" s="472"/>
      <c r="BF488" s="472"/>
      <c r="BG488" s="472"/>
      <c r="BH488" s="472"/>
      <c r="BI488" s="473"/>
      <c r="BJ488" s="469"/>
      <c r="BK488" s="114"/>
      <c r="BL488" s="82"/>
      <c r="BM488" s="82"/>
      <c r="BN488" s="82"/>
      <c r="BO488" s="477"/>
      <c r="BP488" s="475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9"/>
      <c r="CB488" s="475"/>
      <c r="CC488" s="477"/>
      <c r="CD488" s="475"/>
      <c r="CE488" s="595"/>
      <c r="CF488" s="595"/>
      <c r="CG488" s="476"/>
      <c r="CH488" s="481"/>
      <c r="CI488" s="481"/>
      <c r="CJ488" s="481"/>
      <c r="CK488" s="481"/>
      <c r="CL488" s="481"/>
      <c r="CM488" s="481"/>
      <c r="CN488" s="476"/>
      <c r="CO488" s="704"/>
      <c r="CP488" s="597"/>
      <c r="CQ488" s="597"/>
      <c r="CR488" s="597"/>
      <c r="CS488" s="597"/>
    </row>
    <row r="489" ht="11.25" customHeight="1">
      <c r="A489" t="s" s="446">
        <v>481</v>
      </c>
      <c r="B489" s="447">
        <f>COUNT(H7:H484)+COUNT('Contenders'!H7:H229)+COUNT('Champions'!H7:H119)</f>
        <v>814</v>
      </c>
      <c r="C489" t="s" s="173">
        <v>2139</v>
      </c>
      <c r="D489" s="449">
        <f>(SUM(D7:D484)+SUM('Contenders'!D7:D229)+SUM('Champions'!D7:D119))/$B489</f>
        <v>13.86240786240786</v>
      </c>
      <c r="E489" s="599"/>
      <c r="F489" s="56"/>
      <c r="G489" s="57"/>
      <c r="H489" s="451">
        <f>(SUM(H7:H484)+SUM('Contenders'!H7:H229)+SUM('Champions'!H7:H119))/$B489</f>
        <v>71.70895577395575</v>
      </c>
      <c r="I489" s="451">
        <f>(SUM(I7:I484)+SUM('Contenders'!I7:I229)+SUM('Champions'!I7:I119))/$B489</f>
        <v>2.554299965848501</v>
      </c>
      <c r="J489" s="452">
        <f>(SUM(J7:J484)+SUM('Contenders'!J7:J229)+SUM('Champions'!J7:J119))/$B489</f>
        <v>0.3704733907936908</v>
      </c>
      <c r="K489" s="452">
        <f>(SUM(K7:K484)+SUM('Contenders'!K7:K229)+SUM('Champions'!K7:K119))/$B489</f>
        <v>0.4015980239712764</v>
      </c>
      <c r="L489" s="456">
        <f>((K489/J489)-1)*100</f>
        <v>8.401314089226531</v>
      </c>
      <c r="M489" s="599"/>
      <c r="N489" s="56"/>
      <c r="O489" s="56"/>
      <c r="P489" s="56"/>
      <c r="Q489" s="57"/>
      <c r="R489" s="451">
        <f>(SUM(R7:R484)+SUM('Contenders'!R7:R229)+SUM('Champions'!R7:R119))/$B489</f>
        <v>1.522497043059553</v>
      </c>
      <c r="S489" s="454">
        <f>IF(OR(W489&lt;0.01,W489="n/a"),"n/a",R489/W489*100)</f>
        <v>50.01382572017386</v>
      </c>
      <c r="T489" s="455">
        <f>IF(OR(W489&lt;0.01,Z489="n/a"),"n/a",(H489/SQRT(22.5*W489*(H489/Z489))-1)*100)</f>
        <v>147.6231811246148</v>
      </c>
      <c r="U489" s="456">
        <f>IF(OR(W489&lt;0.01,W489="n/a"),"n/a",H489/W489)</f>
        <v>23.55629676263347</v>
      </c>
      <c r="V489" s="600"/>
      <c r="W489" s="451">
        <f>(SUM(W7:W484)+SUM('Contenders'!W7:W229)+SUM('Champions'!W7:W119))/$B489</f>
        <v>3.044152334152334</v>
      </c>
      <c r="X489" s="451">
        <f>(SUM(X7:X484)+SUM('Contenders'!X7:X229)+SUM('Champions'!X7:X119))/$B489</f>
        <v>6.952014742014738</v>
      </c>
      <c r="Y489" s="451">
        <f>(SUM(Y7:Y484)+SUM('Contenders'!Y7:Y229)+SUM('Champions'!Y7:Y119))/$B489</f>
        <v>3.575331695331694</v>
      </c>
      <c r="Z489" s="451">
        <f>(SUM(Z7:Z484)+SUM('Contenders'!Z7:Z229)+SUM('Champions'!Z7:Z119))/$B489</f>
        <v>5.856769041769041</v>
      </c>
      <c r="AA489" s="451">
        <f>(SUM(AA7:AA484)+SUM('Contenders'!AA7:AA229)+SUM('Champions'!AA7:AA119))/$B489</f>
        <v>14.63992628992629</v>
      </c>
      <c r="AB489" s="462">
        <f>(SUM(AB7:AB484)+SUM('Contenders'!AB7:AB229)+SUM('Champions'!AB7:AB119))/$B489</f>
        <v>14.43955773955775</v>
      </c>
      <c r="AC489" s="462">
        <f>(SUM(AC7:AC484)+SUM('Contenders'!AC7:AC229)+SUM('Champions'!AC7:AC119))/$B489</f>
        <v>16.96276412776412</v>
      </c>
      <c r="AD489" s="462">
        <f>(SUM(AD7:AD484)+SUM('Contenders'!AD7:AD229)+SUM('Champions'!AD7:AD119))/$B489</f>
        <v>10.35622850122849</v>
      </c>
      <c r="AE489" s="462">
        <f>(SUM(AE7:AE484)+SUM('Contenders'!AE7:AE229)+SUM('Champions'!AE7:AE119))/$B489</f>
        <v>8.728095823095821</v>
      </c>
      <c r="AF489" s="463">
        <f>(SUM(AF7:AF484)+SUM('Contenders'!AF7:AF229)+SUM('Champions'!AF7:AF119))/$B489</f>
        <v>11.23587223587224</v>
      </c>
      <c r="AG489" s="587">
        <f>(SUM(AG7:AG484)+SUM('Contenders'!AG7:AG229)+SUM('Champions'!AG7:AG119))/$B489</f>
        <v>20865.671990171992</v>
      </c>
      <c r="AH489" s="449">
        <f>(SUM(AH7:AH484)+SUM('Contenders'!AH7:AH229)+SUM('Champions'!AH7:AH119))/$B489</f>
        <v>2.975798525798527</v>
      </c>
      <c r="AI489" s="451">
        <f>(SUM(AI7:AI484)+SUM('Contenders'!AI7:AI229)+SUM('Champions'!AI7:AI119))/$B489</f>
        <v>1.103169533169533</v>
      </c>
      <c r="AJ489" s="465">
        <f>IF(OR(AD489&lt;0,AD489="n/a",AD489=0,AN489="n/a"),"n/a",AN489/AD489)</f>
        <v>1.347734236227205</v>
      </c>
      <c r="AK489" s="466">
        <f>AN489/AO489</f>
        <v>1.524095486695517</v>
      </c>
      <c r="AL489" s="467">
        <f>((AP489/AQ489)^(1/1)-1)*100</f>
        <v>9.429380950974387</v>
      </c>
      <c r="AM489" s="467">
        <f>IF(AS489=0,"n/a",((AP489/AS489)^(1/3)-1)*100)</f>
        <v>11.89323781408087</v>
      </c>
      <c r="AN489" s="467">
        <f>IF(AV489=0,"n/a",((AP489/AV489)^(1/5)-1)*100)</f>
        <v>13.95744370929759</v>
      </c>
      <c r="AO489" s="468">
        <f>IF(BB489=0,"n/a",((AP489/BB489)^(1/10)-1)*100)</f>
        <v>9.157853842582764</v>
      </c>
      <c r="AP489" s="469">
        <f>(SUM(AP7:AP484)+SUM('Contenders'!AP7:AP229)+SUM('Champions'!AP7:AP119))/$B489</f>
        <v>1.369879767544114</v>
      </c>
      <c r="AQ489" s="469">
        <f>(SUM(AQ7:AQ484)+SUM('Contenders'!AQ7:AQ229)+SUM('Champions'!AQ7:AQ119))/$B489</f>
        <v>1.251839090781145</v>
      </c>
      <c r="AR489" s="469">
        <f>(SUM(AR7:AR484)+SUM('Contenders'!AR7:AR229)+SUM('Champions'!AR7:AR119))/$B489</f>
        <v>1.119669501252836</v>
      </c>
      <c r="AS489" s="469">
        <f>(SUM(AS7:AS484)+SUM('Contenders'!AS7:AS229)+SUM('Champions'!AS7:AS119))/$B489</f>
        <v>0.9778470462637516</v>
      </c>
      <c r="AT489" s="470"/>
      <c r="AU489" s="469">
        <f>(SUM(AU7:AU484)+SUM('Contenders'!AU7:AU229)+SUM('Champions'!AU7:AU119))/$B489</f>
        <v>0.8270165567227277</v>
      </c>
      <c r="AV489" s="469">
        <f>(SUM(AV7:AV484)+SUM('Contenders'!AV7:AV229)+SUM('Champions'!AV7:AV119))/$B489</f>
        <v>0.7128020801774272</v>
      </c>
      <c r="AW489" s="470"/>
      <c r="AX489" s="469">
        <f>(SUM(AX7:AX484)+SUM('Contenders'!AX7:AX229)+SUM('Champions'!AX7:AX119))/$B489</f>
        <v>0.6206296562659595</v>
      </c>
      <c r="AY489" s="471">
        <f>(SUM(AY7:AY484)+SUM('Contenders'!AY7:AY229)+SUM('Champions'!AY7:AY119))/$B489</f>
        <v>0.6007081113173549</v>
      </c>
      <c r="AZ489" s="472">
        <f>(SUM(AZ7:AZ484)+SUM('Contenders'!AZ7:AZ229)+SUM('Champions'!AZ7:AZ119))/$B489</f>
        <v>0.6910788766390187</v>
      </c>
      <c r="BA489" s="472">
        <f>(SUM(BA7:BA484)+SUM('Contenders'!BA7:BA229)+SUM('Champions'!BA7:BA119))/$B489</f>
        <v>0.6403702442620434</v>
      </c>
      <c r="BB489" s="472">
        <f>(SUM(BB7:BB484)+SUM('Contenders'!BB7:BB229)+SUM('Champions'!BB7:BB119))/$B489</f>
        <v>0.5703383402098483</v>
      </c>
      <c r="BC489" s="472">
        <f>(SUM(BC7:BC484)+SUM('Contenders'!BC7:BC229)+SUM('Champions'!BC7:BC119))/$B489</f>
        <v>0.5088349351721502</v>
      </c>
      <c r="BD489" s="472">
        <f>(SUM(BD7:BD484)+SUM('Contenders'!BD7:BD229)+SUM('Champions'!BD7:BD119))/$B489</f>
        <v>0.442440076119431</v>
      </c>
      <c r="BE489" s="472">
        <f>(SUM(BE7:BE484)+SUM('Contenders'!BE7:BE229)+SUM('Champions'!BE7:BE119))/$B489</f>
        <v>0.3987350958044409</v>
      </c>
      <c r="BF489" s="472">
        <f>(SUM(BF7:BF484)+SUM('Contenders'!BF7:BF229)+SUM('Champions'!BF7:BF119))/$B489</f>
        <v>0.3823797246295931</v>
      </c>
      <c r="BG489" s="472">
        <f>(SUM(BG7:BG484)+SUM('Contenders'!BG7:BG229)+SUM('Champions'!BG7:BG119))/$B489</f>
        <v>0.364076613680686</v>
      </c>
      <c r="BH489" s="472">
        <f>(SUM(BH7:BH484)+SUM('Contenders'!BH7:BH229)+SUM('Champions'!BH7:BH119))/$B489</f>
        <v>0.3520376739705883</v>
      </c>
      <c r="BI489" s="473">
        <f>(SUM(BI7:BI484)+SUM('Contenders'!BI7:BI229)+SUM('Champions'!BI7:BI119))/$B489</f>
        <v>0.3353523944683725</v>
      </c>
      <c r="BJ489" s="469">
        <f>SUM(AP489:BI489)</f>
        <v>12.16603578528149</v>
      </c>
      <c r="BK489" s="474">
        <f>((AP489/AQ489)-1)*100</f>
        <v>9.429380950974387</v>
      </c>
      <c r="BL489" s="474">
        <f>((AQ489/AR489)-1)*100</f>
        <v>11.80433952880027</v>
      </c>
      <c r="BM489" s="474">
        <f>((AR489/AS489)-1)*100</f>
        <v>14.50354178917581</v>
      </c>
      <c r="BN489" s="474">
        <f>IF(AU489=0,0,IF(AU489&gt;AS489,0,((AS489/AU489)-1)*100))</f>
        <v>18.2379044669589</v>
      </c>
      <c r="BO489" s="474">
        <f>IF(AV489=0,0,IF(AV489&gt;AU489,0,((AU489/AV489)-1)*100))</f>
        <v>16.02330853423868</v>
      </c>
      <c r="BP489" s="474">
        <f>IF(AX489=0,0,IF(AX489&gt;AV489,0,((AV489/AX489)-1)*100))</f>
        <v>14.85143724294879</v>
      </c>
      <c r="BQ489" s="475">
        <f>IF(AY489=0,0,IF(AY489&gt;AX489,0,((AX489/AY489)-1)*100))</f>
        <v>3.316343590719373</v>
      </c>
      <c r="BR489" s="476">
        <f>IF(AZ489=0,0,IF(AZ489&gt;AY489,0,((AY489/AZ489)-1)*100))</f>
        <v>0</v>
      </c>
      <c r="BS489" s="476">
        <f>IF(BA489=0,0,IF(BA489&gt;AZ489,0,((AZ489/BA489)-1)*100))</f>
        <v>7.918642821296529</v>
      </c>
      <c r="BT489" s="476">
        <f>IF(BB489=0,0,IF(BB489&gt;BA489,0,((BA489/BB489)-1)*100))</f>
        <v>12.27901038994288</v>
      </c>
      <c r="BU489" s="476">
        <f>IF(BC489=0,0,IF(BC489&gt;BB489,0,((BB489/BC489)-1)*100))</f>
        <v>12.08710345662296</v>
      </c>
      <c r="BV489" s="476">
        <f>IF(BD489=0,0,IF(BD489&gt;BC489,0,((BC489/BD489)-1)*100))</f>
        <v>15.00652012246666</v>
      </c>
      <c r="BW489" s="476">
        <f>IF(BE489=0,0,IF(BE489&gt;BD489,0,((BD489/BE489)-1)*100))</f>
        <v>10.96090631972488</v>
      </c>
      <c r="BX489" s="476">
        <f>IF(BF489=0,0,IF(BF489&gt;BE489,0,((BE489/BF489)-1)*100))</f>
        <v>4.277258997111089</v>
      </c>
      <c r="BY489" s="476">
        <f>IF(BG489=0,0,IF(BG489&gt;BF489,0,((BF489/BG489)-1)*100))</f>
        <v>5.027269058528394</v>
      </c>
      <c r="BZ489" s="476">
        <f>IF(BH489=0,0,IF(BH489&gt;BG489,0,((BG489/BH489)-1)*100))</f>
        <v>3.419787312622558</v>
      </c>
      <c r="CA489" s="477">
        <f>IF(BI489=0,0,IF(BI489&gt;BH489,0,((BH489/BI489)-1)*100))</f>
        <v>4.97544665773646</v>
      </c>
      <c r="CB489" s="474">
        <f>AVERAGE(BK489:CA489)</f>
        <v>9.654011837639329</v>
      </c>
      <c r="CC489" s="474">
        <f>SQRT(AVERAGE((BK489-$CB489)^2,(BL489-$CB489)^2,(BM489-$CB489)^2,(BN489-$CB489)^2,(BO489-$CB489)^2,(BP489-$CB489)^2,(BQ489-$CB489)^2,(BR489-$CB489)^2,(BS489-$CB489)^2,(BT489-$CB489)^2,(BU489-$CB489)^2,(BV489-$CB489)^2,(BW489-$CB489)^2,(BX489-$CB489)^2,(BY489-$CB489)^2,(BZ489-$CB489)^2,(CA489-$CB489)^2))</f>
        <v>5.2022212431067</v>
      </c>
      <c r="CD489" s="474"/>
      <c r="CE489" s="478">
        <f>IF(AN489="n/a","n/a",IF(U489&lt;0,"n/a",IF(U489="n/a","n/a",I489+AN489-U489)))</f>
        <v>-7.04455308748738</v>
      </c>
      <c r="CF489" s="478">
        <f>IF(AN489="n/a","n/a",I489+AN489)</f>
        <v>16.51174367514609</v>
      </c>
      <c r="CG489" s="474">
        <f>D489/10+(1000-E489)/100+IF(F489="N",2,IF(F489="Y",1,0))+IF(G489="N",2,IF(G489="Y",1,0))+IF(L489&gt;10,5,L489/2)+IF(S489&gt;100,0,IF(S489&lt;0,0,(100-S489)/10))+IF(U489&gt;100,0,IF(U489&lt;0,0,(100-U489)/10))+IF(X489="-",0,IF(X489="N/A",0,IF(X489&gt;5,0,5-X489)))+IF(Y489&gt;5,0,5-Y489)+IF(Z489="N/A",0,IF(Z489&gt;5,0,5-Z489))+IF(AB489&lt;0,0,IF(AB489="-",0,IF(AB489="N/A",0,IF(AB489&gt;10,5,AB489/2))))+IF(AC489="n/a",0,IF(AC489&lt;0,0,IF(AC489&gt;10,5,AC489/2)))+IF(AE489="n/a",0,IF(AE489&lt;0,0,IF(AE489&gt;10,5,AE489/2)))+AF489/10+IF(AG489&gt;100000,3,IF(AG489&gt;10000,2,IF(AG489&gt;1000,1,0)))+IF(AL489&gt;10,5,AL489/2)+IF(AM489="n/a",0,IF(AM489&gt;10,5,AM489/2))+IF(AN489="n/a",0,IF(AN489&gt;10,5,AN489/2))+IF(AO489="n/a",0,IF(AO489&lt;0,0,IF(AO489&gt;10,5,AO489/2)))+IF(CB489&gt;10,5,CB489/2)</f>
        <v>71.26281233797499</v>
      </c>
      <c r="CH489" s="479">
        <f>IF(AB489="n/a",1.03*AP489,IF(AB489&lt;0,1.01*AP489,IF(AB489&gt;10,1.1*AP489,(1+AB489/100)*AP489)))</f>
        <v>1.506867744298525</v>
      </c>
      <c r="CI489" s="480">
        <f>IF($AC489="n/a",1.03*CH489,IF($AC489&lt;0,1.01*CH489,IF($AC489&gt;10,1.1*CH489,(1+$AC489/100)*CH489)))</f>
        <v>1.657554518728378</v>
      </c>
      <c r="CJ489" s="481">
        <f>IF($AE489="n/a",1.03*CI489,IF($AE489&lt;0,1.01*CI489,IF($AE489&gt;10,1.1*CI489,(1+$AE489/100)*CI489)))</f>
        <v>1.802227465443045</v>
      </c>
      <c r="CK489" s="481">
        <f>IF($AE489="n/a",1.03*CJ489,IF($AE489&lt;0,1.01*CJ489,IF($AE489&gt;10,1.1*CJ489,(1+$AE489/100)*CJ489)))</f>
        <v>1.959527605577065</v>
      </c>
      <c r="CL489" s="482">
        <f>IF($AE489="n/a",1.03*CK489,IF($AE489&lt;0,1.01*CK489,IF($AE489&gt;10,1.1*CK489,(1+$AE489/100)*CK489)))</f>
        <v>2.130557052671846</v>
      </c>
      <c r="CM489" s="480">
        <f>SUM(CH489:CL489)</f>
        <v>9.05673438671886</v>
      </c>
      <c r="CN489" s="477">
        <f>(CM489/H489)*100</f>
        <v>12.62985116568691</v>
      </c>
      <c r="CO489" s="483">
        <f>(SUM(CO7:CO484)+SUM('Contenders'!CO7:CO229)+SUM('Champions'!CO7:CO119))/$B489</f>
        <v>0.8882800982800985</v>
      </c>
      <c r="CP489" s="484">
        <f>(SUM(CP7:CP484)+SUM('Contenders'!CP7:CP229)+SUM('Champions'!CP7:CP119))/$B489</f>
        <v>30.94717444717443</v>
      </c>
      <c r="CQ489" s="485">
        <f>(SUM(CQ7:CQ484)+SUM('Contenders'!CQ7:CQ229)+SUM('Champions'!CQ7:CQ119))/$B489</f>
        <v>-9.388574938574939</v>
      </c>
      <c r="CR489" s="484">
        <f>(SUM(CR7:CR484)+SUM('Contenders'!CR7:CR229)+SUM('Champions'!CR7:CR119))/$B489</f>
        <v>2.31056511056511</v>
      </c>
      <c r="CS489" s="485">
        <f>(SUM(CS7:CS484)+SUM('Contenders'!CS7:CS229)+SUM('Champions'!CS7:CS119))/$B489</f>
        <v>4.793734643734645</v>
      </c>
    </row>
    <row r="490" ht="11.25" customHeight="1">
      <c r="A490" s="602"/>
      <c r="B490" s="705"/>
      <c r="C490" t="s" s="146">
        <v>2140</v>
      </c>
      <c r="D490" s="706"/>
      <c r="E490" s="603"/>
      <c r="F490" s="603"/>
      <c r="G490" s="603"/>
      <c r="H490" s="602"/>
      <c r="I490" s="602"/>
      <c r="J490" s="602"/>
      <c r="K490" s="602"/>
      <c r="L490" s="602"/>
      <c r="M490" s="603"/>
      <c r="N490" s="603"/>
      <c r="O490" s="603"/>
      <c r="P490" s="603"/>
      <c r="Q490" s="603"/>
      <c r="R490" s="602"/>
      <c r="S490" s="707"/>
      <c r="T490" s="708"/>
      <c r="U490" s="707"/>
      <c r="V490" s="602"/>
      <c r="W490" s="602"/>
      <c r="X490" s="602"/>
      <c r="Y490" s="602"/>
      <c r="Z490" s="602"/>
      <c r="AA490" s="185"/>
      <c r="AB490" s="602"/>
      <c r="AC490" s="602"/>
      <c r="AD490" s="602"/>
      <c r="AE490" s="602"/>
      <c r="AF490" s="602"/>
      <c r="AG490" s="602"/>
      <c r="AH490" s="709"/>
      <c r="AI490" s="710"/>
      <c r="AJ490" s="710"/>
      <c r="AK490" s="602"/>
      <c r="AL490" s="602"/>
      <c r="AM490" s="602"/>
      <c r="AN490" s="602"/>
      <c r="AO490" s="602"/>
      <c r="AP490" s="602"/>
      <c r="AQ490" s="602"/>
      <c r="AR490" s="602"/>
      <c r="AS490" s="602"/>
      <c r="AT490" s="602"/>
      <c r="AU490" s="602"/>
      <c r="AV490" s="602"/>
      <c r="AW490" s="602"/>
      <c r="AX490" s="602"/>
      <c r="AY490" s="602"/>
      <c r="AZ490" s="602"/>
      <c r="BA490" s="602"/>
      <c r="BB490" s="602"/>
      <c r="BC490" s="602"/>
      <c r="BD490" s="602"/>
      <c r="BE490" s="602"/>
      <c r="BF490" s="602"/>
      <c r="BG490" s="602"/>
      <c r="BH490" s="602"/>
      <c r="BI490" s="602"/>
      <c r="BJ490" s="602"/>
      <c r="BK490" s="602"/>
      <c r="BL490" s="602"/>
      <c r="BM490" s="602"/>
      <c r="BN490" s="602"/>
      <c r="BO490" s="602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602"/>
      <c r="CF490" s="711"/>
      <c r="CG490" s="207"/>
      <c r="CH490" s="602"/>
      <c r="CI490" s="602"/>
      <c r="CJ490" s="602"/>
      <c r="CK490" s="602"/>
      <c r="CL490" s="602"/>
      <c r="CM490" s="602"/>
      <c r="CN490" s="602"/>
      <c r="CO490" s="602"/>
      <c r="CP490" s="602"/>
      <c r="CQ490" s="602"/>
      <c r="CR490" s="602"/>
      <c r="CS490" s="602"/>
    </row>
  </sheetData>
  <conditionalFormatting sqref="I7:I484">
    <cfRule type="cellIs" dxfId="20" priority="1" operator="greaterThan" stopIfTrue="1">
      <formula>10</formula>
    </cfRule>
    <cfRule type="cellIs" dxfId="21" priority="2" operator="lessThan" stopIfTrue="1">
      <formula>2</formula>
    </cfRule>
  </conditionalFormatting>
  <conditionalFormatting sqref="L7:L489 AL7:AN489 I485:I489">
    <cfRule type="cellIs" dxfId="22" priority="1" operator="lessThan" stopIfTrue="1">
      <formula>2</formula>
    </cfRule>
  </conditionalFormatting>
  <conditionalFormatting sqref="T7:T489">
    <cfRule type="cellIs" dxfId="23" priority="1" operator="lessThan" stopIfTrue="1">
      <formula>0</formula>
    </cfRule>
  </conditionalFormatting>
  <conditionalFormatting sqref="AB7:AF7 AK7 CE7 CO7:CS7 AB8:AF8 AK8 CE8 CO8:CS8 AB9:AF9 AK9 CE9 CO9:CS9 AB10:AF10 AK10 CE10 CO10:CS10 AB11:AF11 AK11 CE11 CO11:CS11 AB12:AF12 AK12 CE12 CO12:CS12 AB13:AF13 AK13 CE13 CO13:CS13 AB14:AF14 AK14 CE14 CO14:CS14 AB15:AF15 AK15 CE15 CO15:CS15 AB16:AF16 AK16 CE16 CO16:CS16 AB17:AF17 AK17 CE17 CO17:CS17 AB18:AF18 AK18 CE18 CO18:CS18 AB19:AF19 AK19 CE19 CO19:CS19 AB20:AF20 AK20 CE20 CO20:CS20 AB21:AF21 AK21 CE21 CO21:CS21 AB22:AF22 AK22 CE22 CO22:CS22 AB23:AF23 AK23 CE23 CO23:CS23 AB24:AF24 AK24 CE24 CO24:CS24 AB25:AF25 AK25 CE25 CO25:CS25 AB26:AF26 AK26 CE26 CO26:CS26 AB27:AF27 AK27 CE27 CO27:CS27 AB28:AF28 AK28 CE28 CO28:CS28 AB29:AF29 AK29 CE29 CO29:CS29 AB30:AF30 AK30 CE30 CO30:CS30 AB31:AF31 AK31 CE31 CO31:CS31 AB32:AF32 AK32 CE32 CO32:CS32 AB33:AF33 AK33 CE33 CO33:CS33 AB34:AF34 AK34 CE34 CO34:CS34 AB35:AF35 AK35 CE35 CO35:CS35 AB36:AF36 AK36 CE36 CO36:CS36 AB37:AF37 AK37 CE37 CO37:CS37 AB38:AF38 AK38 CE38 CO38:CS38 AB39:AF39 AK39 CE39 CO39:CS39 AB40:AF40 AK40 CE40 CO40:CS40 AB41:AF41 AK41 CE41 CO41:CS41 AB42:AF42 AK42 CE42 CO42:CS42 AB43:AF43 AK43 CE43 CO43:CS43 AB44:AF44 AK44 CE44 CO44:CS44 AB45:AF45 AK45 CE45 CO45:CS45 AB46:AF46 AK46 CE46 CO46:CS46 AB47:AF47 AK47 CE47 CO47:CS47 AB48:AF48 AK48 CE48 CO48:CS48 AB49:AF49 AK49 CE49 CO49:CS49 AB50:AF50 AK50 CE50 CO50:CS50 AB51:AF51 AK51 CE51 CO51:CS51 AB52:AF52 AK52 CE52 CO52:CS52 AB53:AF53 AK53 CE53 CO53:CS53 AB54:AF54 AK54 CE54 CO54:CS54 AB55:AF55 AK55 CE55 CO55:CS55 AB56:AF56 AK56 CE56 CO56:CS56 AB57:AF57 AK57 CE57 CO57:CS57 AB58:AF58 AK58 CE58 CO58:CS58 AB59:AF59 AK59 CE59 CO59:CS59 AB60:AF60 AK60 CE60 CO60:CS60 AB61:AF61 AK61 CE61 CO61:CS61 AB62:AF62 AK62 CE62 CO62:CS62 AB63:AF63 AK63 CE63 CO63:CS63 AB64:AF64 AK64 CE64 CO64:CS64 AB65:AF65 AK65 CE65 CO65:CS65 AB66:AF66 AK66 CE66 CO66:CS66 AB67:AF67 AK67 CE67 CO67:CS67 AB68:AF68 AK68 CE68 CO68:CS68 AB69:AF69 AK69 CE69 CO69:CS69 AB70:AF70 AK70 CE70 CO70:CS70 AB71:AF71 AK71 CE71 CO71:CS71 AB72:AF72 AK72 CE72 CO72:CS72 AB73:AF73 AK73 CE73 CO73:CS73 AB74:AF74 AK74 CE74 CO74:CS74 AB75:AF75 AK75 CE75 CO75:CS75 AB76:AF76 AK76 CE76 CO76:CS76 AB77:AF77 AK77 CE77 CO77:CS77 AB78:AF78 AK78 CE78 CO78:CS78 AB79:AF79 AK79 CE79 CO79:CS79 AB80:AF80 AK80 CE80 CO80:CS80 AB81:AF81 AK81 CE81 CO81:CS81 AB82:AF82 AK82 CE82 CO82:CS82 AB83:AF83 AK83 CE83 CO83:CS83 AB84:AF84 AK84 CE84 CO84:CS84 AB85:AF85 AK85 CE85 CO85:CS85 AB86:AF86 AK86 CE86 CO86:CS86 AB87:AF87 AK87 CE87 CO87:CS87 AB88:AF88 AK88 CE88 CO88:CS88 AB89:AF89 AK89 CE89 CO89:CS89 AB90:AF90 AK90 CE90 CO90:CS90 AB91:AF91 AK91 CE91 CO91:CS91 AB92:AF92 AK92 CE92 CO92:CS92 AB93:AF93 AK93 CE93 CO93:CS93 AB94:AF94 AK94 CE94 CO94:CS94 AB95:AF95 AK95 CE95 CO95:CS95 AB96:AF96 AK96 CE96 CO96:CS96 AB97:AF97 AK97 CE97 CO97:CS97 AB98:AF98 AK98 CE98 CO98:CS98 AB99:AF99 AK99 CE99 CO99:CS99 AB100:AF100 AK100 CE100 CO100:CS100 AB101:AF101 AK101 CE101 CO101:CS101 AB102:AF102 AK102 CE102 CO102:CS102 AB103:AF103 AK103 CE103 CO103:CS103 AB104:AF104 AK104 CE104 CO104:CS104 AB105:AF105 AK105 CE105 CO105:CS105 AB106:AF106 AK106 CE106 CO106:CS106 AB107:AF107 AK107 CE107 CO107:CS107 AB108:AF108 AK108 CE108 CO108:CS108 AB109:AF109 AK109 CE109 CO109:CS109 AB110:AF110 AK110 CE110 CO110:CS110 AB111:AF111 AK111 CE111 CO111:CS111 AB112:AF112 AK112 CE112 CO112:CS112 AB113:AF113 AK113 CE113 CO113:CS113 AB114:AF114 AK114 CE114 CO114:CS114 AB115:AF115 AK115 CE115 CO115:CS115 AB116:AF116 AK116 CE116 CO116:CS116 AB117:AF117 AK117 CE117 CO117:CS117 AB118:AF118 AK118 CE118 CO118:CS118 AB119:AF119 AK119 CE119 CO119:CS119 AB120:AF120 AK120 CE120 CO120:CS120 AB121:AF121 AK121 CE121 CO121:CS121 AB122:AF122 AK122 CE122 CO122:CS122 AB123:AF123 AK123 CE123 CO123:CS123 AB124:AF124 AK124 CE124 CO124:CS124 AB125:AF125 AK125 CE125 CO125:CS125 AB126:AF126 AK126 CE126 CO126:CS126 AB127:AF127 AK127 CE127 CO127:CS127 AB128:AF128 AK128 CE128 CO128:CS128 AB129:AF129 AK129 CE129 CO129:CS129 AB130:AF130 AK130 CE130 CO130:CS130 AB131:AF131 AK131 CE131 CO131:CS131 AB132:AF132 AK132 CE132 CO132:CS132 AB133:AF133 AK133 CE133 CO133:CS133 AB134:AF134 AK134 CE134 CO134:CS134 AB135:AF135 AK135 CE135 CO135:CS135 AB136:AF136 AK136 CE136 CO136:CS136 AB137:AF137 AK137 CE137 CO137:CS137 AB138:AF138 AK138 CE138 CO138:CS138 AB139:AF139 AK139 CE139 CO139:CS139 AB140:AF140 AK140 CE140 CO140:CS140 AB141:AF141 AK141 CE141 CO141:CS141 AB142:AF142 AK142 CE142 CO142:CS142 AB143:AF143 AK143 CE143 CO143:CS143 AB144:AF144 AK144 CE144 CO144:CS144 AB145:AF145 AK145 CE145 CO145:CS145 AB146:AF146 AK146 CE146 CO146:CS146 AB147:AF147 AK147 CE147 CO147:CS147 AB148:AF148 AK148 CE148 CO148:CS148 AB149:AF149 AK149 CE149 CO149:CS149 AB150:AF150 AK150 CE150 CO150:CS150 AB151:AF151 AK151 CE151 CO151:CS151 AB152:AF152 AK152 CE152 CO152:CS152 AB153:AF153 AK153 CE153 CO153:CS153 AB154:AF154 AK154 CE154 CO154:CS154 AB155:AF155 AK155 CE155 CO155:CS155 AB156:AF156 AK156 CE156 CO156:CS156 AB157:AF157 AK157 CE157 CO157:CS157 AB158:AF158 AK158 CE158 CO158:CS158 AB159:AF159 AK159 CE159 CO159:CS159 AB160:AF160 AK160 CE160 CO160:CS160 AB161:AF161 AK161 CE161 CO161:CS161 AB162:AF162 AK162 CE162 CO162:CS162 AB163:AF163 AK163 CE163 CO163:CS163 AB164:AF164 AK164 CE164 CO164:CS164 AB165:AF165 AK165 CE165 CO165:CS165 AB166:AF166 AK166 CE166 CO166:CS166 AB167:AF167 AK167 CE167 CO167:CS167 AB168:AF168 AK168 CE168 CO168:CS168 AB169:AF169 AK169 CE169 CO169:CS169 AB170:AF170 AK170 CE170 CO170:CS170 AB171:AF171 AK171 CE171 CO171:CS171 AB172:AF172 AK172 CE172 CO172:CS172 AB173:AF173 AK173 CE173 CO173:CS173 AB174:AF174 AK174 CE174 CO174:CS174 AB175:AF175 AK175 CE175 CO175:CS175 AB176:AF176 AK176 CE176 CO176:CS176 AB177:AF177 AK177 CE177 CO177:CS177 AB178:AF178 AK178 CE178 CO178:CS178 AB179:AF179 AK179 CE179 CO179:CS179 AB180:AF180 AK180 CE180 CO180:CS180 AB181:AF181 AK181 CE181 CO181:CS181 AB182:AF182 AK182 CE182 CO182:CS182 AB183:AF183 AK183 CE183 CO183:CS183 AB184:AF184 AK184 CE184 CO184:CS184 AB185:AF185 AK185 CE185 CO185:CS185 AB186:AF186 AK186 CE186 CO186:CS186 AB187:AF187 AK187 CE187 CO187:CS187 AB188:AF188 AK188 CE188 CO188:CS188 AB189:AF189 AK189 CE189 CO189:CS189 AB190:AF190 AK190 CE190 CO190:CS190 AB191:AF191 AK191 CE191 CO191:CS191 AB192:AF192 AK192 CE192 CO192:CS192 AB193:AF193 AK193 CE193 CO193:CS193 AB194:AF194 AK194 CE194 CO194:CS194 AB195:AF195 AK195 CE195 CO195:CS195 AB196:AF196 AK196 CE196 CO196:CS196 AB197:AF197 AK197 CE197 CO197:CS197 AB198:AF198 AK198 CE198 CO198:CS198 AB199:AF199 AK199 CE199 CO199:CS199 AB200:AF200 AK200 CE200 CO200:CS200 AB201:AF201 AK201 CE201 CO201:CS201 AB202:AF202 AK202 CE202 CO202:CS202 AB203:AF203 AK203 CE203 CO203:CS203 AB204:AF204 AK204 CE204 CO204:CS204 AB205:AF205 AK205 CE205 CO205:CS205 AB206:AF206 AK206 CE206 CO206:CS206 AB207:AF207 AK207 CE207 CO207:CS207 AB208:AF208 AK208 CE208 CO208:CS208 AB209:AF209 AK209 CE209 CO209:CS209 AB210:AF210 AK210 CE210 CO210:CS210 AB211:AF211 AK211 CE211 CO211:CS211 AB212:AF212 AK212 CE212 CO212:CS212 AB213:AF213 AK213 CE213 CO213:CS213 AB214:AF214 AK214 CE214 CO214:CS214 AB215:AF215 AK215 CE215 CO215:CS215 AB216:AF216 AK216 CE216 CO216:CS216 AB217:AF217 AK217 CE217 CO217:CS217 AB218:AF218 AK218 CE218 CO218:CS218 AB219:AF219 AK219 CE219 CO219:CS219 AB220:AF220 AK220 CE220 CO220:CS220 AB221:AD221 AF221 AK221 CE221 CO221:CS221 AB222:AF222 AK222 CE222 CO222:CS222 AB223:AF223 AK223 CE223 CO223:CS223 AB224:AF224 AK224 CE224 CO224:CS224 AB225:AF225 AK225 CE225 CO225:CS225 AB226:AF226 AK226 CE226 CO226:CS226 AB227:AF227 AK227 CE227 CO227:CS227 AB228:AF228 AK228 CE228 CO228:CS228 AB229:AF229 AK229 CE229 CO229:CS229 AB230:AF230 AK230 CE230 CO230:CS230 AB231:AF231 AK231 CE231 CO231:CS231 AB232:AF232 AK232 CE232 CO232:CS232 AB233:AF233 AK233 CE233 CO233:CS233 AB234:AF234 AK234 CE234 CO234:CS234 AB235:AF235 AK235 CE235 CO235:CS235 AB236:AF236 AK236 CE236 CO236:CS236 AB237:AF237 AK237 CE237 CO237:CS237 AB238:AF238 AK238 CE238 CO238:CS238 AB239:AF239 AK239 CE239 CO239:CS239 AB240:AF240 AK240 CE240 CO240:CS240 AB241:AF241 AK241 CE241 CO241:CS241 AB242:AF242 AK242 CE242 CO242:CS242 AB243:AF243 AK243 CE243 CO243:CS243 AB244:AF244 AK244 CE244 CO244:CS244 AB245:AF245 AK245 CE245 CO245:CS245 AB246:AF246 AK246 CE246 CO246:CS246 AB247:AF247 AK247 CE247 CO247:CS247 AB248:AF248 AK248 CE248 CO248:CS248 AB249:AF249 AK249 CE249 CO249:CS249 AB250:AF250 AK250 CE250 CO250:CS250 AB251:AF251 AK251 CE251 CO251:CS251 AB252:AF252 AK252 CE252 CO252:CS252 AB253:AF253 AK253 CE253 CO253:CS253 AB254:AF254 AK254 CE254 CO254:CS254 AB255:AF255 AK255 CE255 CO255:CS255 AB256:AF256 AK256 CE256 CO256:CS256 AB257:AF257 AK257 CE257 CO257:CS257 AB258:AF258 AK258 CE258 CO258:CS258 AB259:AF259 AK259 CE259 CO259:CS259 AB260:AF260 AK260 CE260 CO260:CS260 AB261:AF261 AK261 CE261 CO261:CS261 AB262:AF262 AK262 CE262 CO262:CS262 AB263:AF263 AK263 CE263 CO263:CS263 AB264:AF264 AK264 CE264 CO264:CS264 AB265:AF265 AK265 CE265 CO265:CS265 AB266:AF266 AK266 CE266 CO266:CS266 AB267:AF267 AK267 CE267 CO267:CS267 AB268:AF268 AK268 CE268 CO268:CS268 AB269:AF269 AK269 CE269 CO269:CS269 AB270:AF270 AK270 CE270 CO270:CS270 AB271:AF271 AK271 CE271 CO271:CS271 AB272:AF272 AK272 CE272 CO272:CS272 AB273:AF273 AK273 CE273 CO273:CS273 AB274:AF274 AK274 CE274 CO274:CS274 AB275:AF275 AK275 CE275 CO275:CS275 AB276:AF276 AK276 CE276 CO276:CS276 AB277:AF277 AK277 CE277 CO277:CS277 AB278:AF278 AK278 CE278 CO278:CS278 AB279:AF279 AK279 CE279 CO279:CS279 AB280:AF280 AK280 CE280 CO280:CS280 AB281:AF281 AK281 CE281 CO281:CS281 AB282:AF282 AK282 CE282 CO282:CS282 AB283:AF283 AK283 CE283 CO283:CS283 AB284:AF284 AK284 CE284 CO284:CS284 AB285:AF285 AK285 CE285 CO285:CS285 AB286:AF286 AK286 CE286 CO286:CS286 AB287:AF287 AK287 CE287 CO287:CS287 AB288:AF288 AK288 CE288 CO288:CS288 AB289:AF289 AK289 CE289 CO289:CS289 AB290:AF290 AK290 CE290 CO290:CS290 AB291:AF291 AK291 CE291 CO291:CS291 AB292:AF292 AK292 CE292 CO292:CS292 AB293:AF293 AK293 CE293 CO293:CS293 AB294:AF294 AK294 CE294 CO294:CS294 AB295:AF295 AK295 CE295 CO295:CS295 AB296:AF296 AK296 CE296 CO296:CS296 AB297:AF297 AK297 CE297 CO297:CS297 AB298:AF298 AK298 CE298 CO298:CS298 AB299:AF299 AK299 CE299 CO299:CS299 AB300:AF300 AK300 CE300 CO300:CS300 AB301:AF301 AK301 CE301 CO301:CS301 AB302:AF302 AK302 CE302 CO302:CS302 AB303:AF303 AK303 CE303 CO303:CS303 AB304:AF304 AK304 CE304 CO304:CS304 AB305:AF305 AK305 CE305 CO305:CS305 AB306:AF306 AK306 CE306 CO306:CS306 AB307:AF307 AK307 CE307 CO307:CS307 AB308:AF308 AK308 CE308 CO308:CS308 AB309:AF309 AK309 CE309 CO309:CS309 AB310:AF310 AK310 CE310 CO310:CS310 AB311:AF311 AK311 CE311 CO311:CS311 AB312:AF312 AK312 CE312 CO312:CS312 AB313:AF313 AK313 CE313 CO313:CS313 AB314:AF314 AK314 CE314 CO314:CS314 AB315:AF315 AK315 CE315 CO315:CS315 AB316:AF316 AK316 CE316 CO316:CS316 AB317:AF317 AK317 CE317 CO317:CS317 AB318:AF318 AK318 CE318 CO318:CS318 AB319:AF319 AK319 CE319 CO319:CS319 AB320:AF320 AK320 CE320 CO320:CS320 AB321:AF321 AK321 CE321 CO321:CS321 AB322:AF322 AK322 CE322 CO322:CS322 AB323:AF323 AK323 CE323 CO323:CS323 AB324:AF324 AK324 CE324 CO324:CS324 AB325:AF325 AK325 CE325 CO325:CS325 AB326:AF326 AK326 CE326 CO326:CS326 AB327:AF327 AK327 CE327 CO327:CS327 AB328:AF328 AK328 CE328 CO328:CS328 AB329:AF329 AK329 CE329 CO329:CS329 AB330:AF330 AK330 CE330 CO330:CS330 AB331:AF331 AK331 CE331 CO331:CS331 AB332:AF332 AK332 CE332 CO332:CS332 AB333:AF333 AK333 CE333 CO333:CS333 AB334:AF334 AK334 CE334 CO334:CS334 AB335:AF335 AK335 CE335 CO335:CS335 AB336:AF336 AK336 CE336 CO336:CS336 AB337:AF337 AK337 CE337 CO337:CS337 AB338:AF338 AK338 CE338 CO338:CS338 AB339:AF339 AK339 CE339 CO339:CS339 AB340:AF340 AK340 CE340 CO340:CS340 AB341:AF341 AK341 CE341 CO341:CS341 AB342:AF342 AK342 CE342 CO342:CS342 AB343:AF343 AK343 CE343 CO343:CS343 AB344:AF344 AK344 CE344 CO344:CS344 AB345:AF345 AK345 CE345 CO345:CS345 AB346:AF346 AK346 CE346 CO346:CS346 AB347:AF347 AK347 CE347 CO347:CS347 AB348:AF348 AK348 CE348 CO348:CS348 AB349:AF349 AK349 CE349 CO349:CS349 AB350:AF350 AK350 CE350 CO350:CS350 AB351:AF351 AK351 CE351 CO351:CS351 AB352:AF352 AK352 CE352 CO352:CS352 AB353:AF353 AK353 CE353 CO353:CS353 AB354:AF354 AK354 CE354 CO354:CS354 AB355:AF355 AK355 CE355 CO355:CS355 AB356:AF356 AK356 CE356 CO356:CS356 AB357:AF357 AK357 CE357 CO357:CS357 AB358:AF358 AK358 CE358 CO358:CS358 AB359:AF359 AK359 CE359 CO359:CS359 AB360:AF360 AK360 CE360 CO360:CS360 AB361:AF361 AK361 CE361 CO361:CS361 AB362:AF362 AK362 CE362 CO362:CS362 AB363:AF363 AK363 CE363 CO363:CS363 AB364:AF364 AK364 CE364 CO364:CS364 AB365:AF365 AK365 CE365 CO365:CS365 AB366:AF366 AK366 CE366 CO366:CS366 AB367:AF367 AK367 CE367 CO367:CS367 AB368:AF368 AK368 CE368 CO368:CS368 AB369:AF369 AK369 CE369 CO369:CS369 AB370:AF370 AK370 CE370 CO370:CS370 AB371:AF371 AK371 CE371 CO371:CS371 AB372:AF372 AK372 CE372 CO372:CS372 AB373:AF373 AK373 CE373 CO373:CS373 AB374:AF374 AK374 CE374 CO374:CS374 AB375:AF375 AK375 CE375 CO375:CS375 AB376:AF376 AK376 CE376 CO376:CS376 AB377:AF377 AK377 CE377 CO377:CS377 AB378:AF378 AK378 CE378 CO378:CS378 AB379:AF379 AK379 CE379 CO379:CS379 AB380:AF380 AK380 CE380 CO380:CS380 AB381:AF381 AK381 CE381 CO381:CS381 AB382:AF382 AK382 CE382 CO382:CS382 AB383:AF383 AK383 CE383 CO383:CS383 AB384:AF384 AK384 CE384 CO384:CS384 AB385:AF385 AK385 CE385 CO385:CS385 AB386:AF386 AK386 CE386 CO386:CS386 AB387:AF387 AK387 CE387 CO387:CS387 AB388:AF388 AK388 CE388 CO388:CS388 AB389:AF389 AK389 CE389 CO389:CS389 AB390:AF390 AK390 CE390 CO390:CS390 AB391:AF391 AK391 CE391 CO391:CS391 AB392:AF392 AK392 CE392 CO392:CS392 AB393:AF393 AK393 CE393 CO393:CS393 AB394:AF394 AK394 CE394 CO394:CS394 AB395:AF395 AK395 CE395 CO395:CS395 AB396:AF396 AK396 CE396 CO396:CS396 AB397:AF397 AK397 CE397 CO397:CS397 AB398:AF398 AK398 CE398 CO398:CS398 AB399:AF399 AK399 CE399 CO399:CS399 AB400:AF400 AK400 CE400 CO400:CS400 AB401:AF401 AK401 CE401 CO401:CS401 AB402:AF402 AK402 CE402 CO402:CS402 AB403:AF403 AK403 CE403 CO403:CS403 AB404:AF404 AK404 CE404 CO404:CS404 AB405:AF405 AK405 CE405 CO405:CS405 AB406:AF406 AK406 CE406 CO406:CS406 AB407:AF407 AK407 CE407 CO407:CS407 AB408:AF408 AK408 CE408 CO408:CS408 AB409:AF409 AK409 CE409 CO409:CS409 AB410:AF410 AK410 CE410 CO410:CS410 AB411:AF411 AK411 CE411 CO411:CS411 AB412:AF412 AK412 CE412 CO412:CS412 AB413:AF413 AK413 CE413 CO413:CS413 AB414:AF414 AK414 CE414 CO414:CS414 AB415:AF415 AK415 CE415 CO415:CS415 AB416:AF416 AK416 CE416 CO416:CS416 AB417:AF417 AK417 CE417 CO417:CS417 AB418:AF418 AK418 CE418 CO418:CS418 AB419:AF419 AK419 CE419 CO419:CS419 AB420:AF420 AK420 CE420 CO420:CS420 AB421:AF421 AK421 CE421 CO421:CS421 AB422:AF422 AK422 CE422 CO422:CS422 AB423:AF423 AK423 CE423 CO423:CS423 AB424:AF424 AK424 CE424 CO424:CS424 AB425:AF425 AK425 CE425 CO425:CS425 AB426:AF426 AK426 CE426 CO426:CS426 AB427:AF427 AK427 CE427 CO427:CS427 AB428:AF428 AK428 CE428 CO428:CS428 AB429:AF429 AK429 CE429 CO429:CS429 AB430:AF430 AK430 CE430 CO430:CS430 AB431:AF431 AK431 CE431 CO431:CS431 AB432:AF432 AK432 CE432 CO432:CS432 AB433:AF433 AK433 CE433 CO433:CS433 AB434:AF434 AK434 CE434 CO434:CS434 AB435:AF435 AK435 CE435 CO435:CS435 AB436:AF436 AK436 CE436 CO436:CS436 AB437:AF437 AK437 CE437 CO437:CS437 AB438:AF438 AK438 CE438 CO438:CS438 AB439:AF439 AK439 CE439 CO439:CS439 AB440:AF440 AK440 CE440 CO440:CS440 AB441:AF441 AK441 CE441 CO441:CS441 AB442:AF442 AK442 CE442 CO442:CS442 AB443:AF443 AK443 CE443 CO443:CS443 AB444:AF444 AK444 CE444 CO444:CS444 AB445:AF445 AK445 CE445 CO445:CS445 AB446:AF446 AK446 CE446 CO446:CS446 AB447:AF447 AK447 CE447 CO447:CS447 AB448:AF448 AK448 CE448 CO448:CS448 AB449:AF449 AK449 CE449 CO449:CS449 AB450:AF450 AK450 CE450 CO450:CS450 AB451:AF451 AK451 CE451 CO451:CS451 AB452:AF452 AK452 CE452 CO452:CS452 AB453:AF453 AK453 CE453 CO453:CS453 AB454:AF454 AK454 CE454 CO454:CS454 AB455:AF455 AK455 CE455 CO455:CS455 AB456:AF456 AK456 CE456 CO456:CS456 AB457:AF457 AK457 CE457 CO457:CS457 AB458:AF458 AK458 CE458 CO458:CS458 AB459:AF459 AK459 CE459 CO459:CS459 AB460:AF460 AK460 CE460 CO460:CS460 AB461:AF461 AK461 CE461 CO461:CS461 AB462:AF462 AK462 CE462 CO462:CS462 AB463:AF463 AK463 CE463 CO463:CS463 AB464:AF464 AK464 CE464 CO464:CS464 AB465:AF465 AK465 CE465 CO465:CS465 AB466:AF466 AK466 CE466 CO466:CS466 AB467:AF467 AK467 CE467 CO467:CS467 AB468:AF468 AK468 CE468 CO468:CS468 AB469:AF469 AK469 CE469 CO469:CS469 AB470:AF470 AK470 CE470 CO470:CS470 AB471:AF471 AK471 CE471 CO471:CS471 AB472:AF472 AK472 CE472 CO472:CS472 AB473:AF473 AK473 CE473 CO473:CS473 AB474:AF474 AK474 CE474 CO474:CS474 AB475:AF475 AK475 CE475 CO475:CS475 AB476:AF476 AK476 CE476 CO476:CS476 AB477:AF477 AK477 CE477 CO477:CS477 AB478:AF478 AK478 CE478 CO478:CS478 AB479:AF479 AK479 CE479 CO479:CS479 AB480:AF480 AK480 CE480 CO480:CS480 AB481:AF481 AK481 CE481 CO481:CS481 AB482:AF482 AK482 CE482 CO482:CS482 AB483:AF483 AK483 CE483 CO483:CS483 AB484:AF484 AK484 CE484 CO484:CS484 AB485:AF485 AK485 CE485:CE486 CO485:CS486 AB486:AF487 AK487 CE487:CE488 CO487:CS488 AB488:AF489 AK489 CE489 CO489:CS489">
    <cfRule type="cellIs" dxfId="24" priority="1" operator="lessThan" stopIfTrue="1">
      <formula>0</formula>
    </cfRule>
  </conditionalFormatting>
  <conditionalFormatting sqref="AO7:AO489">
    <cfRule type="cellIs" dxfId="25" priority="1" operator="lessThan" stopIfTrue="1">
      <formula>2</formula>
    </cfRule>
    <cfRule type="cellIs" dxfId="26" priority="2" operator="lessThan" stopIfTrue="1">
      <formula>0</formula>
    </cfRule>
  </conditionalFormatting>
  <conditionalFormatting sqref="CF7:CF490">
    <cfRule type="cellIs" dxfId="27" priority="1" operator="greaterThan" stopIfTrue="1">
      <formula>11.99</formula>
    </cfRule>
    <cfRule type="cellIs" dxfId="28" priority="2" operator="lessThan" stopIfTrue="1">
      <formula>8</formula>
    </cfRule>
    <cfRule type="cellIs" dxfId="29" priority="3" operator="lessThan" stopIfTrue="1">
      <formula>0</formula>
    </cfRule>
  </conditionalFormatting>
  <hyperlinks>
    <hyperlink ref="D1" r:id="rId1" location="" tooltip="" display=""/>
  </hyperlinks>
  <pageMargins left="0.3" right="0.2" top="0.44" bottom="0.45" header="0.5" footer="0.5"/>
  <pageSetup firstPageNumber="1" fitToHeight="1" fitToWidth="1" scale="100" useFirstPageNumber="0" orientation="landscape" pageOrder="downThenOver"/>
  <headerFooter>
    <oddFooter>&amp;C&amp;"Helvetica,Regular"&amp;12&amp;K000000&amp;P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CS822"/>
  <sheetViews>
    <sheetView workbookViewId="0" showGridLines="0" defaultGridColor="1"/>
  </sheetViews>
  <sheetFormatPr defaultColWidth="8.83333" defaultRowHeight="12.75" customHeight="1" outlineLevelRow="0" outlineLevelCol="0"/>
  <cols>
    <col min="1" max="1" width="18.3516" style="712" customWidth="1"/>
    <col min="2" max="2" width="6.35156" style="712" customWidth="1"/>
    <col min="3" max="3" width="19.3516" style="712" customWidth="1"/>
    <col min="4" max="4" width="4.35156" style="712" customWidth="1"/>
    <col min="5" max="5" width="3.67188" style="712" customWidth="1"/>
    <col min="6" max="6" width="3.67188" style="712" customWidth="1"/>
    <col min="7" max="7" width="3.67188" style="712" customWidth="1"/>
    <col min="8" max="8" width="6.67188" style="712" customWidth="1"/>
    <col min="9" max="9" width="5.35156" style="712" customWidth="1"/>
    <col min="10" max="10" width="6.5" style="712" customWidth="1"/>
    <col min="11" max="11" width="6.5" style="712" customWidth="1"/>
    <col min="12" max="12" width="5.67188" style="712" customWidth="1"/>
    <col min="13" max="13" width="8" style="712" customWidth="1"/>
    <col min="14" max="14" width="8" style="712" customWidth="1"/>
    <col min="15" max="15" width="8" style="712" customWidth="1"/>
    <col min="16" max="16" width="4.67188" style="712" customWidth="1"/>
    <col min="17" max="17" width="12.6719" style="712" customWidth="1"/>
    <col min="18" max="18" width="6.67188" style="712" customWidth="1"/>
    <col min="19" max="19" width="6.67188" style="712" customWidth="1"/>
    <col min="20" max="20" width="6.35156" style="712" customWidth="1"/>
    <col min="21" max="21" width="6.35156" style="712" customWidth="1"/>
    <col min="22" max="22" width="4.67188" style="712" customWidth="1"/>
    <col min="23" max="23" width="5.67188" style="712" customWidth="1"/>
    <col min="24" max="24" width="5.67188" style="712" customWidth="1"/>
    <col min="25" max="25" width="5.67188" style="712" customWidth="1"/>
    <col min="26" max="26" width="5.67188" style="712" customWidth="1"/>
    <col min="27" max="27" width="5.67188" style="712" customWidth="1"/>
    <col min="28" max="28" width="6.35156" style="712" customWidth="1"/>
    <col min="29" max="29" width="6.35156" style="712" customWidth="1"/>
    <col min="30" max="30" width="6.35156" style="712" customWidth="1"/>
    <col min="31" max="31" width="6.35156" style="712" customWidth="1"/>
    <col min="32" max="32" width="2.67188" style="712" customWidth="1"/>
    <col min="33" max="33" width="7.35156" style="712" customWidth="1"/>
    <col min="34" max="34" width="4.67188" style="712" customWidth="1"/>
    <col min="35" max="35" width="4.67188" style="712" customWidth="1"/>
    <col min="36" max="36" width="6.35156" style="712" customWidth="1"/>
    <col min="37" max="37" width="6.35156" style="712" customWidth="1"/>
    <col min="38" max="38" width="5" style="712" customWidth="1"/>
    <col min="39" max="39" width="5" style="712" customWidth="1"/>
    <col min="40" max="40" width="5" style="712" customWidth="1"/>
    <col min="41" max="41" width="5" style="712" customWidth="1"/>
    <col min="42" max="42" width="5.67188" style="712" customWidth="1"/>
    <col min="43" max="43" width="5.67188" style="712" customWidth="1"/>
    <col min="44" max="44" width="5.67188" style="712" customWidth="1"/>
    <col min="45" max="45" width="6.35156" style="712" customWidth="1"/>
    <col min="46" max="46" width="1.67188" style="712" customWidth="1"/>
    <col min="47" max="47" width="6.35156" style="712" customWidth="1"/>
    <col min="48" max="48" width="6.35156" style="712" customWidth="1"/>
    <col min="49" max="49" width="1.67188" style="712" customWidth="1"/>
    <col min="50" max="50" width="6.35156" style="712" customWidth="1"/>
    <col min="51" max="51" width="6.35156" style="712" customWidth="1"/>
    <col min="52" max="52" width="6.35156" style="712" customWidth="1"/>
    <col min="53" max="53" width="6.35156" style="712" customWidth="1"/>
    <col min="54" max="54" width="6.35156" style="712" customWidth="1"/>
    <col min="55" max="55" width="6.35156" style="712" customWidth="1"/>
    <col min="56" max="56" width="6.35156" style="712" customWidth="1"/>
    <col min="57" max="57" width="6.35156" style="712" customWidth="1"/>
    <col min="58" max="58" width="6.35156" style="712" customWidth="1"/>
    <col min="59" max="59" width="6.35156" style="712" customWidth="1"/>
    <col min="60" max="60" width="6.35156" style="712" customWidth="1"/>
    <col min="61" max="61" width="6.35156" style="712" customWidth="1"/>
    <col min="62" max="62" width="6.35156" style="712" customWidth="1"/>
    <col min="63" max="63" width="4.67188" style="712" customWidth="1"/>
    <col min="64" max="64" width="4.67188" style="712" customWidth="1"/>
    <col min="65" max="65" width="4.67188" style="712" customWidth="1"/>
    <col min="66" max="66" width="4.67188" style="712" customWidth="1"/>
    <col min="67" max="67" width="4.67188" style="712" customWidth="1"/>
    <col min="68" max="68" width="4.67188" style="712" customWidth="1"/>
    <col min="69" max="69" width="4.67188" style="712" customWidth="1"/>
    <col min="70" max="70" width="4.67188" style="712" customWidth="1"/>
    <col min="71" max="71" width="4.67188" style="712" customWidth="1"/>
    <col min="72" max="72" width="4.67188" style="712" customWidth="1"/>
    <col min="73" max="73" width="4.67188" style="712" customWidth="1"/>
    <col min="74" max="74" width="4.67188" style="712" customWidth="1"/>
    <col min="75" max="75" width="4.67188" style="712" customWidth="1"/>
    <col min="76" max="76" width="4.67188" style="712" customWidth="1"/>
    <col min="77" max="77" width="4.67188" style="712" customWidth="1"/>
    <col min="78" max="78" width="4.67188" style="712" customWidth="1"/>
    <col min="79" max="79" width="4.67188" style="712" customWidth="1"/>
    <col min="80" max="80" width="4.67188" style="712" customWidth="1"/>
    <col min="81" max="81" width="4.67188" style="712" customWidth="1"/>
    <col min="82" max="82" width="18.6719" style="712" customWidth="1"/>
    <col min="83" max="83" width="5.67188" style="712" customWidth="1"/>
    <col min="84" max="84" width="5.67188" style="712" customWidth="1"/>
    <col min="85" max="85" width="5.67188" style="712" customWidth="1"/>
    <col min="86" max="86" width="5" style="712" customWidth="1"/>
    <col min="87" max="87" width="5" style="712" customWidth="1"/>
    <col min="88" max="88" width="5" style="712" customWidth="1"/>
    <col min="89" max="89" width="5" style="712" customWidth="1"/>
    <col min="90" max="90" width="5" style="712" customWidth="1"/>
    <col min="91" max="91" width="5" style="712" customWidth="1"/>
    <col min="92" max="92" width="4.67188" style="712" customWidth="1"/>
    <col min="93" max="93" width="5.35156" style="712" customWidth="1"/>
    <col min="94" max="94" width="5.67188" style="712" customWidth="1"/>
    <col min="95" max="95" width="5.67188" style="712" customWidth="1"/>
    <col min="96" max="96" width="5.67188" style="712" customWidth="1"/>
    <col min="97" max="97" width="5.67188" style="712" customWidth="1"/>
    <col min="98" max="256" width="8.85156" style="712" customWidth="1"/>
  </cols>
  <sheetData>
    <row r="1" ht="12.75" customHeight="1">
      <c r="A1" t="s" s="713">
        <v>2141</v>
      </c>
      <c r="B1" s="3"/>
      <c r="C1" t="s" s="4">
        <v>1</v>
      </c>
      <c r="D1" t="s" s="5">
        <v>2142</v>
      </c>
      <c r="E1" s="6"/>
      <c r="F1" s="7"/>
      <c r="G1" s="6"/>
      <c r="H1" s="8"/>
      <c r="I1" s="8"/>
      <c r="J1" s="9"/>
      <c r="K1" s="10"/>
      <c r="L1" s="11"/>
      <c r="M1" s="12"/>
      <c r="N1" s="11"/>
      <c r="O1" s="14"/>
      <c r="P1" s="14"/>
      <c r="Q1" s="15"/>
      <c r="R1" t="s" s="16">
        <v>3</v>
      </c>
      <c r="S1" s="17"/>
      <c r="T1" s="18"/>
      <c r="U1" s="3"/>
      <c r="V1" s="19"/>
      <c r="W1" t="s" s="20">
        <v>4</v>
      </c>
      <c r="X1" s="21"/>
      <c r="Y1" s="22"/>
      <c r="Z1" s="22"/>
      <c r="AA1" s="22"/>
      <c r="AB1" s="22"/>
      <c r="AC1" s="22"/>
      <c r="AD1" t="s" s="23">
        <v>5</v>
      </c>
      <c r="AE1" s="24"/>
      <c r="AF1" s="22"/>
      <c r="AG1" s="22"/>
      <c r="AH1" s="22"/>
      <c r="AI1" s="22"/>
      <c r="AJ1" s="25"/>
      <c r="AK1" t="s" s="26">
        <v>6</v>
      </c>
      <c r="AL1" s="27"/>
      <c r="AM1" s="27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15"/>
      <c r="BK1" t="s" s="29">
        <v>7</v>
      </c>
      <c r="BL1" s="30"/>
      <c r="BM1" s="28"/>
      <c r="BN1" s="30"/>
      <c r="BO1" s="30"/>
      <c r="BP1" s="30"/>
      <c r="BQ1" s="30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15"/>
      <c r="CD1" s="54"/>
      <c r="CE1" t="s" s="32">
        <v>8</v>
      </c>
      <c r="CF1" s="33"/>
      <c r="CG1" s="15"/>
      <c r="CH1" t="s" s="32">
        <v>9</v>
      </c>
      <c r="CI1" s="34"/>
      <c r="CJ1" s="34"/>
      <c r="CK1" s="34"/>
      <c r="CL1" s="34"/>
      <c r="CM1" s="34"/>
      <c r="CN1" s="35"/>
      <c r="CO1" t="s" s="714">
        <v>10</v>
      </c>
      <c r="CP1" s="28"/>
      <c r="CQ1" s="28"/>
      <c r="CR1" s="28"/>
      <c r="CS1" s="15"/>
    </row>
    <row r="2" ht="9.6" customHeight="1">
      <c r="A2" t="s" s="36">
        <v>11</v>
      </c>
      <c r="B2" s="15"/>
      <c r="C2" s="715"/>
      <c r="D2" s="28"/>
      <c r="E2" s="28"/>
      <c r="F2" s="33"/>
      <c r="G2" s="33"/>
      <c r="H2" s="33"/>
      <c r="I2" s="37"/>
      <c r="J2" t="s" s="38">
        <v>12</v>
      </c>
      <c r="K2" s="28"/>
      <c r="L2" s="39"/>
      <c r="M2" s="28"/>
      <c r="N2" s="39"/>
      <c r="O2" s="489"/>
      <c r="P2" s="40"/>
      <c r="Q2" s="54"/>
      <c r="R2" s="42"/>
      <c r="S2" s="43"/>
      <c r="T2" s="43"/>
      <c r="U2" t="s" s="44">
        <v>13</v>
      </c>
      <c r="V2" s="45"/>
      <c r="W2" t="s" s="46">
        <v>14</v>
      </c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8"/>
      <c r="AK2" t="s" s="49">
        <v>15</v>
      </c>
      <c r="AL2" s="50"/>
      <c r="AM2" s="50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2"/>
      <c r="BK2" s="53"/>
      <c r="BL2" s="51"/>
      <c r="BM2" s="51"/>
      <c r="BN2" s="51"/>
      <c r="BO2" s="51"/>
      <c r="BP2" s="50"/>
      <c r="BQ2" s="50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2"/>
      <c r="CD2" s="54"/>
      <c r="CE2" t="s" s="49">
        <v>16</v>
      </c>
      <c r="CF2" s="55"/>
      <c r="CG2" s="52"/>
      <c r="CH2" t="s" s="49">
        <v>17</v>
      </c>
      <c r="CI2" s="56"/>
      <c r="CJ2" s="56"/>
      <c r="CK2" s="56"/>
      <c r="CL2" s="56"/>
      <c r="CM2" s="56"/>
      <c r="CN2" s="57"/>
      <c r="CO2" s="42"/>
      <c r="CP2" s="59"/>
      <c r="CQ2" s="59"/>
      <c r="CR2" s="59"/>
      <c r="CS2" s="60"/>
    </row>
    <row r="3" ht="9.6" customHeight="1">
      <c r="A3" t="s" s="716">
        <v>2143</v>
      </c>
      <c r="B3" s="62"/>
      <c r="C3" s="717"/>
      <c r="D3" s="51"/>
      <c r="E3" s="51"/>
      <c r="F3" s="55"/>
      <c r="G3" s="55"/>
      <c r="H3" s="55"/>
      <c r="I3" s="63"/>
      <c r="J3" t="s" s="64">
        <v>18</v>
      </c>
      <c r="K3" s="59"/>
      <c r="L3" s="59"/>
      <c r="M3" s="59"/>
      <c r="N3" s="59"/>
      <c r="O3" s="59"/>
      <c r="P3" s="60"/>
      <c r="Q3" s="54"/>
      <c r="R3" s="58"/>
      <c r="S3" s="65"/>
      <c r="T3" s="65"/>
      <c r="U3" s="45"/>
      <c r="V3" s="45"/>
      <c r="W3" t="s" s="46">
        <v>19</v>
      </c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7"/>
      <c r="AK3" t="s" s="68">
        <v>20</v>
      </c>
      <c r="AL3" s="69"/>
      <c r="AM3" s="69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70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60"/>
      <c r="BK3" s="71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60"/>
      <c r="CD3" s="54"/>
      <c r="CE3" s="72"/>
      <c r="CF3" s="55"/>
      <c r="CG3" s="52"/>
      <c r="CH3" t="s" s="73">
        <v>21</v>
      </c>
      <c r="CI3" s="56"/>
      <c r="CJ3" s="56"/>
      <c r="CK3" s="56"/>
      <c r="CL3" s="56"/>
      <c r="CM3" s="74"/>
      <c r="CN3" s="75"/>
      <c r="CO3" s="54"/>
      <c r="CP3" t="s" s="76">
        <v>22</v>
      </c>
      <c r="CQ3" s="77"/>
      <c r="CR3" s="77"/>
      <c r="CS3" s="78"/>
    </row>
    <row r="4" ht="12.75" customHeight="1">
      <c r="A4" t="s" s="79">
        <v>2144</v>
      </c>
      <c r="B4" s="60"/>
      <c r="C4" s="71"/>
      <c r="D4" s="80"/>
      <c r="E4" s="80"/>
      <c r="F4" s="59"/>
      <c r="G4" s="59"/>
      <c r="H4" s="59"/>
      <c r="I4" s="60"/>
      <c r="J4" t="s" s="81">
        <v>24</v>
      </c>
      <c r="K4" s="82"/>
      <c r="L4" s="82"/>
      <c r="M4" s="82"/>
      <c r="N4" s="82"/>
      <c r="O4" s="83"/>
      <c r="P4" s="84"/>
      <c r="Q4" s="85"/>
      <c r="R4" t="s" s="86">
        <v>25</v>
      </c>
      <c r="S4" s="87"/>
      <c r="T4" s="88"/>
      <c r="U4" s="74"/>
      <c r="V4" s="74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91"/>
      <c r="AL4" t="s" s="92">
        <v>26</v>
      </c>
      <c r="AM4" s="93"/>
      <c r="AN4" s="59"/>
      <c r="AO4" s="59"/>
      <c r="AP4" s="51"/>
      <c r="AQ4" s="51"/>
      <c r="AR4" s="51"/>
      <c r="AS4" s="51"/>
      <c r="AT4" t="s" s="94">
        <v>27</v>
      </c>
      <c r="AU4" s="51"/>
      <c r="AV4" s="51"/>
      <c r="AW4" s="95"/>
      <c r="AX4" s="51"/>
      <c r="AY4" s="95"/>
      <c r="AZ4" s="51"/>
      <c r="BA4" s="51"/>
      <c r="BB4" s="51"/>
      <c r="BC4" s="51"/>
      <c r="BD4" s="51"/>
      <c r="BE4" s="51"/>
      <c r="BF4" s="51"/>
      <c r="BG4" s="51"/>
      <c r="BH4" s="51"/>
      <c r="BI4" s="52"/>
      <c r="BJ4" t="s" s="96">
        <v>28</v>
      </c>
      <c r="BK4" s="97">
        <v>2016</v>
      </c>
      <c r="BL4" s="97">
        <v>2015</v>
      </c>
      <c r="BM4" s="97">
        <v>2014</v>
      </c>
      <c r="BN4" t="s" s="98">
        <v>29</v>
      </c>
      <c r="BO4" s="97">
        <v>2012</v>
      </c>
      <c r="BP4" s="97">
        <v>2011</v>
      </c>
      <c r="BQ4" s="99">
        <v>2010</v>
      </c>
      <c r="BR4" s="100">
        <v>2009</v>
      </c>
      <c r="BS4" s="100">
        <v>2008</v>
      </c>
      <c r="BT4" s="100">
        <v>2007</v>
      </c>
      <c r="BU4" s="100">
        <v>2006</v>
      </c>
      <c r="BV4" s="100">
        <v>2005</v>
      </c>
      <c r="BW4" s="100">
        <v>2004</v>
      </c>
      <c r="BX4" s="100">
        <v>2003</v>
      </c>
      <c r="BY4" s="100">
        <v>2002</v>
      </c>
      <c r="BZ4" s="100">
        <v>2001</v>
      </c>
      <c r="CA4" s="101">
        <v>2000</v>
      </c>
      <c r="CB4" t="s" s="98">
        <v>30</v>
      </c>
      <c r="CC4" s="97"/>
      <c r="CD4" s="102"/>
      <c r="CE4" s="103"/>
      <c r="CF4" s="104"/>
      <c r="CG4" s="60"/>
      <c r="CH4" s="105"/>
      <c r="CI4" s="106"/>
      <c r="CJ4" s="106"/>
      <c r="CK4" s="106"/>
      <c r="CL4" s="107"/>
      <c r="CM4" t="s" s="108">
        <v>31</v>
      </c>
      <c r="CN4" s="101"/>
      <c r="CO4" s="41"/>
      <c r="CP4" t="s" s="109">
        <v>32</v>
      </c>
      <c r="CQ4" s="82"/>
      <c r="CR4" s="82"/>
      <c r="CS4" s="83"/>
    </row>
    <row r="5" ht="12.75" customHeight="1">
      <c r="A5" t="s" s="110">
        <v>33</v>
      </c>
      <c r="B5" t="s" s="110">
        <v>34</v>
      </c>
      <c r="C5" s="84"/>
      <c r="D5" t="s" s="111">
        <v>35</v>
      </c>
      <c r="E5" t="s" s="111">
        <v>36</v>
      </c>
      <c r="F5" t="s" s="108">
        <v>37</v>
      </c>
      <c r="G5" s="101"/>
      <c r="H5" s="112">
        <f>'Champions'!H5</f>
        <v>43039</v>
      </c>
      <c r="I5" t="s" s="113">
        <v>38</v>
      </c>
      <c r="J5" t="s" s="81">
        <v>39</v>
      </c>
      <c r="K5" s="83"/>
      <c r="L5" t="s" s="96">
        <v>40</v>
      </c>
      <c r="M5" s="114"/>
      <c r="N5" t="s" s="115">
        <v>41</v>
      </c>
      <c r="O5" s="83"/>
      <c r="P5" t="s" s="116">
        <v>42</v>
      </c>
      <c r="Q5" t="s" s="117">
        <v>43</v>
      </c>
      <c r="R5" t="s" s="98">
        <v>44</v>
      </c>
      <c r="S5" t="s" s="96">
        <v>45</v>
      </c>
      <c r="T5" t="s" s="96">
        <v>46</v>
      </c>
      <c r="U5" t="s" s="96">
        <v>47</v>
      </c>
      <c r="V5" t="s" s="96">
        <v>48</v>
      </c>
      <c r="W5" t="s" s="119">
        <v>47</v>
      </c>
      <c r="X5" t="s" s="120">
        <v>49</v>
      </c>
      <c r="Y5" t="s" s="121">
        <v>47</v>
      </c>
      <c r="Z5" t="s" s="122">
        <v>50</v>
      </c>
      <c r="AA5" t="s" s="119">
        <v>47</v>
      </c>
      <c r="AB5" t="s" s="120">
        <v>51</v>
      </c>
      <c r="AC5" t="s" s="123">
        <v>52</v>
      </c>
      <c r="AD5" t="s" s="124">
        <v>53</v>
      </c>
      <c r="AE5" t="s" s="124">
        <v>54</v>
      </c>
      <c r="AF5" t="s" s="96">
        <v>55</v>
      </c>
      <c r="AG5" t="s" s="124">
        <v>56</v>
      </c>
      <c r="AH5" t="s" s="124">
        <v>57</v>
      </c>
      <c r="AI5" t="s" s="124">
        <v>58</v>
      </c>
      <c r="AJ5" t="s" s="96">
        <v>53</v>
      </c>
      <c r="AK5" t="s" s="125">
        <v>59</v>
      </c>
      <c r="AL5" t="s" s="126">
        <v>60</v>
      </c>
      <c r="AM5" t="s" s="115">
        <v>60</v>
      </c>
      <c r="AN5" t="s" s="115">
        <v>60</v>
      </c>
      <c r="AO5" t="s" s="127">
        <v>60</v>
      </c>
      <c r="AP5" s="128"/>
      <c r="AQ5" s="129"/>
      <c r="AR5" s="129"/>
      <c r="AS5" s="130"/>
      <c r="AT5" s="130"/>
      <c r="AU5" t="s" s="131">
        <v>61</v>
      </c>
      <c r="AV5" s="130"/>
      <c r="AW5" s="130"/>
      <c r="AX5" s="132"/>
      <c r="AY5" s="132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t="s" s="133">
        <v>62</v>
      </c>
      <c r="BK5" t="s" s="134">
        <v>63</v>
      </c>
      <c r="BL5" t="s" s="134">
        <v>63</v>
      </c>
      <c r="BM5" t="s" s="134">
        <v>63</v>
      </c>
      <c r="BN5" t="s" s="134">
        <v>63</v>
      </c>
      <c r="BO5" t="s" s="134">
        <v>63</v>
      </c>
      <c r="BP5" t="s" s="134">
        <v>63</v>
      </c>
      <c r="BQ5" t="s" s="135">
        <v>63</v>
      </c>
      <c r="BR5" t="s" s="136">
        <v>63</v>
      </c>
      <c r="BS5" t="s" s="136">
        <v>63</v>
      </c>
      <c r="BT5" t="s" s="136">
        <v>63</v>
      </c>
      <c r="BU5" t="s" s="136">
        <v>63</v>
      </c>
      <c r="BV5" t="s" s="136">
        <v>63</v>
      </c>
      <c r="BW5" t="s" s="136">
        <v>63</v>
      </c>
      <c r="BX5" t="s" s="136">
        <v>63</v>
      </c>
      <c r="BY5" t="s" s="136">
        <v>63</v>
      </c>
      <c r="BZ5" t="s" s="136">
        <v>63</v>
      </c>
      <c r="CA5" t="s" s="137">
        <v>63</v>
      </c>
      <c r="CB5" t="s" s="134">
        <v>64</v>
      </c>
      <c r="CC5" t="s" s="134">
        <v>65</v>
      </c>
      <c r="CD5" s="102"/>
      <c r="CE5" t="s" s="98">
        <v>66</v>
      </c>
      <c r="CF5" t="s" s="98">
        <v>67</v>
      </c>
      <c r="CG5" t="s" s="98">
        <v>68</v>
      </c>
      <c r="CH5" t="s" s="140">
        <v>69</v>
      </c>
      <c r="CI5" s="8"/>
      <c r="CJ5" s="141"/>
      <c r="CK5" s="141"/>
      <c r="CL5" s="142"/>
      <c r="CM5" t="s" s="143">
        <v>70</v>
      </c>
      <c r="CN5" s="107"/>
      <c r="CO5" t="s" s="124">
        <v>71</v>
      </c>
      <c r="CP5" t="s" s="144">
        <v>72</v>
      </c>
      <c r="CQ5" t="s" s="145">
        <v>72</v>
      </c>
      <c r="CR5" t="s" s="144">
        <v>73</v>
      </c>
      <c r="CS5" t="s" s="145">
        <v>74</v>
      </c>
    </row>
    <row r="6" ht="12.75" customHeight="1">
      <c r="A6" t="s" s="146">
        <v>75</v>
      </c>
      <c r="B6" t="s" s="147">
        <v>76</v>
      </c>
      <c r="C6" t="s" s="147">
        <v>77</v>
      </c>
      <c r="D6" t="s" s="148">
        <v>78</v>
      </c>
      <c r="E6" t="s" s="148">
        <v>79</v>
      </c>
      <c r="F6" t="s" s="149">
        <v>80</v>
      </c>
      <c r="G6" t="s" s="150">
        <v>81</v>
      </c>
      <c r="H6" t="s" s="151">
        <v>82</v>
      </c>
      <c r="I6" t="s" s="152">
        <v>83</v>
      </c>
      <c r="J6" t="s" s="125">
        <v>84</v>
      </c>
      <c r="K6" t="s" s="125">
        <v>85</v>
      </c>
      <c r="L6" t="s" s="147">
        <v>86</v>
      </c>
      <c r="M6" t="s" s="125">
        <v>87</v>
      </c>
      <c r="N6" t="s" s="125">
        <v>88</v>
      </c>
      <c r="O6" t="s" s="125">
        <v>89</v>
      </c>
      <c r="P6" t="s" s="153">
        <v>90</v>
      </c>
      <c r="Q6" t="s" s="146">
        <v>91</v>
      </c>
      <c r="R6" t="s" s="154">
        <v>92</v>
      </c>
      <c r="S6" t="s" s="147">
        <v>93</v>
      </c>
      <c r="T6" t="s" s="147">
        <v>94</v>
      </c>
      <c r="U6" t="s" s="147">
        <v>95</v>
      </c>
      <c r="V6" t="s" s="147">
        <v>96</v>
      </c>
      <c r="W6" t="s" s="155">
        <v>97</v>
      </c>
      <c r="X6" t="s" s="156">
        <v>98</v>
      </c>
      <c r="Y6" t="s" s="157">
        <v>99</v>
      </c>
      <c r="Z6" t="s" s="158">
        <v>100</v>
      </c>
      <c r="AA6" t="s" s="155">
        <v>101</v>
      </c>
      <c r="AB6" t="s" s="156">
        <v>102</v>
      </c>
      <c r="AC6" t="s" s="159">
        <v>102</v>
      </c>
      <c r="AD6" t="s" s="160">
        <v>102</v>
      </c>
      <c r="AE6" t="s" s="160">
        <v>102</v>
      </c>
      <c r="AF6" t="s" s="147">
        <v>103</v>
      </c>
      <c r="AG6" t="s" s="160">
        <v>104</v>
      </c>
      <c r="AH6" t="s" s="160">
        <v>105</v>
      </c>
      <c r="AI6" t="s" s="160">
        <v>106</v>
      </c>
      <c r="AJ6" t="s" s="147">
        <v>107</v>
      </c>
      <c r="AK6" t="s" s="125">
        <v>108</v>
      </c>
      <c r="AL6" t="s" s="125">
        <v>109</v>
      </c>
      <c r="AM6" t="s" s="125">
        <v>110</v>
      </c>
      <c r="AN6" t="s" s="125">
        <v>71</v>
      </c>
      <c r="AO6" t="s" s="125">
        <v>111</v>
      </c>
      <c r="AP6" s="161">
        <v>2016</v>
      </c>
      <c r="AQ6" s="161">
        <v>2015</v>
      </c>
      <c r="AR6" s="161">
        <v>2014</v>
      </c>
      <c r="AS6" s="161">
        <v>2013</v>
      </c>
      <c r="AT6" t="s" s="162">
        <v>112</v>
      </c>
      <c r="AU6" s="161">
        <v>2012</v>
      </c>
      <c r="AV6" s="161">
        <v>2011</v>
      </c>
      <c r="AW6" t="s" s="162">
        <v>112</v>
      </c>
      <c r="AX6" s="161">
        <v>2010</v>
      </c>
      <c r="AY6" s="163">
        <v>2009</v>
      </c>
      <c r="AZ6" s="164">
        <v>2008</v>
      </c>
      <c r="BA6" s="164">
        <v>2007</v>
      </c>
      <c r="BB6" s="164">
        <v>2006</v>
      </c>
      <c r="BC6" s="164">
        <v>2005</v>
      </c>
      <c r="BD6" s="164">
        <v>2004</v>
      </c>
      <c r="BE6" s="164">
        <v>2003</v>
      </c>
      <c r="BF6" s="164">
        <v>2002</v>
      </c>
      <c r="BG6" s="164">
        <v>2001</v>
      </c>
      <c r="BH6" s="164">
        <v>2000</v>
      </c>
      <c r="BI6" s="165">
        <v>1999</v>
      </c>
      <c r="BJ6" t="s" s="147">
        <v>113</v>
      </c>
      <c r="BK6" s="166">
        <v>2015</v>
      </c>
      <c r="BL6" s="166">
        <v>2014</v>
      </c>
      <c r="BM6" s="166">
        <v>2013</v>
      </c>
      <c r="BN6" t="s" s="154">
        <v>114</v>
      </c>
      <c r="BO6" s="166">
        <v>2011</v>
      </c>
      <c r="BP6" s="166">
        <v>2010</v>
      </c>
      <c r="BQ6" s="105">
        <v>2009</v>
      </c>
      <c r="BR6" s="106">
        <v>2008</v>
      </c>
      <c r="BS6" s="106">
        <v>2007</v>
      </c>
      <c r="BT6" s="106">
        <v>2006</v>
      </c>
      <c r="BU6" s="106">
        <v>2005</v>
      </c>
      <c r="BV6" s="106">
        <v>2004</v>
      </c>
      <c r="BW6" s="106">
        <v>2003</v>
      </c>
      <c r="BX6" s="106">
        <v>2002</v>
      </c>
      <c r="BY6" s="106">
        <v>2001</v>
      </c>
      <c r="BZ6" s="106">
        <v>2000</v>
      </c>
      <c r="CA6" s="107">
        <v>1999</v>
      </c>
      <c r="CB6" t="s" s="154">
        <v>115</v>
      </c>
      <c r="CC6" t="s" s="154">
        <v>116</v>
      </c>
      <c r="CD6" t="s" s="147">
        <v>117</v>
      </c>
      <c r="CE6" t="s" s="154">
        <v>118</v>
      </c>
      <c r="CF6" t="s" s="154">
        <v>119</v>
      </c>
      <c r="CG6" t="s" s="154">
        <v>118</v>
      </c>
      <c r="CH6" s="168">
        <v>2017</v>
      </c>
      <c r="CI6" s="141">
        <v>2018</v>
      </c>
      <c r="CJ6" s="141">
        <v>2019</v>
      </c>
      <c r="CK6" s="141">
        <v>2020</v>
      </c>
      <c r="CL6" s="142">
        <v>2021</v>
      </c>
      <c r="CM6" t="s" s="169">
        <v>120</v>
      </c>
      <c r="CN6" t="s" s="170">
        <v>121</v>
      </c>
      <c r="CO6" t="s" s="160">
        <v>122</v>
      </c>
      <c r="CP6" t="s" s="171">
        <v>123</v>
      </c>
      <c r="CQ6" t="s" s="172">
        <v>124</v>
      </c>
      <c r="CR6" t="s" s="171">
        <v>125</v>
      </c>
      <c r="CS6" t="s" s="172">
        <v>125</v>
      </c>
    </row>
    <row r="7" ht="11.25" customHeight="1">
      <c r="A7" t="s" s="173">
        <v>126</v>
      </c>
      <c r="B7" t="s" s="110">
        <v>127</v>
      </c>
      <c r="C7" t="s" s="173">
        <v>128</v>
      </c>
      <c r="D7" s="174">
        <v>30</v>
      </c>
      <c r="E7" s="175">
        <v>94</v>
      </c>
      <c r="F7" t="s" s="118">
        <v>129</v>
      </c>
      <c r="G7" t="s" s="113">
        <v>129</v>
      </c>
      <c r="H7" s="176">
        <v>51.31</v>
      </c>
      <c r="I7" s="177">
        <v>1.559150263106607</v>
      </c>
      <c r="J7" s="178">
        <v>0.19</v>
      </c>
      <c r="K7" s="178">
        <v>0.2</v>
      </c>
      <c r="L7" s="177">
        <v>5.263157894736836</v>
      </c>
      <c r="M7" s="179">
        <v>43042</v>
      </c>
      <c r="N7" s="179">
        <v>43045</v>
      </c>
      <c r="O7" s="179">
        <v>43054</v>
      </c>
      <c r="P7" t="s" s="173">
        <v>130</v>
      </c>
      <c r="Q7" t="s" s="173">
        <v>131</v>
      </c>
      <c r="R7" s="180">
        <v>0.8</v>
      </c>
      <c r="S7" s="181">
        <v>32</v>
      </c>
      <c r="T7" s="182">
        <v>30.60522364914984</v>
      </c>
      <c r="U7" s="177">
        <v>20.524</v>
      </c>
      <c r="V7" s="183">
        <v>12</v>
      </c>
      <c r="W7" s="176">
        <v>2.5</v>
      </c>
      <c r="X7" s="184">
        <v>2.05</v>
      </c>
      <c r="Y7" s="185">
        <v>6.42</v>
      </c>
      <c r="Z7" s="186">
        <v>1.87</v>
      </c>
      <c r="AA7" s="176">
        <v>9.4</v>
      </c>
      <c r="AB7" s="187">
        <v>2</v>
      </c>
      <c r="AC7" s="188">
        <v>11.07</v>
      </c>
      <c r="AD7" s="189">
        <v>4.5</v>
      </c>
      <c r="AE7" s="189">
        <v>10</v>
      </c>
      <c r="AF7" s="190">
        <v>0</v>
      </c>
      <c r="AG7" s="191">
        <v>1316</v>
      </c>
      <c r="AH7" s="192">
        <v>0.5</v>
      </c>
      <c r="AI7" s="193">
        <v>0.18</v>
      </c>
      <c r="AJ7" s="194">
        <v>0.9675523961098855</v>
      </c>
      <c r="AK7" s="195">
        <v>1.085820844950696</v>
      </c>
      <c r="AL7" s="196">
        <v>7.317073170731714</v>
      </c>
      <c r="AM7" s="196">
        <v>5.21365061003245</v>
      </c>
      <c r="AN7" s="196">
        <v>4.353985782494485</v>
      </c>
      <c r="AO7" s="197">
        <v>4.009856508779941</v>
      </c>
      <c r="AP7" s="198">
        <v>0.72</v>
      </c>
      <c r="AQ7" s="194">
        <v>0.6709090909090909</v>
      </c>
      <c r="AR7" s="194">
        <v>0.6454545454545454</v>
      </c>
      <c r="AS7" s="198">
        <v>0.6181818181818182</v>
      </c>
      <c r="AT7" s="199"/>
      <c r="AU7" s="194">
        <v>0.6</v>
      </c>
      <c r="AV7" s="198">
        <v>0.5818181818181818</v>
      </c>
      <c r="AW7" s="199"/>
      <c r="AX7" s="200">
        <v>0.5545454545454545</v>
      </c>
      <c r="AY7" s="201">
        <v>0.5363636363636363</v>
      </c>
      <c r="AZ7" s="202">
        <v>0.5272727272727272</v>
      </c>
      <c r="BA7" s="203">
        <v>0.5090909090909091</v>
      </c>
      <c r="BB7" s="202">
        <v>0.4859454545454545</v>
      </c>
      <c r="BC7" s="202">
        <v>0.4049545454545455</v>
      </c>
      <c r="BD7" s="202">
        <v>0.3471090909090909</v>
      </c>
      <c r="BE7" s="202">
        <v>0.3057909090909091</v>
      </c>
      <c r="BF7" s="203">
        <v>0.2975272727272727</v>
      </c>
      <c r="BG7" s="202">
        <v>0.2939818181818182</v>
      </c>
      <c r="BH7" s="202">
        <v>0.2766</v>
      </c>
      <c r="BI7" s="204">
        <v>0.2398545454545455</v>
      </c>
      <c r="BJ7" s="200">
        <v>8.615399999999999</v>
      </c>
      <c r="BK7" s="205">
        <v>7.317073170731714</v>
      </c>
      <c r="BL7" s="205">
        <v>3.943661971831003</v>
      </c>
      <c r="BM7" s="205">
        <v>4.411764705882337</v>
      </c>
      <c r="BN7" s="205">
        <v>3.030303030303028</v>
      </c>
      <c r="BO7" s="205">
        <v>3.125</v>
      </c>
      <c r="BP7" s="205">
        <v>4.918032786885251</v>
      </c>
      <c r="BQ7" s="206">
        <v>3.389830508474567</v>
      </c>
      <c r="BR7" s="207">
        <v>1.724137931034475</v>
      </c>
      <c r="BS7" s="207">
        <v>3.571428571428559</v>
      </c>
      <c r="BT7" s="207">
        <v>4.762973771841228</v>
      </c>
      <c r="BU7" s="207">
        <v>20</v>
      </c>
      <c r="BV7" s="207">
        <v>16.66492064323504</v>
      </c>
      <c r="BW7" s="207">
        <v>13.51190653149805</v>
      </c>
      <c r="BX7" s="207">
        <v>2.777438279149358</v>
      </c>
      <c r="BY7" s="207">
        <v>1.206011503494331</v>
      </c>
      <c r="BZ7" s="207">
        <v>6.284099125747722</v>
      </c>
      <c r="CA7" s="208">
        <v>15.3198908429351</v>
      </c>
      <c r="CB7" s="205">
        <v>6.821086669086573</v>
      </c>
      <c r="CC7" s="205">
        <v>5.606098122147804</v>
      </c>
      <c r="CD7" t="s" s="110">
        <v>132</v>
      </c>
      <c r="CE7" s="209">
        <v>-14.61086395439891</v>
      </c>
      <c r="CF7" s="209">
        <v>5.913136045601092</v>
      </c>
      <c r="CG7" s="206">
        <v>61.37700531793101</v>
      </c>
      <c r="CH7" s="210">
        <v>0.7343999999999999</v>
      </c>
      <c r="CI7" s="211">
        <v>0.80784</v>
      </c>
      <c r="CJ7" s="212">
        <v>0.8886240000000001</v>
      </c>
      <c r="CK7" s="212">
        <v>0.9774864000000002</v>
      </c>
      <c r="CL7" s="210">
        <v>1.07523504</v>
      </c>
      <c r="CM7" s="211">
        <v>4.483585440000001</v>
      </c>
      <c r="CN7" s="208">
        <v>8.738229273046191</v>
      </c>
      <c r="CO7" s="213">
        <v>1.08</v>
      </c>
      <c r="CP7" s="214">
        <v>54.2</v>
      </c>
      <c r="CQ7" s="215">
        <v>-3.2</v>
      </c>
      <c r="CR7" s="216">
        <v>4.2</v>
      </c>
      <c r="CS7" s="217">
        <v>7.9</v>
      </c>
    </row>
    <row r="8" ht="11.25" customHeight="1">
      <c r="A8" t="s" s="116">
        <v>133</v>
      </c>
      <c r="B8" t="s" s="116">
        <v>134</v>
      </c>
      <c r="C8" t="s" s="116">
        <v>135</v>
      </c>
      <c r="D8" s="218">
        <v>59</v>
      </c>
      <c r="E8" s="219">
        <v>8</v>
      </c>
      <c r="F8" t="s" s="220">
        <v>55</v>
      </c>
      <c r="G8" t="s" s="221">
        <v>55</v>
      </c>
      <c r="H8" s="222">
        <v>230.19</v>
      </c>
      <c r="I8" s="223">
        <v>2.041791563491029</v>
      </c>
      <c r="J8" s="224">
        <v>1.11</v>
      </c>
      <c r="K8" s="224">
        <v>1.175</v>
      </c>
      <c r="L8" s="225">
        <v>5.85585585585584</v>
      </c>
      <c r="M8" s="226">
        <v>42781</v>
      </c>
      <c r="N8" s="226">
        <v>42783</v>
      </c>
      <c r="O8" s="226">
        <v>42806</v>
      </c>
      <c r="P8" t="s" s="227">
        <v>136</v>
      </c>
      <c r="Q8" s="85"/>
      <c r="R8" s="225">
        <v>4.7</v>
      </c>
      <c r="S8" s="228">
        <v>52.45535714285714</v>
      </c>
      <c r="T8" s="229">
        <v>268.3037857142234</v>
      </c>
      <c r="U8" s="223">
        <v>25.69084821428571</v>
      </c>
      <c r="V8" s="230">
        <v>12</v>
      </c>
      <c r="W8" s="222">
        <v>8.960000000000001</v>
      </c>
      <c r="X8" s="231">
        <v>2.73</v>
      </c>
      <c r="Y8" s="232">
        <v>4.39</v>
      </c>
      <c r="Z8" s="233">
        <v>11.88</v>
      </c>
      <c r="AA8" s="222">
        <v>45.4</v>
      </c>
      <c r="AB8" s="234">
        <v>7.6</v>
      </c>
      <c r="AC8" s="235">
        <v>6</v>
      </c>
      <c r="AD8" s="236">
        <v>6.5</v>
      </c>
      <c r="AE8" s="236">
        <v>9.41</v>
      </c>
      <c r="AF8" s="237">
        <v>19</v>
      </c>
      <c r="AG8" s="238">
        <v>136052</v>
      </c>
      <c r="AH8" s="239">
        <v>9.699999999999999</v>
      </c>
      <c r="AI8" s="240">
        <v>0.97</v>
      </c>
      <c r="AJ8" s="241">
        <v>2.31968221422499</v>
      </c>
      <c r="AK8" s="242">
        <v>1.637389853448054</v>
      </c>
      <c r="AL8" s="243">
        <v>8.292682926829297</v>
      </c>
      <c r="AM8" s="243">
        <v>20.46191173670071</v>
      </c>
      <c r="AN8" s="243">
        <v>15.07793439246243</v>
      </c>
      <c r="AO8" s="244">
        <v>9.208518277251422</v>
      </c>
      <c r="AP8" s="241">
        <v>4.44</v>
      </c>
      <c r="AQ8" s="241">
        <v>4.1</v>
      </c>
      <c r="AR8" s="241">
        <v>3.42</v>
      </c>
      <c r="AS8" s="241">
        <v>2.54</v>
      </c>
      <c r="AT8" s="245"/>
      <c r="AU8" s="241">
        <v>2.36</v>
      </c>
      <c r="AV8" s="241">
        <v>2.2</v>
      </c>
      <c r="AW8" s="245"/>
      <c r="AX8" s="246">
        <v>2.1</v>
      </c>
      <c r="AY8" s="247">
        <v>2.04</v>
      </c>
      <c r="AZ8" s="248">
        <v>2</v>
      </c>
      <c r="BA8" s="248">
        <v>1.92</v>
      </c>
      <c r="BB8" s="248">
        <v>1.84</v>
      </c>
      <c r="BC8" s="248">
        <v>1.68</v>
      </c>
      <c r="BD8" s="248">
        <v>1.44</v>
      </c>
      <c r="BE8" s="248">
        <v>1.32</v>
      </c>
      <c r="BF8" s="248">
        <v>1.24</v>
      </c>
      <c r="BG8" s="248">
        <v>1.2</v>
      </c>
      <c r="BH8" s="248">
        <v>1.16</v>
      </c>
      <c r="BI8" s="249">
        <v>1.12</v>
      </c>
      <c r="BJ8" s="246">
        <v>38.12</v>
      </c>
      <c r="BK8" s="250">
        <v>8.292682926829297</v>
      </c>
      <c r="BL8" s="250">
        <v>19.8830409356725</v>
      </c>
      <c r="BM8" s="250">
        <v>34.64566929133859</v>
      </c>
      <c r="BN8" s="250">
        <v>7.627118644067798</v>
      </c>
      <c r="BO8" s="250">
        <v>7.272727272727253</v>
      </c>
      <c r="BP8" s="250">
        <v>4.761904761904767</v>
      </c>
      <c r="BQ8" s="251">
        <v>2.941176470588247</v>
      </c>
      <c r="BR8" s="252">
        <v>2</v>
      </c>
      <c r="BS8" s="252">
        <v>4.166666666666674</v>
      </c>
      <c r="BT8" s="252">
        <v>4.347826086956519</v>
      </c>
      <c r="BU8" s="252">
        <v>9.523809523809534</v>
      </c>
      <c r="BV8" s="252">
        <v>16.66666666666667</v>
      </c>
      <c r="BW8" s="252">
        <v>9.090909090909083</v>
      </c>
      <c r="BX8" s="252">
        <v>6.451612903225823</v>
      </c>
      <c r="BY8" s="252">
        <v>3.333333333333344</v>
      </c>
      <c r="BZ8" s="252">
        <v>3.448275862068972</v>
      </c>
      <c r="CA8" s="253">
        <v>3.571428571428559</v>
      </c>
      <c r="CB8" s="250">
        <v>8.707344059305507</v>
      </c>
      <c r="CC8" s="250">
        <v>7.995163831994017</v>
      </c>
      <c r="CD8" t="s" s="116">
        <v>137</v>
      </c>
      <c r="CE8" s="254">
        <v>-8.571122258332249</v>
      </c>
      <c r="CF8" s="254">
        <v>17.11972595595346</v>
      </c>
      <c r="CG8" s="250">
        <v>77.32258002390675</v>
      </c>
      <c r="CH8" s="255">
        <v>4.77744</v>
      </c>
      <c r="CI8" s="256">
        <v>5.064086400000001</v>
      </c>
      <c r="CJ8" s="257">
        <v>5.540616930240001</v>
      </c>
      <c r="CK8" s="257">
        <v>6.061988983375586</v>
      </c>
      <c r="CL8" s="258">
        <v>6.632422146711229</v>
      </c>
      <c r="CM8" s="256">
        <v>28.07655446032681</v>
      </c>
      <c r="CN8" s="253">
        <v>12.19712170829611</v>
      </c>
      <c r="CO8" s="259">
        <v>1.07</v>
      </c>
      <c r="CP8" s="260">
        <v>40.5</v>
      </c>
      <c r="CQ8" s="261">
        <v>-3.7</v>
      </c>
      <c r="CR8" s="262">
        <v>8</v>
      </c>
      <c r="CS8" s="263">
        <v>14.9</v>
      </c>
    </row>
    <row r="9" ht="11.25" customHeight="1">
      <c r="A9" t="s" s="116">
        <v>486</v>
      </c>
      <c r="B9" t="s" s="116">
        <v>487</v>
      </c>
      <c r="C9" t="s" s="116">
        <v>181</v>
      </c>
      <c r="D9" s="218">
        <v>24</v>
      </c>
      <c r="E9" s="219">
        <v>116</v>
      </c>
      <c r="F9" t="s" s="220">
        <v>55</v>
      </c>
      <c r="G9" t="s" s="221">
        <v>55</v>
      </c>
      <c r="H9" s="222">
        <v>59.2</v>
      </c>
      <c r="I9" s="223">
        <v>0.9459459459459461</v>
      </c>
      <c r="J9" s="318">
        <v>0.12</v>
      </c>
      <c r="K9" s="318">
        <v>0.14</v>
      </c>
      <c r="L9" s="223">
        <v>16.66666666666667</v>
      </c>
      <c r="M9" s="226">
        <v>42762</v>
      </c>
      <c r="N9" s="226">
        <v>42766</v>
      </c>
      <c r="O9" s="226">
        <v>42781</v>
      </c>
      <c r="P9" t="s" s="227">
        <v>130</v>
      </c>
      <c r="Q9" s="325"/>
      <c r="R9" s="225">
        <v>0.5600000000000001</v>
      </c>
      <c r="S9" s="228">
        <v>27.45098039215686</v>
      </c>
      <c r="T9" s="229">
        <v>186.1813797840039</v>
      </c>
      <c r="U9" s="223">
        <v>29.01960784313725</v>
      </c>
      <c r="V9" s="230">
        <v>12</v>
      </c>
      <c r="W9" s="222">
        <v>2.04</v>
      </c>
      <c r="X9" s="231">
        <v>3.63</v>
      </c>
      <c r="Y9" s="232">
        <v>3.49</v>
      </c>
      <c r="Z9" s="233">
        <v>6.35</v>
      </c>
      <c r="AA9" s="222">
        <v>21.9</v>
      </c>
      <c r="AB9" s="234">
        <v>16.8</v>
      </c>
      <c r="AC9" s="235">
        <v>12.23</v>
      </c>
      <c r="AD9" s="236">
        <v>25.3</v>
      </c>
      <c r="AE9" s="236">
        <v>8</v>
      </c>
      <c r="AF9" s="237">
        <v>11</v>
      </c>
      <c r="AG9" s="238">
        <v>10226</v>
      </c>
      <c r="AH9" s="239">
        <v>0.7</v>
      </c>
      <c r="AI9" s="240">
        <v>0.23</v>
      </c>
      <c r="AJ9" s="241">
        <v>1.035235924744611</v>
      </c>
      <c r="AK9" s="242">
        <v>1.64999196828066</v>
      </c>
      <c r="AL9" s="243">
        <v>26.31578947368421</v>
      </c>
      <c r="AM9" s="243">
        <v>27.79223541088294</v>
      </c>
      <c r="AN9" s="243">
        <v>26.19146889603865</v>
      </c>
      <c r="AO9" s="244">
        <v>15.87369478127274</v>
      </c>
      <c r="AP9" s="241">
        <v>0.48</v>
      </c>
      <c r="AQ9" s="241">
        <v>0.38</v>
      </c>
      <c r="AR9" s="241">
        <v>0.3</v>
      </c>
      <c r="AS9" s="241">
        <v>0.23</v>
      </c>
      <c r="AT9" s="245"/>
      <c r="AU9" s="241">
        <v>0.18</v>
      </c>
      <c r="AV9" s="241">
        <v>0.15</v>
      </c>
      <c r="AW9" s="245"/>
      <c r="AX9" s="246">
        <v>0.135</v>
      </c>
      <c r="AY9" s="247">
        <v>0.1283333333333333</v>
      </c>
      <c r="AZ9" s="248">
        <v>0.1233333333333333</v>
      </c>
      <c r="BA9" s="248">
        <v>0.1166666666666667</v>
      </c>
      <c r="BB9" s="248">
        <v>0.11</v>
      </c>
      <c r="BC9" s="317">
        <v>0.1066666666666667</v>
      </c>
      <c r="BD9" s="248">
        <v>0.1033333333333333</v>
      </c>
      <c r="BE9" s="248">
        <v>0.09666666666666666</v>
      </c>
      <c r="BF9" s="248">
        <v>0.09</v>
      </c>
      <c r="BG9" s="317">
        <v>0.08666666666666667</v>
      </c>
      <c r="BH9" s="248">
        <v>0.08333333333333333</v>
      </c>
      <c r="BI9" s="401">
        <v>0.08</v>
      </c>
      <c r="BJ9" s="246">
        <v>2.98</v>
      </c>
      <c r="BK9" s="250">
        <v>26.31578947368421</v>
      </c>
      <c r="BL9" s="250">
        <v>26.66666666666668</v>
      </c>
      <c r="BM9" s="250">
        <v>30.43478260869563</v>
      </c>
      <c r="BN9" s="250">
        <v>27.77777777777779</v>
      </c>
      <c r="BO9" s="250">
        <v>20</v>
      </c>
      <c r="BP9" s="250">
        <v>11.11111111111109</v>
      </c>
      <c r="BQ9" s="251">
        <v>5.194805194805197</v>
      </c>
      <c r="BR9" s="252">
        <v>4.054054054054057</v>
      </c>
      <c r="BS9" s="252">
        <v>5.714285714285738</v>
      </c>
      <c r="BT9" s="252">
        <v>6.060606060606055</v>
      </c>
      <c r="BU9" s="252">
        <v>3.125</v>
      </c>
      <c r="BV9" s="252">
        <v>3.2258064516129</v>
      </c>
      <c r="BW9" s="252">
        <v>6.896551724137923</v>
      </c>
      <c r="BX9" s="252">
        <v>7.407407407407418</v>
      </c>
      <c r="BY9" s="252">
        <v>3.846153846153832</v>
      </c>
      <c r="BZ9" s="252">
        <v>4</v>
      </c>
      <c r="CA9" s="253">
        <v>4.166666666666652</v>
      </c>
      <c r="CB9" s="250">
        <v>11.52926263280384</v>
      </c>
      <c r="CC9" s="250">
        <v>9.848339054678407</v>
      </c>
      <c r="CD9" t="s" s="116">
        <v>137</v>
      </c>
      <c r="CE9" s="254">
        <v>-1.882193001152658</v>
      </c>
      <c r="CF9" s="254">
        <v>27.1374148419846</v>
      </c>
      <c r="CG9" s="250">
        <v>79.57294117647058</v>
      </c>
      <c r="CH9" s="255">
        <v>0.528</v>
      </c>
      <c r="CI9" s="256">
        <v>0.5808000000000001</v>
      </c>
      <c r="CJ9" s="257">
        <v>0.6272640000000002</v>
      </c>
      <c r="CK9" s="257">
        <v>0.6774451200000002</v>
      </c>
      <c r="CL9" s="258">
        <v>0.7316407296000003</v>
      </c>
      <c r="CM9" s="256">
        <v>3.145149849600001</v>
      </c>
      <c r="CN9" s="253">
        <v>5.312753124324326</v>
      </c>
      <c r="CO9" s="259">
        <v>1.53</v>
      </c>
      <c r="CP9" s="260">
        <v>35.6</v>
      </c>
      <c r="CQ9" s="261">
        <v>-4.8</v>
      </c>
      <c r="CR9" s="262">
        <v>1.3</v>
      </c>
      <c r="CS9" s="263">
        <v>9.1</v>
      </c>
    </row>
    <row r="10" ht="11.25" customHeight="1">
      <c r="A10" t="s" s="227">
        <v>488</v>
      </c>
      <c r="B10" t="s" s="116">
        <v>489</v>
      </c>
      <c r="C10" t="s" s="116">
        <v>490</v>
      </c>
      <c r="D10" s="218">
        <v>14</v>
      </c>
      <c r="E10" s="219">
        <v>230</v>
      </c>
      <c r="F10" t="s" s="220">
        <v>129</v>
      </c>
      <c r="G10" t="s" s="221">
        <v>129</v>
      </c>
      <c r="H10" s="493">
        <v>36.8</v>
      </c>
      <c r="I10" s="223">
        <v>0.2989130434782609</v>
      </c>
      <c r="J10" s="224">
        <v>0.025</v>
      </c>
      <c r="K10" s="224">
        <v>0.0275</v>
      </c>
      <c r="L10" s="223">
        <v>9.999999999999986</v>
      </c>
      <c r="M10" s="323">
        <v>42712</v>
      </c>
      <c r="N10" s="323">
        <v>42716</v>
      </c>
      <c r="O10" s="323">
        <v>42738</v>
      </c>
      <c r="P10" t="s" s="227">
        <v>201</v>
      </c>
      <c r="Q10" s="85"/>
      <c r="R10" s="225">
        <v>0.11</v>
      </c>
      <c r="S10" s="228">
        <v>5.641025641025641</v>
      </c>
      <c r="T10" s="229">
        <v>19.05803129068957</v>
      </c>
      <c r="U10" s="223">
        <v>18.87179487179487</v>
      </c>
      <c r="V10" s="230">
        <v>12</v>
      </c>
      <c r="W10" s="222">
        <v>1.95</v>
      </c>
      <c r="X10" s="231">
        <v>1.58</v>
      </c>
      <c r="Y10" s="232">
        <v>0.87</v>
      </c>
      <c r="Z10" s="233">
        <v>1.69</v>
      </c>
      <c r="AA10" t="s" s="399">
        <v>143</v>
      </c>
      <c r="AB10" s="234">
        <v>2.7</v>
      </c>
      <c r="AC10" s="235">
        <v>16.86</v>
      </c>
      <c r="AD10" s="236">
        <v>5.9</v>
      </c>
      <c r="AE10" s="236">
        <v>12</v>
      </c>
      <c r="AF10" s="237">
        <v>12</v>
      </c>
      <c r="AG10" s="238">
        <v>2809</v>
      </c>
      <c r="AH10" s="239">
        <v>1</v>
      </c>
      <c r="AI10" t="s" s="416">
        <v>143</v>
      </c>
      <c r="AJ10" s="241">
        <v>2.368187272407048</v>
      </c>
      <c r="AK10" s="242">
        <v>1.349372483192401</v>
      </c>
      <c r="AL10" s="243">
        <v>6.382978723404253</v>
      </c>
      <c r="AM10" s="243">
        <v>13.71830097629765</v>
      </c>
      <c r="AN10" s="243">
        <v>13.97230490720158</v>
      </c>
      <c r="AO10" s="244">
        <v>10.35466861910903</v>
      </c>
      <c r="AP10" s="241">
        <v>0.1</v>
      </c>
      <c r="AQ10" s="241">
        <v>0.094</v>
      </c>
      <c r="AR10" s="241">
        <v>0.08599999999999999</v>
      </c>
      <c r="AS10" s="241">
        <v>0.068</v>
      </c>
      <c r="AT10" s="245"/>
      <c r="AU10" s="241">
        <v>0.06</v>
      </c>
      <c r="AV10" s="241">
        <v>0.052</v>
      </c>
      <c r="AW10" s="245"/>
      <c r="AX10" s="246">
        <v>0.048</v>
      </c>
      <c r="AY10" s="247">
        <v>0.045333</v>
      </c>
      <c r="AZ10" s="248">
        <v>0.042667</v>
      </c>
      <c r="BA10" s="248">
        <v>0.04</v>
      </c>
      <c r="BB10" s="317">
        <v>0.037333</v>
      </c>
      <c r="BC10" s="248">
        <v>0.035333</v>
      </c>
      <c r="BD10" s="248">
        <v>0.02645</v>
      </c>
      <c r="BE10" s="317">
        <v>0.01186</v>
      </c>
      <c r="BF10" s="317">
        <v>0.01186</v>
      </c>
      <c r="BG10" s="317">
        <v>0.01186</v>
      </c>
      <c r="BH10" s="317">
        <v>0.01186</v>
      </c>
      <c r="BI10" s="249">
        <v>0.01186</v>
      </c>
      <c r="BJ10" s="246">
        <v>0.7944159999999999</v>
      </c>
      <c r="BK10" s="250">
        <v>6.382978723404253</v>
      </c>
      <c r="BL10" s="250">
        <v>9.302325581395365</v>
      </c>
      <c r="BM10" s="250">
        <v>26.47058823529409</v>
      </c>
      <c r="BN10" s="250">
        <v>13.33333333333335</v>
      </c>
      <c r="BO10" s="250">
        <v>15.3846153846154</v>
      </c>
      <c r="BP10" s="250">
        <v>8.333333333333325</v>
      </c>
      <c r="BQ10" s="251">
        <v>5.883131493613925</v>
      </c>
      <c r="BR10" s="252">
        <v>6.248388684463402</v>
      </c>
      <c r="BS10" s="252">
        <v>6.667499999999982</v>
      </c>
      <c r="BT10" s="252">
        <v>7.143813784051645</v>
      </c>
      <c r="BU10" s="252">
        <v>5.660430758780732</v>
      </c>
      <c r="BV10" s="252">
        <v>33.58412098298678</v>
      </c>
      <c r="BW10" s="252">
        <v>123.0185497470489</v>
      </c>
      <c r="BX10" s="252">
        <v>0</v>
      </c>
      <c r="BY10" s="252">
        <v>0</v>
      </c>
      <c r="BZ10" s="252">
        <v>0</v>
      </c>
      <c r="CA10" s="253">
        <v>0</v>
      </c>
      <c r="CB10" s="250">
        <v>15.73018294366595</v>
      </c>
      <c r="CC10" s="250">
        <v>28.25103814831575</v>
      </c>
      <c r="CD10" t="s" s="116">
        <v>302</v>
      </c>
      <c r="CE10" s="254">
        <v>-4.600576921115028</v>
      </c>
      <c r="CF10" s="254">
        <v>14.27121795067984</v>
      </c>
      <c r="CG10" s="250">
        <v>79.25020731042008</v>
      </c>
      <c r="CH10" s="255">
        <v>0.1027</v>
      </c>
      <c r="CI10" s="256">
        <v>0.11297</v>
      </c>
      <c r="CJ10" s="257">
        <v>0.124267</v>
      </c>
      <c r="CK10" s="257">
        <v>0.1366937000000001</v>
      </c>
      <c r="CL10" s="258">
        <v>0.1503630700000001</v>
      </c>
      <c r="CM10" s="256">
        <v>0.6269937700000001</v>
      </c>
      <c r="CN10" s="253">
        <v>1.703787418478262</v>
      </c>
      <c r="CO10" s="259">
        <v>0.27</v>
      </c>
      <c r="CP10" s="260">
        <v>50.6</v>
      </c>
      <c r="CQ10" s="261">
        <v>-23.7</v>
      </c>
      <c r="CR10" s="262">
        <v>-13.1</v>
      </c>
      <c r="CS10" s="263">
        <v>0.5</v>
      </c>
    </row>
    <row r="11" ht="11.25" customHeight="1">
      <c r="A11" t="s" s="146">
        <v>1053</v>
      </c>
      <c r="B11" t="s" s="146">
        <v>1054</v>
      </c>
      <c r="C11" t="s" s="273">
        <v>518</v>
      </c>
      <c r="D11" s="267">
        <v>6</v>
      </c>
      <c r="E11" s="85">
        <v>702</v>
      </c>
      <c r="F11" t="s" s="151">
        <v>55</v>
      </c>
      <c r="G11" t="s" s="152">
        <v>55</v>
      </c>
      <c r="H11" s="496">
        <v>90.25</v>
      </c>
      <c r="I11" s="269">
        <v>3.146814404432133</v>
      </c>
      <c r="J11" s="270">
        <v>0.64</v>
      </c>
      <c r="K11" s="270">
        <v>0.71</v>
      </c>
      <c r="L11" s="269">
        <v>10.9375</v>
      </c>
      <c r="M11" s="272">
        <v>43111</v>
      </c>
      <c r="N11" s="272">
        <v>43112</v>
      </c>
      <c r="O11" s="272">
        <v>43146</v>
      </c>
      <c r="P11" t="s" s="273">
        <v>130</v>
      </c>
      <c r="Q11" t="s" s="637">
        <v>1055</v>
      </c>
      <c r="R11" s="271">
        <v>2.84</v>
      </c>
      <c r="S11" s="275">
        <v>69.26829268292684</v>
      </c>
      <c r="T11" s="276">
        <v>383.9522250156114</v>
      </c>
      <c r="U11" s="269">
        <v>22.01219512195122</v>
      </c>
      <c r="V11" s="277">
        <v>12</v>
      </c>
      <c r="W11" s="268">
        <v>4.1</v>
      </c>
      <c r="X11" s="278">
        <v>1.55</v>
      </c>
      <c r="Y11" s="279">
        <v>5.39</v>
      </c>
      <c r="Z11" s="280">
        <v>23.94</v>
      </c>
      <c r="AA11" s="515">
        <v>114.1</v>
      </c>
      <c r="AB11" s="281">
        <v>16.2</v>
      </c>
      <c r="AC11" s="282">
        <v>18.54</v>
      </c>
      <c r="AD11" s="283">
        <v>10.9</v>
      </c>
      <c r="AE11" s="283">
        <v>14.21</v>
      </c>
      <c r="AF11" s="284">
        <v>22</v>
      </c>
      <c r="AG11" s="285">
        <v>143949</v>
      </c>
      <c r="AH11" s="286">
        <v>0.1</v>
      </c>
      <c r="AI11" s="287">
        <v>6.2</v>
      </c>
      <c r="AJ11" t="s" s="368">
        <v>143</v>
      </c>
      <c r="AK11" t="s" s="368">
        <v>143</v>
      </c>
      <c r="AL11" s="290">
        <v>12.87128712871286</v>
      </c>
      <c r="AM11" s="290">
        <v>12.53085573385659</v>
      </c>
      <c r="AN11" t="s" s="368">
        <v>143</v>
      </c>
      <c r="AO11" t="s" s="368">
        <v>143</v>
      </c>
      <c r="AP11" s="288">
        <v>2.28</v>
      </c>
      <c r="AQ11" s="288">
        <v>2.02</v>
      </c>
      <c r="AR11" s="288">
        <v>1.66</v>
      </c>
      <c r="AS11" s="288">
        <v>1.6</v>
      </c>
      <c r="AT11" s="292"/>
      <c r="AU11" s="510">
        <v>0</v>
      </c>
      <c r="AV11" s="510">
        <v>0</v>
      </c>
      <c r="AW11" s="292"/>
      <c r="AX11" s="524">
        <v>0</v>
      </c>
      <c r="AY11" s="403">
        <v>0</v>
      </c>
      <c r="AZ11" s="426">
        <v>0</v>
      </c>
      <c r="BA11" s="426">
        <v>0</v>
      </c>
      <c r="BB11" s="426">
        <v>0</v>
      </c>
      <c r="BC11" s="426">
        <v>0</v>
      </c>
      <c r="BD11" s="426">
        <v>0</v>
      </c>
      <c r="BE11" s="426">
        <v>0</v>
      </c>
      <c r="BF11" s="426">
        <v>0</v>
      </c>
      <c r="BG11" s="426">
        <v>0</v>
      </c>
      <c r="BH11" s="426">
        <v>0</v>
      </c>
      <c r="BI11" s="494">
        <v>0</v>
      </c>
      <c r="BJ11" s="293">
        <v>7.56</v>
      </c>
      <c r="BK11" s="297">
        <v>12.87128712871286</v>
      </c>
      <c r="BL11" s="297">
        <v>21.68674698795181</v>
      </c>
      <c r="BM11" s="297">
        <v>3.749999999999987</v>
      </c>
      <c r="BN11" s="297">
        <v>0</v>
      </c>
      <c r="BO11" s="297">
        <v>0</v>
      </c>
      <c r="BP11" s="297">
        <v>0</v>
      </c>
      <c r="BQ11" s="615">
        <v>0</v>
      </c>
      <c r="BR11" s="299">
        <v>0</v>
      </c>
      <c r="BS11" s="299">
        <v>0</v>
      </c>
      <c r="BT11" s="299">
        <v>0</v>
      </c>
      <c r="BU11" s="299">
        <v>0</v>
      </c>
      <c r="BV11" s="299">
        <v>0</v>
      </c>
      <c r="BW11" s="299">
        <v>0</v>
      </c>
      <c r="BX11" s="299">
        <v>0</v>
      </c>
      <c r="BY11" s="299">
        <v>0</v>
      </c>
      <c r="BZ11" s="299">
        <v>0</v>
      </c>
      <c r="CA11" s="300">
        <v>0</v>
      </c>
      <c r="CB11" s="297">
        <v>2.253413771568509</v>
      </c>
      <c r="CC11" s="297">
        <v>5.75849079303514</v>
      </c>
      <c r="CD11" t="s" s="146">
        <v>188</v>
      </c>
      <c r="CE11" t="s" s="502">
        <v>143</v>
      </c>
      <c r="CF11" t="s" s="502">
        <v>143</v>
      </c>
      <c r="CG11" s="297">
        <v>58.22865810529645</v>
      </c>
      <c r="CH11" s="302">
        <v>2.508</v>
      </c>
      <c r="CI11" s="303">
        <v>2.7588</v>
      </c>
      <c r="CJ11" s="304">
        <v>3.034680000000001</v>
      </c>
      <c r="CK11" s="304">
        <v>3.338148000000001</v>
      </c>
      <c r="CL11" s="305">
        <v>3.671962800000002</v>
      </c>
      <c r="CM11" s="303">
        <v>15.3115908</v>
      </c>
      <c r="CN11" s="300">
        <v>16.96575157894737</v>
      </c>
      <c r="CO11" s="306">
        <v>1.53</v>
      </c>
      <c r="CP11" s="307">
        <v>62.1</v>
      </c>
      <c r="CQ11" s="308">
        <v>-8.199999999999999</v>
      </c>
      <c r="CR11" s="307">
        <v>5.3</v>
      </c>
      <c r="CS11" s="308">
        <v>26.3</v>
      </c>
    </row>
    <row r="12" ht="11.25" customHeight="1">
      <c r="A12" t="s" s="110">
        <v>138</v>
      </c>
      <c r="B12" t="s" s="110">
        <v>139</v>
      </c>
      <c r="C12" t="s" s="110">
        <v>140</v>
      </c>
      <c r="D12" s="174">
        <v>50</v>
      </c>
      <c r="E12" s="219">
        <v>20</v>
      </c>
      <c r="F12" t="s" s="118">
        <v>141</v>
      </c>
      <c r="G12" t="s" s="113">
        <v>55</v>
      </c>
      <c r="H12" s="176">
        <v>41.97</v>
      </c>
      <c r="I12" s="177">
        <v>1.62020490826781</v>
      </c>
      <c r="J12" s="311">
        <v>0.165</v>
      </c>
      <c r="K12" s="311">
        <v>0.17</v>
      </c>
      <c r="L12" s="180">
        <v>3.030303030303028</v>
      </c>
      <c r="M12" s="179">
        <v>42738</v>
      </c>
      <c r="N12" s="179">
        <v>42740</v>
      </c>
      <c r="O12" s="179">
        <v>42772</v>
      </c>
      <c r="P12" t="s" s="173">
        <v>142</v>
      </c>
      <c r="Q12" s="718"/>
      <c r="R12" s="180">
        <v>0.68</v>
      </c>
      <c r="S12" s="181">
        <v>42.76729559748428</v>
      </c>
      <c r="T12" s="182">
        <v>68.84289895729071</v>
      </c>
      <c r="U12" s="177">
        <v>26.39622641509434</v>
      </c>
      <c r="V12" s="183">
        <v>10</v>
      </c>
      <c r="W12" s="176">
        <v>1.59</v>
      </c>
      <c r="X12" s="184">
        <v>5.18</v>
      </c>
      <c r="Y12" s="185">
        <v>0.52</v>
      </c>
      <c r="Z12" s="186">
        <v>2.43</v>
      </c>
      <c r="AA12" s="176">
        <v>1.6</v>
      </c>
      <c r="AB12" s="187">
        <v>16.2</v>
      </c>
      <c r="AC12" s="188">
        <v>8.43</v>
      </c>
      <c r="AD12" s="189">
        <v>-2.9</v>
      </c>
      <c r="AE12" s="189">
        <v>5.1</v>
      </c>
      <c r="AF12" s="190">
        <v>6</v>
      </c>
      <c r="AG12" s="191">
        <v>2737</v>
      </c>
      <c r="AH12" s="192">
        <v>0.7</v>
      </c>
      <c r="AI12" s="193">
        <v>0.27</v>
      </c>
      <c r="AJ12" t="s" s="338">
        <v>143</v>
      </c>
      <c r="AK12" s="195">
        <v>0.8073148771753217</v>
      </c>
      <c r="AL12" s="196">
        <v>3.125</v>
      </c>
      <c r="AM12" s="196">
        <v>3.228011545636722</v>
      </c>
      <c r="AN12" s="196">
        <v>3.340648293877924</v>
      </c>
      <c r="AO12" s="197">
        <v>4.137974399241062</v>
      </c>
      <c r="AP12" s="194">
        <v>0.66</v>
      </c>
      <c r="AQ12" s="194">
        <v>0.64</v>
      </c>
      <c r="AR12" s="194">
        <v>0.62</v>
      </c>
      <c r="AS12" s="194">
        <v>0.6</v>
      </c>
      <c r="AT12" t="s" s="356">
        <v>112</v>
      </c>
      <c r="AU12" s="194">
        <v>0.58</v>
      </c>
      <c r="AV12" s="194">
        <v>0.5600000000000001</v>
      </c>
      <c r="AW12" s="199"/>
      <c r="AX12" s="200">
        <v>0.54</v>
      </c>
      <c r="AY12" s="201">
        <v>0.52</v>
      </c>
      <c r="AZ12" s="202">
        <v>0.5</v>
      </c>
      <c r="BA12" s="202">
        <v>0.48</v>
      </c>
      <c r="BB12" s="202">
        <v>0.44</v>
      </c>
      <c r="BC12" s="202">
        <v>0.42</v>
      </c>
      <c r="BD12" s="202">
        <v>0.4</v>
      </c>
      <c r="BE12" s="202">
        <v>0.38</v>
      </c>
      <c r="BF12" s="202">
        <v>0.36</v>
      </c>
      <c r="BG12" s="202">
        <v>0.33</v>
      </c>
      <c r="BH12" s="202">
        <v>0.31</v>
      </c>
      <c r="BI12" s="314">
        <v>0.28</v>
      </c>
      <c r="BJ12" s="200">
        <v>8.619999999999999</v>
      </c>
      <c r="BK12" s="205">
        <v>3.125</v>
      </c>
      <c r="BL12" s="205">
        <v>3.2258064516129</v>
      </c>
      <c r="BM12" s="205">
        <v>3.333333333333344</v>
      </c>
      <c r="BN12" s="205">
        <v>3.448275862068972</v>
      </c>
      <c r="BO12" s="205">
        <v>3.571428571428559</v>
      </c>
      <c r="BP12" s="205">
        <v>3.703703703703698</v>
      </c>
      <c r="BQ12" s="206">
        <v>3.846153846153855</v>
      </c>
      <c r="BR12" s="207">
        <v>4</v>
      </c>
      <c r="BS12" s="207">
        <v>4.166666666666674</v>
      </c>
      <c r="BT12" s="207">
        <v>9.090909090909083</v>
      </c>
      <c r="BU12" s="207">
        <v>4.761904761904767</v>
      </c>
      <c r="BV12" s="207">
        <v>4.999999999999982</v>
      </c>
      <c r="BW12" s="207">
        <v>5.263157894736836</v>
      </c>
      <c r="BX12" s="207">
        <v>5.555555555555558</v>
      </c>
      <c r="BY12" s="207">
        <v>9.090909090909083</v>
      </c>
      <c r="BZ12" s="207">
        <v>6.451612903225823</v>
      </c>
      <c r="CA12" s="208">
        <v>10.7142857142857</v>
      </c>
      <c r="CB12" s="205">
        <v>5.196982555676166</v>
      </c>
      <c r="CC12" s="205">
        <v>2.257044944538231</v>
      </c>
      <c r="CD12" t="s" s="110">
        <v>137</v>
      </c>
      <c r="CE12" s="209">
        <v>-21.4353732129486</v>
      </c>
      <c r="CF12" s="209">
        <v>4.960853202145734</v>
      </c>
      <c r="CG12" s="205">
        <v>62.32810771110958</v>
      </c>
      <c r="CH12" s="315">
        <v>0.7260000000000001</v>
      </c>
      <c r="CI12" s="211">
        <v>0.7872018000000002</v>
      </c>
      <c r="CJ12" s="212">
        <v>0.8273490918000002</v>
      </c>
      <c r="CK12" s="212">
        <v>0.8695438954818001</v>
      </c>
      <c r="CL12" s="210">
        <v>0.9138906341513718</v>
      </c>
      <c r="CM12" s="211">
        <v>4.123985421433172</v>
      </c>
      <c r="CN12" s="208">
        <v>9.826031502104295</v>
      </c>
      <c r="CO12" s="213">
        <v>0.82</v>
      </c>
      <c r="CP12" s="214">
        <v>13.1</v>
      </c>
      <c r="CQ12" s="215">
        <v>-7</v>
      </c>
      <c r="CR12" s="216">
        <v>-0.3</v>
      </c>
      <c r="CS12" s="217">
        <v>-0.7</v>
      </c>
    </row>
    <row r="13" ht="11.25" customHeight="1">
      <c r="A13" t="s" s="227">
        <v>491</v>
      </c>
      <c r="B13" t="s" s="227">
        <v>492</v>
      </c>
      <c r="C13" t="s" s="227">
        <v>140</v>
      </c>
      <c r="D13" s="218">
        <v>13</v>
      </c>
      <c r="E13" s="219">
        <v>291</v>
      </c>
      <c r="F13" t="s" s="220">
        <v>129</v>
      </c>
      <c r="G13" t="s" s="221">
        <v>129</v>
      </c>
      <c r="H13" s="493">
        <v>142.36</v>
      </c>
      <c r="I13" s="223">
        <v>1.868502388311323</v>
      </c>
      <c r="J13" s="224">
        <v>1.21</v>
      </c>
      <c r="K13" s="224">
        <v>1.33</v>
      </c>
      <c r="L13" s="223">
        <v>9.917355371900838</v>
      </c>
      <c r="M13" s="226">
        <v>43026</v>
      </c>
      <c r="N13" s="226">
        <v>43027</v>
      </c>
      <c r="O13" s="226">
        <v>43054</v>
      </c>
      <c r="P13" t="s" s="227">
        <v>493</v>
      </c>
      <c r="Q13" t="s" s="227">
        <v>494</v>
      </c>
      <c r="R13" s="225">
        <v>2.66</v>
      </c>
      <c r="S13" s="228">
        <v>48.89705882352941</v>
      </c>
      <c r="T13" s="229">
        <v>254.2533803880209</v>
      </c>
      <c r="U13" s="223">
        <v>26.16911764705882</v>
      </c>
      <c r="V13" s="230">
        <v>8</v>
      </c>
      <c r="W13" s="222">
        <v>5.44</v>
      </c>
      <c r="X13" s="231">
        <v>2.71</v>
      </c>
      <c r="Y13" s="232">
        <v>2.47</v>
      </c>
      <c r="Z13" s="233">
        <v>10.79</v>
      </c>
      <c r="AA13" s="222">
        <v>49</v>
      </c>
      <c r="AB13" s="234">
        <v>-15.6</v>
      </c>
      <c r="AC13" s="235">
        <v>9.15</v>
      </c>
      <c r="AD13" s="236">
        <v>7.2</v>
      </c>
      <c r="AE13" s="236">
        <v>9.640000000000001</v>
      </c>
      <c r="AF13" s="237">
        <v>28</v>
      </c>
      <c r="AG13" s="238">
        <v>90950</v>
      </c>
      <c r="AH13" s="239">
        <v>0.2</v>
      </c>
      <c r="AI13" s="240">
        <v>0</v>
      </c>
      <c r="AJ13" s="241">
        <v>2.149450340157566</v>
      </c>
      <c r="AK13" s="242">
        <v>0.7451618062736814</v>
      </c>
      <c r="AL13" s="243">
        <v>8.962264150943389</v>
      </c>
      <c r="AM13" s="243">
        <v>9.905875595793212</v>
      </c>
      <c r="AN13" s="243">
        <v>15.47604244913448</v>
      </c>
      <c r="AO13" s="244">
        <v>20.76870059474098</v>
      </c>
      <c r="AP13" s="241">
        <v>2.31</v>
      </c>
      <c r="AQ13" s="241">
        <v>2.12</v>
      </c>
      <c r="AR13" s="241">
        <v>1.95</v>
      </c>
      <c r="AS13" s="241">
        <v>1.74</v>
      </c>
      <c r="AT13" s="245"/>
      <c r="AU13" s="241">
        <v>1.485</v>
      </c>
      <c r="AV13" s="241">
        <v>1.125</v>
      </c>
      <c r="AW13" s="245"/>
      <c r="AX13" s="246">
        <v>0.825</v>
      </c>
      <c r="AY13" s="247">
        <v>0.75</v>
      </c>
      <c r="AZ13" s="248">
        <v>0.5</v>
      </c>
      <c r="BA13" s="248">
        <v>0.42</v>
      </c>
      <c r="BB13" s="248">
        <v>0.35</v>
      </c>
      <c r="BC13" s="248">
        <v>0.3</v>
      </c>
      <c r="BD13" s="317">
        <v>0</v>
      </c>
      <c r="BE13" s="317">
        <v>0</v>
      </c>
      <c r="BF13" s="317">
        <v>0</v>
      </c>
      <c r="BG13" s="317">
        <v>0</v>
      </c>
      <c r="BH13" s="317">
        <v>0</v>
      </c>
      <c r="BI13" s="401">
        <v>0</v>
      </c>
      <c r="BJ13" s="246">
        <v>13.875</v>
      </c>
      <c r="BK13" s="250">
        <v>8.962264150943389</v>
      </c>
      <c r="BL13" s="250">
        <v>8.717948717948731</v>
      </c>
      <c r="BM13" s="250">
        <v>12.06896551724137</v>
      </c>
      <c r="BN13" s="250">
        <v>17.17171717171717</v>
      </c>
      <c r="BO13" s="250">
        <v>32</v>
      </c>
      <c r="BP13" s="250">
        <v>36.36363636363637</v>
      </c>
      <c r="BQ13" s="251">
        <v>9.999999999999986</v>
      </c>
      <c r="BR13" s="252">
        <v>50</v>
      </c>
      <c r="BS13" s="252">
        <v>19.04761904761905</v>
      </c>
      <c r="BT13" s="252">
        <v>20</v>
      </c>
      <c r="BU13" s="252">
        <v>16.66666666666667</v>
      </c>
      <c r="BV13" s="252">
        <v>0</v>
      </c>
      <c r="BW13" s="252">
        <v>0</v>
      </c>
      <c r="BX13" s="252">
        <v>0</v>
      </c>
      <c r="BY13" s="252">
        <v>0</v>
      </c>
      <c r="BZ13" s="252">
        <v>0</v>
      </c>
      <c r="CA13" s="253">
        <v>0</v>
      </c>
      <c r="CB13" s="250">
        <v>13.58816574328075</v>
      </c>
      <c r="CC13" s="250">
        <v>14.23522145130932</v>
      </c>
      <c r="CD13" t="s" s="116">
        <v>178</v>
      </c>
      <c r="CE13" s="254">
        <v>-8.824572809613024</v>
      </c>
      <c r="CF13" s="254">
        <v>17.3445448374458</v>
      </c>
      <c r="CG13" s="250">
        <v>69.29112991225989</v>
      </c>
      <c r="CH13" s="255">
        <v>2.3331</v>
      </c>
      <c r="CI13" s="256">
        <v>2.54657865</v>
      </c>
      <c r="CJ13" s="257">
        <v>2.792068831860</v>
      </c>
      <c r="CK13" s="257">
        <v>3.061224267251304</v>
      </c>
      <c r="CL13" s="258">
        <v>3.35632628661433</v>
      </c>
      <c r="CM13" s="256">
        <v>14.08929803572563</v>
      </c>
      <c r="CN13" s="253">
        <v>9.896950011046384</v>
      </c>
      <c r="CO13" s="259">
        <v>1.05</v>
      </c>
      <c r="CP13" s="260">
        <v>26.8</v>
      </c>
      <c r="CQ13" s="261">
        <v>-1</v>
      </c>
      <c r="CR13" s="262">
        <v>5</v>
      </c>
      <c r="CS13" s="263">
        <v>13.2</v>
      </c>
    </row>
    <row r="14" ht="11.25" customHeight="1">
      <c r="A14" t="s" s="227">
        <v>495</v>
      </c>
      <c r="B14" t="s" s="227">
        <v>496</v>
      </c>
      <c r="C14" t="s" s="227">
        <v>497</v>
      </c>
      <c r="D14" s="218">
        <v>14</v>
      </c>
      <c r="E14" s="219">
        <v>254</v>
      </c>
      <c r="F14" t="s" s="220">
        <v>129</v>
      </c>
      <c r="G14" t="s" s="221">
        <v>129</v>
      </c>
      <c r="H14" s="493">
        <v>22.5</v>
      </c>
      <c r="I14" s="223">
        <v>1.955555555555555</v>
      </c>
      <c r="J14" s="224">
        <v>0.1</v>
      </c>
      <c r="K14" s="224">
        <v>0.11</v>
      </c>
      <c r="L14" s="223">
        <v>9.999999999999986</v>
      </c>
      <c r="M14" s="226">
        <v>42934</v>
      </c>
      <c r="N14" s="226">
        <v>42936</v>
      </c>
      <c r="O14" s="226">
        <v>42950</v>
      </c>
      <c r="P14" t="s" s="227">
        <v>498</v>
      </c>
      <c r="Q14" s="325"/>
      <c r="R14" s="225">
        <v>0.44</v>
      </c>
      <c r="S14" s="228">
        <v>31.42857142857143</v>
      </c>
      <c r="T14" s="229">
        <v>4.53980786557544</v>
      </c>
      <c r="U14" s="223">
        <v>16.07142857142857</v>
      </c>
      <c r="V14" s="230">
        <v>12</v>
      </c>
      <c r="W14" s="222">
        <v>1.4</v>
      </c>
      <c r="X14" s="231">
        <v>1.61</v>
      </c>
      <c r="Y14" s="232">
        <v>0.58</v>
      </c>
      <c r="Z14" s="233">
        <v>1.53</v>
      </c>
      <c r="AA14" s="222">
        <v>12.7</v>
      </c>
      <c r="AB14" s="234">
        <v>25.8</v>
      </c>
      <c r="AC14" s="235">
        <v>13.56</v>
      </c>
      <c r="AD14" s="236">
        <v>12.5</v>
      </c>
      <c r="AE14" s="236">
        <v>10</v>
      </c>
      <c r="AF14" s="237">
        <v>1</v>
      </c>
      <c r="AG14" s="372">
        <v>74</v>
      </c>
      <c r="AH14" s="239">
        <v>11.6</v>
      </c>
      <c r="AI14" s="240">
        <v>0.95</v>
      </c>
      <c r="AJ14" s="241">
        <v>0.7884843464489428</v>
      </c>
      <c r="AK14" s="242">
        <v>0.7703360126191332</v>
      </c>
      <c r="AL14" s="243">
        <v>11.11111111111112</v>
      </c>
      <c r="AM14" s="243">
        <v>10.06424162982089</v>
      </c>
      <c r="AN14" s="243">
        <v>9.856054330611785</v>
      </c>
      <c r="AO14" s="244">
        <v>12.79448730054995</v>
      </c>
      <c r="AP14" s="241">
        <v>0.4</v>
      </c>
      <c r="AQ14" s="241">
        <v>0.36</v>
      </c>
      <c r="AR14" s="241">
        <v>0.33</v>
      </c>
      <c r="AS14" s="241">
        <v>0.3</v>
      </c>
      <c r="AT14" t="s" s="266">
        <v>112</v>
      </c>
      <c r="AU14" s="321">
        <v>0.28</v>
      </c>
      <c r="AV14" s="241">
        <v>0.25</v>
      </c>
      <c r="AW14" s="245"/>
      <c r="AX14" s="246">
        <v>0.21</v>
      </c>
      <c r="AY14" s="394">
        <v>0.2</v>
      </c>
      <c r="AZ14" s="248">
        <v>0.17</v>
      </c>
      <c r="BA14" s="248">
        <v>0.15</v>
      </c>
      <c r="BB14" s="317">
        <v>0.12</v>
      </c>
      <c r="BC14" s="248">
        <v>0.1</v>
      </c>
      <c r="BD14" s="248">
        <v>0.04</v>
      </c>
      <c r="BE14" s="317">
        <v>0</v>
      </c>
      <c r="BF14" s="317">
        <v>0</v>
      </c>
      <c r="BG14" s="317">
        <v>0</v>
      </c>
      <c r="BH14" s="317">
        <v>0</v>
      </c>
      <c r="BI14" s="401">
        <v>0</v>
      </c>
      <c r="BJ14" s="246">
        <v>2.91</v>
      </c>
      <c r="BK14" s="250">
        <v>11.11111111111112</v>
      </c>
      <c r="BL14" s="250">
        <v>9.090909090909083</v>
      </c>
      <c r="BM14" s="250">
        <v>10</v>
      </c>
      <c r="BN14" s="250">
        <v>7.14285714285714</v>
      </c>
      <c r="BO14" s="250">
        <v>12</v>
      </c>
      <c r="BP14" s="250">
        <v>19.04761904761905</v>
      </c>
      <c r="BQ14" s="251">
        <v>4.999999999999982</v>
      </c>
      <c r="BR14" s="252">
        <v>17.64705882352942</v>
      </c>
      <c r="BS14" s="252">
        <v>13.33333333333335</v>
      </c>
      <c r="BT14" s="252">
        <v>25</v>
      </c>
      <c r="BU14" s="252">
        <v>20</v>
      </c>
      <c r="BV14" s="252">
        <v>150</v>
      </c>
      <c r="BW14" s="252">
        <v>0</v>
      </c>
      <c r="BX14" s="252">
        <v>0</v>
      </c>
      <c r="BY14" s="252">
        <v>0</v>
      </c>
      <c r="BZ14" s="252">
        <v>0</v>
      </c>
      <c r="CA14" s="253">
        <v>0</v>
      </c>
      <c r="CB14" s="250">
        <v>17.61016991466819</v>
      </c>
      <c r="CC14" s="250">
        <v>33.98193520566026</v>
      </c>
      <c r="CD14" t="s" s="116">
        <v>137</v>
      </c>
      <c r="CE14" s="254">
        <v>-4.259818685261232</v>
      </c>
      <c r="CF14" s="254">
        <v>11.81160988616734</v>
      </c>
      <c r="CG14" s="250">
        <v>80.41802716530589</v>
      </c>
      <c r="CH14" s="255">
        <v>0.44</v>
      </c>
      <c r="CI14" s="256">
        <v>0.4840000000000001</v>
      </c>
      <c r="CJ14" s="257">
        <v>0.5324000000000001</v>
      </c>
      <c r="CK14" s="257">
        <v>0.5856400000000002</v>
      </c>
      <c r="CL14" s="258">
        <v>0.6442040000000002</v>
      </c>
      <c r="CM14" s="256">
        <v>2.686244000000001</v>
      </c>
      <c r="CN14" s="253">
        <v>11.93886222222222</v>
      </c>
      <c r="CO14" s="259">
        <v>0.77</v>
      </c>
      <c r="CP14" s="260">
        <v>9.1</v>
      </c>
      <c r="CQ14" s="261">
        <v>-23.7</v>
      </c>
      <c r="CR14" s="262">
        <v>-8.199999999999999</v>
      </c>
      <c r="CS14" s="263">
        <v>-14.3</v>
      </c>
    </row>
    <row r="15" ht="11.25" customHeight="1">
      <c r="A15" t="s" s="116">
        <v>1056</v>
      </c>
      <c r="B15" t="s" s="116">
        <v>1057</v>
      </c>
      <c r="C15" t="s" s="227">
        <v>829</v>
      </c>
      <c r="D15" s="218">
        <v>8</v>
      </c>
      <c r="E15" s="85">
        <v>386</v>
      </c>
      <c r="F15" t="s" s="220">
        <v>129</v>
      </c>
      <c r="G15" t="s" s="221">
        <v>129</v>
      </c>
      <c r="H15" s="493">
        <v>65.48999999999999</v>
      </c>
      <c r="I15" s="223">
        <v>0.4580852038479157</v>
      </c>
      <c r="J15" s="224">
        <v>0.26</v>
      </c>
      <c r="K15" s="224">
        <v>0.3</v>
      </c>
      <c r="L15" s="223">
        <v>15.38461538461537</v>
      </c>
      <c r="M15" s="226">
        <v>42822</v>
      </c>
      <c r="N15" s="226">
        <v>42824</v>
      </c>
      <c r="O15" s="226">
        <v>42865</v>
      </c>
      <c r="P15" t="s" s="227">
        <v>1058</v>
      </c>
      <c r="Q15" t="s" s="227">
        <v>44</v>
      </c>
      <c r="R15" s="225">
        <v>0.3</v>
      </c>
      <c r="S15" s="228">
        <v>20.40816326530612</v>
      </c>
      <c r="T15" s="229">
        <v>217.1534389769016</v>
      </c>
      <c r="U15" s="223">
        <v>44.55102040816326</v>
      </c>
      <c r="V15" s="230">
        <v>12</v>
      </c>
      <c r="W15" s="222">
        <v>1.47</v>
      </c>
      <c r="X15" s="231">
        <v>2.54</v>
      </c>
      <c r="Y15" s="232">
        <v>6.89</v>
      </c>
      <c r="Z15" s="233">
        <v>5.08</v>
      </c>
      <c r="AA15" s="222">
        <v>12.1</v>
      </c>
      <c r="AB15" s="234">
        <v>7</v>
      </c>
      <c r="AC15" s="235">
        <v>18.12</v>
      </c>
      <c r="AD15" s="236">
        <v>6.6</v>
      </c>
      <c r="AE15" s="236">
        <v>17.5</v>
      </c>
      <c r="AF15" s="237">
        <v>26</v>
      </c>
      <c r="AG15" s="238">
        <v>47837</v>
      </c>
      <c r="AH15" s="239">
        <v>0.7</v>
      </c>
      <c r="AI15" s="240">
        <v>0</v>
      </c>
      <c r="AJ15" s="241">
        <v>1.442594106007394</v>
      </c>
      <c r="AK15" t="s" s="265">
        <v>143</v>
      </c>
      <c r="AL15" s="243">
        <v>13.04347826086956</v>
      </c>
      <c r="AM15" s="243">
        <v>11.02137003349119</v>
      </c>
      <c r="AN15" s="243">
        <v>9.521121099648798</v>
      </c>
      <c r="AO15" t="s" s="265">
        <v>143</v>
      </c>
      <c r="AP15" s="241">
        <v>0.26</v>
      </c>
      <c r="AQ15" s="241">
        <v>0.23</v>
      </c>
      <c r="AR15" s="241">
        <v>0.2</v>
      </c>
      <c r="AS15" s="241">
        <v>0.19</v>
      </c>
      <c r="AT15" s="245"/>
      <c r="AU15" s="241">
        <v>0.18</v>
      </c>
      <c r="AV15" s="241">
        <v>0.165</v>
      </c>
      <c r="AW15" s="245"/>
      <c r="AX15" s="246">
        <v>0.15</v>
      </c>
      <c r="AY15" s="394">
        <v>0</v>
      </c>
      <c r="AZ15" s="317">
        <v>0</v>
      </c>
      <c r="BA15" s="317">
        <v>0</v>
      </c>
      <c r="BB15" s="317">
        <v>0</v>
      </c>
      <c r="BC15" s="317">
        <v>0</v>
      </c>
      <c r="BD15" s="317">
        <v>0</v>
      </c>
      <c r="BE15" s="317">
        <v>0</v>
      </c>
      <c r="BF15" s="317">
        <v>0</v>
      </c>
      <c r="BG15" s="317">
        <v>0</v>
      </c>
      <c r="BH15" s="317">
        <v>0</v>
      </c>
      <c r="BI15" s="401">
        <v>0</v>
      </c>
      <c r="BJ15" s="246">
        <v>1.375</v>
      </c>
      <c r="BK15" s="250">
        <v>13.04347826086956</v>
      </c>
      <c r="BL15" s="250">
        <v>15</v>
      </c>
      <c r="BM15" s="250">
        <v>5.263157894736836</v>
      </c>
      <c r="BN15" s="250">
        <v>5.555555555555558</v>
      </c>
      <c r="BO15" s="250">
        <v>9.090909090909083</v>
      </c>
      <c r="BP15" s="250">
        <v>10</v>
      </c>
      <c r="BQ15" s="251">
        <v>0</v>
      </c>
      <c r="BR15" s="252">
        <v>0</v>
      </c>
      <c r="BS15" s="252">
        <v>0</v>
      </c>
      <c r="BT15" s="252">
        <v>0</v>
      </c>
      <c r="BU15" s="252">
        <v>0</v>
      </c>
      <c r="BV15" s="252">
        <v>0</v>
      </c>
      <c r="BW15" s="252">
        <v>0</v>
      </c>
      <c r="BX15" s="252">
        <v>0</v>
      </c>
      <c r="BY15" s="252">
        <v>0</v>
      </c>
      <c r="BZ15" s="252">
        <v>0</v>
      </c>
      <c r="CA15" s="253">
        <v>0</v>
      </c>
      <c r="CB15" s="250">
        <v>3.40900592953359</v>
      </c>
      <c r="CC15" s="250">
        <v>5.080409418006217</v>
      </c>
      <c r="CD15" t="s" s="116">
        <v>178</v>
      </c>
      <c r="CE15" s="254">
        <v>-34.57181410466654</v>
      </c>
      <c r="CF15" s="254">
        <v>9.979206303496714</v>
      </c>
      <c r="CG15" s="250">
        <v>62.46914514724426</v>
      </c>
      <c r="CH15" s="255">
        <v>0.2782</v>
      </c>
      <c r="CI15" s="256">
        <v>0.30602</v>
      </c>
      <c r="CJ15" s="257">
        <v>0.336622</v>
      </c>
      <c r="CK15" s="257">
        <v>0.3702842000000001</v>
      </c>
      <c r="CL15" s="258">
        <v>0.4073126200000001</v>
      </c>
      <c r="CM15" s="256">
        <v>1.69843882</v>
      </c>
      <c r="CN15" s="253">
        <v>2.593432310276378</v>
      </c>
      <c r="CO15" s="259">
        <v>1.05</v>
      </c>
      <c r="CP15" s="260">
        <v>86.5</v>
      </c>
      <c r="CQ15" s="261">
        <v>-1.6</v>
      </c>
      <c r="CR15" s="260">
        <v>3.2</v>
      </c>
      <c r="CS15" s="261">
        <v>18</v>
      </c>
    </row>
    <row r="16" ht="11.25" customHeight="1">
      <c r="A16" t="s" s="146">
        <v>1059</v>
      </c>
      <c r="B16" t="s" s="146">
        <v>1060</v>
      </c>
      <c r="C16" t="s" s="273">
        <v>194</v>
      </c>
      <c r="D16" s="267">
        <v>6</v>
      </c>
      <c r="E16" s="85">
        <v>616</v>
      </c>
      <c r="F16" t="s" s="151">
        <v>129</v>
      </c>
      <c r="G16" t="s" s="152">
        <v>129</v>
      </c>
      <c r="H16" s="496">
        <v>10.63</v>
      </c>
      <c r="I16" s="269">
        <v>4.515522107243649</v>
      </c>
      <c r="J16" s="270">
        <v>0.11</v>
      </c>
      <c r="K16" s="270">
        <v>0.12</v>
      </c>
      <c r="L16" s="269">
        <v>9.090909090909083</v>
      </c>
      <c r="M16" s="272">
        <v>42765</v>
      </c>
      <c r="N16" s="272">
        <v>42767</v>
      </c>
      <c r="O16" s="272">
        <v>42781</v>
      </c>
      <c r="P16" t="s" s="273">
        <v>130</v>
      </c>
      <c r="Q16" s="508"/>
      <c r="R16" s="271">
        <v>0.48</v>
      </c>
      <c r="S16" s="528">
        <v>4800</v>
      </c>
      <c r="T16" s="529">
        <v>946.9341484119766</v>
      </c>
      <c r="U16" s="620">
        <v>1063</v>
      </c>
      <c r="V16" s="277">
        <v>12</v>
      </c>
      <c r="W16" s="268">
        <v>0.01</v>
      </c>
      <c r="X16" s="417">
        <v>154.06</v>
      </c>
      <c r="Y16" s="279">
        <v>0.5</v>
      </c>
      <c r="Z16" s="280">
        <v>2.32</v>
      </c>
      <c r="AA16" s="268">
        <v>-25.5</v>
      </c>
      <c r="AB16" s="281">
        <v>-97.5</v>
      </c>
      <c r="AC16" s="282">
        <v>18.21</v>
      </c>
      <c r="AD16" s="283">
        <v>-54.9</v>
      </c>
      <c r="AE16" s="283">
        <v>11.5</v>
      </c>
      <c r="AF16" s="284">
        <v>13</v>
      </c>
      <c r="AG16" s="285">
        <v>7071</v>
      </c>
      <c r="AH16" s="286">
        <v>0.3</v>
      </c>
      <c r="AI16" s="287">
        <v>6.87</v>
      </c>
      <c r="AJ16" t="s" s="368">
        <v>143</v>
      </c>
      <c r="AK16" t="s" s="368">
        <v>143</v>
      </c>
      <c r="AL16" s="290">
        <v>9.999999999999986</v>
      </c>
      <c r="AM16" s="290">
        <v>40.10196653276936</v>
      </c>
      <c r="AN16" t="s" s="368">
        <v>143</v>
      </c>
      <c r="AO16" t="s" s="368">
        <v>143</v>
      </c>
      <c r="AP16" s="288">
        <v>0.44</v>
      </c>
      <c r="AQ16" s="288">
        <v>0.4</v>
      </c>
      <c r="AR16" s="288">
        <v>0.2</v>
      </c>
      <c r="AS16" s="288">
        <v>0.16</v>
      </c>
      <c r="AT16" s="292"/>
      <c r="AU16" s="288">
        <v>0.04</v>
      </c>
      <c r="AV16" s="510">
        <v>0</v>
      </c>
      <c r="AW16" s="292"/>
      <c r="AX16" s="524">
        <v>0</v>
      </c>
      <c r="AY16" s="403">
        <v>0</v>
      </c>
      <c r="AZ16" s="426">
        <v>0</v>
      </c>
      <c r="BA16" s="426">
        <v>0</v>
      </c>
      <c r="BB16" s="426">
        <v>0</v>
      </c>
      <c r="BC16" s="426">
        <v>0</v>
      </c>
      <c r="BD16" s="426">
        <v>0</v>
      </c>
      <c r="BE16" s="426">
        <v>0</v>
      </c>
      <c r="BF16" s="426">
        <v>0</v>
      </c>
      <c r="BG16" s="426">
        <v>0</v>
      </c>
      <c r="BH16" s="426">
        <v>0</v>
      </c>
      <c r="BI16" s="494">
        <v>0</v>
      </c>
      <c r="BJ16" s="293">
        <v>1.24</v>
      </c>
      <c r="BK16" s="297">
        <v>9.999999999999986</v>
      </c>
      <c r="BL16" s="297">
        <v>100</v>
      </c>
      <c r="BM16" s="297">
        <v>25</v>
      </c>
      <c r="BN16" s="297">
        <v>300</v>
      </c>
      <c r="BO16" s="297">
        <v>0</v>
      </c>
      <c r="BP16" s="297">
        <v>0</v>
      </c>
      <c r="BQ16" s="298">
        <v>0</v>
      </c>
      <c r="BR16" s="299">
        <v>0</v>
      </c>
      <c r="BS16" s="299">
        <v>0</v>
      </c>
      <c r="BT16" s="299">
        <v>0</v>
      </c>
      <c r="BU16" s="299">
        <v>0</v>
      </c>
      <c r="BV16" s="299">
        <v>0</v>
      </c>
      <c r="BW16" s="299">
        <v>0</v>
      </c>
      <c r="BX16" s="299">
        <v>0</v>
      </c>
      <c r="BY16" s="299">
        <v>0</v>
      </c>
      <c r="BZ16" s="299">
        <v>0</v>
      </c>
      <c r="CA16" s="300">
        <v>0</v>
      </c>
      <c r="CB16" s="297">
        <v>25.58823529411765</v>
      </c>
      <c r="CC16" s="297">
        <v>72.59643389680288</v>
      </c>
      <c r="CD16" t="s" s="146">
        <v>161</v>
      </c>
      <c r="CE16" t="s" s="502">
        <v>143</v>
      </c>
      <c r="CF16" t="s" s="502">
        <v>143</v>
      </c>
      <c r="CG16" s="297">
        <v>43.46545454545453</v>
      </c>
      <c r="CH16" s="302">
        <v>0.4444</v>
      </c>
      <c r="CI16" s="303">
        <v>0.4888400000000001</v>
      </c>
      <c r="CJ16" s="304">
        <v>0.5377240000000001</v>
      </c>
      <c r="CK16" s="304">
        <v>0.5914964000000001</v>
      </c>
      <c r="CL16" s="305">
        <v>0.6506460400000003</v>
      </c>
      <c r="CM16" s="303">
        <v>2.713106440000001</v>
      </c>
      <c r="CN16" s="300">
        <v>25.52310856067733</v>
      </c>
      <c r="CO16" s="306">
        <v>1.24</v>
      </c>
      <c r="CP16" s="307">
        <v>0.3</v>
      </c>
      <c r="CQ16" s="308">
        <v>-14.8</v>
      </c>
      <c r="CR16" s="307">
        <v>-4.9</v>
      </c>
      <c r="CS16" s="308">
        <v>-6.1</v>
      </c>
    </row>
    <row r="17" ht="11.25" customHeight="1">
      <c r="A17" t="s" s="110">
        <v>144</v>
      </c>
      <c r="B17" t="s" s="110">
        <v>145</v>
      </c>
      <c r="C17" t="s" s="110">
        <v>146</v>
      </c>
      <c r="D17" s="174">
        <v>35</v>
      </c>
      <c r="E17" s="219">
        <v>77</v>
      </c>
      <c r="F17" t="s" s="118">
        <v>55</v>
      </c>
      <c r="G17" t="s" s="113">
        <v>55</v>
      </c>
      <c r="H17" s="176">
        <v>83.89</v>
      </c>
      <c r="I17" s="177">
        <v>2.145666944808678</v>
      </c>
      <c r="J17" s="311">
        <v>0.43</v>
      </c>
      <c r="K17" s="311">
        <v>0.45</v>
      </c>
      <c r="L17" s="180">
        <v>4.651162790697683</v>
      </c>
      <c r="M17" s="179">
        <v>43053</v>
      </c>
      <c r="N17" s="179">
        <v>43054</v>
      </c>
      <c r="O17" s="179">
        <v>43070</v>
      </c>
      <c r="P17" t="s" s="173">
        <v>147</v>
      </c>
      <c r="Q17" s="84"/>
      <c r="R17" s="180">
        <v>1.8</v>
      </c>
      <c r="S17" s="181">
        <v>26.12481857764877</v>
      </c>
      <c r="T17" s="182">
        <v>-8.41590119630543</v>
      </c>
      <c r="U17" s="177">
        <v>12.17561683599419</v>
      </c>
      <c r="V17" s="183">
        <v>12</v>
      </c>
      <c r="W17" s="176">
        <v>6.89</v>
      </c>
      <c r="X17" s="184">
        <v>0.9</v>
      </c>
      <c r="Y17" s="185">
        <v>1.49</v>
      </c>
      <c r="Z17" s="186">
        <v>1.55</v>
      </c>
      <c r="AA17" s="176">
        <v>11.6</v>
      </c>
      <c r="AB17" s="187">
        <v>9.9</v>
      </c>
      <c r="AC17" s="188">
        <v>1.08</v>
      </c>
      <c r="AD17" s="189">
        <v>9.300000000000001</v>
      </c>
      <c r="AE17" s="189">
        <v>13.5</v>
      </c>
      <c r="AF17" s="190">
        <v>22</v>
      </c>
      <c r="AG17" s="191">
        <v>33033</v>
      </c>
      <c r="AH17" s="192">
        <v>0.3</v>
      </c>
      <c r="AI17" s="193">
        <v>0.24</v>
      </c>
      <c r="AJ17" s="194">
        <v>0.6644602468564091</v>
      </c>
      <c r="AK17" s="195">
        <v>0.5290751746013521</v>
      </c>
      <c r="AL17" s="196">
        <v>5.063291139240489</v>
      </c>
      <c r="AM17" s="196">
        <v>5.343218065147215</v>
      </c>
      <c r="AN17" s="196">
        <v>6.179480295764606</v>
      </c>
      <c r="AO17" s="197">
        <v>11.67977745397093</v>
      </c>
      <c r="AP17" s="194">
        <v>1.66</v>
      </c>
      <c r="AQ17" s="194">
        <v>1.58</v>
      </c>
      <c r="AR17" s="194">
        <v>1.48</v>
      </c>
      <c r="AS17" s="194">
        <v>1.42</v>
      </c>
      <c r="AT17" s="199"/>
      <c r="AU17" s="194">
        <v>1.34</v>
      </c>
      <c r="AV17" s="194">
        <v>1.23</v>
      </c>
      <c r="AW17" s="199"/>
      <c r="AX17" s="200">
        <v>1.14</v>
      </c>
      <c r="AY17" s="201">
        <v>1.12</v>
      </c>
      <c r="AZ17" s="202">
        <v>0.96</v>
      </c>
      <c r="BA17" s="202">
        <v>0.8</v>
      </c>
      <c r="BB17" s="202">
        <v>0.55</v>
      </c>
      <c r="BC17" s="202">
        <v>0.44</v>
      </c>
      <c r="BD17" s="202">
        <v>0.38</v>
      </c>
      <c r="BE17" s="202">
        <v>0.3</v>
      </c>
      <c r="BF17" s="202">
        <v>0.23</v>
      </c>
      <c r="BG17" s="202">
        <v>0.1925</v>
      </c>
      <c r="BH17" s="202">
        <v>0.165</v>
      </c>
      <c r="BI17" s="314">
        <v>0.145</v>
      </c>
      <c r="BJ17" s="200">
        <v>15.1325</v>
      </c>
      <c r="BK17" s="205">
        <v>5.063291139240489</v>
      </c>
      <c r="BL17" s="205">
        <v>6.756756756756754</v>
      </c>
      <c r="BM17" s="205">
        <v>4.225352112676051</v>
      </c>
      <c r="BN17" s="205">
        <v>5.970149253731338</v>
      </c>
      <c r="BO17" s="205">
        <v>8.943089430894325</v>
      </c>
      <c r="BP17" s="205">
        <v>7.894736842105265</v>
      </c>
      <c r="BQ17" s="206">
        <v>1.785714285714257</v>
      </c>
      <c r="BR17" s="207">
        <v>16.66666666666667</v>
      </c>
      <c r="BS17" s="207">
        <v>20</v>
      </c>
      <c r="BT17" s="207">
        <v>45.45454545454546</v>
      </c>
      <c r="BU17" s="207">
        <v>25</v>
      </c>
      <c r="BV17" s="207">
        <v>15.78947368421053</v>
      </c>
      <c r="BW17" s="207">
        <v>26.66666666666668</v>
      </c>
      <c r="BX17" s="207">
        <v>30.43478260869563</v>
      </c>
      <c r="BY17" s="207">
        <v>19.48051948051948</v>
      </c>
      <c r="BZ17" s="207">
        <v>16.66666666666667</v>
      </c>
      <c r="CA17" s="208">
        <v>13.79310344827587</v>
      </c>
      <c r="CB17" s="205">
        <v>15.91714791160974</v>
      </c>
      <c r="CC17" s="205">
        <v>11.02495158958963</v>
      </c>
      <c r="CD17" t="s" s="110">
        <v>132</v>
      </c>
      <c r="CE17" s="209">
        <v>-3.850469595420911</v>
      </c>
      <c r="CF17" s="209">
        <v>8.325147240573283</v>
      </c>
      <c r="CG17" s="205">
        <v>79.26853260406071</v>
      </c>
      <c r="CH17" s="315">
        <v>1.82434</v>
      </c>
      <c r="CI17" s="211">
        <v>1.844042872</v>
      </c>
      <c r="CJ17" s="212">
        <v>2.0284471592</v>
      </c>
      <c r="CK17" s="212">
        <v>2.231291875120</v>
      </c>
      <c r="CL17" s="210">
        <v>2.454421062632</v>
      </c>
      <c r="CM17" s="211">
        <v>10.382542968952</v>
      </c>
      <c r="CN17" s="208">
        <v>12.37637736196448</v>
      </c>
      <c r="CO17" s="213">
        <v>0.99</v>
      </c>
      <c r="CP17" s="214">
        <v>26.2</v>
      </c>
      <c r="CQ17" s="215">
        <v>-2.1</v>
      </c>
      <c r="CR17" s="216">
        <v>1.4</v>
      </c>
      <c r="CS17" s="217">
        <v>9.5</v>
      </c>
    </row>
    <row r="18" ht="11.25" customHeight="1">
      <c r="A18" t="s" s="116">
        <v>1061</v>
      </c>
      <c r="B18" t="s" s="116">
        <v>1062</v>
      </c>
      <c r="C18" t="s" s="227">
        <v>1063</v>
      </c>
      <c r="D18" s="218">
        <v>5</v>
      </c>
      <c r="E18" s="85">
        <v>734</v>
      </c>
      <c r="F18" t="s" s="220">
        <v>129</v>
      </c>
      <c r="G18" t="s" s="221">
        <v>129</v>
      </c>
      <c r="H18" s="493">
        <v>68.56999999999999</v>
      </c>
      <c r="I18" s="223">
        <v>0.8166836809100192</v>
      </c>
      <c r="J18" s="224">
        <v>0.13</v>
      </c>
      <c r="K18" s="224">
        <v>0.14</v>
      </c>
      <c r="L18" s="223">
        <v>7.692307692307709</v>
      </c>
      <c r="M18" s="226">
        <v>42779</v>
      </c>
      <c r="N18" s="226">
        <v>42781</v>
      </c>
      <c r="O18" s="226">
        <v>42809</v>
      </c>
      <c r="P18" t="s" s="227">
        <v>182</v>
      </c>
      <c r="Q18" s="614"/>
      <c r="R18" s="225">
        <v>0.5600000000000001</v>
      </c>
      <c r="S18" s="228">
        <v>24.56140350877194</v>
      </c>
      <c r="T18" s="229">
        <v>58.52118742174006</v>
      </c>
      <c r="U18" s="223">
        <v>30.07456140350877</v>
      </c>
      <c r="V18" s="230">
        <v>12</v>
      </c>
      <c r="W18" s="222">
        <v>2.28</v>
      </c>
      <c r="X18" s="231">
        <v>1.28</v>
      </c>
      <c r="Y18" s="232">
        <v>0.7</v>
      </c>
      <c r="Z18" s="233">
        <v>1.88</v>
      </c>
      <c r="AA18" s="222">
        <v>6.4</v>
      </c>
      <c r="AB18" s="234">
        <v>-35.9</v>
      </c>
      <c r="AC18" s="235">
        <v>24.98</v>
      </c>
      <c r="AD18" s="236">
        <v>-21.4</v>
      </c>
      <c r="AE18" s="236">
        <v>23.44</v>
      </c>
      <c r="AF18" s="237">
        <v>18</v>
      </c>
      <c r="AG18" s="238">
        <v>5332</v>
      </c>
      <c r="AH18" s="239">
        <v>1.4</v>
      </c>
      <c r="AI18" s="240">
        <v>0.64</v>
      </c>
      <c r="AJ18" t="s" s="265">
        <v>143</v>
      </c>
      <c r="AK18" t="s" s="265">
        <v>143</v>
      </c>
      <c r="AL18" s="243">
        <v>8.333333333333348</v>
      </c>
      <c r="AM18" s="243">
        <v>9.139288306110593</v>
      </c>
      <c r="AN18" t="s" s="265">
        <v>143</v>
      </c>
      <c r="AO18" t="s" s="265">
        <v>143</v>
      </c>
      <c r="AP18" s="241">
        <v>0.52</v>
      </c>
      <c r="AQ18" s="241">
        <v>0.48</v>
      </c>
      <c r="AR18" s="241">
        <v>0.44</v>
      </c>
      <c r="AS18" s="241">
        <v>0.4</v>
      </c>
      <c r="AT18" s="245"/>
      <c r="AU18" s="321">
        <v>0</v>
      </c>
      <c r="AV18" s="321">
        <v>0</v>
      </c>
      <c r="AW18" s="245"/>
      <c r="AX18" s="583">
        <v>0</v>
      </c>
      <c r="AY18" s="394">
        <v>0</v>
      </c>
      <c r="AZ18" s="317">
        <v>0</v>
      </c>
      <c r="BA18" s="317">
        <v>0</v>
      </c>
      <c r="BB18" s="317">
        <v>0</v>
      </c>
      <c r="BC18" s="317">
        <v>0</v>
      </c>
      <c r="BD18" s="317">
        <v>0</v>
      </c>
      <c r="BE18" s="317">
        <v>0</v>
      </c>
      <c r="BF18" s="317">
        <v>0</v>
      </c>
      <c r="BG18" s="317">
        <v>0</v>
      </c>
      <c r="BH18" s="317">
        <v>0</v>
      </c>
      <c r="BI18" s="401">
        <v>0</v>
      </c>
      <c r="BJ18" s="246">
        <v>1.84</v>
      </c>
      <c r="BK18" s="250">
        <v>8.333333333333348</v>
      </c>
      <c r="BL18" s="250">
        <v>9.090909090909083</v>
      </c>
      <c r="BM18" s="250">
        <v>9.999999999999986</v>
      </c>
      <c r="BN18" s="250">
        <v>0</v>
      </c>
      <c r="BO18" s="250">
        <v>0</v>
      </c>
      <c r="BP18" s="250">
        <v>0</v>
      </c>
      <c r="BQ18" s="251">
        <v>0</v>
      </c>
      <c r="BR18" s="252">
        <v>0</v>
      </c>
      <c r="BS18" s="252">
        <v>0</v>
      </c>
      <c r="BT18" s="252">
        <v>0</v>
      </c>
      <c r="BU18" s="252">
        <v>0</v>
      </c>
      <c r="BV18" s="252">
        <v>0</v>
      </c>
      <c r="BW18" s="252">
        <v>0</v>
      </c>
      <c r="BX18" s="252">
        <v>0</v>
      </c>
      <c r="BY18" s="252">
        <v>0</v>
      </c>
      <c r="BZ18" s="252">
        <v>0</v>
      </c>
      <c r="CA18" s="253">
        <v>0</v>
      </c>
      <c r="CB18" s="250">
        <v>1.613190730837789</v>
      </c>
      <c r="CC18" s="250">
        <v>3.496624749539622</v>
      </c>
      <c r="CD18" t="s" s="116">
        <v>137</v>
      </c>
      <c r="CE18" t="s" s="402">
        <v>143</v>
      </c>
      <c r="CF18" t="s" s="402">
        <v>143</v>
      </c>
      <c r="CG18" s="250">
        <v>55.02546354006665</v>
      </c>
      <c r="CH18" s="255">
        <v>0.5252</v>
      </c>
      <c r="CI18" s="256">
        <v>0.57772</v>
      </c>
      <c r="CJ18" s="257">
        <v>0.6354920000000001</v>
      </c>
      <c r="CK18" s="257">
        <v>0.6990412000000001</v>
      </c>
      <c r="CL18" s="258">
        <v>0.7689453200000003</v>
      </c>
      <c r="CM18" s="256">
        <v>3.20639852</v>
      </c>
      <c r="CN18" s="253">
        <v>4.676095260317925</v>
      </c>
      <c r="CO18" s="259">
        <v>0.84</v>
      </c>
      <c r="CP18" s="260">
        <v>40.1</v>
      </c>
      <c r="CQ18" s="261">
        <v>-9.300000000000001</v>
      </c>
      <c r="CR18" s="260">
        <v>-3.5</v>
      </c>
      <c r="CS18" s="261">
        <v>3.5</v>
      </c>
    </row>
    <row r="19" ht="11.25" customHeight="1">
      <c r="A19" t="s" s="116">
        <v>1064</v>
      </c>
      <c r="B19" t="s" s="116">
        <v>103</v>
      </c>
      <c r="C19" t="s" s="116">
        <v>882</v>
      </c>
      <c r="D19" s="218">
        <v>6</v>
      </c>
      <c r="E19" s="85">
        <v>610</v>
      </c>
      <c r="F19" t="s" s="220">
        <v>129</v>
      </c>
      <c r="G19" t="s" s="221">
        <v>129</v>
      </c>
      <c r="H19" s="493">
        <v>68.03</v>
      </c>
      <c r="I19" s="223">
        <v>0.7761281787446714</v>
      </c>
      <c r="J19" s="224">
        <v>0.115</v>
      </c>
      <c r="K19" s="224">
        <v>0.132</v>
      </c>
      <c r="L19" s="223">
        <v>14.78260869565218</v>
      </c>
      <c r="M19" s="323">
        <v>42733</v>
      </c>
      <c r="N19" s="323">
        <v>42738</v>
      </c>
      <c r="O19" s="323">
        <v>42760</v>
      </c>
      <c r="P19" t="s" s="227">
        <v>507</v>
      </c>
      <c r="Q19" s="325"/>
      <c r="R19" s="225">
        <v>0.528</v>
      </c>
      <c r="S19" s="228">
        <v>27.21649484536083</v>
      </c>
      <c r="T19" s="229">
        <v>171.7986418623409</v>
      </c>
      <c r="U19" s="223">
        <v>35.06701030927835</v>
      </c>
      <c r="V19" s="230">
        <v>10</v>
      </c>
      <c r="W19" s="222">
        <v>1.94</v>
      </c>
      <c r="X19" s="231">
        <v>3.28</v>
      </c>
      <c r="Y19" s="232">
        <v>4.96</v>
      </c>
      <c r="Z19" s="233">
        <v>4.74</v>
      </c>
      <c r="AA19" s="222">
        <v>14.5</v>
      </c>
      <c r="AB19" s="234">
        <v>7.4</v>
      </c>
      <c r="AC19" s="235">
        <v>12.09</v>
      </c>
      <c r="AD19" s="236">
        <v>-13.2</v>
      </c>
      <c r="AE19" s="236">
        <v>10.68</v>
      </c>
      <c r="AF19" s="237">
        <v>17</v>
      </c>
      <c r="AG19" s="238">
        <v>21810</v>
      </c>
      <c r="AH19" s="239">
        <v>0.3</v>
      </c>
      <c r="AI19" s="240">
        <v>0.45</v>
      </c>
      <c r="AJ19" t="s" s="265">
        <v>143</v>
      </c>
      <c r="AK19" t="s" s="265">
        <v>143</v>
      </c>
      <c r="AL19" s="243">
        <v>15</v>
      </c>
      <c r="AM19" s="243">
        <v>11.81463372854898</v>
      </c>
      <c r="AN19" t="s" s="265">
        <v>143</v>
      </c>
      <c r="AO19" t="s" s="265">
        <v>143</v>
      </c>
      <c r="AP19" s="241">
        <v>0.46</v>
      </c>
      <c r="AQ19" s="241">
        <v>0.4</v>
      </c>
      <c r="AR19" s="241">
        <v>0.37768</v>
      </c>
      <c r="AS19" s="241">
        <v>0.32905</v>
      </c>
      <c r="AT19" s="245"/>
      <c r="AU19" s="241">
        <v>0.21459</v>
      </c>
      <c r="AV19" s="321">
        <v>0</v>
      </c>
      <c r="AW19" s="245"/>
      <c r="AX19" s="583">
        <v>0</v>
      </c>
      <c r="AY19" s="394">
        <v>0</v>
      </c>
      <c r="AZ19" s="317">
        <v>0</v>
      </c>
      <c r="BA19" s="317">
        <v>0</v>
      </c>
      <c r="BB19" s="317">
        <v>0</v>
      </c>
      <c r="BC19" s="317">
        <v>0</v>
      </c>
      <c r="BD19" s="317">
        <v>0</v>
      </c>
      <c r="BE19" s="317">
        <v>0</v>
      </c>
      <c r="BF19" s="317">
        <v>0</v>
      </c>
      <c r="BG19" s="317">
        <v>0</v>
      </c>
      <c r="BH19" s="317">
        <v>0</v>
      </c>
      <c r="BI19" s="401">
        <v>0</v>
      </c>
      <c r="BJ19" s="246">
        <v>1.78132</v>
      </c>
      <c r="BK19" s="250">
        <v>15</v>
      </c>
      <c r="BL19" s="250">
        <v>5.909764880321977</v>
      </c>
      <c r="BM19" s="250">
        <v>14.77890898039813</v>
      </c>
      <c r="BN19" s="250">
        <v>53.33892539260914</v>
      </c>
      <c r="BO19" s="250">
        <v>0</v>
      </c>
      <c r="BP19" s="250">
        <v>0</v>
      </c>
      <c r="BQ19" s="639">
        <v>0</v>
      </c>
      <c r="BR19" s="252">
        <v>0</v>
      </c>
      <c r="BS19" s="252">
        <v>0</v>
      </c>
      <c r="BT19" s="252">
        <v>0</v>
      </c>
      <c r="BU19" s="252">
        <v>0</v>
      </c>
      <c r="BV19" s="252">
        <v>0</v>
      </c>
      <c r="BW19" s="252">
        <v>0</v>
      </c>
      <c r="BX19" s="252">
        <v>0</v>
      </c>
      <c r="BY19" s="252">
        <v>0</v>
      </c>
      <c r="BZ19" s="252">
        <v>0</v>
      </c>
      <c r="CA19" s="253">
        <v>0</v>
      </c>
      <c r="CB19" s="250">
        <v>5.236917603137014</v>
      </c>
      <c r="CC19" s="250">
        <v>12.96409573973921</v>
      </c>
      <c r="CD19" t="s" s="116">
        <v>188</v>
      </c>
      <c r="CE19" t="s" s="402">
        <v>143</v>
      </c>
      <c r="CF19" t="s" s="402">
        <v>143</v>
      </c>
      <c r="CG19" s="250">
        <v>55.31010828610459</v>
      </c>
      <c r="CH19" s="255">
        <v>0.49404</v>
      </c>
      <c r="CI19" s="256">
        <v>0.543444</v>
      </c>
      <c r="CJ19" s="257">
        <v>0.5977884000000001</v>
      </c>
      <c r="CK19" s="257">
        <v>0.6575672400000002</v>
      </c>
      <c r="CL19" s="258">
        <v>0.7233239640000003</v>
      </c>
      <c r="CM19" s="256">
        <v>3.016163604000001</v>
      </c>
      <c r="CN19" s="253">
        <v>4.433578721152434</v>
      </c>
      <c r="CO19" s="259">
        <v>1.28</v>
      </c>
      <c r="CP19" s="260">
        <v>58.5</v>
      </c>
      <c r="CQ19" s="261">
        <v>-0.7</v>
      </c>
      <c r="CR19" s="260">
        <v>3.9</v>
      </c>
      <c r="CS19" s="261">
        <v>17.2</v>
      </c>
    </row>
    <row r="20" ht="11.25" customHeight="1">
      <c r="A20" t="s" s="116">
        <v>1065</v>
      </c>
      <c r="B20" t="s" s="116">
        <v>1066</v>
      </c>
      <c r="C20" t="s" s="116">
        <v>372</v>
      </c>
      <c r="D20" s="218">
        <v>5</v>
      </c>
      <c r="E20" s="85">
        <v>781</v>
      </c>
      <c r="F20" t="s" s="220">
        <v>55</v>
      </c>
      <c r="G20" t="s" s="221">
        <v>55</v>
      </c>
      <c r="H20" s="493">
        <v>47.29</v>
      </c>
      <c r="I20" s="223">
        <v>4.27151617678156</v>
      </c>
      <c r="J20" s="224">
        <v>0.495</v>
      </c>
      <c r="K20" s="224">
        <v>0.505</v>
      </c>
      <c r="L20" s="223">
        <v>2.020202020202011</v>
      </c>
      <c r="M20" s="226">
        <v>42914</v>
      </c>
      <c r="N20" s="226">
        <v>42916</v>
      </c>
      <c r="O20" s="226">
        <v>42930</v>
      </c>
      <c r="P20" t="s" s="227">
        <v>225</v>
      </c>
      <c r="Q20" t="s" s="227">
        <v>131</v>
      </c>
      <c r="R20" s="225">
        <v>2.02</v>
      </c>
      <c r="S20" s="228">
        <v>98.53658536585367</v>
      </c>
      <c r="T20" s="229">
        <v>30.06439930849516</v>
      </c>
      <c r="U20" s="223">
        <v>23.06829268292683</v>
      </c>
      <c r="V20" s="230">
        <v>12</v>
      </c>
      <c r="W20" s="222">
        <v>2.05</v>
      </c>
      <c r="X20" t="s" s="320">
        <v>143</v>
      </c>
      <c r="Y20" s="232">
        <v>12.51</v>
      </c>
      <c r="Z20" s="233">
        <v>1.65</v>
      </c>
      <c r="AA20" s="222">
        <v>7.3</v>
      </c>
      <c r="AB20" s="234">
        <v>-9</v>
      </c>
      <c r="AC20" s="235">
        <v>-14.73</v>
      </c>
      <c r="AD20" s="236">
        <v>7.3</v>
      </c>
      <c r="AE20" s="236">
        <v>-0.9</v>
      </c>
      <c r="AF20" s="237">
        <v>5</v>
      </c>
      <c r="AG20" s="238">
        <v>1379</v>
      </c>
      <c r="AH20" s="239">
        <v>2.6</v>
      </c>
      <c r="AI20" s="240">
        <v>0.59</v>
      </c>
      <c r="AJ20" s="241">
        <v>0.3210518836589192</v>
      </c>
      <c r="AK20" t="s" s="265">
        <v>143</v>
      </c>
      <c r="AL20" s="243">
        <v>4.918032786885229</v>
      </c>
      <c r="AM20" s="243">
        <v>5.609878122967094</v>
      </c>
      <c r="AN20" s="243">
        <v>2.34367875071011</v>
      </c>
      <c r="AO20" s="244">
        <v>-0.2059804405562526</v>
      </c>
      <c r="AP20" s="241">
        <v>1.92</v>
      </c>
      <c r="AQ20" s="241">
        <v>1.83</v>
      </c>
      <c r="AR20" s="241">
        <v>1.7</v>
      </c>
      <c r="AS20" s="241">
        <v>1.63</v>
      </c>
      <c r="AT20" s="245"/>
      <c r="AU20" s="321">
        <v>1.6</v>
      </c>
      <c r="AV20" s="321">
        <v>1.71</v>
      </c>
      <c r="AW20" s="245"/>
      <c r="AX20" s="583">
        <v>2.04</v>
      </c>
      <c r="AY20" s="247">
        <v>2.01</v>
      </c>
      <c r="AZ20" s="248">
        <v>2</v>
      </c>
      <c r="BA20" s="317">
        <v>1.96</v>
      </c>
      <c r="BB20" s="317">
        <v>1.96</v>
      </c>
      <c r="BC20" s="248">
        <v>1.96</v>
      </c>
      <c r="BD20" s="248">
        <v>1.945</v>
      </c>
      <c r="BE20" s="248">
        <v>1.91</v>
      </c>
      <c r="BF20" s="317">
        <v>1.84</v>
      </c>
      <c r="BG20" s="317">
        <v>1.84</v>
      </c>
      <c r="BH20" s="317">
        <v>1.84</v>
      </c>
      <c r="BI20" s="401">
        <v>1.84</v>
      </c>
      <c r="BJ20" s="246">
        <v>33.535</v>
      </c>
      <c r="BK20" s="250">
        <v>4.918032786885229</v>
      </c>
      <c r="BL20" s="250">
        <v>7.647058823529429</v>
      </c>
      <c r="BM20" s="250">
        <v>4.294478527607359</v>
      </c>
      <c r="BN20" s="250">
        <v>1.874999999999982</v>
      </c>
      <c r="BO20" s="250">
        <v>0</v>
      </c>
      <c r="BP20" s="250">
        <v>0</v>
      </c>
      <c r="BQ20" s="251">
        <v>1.49253731343284</v>
      </c>
      <c r="BR20" s="252">
        <v>0.4999999999999893</v>
      </c>
      <c r="BS20" s="252">
        <v>2.040816326530615</v>
      </c>
      <c r="BT20" s="252">
        <v>0</v>
      </c>
      <c r="BU20" s="252">
        <v>0</v>
      </c>
      <c r="BV20" s="252">
        <v>0.7712082262210762</v>
      </c>
      <c r="BW20" s="252">
        <v>1.832460732984309</v>
      </c>
      <c r="BX20" s="252">
        <v>3.80434782608694</v>
      </c>
      <c r="BY20" s="252">
        <v>0</v>
      </c>
      <c r="BZ20" s="252">
        <v>0</v>
      </c>
      <c r="CA20" s="253">
        <v>0</v>
      </c>
      <c r="CB20" s="250">
        <v>1.716231797839869</v>
      </c>
      <c r="CC20" s="250">
        <v>2.164124395678317</v>
      </c>
      <c r="CD20" t="s" s="116">
        <v>285</v>
      </c>
      <c r="CE20" s="254">
        <v>-16.45309775543516</v>
      </c>
      <c r="CF20" s="254">
        <v>6.61519492749167</v>
      </c>
      <c r="CG20" s="250">
        <v>27.68352393442411</v>
      </c>
      <c r="CH20" s="255">
        <v>1.9392</v>
      </c>
      <c r="CI20" s="256">
        <v>1.958592</v>
      </c>
      <c r="CJ20" s="257">
        <v>1.97817792</v>
      </c>
      <c r="CK20" s="257">
        <v>1.9979596992</v>
      </c>
      <c r="CL20" s="258">
        <v>2.017939296192</v>
      </c>
      <c r="CM20" s="256">
        <v>9.891868915391999</v>
      </c>
      <c r="CN20" s="253">
        <v>20.91746440133643</v>
      </c>
      <c r="CO20" s="259">
        <v>0.6</v>
      </c>
      <c r="CP20" s="260">
        <v>15.3</v>
      </c>
      <c r="CQ20" s="261">
        <v>-8.199999999999999</v>
      </c>
      <c r="CR20" s="260">
        <v>-4.7</v>
      </c>
      <c r="CS20" s="261">
        <v>-1.7</v>
      </c>
    </row>
    <row r="21" ht="11.25" customHeight="1">
      <c r="A21" t="s" s="146">
        <v>148</v>
      </c>
      <c r="B21" t="s" s="146">
        <v>149</v>
      </c>
      <c r="C21" t="s" s="146">
        <v>150</v>
      </c>
      <c r="D21" s="267">
        <v>35</v>
      </c>
      <c r="E21" s="219">
        <v>74</v>
      </c>
      <c r="F21" t="s" s="151">
        <v>141</v>
      </c>
      <c r="G21" t="s" s="152">
        <v>141</v>
      </c>
      <c r="H21" s="268">
        <v>159.43</v>
      </c>
      <c r="I21" s="269">
        <v>2.383491187354952</v>
      </c>
      <c r="J21" s="270">
        <v>0.86</v>
      </c>
      <c r="K21" s="270">
        <v>0.95</v>
      </c>
      <c r="L21" s="271">
        <v>10.46511627906976</v>
      </c>
      <c r="M21" s="272">
        <v>42824</v>
      </c>
      <c r="N21" s="272">
        <v>42828</v>
      </c>
      <c r="O21" s="272">
        <v>42863</v>
      </c>
      <c r="P21" t="s" s="273">
        <v>151</v>
      </c>
      <c r="Q21" s="274"/>
      <c r="R21" s="271">
        <v>3.8</v>
      </c>
      <c r="S21" s="275">
        <v>78.51239669421487</v>
      </c>
      <c r="T21" s="276">
        <v>132.4257634970575</v>
      </c>
      <c r="U21" s="269">
        <v>32.9400826446281</v>
      </c>
      <c r="V21" s="277">
        <v>9</v>
      </c>
      <c r="W21" s="268">
        <v>4.84</v>
      </c>
      <c r="X21" s="278">
        <v>7.52</v>
      </c>
      <c r="Y21" s="279">
        <v>4.13</v>
      </c>
      <c r="Z21" s="280">
        <v>3.69</v>
      </c>
      <c r="AA21" s="268">
        <v>38.3</v>
      </c>
      <c r="AB21" s="281">
        <v>-25.6</v>
      </c>
      <c r="AC21" s="282">
        <v>8.380000000000001</v>
      </c>
      <c r="AD21" s="283">
        <v>2.1</v>
      </c>
      <c r="AE21" s="283">
        <v>4.38</v>
      </c>
      <c r="AF21" s="284">
        <v>21</v>
      </c>
      <c r="AG21" s="285">
        <v>34859</v>
      </c>
      <c r="AH21" s="286">
        <v>0.2</v>
      </c>
      <c r="AI21" s="287">
        <v>0.42</v>
      </c>
      <c r="AJ21" s="288">
        <v>4.160669358427823</v>
      </c>
      <c r="AK21" s="289">
        <v>0.8983568489765138</v>
      </c>
      <c r="AL21" s="290">
        <v>5.9375</v>
      </c>
      <c r="AM21" s="290">
        <v>6.964576587453508</v>
      </c>
      <c r="AN21" s="290">
        <v>8.737405652698428</v>
      </c>
      <c r="AO21" s="291">
        <v>9.725985461849419</v>
      </c>
      <c r="AP21" s="288">
        <v>3.39</v>
      </c>
      <c r="AQ21" s="288">
        <v>3.2</v>
      </c>
      <c r="AR21" s="288">
        <v>3.02</v>
      </c>
      <c r="AS21" s="288">
        <v>2.77</v>
      </c>
      <c r="AT21" s="292"/>
      <c r="AU21" s="288">
        <v>2.5</v>
      </c>
      <c r="AV21" s="288">
        <v>2.23</v>
      </c>
      <c r="AW21" s="292"/>
      <c r="AX21" s="293">
        <v>1.92</v>
      </c>
      <c r="AY21" s="294">
        <v>1.79</v>
      </c>
      <c r="AZ21" s="295">
        <v>1.7</v>
      </c>
      <c r="BA21" s="295">
        <v>1.48</v>
      </c>
      <c r="BB21" s="295">
        <v>1.34</v>
      </c>
      <c r="BC21" s="295">
        <v>1.25</v>
      </c>
      <c r="BD21" s="295">
        <v>1.04</v>
      </c>
      <c r="BE21" s="295">
        <v>0.88</v>
      </c>
      <c r="BF21" s="295">
        <v>0.82</v>
      </c>
      <c r="BG21" s="295">
        <v>0.78</v>
      </c>
      <c r="BH21" s="295">
        <v>0.74</v>
      </c>
      <c r="BI21" s="296">
        <v>0.7</v>
      </c>
      <c r="BJ21" s="293">
        <v>31.55</v>
      </c>
      <c r="BK21" s="297">
        <v>5.9375</v>
      </c>
      <c r="BL21" s="297">
        <v>5.96026490066226</v>
      </c>
      <c r="BM21" s="297">
        <v>9.025270758122739</v>
      </c>
      <c r="BN21" s="297">
        <v>10.8</v>
      </c>
      <c r="BO21" s="297">
        <v>12.10762331838564</v>
      </c>
      <c r="BP21" s="297">
        <v>16.14583333333333</v>
      </c>
      <c r="BQ21" s="298">
        <v>7.262569832402233</v>
      </c>
      <c r="BR21" s="299">
        <v>5.294117647058827</v>
      </c>
      <c r="BS21" s="299">
        <v>14.86486486486487</v>
      </c>
      <c r="BT21" s="299">
        <v>10.44776119402984</v>
      </c>
      <c r="BU21" s="299">
        <v>7.200000000000006</v>
      </c>
      <c r="BV21" s="299">
        <v>20.19230769230769</v>
      </c>
      <c r="BW21" s="299">
        <v>18.18181818181819</v>
      </c>
      <c r="BX21" s="299">
        <v>7.317073170731714</v>
      </c>
      <c r="BY21" s="299">
        <v>5.12820512820511</v>
      </c>
      <c r="BZ21" s="299">
        <v>5.405405405405417</v>
      </c>
      <c r="CA21" s="300">
        <v>5.714285714285716</v>
      </c>
      <c r="CB21" s="297">
        <v>9.822641243624327</v>
      </c>
      <c r="CC21" s="297">
        <v>4.719631827965216</v>
      </c>
      <c r="CD21" t="s" s="146">
        <v>152</v>
      </c>
      <c r="CE21" s="301">
        <v>-21.81918580457472</v>
      </c>
      <c r="CF21" s="301">
        <v>11.12089684005338</v>
      </c>
      <c r="CG21" s="297">
        <v>61.86880653892854</v>
      </c>
      <c r="CH21" s="302">
        <v>3.4239</v>
      </c>
      <c r="CI21" s="303">
        <v>3.710822820000001</v>
      </c>
      <c r="CJ21" s="304">
        <v>3.873356859516001</v>
      </c>
      <c r="CK21" s="304">
        <v>4.043009889962802</v>
      </c>
      <c r="CL21" s="305">
        <v>4.220093723143172</v>
      </c>
      <c r="CM21" s="303">
        <v>19.27118329262198</v>
      </c>
      <c r="CN21" s="300">
        <v>12.08755145996486</v>
      </c>
      <c r="CO21" s="306">
        <v>1.25</v>
      </c>
      <c r="CP21" s="307">
        <v>21.6</v>
      </c>
      <c r="CQ21" s="308">
        <v>-2.1</v>
      </c>
      <c r="CR21" s="309">
        <v>5.8</v>
      </c>
      <c r="CS21" s="310">
        <v>10.5</v>
      </c>
    </row>
    <row r="22" ht="11.25" customHeight="1">
      <c r="A22" t="s" s="110">
        <v>1067</v>
      </c>
      <c r="B22" t="s" s="110">
        <v>1068</v>
      </c>
      <c r="C22" t="s" s="173">
        <v>1069</v>
      </c>
      <c r="D22" s="174">
        <v>6</v>
      </c>
      <c r="E22" s="85">
        <v>600</v>
      </c>
      <c r="F22" t="s" s="118">
        <v>129</v>
      </c>
      <c r="G22" t="s" s="113">
        <v>129</v>
      </c>
      <c r="H22" s="495">
        <v>23.26</v>
      </c>
      <c r="I22" s="177">
        <v>4.471195184866724</v>
      </c>
      <c r="J22" s="311">
        <v>0.24</v>
      </c>
      <c r="K22" s="311">
        <v>0.26</v>
      </c>
      <c r="L22" s="177">
        <v>8.333333333333348</v>
      </c>
      <c r="M22" s="322">
        <v>42699</v>
      </c>
      <c r="N22" s="322">
        <v>42703</v>
      </c>
      <c r="O22" s="322">
        <v>42719</v>
      </c>
      <c r="P22" t="s" s="173">
        <v>182</v>
      </c>
      <c r="Q22" s="719"/>
      <c r="R22" s="180">
        <v>1.04</v>
      </c>
      <c r="S22" s="181">
        <v>62.65060240963856</v>
      </c>
      <c r="T22" s="182">
        <v>-21.48056797951683</v>
      </c>
      <c r="U22" s="177">
        <v>14.01204819277109</v>
      </c>
      <c r="V22" s="183">
        <v>12</v>
      </c>
      <c r="W22" s="176">
        <v>1.66</v>
      </c>
      <c r="X22" s="184">
        <v>2.57</v>
      </c>
      <c r="Y22" s="185">
        <v>2.2</v>
      </c>
      <c r="Z22" s="186">
        <v>0.99</v>
      </c>
      <c r="AA22" s="176">
        <v>7.1</v>
      </c>
      <c r="AB22" s="187">
        <v>28</v>
      </c>
      <c r="AC22" s="188">
        <v>24.34</v>
      </c>
      <c r="AD22" s="189">
        <v>3.2</v>
      </c>
      <c r="AE22" s="189">
        <v>5.46</v>
      </c>
      <c r="AF22" s="190">
        <v>11</v>
      </c>
      <c r="AG22" s="191">
        <v>1823</v>
      </c>
      <c r="AH22" s="192">
        <v>30.2</v>
      </c>
      <c r="AI22" s="193">
        <v>2.43</v>
      </c>
      <c r="AJ22" s="194">
        <v>4.502073620585092</v>
      </c>
      <c r="AK22" s="195">
        <v>1.328422209071341</v>
      </c>
      <c r="AL22" s="196">
        <v>8.888888888888879</v>
      </c>
      <c r="AM22" s="196">
        <v>12.13652416158855</v>
      </c>
      <c r="AN22" s="196">
        <v>14.4066355858723</v>
      </c>
      <c r="AO22" s="197">
        <v>10.8449222600272</v>
      </c>
      <c r="AP22" s="194">
        <v>0.98</v>
      </c>
      <c r="AQ22" s="194">
        <v>0.9</v>
      </c>
      <c r="AR22" s="194">
        <v>0.82</v>
      </c>
      <c r="AS22" s="194">
        <v>0.695</v>
      </c>
      <c r="AT22" s="199"/>
      <c r="AU22" s="194">
        <v>0.615</v>
      </c>
      <c r="AV22" s="194">
        <v>0.5</v>
      </c>
      <c r="AW22" s="199"/>
      <c r="AX22" s="398">
        <v>0.4</v>
      </c>
      <c r="AY22" s="370">
        <v>0.4</v>
      </c>
      <c r="AZ22" s="203">
        <v>1.45</v>
      </c>
      <c r="BA22" s="202">
        <v>2.1875</v>
      </c>
      <c r="BB22" s="202">
        <v>0.35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4">
        <v>0</v>
      </c>
      <c r="BJ22" s="200">
        <v>9.297499999999999</v>
      </c>
      <c r="BK22" s="205">
        <v>8.888888888888879</v>
      </c>
      <c r="BL22" s="205">
        <v>9.756097560975618</v>
      </c>
      <c r="BM22" s="205">
        <v>17.98561151079137</v>
      </c>
      <c r="BN22" s="205">
        <v>13.00813008130082</v>
      </c>
      <c r="BO22" s="205">
        <v>23</v>
      </c>
      <c r="BP22" s="205">
        <v>25</v>
      </c>
      <c r="BQ22" s="206">
        <v>0</v>
      </c>
      <c r="BR22" s="207">
        <v>0</v>
      </c>
      <c r="BS22" s="207">
        <v>0</v>
      </c>
      <c r="BT22" s="207">
        <v>525</v>
      </c>
      <c r="BU22" s="207">
        <v>0</v>
      </c>
      <c r="BV22" s="207">
        <v>0</v>
      </c>
      <c r="BW22" s="207">
        <v>0</v>
      </c>
      <c r="BX22" s="207">
        <v>0</v>
      </c>
      <c r="BY22" s="207">
        <v>0</v>
      </c>
      <c r="BZ22" s="207">
        <v>0</v>
      </c>
      <c r="CA22" s="208">
        <v>0</v>
      </c>
      <c r="CB22" s="205">
        <v>36.62580753187981</v>
      </c>
      <c r="CC22" s="205">
        <v>122.3883023148691</v>
      </c>
      <c r="CD22" t="s" s="110">
        <v>137</v>
      </c>
      <c r="CE22" s="209">
        <v>4.865782577967934</v>
      </c>
      <c r="CF22" s="209">
        <v>18.87783077073902</v>
      </c>
      <c r="CG22" s="205">
        <v>69.61484605087014</v>
      </c>
      <c r="CH22" s="315">
        <v>1.078</v>
      </c>
      <c r="CI22" s="211">
        <v>1.1858</v>
      </c>
      <c r="CJ22" s="212">
        <v>1.25054468</v>
      </c>
      <c r="CK22" s="212">
        <v>1.318824419528</v>
      </c>
      <c r="CL22" s="210">
        <v>1.390832232834229</v>
      </c>
      <c r="CM22" s="211">
        <v>6.22400133236223</v>
      </c>
      <c r="CN22" s="208">
        <v>26.75838921909815</v>
      </c>
      <c r="CO22" s="213">
        <v>1.86</v>
      </c>
      <c r="CP22" s="214">
        <v>27.4</v>
      </c>
      <c r="CQ22" s="215">
        <v>-10.5</v>
      </c>
      <c r="CR22" s="214">
        <v>3.7</v>
      </c>
      <c r="CS22" s="215">
        <v>2.3</v>
      </c>
    </row>
    <row r="23" ht="11.25" customHeight="1">
      <c r="A23" t="s" s="116">
        <v>1070</v>
      </c>
      <c r="B23" t="s" s="116">
        <v>1071</v>
      </c>
      <c r="C23" t="s" s="227">
        <v>1072</v>
      </c>
      <c r="D23" s="218">
        <v>5</v>
      </c>
      <c r="E23" s="85">
        <v>732</v>
      </c>
      <c r="F23" t="s" s="220">
        <v>129</v>
      </c>
      <c r="G23" t="s" s="221">
        <v>129</v>
      </c>
      <c r="H23" s="493">
        <v>66.03</v>
      </c>
      <c r="I23" s="223">
        <v>1.817355747387551</v>
      </c>
      <c r="J23" s="224">
        <v>0.275</v>
      </c>
      <c r="K23" s="224">
        <v>0.3</v>
      </c>
      <c r="L23" s="223">
        <v>9.090909090909083</v>
      </c>
      <c r="M23" s="226">
        <v>42783</v>
      </c>
      <c r="N23" s="226">
        <v>42787</v>
      </c>
      <c r="O23" s="226">
        <v>42803</v>
      </c>
      <c r="P23" t="s" s="227">
        <v>271</v>
      </c>
      <c r="Q23" s="617"/>
      <c r="R23" s="225">
        <v>1.2</v>
      </c>
      <c r="S23" s="228">
        <v>19.23076923076923</v>
      </c>
      <c r="T23" s="229">
        <v>8.431907815359562</v>
      </c>
      <c r="U23" s="223">
        <v>10.58173076923077</v>
      </c>
      <c r="V23" s="230">
        <v>12</v>
      </c>
      <c r="W23" s="222">
        <v>6.24</v>
      </c>
      <c r="X23" s="231">
        <v>2.58</v>
      </c>
      <c r="Y23" s="232">
        <v>1.09</v>
      </c>
      <c r="Z23" s="233">
        <v>2.5</v>
      </c>
      <c r="AA23" s="222">
        <v>24.2</v>
      </c>
      <c r="AB23" s="234">
        <v>-0.2</v>
      </c>
      <c r="AC23" s="235">
        <v>-4.35</v>
      </c>
      <c r="AD23" s="236">
        <v>31.5</v>
      </c>
      <c r="AE23" s="236">
        <v>4.1</v>
      </c>
      <c r="AF23" s="237">
        <v>12</v>
      </c>
      <c r="AG23" s="238">
        <v>8160</v>
      </c>
      <c r="AH23" s="239">
        <v>0.4</v>
      </c>
      <c r="AI23" s="240">
        <v>0.86</v>
      </c>
      <c r="AJ23" t="s" s="265">
        <v>143</v>
      </c>
      <c r="AK23" t="s" s="265">
        <v>143</v>
      </c>
      <c r="AL23" s="243">
        <v>37.5</v>
      </c>
      <c r="AM23" s="243">
        <v>76.51741676630314</v>
      </c>
      <c r="AN23" t="s" s="265">
        <v>143</v>
      </c>
      <c r="AO23" t="s" s="265">
        <v>143</v>
      </c>
      <c r="AP23" s="241">
        <v>1.1</v>
      </c>
      <c r="AQ23" s="241">
        <v>0.8</v>
      </c>
      <c r="AR23" s="241">
        <v>0.5</v>
      </c>
      <c r="AS23" s="241">
        <v>0.2</v>
      </c>
      <c r="AT23" s="245"/>
      <c r="AU23" s="321">
        <v>0</v>
      </c>
      <c r="AV23" s="321">
        <v>0</v>
      </c>
      <c r="AW23" s="245"/>
      <c r="AX23" s="583">
        <v>0</v>
      </c>
      <c r="AY23" s="394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401">
        <v>0</v>
      </c>
      <c r="BJ23" s="246">
        <v>2.6</v>
      </c>
      <c r="BK23" s="250">
        <v>37.5</v>
      </c>
      <c r="BL23" s="250">
        <v>60</v>
      </c>
      <c r="BM23" s="250">
        <v>150</v>
      </c>
      <c r="BN23" s="250">
        <v>0</v>
      </c>
      <c r="BO23" s="250">
        <v>0</v>
      </c>
      <c r="BP23" s="250">
        <v>0</v>
      </c>
      <c r="BQ23" s="251">
        <v>0</v>
      </c>
      <c r="BR23" s="252">
        <v>0</v>
      </c>
      <c r="BS23" s="252">
        <v>0</v>
      </c>
      <c r="BT23" s="252">
        <v>0</v>
      </c>
      <c r="BU23" s="252">
        <v>0</v>
      </c>
      <c r="BV23" s="252">
        <v>0</v>
      </c>
      <c r="BW23" s="252">
        <v>0</v>
      </c>
      <c r="BX23" s="252">
        <v>0</v>
      </c>
      <c r="BY23" s="252">
        <v>0</v>
      </c>
      <c r="BZ23" s="252">
        <v>0</v>
      </c>
      <c r="CA23" s="253">
        <v>0</v>
      </c>
      <c r="CB23" s="250">
        <v>14.55882352941176</v>
      </c>
      <c r="CC23" s="250">
        <v>37.49740475448666</v>
      </c>
      <c r="CD23" t="s" s="116">
        <v>137</v>
      </c>
      <c r="CE23" t="s" s="402">
        <v>143</v>
      </c>
      <c r="CF23" t="s" s="402">
        <v>143</v>
      </c>
      <c r="CG23" s="250">
        <v>52.82420454545453</v>
      </c>
      <c r="CH23" s="255">
        <v>1.111</v>
      </c>
      <c r="CI23" s="256">
        <v>1.12211</v>
      </c>
      <c r="CJ23" s="257">
        <v>1.16811651</v>
      </c>
      <c r="CK23" s="257">
        <v>1.216009286910</v>
      </c>
      <c r="CL23" s="258">
        <v>1.26586566767331</v>
      </c>
      <c r="CM23" s="256">
        <v>5.883101464583311</v>
      </c>
      <c r="CN23" s="253">
        <v>8.909740215937166</v>
      </c>
      <c r="CO23" s="259">
        <v>1.03</v>
      </c>
      <c r="CP23" s="260">
        <v>2</v>
      </c>
      <c r="CQ23" s="261">
        <v>-34.9</v>
      </c>
      <c r="CR23" s="260">
        <v>-13.1</v>
      </c>
      <c r="CS23" s="261">
        <v>-23.9</v>
      </c>
    </row>
    <row r="24" ht="11.25" customHeight="1">
      <c r="A24" t="s" s="116">
        <v>499</v>
      </c>
      <c r="B24" t="s" s="116">
        <v>500</v>
      </c>
      <c r="C24" t="s" s="116">
        <v>150</v>
      </c>
      <c r="D24" s="218">
        <v>23</v>
      </c>
      <c r="E24" s="219">
        <v>135</v>
      </c>
      <c r="F24" t="s" s="220">
        <v>55</v>
      </c>
      <c r="G24" t="s" s="221">
        <v>55</v>
      </c>
      <c r="H24" s="222">
        <v>140.89</v>
      </c>
      <c r="I24" s="223">
        <v>0.9085101852509051</v>
      </c>
      <c r="J24" s="318">
        <v>0.305</v>
      </c>
      <c r="K24" s="318">
        <v>0.32</v>
      </c>
      <c r="L24" s="223">
        <v>4.918032786885251</v>
      </c>
      <c r="M24" s="226">
        <v>42807</v>
      </c>
      <c r="N24" s="226">
        <v>42809</v>
      </c>
      <c r="O24" s="226">
        <v>42828</v>
      </c>
      <c r="P24" t="s" s="227">
        <v>201</v>
      </c>
      <c r="Q24" s="319"/>
      <c r="R24" s="225">
        <v>1.28</v>
      </c>
      <c r="S24" s="228">
        <v>47.94007490636704</v>
      </c>
      <c r="T24" s="229">
        <v>211.9731680684628</v>
      </c>
      <c r="U24" s="223">
        <v>52.76779026217228</v>
      </c>
      <c r="V24" s="230">
        <v>12</v>
      </c>
      <c r="W24" s="222">
        <v>2.67</v>
      </c>
      <c r="X24" s="231">
        <v>3.52</v>
      </c>
      <c r="Y24" s="232">
        <v>5.54</v>
      </c>
      <c r="Z24" s="233">
        <v>4.15</v>
      </c>
      <c r="AA24" s="222">
        <v>24.4</v>
      </c>
      <c r="AB24" s="234">
        <v>43.8</v>
      </c>
      <c r="AC24" s="235">
        <v>15.3</v>
      </c>
      <c r="AD24" s="236">
        <v>-1.9</v>
      </c>
      <c r="AE24" s="236">
        <v>15</v>
      </c>
      <c r="AF24" s="237">
        <v>17</v>
      </c>
      <c r="AG24" s="238">
        <v>15560</v>
      </c>
      <c r="AH24" s="239">
        <v>0.3</v>
      </c>
      <c r="AI24" s="240">
        <v>0.46</v>
      </c>
      <c r="AJ24" t="s" s="265">
        <v>143</v>
      </c>
      <c r="AK24" s="242">
        <v>1.026007883207448</v>
      </c>
      <c r="AL24" s="243">
        <v>5.240174672489095</v>
      </c>
      <c r="AM24" s="243">
        <v>7.871140704858015</v>
      </c>
      <c r="AN24" s="243">
        <v>13.66916358464856</v>
      </c>
      <c r="AO24" s="244">
        <v>13.32266916109532</v>
      </c>
      <c r="AP24" s="241">
        <v>1.205</v>
      </c>
      <c r="AQ24" s="241">
        <v>1.145</v>
      </c>
      <c r="AR24" s="241">
        <v>1.065</v>
      </c>
      <c r="AS24" s="241">
        <v>0.96</v>
      </c>
      <c r="AT24" s="245"/>
      <c r="AU24" s="241">
        <v>0.775</v>
      </c>
      <c r="AV24" s="241">
        <v>0.635</v>
      </c>
      <c r="AW24" s="245"/>
      <c r="AX24" s="246">
        <v>0.5600000000000001</v>
      </c>
      <c r="AY24" s="247">
        <v>0.5</v>
      </c>
      <c r="AZ24" s="248">
        <v>0.48</v>
      </c>
      <c r="BA24" s="248">
        <v>0.42</v>
      </c>
      <c r="BB24" s="248">
        <v>0.345</v>
      </c>
      <c r="BC24" s="248">
        <v>0.31</v>
      </c>
      <c r="BD24" s="248">
        <v>0.2925</v>
      </c>
      <c r="BE24" s="248">
        <v>0.2825</v>
      </c>
      <c r="BF24" s="248">
        <v>0.27</v>
      </c>
      <c r="BG24" s="317">
        <v>0.26</v>
      </c>
      <c r="BH24" s="248">
        <v>0.23</v>
      </c>
      <c r="BI24" s="401">
        <v>0.2</v>
      </c>
      <c r="BJ24" s="246">
        <v>9.935</v>
      </c>
      <c r="BK24" s="250">
        <v>5.240174672489095</v>
      </c>
      <c r="BL24" s="250">
        <v>7.511737089201875</v>
      </c>
      <c r="BM24" s="250">
        <v>10.9375</v>
      </c>
      <c r="BN24" s="250">
        <v>23.87096774193547</v>
      </c>
      <c r="BO24" s="250">
        <v>22.04724409448819</v>
      </c>
      <c r="BP24" s="250">
        <v>13.39285714285714</v>
      </c>
      <c r="BQ24" s="251">
        <v>12</v>
      </c>
      <c r="BR24" s="252">
        <v>4.166666666666674</v>
      </c>
      <c r="BS24" s="252">
        <v>14.28571428571428</v>
      </c>
      <c r="BT24" s="252">
        <v>21.73913043478262</v>
      </c>
      <c r="BU24" s="252">
        <v>11.29032258064515</v>
      </c>
      <c r="BV24" s="252">
        <v>5.982905982905984</v>
      </c>
      <c r="BW24" s="252">
        <v>3.539823008849563</v>
      </c>
      <c r="BX24" s="252">
        <v>4.629629629629606</v>
      </c>
      <c r="BY24" s="252">
        <v>3.846153846153855</v>
      </c>
      <c r="BZ24" s="252">
        <v>13.04347826086956</v>
      </c>
      <c r="CA24" s="253">
        <v>15</v>
      </c>
      <c r="CB24" s="250">
        <v>11.32495914336407</v>
      </c>
      <c r="CC24" s="250">
        <v>6.433576715874823</v>
      </c>
      <c r="CD24" t="s" s="116">
        <v>152</v>
      </c>
      <c r="CE24" s="254">
        <v>-38.19011649227282</v>
      </c>
      <c r="CF24" s="254">
        <v>14.57767376989946</v>
      </c>
      <c r="CG24" s="250">
        <v>69.92388756526225</v>
      </c>
      <c r="CH24" s="255">
        <v>1.3255</v>
      </c>
      <c r="CI24" s="256">
        <v>1.45805</v>
      </c>
      <c r="CJ24" s="257">
        <v>1.603855</v>
      </c>
      <c r="CK24" s="257">
        <v>1.764240500000001</v>
      </c>
      <c r="CL24" s="258">
        <v>1.940664550000001</v>
      </c>
      <c r="CM24" s="256">
        <v>8.092310050000002</v>
      </c>
      <c r="CN24" s="253">
        <v>5.743707892682236</v>
      </c>
      <c r="CO24" s="259">
        <v>1.72</v>
      </c>
      <c r="CP24" s="260">
        <v>84.59999999999999</v>
      </c>
      <c r="CQ24" s="261">
        <v>-0.4</v>
      </c>
      <c r="CR24" s="262">
        <v>8.5</v>
      </c>
      <c r="CS24" s="263">
        <v>25.4</v>
      </c>
    </row>
    <row r="25" ht="11.25" customHeight="1">
      <c r="A25" t="s" s="227">
        <v>1073</v>
      </c>
      <c r="B25" t="s" s="116">
        <v>1074</v>
      </c>
      <c r="C25" t="s" s="227">
        <v>1075</v>
      </c>
      <c r="D25" s="218">
        <v>7</v>
      </c>
      <c r="E25" s="85">
        <v>529</v>
      </c>
      <c r="F25" t="s" s="220">
        <v>129</v>
      </c>
      <c r="G25" t="s" s="221">
        <v>129</v>
      </c>
      <c r="H25" s="493">
        <v>123.96</v>
      </c>
      <c r="I25" s="223">
        <v>2.775088738302678</v>
      </c>
      <c r="J25" s="224">
        <v>0.83</v>
      </c>
      <c r="K25" s="224">
        <v>0.86</v>
      </c>
      <c r="L25" s="223">
        <v>3.614457831325302</v>
      </c>
      <c r="M25" s="226">
        <v>42914</v>
      </c>
      <c r="N25" s="226">
        <v>42916</v>
      </c>
      <c r="O25" s="226">
        <v>42933</v>
      </c>
      <c r="P25" t="s" s="227">
        <v>268</v>
      </c>
      <c r="Q25" t="s" s="227">
        <v>131</v>
      </c>
      <c r="R25" s="225">
        <v>3.44</v>
      </c>
      <c r="S25" s="228">
        <v>860</v>
      </c>
      <c r="T25" s="229">
        <v>450.4664688546736</v>
      </c>
      <c r="U25" s="223">
        <v>309.9</v>
      </c>
      <c r="V25" s="230">
        <v>12</v>
      </c>
      <c r="W25" s="222">
        <v>0.4</v>
      </c>
      <c r="X25" s="720">
        <v>3091.27</v>
      </c>
      <c r="Y25" s="232">
        <v>11.3</v>
      </c>
      <c r="Z25" s="233">
        <v>2.2</v>
      </c>
      <c r="AA25" s="222">
        <v>0.8</v>
      </c>
      <c r="AB25" s="396">
        <v>-221.5</v>
      </c>
      <c r="AC25" s="235">
        <v>36.78</v>
      </c>
      <c r="AD25" s="236">
        <v>-27.7</v>
      </c>
      <c r="AE25" s="236">
        <v>0.1</v>
      </c>
      <c r="AF25" s="237">
        <v>10</v>
      </c>
      <c r="AG25" s="238">
        <v>11565</v>
      </c>
      <c r="AH25" s="239">
        <v>1.5</v>
      </c>
      <c r="AI25" s="240">
        <v>0.9399999999999999</v>
      </c>
      <c r="AJ25" t="s" s="265">
        <v>143</v>
      </c>
      <c r="AK25" s="618">
        <v>9.391750447590145</v>
      </c>
      <c r="AL25" s="243">
        <v>5.96026490066226</v>
      </c>
      <c r="AM25" s="243">
        <v>8.721860858916886</v>
      </c>
      <c r="AN25" s="243">
        <v>11.94783991051851</v>
      </c>
      <c r="AO25" s="244">
        <v>1.272163264685577</v>
      </c>
      <c r="AP25" s="241">
        <v>3.2</v>
      </c>
      <c r="AQ25" s="241">
        <v>3.02</v>
      </c>
      <c r="AR25" s="241">
        <v>2.82</v>
      </c>
      <c r="AS25" s="241">
        <v>2.49</v>
      </c>
      <c r="AT25" s="245"/>
      <c r="AU25" s="241">
        <v>2.02</v>
      </c>
      <c r="AV25" s="241">
        <v>1.82</v>
      </c>
      <c r="AW25" s="245"/>
      <c r="AX25" s="583">
        <v>1.4</v>
      </c>
      <c r="AY25" s="394">
        <v>2.3</v>
      </c>
      <c r="AZ25" s="248">
        <v>3.16</v>
      </c>
      <c r="BA25" s="248">
        <v>3</v>
      </c>
      <c r="BB25" s="248">
        <v>2.82</v>
      </c>
      <c r="BC25" s="248">
        <v>2.68</v>
      </c>
      <c r="BD25" s="248">
        <v>2.44</v>
      </c>
      <c r="BE25" s="248">
        <v>2.12</v>
      </c>
      <c r="BF25" s="248">
        <v>1.96</v>
      </c>
      <c r="BG25" s="248">
        <v>1.81</v>
      </c>
      <c r="BH25" s="317">
        <v>1.72</v>
      </c>
      <c r="BI25" s="249">
        <v>1.66</v>
      </c>
      <c r="BJ25" s="246">
        <v>42.44</v>
      </c>
      <c r="BK25" s="250">
        <v>5.96026490066226</v>
      </c>
      <c r="BL25" s="250">
        <v>7.092198581560294</v>
      </c>
      <c r="BM25" s="250">
        <v>13.25301204819276</v>
      </c>
      <c r="BN25" s="250">
        <v>23.26732673267326</v>
      </c>
      <c r="BO25" s="250">
        <v>10.98901098901099</v>
      </c>
      <c r="BP25" s="250">
        <v>30</v>
      </c>
      <c r="BQ25" s="251">
        <v>0</v>
      </c>
      <c r="BR25" s="252">
        <v>0</v>
      </c>
      <c r="BS25" s="252">
        <v>5.333333333333345</v>
      </c>
      <c r="BT25" s="252">
        <v>6.382978723404253</v>
      </c>
      <c r="BU25" s="252">
        <v>5.223880597014907</v>
      </c>
      <c r="BV25" s="252">
        <v>9.836065573770503</v>
      </c>
      <c r="BW25" s="252">
        <v>15.09433962264151</v>
      </c>
      <c r="BX25" s="252">
        <v>8.163265306122458</v>
      </c>
      <c r="BY25" s="252">
        <v>8.287292817679548</v>
      </c>
      <c r="BZ25" s="252">
        <v>5.232558139534893</v>
      </c>
      <c r="CA25" s="253">
        <v>3.614457831325302</v>
      </c>
      <c r="CB25" s="250">
        <v>9.278234423348604</v>
      </c>
      <c r="CC25" s="250">
        <v>7.50279399739988</v>
      </c>
      <c r="CD25" t="s" s="116">
        <v>285</v>
      </c>
      <c r="CE25" s="254">
        <v>-295.1770713511788</v>
      </c>
      <c r="CF25" s="254">
        <v>14.72292864882119</v>
      </c>
      <c r="CG25" s="250">
        <v>35.68349063946932</v>
      </c>
      <c r="CH25" s="255">
        <v>3.232</v>
      </c>
      <c r="CI25" s="256">
        <v>3.555200000000001</v>
      </c>
      <c r="CJ25" s="257">
        <v>3.5587552</v>
      </c>
      <c r="CK25" s="257">
        <v>3.5623139552</v>
      </c>
      <c r="CL25" s="258">
        <v>3.5658762691552</v>
      </c>
      <c r="CM25" s="256">
        <v>17.4741454243552</v>
      </c>
      <c r="CN25" s="253">
        <v>14.0966000519161</v>
      </c>
      <c r="CO25" s="259">
        <v>0.87</v>
      </c>
      <c r="CP25" s="260">
        <v>21.9</v>
      </c>
      <c r="CQ25" s="261">
        <v>-0.4</v>
      </c>
      <c r="CR25" s="260">
        <v>2.7</v>
      </c>
      <c r="CS25" s="261">
        <v>5.7</v>
      </c>
    </row>
    <row r="26" ht="11.25" customHeight="1">
      <c r="A26" t="s" s="146">
        <v>1076</v>
      </c>
      <c r="B26" t="s" s="146">
        <v>1077</v>
      </c>
      <c r="C26" t="s" s="273">
        <v>357</v>
      </c>
      <c r="D26" s="267">
        <v>7</v>
      </c>
      <c r="E26" s="85">
        <v>468</v>
      </c>
      <c r="F26" t="s" s="151">
        <v>55</v>
      </c>
      <c r="G26" t="s" s="152">
        <v>55</v>
      </c>
      <c r="H26" s="496">
        <v>78.34999999999999</v>
      </c>
      <c r="I26" s="269">
        <v>2.731333758774729</v>
      </c>
      <c r="J26" s="270">
        <v>0.52</v>
      </c>
      <c r="K26" s="270">
        <v>0.535</v>
      </c>
      <c r="L26" s="269">
        <v>2.884615384615397</v>
      </c>
      <c r="M26" s="272">
        <v>42779</v>
      </c>
      <c r="N26" s="272">
        <v>42781</v>
      </c>
      <c r="O26" s="272">
        <v>42795</v>
      </c>
      <c r="P26" t="s" s="273">
        <v>147</v>
      </c>
      <c r="Q26" s="619"/>
      <c r="R26" s="271">
        <v>2.14</v>
      </c>
      <c r="S26" s="275">
        <v>62.94117647058825</v>
      </c>
      <c r="T26" s="276">
        <v>42.40373425374688</v>
      </c>
      <c r="U26" s="269">
        <v>23.04411764705882</v>
      </c>
      <c r="V26" s="277">
        <v>12</v>
      </c>
      <c r="W26" s="268">
        <v>3.4</v>
      </c>
      <c r="X26" s="278">
        <v>4.61</v>
      </c>
      <c r="Y26" s="279">
        <v>2.83</v>
      </c>
      <c r="Z26" s="280">
        <v>1.98</v>
      </c>
      <c r="AA26" s="268">
        <v>8.800000000000001</v>
      </c>
      <c r="AB26" s="281">
        <v>7.6</v>
      </c>
      <c r="AC26" s="282">
        <v>8.630000000000001</v>
      </c>
      <c r="AD26" s="283">
        <v>3.4</v>
      </c>
      <c r="AE26" s="283">
        <v>5</v>
      </c>
      <c r="AF26" s="284">
        <v>5</v>
      </c>
      <c r="AG26" s="285">
        <v>3988</v>
      </c>
      <c r="AH26" s="286">
        <v>0.4</v>
      </c>
      <c r="AI26" s="287">
        <v>0.75</v>
      </c>
      <c r="AJ26" s="288">
        <v>0.9306227312201517</v>
      </c>
      <c r="AK26" s="289">
        <v>0.8612366451796143</v>
      </c>
      <c r="AL26" s="290">
        <v>2.970297029702973</v>
      </c>
      <c r="AM26" s="290">
        <v>3.06311028796904</v>
      </c>
      <c r="AN26" s="290">
        <v>3.164117286148516</v>
      </c>
      <c r="AO26" s="291">
        <v>3.673923193884332</v>
      </c>
      <c r="AP26" s="288">
        <v>2.08</v>
      </c>
      <c r="AQ26" s="288">
        <v>2.02</v>
      </c>
      <c r="AR26" s="288">
        <v>1.96</v>
      </c>
      <c r="AS26" s="288">
        <v>1.9</v>
      </c>
      <c r="AT26" s="292"/>
      <c r="AU26" s="288">
        <v>1.84</v>
      </c>
      <c r="AV26" s="288">
        <v>1.78</v>
      </c>
      <c r="AW26" s="292"/>
      <c r="AX26" s="524">
        <v>1.76</v>
      </c>
      <c r="AY26" s="294">
        <v>1.76</v>
      </c>
      <c r="AZ26" s="295">
        <v>1.72</v>
      </c>
      <c r="BA26" s="295">
        <v>1.64</v>
      </c>
      <c r="BB26" s="295">
        <v>1.45</v>
      </c>
      <c r="BC26" s="295">
        <v>1.245</v>
      </c>
      <c r="BD26" s="295">
        <v>1.149</v>
      </c>
      <c r="BE26" s="295">
        <v>1.132</v>
      </c>
      <c r="BF26" s="295">
        <v>1.1</v>
      </c>
      <c r="BG26" s="426">
        <v>1.072</v>
      </c>
      <c r="BH26" s="295">
        <v>1.072</v>
      </c>
      <c r="BI26" s="296">
        <v>1.059</v>
      </c>
      <c r="BJ26" s="293">
        <v>27.739</v>
      </c>
      <c r="BK26" s="297">
        <v>2.970297029702973</v>
      </c>
      <c r="BL26" s="297">
        <v>3.061224489795911</v>
      </c>
      <c r="BM26" s="297">
        <v>3.157894736842115</v>
      </c>
      <c r="BN26" s="297">
        <v>3.260869565217384</v>
      </c>
      <c r="BO26" s="297">
        <v>3.370786516853941</v>
      </c>
      <c r="BP26" s="297">
        <v>1.136363636363646</v>
      </c>
      <c r="BQ26" s="298">
        <v>0</v>
      </c>
      <c r="BR26" s="299">
        <v>2.325581395348841</v>
      </c>
      <c r="BS26" s="299">
        <v>4.878048780487809</v>
      </c>
      <c r="BT26" s="299">
        <v>13.10344827586207</v>
      </c>
      <c r="BU26" s="299">
        <v>16.46586345381525</v>
      </c>
      <c r="BV26" s="299">
        <v>8.355091383812008</v>
      </c>
      <c r="BW26" s="299">
        <v>1.501766784452307</v>
      </c>
      <c r="BX26" s="299">
        <v>2.909090909090883</v>
      </c>
      <c r="BY26" s="299">
        <v>2.611940298507465</v>
      </c>
      <c r="BZ26" s="299">
        <v>0</v>
      </c>
      <c r="CA26" s="300">
        <v>1.227573182247399</v>
      </c>
      <c r="CB26" s="297">
        <v>4.137402378729412</v>
      </c>
      <c r="CC26" s="297">
        <v>4.34760730694842</v>
      </c>
      <c r="CD26" t="s" s="146">
        <v>161</v>
      </c>
      <c r="CE26" s="301">
        <v>-17.14866660213558</v>
      </c>
      <c r="CF26" s="301">
        <v>5.895451044923245</v>
      </c>
      <c r="CG26" s="297">
        <v>49.06320336876013</v>
      </c>
      <c r="CH26" s="302">
        <v>2.23808</v>
      </c>
      <c r="CI26" s="303">
        <v>2.431226304</v>
      </c>
      <c r="CJ26" s="304">
        <v>2.552787619200001</v>
      </c>
      <c r="CK26" s="304">
        <v>2.680427000160001</v>
      </c>
      <c r="CL26" s="305">
        <v>2.814448350168001</v>
      </c>
      <c r="CM26" s="303">
        <v>12.716969273528</v>
      </c>
      <c r="CN26" s="300">
        <v>16.23097546078877</v>
      </c>
      <c r="CO26" s="306">
        <v>0.48</v>
      </c>
      <c r="CP26" s="307">
        <v>38.7</v>
      </c>
      <c r="CQ26" s="308">
        <v>-1.9</v>
      </c>
      <c r="CR26" s="307">
        <v>0.5</v>
      </c>
      <c r="CS26" s="308">
        <v>9.300000000000001</v>
      </c>
    </row>
    <row r="27" ht="11.25" customHeight="1">
      <c r="A27" t="s" s="173">
        <v>501</v>
      </c>
      <c r="B27" t="s" s="110">
        <v>502</v>
      </c>
      <c r="C27" t="s" s="110">
        <v>357</v>
      </c>
      <c r="D27" s="174">
        <v>14</v>
      </c>
      <c r="E27" s="219">
        <v>235</v>
      </c>
      <c r="F27" t="s" s="118">
        <v>55</v>
      </c>
      <c r="G27" t="s" s="113">
        <v>55</v>
      </c>
      <c r="H27" s="495">
        <v>43.26</v>
      </c>
      <c r="I27" s="177">
        <v>2.912621359223301</v>
      </c>
      <c r="J27" s="311">
        <v>0.29375</v>
      </c>
      <c r="K27" s="311">
        <v>0.315</v>
      </c>
      <c r="L27" s="177">
        <v>7.234042553191489</v>
      </c>
      <c r="M27" s="179">
        <v>42762</v>
      </c>
      <c r="N27" s="179">
        <v>42766</v>
      </c>
      <c r="O27" s="179">
        <v>42781</v>
      </c>
      <c r="P27" t="s" s="173">
        <v>130</v>
      </c>
      <c r="Q27" s="492"/>
      <c r="R27" s="180">
        <v>1.26</v>
      </c>
      <c r="S27" s="181">
        <v>74.55621301775149</v>
      </c>
      <c r="T27" s="182">
        <v>66.95202395822442</v>
      </c>
      <c r="U27" s="177">
        <v>25.59763313609468</v>
      </c>
      <c r="V27" s="183">
        <v>12</v>
      </c>
      <c r="W27" s="176">
        <v>1.69</v>
      </c>
      <c r="X27" s="184">
        <v>3.41</v>
      </c>
      <c r="Y27" s="185">
        <v>2.97</v>
      </c>
      <c r="Z27" s="186">
        <v>2.45</v>
      </c>
      <c r="AA27" s="176">
        <v>9.800000000000001</v>
      </c>
      <c r="AB27" s="187">
        <v>-2.5</v>
      </c>
      <c r="AC27" s="188">
        <v>6.48</v>
      </c>
      <c r="AD27" s="189">
        <v>2.4</v>
      </c>
      <c r="AE27" s="189">
        <v>7.5</v>
      </c>
      <c r="AF27" s="190">
        <v>11</v>
      </c>
      <c r="AG27" s="191">
        <v>9911</v>
      </c>
      <c r="AH27" s="192">
        <v>0.2</v>
      </c>
      <c r="AI27" s="193">
        <v>1.17</v>
      </c>
      <c r="AJ27" s="194">
        <v>2.787507477347092</v>
      </c>
      <c r="AK27" s="195">
        <v>0.9030689502492039</v>
      </c>
      <c r="AL27" s="196">
        <v>6.818181818181812</v>
      </c>
      <c r="AM27" s="196">
        <v>7.721734501594191</v>
      </c>
      <c r="AN27" s="196">
        <v>6.69001794563302</v>
      </c>
      <c r="AO27" s="197">
        <v>7.408092088413509</v>
      </c>
      <c r="AP27" s="194">
        <v>1.175</v>
      </c>
      <c r="AQ27" s="194">
        <v>1.1</v>
      </c>
      <c r="AR27" s="194">
        <v>1.02</v>
      </c>
      <c r="AS27" s="194">
        <v>0.9399999999999999</v>
      </c>
      <c r="AT27" s="199"/>
      <c r="AU27" s="194">
        <v>0.9</v>
      </c>
      <c r="AV27" s="194">
        <v>0.85</v>
      </c>
      <c r="AW27" s="199"/>
      <c r="AX27" s="200">
        <v>0.79</v>
      </c>
      <c r="AY27" s="201">
        <v>0.75</v>
      </c>
      <c r="AZ27" s="202">
        <v>0.7</v>
      </c>
      <c r="BA27" s="202">
        <v>0.635</v>
      </c>
      <c r="BB27" s="202">
        <v>0.575</v>
      </c>
      <c r="BC27" s="203">
        <v>0.525</v>
      </c>
      <c r="BD27" s="202">
        <v>0.50625</v>
      </c>
      <c r="BE27" s="203">
        <v>0.5</v>
      </c>
      <c r="BF27" s="203">
        <v>1</v>
      </c>
      <c r="BG27" s="203">
        <v>1</v>
      </c>
      <c r="BH27" s="203">
        <v>1</v>
      </c>
      <c r="BI27" s="204">
        <v>1</v>
      </c>
      <c r="BJ27" s="200">
        <v>14.96625</v>
      </c>
      <c r="BK27" s="205">
        <v>6.818181818181812</v>
      </c>
      <c r="BL27" s="205">
        <v>7.843137254901977</v>
      </c>
      <c r="BM27" s="205">
        <v>8.510638297872353</v>
      </c>
      <c r="BN27" s="205">
        <v>4.444444444444429</v>
      </c>
      <c r="BO27" s="205">
        <v>5.882352941176472</v>
      </c>
      <c r="BP27" s="205">
        <v>7.594936708860756</v>
      </c>
      <c r="BQ27" s="206">
        <v>5.333333333333345</v>
      </c>
      <c r="BR27" s="207">
        <v>7.14285714285714</v>
      </c>
      <c r="BS27" s="207">
        <v>10.23622047244093</v>
      </c>
      <c r="BT27" s="207">
        <v>10.43478260869566</v>
      </c>
      <c r="BU27" s="207">
        <v>9.523809523809511</v>
      </c>
      <c r="BV27" s="207">
        <v>3.70370370370372</v>
      </c>
      <c r="BW27" s="207">
        <v>1.25</v>
      </c>
      <c r="BX27" s="207">
        <v>0</v>
      </c>
      <c r="BY27" s="207">
        <v>0</v>
      </c>
      <c r="BZ27" s="207">
        <v>0</v>
      </c>
      <c r="CA27" s="208">
        <v>0</v>
      </c>
      <c r="CB27" s="205">
        <v>5.218729308839889</v>
      </c>
      <c r="CC27" s="205">
        <v>3.666918162239823</v>
      </c>
      <c r="CD27" t="s" s="110">
        <v>161</v>
      </c>
      <c r="CE27" s="209">
        <v>-15.99499383123835</v>
      </c>
      <c r="CF27" s="209">
        <v>9.602639304856321</v>
      </c>
      <c r="CG27" s="205">
        <v>58.84001449254234</v>
      </c>
      <c r="CH27" s="315">
        <v>1.18675</v>
      </c>
      <c r="CI27" s="211">
        <v>1.2636514</v>
      </c>
      <c r="CJ27" s="212">
        <v>1.358425255</v>
      </c>
      <c r="CK27" s="212">
        <v>1.460307149125</v>
      </c>
      <c r="CL27" s="210">
        <v>1.569830185309375</v>
      </c>
      <c r="CM27" s="211">
        <v>6.838963989434374</v>
      </c>
      <c r="CN27" s="208">
        <v>15.80897824649647</v>
      </c>
      <c r="CO27" s="213">
        <v>0.45</v>
      </c>
      <c r="CP27" s="214">
        <v>24</v>
      </c>
      <c r="CQ27" s="215">
        <v>-1.6</v>
      </c>
      <c r="CR27" s="214">
        <v>1.3</v>
      </c>
      <c r="CS27" s="215">
        <v>6.7</v>
      </c>
    </row>
    <row r="28" ht="11.25" customHeight="1">
      <c r="A28" t="s" s="116">
        <v>1078</v>
      </c>
      <c r="B28" t="s" s="116">
        <v>1079</v>
      </c>
      <c r="C28" t="s" s="227">
        <v>146</v>
      </c>
      <c r="D28" s="218">
        <v>7</v>
      </c>
      <c r="E28" s="85">
        <v>492</v>
      </c>
      <c r="F28" t="s" s="220">
        <v>141</v>
      </c>
      <c r="G28" t="s" s="221">
        <v>141</v>
      </c>
      <c r="H28" s="493">
        <v>93.86</v>
      </c>
      <c r="I28" s="223">
        <v>1.576816535265289</v>
      </c>
      <c r="J28" s="224">
        <v>0.33</v>
      </c>
      <c r="K28" s="224">
        <v>0.37</v>
      </c>
      <c r="L28" s="223">
        <v>12.12121212121211</v>
      </c>
      <c r="M28" s="226">
        <v>42790</v>
      </c>
      <c r="N28" s="226">
        <v>42794</v>
      </c>
      <c r="O28" s="226">
        <v>42828</v>
      </c>
      <c r="P28" t="s" s="227">
        <v>201</v>
      </c>
      <c r="Q28" s="316"/>
      <c r="R28" s="225">
        <v>1.48</v>
      </c>
      <c r="S28" s="228">
        <v>21.86115214180207</v>
      </c>
      <c r="T28" s="229">
        <v>3.24706934379011</v>
      </c>
      <c r="U28" s="223">
        <v>13.86410635155096</v>
      </c>
      <c r="V28" s="230">
        <v>12</v>
      </c>
      <c r="W28" s="222">
        <v>6.77</v>
      </c>
      <c r="X28" s="231">
        <v>0.73</v>
      </c>
      <c r="Y28" s="232">
        <v>0.9</v>
      </c>
      <c r="Z28" s="233">
        <v>1.73</v>
      </c>
      <c r="AA28" s="222">
        <v>13</v>
      </c>
      <c r="AB28" s="234">
        <v>-7.6</v>
      </c>
      <c r="AC28" s="235">
        <v>21.49</v>
      </c>
      <c r="AD28" s="236">
        <v>25.4</v>
      </c>
      <c r="AE28" s="236">
        <v>19.06</v>
      </c>
      <c r="AF28" s="237">
        <v>27</v>
      </c>
      <c r="AG28" s="238">
        <v>34001</v>
      </c>
      <c r="AH28" s="239">
        <v>0.1</v>
      </c>
      <c r="AI28" s="240">
        <v>0.32</v>
      </c>
      <c r="AJ28" s="241">
        <v>0.3527064220445971</v>
      </c>
      <c r="AK28" t="s" s="265">
        <v>143</v>
      </c>
      <c r="AL28" s="243">
        <v>9.322033898305104</v>
      </c>
      <c r="AM28" s="243">
        <v>8.858723345293296</v>
      </c>
      <c r="AN28" s="243">
        <v>8.958743119932766</v>
      </c>
      <c r="AO28" s="244">
        <v>-0.8149612203181444</v>
      </c>
      <c r="AP28" s="241">
        <v>1.29</v>
      </c>
      <c r="AQ28" s="241">
        <v>1.18</v>
      </c>
      <c r="AR28" s="241">
        <v>1.12</v>
      </c>
      <c r="AS28" s="241">
        <v>1</v>
      </c>
      <c r="AT28" s="245"/>
      <c r="AU28" s="241">
        <v>0.88</v>
      </c>
      <c r="AV28" s="241">
        <v>0.84</v>
      </c>
      <c r="AW28" s="245"/>
      <c r="AX28" s="583">
        <v>0.8</v>
      </c>
      <c r="AY28" s="394">
        <v>0.8</v>
      </c>
      <c r="AZ28" s="248">
        <v>1.64</v>
      </c>
      <c r="BA28" s="248">
        <v>1.52</v>
      </c>
      <c r="BB28" s="248">
        <v>1.4</v>
      </c>
      <c r="BC28" s="248">
        <v>1.28</v>
      </c>
      <c r="BD28" s="248">
        <v>1.12</v>
      </c>
      <c r="BE28" s="248">
        <v>0.92</v>
      </c>
      <c r="BF28" s="248">
        <v>0.84</v>
      </c>
      <c r="BG28" s="248">
        <v>0.76</v>
      </c>
      <c r="BH28" s="248">
        <v>0.68</v>
      </c>
      <c r="BI28" s="249">
        <v>0.6</v>
      </c>
      <c r="BJ28" s="246">
        <v>18.67</v>
      </c>
      <c r="BK28" s="250">
        <v>9.322033898305104</v>
      </c>
      <c r="BL28" s="250">
        <v>5.357142857142838</v>
      </c>
      <c r="BM28" s="250">
        <v>12</v>
      </c>
      <c r="BN28" s="250">
        <v>13.63636363636365</v>
      </c>
      <c r="BO28" s="250">
        <v>4.761904761904767</v>
      </c>
      <c r="BP28" s="250">
        <v>4.999999999999982</v>
      </c>
      <c r="BQ28" s="251">
        <v>0</v>
      </c>
      <c r="BR28" s="252">
        <v>0</v>
      </c>
      <c r="BS28" s="252">
        <v>7.894736842105265</v>
      </c>
      <c r="BT28" s="252">
        <v>8.571428571428585</v>
      </c>
      <c r="BU28" s="252">
        <v>9.375</v>
      </c>
      <c r="BV28" s="252">
        <v>14.28571428571428</v>
      </c>
      <c r="BW28" s="252">
        <v>21.73913043478262</v>
      </c>
      <c r="BX28" s="252">
        <v>9.523809523809534</v>
      </c>
      <c r="BY28" s="252">
        <v>10.52631578947367</v>
      </c>
      <c r="BZ28" s="252">
        <v>11.76470588235294</v>
      </c>
      <c r="CA28" s="253">
        <v>13.33333333333335</v>
      </c>
      <c r="CB28" s="250">
        <v>9.240683518630389</v>
      </c>
      <c r="CC28" s="250">
        <v>5.199785997398579</v>
      </c>
      <c r="CD28" t="s" s="116">
        <v>132</v>
      </c>
      <c r="CE28" s="254">
        <v>-3.328546696352905</v>
      </c>
      <c r="CF28" s="254">
        <v>10.53555965519806</v>
      </c>
      <c r="CG28" s="250">
        <v>73.73756609174549</v>
      </c>
      <c r="CH28" s="255">
        <v>1.3029</v>
      </c>
      <c r="CI28" s="256">
        <v>1.43319</v>
      </c>
      <c r="CJ28" s="257">
        <v>1.576509</v>
      </c>
      <c r="CK28" s="257">
        <v>1.7341599</v>
      </c>
      <c r="CL28" s="258">
        <v>1.90757589</v>
      </c>
      <c r="CM28" s="256">
        <v>7.954334790000001</v>
      </c>
      <c r="CN28" s="253">
        <v>8.474680151289155</v>
      </c>
      <c r="CO28" s="259">
        <v>1.09</v>
      </c>
      <c r="CP28" s="260">
        <v>41</v>
      </c>
      <c r="CQ28" s="261">
        <v>-1.5</v>
      </c>
      <c r="CR28" s="260">
        <v>2.4</v>
      </c>
      <c r="CS28" s="261">
        <v>8.9</v>
      </c>
    </row>
    <row r="29" ht="11.25" customHeight="1">
      <c r="A29" t="s" s="116">
        <v>1080</v>
      </c>
      <c r="B29" t="s" s="116">
        <v>1081</v>
      </c>
      <c r="C29" t="s" s="116">
        <v>181</v>
      </c>
      <c r="D29" s="218">
        <v>6</v>
      </c>
      <c r="E29" s="85">
        <v>663</v>
      </c>
      <c r="F29" t="s" s="220">
        <v>129</v>
      </c>
      <c r="G29" t="s" s="221">
        <v>129</v>
      </c>
      <c r="H29" s="493">
        <v>47.9</v>
      </c>
      <c r="I29" s="223">
        <v>1.419624217118998</v>
      </c>
      <c r="J29" s="224">
        <v>0.15</v>
      </c>
      <c r="K29" s="224">
        <v>0.17</v>
      </c>
      <c r="L29" s="223">
        <v>13.33333333333335</v>
      </c>
      <c r="M29" s="226">
        <v>42900</v>
      </c>
      <c r="N29" s="226">
        <v>42902</v>
      </c>
      <c r="O29" s="226">
        <v>42922</v>
      </c>
      <c r="P29" t="s" s="227">
        <v>710</v>
      </c>
      <c r="Q29" s="316"/>
      <c r="R29" s="225">
        <v>0.68</v>
      </c>
      <c r="S29" s="228">
        <v>48.22695035460994</v>
      </c>
      <c r="T29" s="229">
        <v>133.7874675517051</v>
      </c>
      <c r="U29" s="223">
        <v>33.97163120567376</v>
      </c>
      <c r="V29" s="230">
        <v>12</v>
      </c>
      <c r="W29" s="222">
        <v>1.41</v>
      </c>
      <c r="X29" s="231">
        <v>2.26</v>
      </c>
      <c r="Y29" s="232">
        <v>1.69</v>
      </c>
      <c r="Z29" s="233">
        <v>3.62</v>
      </c>
      <c r="AA29" s="222">
        <v>11.8</v>
      </c>
      <c r="AB29" s="234">
        <v>-28.3</v>
      </c>
      <c r="AC29" s="235">
        <v>13.85</v>
      </c>
      <c r="AD29" s="236">
        <v>-7.2</v>
      </c>
      <c r="AE29" s="236">
        <v>15.1</v>
      </c>
      <c r="AF29" s="237">
        <v>6</v>
      </c>
      <c r="AG29" s="238">
        <v>1398</v>
      </c>
      <c r="AH29" s="239">
        <v>1.4</v>
      </c>
      <c r="AI29" s="240">
        <v>0.77</v>
      </c>
      <c r="AJ29" t="s" s="265">
        <v>143</v>
      </c>
      <c r="AK29" t="s" s="265">
        <v>143</v>
      </c>
      <c r="AL29" s="243">
        <v>11.11111111111109</v>
      </c>
      <c r="AM29" s="243">
        <v>20.843727005350</v>
      </c>
      <c r="AN29" t="s" s="265">
        <v>143</v>
      </c>
      <c r="AO29" t="s" s="265">
        <v>143</v>
      </c>
      <c r="AP29" s="321">
        <v>0.6</v>
      </c>
      <c r="AQ29" s="241">
        <v>0.54</v>
      </c>
      <c r="AR29" s="241">
        <v>0.44</v>
      </c>
      <c r="AS29" s="241">
        <v>0.34</v>
      </c>
      <c r="AT29" t="s" s="266">
        <v>112</v>
      </c>
      <c r="AU29" s="241">
        <v>0.1</v>
      </c>
      <c r="AV29" s="321">
        <v>0</v>
      </c>
      <c r="AW29" s="245"/>
      <c r="AX29" s="583">
        <v>0</v>
      </c>
      <c r="AY29" s="394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401">
        <v>0</v>
      </c>
      <c r="BJ29" s="246">
        <v>2.02</v>
      </c>
      <c r="BK29" s="250">
        <v>11.11111111111109</v>
      </c>
      <c r="BL29" s="250">
        <v>22.72727272727273</v>
      </c>
      <c r="BM29" s="250">
        <v>29.41176470588234</v>
      </c>
      <c r="BN29" s="250">
        <v>240</v>
      </c>
      <c r="BO29" s="250">
        <v>0</v>
      </c>
      <c r="BP29" s="250">
        <v>0</v>
      </c>
      <c r="BQ29" s="251">
        <v>0</v>
      </c>
      <c r="BR29" s="252">
        <v>0</v>
      </c>
      <c r="BS29" s="252">
        <v>0</v>
      </c>
      <c r="BT29" s="252">
        <v>0</v>
      </c>
      <c r="BU29" s="252">
        <v>0</v>
      </c>
      <c r="BV29" s="252">
        <v>0</v>
      </c>
      <c r="BW29" s="252">
        <v>0</v>
      </c>
      <c r="BX29" s="252">
        <v>0</v>
      </c>
      <c r="BY29" s="252">
        <v>0</v>
      </c>
      <c r="BZ29" s="252">
        <v>0</v>
      </c>
      <c r="CA29" s="253">
        <v>0</v>
      </c>
      <c r="CB29" s="250">
        <v>17.83824403201566</v>
      </c>
      <c r="CC29" s="250">
        <v>56.20110291275947</v>
      </c>
      <c r="CD29" t="s" s="116">
        <v>137</v>
      </c>
      <c r="CE29" t="s" s="402">
        <v>143</v>
      </c>
      <c r="CF29" t="s" s="402">
        <v>143</v>
      </c>
      <c r="CG29" s="250">
        <v>54.78014184397163</v>
      </c>
      <c r="CH29" s="255">
        <v>0.606</v>
      </c>
      <c r="CI29" s="256">
        <v>0.6666000000000001</v>
      </c>
      <c r="CJ29" s="257">
        <v>0.7332600000000001</v>
      </c>
      <c r="CK29" s="257">
        <v>0.8065860000000002</v>
      </c>
      <c r="CL29" s="258">
        <v>0.8872446000000004</v>
      </c>
      <c r="CM29" s="256">
        <v>3.699690600000001</v>
      </c>
      <c r="CN29" s="253">
        <v>7.723779958246348</v>
      </c>
      <c r="CO29" s="259">
        <v>1.68</v>
      </c>
      <c r="CP29" s="260">
        <v>65.7</v>
      </c>
      <c r="CQ29" s="261">
        <v>-4.2</v>
      </c>
      <c r="CR29" s="260">
        <v>1.7</v>
      </c>
      <c r="CS29" s="261">
        <v>13.8</v>
      </c>
    </row>
    <row r="30" ht="11.25" customHeight="1">
      <c r="A30" t="s" s="116">
        <v>153</v>
      </c>
      <c r="B30" t="s" s="116">
        <v>154</v>
      </c>
      <c r="C30" t="s" s="116">
        <v>155</v>
      </c>
      <c r="D30" s="218">
        <v>48</v>
      </c>
      <c r="E30" s="219">
        <v>30</v>
      </c>
      <c r="F30" t="s" s="220">
        <v>141</v>
      </c>
      <c r="G30" t="s" s="221">
        <v>141</v>
      </c>
      <c r="H30" s="222">
        <v>64.22</v>
      </c>
      <c r="I30" s="223">
        <v>4.110868888196824</v>
      </c>
      <c r="J30" s="224">
        <v>0.61</v>
      </c>
      <c r="K30" s="224">
        <v>0.66</v>
      </c>
      <c r="L30" s="225">
        <v>8.196721311475418</v>
      </c>
      <c r="M30" s="226">
        <v>42992</v>
      </c>
      <c r="N30" s="226">
        <v>42993</v>
      </c>
      <c r="O30" s="226">
        <v>43018</v>
      </c>
      <c r="P30" t="s" s="227">
        <v>156</v>
      </c>
      <c r="Q30" s="721"/>
      <c r="R30" s="225">
        <v>2.64</v>
      </c>
      <c r="S30" s="228">
        <v>33</v>
      </c>
      <c r="T30" s="229">
        <v>89.92165051234504</v>
      </c>
      <c r="U30" s="223">
        <v>8.0275</v>
      </c>
      <c r="V30" s="230">
        <v>12</v>
      </c>
      <c r="W30" s="222">
        <v>8</v>
      </c>
      <c r="X30" s="231">
        <v>0.99</v>
      </c>
      <c r="Y30" s="232">
        <v>4.85</v>
      </c>
      <c r="Z30" s="233">
        <v>10.11</v>
      </c>
      <c r="AA30" s="359">
        <v>125</v>
      </c>
      <c r="AB30" s="234">
        <v>173</v>
      </c>
      <c r="AC30" s="235">
        <v>8.44</v>
      </c>
      <c r="AD30" s="236">
        <v>34.8</v>
      </c>
      <c r="AE30" s="236">
        <v>8.1</v>
      </c>
      <c r="AF30" s="237">
        <v>15</v>
      </c>
      <c r="AG30" s="238">
        <v>124862</v>
      </c>
      <c r="AH30" s="239">
        <v>0.1</v>
      </c>
      <c r="AI30" s="240">
        <v>0</v>
      </c>
      <c r="AJ30" s="241">
        <v>0.2373550579435042</v>
      </c>
      <c r="AK30" s="242">
        <v>0.7138611861186834</v>
      </c>
      <c r="AL30" s="243">
        <v>8.47058823529412</v>
      </c>
      <c r="AM30" s="243">
        <v>8.592410826992891</v>
      </c>
      <c r="AN30" s="243">
        <v>8.259956016433945</v>
      </c>
      <c r="AO30" s="244">
        <v>11.57081541489031</v>
      </c>
      <c r="AP30" s="241">
        <v>2.305</v>
      </c>
      <c r="AQ30" s="241">
        <v>2.125</v>
      </c>
      <c r="AR30" s="241">
        <v>1.96</v>
      </c>
      <c r="AS30" s="241">
        <v>1.8</v>
      </c>
      <c r="AT30" s="245"/>
      <c r="AU30" s="241">
        <v>1.67</v>
      </c>
      <c r="AV30" s="241">
        <v>1.55</v>
      </c>
      <c r="AW30" s="245"/>
      <c r="AX30" s="246">
        <v>1.42</v>
      </c>
      <c r="AY30" s="247">
        <v>1.3</v>
      </c>
      <c r="AZ30" s="248">
        <v>1.15875</v>
      </c>
      <c r="BA30" s="248">
        <v>0.85703536</v>
      </c>
      <c r="BB30" s="248">
        <v>0.7711961599999999</v>
      </c>
      <c r="BC30" s="248">
        <v>0.71080128</v>
      </c>
      <c r="BD30" s="248">
        <v>0.65505216</v>
      </c>
      <c r="BE30" s="248">
        <v>0.6132403199999999</v>
      </c>
      <c r="BF30" s="248">
        <v>0.56678272</v>
      </c>
      <c r="BG30" s="248">
        <v>0.51567936</v>
      </c>
      <c r="BH30" s="248">
        <v>0.46922176</v>
      </c>
      <c r="BI30" s="249">
        <v>0.42740992</v>
      </c>
      <c r="BJ30" s="246">
        <v>20.87516904</v>
      </c>
      <c r="BK30" s="250">
        <v>8.47058823529412</v>
      </c>
      <c r="BL30" s="250">
        <v>8.418367346938771</v>
      </c>
      <c r="BM30" s="250">
        <v>8.888888888888879</v>
      </c>
      <c r="BN30" s="250">
        <v>7.784431137724557</v>
      </c>
      <c r="BO30" s="250">
        <v>7.741935483870965</v>
      </c>
      <c r="BP30" s="250">
        <v>9.154929577464799</v>
      </c>
      <c r="BQ30" s="251">
        <v>9.230769230769219</v>
      </c>
      <c r="BR30" s="252">
        <v>12.1898597626753</v>
      </c>
      <c r="BS30" s="252">
        <v>35.20445644156385</v>
      </c>
      <c r="BT30" s="252">
        <v>11.13065708210996</v>
      </c>
      <c r="BU30" s="252">
        <v>8.496732026143782</v>
      </c>
      <c r="BV30" s="252">
        <v>8.51063829787233</v>
      </c>
      <c r="BW30" s="252">
        <v>6.818181818181834</v>
      </c>
      <c r="BX30" s="252">
        <v>8.196721311475418</v>
      </c>
      <c r="BY30" s="252">
        <v>9.909909909909898</v>
      </c>
      <c r="BZ30" s="252">
        <v>9.90099009900991</v>
      </c>
      <c r="CA30" s="253">
        <v>9.782608695652172</v>
      </c>
      <c r="CB30" s="250">
        <v>10.57827443209093</v>
      </c>
      <c r="CC30" s="250">
        <v>6.282381227839291</v>
      </c>
      <c r="CD30" t="s" s="116">
        <v>157</v>
      </c>
      <c r="CE30" s="254">
        <v>4.343324904630769</v>
      </c>
      <c r="CF30" s="254">
        <v>12.37082490463077</v>
      </c>
      <c r="CG30" s="250">
        <v>81.08708819509818</v>
      </c>
      <c r="CH30" s="255">
        <v>2.5355</v>
      </c>
      <c r="CI30" s="256">
        <v>2.7494962</v>
      </c>
      <c r="CJ30" s="257">
        <v>2.9722053922</v>
      </c>
      <c r="CK30" s="257">
        <v>3.2129540289682</v>
      </c>
      <c r="CL30" s="258">
        <v>3.473203305314624</v>
      </c>
      <c r="CM30" s="256">
        <v>14.94335892648283</v>
      </c>
      <c r="CN30" s="253">
        <v>23.26901109698354</v>
      </c>
      <c r="CO30" s="259">
        <v>0.64</v>
      </c>
      <c r="CP30" s="260">
        <v>7</v>
      </c>
      <c r="CQ30" s="261">
        <v>-17.4</v>
      </c>
      <c r="CR30" s="262">
        <v>0.9</v>
      </c>
      <c r="CS30" s="263">
        <v>-8.5</v>
      </c>
    </row>
    <row r="31" ht="11.25" customHeight="1">
      <c r="A31" t="s" s="146">
        <v>1082</v>
      </c>
      <c r="B31" t="s" s="146">
        <v>1083</v>
      </c>
      <c r="C31" t="s" s="273">
        <v>829</v>
      </c>
      <c r="D31" s="267">
        <v>6</v>
      </c>
      <c r="E31" s="85">
        <v>636</v>
      </c>
      <c r="F31" t="s" s="151">
        <v>129</v>
      </c>
      <c r="G31" t="s" s="152">
        <v>129</v>
      </c>
      <c r="H31" s="496">
        <v>65.09999999999999</v>
      </c>
      <c r="I31" s="269">
        <v>1.351766513056836</v>
      </c>
      <c r="J31" s="270">
        <v>0.195</v>
      </c>
      <c r="K31" s="270">
        <v>0.22</v>
      </c>
      <c r="L31" s="269">
        <v>12.82051282051282</v>
      </c>
      <c r="M31" s="272">
        <v>42823</v>
      </c>
      <c r="N31" s="272">
        <v>42825</v>
      </c>
      <c r="O31" s="272">
        <v>42839</v>
      </c>
      <c r="P31" t="s" s="273">
        <v>225</v>
      </c>
      <c r="Q31" t="s" s="153">
        <v>1084</v>
      </c>
      <c r="R31" s="271">
        <v>0.88</v>
      </c>
      <c r="S31" s="275">
        <v>30.55555555555556</v>
      </c>
      <c r="T31" s="276">
        <v>64.39141412201866</v>
      </c>
      <c r="U31" s="269">
        <v>22.60416666666666</v>
      </c>
      <c r="V31" s="277">
        <v>9</v>
      </c>
      <c r="W31" s="268">
        <v>2.88</v>
      </c>
      <c r="X31" s="278">
        <v>3.21</v>
      </c>
      <c r="Y31" s="279">
        <v>2.5</v>
      </c>
      <c r="Z31" s="280">
        <v>2.69</v>
      </c>
      <c r="AA31" s="268">
        <v>11.6</v>
      </c>
      <c r="AB31" s="281">
        <v>-5.8</v>
      </c>
      <c r="AC31" s="282">
        <v>6.25</v>
      </c>
      <c r="AD31" s="283">
        <v>7.8</v>
      </c>
      <c r="AE31" s="283">
        <v>7.05</v>
      </c>
      <c r="AF31" s="284">
        <v>11</v>
      </c>
      <c r="AG31" s="285">
        <v>9560</v>
      </c>
      <c r="AH31" s="286">
        <v>4.8</v>
      </c>
      <c r="AI31" s="287">
        <v>0.06</v>
      </c>
      <c r="AJ31" t="s" s="368">
        <v>143</v>
      </c>
      <c r="AK31" t="s" s="368">
        <v>143</v>
      </c>
      <c r="AL31" s="290">
        <v>13.53383458646615</v>
      </c>
      <c r="AM31" s="290">
        <v>13.23513512184846</v>
      </c>
      <c r="AN31" t="s" s="368">
        <v>143</v>
      </c>
      <c r="AO31" t="s" s="368">
        <v>143</v>
      </c>
      <c r="AP31" s="288">
        <v>0.755</v>
      </c>
      <c r="AQ31" s="288">
        <v>0.665</v>
      </c>
      <c r="AR31" s="288">
        <v>0.595</v>
      </c>
      <c r="AS31" s="510">
        <v>0.52</v>
      </c>
      <c r="AT31" s="292"/>
      <c r="AU31" s="288">
        <v>0.13</v>
      </c>
      <c r="AV31" s="510">
        <v>0</v>
      </c>
      <c r="AW31" s="292"/>
      <c r="AX31" s="524">
        <v>0</v>
      </c>
      <c r="AY31" s="403">
        <v>0</v>
      </c>
      <c r="AZ31" s="426">
        <v>0</v>
      </c>
      <c r="BA31" s="426">
        <v>0</v>
      </c>
      <c r="BB31" s="426">
        <v>0</v>
      </c>
      <c r="BC31" s="426">
        <v>0</v>
      </c>
      <c r="BD31" s="426">
        <v>0</v>
      </c>
      <c r="BE31" s="426">
        <v>0</v>
      </c>
      <c r="BF31" s="426">
        <v>0</v>
      </c>
      <c r="BG31" s="426">
        <v>0</v>
      </c>
      <c r="BH31" s="426">
        <v>0</v>
      </c>
      <c r="BI31" s="494">
        <v>0</v>
      </c>
      <c r="BJ31" s="293">
        <v>2.665</v>
      </c>
      <c r="BK31" s="297">
        <v>13.53383458646615</v>
      </c>
      <c r="BL31" s="297">
        <v>11.76470588235294</v>
      </c>
      <c r="BM31" s="297">
        <v>14.42307692307692</v>
      </c>
      <c r="BN31" s="297">
        <v>300</v>
      </c>
      <c r="BO31" s="297">
        <v>0</v>
      </c>
      <c r="BP31" s="297">
        <v>0</v>
      </c>
      <c r="BQ31" s="298">
        <v>0</v>
      </c>
      <c r="BR31" s="299">
        <v>0</v>
      </c>
      <c r="BS31" s="299">
        <v>0</v>
      </c>
      <c r="BT31" s="299">
        <v>0</v>
      </c>
      <c r="BU31" s="299">
        <v>0</v>
      </c>
      <c r="BV31" s="299">
        <v>0</v>
      </c>
      <c r="BW31" s="299">
        <v>0</v>
      </c>
      <c r="BX31" s="299">
        <v>0</v>
      </c>
      <c r="BY31" s="299">
        <v>0</v>
      </c>
      <c r="BZ31" s="299">
        <v>0</v>
      </c>
      <c r="CA31" s="300">
        <v>0</v>
      </c>
      <c r="CB31" s="297">
        <v>19.98362455246447</v>
      </c>
      <c r="CC31" s="297">
        <v>70.18493590538266</v>
      </c>
      <c r="CD31" t="s" s="146">
        <v>178</v>
      </c>
      <c r="CE31" t="s" s="502">
        <v>143</v>
      </c>
      <c r="CF31" t="s" s="502">
        <v>143</v>
      </c>
      <c r="CG31" s="297">
        <v>54.27402777777777</v>
      </c>
      <c r="CH31" s="302">
        <v>0.7625500000000001</v>
      </c>
      <c r="CI31" s="303">
        <v>0.8102093750000001</v>
      </c>
      <c r="CJ31" s="304">
        <v>0.8673291359375002</v>
      </c>
      <c r="CK31" s="304">
        <v>0.928475840021094</v>
      </c>
      <c r="CL31" s="305">
        <v>0.9939333867425811</v>
      </c>
      <c r="CM31" s="303">
        <v>4.362497737701176</v>
      </c>
      <c r="CN31" s="300">
        <v>6.701225403534833</v>
      </c>
      <c r="CO31" s="306">
        <v>0.54</v>
      </c>
      <c r="CP31" s="307">
        <v>18.6</v>
      </c>
      <c r="CQ31" s="308">
        <v>-4.2</v>
      </c>
      <c r="CR31" s="307">
        <v>0.9</v>
      </c>
      <c r="CS31" s="308">
        <v>3.2</v>
      </c>
    </row>
    <row r="32" ht="11.25" customHeight="1">
      <c r="A32" t="s" s="110">
        <v>1085</v>
      </c>
      <c r="B32" t="s" s="110">
        <v>1086</v>
      </c>
      <c r="C32" t="s" s="110">
        <v>372</v>
      </c>
      <c r="D32" s="174">
        <v>6</v>
      </c>
      <c r="E32" s="85">
        <v>603</v>
      </c>
      <c r="F32" t="s" s="118">
        <v>129</v>
      </c>
      <c r="G32" t="s" s="113">
        <v>129</v>
      </c>
      <c r="H32" s="495">
        <v>38.79</v>
      </c>
      <c r="I32" s="177">
        <v>2.681103377159062</v>
      </c>
      <c r="J32" s="311">
        <v>0.25</v>
      </c>
      <c r="K32" s="311">
        <v>0.26</v>
      </c>
      <c r="L32" s="177">
        <v>4</v>
      </c>
      <c r="M32" s="322">
        <v>42710</v>
      </c>
      <c r="N32" s="322">
        <v>42712</v>
      </c>
      <c r="O32" s="322">
        <v>42726</v>
      </c>
      <c r="P32" t="s" s="173">
        <v>737</v>
      </c>
      <c r="Q32" s="678"/>
      <c r="R32" s="180">
        <v>1.04</v>
      </c>
      <c r="S32" s="181">
        <v>157.5757575757576</v>
      </c>
      <c r="T32" s="182">
        <v>138.0819823149797</v>
      </c>
      <c r="U32" s="177">
        <v>58.77272727272727</v>
      </c>
      <c r="V32" s="183">
        <v>12</v>
      </c>
      <c r="W32" s="176">
        <v>0.66</v>
      </c>
      <c r="X32" s="184">
        <v>19.62</v>
      </c>
      <c r="Y32" s="185">
        <v>5.99</v>
      </c>
      <c r="Z32" s="186">
        <v>2.17</v>
      </c>
      <c r="AA32" s="176">
        <v>3.7</v>
      </c>
      <c r="AB32" s="187">
        <v>-16.6</v>
      </c>
      <c r="AC32" s="188">
        <v>20.97</v>
      </c>
      <c r="AD32" s="189">
        <v>63.4</v>
      </c>
      <c r="AE32" s="189">
        <v>3</v>
      </c>
      <c r="AF32" s="190">
        <v>7</v>
      </c>
      <c r="AG32" s="191">
        <v>1818</v>
      </c>
      <c r="AH32" s="192">
        <v>0.4</v>
      </c>
      <c r="AI32" s="193">
        <v>1.46</v>
      </c>
      <c r="AJ32" s="194">
        <v>0.07527210792121075</v>
      </c>
      <c r="AK32" t="s" s="338">
        <v>143</v>
      </c>
      <c r="AL32" s="196">
        <v>6.596306068601576</v>
      </c>
      <c r="AM32" s="196">
        <v>5.917441771583287</v>
      </c>
      <c r="AN32" s="196">
        <v>4.772251642204761</v>
      </c>
      <c r="AO32" t="s" s="338">
        <v>143</v>
      </c>
      <c r="AP32" s="194">
        <v>1.01</v>
      </c>
      <c r="AQ32" s="194">
        <v>0.9475</v>
      </c>
      <c r="AR32" s="194">
        <v>0.8925</v>
      </c>
      <c r="AS32" s="194">
        <v>0.85</v>
      </c>
      <c r="AT32" s="199"/>
      <c r="AU32" s="198">
        <v>0.84</v>
      </c>
      <c r="AV32" s="194">
        <v>0.8</v>
      </c>
      <c r="AW32" s="199"/>
      <c r="AX32" s="398">
        <v>0</v>
      </c>
      <c r="AY32" s="370">
        <v>0</v>
      </c>
      <c r="AZ32" s="203">
        <v>0</v>
      </c>
      <c r="BA32" s="203">
        <v>0</v>
      </c>
      <c r="BB32" s="203">
        <v>0</v>
      </c>
      <c r="BC32" s="203">
        <v>0</v>
      </c>
      <c r="BD32" s="203">
        <v>0</v>
      </c>
      <c r="BE32" s="203">
        <v>0</v>
      </c>
      <c r="BF32" s="203">
        <v>0</v>
      </c>
      <c r="BG32" s="203">
        <v>0</v>
      </c>
      <c r="BH32" s="203">
        <v>0</v>
      </c>
      <c r="BI32" s="204">
        <v>0</v>
      </c>
      <c r="BJ32" s="200">
        <v>5.34</v>
      </c>
      <c r="BK32" s="205">
        <v>6.596306068601576</v>
      </c>
      <c r="BL32" s="205">
        <v>6.162464985994398</v>
      </c>
      <c r="BM32" s="205">
        <v>5</v>
      </c>
      <c r="BN32" s="205">
        <v>1.190476190476186</v>
      </c>
      <c r="BO32" s="205">
        <v>4.999999999999982</v>
      </c>
      <c r="BP32" s="205">
        <v>0</v>
      </c>
      <c r="BQ32" s="206">
        <v>0</v>
      </c>
      <c r="BR32" s="207">
        <v>0</v>
      </c>
      <c r="BS32" s="207">
        <v>0</v>
      </c>
      <c r="BT32" s="207">
        <v>0</v>
      </c>
      <c r="BU32" s="207">
        <v>0</v>
      </c>
      <c r="BV32" s="207">
        <v>0</v>
      </c>
      <c r="BW32" s="207">
        <v>0</v>
      </c>
      <c r="BX32" s="207">
        <v>0</v>
      </c>
      <c r="BY32" s="207">
        <v>0</v>
      </c>
      <c r="BZ32" s="207">
        <v>0</v>
      </c>
      <c r="CA32" s="208">
        <v>0</v>
      </c>
      <c r="CB32" s="205">
        <v>1.408779249710126</v>
      </c>
      <c r="CC32" s="205">
        <v>2.415212321068913</v>
      </c>
      <c r="CD32" t="s" s="110">
        <v>285</v>
      </c>
      <c r="CE32" s="209">
        <v>-51.31937225336344</v>
      </c>
      <c r="CF32" s="209">
        <v>7.453355019363823</v>
      </c>
      <c r="CG32" s="205">
        <v>31.07011663877715</v>
      </c>
      <c r="CH32" s="315">
        <v>1.0201</v>
      </c>
      <c r="CI32" s="211">
        <v>1.12211</v>
      </c>
      <c r="CJ32" s="212">
        <v>1.1557733</v>
      </c>
      <c r="CK32" s="212">
        <v>1.190446499</v>
      </c>
      <c r="CL32" s="210">
        <v>1.226159893970</v>
      </c>
      <c r="CM32" s="211">
        <v>5.714589692970001</v>
      </c>
      <c r="CN32" s="208">
        <v>14.73212088932715</v>
      </c>
      <c r="CO32" s="213">
        <v>0.55</v>
      </c>
      <c r="CP32" s="214">
        <v>3.3</v>
      </c>
      <c r="CQ32" s="215">
        <v>-13.5</v>
      </c>
      <c r="CR32" s="214">
        <v>-3.6</v>
      </c>
      <c r="CS32" s="215">
        <v>-5.6</v>
      </c>
    </row>
    <row r="33" ht="11.25" customHeight="1">
      <c r="A33" t="s" s="227">
        <v>1087</v>
      </c>
      <c r="B33" t="s" s="116">
        <v>1088</v>
      </c>
      <c r="C33" t="s" s="227">
        <v>690</v>
      </c>
      <c r="D33" s="218">
        <v>5</v>
      </c>
      <c r="E33" s="85">
        <v>772</v>
      </c>
      <c r="F33" t="s" s="220">
        <v>129</v>
      </c>
      <c r="G33" t="s" s="221">
        <v>129</v>
      </c>
      <c r="H33" s="493">
        <v>41.58</v>
      </c>
      <c r="I33" s="223">
        <v>4.232804232804233</v>
      </c>
      <c r="J33" s="224">
        <v>0.42</v>
      </c>
      <c r="K33" s="224">
        <v>0.44</v>
      </c>
      <c r="L33" s="223">
        <v>4.761904761904767</v>
      </c>
      <c r="M33" s="226">
        <v>42866</v>
      </c>
      <c r="N33" s="226">
        <v>42870</v>
      </c>
      <c r="O33" s="226">
        <v>42881</v>
      </c>
      <c r="P33" t="s" s="227">
        <v>541</v>
      </c>
      <c r="Q33" s="325"/>
      <c r="R33" s="225">
        <v>1.76</v>
      </c>
      <c r="S33" s="228">
        <v>366.6666666666667</v>
      </c>
      <c r="T33" s="229">
        <v>149.739864659209</v>
      </c>
      <c r="U33" s="499">
        <v>86.625</v>
      </c>
      <c r="V33" s="230">
        <v>12</v>
      </c>
      <c r="W33" s="222">
        <v>0.48</v>
      </c>
      <c r="X33" s="231">
        <v>4.04</v>
      </c>
      <c r="Y33" s="232">
        <v>7.34</v>
      </c>
      <c r="Z33" s="233">
        <v>1.62</v>
      </c>
      <c r="AA33" t="s" s="399">
        <v>143</v>
      </c>
      <c r="AB33" s="234">
        <v>-25.4</v>
      </c>
      <c r="AC33" s="235">
        <v>19.52</v>
      </c>
      <c r="AD33" s="236">
        <v>10.2</v>
      </c>
      <c r="AE33" s="236">
        <v>21.28</v>
      </c>
      <c r="AF33" s="237">
        <v>7</v>
      </c>
      <c r="AG33" s="238">
        <v>5672</v>
      </c>
      <c r="AH33" s="239">
        <v>0.1</v>
      </c>
      <c r="AI33" s="240">
        <v>0.79</v>
      </c>
      <c r="AJ33" s="241">
        <v>0.4138147773994393</v>
      </c>
      <c r="AK33" s="242">
        <v>2.020886432123937</v>
      </c>
      <c r="AL33" s="243">
        <v>5.063291139240489</v>
      </c>
      <c r="AM33" s="243">
        <v>5.405111862034162</v>
      </c>
      <c r="AN33" s="243">
        <v>4.220910729474281</v>
      </c>
      <c r="AO33" s="244">
        <v>2.088643212393748</v>
      </c>
      <c r="AP33" s="241">
        <v>1.66</v>
      </c>
      <c r="AQ33" s="241">
        <v>1.58</v>
      </c>
      <c r="AR33" s="241">
        <v>1.5</v>
      </c>
      <c r="AS33" s="241">
        <v>1.4175</v>
      </c>
      <c r="AT33" s="245"/>
      <c r="AU33" s="321">
        <v>1.35</v>
      </c>
      <c r="AV33" s="321">
        <v>1.35</v>
      </c>
      <c r="AW33" s="245"/>
      <c r="AX33" s="583">
        <v>1.35</v>
      </c>
      <c r="AY33" s="394">
        <v>1.35</v>
      </c>
      <c r="AZ33" s="317">
        <v>1.35</v>
      </c>
      <c r="BA33" s="317">
        <v>1.35</v>
      </c>
      <c r="BB33" s="317">
        <v>1.35</v>
      </c>
      <c r="BC33" s="248">
        <v>1.35</v>
      </c>
      <c r="BD33" s="248">
        <v>0.1651</v>
      </c>
      <c r="BE33" s="317">
        <v>0</v>
      </c>
      <c r="BF33" s="317">
        <v>0</v>
      </c>
      <c r="BG33" s="317">
        <v>0</v>
      </c>
      <c r="BH33" s="317">
        <v>0</v>
      </c>
      <c r="BI33" s="401">
        <v>0</v>
      </c>
      <c r="BJ33" s="246">
        <v>17.1226</v>
      </c>
      <c r="BK33" s="250">
        <v>5.063291139240489</v>
      </c>
      <c r="BL33" s="250">
        <v>5.333333333333345</v>
      </c>
      <c r="BM33" s="250">
        <v>5.820105820105814</v>
      </c>
      <c r="BN33" s="250">
        <v>4.999999999999982</v>
      </c>
      <c r="BO33" s="250">
        <v>0</v>
      </c>
      <c r="BP33" s="250">
        <v>0</v>
      </c>
      <c r="BQ33" s="251">
        <v>0</v>
      </c>
      <c r="BR33" s="252">
        <v>0</v>
      </c>
      <c r="BS33" s="252">
        <v>0</v>
      </c>
      <c r="BT33" s="252">
        <v>0</v>
      </c>
      <c r="BU33" s="252">
        <v>0</v>
      </c>
      <c r="BV33" s="252">
        <v>717.6862507571169</v>
      </c>
      <c r="BW33" s="252">
        <v>0</v>
      </c>
      <c r="BX33" s="252">
        <v>0</v>
      </c>
      <c r="BY33" s="252">
        <v>0</v>
      </c>
      <c r="BZ33" s="252">
        <v>0</v>
      </c>
      <c r="CA33" s="253">
        <v>0</v>
      </c>
      <c r="CB33" s="250">
        <v>43.46488123822332</v>
      </c>
      <c r="CC33" s="250">
        <v>168.5701423568018</v>
      </c>
      <c r="CD33" t="s" s="116">
        <v>285</v>
      </c>
      <c r="CE33" s="545">
        <v>-78.17128503772149</v>
      </c>
      <c r="CF33" s="254">
        <v>8.453714962278514</v>
      </c>
      <c r="CG33" s="250">
        <v>35.92743085252373</v>
      </c>
      <c r="CH33" s="255">
        <v>1.6766</v>
      </c>
      <c r="CI33" s="256">
        <v>1.84426</v>
      </c>
      <c r="CJ33" s="257">
        <v>2.028686</v>
      </c>
      <c r="CK33" s="257">
        <v>2.2315546</v>
      </c>
      <c r="CL33" s="258">
        <v>2.45471006</v>
      </c>
      <c r="CM33" s="256">
        <v>10.23581066</v>
      </c>
      <c r="CN33" s="253">
        <v>24.61714925444926</v>
      </c>
      <c r="CO33" s="259">
        <v>0.28</v>
      </c>
      <c r="CP33" s="260">
        <v>0.4</v>
      </c>
      <c r="CQ33" s="261">
        <v>-20.5</v>
      </c>
      <c r="CR33" s="260">
        <v>-9.300000000000001</v>
      </c>
      <c r="CS33" s="261">
        <v>-12.3</v>
      </c>
    </row>
    <row r="34" ht="11.25" customHeight="1">
      <c r="A34" t="s" s="116">
        <v>1089</v>
      </c>
      <c r="B34" t="s" s="116">
        <v>1090</v>
      </c>
      <c r="C34" t="s" s="227">
        <v>194</v>
      </c>
      <c r="D34" s="218">
        <v>8</v>
      </c>
      <c r="E34" s="85">
        <v>419</v>
      </c>
      <c r="F34" t="s" s="220">
        <v>55</v>
      </c>
      <c r="G34" t="s" s="221">
        <v>55</v>
      </c>
      <c r="H34" s="493">
        <v>74.41</v>
      </c>
      <c r="I34" s="223">
        <v>3.332885364870313</v>
      </c>
      <c r="J34" s="224">
        <v>0.59</v>
      </c>
      <c r="K34" s="224">
        <v>0.62</v>
      </c>
      <c r="L34" s="223">
        <v>5.084745762711873</v>
      </c>
      <c r="M34" s="226">
        <v>43048</v>
      </c>
      <c r="N34" s="226">
        <v>43049</v>
      </c>
      <c r="O34" s="226">
        <v>43077</v>
      </c>
      <c r="P34" t="s" s="227">
        <v>305</v>
      </c>
      <c r="Q34" s="85"/>
      <c r="R34" s="225">
        <v>2.48</v>
      </c>
      <c r="S34" s="228">
        <v>211.965811965812</v>
      </c>
      <c r="T34" s="229">
        <v>140.7179038039669</v>
      </c>
      <c r="U34" s="223">
        <v>63.5982905982906</v>
      </c>
      <c r="V34" s="230">
        <v>12</v>
      </c>
      <c r="W34" s="222">
        <v>1.17</v>
      </c>
      <c r="X34" s="231">
        <v>23.01</v>
      </c>
      <c r="Y34" s="232">
        <v>2.29</v>
      </c>
      <c r="Z34" s="233">
        <v>2.05</v>
      </c>
      <c r="AA34" s="222">
        <v>4</v>
      </c>
      <c r="AB34" s="234">
        <v>-65.3</v>
      </c>
      <c r="AC34" s="235">
        <v>7.08</v>
      </c>
      <c r="AD34" s="236">
        <v>-17.4</v>
      </c>
      <c r="AE34" s="236">
        <v>2.77</v>
      </c>
      <c r="AF34" s="237">
        <v>23</v>
      </c>
      <c r="AG34" s="238">
        <v>36594</v>
      </c>
      <c r="AH34" s="239">
        <v>0.1</v>
      </c>
      <c r="AI34" s="240">
        <v>1.2</v>
      </c>
      <c r="AJ34" t="s" s="265">
        <v>143</v>
      </c>
      <c r="AK34" s="242">
        <v>0.9873720958901936</v>
      </c>
      <c r="AL34" s="243">
        <v>5.581395348837215</v>
      </c>
      <c r="AM34" s="243">
        <v>5.195480563801191</v>
      </c>
      <c r="AN34" s="243">
        <v>4.17675506769668</v>
      </c>
      <c r="AO34" s="244">
        <v>4.230173290375405</v>
      </c>
      <c r="AP34" s="241">
        <v>2.27</v>
      </c>
      <c r="AQ34" s="241">
        <v>2.15</v>
      </c>
      <c r="AR34" s="241">
        <v>2.03</v>
      </c>
      <c r="AS34" s="241">
        <v>1.95</v>
      </c>
      <c r="AT34" s="245"/>
      <c r="AU34" s="321">
        <v>1.88</v>
      </c>
      <c r="AV34" s="241">
        <v>1.85</v>
      </c>
      <c r="AW34" s="245"/>
      <c r="AX34" s="246">
        <v>1.71</v>
      </c>
      <c r="AY34" s="394">
        <v>1.64</v>
      </c>
      <c r="AZ34" s="248">
        <v>1.64</v>
      </c>
      <c r="BA34" s="248">
        <v>1.58</v>
      </c>
      <c r="BB34" s="248">
        <v>1.5</v>
      </c>
      <c r="BC34" s="248">
        <v>1.42</v>
      </c>
      <c r="BD34" s="317">
        <v>1.4</v>
      </c>
      <c r="BE34" s="317">
        <v>1.65</v>
      </c>
      <c r="BF34" s="317">
        <v>2.4</v>
      </c>
      <c r="BG34" s="317">
        <v>2.4</v>
      </c>
      <c r="BH34" s="317">
        <v>2.4</v>
      </c>
      <c r="BI34" s="401">
        <v>2.4</v>
      </c>
      <c r="BJ34" s="246">
        <v>34.27</v>
      </c>
      <c r="BK34" s="250">
        <v>5.581395348837215</v>
      </c>
      <c r="BL34" s="250">
        <v>5.911330049261099</v>
      </c>
      <c r="BM34" s="250">
        <v>4.102564102564088</v>
      </c>
      <c r="BN34" s="250">
        <v>3.723404255319163</v>
      </c>
      <c r="BO34" s="250">
        <v>1.621621621621605</v>
      </c>
      <c r="BP34" s="250">
        <v>8.187134502923987</v>
      </c>
      <c r="BQ34" s="251">
        <v>4.268292682926833</v>
      </c>
      <c r="BR34" s="252">
        <v>0</v>
      </c>
      <c r="BS34" s="252">
        <v>3.797468354430378</v>
      </c>
      <c r="BT34" s="252">
        <v>5.333333333333345</v>
      </c>
      <c r="BU34" s="252">
        <v>5.633802816901423</v>
      </c>
      <c r="BV34" s="252">
        <v>1.428571428571423</v>
      </c>
      <c r="BW34" s="252">
        <v>0</v>
      </c>
      <c r="BX34" s="252">
        <v>0</v>
      </c>
      <c r="BY34" s="252">
        <v>0</v>
      </c>
      <c r="BZ34" s="252">
        <v>0</v>
      </c>
      <c r="CA34" s="253">
        <v>0</v>
      </c>
      <c r="CB34" s="250">
        <v>2.91699520568768</v>
      </c>
      <c r="CC34" s="250">
        <v>2.619641222390615</v>
      </c>
      <c r="CD34" t="s" s="116">
        <v>161</v>
      </c>
      <c r="CE34" s="254">
        <v>-56.08865016572361</v>
      </c>
      <c r="CF34" s="254">
        <v>7.509640432566993</v>
      </c>
      <c r="CG34" s="250">
        <v>42.72794355972596</v>
      </c>
      <c r="CH34" s="255">
        <v>2.2927</v>
      </c>
      <c r="CI34" s="256">
        <v>2.45502316</v>
      </c>
      <c r="CJ34" s="257">
        <v>2.523027301532</v>
      </c>
      <c r="CK34" s="257">
        <v>2.592915157784437</v>
      </c>
      <c r="CL34" s="258">
        <v>2.664738907655066</v>
      </c>
      <c r="CM34" s="256">
        <v>12.5284045269715</v>
      </c>
      <c r="CN34" s="253">
        <v>16.83699036012835</v>
      </c>
      <c r="CO34" s="259">
        <v>0.29</v>
      </c>
      <c r="CP34" s="260">
        <v>28.5</v>
      </c>
      <c r="CQ34" s="261">
        <v>-0.7</v>
      </c>
      <c r="CR34" s="260">
        <v>2.3</v>
      </c>
      <c r="CS34" s="261">
        <v>7.5</v>
      </c>
    </row>
    <row r="35" ht="11.25" customHeight="1">
      <c r="A35" t="s" s="227">
        <v>503</v>
      </c>
      <c r="B35" t="s" s="116">
        <v>504</v>
      </c>
      <c r="C35" t="s" s="227">
        <v>146</v>
      </c>
      <c r="D35" s="218">
        <v>13</v>
      </c>
      <c r="E35" s="219">
        <v>263</v>
      </c>
      <c r="F35" t="s" s="220">
        <v>129</v>
      </c>
      <c r="G35" t="s" s="221">
        <v>129</v>
      </c>
      <c r="H35" s="493">
        <v>29.51</v>
      </c>
      <c r="I35" s="223">
        <v>0.8132836326668925</v>
      </c>
      <c r="J35" s="224">
        <v>0.22</v>
      </c>
      <c r="K35" s="224">
        <v>0.24</v>
      </c>
      <c r="L35" s="223">
        <v>9.090909090909083</v>
      </c>
      <c r="M35" s="323">
        <v>42705</v>
      </c>
      <c r="N35" s="323">
        <v>42709</v>
      </c>
      <c r="O35" s="323">
        <v>42724</v>
      </c>
      <c r="P35" t="s" s="227">
        <v>212</v>
      </c>
      <c r="Q35" t="s" s="227">
        <v>44</v>
      </c>
      <c r="R35" s="225">
        <v>0.24</v>
      </c>
      <c r="S35" s="228">
        <v>11.26760563380282</v>
      </c>
      <c r="T35" s="229">
        <v>-21.92335534031605</v>
      </c>
      <c r="U35" s="223">
        <v>13.85446009389672</v>
      </c>
      <c r="V35" s="230">
        <v>12</v>
      </c>
      <c r="W35" s="222">
        <v>2.13</v>
      </c>
      <c r="X35" s="231">
        <v>1.38</v>
      </c>
      <c r="Y35" s="232">
        <v>0.88</v>
      </c>
      <c r="Z35" s="233">
        <v>0.99</v>
      </c>
      <c r="AA35" s="222">
        <v>7.6</v>
      </c>
      <c r="AB35" s="234">
        <v>-64.2</v>
      </c>
      <c r="AC35" s="235">
        <v>1.97</v>
      </c>
      <c r="AD35" s="236">
        <v>-6.7</v>
      </c>
      <c r="AE35" s="236">
        <v>10</v>
      </c>
      <c r="AF35" s="237">
        <v>6</v>
      </c>
      <c r="AG35" s="238">
        <v>2635</v>
      </c>
      <c r="AH35" s="239">
        <v>1</v>
      </c>
      <c r="AI35" s="240">
        <v>0.43</v>
      </c>
      <c r="AJ35" t="s" s="265">
        <v>143</v>
      </c>
      <c r="AK35" s="242">
        <v>0.8755527637169513</v>
      </c>
      <c r="AL35" s="243">
        <v>9.090909090909083</v>
      </c>
      <c r="AM35" s="243">
        <v>10.06424162982089</v>
      </c>
      <c r="AN35" s="243">
        <v>14.86983549970351</v>
      </c>
      <c r="AO35" s="244">
        <v>16.98336881100935</v>
      </c>
      <c r="AP35" s="241">
        <v>0.24</v>
      </c>
      <c r="AQ35" s="241">
        <v>0.22</v>
      </c>
      <c r="AR35" s="241">
        <v>0.2</v>
      </c>
      <c r="AS35" s="241">
        <v>0.18</v>
      </c>
      <c r="AT35" s="245"/>
      <c r="AU35" s="241">
        <v>0.15</v>
      </c>
      <c r="AV35" s="241">
        <v>0.12</v>
      </c>
      <c r="AW35" s="245"/>
      <c r="AX35" s="246">
        <v>0.1</v>
      </c>
      <c r="AY35" s="247">
        <v>0.08</v>
      </c>
      <c r="AZ35" s="248">
        <v>0.07000000000000001</v>
      </c>
      <c r="BA35" s="248">
        <v>0.06</v>
      </c>
      <c r="BB35" s="248">
        <v>0.05</v>
      </c>
      <c r="BC35" s="248">
        <v>0.04</v>
      </c>
      <c r="BD35" s="248">
        <v>0.02</v>
      </c>
      <c r="BE35" s="317">
        <v>0.01</v>
      </c>
      <c r="BF35" s="317">
        <v>0.01</v>
      </c>
      <c r="BG35" s="317">
        <v>0.01</v>
      </c>
      <c r="BH35" s="317">
        <v>0.01</v>
      </c>
      <c r="BI35" s="401">
        <v>0.01</v>
      </c>
      <c r="BJ35" s="246">
        <v>1.58</v>
      </c>
      <c r="BK35" s="250">
        <v>9.090909090909083</v>
      </c>
      <c r="BL35" s="250">
        <v>9.999999999999986</v>
      </c>
      <c r="BM35" s="250">
        <v>11.11111111111112</v>
      </c>
      <c r="BN35" s="250">
        <v>20</v>
      </c>
      <c r="BO35" s="250">
        <v>25</v>
      </c>
      <c r="BP35" s="250">
        <v>20</v>
      </c>
      <c r="BQ35" s="251">
        <v>25</v>
      </c>
      <c r="BR35" s="252">
        <v>14.28571428571428</v>
      </c>
      <c r="BS35" s="252">
        <v>16.66666666666667</v>
      </c>
      <c r="BT35" s="252">
        <v>20</v>
      </c>
      <c r="BU35" s="252">
        <v>25</v>
      </c>
      <c r="BV35" s="252">
        <v>100</v>
      </c>
      <c r="BW35" s="252">
        <v>100</v>
      </c>
      <c r="BX35" s="252">
        <v>0</v>
      </c>
      <c r="BY35" s="252">
        <v>0</v>
      </c>
      <c r="BZ35" s="252">
        <v>0</v>
      </c>
      <c r="CA35" s="253">
        <v>0</v>
      </c>
      <c r="CB35" s="250">
        <v>23.30320006790595</v>
      </c>
      <c r="CC35" s="250">
        <v>29.33708309889098</v>
      </c>
      <c r="CD35" t="s" s="116">
        <v>132</v>
      </c>
      <c r="CE35" s="254">
        <v>1.828659038473686</v>
      </c>
      <c r="CF35" s="254">
        <v>15.6831191323704</v>
      </c>
      <c r="CG35" s="250">
        <v>74.58370251813912</v>
      </c>
      <c r="CH35" s="255">
        <v>0.2424</v>
      </c>
      <c r="CI35" s="256">
        <v>0.24717528</v>
      </c>
      <c r="CJ35" s="257">
        <v>0.271892808</v>
      </c>
      <c r="CK35" s="257">
        <v>0.2990820888000001</v>
      </c>
      <c r="CL35" s="258">
        <v>0.3289902976800001</v>
      </c>
      <c r="CM35" s="256">
        <v>1.389540474480</v>
      </c>
      <c r="CN35" s="253">
        <v>4.708710520094883</v>
      </c>
      <c r="CO35" s="259">
        <v>2.54</v>
      </c>
      <c r="CP35" s="260">
        <v>91.8</v>
      </c>
      <c r="CQ35" s="261">
        <v>-3.3</v>
      </c>
      <c r="CR35" s="262">
        <v>3</v>
      </c>
      <c r="CS35" s="263">
        <v>12.8</v>
      </c>
    </row>
    <row r="36" ht="11.25" customHeight="1">
      <c r="A36" t="s" s="146">
        <v>1091</v>
      </c>
      <c r="B36" t="s" s="146">
        <v>1092</v>
      </c>
      <c r="C36" t="s" s="273">
        <v>265</v>
      </c>
      <c r="D36" s="267">
        <v>6</v>
      </c>
      <c r="E36" s="85">
        <v>690</v>
      </c>
      <c r="F36" t="s" s="151">
        <v>141</v>
      </c>
      <c r="G36" t="s" s="152">
        <v>141</v>
      </c>
      <c r="H36" s="496">
        <v>95.52</v>
      </c>
      <c r="I36" s="269">
        <v>1.465661641541039</v>
      </c>
      <c r="J36" s="270">
        <v>0.32</v>
      </c>
      <c r="K36" s="270">
        <v>0.35</v>
      </c>
      <c r="L36" s="269">
        <v>9.375</v>
      </c>
      <c r="M36" s="272">
        <v>43013</v>
      </c>
      <c r="N36" s="272">
        <v>43014</v>
      </c>
      <c r="O36" s="272">
        <v>43049</v>
      </c>
      <c r="P36" t="s" s="273">
        <v>381</v>
      </c>
      <c r="Q36" s="329"/>
      <c r="R36" s="271">
        <v>1.4</v>
      </c>
      <c r="S36" s="275">
        <v>27.02702702702703</v>
      </c>
      <c r="T36" s="276">
        <v>80.60615797525925</v>
      </c>
      <c r="U36" s="269">
        <v>18.44015444015444</v>
      </c>
      <c r="V36" s="277">
        <v>12</v>
      </c>
      <c r="W36" s="268">
        <v>5.18</v>
      </c>
      <c r="X36" s="278">
        <v>1.68</v>
      </c>
      <c r="Y36" s="279">
        <v>2.48</v>
      </c>
      <c r="Z36" s="280">
        <v>3.98</v>
      </c>
      <c r="AA36" s="268">
        <v>22.2</v>
      </c>
      <c r="AB36" s="281">
        <v>12</v>
      </c>
      <c r="AC36" s="282">
        <v>10.6</v>
      </c>
      <c r="AD36" s="283">
        <v>6.7</v>
      </c>
      <c r="AE36" s="283">
        <v>11</v>
      </c>
      <c r="AF36" s="284">
        <v>30</v>
      </c>
      <c r="AG36" s="285">
        <v>82824</v>
      </c>
      <c r="AH36" s="286">
        <v>0.2</v>
      </c>
      <c r="AI36" s="287">
        <v>5.33</v>
      </c>
      <c r="AJ36" s="288">
        <v>1.577824108211671</v>
      </c>
      <c r="AK36" s="289">
        <v>1.285757355975041</v>
      </c>
      <c r="AL36" s="290">
        <v>8.18181818181818</v>
      </c>
      <c r="AM36" s="290">
        <v>11.43360227980814</v>
      </c>
      <c r="AN36" s="290">
        <v>10.5714215250182</v>
      </c>
      <c r="AO36" s="291">
        <v>8.221941314114801</v>
      </c>
      <c r="AP36" s="288">
        <v>1.19</v>
      </c>
      <c r="AQ36" s="288">
        <v>1.1</v>
      </c>
      <c r="AR36" s="288">
        <v>0.98</v>
      </c>
      <c r="AS36" s="288">
        <v>0.86</v>
      </c>
      <c r="AT36" s="292"/>
      <c r="AU36" s="288">
        <v>0.78</v>
      </c>
      <c r="AV36" s="510">
        <v>0.72</v>
      </c>
      <c r="AW36" s="292"/>
      <c r="AX36" s="524">
        <v>0.72</v>
      </c>
      <c r="AY36" s="403">
        <v>0.72</v>
      </c>
      <c r="AZ36" s="295">
        <v>0.72</v>
      </c>
      <c r="BA36" s="295">
        <v>0.6</v>
      </c>
      <c r="BB36" s="295">
        <v>0.54</v>
      </c>
      <c r="BC36" s="295">
        <v>0.43512</v>
      </c>
      <c r="BD36" s="295">
        <v>0.36763</v>
      </c>
      <c r="BE36" s="295">
        <v>0.3151</v>
      </c>
      <c r="BF36" s="426">
        <v>0.28008</v>
      </c>
      <c r="BG36" s="426">
        <v>0.28008</v>
      </c>
      <c r="BH36" s="295">
        <v>0.27571</v>
      </c>
      <c r="BI36" s="494">
        <v>0.2626</v>
      </c>
      <c r="BJ36" s="293">
        <v>11.14632</v>
      </c>
      <c r="BK36" s="297">
        <v>8.18181818181818</v>
      </c>
      <c r="BL36" s="297">
        <v>12.24489795918369</v>
      </c>
      <c r="BM36" s="297">
        <v>13.95348837209303</v>
      </c>
      <c r="BN36" s="297">
        <v>10.25641025641024</v>
      </c>
      <c r="BO36" s="297">
        <v>8.333333333333348</v>
      </c>
      <c r="BP36" s="297">
        <v>0</v>
      </c>
      <c r="BQ36" s="298">
        <v>0</v>
      </c>
      <c r="BR36" s="299">
        <v>0</v>
      </c>
      <c r="BS36" s="299">
        <v>20</v>
      </c>
      <c r="BT36" s="299">
        <v>11.11111111111109</v>
      </c>
      <c r="BU36" s="299">
        <v>24.10369553226699</v>
      </c>
      <c r="BV36" s="299">
        <v>18.35813181731631</v>
      </c>
      <c r="BW36" s="299">
        <v>16.67089812757856</v>
      </c>
      <c r="BX36" s="299">
        <v>12.50357040845473</v>
      </c>
      <c r="BY36" s="299">
        <v>0</v>
      </c>
      <c r="BZ36" s="299">
        <v>1.584998730550202</v>
      </c>
      <c r="CA36" s="300">
        <v>4.992383853769988</v>
      </c>
      <c r="CB36" s="297">
        <v>9.546749275522728</v>
      </c>
      <c r="CC36" s="297">
        <v>7.43596548596908</v>
      </c>
      <c r="CD36" t="s" s="146">
        <v>132</v>
      </c>
      <c r="CE36" s="301">
        <v>-6.403071273595204</v>
      </c>
      <c r="CF36" s="301">
        <v>12.03708316655924</v>
      </c>
      <c r="CG36" s="297">
        <v>75.67603623900972</v>
      </c>
      <c r="CH36" s="302">
        <v>1.309</v>
      </c>
      <c r="CI36" s="303">
        <v>1.4399</v>
      </c>
      <c r="CJ36" s="304">
        <v>1.58389</v>
      </c>
      <c r="CK36" s="304">
        <v>1.742279</v>
      </c>
      <c r="CL36" s="305">
        <v>1.9165069</v>
      </c>
      <c r="CM36" s="303">
        <v>7.991575900000001</v>
      </c>
      <c r="CN36" s="300">
        <v>8.366390180067002</v>
      </c>
      <c r="CO36" s="306">
        <v>1.22</v>
      </c>
      <c r="CP36" s="307">
        <v>46.9</v>
      </c>
      <c r="CQ36" s="308">
        <v>-0.6</v>
      </c>
      <c r="CR36" s="307">
        <v>7.1</v>
      </c>
      <c r="CS36" s="308">
        <v>15.8</v>
      </c>
    </row>
    <row r="37" ht="11.25" customHeight="1">
      <c r="A37" t="s" s="173">
        <v>505</v>
      </c>
      <c r="B37" t="s" s="110">
        <v>506</v>
      </c>
      <c r="C37" t="s" s="110">
        <v>146</v>
      </c>
      <c r="D37" s="174">
        <v>12</v>
      </c>
      <c r="E37" s="219">
        <v>305</v>
      </c>
      <c r="F37" t="s" s="118">
        <v>129</v>
      </c>
      <c r="G37" t="s" s="113">
        <v>129</v>
      </c>
      <c r="H37" s="495">
        <v>105.49</v>
      </c>
      <c r="I37" s="177">
        <v>1.3271400132714</v>
      </c>
      <c r="J37" s="311">
        <v>0.3125</v>
      </c>
      <c r="K37" s="311">
        <v>0.35</v>
      </c>
      <c r="L37" s="177">
        <v>12</v>
      </c>
      <c r="M37" s="179">
        <v>43020</v>
      </c>
      <c r="N37" s="179">
        <v>43021</v>
      </c>
      <c r="O37" s="179">
        <v>43033</v>
      </c>
      <c r="P37" t="s" s="173">
        <v>507</v>
      </c>
      <c r="Q37" s="397"/>
      <c r="R37" s="180">
        <v>1.4</v>
      </c>
      <c r="S37" s="181">
        <v>15.73033707865168</v>
      </c>
      <c r="T37" s="182">
        <v>-4.25987108508682</v>
      </c>
      <c r="U37" s="177">
        <v>11.85280898876404</v>
      </c>
      <c r="V37" s="183">
        <v>12</v>
      </c>
      <c r="W37" s="176">
        <v>8.9</v>
      </c>
      <c r="X37" s="184">
        <v>1.88</v>
      </c>
      <c r="Y37" s="185">
        <v>1.39</v>
      </c>
      <c r="Z37" s="186">
        <v>1.74</v>
      </c>
      <c r="AA37" s="176">
        <v>15.4</v>
      </c>
      <c r="AB37" s="187">
        <v>86.2</v>
      </c>
      <c r="AC37" s="188">
        <v>13.69</v>
      </c>
      <c r="AD37" s="189">
        <v>17.1</v>
      </c>
      <c r="AE37" s="189">
        <v>6.3</v>
      </c>
      <c r="AF37" s="190">
        <v>6</v>
      </c>
      <c r="AG37" s="191">
        <v>9321</v>
      </c>
      <c r="AH37" s="192">
        <v>0.4</v>
      </c>
      <c r="AI37" s="193">
        <v>0.26</v>
      </c>
      <c r="AJ37" s="194">
        <v>0.6847796548671402</v>
      </c>
      <c r="AK37" s="195">
        <v>0.968289706336721</v>
      </c>
      <c r="AL37" s="196">
        <v>11.89320388349515</v>
      </c>
      <c r="AM37" s="196">
        <v>12.70634114168083</v>
      </c>
      <c r="AN37" s="196">
        <v>11.7097320982281</v>
      </c>
      <c r="AO37" s="197">
        <v>12.09321138249926</v>
      </c>
      <c r="AP37" s="194">
        <v>1.1525</v>
      </c>
      <c r="AQ37" s="194">
        <v>1.03</v>
      </c>
      <c r="AR37" s="194">
        <v>0.91</v>
      </c>
      <c r="AS37" s="194">
        <v>0.805</v>
      </c>
      <c r="AT37" s="199"/>
      <c r="AU37" s="194">
        <v>0.72</v>
      </c>
      <c r="AV37" s="194">
        <v>0.6625</v>
      </c>
      <c r="AW37" s="199"/>
      <c r="AX37" s="200">
        <v>0.575</v>
      </c>
      <c r="AY37" s="201">
        <v>0.52</v>
      </c>
      <c r="AZ37" s="202">
        <v>0.5</v>
      </c>
      <c r="BA37" s="202">
        <v>0.4</v>
      </c>
      <c r="BB37" s="202">
        <v>0.368</v>
      </c>
      <c r="BC37" s="203">
        <v>0.33332</v>
      </c>
      <c r="BD37" s="203">
        <v>0.33332</v>
      </c>
      <c r="BE37" s="203">
        <v>0.33332</v>
      </c>
      <c r="BF37" s="203">
        <v>0.33332</v>
      </c>
      <c r="BG37" s="203">
        <v>0.6666800000000001</v>
      </c>
      <c r="BH37" s="203">
        <v>0.6666800000000001</v>
      </c>
      <c r="BI37" s="204">
        <v>0.6666800000000001</v>
      </c>
      <c r="BJ37" s="200">
        <v>10.97632</v>
      </c>
      <c r="BK37" s="205">
        <v>11.89320388349515</v>
      </c>
      <c r="BL37" s="205">
        <v>13.18681318681318</v>
      </c>
      <c r="BM37" s="205">
        <v>13.04347826086956</v>
      </c>
      <c r="BN37" s="205">
        <v>11.80555555555556</v>
      </c>
      <c r="BO37" s="205">
        <v>8.679245283018865</v>
      </c>
      <c r="BP37" s="205">
        <v>15.21739130434783</v>
      </c>
      <c r="BQ37" s="206">
        <v>10.57692307692306</v>
      </c>
      <c r="BR37" s="207">
        <v>4</v>
      </c>
      <c r="BS37" s="207">
        <v>25</v>
      </c>
      <c r="BT37" s="207">
        <v>8.695652173913061</v>
      </c>
      <c r="BU37" s="207">
        <v>10.40441617664707</v>
      </c>
      <c r="BV37" s="207">
        <v>0</v>
      </c>
      <c r="BW37" s="207">
        <v>0</v>
      </c>
      <c r="BX37" s="207">
        <v>0</v>
      </c>
      <c r="BY37" s="207">
        <v>0</v>
      </c>
      <c r="BZ37" s="207">
        <v>0</v>
      </c>
      <c r="CA37" s="208">
        <v>0</v>
      </c>
      <c r="CB37" s="205">
        <v>7.794275229504901</v>
      </c>
      <c r="CC37" s="205">
        <v>7.011407935407731</v>
      </c>
      <c r="CD37" t="s" s="110">
        <v>132</v>
      </c>
      <c r="CE37" s="209">
        <v>1.184063122735454</v>
      </c>
      <c r="CF37" s="209">
        <v>13.0368721114995</v>
      </c>
      <c r="CG37" s="205">
        <v>79.02882300801089</v>
      </c>
      <c r="CH37" s="315">
        <v>1.26775</v>
      </c>
      <c r="CI37" s="211">
        <v>1.394525</v>
      </c>
      <c r="CJ37" s="212">
        <v>1.482380075</v>
      </c>
      <c r="CK37" s="212">
        <v>1.575770019725</v>
      </c>
      <c r="CL37" s="210">
        <v>1.675043530967675</v>
      </c>
      <c r="CM37" s="211">
        <v>7.395468625692676</v>
      </c>
      <c r="CN37" s="208">
        <v>7.010587378607144</v>
      </c>
      <c r="CO37" s="213">
        <v>0.86</v>
      </c>
      <c r="CP37" s="214">
        <v>47.8</v>
      </c>
      <c r="CQ37" s="215">
        <v>-1</v>
      </c>
      <c r="CR37" s="216">
        <v>2.6</v>
      </c>
      <c r="CS37" s="217">
        <v>7.9</v>
      </c>
    </row>
    <row r="38" ht="11.25" customHeight="1">
      <c r="A38" t="s" s="116">
        <v>158</v>
      </c>
      <c r="B38" t="s" s="116">
        <v>159</v>
      </c>
      <c r="C38" t="s" s="116">
        <v>160</v>
      </c>
      <c r="D38" s="218">
        <v>63</v>
      </c>
      <c r="E38" s="219">
        <v>1</v>
      </c>
      <c r="F38" t="s" s="220">
        <v>55</v>
      </c>
      <c r="G38" t="s" s="221">
        <v>55</v>
      </c>
      <c r="H38" s="222">
        <v>53.75</v>
      </c>
      <c r="I38" s="223">
        <v>1.897674418604651</v>
      </c>
      <c r="J38" s="224">
        <v>0.242</v>
      </c>
      <c r="K38" s="224">
        <v>0.255</v>
      </c>
      <c r="L38" s="225">
        <v>5.371900826446296</v>
      </c>
      <c r="M38" s="226">
        <v>42958</v>
      </c>
      <c r="N38" s="226">
        <v>42962</v>
      </c>
      <c r="O38" s="226">
        <v>42979</v>
      </c>
      <c r="P38" t="s" s="227">
        <v>147</v>
      </c>
      <c r="Q38" s="316"/>
      <c r="R38" s="225">
        <v>1.02</v>
      </c>
      <c r="S38" s="228">
        <v>55.13513513513514</v>
      </c>
      <c r="T38" s="229">
        <v>122.6782108460224</v>
      </c>
      <c r="U38" s="223">
        <v>29.05405405405405</v>
      </c>
      <c r="V38" s="230">
        <v>12</v>
      </c>
      <c r="W38" s="222">
        <v>1.85</v>
      </c>
      <c r="X38" s="231">
        <v>5.93</v>
      </c>
      <c r="Y38" s="232">
        <v>4.41</v>
      </c>
      <c r="Z38" s="233">
        <v>3.84</v>
      </c>
      <c r="AA38" s="222">
        <v>13.6</v>
      </c>
      <c r="AB38" s="234">
        <v>1.2</v>
      </c>
      <c r="AC38" s="235">
        <v>5</v>
      </c>
      <c r="AD38" s="236">
        <v>7.8</v>
      </c>
      <c r="AE38" s="236">
        <v>4.9</v>
      </c>
      <c r="AF38" s="237">
        <v>5</v>
      </c>
      <c r="AG38" s="238">
        <v>1950</v>
      </c>
      <c r="AH38" s="239">
        <v>1</v>
      </c>
      <c r="AI38" s="240">
        <v>0.71</v>
      </c>
      <c r="AJ38" s="241">
        <v>1.370784485267225</v>
      </c>
      <c r="AK38" s="242">
        <v>1.529299993057274</v>
      </c>
      <c r="AL38" s="243">
        <v>4.576659038901609</v>
      </c>
      <c r="AM38" s="243">
        <v>6.343479923889173</v>
      </c>
      <c r="AN38" s="243">
        <v>10.69211898508435</v>
      </c>
      <c r="AO38" s="244">
        <v>6.991511824772445</v>
      </c>
      <c r="AP38" s="241">
        <v>0.914</v>
      </c>
      <c r="AQ38" s="241">
        <v>0.874</v>
      </c>
      <c r="AR38" s="241">
        <v>0.83</v>
      </c>
      <c r="AS38" s="241">
        <v>0.76</v>
      </c>
      <c r="AT38" s="245"/>
      <c r="AU38" s="241">
        <v>0.635</v>
      </c>
      <c r="AV38" s="241">
        <v>0.55</v>
      </c>
      <c r="AW38" s="245"/>
      <c r="AX38" s="246">
        <v>0.52</v>
      </c>
      <c r="AY38" s="247">
        <v>0.505</v>
      </c>
      <c r="AZ38" s="317">
        <v>0.5</v>
      </c>
      <c r="BA38" s="248">
        <v>0.4775</v>
      </c>
      <c r="BB38" s="248">
        <v>0.465</v>
      </c>
      <c r="BC38" s="317">
        <v>0.45</v>
      </c>
      <c r="BD38" s="248">
        <v>0.4425</v>
      </c>
      <c r="BE38" s="248">
        <v>0.44</v>
      </c>
      <c r="BF38" s="248">
        <v>0.43567</v>
      </c>
      <c r="BG38" s="317">
        <v>0.43334</v>
      </c>
      <c r="BH38" s="248">
        <v>0.42833</v>
      </c>
      <c r="BI38" s="249">
        <v>0.42666</v>
      </c>
      <c r="BJ38" s="246">
        <v>10.087</v>
      </c>
      <c r="BK38" s="250">
        <v>4.576659038901609</v>
      </c>
      <c r="BL38" s="250">
        <v>5.301204819277117</v>
      </c>
      <c r="BM38" s="250">
        <v>9.210526315789469</v>
      </c>
      <c r="BN38" s="250">
        <v>19.68503937007875</v>
      </c>
      <c r="BO38" s="250">
        <v>15.45454545454545</v>
      </c>
      <c r="BP38" s="250">
        <v>5.769230769230771</v>
      </c>
      <c r="BQ38" s="251">
        <v>2.970297029702973</v>
      </c>
      <c r="BR38" s="252">
        <v>1</v>
      </c>
      <c r="BS38" s="252">
        <v>4.712041884816753</v>
      </c>
      <c r="BT38" s="252">
        <v>2.68817204301075</v>
      </c>
      <c r="BU38" s="252">
        <v>3.333333333333344</v>
      </c>
      <c r="BV38" s="252">
        <v>1.694915254237284</v>
      </c>
      <c r="BW38" s="252">
        <v>0.5681818181818121</v>
      </c>
      <c r="BX38" s="252">
        <v>0.9938715082516536</v>
      </c>
      <c r="BY38" s="252">
        <v>0.5376840356302148</v>
      </c>
      <c r="BZ38" s="252">
        <v>1.169658907851434</v>
      </c>
      <c r="CA38" s="253">
        <v>0.3914123658182111</v>
      </c>
      <c r="CB38" s="250">
        <v>4.709221996979859</v>
      </c>
      <c r="CC38" s="250">
        <v>5.274032781730289</v>
      </c>
      <c r="CD38" t="s" s="116">
        <v>161</v>
      </c>
      <c r="CE38" s="254">
        <v>-16.46426065036505</v>
      </c>
      <c r="CF38" s="254">
        <v>12.589793403689</v>
      </c>
      <c r="CG38" s="250">
        <v>59.66746788657578</v>
      </c>
      <c r="CH38" s="255">
        <v>0.924968</v>
      </c>
      <c r="CI38" s="256">
        <v>0.9712164000000001</v>
      </c>
      <c r="CJ38" s="257">
        <v>1.0188060036</v>
      </c>
      <c r="CK38" s="257">
        <v>1.0687274977764</v>
      </c>
      <c r="CL38" s="258">
        <v>1.121095145167443</v>
      </c>
      <c r="CM38" s="256">
        <v>5.104813046543843</v>
      </c>
      <c r="CN38" s="253">
        <v>9.497326598221102</v>
      </c>
      <c r="CO38" s="259">
        <v>0.45</v>
      </c>
      <c r="CP38" s="260">
        <v>40.7</v>
      </c>
      <c r="CQ38" s="261">
        <v>-4.6</v>
      </c>
      <c r="CR38" s="262">
        <v>4.7</v>
      </c>
      <c r="CS38" s="263">
        <v>13.9</v>
      </c>
    </row>
    <row r="39" ht="11.25" customHeight="1">
      <c r="A39" t="s" s="116">
        <v>1093</v>
      </c>
      <c r="B39" t="s" s="116">
        <v>1094</v>
      </c>
      <c r="C39" t="s" s="227">
        <v>655</v>
      </c>
      <c r="D39" s="218">
        <v>7</v>
      </c>
      <c r="E39" s="85">
        <v>568</v>
      </c>
      <c r="F39" t="s" s="220">
        <v>129</v>
      </c>
      <c r="G39" t="s" s="221">
        <v>129</v>
      </c>
      <c r="H39" s="493">
        <v>143.67</v>
      </c>
      <c r="I39" s="223">
        <v>1.837544372520359</v>
      </c>
      <c r="J39" s="224">
        <v>0.64</v>
      </c>
      <c r="K39" s="224">
        <v>0.66</v>
      </c>
      <c r="L39" s="223">
        <v>3.125</v>
      </c>
      <c r="M39" s="226">
        <v>43006</v>
      </c>
      <c r="N39" s="226">
        <v>43007</v>
      </c>
      <c r="O39" s="226">
        <v>43025</v>
      </c>
      <c r="P39" t="s" s="227">
        <v>268</v>
      </c>
      <c r="Q39" t="s" s="227">
        <v>1095</v>
      </c>
      <c r="R39" s="225">
        <v>2.64</v>
      </c>
      <c r="S39" s="228">
        <v>105.6</v>
      </c>
      <c r="T39" s="229">
        <v>391.8093397513579</v>
      </c>
      <c r="U39" s="223">
        <v>57.468</v>
      </c>
      <c r="V39" s="230">
        <v>12</v>
      </c>
      <c r="W39" s="222">
        <v>2.5</v>
      </c>
      <c r="X39" s="231">
        <v>2.07</v>
      </c>
      <c r="Y39" s="232">
        <v>9.699999999999999</v>
      </c>
      <c r="Z39" s="233">
        <v>9.470000000000001</v>
      </c>
      <c r="AA39" s="222">
        <v>16</v>
      </c>
      <c r="AB39" s="234">
        <v>40.7</v>
      </c>
      <c r="AC39" s="235">
        <v>22.04</v>
      </c>
      <c r="AD39" s="236">
        <v>14.8</v>
      </c>
      <c r="AE39" s="236">
        <v>27.82</v>
      </c>
      <c r="AF39" s="237">
        <v>15</v>
      </c>
      <c r="AG39" s="238">
        <v>61403</v>
      </c>
      <c r="AH39" s="239">
        <v>0.2</v>
      </c>
      <c r="AI39" s="240">
        <v>2.97</v>
      </c>
      <c r="AJ39" s="241">
        <v>3.002330743134841</v>
      </c>
      <c r="AK39" t="s" s="265">
        <v>143</v>
      </c>
      <c r="AL39" s="243">
        <v>21.54696132596685</v>
      </c>
      <c r="AM39" s="243">
        <v>25.99210498948732</v>
      </c>
      <c r="AN39" s="243">
        <v>44.43449499839565</v>
      </c>
      <c r="AO39" t="s" s="265">
        <v>143</v>
      </c>
      <c r="AP39" s="241">
        <v>2.2</v>
      </c>
      <c r="AQ39" s="241">
        <v>1.81</v>
      </c>
      <c r="AR39" s="241">
        <v>1.4</v>
      </c>
      <c r="AS39" s="241">
        <v>1.1</v>
      </c>
      <c r="AT39" s="245"/>
      <c r="AU39" s="241">
        <v>0.9</v>
      </c>
      <c r="AV39" s="241">
        <v>0.35</v>
      </c>
      <c r="AW39" s="245"/>
      <c r="AX39" s="583">
        <v>0</v>
      </c>
      <c r="AY39" s="394">
        <v>0</v>
      </c>
      <c r="AZ39" s="317">
        <v>0</v>
      </c>
      <c r="BA39" s="317">
        <v>0</v>
      </c>
      <c r="BB39" s="317">
        <v>0</v>
      </c>
      <c r="BC39" s="317">
        <v>0</v>
      </c>
      <c r="BD39" s="317">
        <v>0</v>
      </c>
      <c r="BE39" s="317">
        <v>0</v>
      </c>
      <c r="BF39" s="317">
        <v>0</v>
      </c>
      <c r="BG39" s="317">
        <v>0</v>
      </c>
      <c r="BH39" s="317">
        <v>0</v>
      </c>
      <c r="BI39" s="401">
        <v>0</v>
      </c>
      <c r="BJ39" s="246">
        <v>7.76</v>
      </c>
      <c r="BK39" s="250">
        <v>21.54696132596685</v>
      </c>
      <c r="BL39" s="250">
        <v>29.28571428571429</v>
      </c>
      <c r="BM39" s="250">
        <v>27.27272727272725</v>
      </c>
      <c r="BN39" s="250">
        <v>22.22222222222223</v>
      </c>
      <c r="BO39" s="250">
        <v>157.1428571428572</v>
      </c>
      <c r="BP39" s="250">
        <v>0</v>
      </c>
      <c r="BQ39" s="251">
        <v>0</v>
      </c>
      <c r="BR39" s="252">
        <v>0</v>
      </c>
      <c r="BS39" s="252">
        <v>0</v>
      </c>
      <c r="BT39" s="252">
        <v>0</v>
      </c>
      <c r="BU39" s="252">
        <v>0</v>
      </c>
      <c r="BV39" s="252">
        <v>0</v>
      </c>
      <c r="BW39" s="252">
        <v>0</v>
      </c>
      <c r="BX39" s="252">
        <v>0</v>
      </c>
      <c r="BY39" s="252">
        <v>0</v>
      </c>
      <c r="BZ39" s="252">
        <v>0</v>
      </c>
      <c r="CA39" s="253">
        <v>0</v>
      </c>
      <c r="CB39" s="250">
        <v>15.14532248526399</v>
      </c>
      <c r="CC39" s="250">
        <v>37.0642982523051</v>
      </c>
      <c r="CD39" t="s" s="116">
        <v>285</v>
      </c>
      <c r="CE39" s="254">
        <v>-11.19596062908398</v>
      </c>
      <c r="CF39" s="254">
        <v>46.27203937091601</v>
      </c>
      <c r="CG39" s="250">
        <v>52.2657</v>
      </c>
      <c r="CH39" s="255">
        <v>2.42</v>
      </c>
      <c r="CI39" s="256">
        <v>2.662000000000001</v>
      </c>
      <c r="CJ39" s="257">
        <v>2.928200000000001</v>
      </c>
      <c r="CK39" s="257">
        <v>3.221020000000002</v>
      </c>
      <c r="CL39" s="258">
        <v>3.543122000000002</v>
      </c>
      <c r="CM39" s="256">
        <v>14.774342</v>
      </c>
      <c r="CN39" s="253">
        <v>10.28352613628454</v>
      </c>
      <c r="CO39" s="259">
        <v>0.75</v>
      </c>
      <c r="CP39" s="260">
        <v>44.1</v>
      </c>
      <c r="CQ39" s="261">
        <v>-3.4</v>
      </c>
      <c r="CR39" s="260">
        <v>1.9</v>
      </c>
      <c r="CS39" s="261">
        <v>12.1</v>
      </c>
    </row>
    <row r="40" ht="11.25" customHeight="1">
      <c r="A40" t="s" s="227">
        <v>508</v>
      </c>
      <c r="B40" t="s" s="116">
        <v>509</v>
      </c>
      <c r="C40" t="s" s="116">
        <v>160</v>
      </c>
      <c r="D40" s="218">
        <v>10</v>
      </c>
      <c r="E40" s="219">
        <v>326</v>
      </c>
      <c r="F40" t="s" s="220">
        <v>141</v>
      </c>
      <c r="G40" t="s" s="221">
        <v>141</v>
      </c>
      <c r="H40" s="493">
        <v>87.76000000000001</v>
      </c>
      <c r="I40" s="223">
        <v>1.891522333637192</v>
      </c>
      <c r="J40" s="224">
        <v>0.375</v>
      </c>
      <c r="K40" s="224">
        <v>0.415</v>
      </c>
      <c r="L40" s="223">
        <v>10.66666666666667</v>
      </c>
      <c r="M40" s="226">
        <v>42858</v>
      </c>
      <c r="N40" s="226">
        <v>42860</v>
      </c>
      <c r="O40" s="226">
        <v>42887</v>
      </c>
      <c r="P40" t="s" s="227">
        <v>147</v>
      </c>
      <c r="Q40" s="325"/>
      <c r="R40" s="225">
        <v>1.66</v>
      </c>
      <c r="S40" s="228">
        <v>62.64150943396226</v>
      </c>
      <c r="T40" s="229">
        <v>106.6013286856478</v>
      </c>
      <c r="U40" s="223">
        <v>33.11698113207547</v>
      </c>
      <c r="V40" s="230">
        <v>12</v>
      </c>
      <c r="W40" s="222">
        <v>2.65</v>
      </c>
      <c r="X40" s="231">
        <v>4.54</v>
      </c>
      <c r="Y40" s="232">
        <v>4.69</v>
      </c>
      <c r="Z40" s="233">
        <v>2.9</v>
      </c>
      <c r="AA40" s="222">
        <v>9</v>
      </c>
      <c r="AB40" s="234">
        <v>-1.1</v>
      </c>
      <c r="AC40" s="235">
        <v>9.24</v>
      </c>
      <c r="AD40" s="236">
        <v>8.6</v>
      </c>
      <c r="AE40" s="236">
        <v>7.3</v>
      </c>
      <c r="AF40" s="237">
        <v>14</v>
      </c>
      <c r="AG40" s="238">
        <v>15621</v>
      </c>
      <c r="AH40" s="239">
        <v>0.1</v>
      </c>
      <c r="AI40" s="240">
        <v>1.39</v>
      </c>
      <c r="AJ40" s="241">
        <v>1.19010201216302</v>
      </c>
      <c r="AK40" t="s" s="265">
        <v>143</v>
      </c>
      <c r="AL40" s="243">
        <v>10.15037593984962</v>
      </c>
      <c r="AM40" s="243">
        <v>10.3579714600309</v>
      </c>
      <c r="AN40" s="243">
        <v>10.23487730460197</v>
      </c>
      <c r="AO40" t="s" s="265">
        <v>143</v>
      </c>
      <c r="AP40" s="241">
        <v>1.465</v>
      </c>
      <c r="AQ40" s="241">
        <v>1.33</v>
      </c>
      <c r="AR40" s="241">
        <v>1.21</v>
      </c>
      <c r="AS40" s="241">
        <v>1.09</v>
      </c>
      <c r="AT40" t="s" s="266">
        <v>112</v>
      </c>
      <c r="AU40" s="241">
        <v>0.96</v>
      </c>
      <c r="AV40" s="241">
        <v>0.9</v>
      </c>
      <c r="AW40" s="245"/>
      <c r="AX40" s="246">
        <v>0.86</v>
      </c>
      <c r="AY40" s="247">
        <v>0.82</v>
      </c>
      <c r="AZ40" s="248">
        <v>0.4</v>
      </c>
      <c r="BA40" s="317">
        <v>0</v>
      </c>
      <c r="BB40" s="317">
        <v>0</v>
      </c>
      <c r="BC40" s="317">
        <v>0</v>
      </c>
      <c r="BD40" s="317">
        <v>0</v>
      </c>
      <c r="BE40" s="317">
        <v>0</v>
      </c>
      <c r="BF40" s="317">
        <v>0</v>
      </c>
      <c r="BG40" s="317">
        <v>0</v>
      </c>
      <c r="BH40" s="317">
        <v>0</v>
      </c>
      <c r="BI40" s="401">
        <v>0</v>
      </c>
      <c r="BJ40" s="246">
        <v>9.035</v>
      </c>
      <c r="BK40" s="250">
        <v>10.15037593984962</v>
      </c>
      <c r="BL40" s="250">
        <v>9.917355371900838</v>
      </c>
      <c r="BM40" s="250">
        <v>11.00917431192658</v>
      </c>
      <c r="BN40" s="250">
        <v>13.54166666666667</v>
      </c>
      <c r="BO40" s="250">
        <v>6.666666666666665</v>
      </c>
      <c r="BP40" s="250">
        <v>4.651162790697683</v>
      </c>
      <c r="BQ40" s="251">
        <v>4.878048780487809</v>
      </c>
      <c r="BR40" s="252">
        <v>105</v>
      </c>
      <c r="BS40" s="252">
        <v>0</v>
      </c>
      <c r="BT40" s="252">
        <v>0</v>
      </c>
      <c r="BU40" s="252">
        <v>0</v>
      </c>
      <c r="BV40" s="252">
        <v>0</v>
      </c>
      <c r="BW40" s="252">
        <v>0</v>
      </c>
      <c r="BX40" s="252">
        <v>0</v>
      </c>
      <c r="BY40" s="252">
        <v>0</v>
      </c>
      <c r="BZ40" s="252">
        <v>0</v>
      </c>
      <c r="CA40" s="253">
        <v>0</v>
      </c>
      <c r="CB40" s="250">
        <v>9.753791207540933</v>
      </c>
      <c r="CC40" s="250">
        <v>24.25782628645374</v>
      </c>
      <c r="CD40" t="s" s="116">
        <v>161</v>
      </c>
      <c r="CE40" s="254">
        <v>-20.99058149383631</v>
      </c>
      <c r="CF40" s="254">
        <v>12.12639963823917</v>
      </c>
      <c r="CG40" s="250">
        <v>59.58104654716669</v>
      </c>
      <c r="CH40" s="255">
        <v>1.47965</v>
      </c>
      <c r="CI40" s="256">
        <v>1.61636966</v>
      </c>
      <c r="CJ40" s="257">
        <v>1.734364645180</v>
      </c>
      <c r="CK40" s="257">
        <v>1.86097326427814</v>
      </c>
      <c r="CL40" s="258">
        <v>1.996824312570444</v>
      </c>
      <c r="CM40" s="256">
        <v>8.688181882028585</v>
      </c>
      <c r="CN40" s="253">
        <v>9.899933776240411</v>
      </c>
      <c r="CO40" s="259">
        <v>0.26</v>
      </c>
      <c r="CP40" s="260">
        <v>26.4</v>
      </c>
      <c r="CQ40" s="261">
        <v>-0.5</v>
      </c>
      <c r="CR40" s="262">
        <v>5.5</v>
      </c>
      <c r="CS40" s="263">
        <v>11.1</v>
      </c>
    </row>
    <row r="41" ht="11.25" customHeight="1">
      <c r="A41" t="s" s="273">
        <v>510</v>
      </c>
      <c r="B41" t="s" s="146">
        <v>511</v>
      </c>
      <c r="C41" t="s" s="273">
        <v>512</v>
      </c>
      <c r="D41" s="267">
        <v>13</v>
      </c>
      <c r="E41" s="219">
        <v>272</v>
      </c>
      <c r="F41" t="s" s="151">
        <v>129</v>
      </c>
      <c r="G41" t="s" s="152">
        <v>129</v>
      </c>
      <c r="H41" s="496">
        <v>45.25</v>
      </c>
      <c r="I41" s="269">
        <v>8.397790055248619</v>
      </c>
      <c r="J41" s="270">
        <v>0.9399999999999999</v>
      </c>
      <c r="K41" s="270">
        <v>0.95</v>
      </c>
      <c r="L41" s="269">
        <v>1.06382978723405</v>
      </c>
      <c r="M41" s="272">
        <v>42863</v>
      </c>
      <c r="N41" s="272">
        <v>42865</v>
      </c>
      <c r="O41" s="272">
        <v>42873</v>
      </c>
      <c r="P41" t="s" s="273">
        <v>291</v>
      </c>
      <c r="Q41" s="441"/>
      <c r="R41" s="271">
        <v>3.8</v>
      </c>
      <c r="S41" s="275">
        <v>703.7037037037036</v>
      </c>
      <c r="T41" s="276">
        <v>329.362145341030</v>
      </c>
      <c r="U41" s="269">
        <v>83.79629629629629</v>
      </c>
      <c r="V41" s="277">
        <v>12</v>
      </c>
      <c r="W41" s="268">
        <v>0.54</v>
      </c>
      <c r="X41" s="278">
        <v>5.53</v>
      </c>
      <c r="Y41" s="279">
        <v>1.74</v>
      </c>
      <c r="Z41" s="280">
        <v>4.95</v>
      </c>
      <c r="AA41" s="268">
        <v>5.3</v>
      </c>
      <c r="AB41" s="418">
        <v>-6.8</v>
      </c>
      <c r="AC41" s="282">
        <v>186.98</v>
      </c>
      <c r="AD41" s="497">
        <v>-4.9</v>
      </c>
      <c r="AE41" s="283">
        <v>15.3</v>
      </c>
      <c r="AF41" s="284">
        <v>7</v>
      </c>
      <c r="AG41" s="285">
        <v>4187</v>
      </c>
      <c r="AH41" s="286">
        <v>25.7</v>
      </c>
      <c r="AI41" s="287">
        <v>3.12</v>
      </c>
      <c r="AJ41" t="s" s="368">
        <v>143</v>
      </c>
      <c r="AK41" s="289">
        <v>1.011394510132925</v>
      </c>
      <c r="AL41" s="290">
        <v>2.74725274725276</v>
      </c>
      <c r="AM41" s="290">
        <v>4.050580182454011</v>
      </c>
      <c r="AN41" s="290">
        <v>5.038653620832401</v>
      </c>
      <c r="AO41" s="291">
        <v>4.981887453759448</v>
      </c>
      <c r="AP41" s="288">
        <v>3.74</v>
      </c>
      <c r="AQ41" s="288">
        <v>3.64</v>
      </c>
      <c r="AR41" s="288">
        <v>3.48</v>
      </c>
      <c r="AS41" s="288">
        <v>3.32</v>
      </c>
      <c r="AT41" s="292"/>
      <c r="AU41" s="288">
        <v>3.1625</v>
      </c>
      <c r="AV41" s="288">
        <v>2.925</v>
      </c>
      <c r="AW41" s="292"/>
      <c r="AX41" s="293">
        <v>2.785</v>
      </c>
      <c r="AY41" s="294">
        <v>2.65</v>
      </c>
      <c r="AZ41" s="295">
        <v>2.53</v>
      </c>
      <c r="BA41" s="295">
        <v>2.41</v>
      </c>
      <c r="BB41" s="295">
        <v>2.3</v>
      </c>
      <c r="BC41" s="295">
        <v>2.23</v>
      </c>
      <c r="BD41" s="426">
        <v>2.2</v>
      </c>
      <c r="BE41" s="426">
        <v>2.2</v>
      </c>
      <c r="BF41" s="426">
        <v>2.2</v>
      </c>
      <c r="BG41" s="426">
        <v>2.2</v>
      </c>
      <c r="BH41" s="426">
        <v>2.2</v>
      </c>
      <c r="BI41" s="494">
        <v>2.2</v>
      </c>
      <c r="BJ41" s="293">
        <v>48.3725</v>
      </c>
      <c r="BK41" s="297">
        <v>2.74725274725276</v>
      </c>
      <c r="BL41" s="297">
        <v>4.597701149425282</v>
      </c>
      <c r="BM41" s="297">
        <v>4.81927710843375</v>
      </c>
      <c r="BN41" s="297">
        <v>4.980237154150191</v>
      </c>
      <c r="BO41" s="297">
        <v>8.119658119658135</v>
      </c>
      <c r="BP41" s="297">
        <v>5.026929982046657</v>
      </c>
      <c r="BQ41" s="298">
        <v>5.094339622641519</v>
      </c>
      <c r="BR41" s="299">
        <v>4.743083003952564</v>
      </c>
      <c r="BS41" s="299">
        <v>4.979253112033177</v>
      </c>
      <c r="BT41" s="299">
        <v>4.782608695652191</v>
      </c>
      <c r="BU41" s="299">
        <v>3.139013452914785</v>
      </c>
      <c r="BV41" s="299">
        <v>1.363636363636345</v>
      </c>
      <c r="BW41" s="299">
        <v>0</v>
      </c>
      <c r="BX41" s="299">
        <v>0</v>
      </c>
      <c r="BY41" s="299">
        <v>0</v>
      </c>
      <c r="BZ41" s="299">
        <v>0</v>
      </c>
      <c r="CA41" s="300">
        <v>0</v>
      </c>
      <c r="CB41" s="297">
        <v>3.19958767716455</v>
      </c>
      <c r="CC41" s="297">
        <v>2.44596339719921</v>
      </c>
      <c r="CD41" t="s" s="146">
        <v>161</v>
      </c>
      <c r="CE41" s="301">
        <v>-70.35985262021526</v>
      </c>
      <c r="CF41" s="301">
        <v>13.43644367608102</v>
      </c>
      <c r="CG41" s="297">
        <v>35.75126610471898</v>
      </c>
      <c r="CH41" s="302">
        <v>3.7774</v>
      </c>
      <c r="CI41" s="303">
        <v>4.15514</v>
      </c>
      <c r="CJ41" s="304">
        <v>4.570654000000001</v>
      </c>
      <c r="CK41" s="304">
        <v>5.027719400000001</v>
      </c>
      <c r="CL41" s="305">
        <v>5.530491340000002</v>
      </c>
      <c r="CM41" s="303">
        <v>23.06140474</v>
      </c>
      <c r="CN41" s="300">
        <v>50.96443036464089</v>
      </c>
      <c r="CO41" s="306">
        <v>0.29</v>
      </c>
      <c r="CP41" s="307">
        <v>7.7</v>
      </c>
      <c r="CQ41" s="308">
        <v>-9.5</v>
      </c>
      <c r="CR41" s="309">
        <v>2.8</v>
      </c>
      <c r="CS41" s="310">
        <v>0</v>
      </c>
    </row>
    <row r="42" ht="11.25" customHeight="1">
      <c r="A42" t="s" s="173">
        <v>513</v>
      </c>
      <c r="B42" t="s" s="110">
        <v>514</v>
      </c>
      <c r="C42" t="s" s="110">
        <v>265</v>
      </c>
      <c r="D42" s="174">
        <v>13</v>
      </c>
      <c r="E42" s="219">
        <v>273</v>
      </c>
      <c r="F42" t="s" s="118">
        <v>141</v>
      </c>
      <c r="G42" t="s" s="113">
        <v>141</v>
      </c>
      <c r="H42" s="495">
        <v>156.54</v>
      </c>
      <c r="I42" s="177">
        <v>2.120863677015459</v>
      </c>
      <c r="J42" s="311">
        <v>0.75</v>
      </c>
      <c r="K42" s="311">
        <v>0.83</v>
      </c>
      <c r="L42" s="177">
        <v>10.66666666666667</v>
      </c>
      <c r="M42" s="179">
        <v>42859</v>
      </c>
      <c r="N42" s="179">
        <v>42863</v>
      </c>
      <c r="O42" s="179">
        <v>42874</v>
      </c>
      <c r="P42" t="s" s="173">
        <v>515</v>
      </c>
      <c r="Q42" s="498"/>
      <c r="R42" s="180">
        <v>3.32</v>
      </c>
      <c r="S42" s="181">
        <v>30.99906629318394</v>
      </c>
      <c r="T42" s="182">
        <v>58.76052744035704</v>
      </c>
      <c r="U42" s="177">
        <v>14.61624649859944</v>
      </c>
      <c r="V42" s="183">
        <v>12</v>
      </c>
      <c r="W42" s="176">
        <v>10.71</v>
      </c>
      <c r="X42" s="184">
        <v>0.97</v>
      </c>
      <c r="Y42" s="185">
        <v>1.99</v>
      </c>
      <c r="Z42" s="186">
        <v>3.88</v>
      </c>
      <c r="AA42" s="176">
        <v>21.2</v>
      </c>
      <c r="AB42" s="187">
        <v>-7.9</v>
      </c>
      <c r="AC42" s="188">
        <v>8.81</v>
      </c>
      <c r="AD42" s="189">
        <v>10.3</v>
      </c>
      <c r="AE42" s="189">
        <v>15</v>
      </c>
      <c r="AF42" s="190">
        <v>13</v>
      </c>
      <c r="AG42" s="191">
        <v>23791</v>
      </c>
      <c r="AH42" s="192">
        <v>0.3</v>
      </c>
      <c r="AI42" s="193">
        <v>2.5</v>
      </c>
      <c r="AJ42" s="194">
        <v>2.660287926333031</v>
      </c>
      <c r="AK42" s="195">
        <v>1.315136378624858</v>
      </c>
      <c r="AL42" s="196">
        <v>12.74131274131274</v>
      </c>
      <c r="AM42" s="196">
        <v>13.25627267913172</v>
      </c>
      <c r="AN42" s="196">
        <v>27.40096564123022</v>
      </c>
      <c r="AO42" s="197">
        <v>20.83507542379856</v>
      </c>
      <c r="AP42" s="194">
        <v>2.92</v>
      </c>
      <c r="AQ42" s="194">
        <v>2.59</v>
      </c>
      <c r="AR42" s="194">
        <v>2.26</v>
      </c>
      <c r="AS42" s="194">
        <v>2.01</v>
      </c>
      <c r="AT42" s="199"/>
      <c r="AU42" s="194">
        <v>1.43</v>
      </c>
      <c r="AV42" s="194">
        <v>0.87</v>
      </c>
      <c r="AW42" s="199"/>
      <c r="AX42" s="200">
        <v>0.71</v>
      </c>
      <c r="AY42" s="370">
        <v>0.68</v>
      </c>
      <c r="AZ42" s="202">
        <v>0.66</v>
      </c>
      <c r="BA42" s="202">
        <v>0.5600000000000001</v>
      </c>
      <c r="BB42" s="203">
        <v>0.44</v>
      </c>
      <c r="BC42" s="202">
        <v>0.11</v>
      </c>
      <c r="BD42" s="203">
        <v>0</v>
      </c>
      <c r="BE42" s="203">
        <v>0</v>
      </c>
      <c r="BF42" s="203">
        <v>0</v>
      </c>
      <c r="BG42" s="203">
        <v>0</v>
      </c>
      <c r="BH42" s="203">
        <v>0</v>
      </c>
      <c r="BI42" s="204">
        <v>0</v>
      </c>
      <c r="BJ42" s="200">
        <v>15.24</v>
      </c>
      <c r="BK42" s="205">
        <v>12.74131274131274</v>
      </c>
      <c r="BL42" s="205">
        <v>14.60176991150444</v>
      </c>
      <c r="BM42" s="205">
        <v>12.43781094527363</v>
      </c>
      <c r="BN42" s="205">
        <v>40.55944055944054</v>
      </c>
      <c r="BO42" s="205">
        <v>64.36781609195401</v>
      </c>
      <c r="BP42" s="205">
        <v>22.53521126760565</v>
      </c>
      <c r="BQ42" s="206">
        <v>4.411764705882337</v>
      </c>
      <c r="BR42" s="207">
        <v>3.030303030303028</v>
      </c>
      <c r="BS42" s="207">
        <v>17.85714285714286</v>
      </c>
      <c r="BT42" s="207">
        <v>27.27272727272729</v>
      </c>
      <c r="BU42" s="207">
        <v>300</v>
      </c>
      <c r="BV42" s="207">
        <v>0</v>
      </c>
      <c r="BW42" s="207">
        <v>0</v>
      </c>
      <c r="BX42" s="207">
        <v>0</v>
      </c>
      <c r="BY42" s="207">
        <v>0</v>
      </c>
      <c r="BZ42" s="207">
        <v>0</v>
      </c>
      <c r="CA42" s="208">
        <v>0</v>
      </c>
      <c r="CB42" s="205">
        <v>30.5773705519498</v>
      </c>
      <c r="CC42" s="205">
        <v>69.46142059582264</v>
      </c>
      <c r="CD42" t="s" s="110">
        <v>132</v>
      </c>
      <c r="CE42" s="209">
        <v>14.90558281964624</v>
      </c>
      <c r="CF42" s="209">
        <v>29.52182931824568</v>
      </c>
      <c r="CG42" s="205">
        <v>76.87346872082165</v>
      </c>
      <c r="CH42" s="315">
        <v>2.9492</v>
      </c>
      <c r="CI42" s="211">
        <v>3.20902452</v>
      </c>
      <c r="CJ42" s="212">
        <v>3.529926972</v>
      </c>
      <c r="CK42" s="212">
        <v>3.882919669200001</v>
      </c>
      <c r="CL42" s="210">
        <v>4.271211636120001</v>
      </c>
      <c r="CM42" s="211">
        <v>17.842282797320</v>
      </c>
      <c r="CN42" s="208">
        <v>11.39790647586559</v>
      </c>
      <c r="CO42" s="213">
        <v>1.9</v>
      </c>
      <c r="CP42" s="214">
        <v>81.5</v>
      </c>
      <c r="CQ42" s="215">
        <v>-4</v>
      </c>
      <c r="CR42" s="216">
        <v>7.7</v>
      </c>
      <c r="CS42" s="217">
        <v>17.4</v>
      </c>
    </row>
    <row r="43" ht="11.25" customHeight="1">
      <c r="A43" t="s" s="227">
        <v>1096</v>
      </c>
      <c r="B43" t="s" s="116">
        <v>1097</v>
      </c>
      <c r="C43" t="s" s="116">
        <v>146</v>
      </c>
      <c r="D43" s="218">
        <v>5</v>
      </c>
      <c r="E43" s="85">
        <v>743</v>
      </c>
      <c r="F43" t="s" s="220">
        <v>129</v>
      </c>
      <c r="G43" t="s" s="221">
        <v>129</v>
      </c>
      <c r="H43" s="493">
        <v>64.7</v>
      </c>
      <c r="I43" s="223">
        <v>1.236476043276661</v>
      </c>
      <c r="J43" s="224">
        <v>0.18</v>
      </c>
      <c r="K43" s="224">
        <v>0.2</v>
      </c>
      <c r="L43" s="223">
        <v>11.11111111111112</v>
      </c>
      <c r="M43" s="226">
        <v>42802</v>
      </c>
      <c r="N43" s="226">
        <v>42804</v>
      </c>
      <c r="O43" s="226">
        <v>42818</v>
      </c>
      <c r="P43" t="s" s="227">
        <v>767</v>
      </c>
      <c r="Q43" s="316"/>
      <c r="R43" s="225">
        <v>0.8</v>
      </c>
      <c r="S43" s="228">
        <v>23.80952380952381</v>
      </c>
      <c r="T43" s="229">
        <v>48.59393907612362</v>
      </c>
      <c r="U43" s="223">
        <v>19.25595238095238</v>
      </c>
      <c r="V43" s="230">
        <v>12</v>
      </c>
      <c r="W43" s="222">
        <v>3.36</v>
      </c>
      <c r="X43" s="231">
        <v>1.93</v>
      </c>
      <c r="Y43" s="232">
        <v>3.24</v>
      </c>
      <c r="Z43" s="233">
        <v>2.58</v>
      </c>
      <c r="AA43" s="222">
        <v>14</v>
      </c>
      <c r="AB43" s="234">
        <v>10</v>
      </c>
      <c r="AC43" s="235">
        <v>-5.26</v>
      </c>
      <c r="AD43" s="236">
        <v>25.7</v>
      </c>
      <c r="AE43" s="236">
        <v>10</v>
      </c>
      <c r="AF43" s="237">
        <v>4</v>
      </c>
      <c r="AG43" s="238">
        <v>1227</v>
      </c>
      <c r="AH43" s="239">
        <v>0.9</v>
      </c>
      <c r="AI43" s="240">
        <v>0</v>
      </c>
      <c r="AJ43" t="s" s="265">
        <v>143</v>
      </c>
      <c r="AK43" t="s" s="265">
        <v>143</v>
      </c>
      <c r="AL43" s="243">
        <v>20</v>
      </c>
      <c r="AM43" s="243">
        <v>31.03706971044482</v>
      </c>
      <c r="AN43" t="s" s="265">
        <v>143</v>
      </c>
      <c r="AO43" t="s" s="265">
        <v>143</v>
      </c>
      <c r="AP43" s="241">
        <v>0.72</v>
      </c>
      <c r="AQ43" s="241">
        <v>0.6</v>
      </c>
      <c r="AR43" s="241">
        <v>0.48</v>
      </c>
      <c r="AS43" s="241">
        <v>0.32</v>
      </c>
      <c r="AT43" s="245"/>
      <c r="AU43" s="321">
        <v>0</v>
      </c>
      <c r="AV43" s="321">
        <v>0</v>
      </c>
      <c r="AW43" s="245"/>
      <c r="AX43" s="583">
        <v>0</v>
      </c>
      <c r="AY43" s="394">
        <v>0</v>
      </c>
      <c r="AZ43" s="317">
        <v>0</v>
      </c>
      <c r="BA43" s="317">
        <v>0</v>
      </c>
      <c r="BB43" s="317">
        <v>0</v>
      </c>
      <c r="BC43" s="317">
        <v>0</v>
      </c>
      <c r="BD43" s="317">
        <v>0</v>
      </c>
      <c r="BE43" s="317">
        <v>0</v>
      </c>
      <c r="BF43" s="317">
        <v>0</v>
      </c>
      <c r="BG43" s="317">
        <v>0</v>
      </c>
      <c r="BH43" s="317">
        <v>0</v>
      </c>
      <c r="BI43" s="401">
        <v>0</v>
      </c>
      <c r="BJ43" s="246">
        <v>2.12</v>
      </c>
      <c r="BK43" s="250">
        <v>20</v>
      </c>
      <c r="BL43" s="250">
        <v>25</v>
      </c>
      <c r="BM43" s="250">
        <v>50</v>
      </c>
      <c r="BN43" s="250">
        <v>0</v>
      </c>
      <c r="BO43" s="250">
        <v>0</v>
      </c>
      <c r="BP43" s="250">
        <v>0</v>
      </c>
      <c r="BQ43" s="251">
        <v>0</v>
      </c>
      <c r="BR43" s="252">
        <v>0</v>
      </c>
      <c r="BS43" s="252">
        <v>0</v>
      </c>
      <c r="BT43" s="252">
        <v>0</v>
      </c>
      <c r="BU43" s="252">
        <v>0</v>
      </c>
      <c r="BV43" s="252">
        <v>0</v>
      </c>
      <c r="BW43" s="252">
        <v>0</v>
      </c>
      <c r="BX43" s="252">
        <v>0</v>
      </c>
      <c r="BY43" s="252">
        <v>0</v>
      </c>
      <c r="BZ43" s="252">
        <v>0</v>
      </c>
      <c r="CA43" s="253">
        <v>0</v>
      </c>
      <c r="CB43" s="250">
        <v>5.588235294117647</v>
      </c>
      <c r="CC43" s="250">
        <v>13.27119314432762</v>
      </c>
      <c r="CD43" t="s" s="116">
        <v>132</v>
      </c>
      <c r="CE43" t="s" s="402">
        <v>143</v>
      </c>
      <c r="CF43" t="s" s="402">
        <v>143</v>
      </c>
      <c r="CG43" s="250">
        <v>55.2075700280112</v>
      </c>
      <c r="CH43" s="255">
        <v>0.792</v>
      </c>
      <c r="CI43" s="256">
        <v>0.7999200000000001</v>
      </c>
      <c r="CJ43" s="257">
        <v>0.8799120000000001</v>
      </c>
      <c r="CK43" s="257">
        <v>0.9679032000000002</v>
      </c>
      <c r="CL43" s="258">
        <v>1.06469352</v>
      </c>
      <c r="CM43" s="256">
        <v>4.504428720000001</v>
      </c>
      <c r="CN43" s="253">
        <v>6.962022751159197</v>
      </c>
      <c r="CO43" s="259">
        <v>0.89</v>
      </c>
      <c r="CP43" s="260">
        <v>27.5</v>
      </c>
      <c r="CQ43" s="261">
        <v>-6.8</v>
      </c>
      <c r="CR43" s="260">
        <v>12.8</v>
      </c>
      <c r="CS43" s="261">
        <v>9.6</v>
      </c>
    </row>
    <row r="44" ht="11.25" customHeight="1">
      <c r="A44" t="s" s="227">
        <v>516</v>
      </c>
      <c r="B44" t="s" s="116">
        <v>517</v>
      </c>
      <c r="C44" t="s" s="116">
        <v>518</v>
      </c>
      <c r="D44" s="218">
        <v>12</v>
      </c>
      <c r="E44" s="219">
        <v>295</v>
      </c>
      <c r="F44" t="s" s="220">
        <v>129</v>
      </c>
      <c r="G44" t="s" s="221">
        <v>129</v>
      </c>
      <c r="H44" s="493">
        <v>76.95</v>
      </c>
      <c r="I44" s="223">
        <v>1.897335932423651</v>
      </c>
      <c r="J44" s="224">
        <v>0.34</v>
      </c>
      <c r="K44" s="224">
        <v>0.365</v>
      </c>
      <c r="L44" s="223">
        <v>7.352941176470584</v>
      </c>
      <c r="M44" s="323">
        <v>42691</v>
      </c>
      <c r="N44" s="323">
        <v>42695</v>
      </c>
      <c r="O44" s="323">
        <v>42709</v>
      </c>
      <c r="P44" t="s" s="227">
        <v>375</v>
      </c>
      <c r="Q44" s="319"/>
      <c r="R44" s="225">
        <v>1.46</v>
      </c>
      <c r="S44" s="326">
        <v>38.12010443864229</v>
      </c>
      <c r="T44" s="357">
        <v>142.5807717223265</v>
      </c>
      <c r="U44" s="499">
        <v>20.09138381201045</v>
      </c>
      <c r="V44" s="230">
        <v>9</v>
      </c>
      <c r="W44" s="222">
        <v>3.83</v>
      </c>
      <c r="X44" s="573">
        <v>2.44</v>
      </c>
      <c r="Y44" s="232">
        <v>0.11</v>
      </c>
      <c r="Z44" s="233">
        <v>6.59</v>
      </c>
      <c r="AA44" s="359">
        <v>36.6</v>
      </c>
      <c r="AB44" s="396">
        <v>4.6</v>
      </c>
      <c r="AC44" s="235">
        <v>2.67</v>
      </c>
      <c r="AD44" s="236">
        <v>20.3</v>
      </c>
      <c r="AE44" s="236">
        <v>8.24</v>
      </c>
      <c r="AF44" s="237">
        <v>16</v>
      </c>
      <c r="AG44" s="238">
        <v>17388</v>
      </c>
      <c r="AH44" s="239">
        <v>0.2</v>
      </c>
      <c r="AI44" s="240">
        <v>1.48</v>
      </c>
      <c r="AJ44" s="241">
        <v>1.214937624461847</v>
      </c>
      <c r="AK44" s="242">
        <v>0.679069062696919</v>
      </c>
      <c r="AL44" s="243">
        <v>14.46280991735538</v>
      </c>
      <c r="AM44" s="243">
        <v>16.9888724743487</v>
      </c>
      <c r="AN44" s="243">
        <v>24.66323377657549</v>
      </c>
      <c r="AO44" s="244">
        <v>36.31918332227593</v>
      </c>
      <c r="AP44" s="241">
        <v>1.385</v>
      </c>
      <c r="AQ44" s="241">
        <v>1.21</v>
      </c>
      <c r="AR44" s="241">
        <v>0.995</v>
      </c>
      <c r="AS44" s="241">
        <v>0.865</v>
      </c>
      <c r="AT44" s="245"/>
      <c r="AU44" s="241">
        <v>0.6</v>
      </c>
      <c r="AV44" s="241">
        <v>0.46</v>
      </c>
      <c r="AW44" s="245"/>
      <c r="AX44" s="246">
        <v>0.34</v>
      </c>
      <c r="AY44" s="247">
        <v>0.24</v>
      </c>
      <c r="AZ44" s="248">
        <v>0.1625</v>
      </c>
      <c r="BA44" s="248">
        <v>0.1125</v>
      </c>
      <c r="BB44" s="248">
        <v>0.0625</v>
      </c>
      <c r="BC44" s="248">
        <v>0.03125</v>
      </c>
      <c r="BD44" s="317">
        <v>0.025</v>
      </c>
      <c r="BE44" s="317">
        <v>0.025</v>
      </c>
      <c r="BF44" s="317">
        <v>0.025</v>
      </c>
      <c r="BG44" s="317">
        <v>0.00625</v>
      </c>
      <c r="BH44" s="317">
        <v>0</v>
      </c>
      <c r="BI44" s="401">
        <v>0</v>
      </c>
      <c r="BJ44" s="246">
        <v>6.545</v>
      </c>
      <c r="BK44" s="250">
        <v>14.46280991735538</v>
      </c>
      <c r="BL44" s="250">
        <v>21.60804020100502</v>
      </c>
      <c r="BM44" s="250">
        <v>15.02890173410405</v>
      </c>
      <c r="BN44" s="250">
        <v>44.16666666666666</v>
      </c>
      <c r="BO44" s="250">
        <v>30.43478260869563</v>
      </c>
      <c r="BP44" s="250">
        <v>35.29411764705881</v>
      </c>
      <c r="BQ44" s="251">
        <v>41.66666666666667</v>
      </c>
      <c r="BR44" s="252">
        <v>47.69230769230768</v>
      </c>
      <c r="BS44" s="252">
        <v>44.44444444444444</v>
      </c>
      <c r="BT44" s="252">
        <v>80</v>
      </c>
      <c r="BU44" s="252">
        <v>100</v>
      </c>
      <c r="BV44" s="252">
        <v>25</v>
      </c>
      <c r="BW44" s="252">
        <v>0</v>
      </c>
      <c r="BX44" s="252">
        <v>0</v>
      </c>
      <c r="BY44" s="252">
        <v>300</v>
      </c>
      <c r="BZ44" s="252">
        <v>0</v>
      </c>
      <c r="CA44" s="253">
        <v>0</v>
      </c>
      <c r="CB44" s="250">
        <v>47.04698456342967</v>
      </c>
      <c r="CC44" s="250">
        <v>68.77390512402461</v>
      </c>
      <c r="CD44" t="s" s="116">
        <v>188</v>
      </c>
      <c r="CE44" s="254">
        <v>6.469185896988694</v>
      </c>
      <c r="CF44" s="254">
        <v>26.56056970899914</v>
      </c>
      <c r="CG44" s="250">
        <v>69.910321763170</v>
      </c>
      <c r="CH44" s="255">
        <v>1.44871</v>
      </c>
      <c r="CI44" s="256">
        <v>1.487390557</v>
      </c>
      <c r="CJ44" s="257">
        <v>1.6099515388968</v>
      </c>
      <c r="CK44" s="257">
        <v>1.742611545701897</v>
      </c>
      <c r="CL44" s="258">
        <v>1.886202737067733</v>
      </c>
      <c r="CM44" s="256">
        <v>8.17486637866643</v>
      </c>
      <c r="CN44" s="253">
        <v>10.62360802945605</v>
      </c>
      <c r="CO44" s="259">
        <v>0.96</v>
      </c>
      <c r="CP44" s="260">
        <v>12</v>
      </c>
      <c r="CQ44" s="261">
        <v>-21.4</v>
      </c>
      <c r="CR44" s="262">
        <v>-4.6</v>
      </c>
      <c r="CS44" s="263">
        <v>-11.3</v>
      </c>
    </row>
    <row r="45" ht="11.25" customHeight="1">
      <c r="A45" t="s" s="116">
        <v>1098</v>
      </c>
      <c r="B45" t="s" s="116">
        <v>1099</v>
      </c>
      <c r="C45" t="s" s="227">
        <v>128</v>
      </c>
      <c r="D45" s="218">
        <v>7</v>
      </c>
      <c r="E45" s="85">
        <v>505</v>
      </c>
      <c r="F45" t="s" s="220">
        <v>129</v>
      </c>
      <c r="G45" t="s" s="221">
        <v>129</v>
      </c>
      <c r="H45" s="493">
        <v>29.8</v>
      </c>
      <c r="I45" s="223">
        <v>2.953020134228188</v>
      </c>
      <c r="J45" s="224">
        <v>0.21</v>
      </c>
      <c r="K45" s="224">
        <v>0.22</v>
      </c>
      <c r="L45" s="223">
        <v>4.761904761904767</v>
      </c>
      <c r="M45" s="226">
        <v>42852</v>
      </c>
      <c r="N45" s="226">
        <v>42856</v>
      </c>
      <c r="O45" s="226">
        <v>42870</v>
      </c>
      <c r="P45" t="s" s="227">
        <v>130</v>
      </c>
      <c r="Q45" s="319"/>
      <c r="R45" s="225">
        <v>0.88</v>
      </c>
      <c r="S45" s="228">
        <v>55</v>
      </c>
      <c r="T45" s="229">
        <v>15.80155439371269</v>
      </c>
      <c r="U45" s="223">
        <v>18.625</v>
      </c>
      <c r="V45" s="230">
        <v>12</v>
      </c>
      <c r="W45" s="222">
        <v>1.6</v>
      </c>
      <c r="X45" t="s" s="320">
        <v>143</v>
      </c>
      <c r="Y45" s="232">
        <v>6.2</v>
      </c>
      <c r="Z45" s="233">
        <v>1.62</v>
      </c>
      <c r="AA45" t="s" s="399">
        <v>143</v>
      </c>
      <c r="AB45" s="234">
        <v>4.8</v>
      </c>
      <c r="AC45" t="s" s="422">
        <v>143</v>
      </c>
      <c r="AD45" s="236">
        <v>2.7</v>
      </c>
      <c r="AE45" t="s" s="416">
        <v>143</v>
      </c>
      <c r="AF45" s="237">
        <v>1</v>
      </c>
      <c r="AG45" s="238">
        <v>277</v>
      </c>
      <c r="AH45" s="239">
        <v>2.3</v>
      </c>
      <c r="AI45" s="240">
        <v>0</v>
      </c>
      <c r="AJ45" s="241">
        <v>3.951069225065643</v>
      </c>
      <c r="AK45" t="s" s="265">
        <v>143</v>
      </c>
      <c r="AL45" s="243">
        <v>6.41025641025641</v>
      </c>
      <c r="AM45" s="243">
        <v>9.62573402559681</v>
      </c>
      <c r="AN45" s="243">
        <v>10.66788690767724</v>
      </c>
      <c r="AO45" s="244">
        <v>-2.135746708050545</v>
      </c>
      <c r="AP45" s="241">
        <v>0.83</v>
      </c>
      <c r="AQ45" s="241">
        <v>0.78</v>
      </c>
      <c r="AR45" s="241">
        <v>0.7</v>
      </c>
      <c r="AS45" s="241">
        <v>0.63</v>
      </c>
      <c r="AT45" s="245"/>
      <c r="AU45" s="241">
        <v>0.58</v>
      </c>
      <c r="AV45" s="241">
        <v>0.5</v>
      </c>
      <c r="AW45" s="245"/>
      <c r="AX45" s="583">
        <v>0.43</v>
      </c>
      <c r="AY45" s="394">
        <v>0.58</v>
      </c>
      <c r="AZ45" s="248">
        <v>1.11</v>
      </c>
      <c r="BA45" s="248">
        <v>1.07</v>
      </c>
      <c r="BB45" s="248">
        <v>1.03</v>
      </c>
      <c r="BC45" s="248">
        <v>0.91333</v>
      </c>
      <c r="BD45" s="248">
        <v>0.63332</v>
      </c>
      <c r="BE45" s="248">
        <v>0.6</v>
      </c>
      <c r="BF45" s="248">
        <v>0.54666</v>
      </c>
      <c r="BG45" s="317">
        <v>0</v>
      </c>
      <c r="BH45" s="317">
        <v>0</v>
      </c>
      <c r="BI45" s="401">
        <v>0</v>
      </c>
      <c r="BJ45" s="246">
        <v>10.93331</v>
      </c>
      <c r="BK45" s="250">
        <v>6.41025641025641</v>
      </c>
      <c r="BL45" s="250">
        <v>11.42857142857143</v>
      </c>
      <c r="BM45" s="250">
        <v>11.11111111111109</v>
      </c>
      <c r="BN45" s="250">
        <v>8.62068965517242</v>
      </c>
      <c r="BO45" s="250">
        <v>16</v>
      </c>
      <c r="BP45" s="250">
        <v>16.27906976744187</v>
      </c>
      <c r="BQ45" s="251">
        <v>0</v>
      </c>
      <c r="BR45" s="252">
        <v>0</v>
      </c>
      <c r="BS45" s="252">
        <v>3.738317757009346</v>
      </c>
      <c r="BT45" s="252">
        <v>3.883495145631066</v>
      </c>
      <c r="BU45" s="252">
        <v>12.77413421216866</v>
      </c>
      <c r="BV45" s="252">
        <v>44.21303606391713</v>
      </c>
      <c r="BW45" s="252">
        <v>5.553333333333343</v>
      </c>
      <c r="BX45" s="252">
        <v>9.75743606629349</v>
      </c>
      <c r="BY45" s="252">
        <v>0</v>
      </c>
      <c r="BZ45" s="252">
        <v>0</v>
      </c>
      <c r="CA45" s="253">
        <v>0</v>
      </c>
      <c r="CB45" s="250">
        <v>8.809967702994484</v>
      </c>
      <c r="CC45" s="250">
        <v>10.41519107129001</v>
      </c>
      <c r="CD45" t="s" s="116">
        <v>132</v>
      </c>
      <c r="CE45" s="254">
        <v>-5.004092958094574</v>
      </c>
      <c r="CF45" s="254">
        <v>13.62090704190543</v>
      </c>
      <c r="CG45" s="250">
        <v>43.97143145037624</v>
      </c>
      <c r="CH45" s="255">
        <v>0.8698399999999999</v>
      </c>
      <c r="CI45" s="256">
        <v>0.8959351999999999</v>
      </c>
      <c r="CJ45" s="257">
        <v>0.922813256</v>
      </c>
      <c r="CK45" s="257">
        <v>0.9504976536799999</v>
      </c>
      <c r="CL45" s="258">
        <v>0.9790125832904</v>
      </c>
      <c r="CM45" s="256">
        <v>4.618098692970399</v>
      </c>
      <c r="CN45" s="253">
        <v>15.49697547976644</v>
      </c>
      <c r="CO45" s="259">
        <v>0.6899999999999999</v>
      </c>
      <c r="CP45" s="260">
        <v>12</v>
      </c>
      <c r="CQ45" s="261">
        <v>-20.4</v>
      </c>
      <c r="CR45" s="260">
        <v>2.6</v>
      </c>
      <c r="CS45" s="261">
        <v>-1.8</v>
      </c>
    </row>
    <row r="46" ht="11.25" customHeight="1">
      <c r="A46" t="s" s="146">
        <v>1100</v>
      </c>
      <c r="B46" t="s" s="146">
        <v>1101</v>
      </c>
      <c r="C46" t="s" s="273">
        <v>1102</v>
      </c>
      <c r="D46" s="267">
        <v>7</v>
      </c>
      <c r="E46" s="85">
        <v>472</v>
      </c>
      <c r="F46" t="s" s="151">
        <v>141</v>
      </c>
      <c r="G46" t="s" s="152">
        <v>141</v>
      </c>
      <c r="H46" s="496">
        <v>175.22</v>
      </c>
      <c r="I46" s="269">
        <v>2.625271087775368</v>
      </c>
      <c r="J46" s="270">
        <v>1</v>
      </c>
      <c r="K46" s="270">
        <v>1.15</v>
      </c>
      <c r="L46" s="269">
        <v>15</v>
      </c>
      <c r="M46" s="272">
        <v>42779</v>
      </c>
      <c r="N46" s="272">
        <v>42781</v>
      </c>
      <c r="O46" s="272">
        <v>42802</v>
      </c>
      <c r="P46" t="s" s="273">
        <v>305</v>
      </c>
      <c r="Q46" s="508"/>
      <c r="R46" s="271">
        <v>4.6</v>
      </c>
      <c r="S46" s="275">
        <v>41.55374887082204</v>
      </c>
      <c r="T46" s="276">
        <v>66.9069270957813</v>
      </c>
      <c r="U46" s="269">
        <v>15.82836495031617</v>
      </c>
      <c r="V46" s="277">
        <v>12</v>
      </c>
      <c r="W46" s="268">
        <v>11.07</v>
      </c>
      <c r="X46" s="278">
        <v>3.74</v>
      </c>
      <c r="Y46" s="279">
        <v>5.6</v>
      </c>
      <c r="Z46" s="280">
        <v>3.96</v>
      </c>
      <c r="AA46" s="268">
        <v>26.3</v>
      </c>
      <c r="AB46" s="281">
        <v>13.1</v>
      </c>
      <c r="AC46" s="282">
        <v>0.8100000000000001</v>
      </c>
      <c r="AD46" s="283">
        <v>20.5</v>
      </c>
      <c r="AE46" s="283">
        <v>4.23</v>
      </c>
      <c r="AF46" s="284">
        <v>24</v>
      </c>
      <c r="AG46" s="285">
        <v>128759</v>
      </c>
      <c r="AH46" s="644">
        <v>0.2</v>
      </c>
      <c r="AI46" s="287">
        <v>1.11</v>
      </c>
      <c r="AJ46" s="288">
        <v>2.349990961972184</v>
      </c>
      <c r="AK46" t="s" s="368">
        <v>143</v>
      </c>
      <c r="AL46" s="290">
        <v>26.58227848101264</v>
      </c>
      <c r="AM46" s="290">
        <v>28.61769258313476</v>
      </c>
      <c r="AN46" s="290">
        <v>48.17481472042977</v>
      </c>
      <c r="AO46" t="s" s="368">
        <v>143</v>
      </c>
      <c r="AP46" s="288">
        <v>4</v>
      </c>
      <c r="AQ46" s="288">
        <v>3.16</v>
      </c>
      <c r="AR46" s="288">
        <v>2.44</v>
      </c>
      <c r="AS46" s="288">
        <v>1.88</v>
      </c>
      <c r="AT46" s="292"/>
      <c r="AU46" s="288">
        <v>1.44</v>
      </c>
      <c r="AV46" s="288">
        <v>0.5600000000000001</v>
      </c>
      <c r="AW46" s="292"/>
      <c r="AX46" s="524">
        <v>0</v>
      </c>
      <c r="AY46" s="403">
        <v>0</v>
      </c>
      <c r="AZ46" s="426">
        <v>0</v>
      </c>
      <c r="BA46" s="426">
        <v>0</v>
      </c>
      <c r="BB46" s="426">
        <v>0</v>
      </c>
      <c r="BC46" s="426">
        <v>0</v>
      </c>
      <c r="BD46" s="426">
        <v>0</v>
      </c>
      <c r="BE46" s="426">
        <v>0</v>
      </c>
      <c r="BF46" s="426">
        <v>0</v>
      </c>
      <c r="BG46" s="426">
        <v>0</v>
      </c>
      <c r="BH46" s="426">
        <v>0</v>
      </c>
      <c r="BI46" s="494">
        <v>0</v>
      </c>
      <c r="BJ46" s="293">
        <v>13.48</v>
      </c>
      <c r="BK46" s="297">
        <v>26.58227848101264</v>
      </c>
      <c r="BL46" s="297">
        <v>29.50819672131149</v>
      </c>
      <c r="BM46" s="297">
        <v>29.78723404255319</v>
      </c>
      <c r="BN46" s="297">
        <v>30.55555555555556</v>
      </c>
      <c r="BO46" s="297">
        <v>157.1428571428571</v>
      </c>
      <c r="BP46" s="297">
        <v>0</v>
      </c>
      <c r="BQ46" s="298">
        <v>0</v>
      </c>
      <c r="BR46" s="299">
        <v>0</v>
      </c>
      <c r="BS46" s="299">
        <v>0</v>
      </c>
      <c r="BT46" s="299">
        <v>0</v>
      </c>
      <c r="BU46" s="299">
        <v>0</v>
      </c>
      <c r="BV46" s="299">
        <v>0</v>
      </c>
      <c r="BW46" s="299">
        <v>0</v>
      </c>
      <c r="BX46" s="299">
        <v>0</v>
      </c>
      <c r="BY46" s="299">
        <v>0</v>
      </c>
      <c r="BZ46" s="299">
        <v>0</v>
      </c>
      <c r="CA46" s="300">
        <v>0</v>
      </c>
      <c r="CB46" s="297">
        <v>16.09271305548765</v>
      </c>
      <c r="CC46" s="297">
        <v>37.32966649600804</v>
      </c>
      <c r="CD46" t="s" s="146">
        <v>188</v>
      </c>
      <c r="CE46" s="301">
        <v>34.97172085788897</v>
      </c>
      <c r="CF46" s="301">
        <v>50.80008580820514</v>
      </c>
      <c r="CG46" s="297">
        <v>62.46178861788618</v>
      </c>
      <c r="CH46" s="302">
        <v>4.4</v>
      </c>
      <c r="CI46" s="303">
        <v>4.43564</v>
      </c>
      <c r="CJ46" s="304">
        <v>4.623267572</v>
      </c>
      <c r="CK46" s="304">
        <v>4.818831790295601</v>
      </c>
      <c r="CL46" s="305">
        <v>5.022668375025105</v>
      </c>
      <c r="CM46" s="303">
        <v>23.30040773732071</v>
      </c>
      <c r="CN46" s="300">
        <v>13.29780147090555</v>
      </c>
      <c r="CO46" s="306">
        <v>1.39</v>
      </c>
      <c r="CP46" s="307">
        <v>31.1</v>
      </c>
      <c r="CQ46" s="308">
        <v>-8.300000000000001</v>
      </c>
      <c r="CR46" s="307">
        <v>-3.6</v>
      </c>
      <c r="CS46" s="308">
        <v>2.6</v>
      </c>
    </row>
    <row r="47" ht="11.25" customHeight="1">
      <c r="A47" t="s" s="173">
        <v>1103</v>
      </c>
      <c r="B47" t="s" s="110">
        <v>1104</v>
      </c>
      <c r="C47" t="s" s="173">
        <v>736</v>
      </c>
      <c r="D47" s="174">
        <v>6</v>
      </c>
      <c r="E47" s="85">
        <v>686</v>
      </c>
      <c r="F47" t="s" s="118">
        <v>129</v>
      </c>
      <c r="G47" t="s" s="113">
        <v>129</v>
      </c>
      <c r="H47" s="495">
        <v>87</v>
      </c>
      <c r="I47" s="177">
        <v>0.8735632183908046</v>
      </c>
      <c r="J47" s="311">
        <v>0.16</v>
      </c>
      <c r="K47" s="311">
        <v>0.19</v>
      </c>
      <c r="L47" s="177">
        <v>18.75</v>
      </c>
      <c r="M47" s="179">
        <v>42993</v>
      </c>
      <c r="N47" s="179">
        <v>42996</v>
      </c>
      <c r="O47" s="179">
        <v>43019</v>
      </c>
      <c r="P47" t="s" s="173">
        <v>783</v>
      </c>
      <c r="Q47" t="s" s="173">
        <v>131</v>
      </c>
      <c r="R47" s="180">
        <v>0.76</v>
      </c>
      <c r="S47" s="181">
        <v>24.28115015974441</v>
      </c>
      <c r="T47" s="182">
        <v>191.3228614178169</v>
      </c>
      <c r="U47" s="177">
        <v>27.79552715654952</v>
      </c>
      <c r="V47" s="183">
        <v>12</v>
      </c>
      <c r="W47" s="176">
        <v>3.13</v>
      </c>
      <c r="X47" s="184">
        <v>2.65</v>
      </c>
      <c r="Y47" s="185">
        <v>3.96</v>
      </c>
      <c r="Z47" s="186">
        <v>6.87</v>
      </c>
      <c r="AA47" s="176">
        <v>23.8</v>
      </c>
      <c r="AB47" s="187">
        <v>8.199999999999999</v>
      </c>
      <c r="AC47" s="188">
        <v>7.51</v>
      </c>
      <c r="AD47" s="189">
        <v>11.4</v>
      </c>
      <c r="AE47" s="189">
        <v>10.47</v>
      </c>
      <c r="AF47" s="190">
        <v>14</v>
      </c>
      <c r="AG47" s="191">
        <v>26605</v>
      </c>
      <c r="AH47" s="192">
        <v>0.3</v>
      </c>
      <c r="AI47" s="193">
        <v>0.88</v>
      </c>
      <c r="AJ47" s="194">
        <v>6.9790836532829</v>
      </c>
      <c r="AK47" s="195">
        <v>2.340005797179345</v>
      </c>
      <c r="AL47" s="196">
        <v>8.737864077669922</v>
      </c>
      <c r="AM47" s="196">
        <v>29.55979869329597</v>
      </c>
      <c r="AN47" s="196">
        <v>79.56155364742506</v>
      </c>
      <c r="AO47" s="197">
        <v>34.00057971793444</v>
      </c>
      <c r="AP47" s="194">
        <v>0.5600000000000001</v>
      </c>
      <c r="AQ47" s="194">
        <v>0.515</v>
      </c>
      <c r="AR47" s="194">
        <v>0.425</v>
      </c>
      <c r="AS47" s="194">
        <v>0.2575</v>
      </c>
      <c r="AT47" s="199"/>
      <c r="AU47" s="194">
        <v>0.165</v>
      </c>
      <c r="AV47" s="198">
        <v>0.03</v>
      </c>
      <c r="AW47" s="199"/>
      <c r="AX47" s="398">
        <v>0.03</v>
      </c>
      <c r="AY47" s="370">
        <v>0.03</v>
      </c>
      <c r="AZ47" s="203">
        <v>0.03</v>
      </c>
      <c r="BA47" s="203">
        <v>0.03</v>
      </c>
      <c r="BB47" s="203">
        <v>0.03</v>
      </c>
      <c r="BC47" s="202">
        <v>0.0225</v>
      </c>
      <c r="BD47" s="203">
        <v>0</v>
      </c>
      <c r="BE47" s="203">
        <v>0</v>
      </c>
      <c r="BF47" s="203">
        <v>0</v>
      </c>
      <c r="BG47" s="203">
        <v>0</v>
      </c>
      <c r="BH47" s="203">
        <v>0</v>
      </c>
      <c r="BI47" s="204">
        <v>0</v>
      </c>
      <c r="BJ47" s="200">
        <v>2.125</v>
      </c>
      <c r="BK47" s="205">
        <v>8.737864077669922</v>
      </c>
      <c r="BL47" s="205">
        <v>21.17647058823531</v>
      </c>
      <c r="BM47" s="205">
        <v>65.04854368932038</v>
      </c>
      <c r="BN47" s="205">
        <v>56.06060606060606</v>
      </c>
      <c r="BO47" s="205">
        <v>450</v>
      </c>
      <c r="BP47" s="205">
        <v>0</v>
      </c>
      <c r="BQ47" s="206">
        <v>0</v>
      </c>
      <c r="BR47" s="207">
        <v>0</v>
      </c>
      <c r="BS47" s="207">
        <v>0</v>
      </c>
      <c r="BT47" s="207">
        <v>0</v>
      </c>
      <c r="BU47" s="207">
        <v>33.33333333333333</v>
      </c>
      <c r="BV47" s="207">
        <v>0</v>
      </c>
      <c r="BW47" s="207">
        <v>0</v>
      </c>
      <c r="BX47" s="207">
        <v>0</v>
      </c>
      <c r="BY47" s="207">
        <v>0</v>
      </c>
      <c r="BZ47" s="207">
        <v>0</v>
      </c>
      <c r="CA47" s="208">
        <v>0</v>
      </c>
      <c r="CB47" s="205">
        <v>37.31510692642148</v>
      </c>
      <c r="CC47" s="205">
        <v>105.1158790239148</v>
      </c>
      <c r="CD47" t="s" s="110">
        <v>178</v>
      </c>
      <c r="CE47" s="209">
        <v>52.63958970926633</v>
      </c>
      <c r="CF47" s="209">
        <v>80.43511686581586</v>
      </c>
      <c r="CG47" s="205">
        <v>67.54626430720558</v>
      </c>
      <c r="CH47" s="315">
        <v>0.6059200000000001</v>
      </c>
      <c r="CI47" s="211">
        <v>0.6514245920000001</v>
      </c>
      <c r="CJ47" s="212">
        <v>0.7165670512000002</v>
      </c>
      <c r="CK47" s="212">
        <v>0.7882237563200003</v>
      </c>
      <c r="CL47" s="210">
        <v>0.8670461319520004</v>
      </c>
      <c r="CM47" s="211">
        <v>3.629181531472002</v>
      </c>
      <c r="CN47" s="208">
        <v>4.171473024680462</v>
      </c>
      <c r="CO47" s="213">
        <v>0.8</v>
      </c>
      <c r="CP47" s="214">
        <v>34.4</v>
      </c>
      <c r="CQ47" s="215">
        <v>-1.4</v>
      </c>
      <c r="CR47" s="214">
        <v>4.2</v>
      </c>
      <c r="CS47" s="215">
        <v>15.7</v>
      </c>
    </row>
    <row r="48" ht="11.25" customHeight="1">
      <c r="A48" t="s" s="227">
        <v>519</v>
      </c>
      <c r="B48" t="s" s="116">
        <v>520</v>
      </c>
      <c r="C48" t="s" s="116">
        <v>265</v>
      </c>
      <c r="D48" s="218">
        <v>12</v>
      </c>
      <c r="E48" s="219">
        <v>294</v>
      </c>
      <c r="F48" t="s" s="220">
        <v>129</v>
      </c>
      <c r="G48" t="s" s="221">
        <v>129</v>
      </c>
      <c r="H48" s="493">
        <v>12.56</v>
      </c>
      <c r="I48" s="223">
        <v>5.414012738853503</v>
      </c>
      <c r="J48" s="224">
        <v>0.15</v>
      </c>
      <c r="K48" s="224">
        <v>0.17</v>
      </c>
      <c r="L48" s="223">
        <v>13.33333333333335</v>
      </c>
      <c r="M48" s="327">
        <v>42646</v>
      </c>
      <c r="N48" s="327">
        <v>42648</v>
      </c>
      <c r="O48" s="327">
        <v>42662</v>
      </c>
      <c r="P48" t="s" s="227">
        <v>521</v>
      </c>
      <c r="Q48" t="s" s="353">
        <v>522</v>
      </c>
      <c r="R48" s="225">
        <v>0.68</v>
      </c>
      <c r="S48" s="228">
        <v>65.38461538461539</v>
      </c>
      <c r="T48" s="229">
        <v>-33.2538934840186</v>
      </c>
      <c r="U48" s="223">
        <v>12.07692307692308</v>
      </c>
      <c r="V48" s="230">
        <v>12</v>
      </c>
      <c r="W48" s="222">
        <v>1.04</v>
      </c>
      <c r="X48" s="231">
        <v>1.18</v>
      </c>
      <c r="Y48" s="232">
        <v>0.41</v>
      </c>
      <c r="Z48" s="233">
        <v>0.83</v>
      </c>
      <c r="AA48" s="222">
        <v>7.3</v>
      </c>
      <c r="AB48" s="234">
        <v>-16.4</v>
      </c>
      <c r="AC48" s="235">
        <v>49.62</v>
      </c>
      <c r="AD48" s="236">
        <v>12.7</v>
      </c>
      <c r="AE48" s="236">
        <v>10.25</v>
      </c>
      <c r="AF48" s="237">
        <v>8</v>
      </c>
      <c r="AG48" s="238">
        <v>2411</v>
      </c>
      <c r="AH48" s="239">
        <v>7.4</v>
      </c>
      <c r="AI48" s="240">
        <v>0.53</v>
      </c>
      <c r="AJ48" s="241">
        <v>2.785436838090601</v>
      </c>
      <c r="AK48" t="s" s="265">
        <v>143</v>
      </c>
      <c r="AL48" s="243">
        <v>18.0952380952381</v>
      </c>
      <c r="AM48" s="243">
        <v>37.9151663573186</v>
      </c>
      <c r="AN48" s="243">
        <v>35.37504784375063</v>
      </c>
      <c r="AO48" t="s" s="265">
        <v>143</v>
      </c>
      <c r="AP48" s="241">
        <v>0.62</v>
      </c>
      <c r="AQ48" s="241">
        <v>0.525</v>
      </c>
      <c r="AR48" s="241">
        <v>0.37</v>
      </c>
      <c r="AS48" s="241">
        <v>0.23635</v>
      </c>
      <c r="AT48" s="245"/>
      <c r="AU48" s="241">
        <v>0.1694214876033057</v>
      </c>
      <c r="AV48" s="241">
        <v>0.1363636363636364</v>
      </c>
      <c r="AW48" s="245"/>
      <c r="AX48" s="246">
        <v>0.1115702479338843</v>
      </c>
      <c r="AY48" s="247">
        <v>0.09090909090909091</v>
      </c>
      <c r="AZ48" s="248">
        <v>0.07024793388429751</v>
      </c>
      <c r="BA48" s="248">
        <v>0.03719008264462809</v>
      </c>
      <c r="BB48" s="317">
        <v>0</v>
      </c>
      <c r="BC48" s="317">
        <v>0</v>
      </c>
      <c r="BD48" s="317">
        <v>0</v>
      </c>
      <c r="BE48" s="317">
        <v>0</v>
      </c>
      <c r="BF48" s="317">
        <v>0</v>
      </c>
      <c r="BG48" s="317">
        <v>0</v>
      </c>
      <c r="BH48" s="317">
        <v>0</v>
      </c>
      <c r="BI48" s="401">
        <v>0</v>
      </c>
      <c r="BJ48" s="246">
        <v>2.367052479338843</v>
      </c>
      <c r="BK48" s="250">
        <v>18.0952380952381</v>
      </c>
      <c r="BL48" s="250">
        <v>41.89189189189191</v>
      </c>
      <c r="BM48" s="250">
        <v>56.54749312460334</v>
      </c>
      <c r="BN48" s="250">
        <v>39.50414634146344</v>
      </c>
      <c r="BO48" s="250">
        <v>24.24242424242422</v>
      </c>
      <c r="BP48" s="250">
        <v>22.22222222222223</v>
      </c>
      <c r="BQ48" s="251">
        <v>22.72727272727271</v>
      </c>
      <c r="BR48" s="252">
        <v>29.41176470588238</v>
      </c>
      <c r="BS48" s="252">
        <v>88.88888888888893</v>
      </c>
      <c r="BT48" s="252">
        <v>0</v>
      </c>
      <c r="BU48" s="252">
        <v>0</v>
      </c>
      <c r="BV48" s="252">
        <v>0</v>
      </c>
      <c r="BW48" s="252">
        <v>0</v>
      </c>
      <c r="BX48" s="252">
        <v>0</v>
      </c>
      <c r="BY48" s="252">
        <v>0</v>
      </c>
      <c r="BZ48" s="252">
        <v>0</v>
      </c>
      <c r="CA48" s="253">
        <v>0</v>
      </c>
      <c r="CB48" s="250">
        <v>20.20772601411101</v>
      </c>
      <c r="CC48" s="250">
        <v>24.57032554296707</v>
      </c>
      <c r="CD48" t="s" s="116">
        <v>132</v>
      </c>
      <c r="CE48" s="254">
        <v>28.71213750568105</v>
      </c>
      <c r="CF48" s="254">
        <v>40.78906058260413</v>
      </c>
      <c r="CG48" s="250">
        <v>69.89384615384616</v>
      </c>
      <c r="CH48" s="255">
        <v>0.6262</v>
      </c>
      <c r="CI48" s="256">
        <v>0.68882</v>
      </c>
      <c r="CJ48" s="257">
        <v>0.7577020000000001</v>
      </c>
      <c r="CK48" s="257">
        <v>0.8334722000000002</v>
      </c>
      <c r="CL48" s="258">
        <v>0.9168194200000003</v>
      </c>
      <c r="CM48" s="256">
        <v>3.823013620000001</v>
      </c>
      <c r="CN48" s="253">
        <v>30.43800652866243</v>
      </c>
      <c r="CO48" s="259">
        <v>1.23</v>
      </c>
      <c r="CP48" s="260">
        <v>10.6</v>
      </c>
      <c r="CQ48" s="261">
        <v>-55.9</v>
      </c>
      <c r="CR48" s="262">
        <v>-4.3</v>
      </c>
      <c r="CS48" s="263">
        <v>-25.4</v>
      </c>
    </row>
    <row r="49" ht="11.25" customHeight="1">
      <c r="A49" t="s" s="227">
        <v>523</v>
      </c>
      <c r="B49" t="s" s="116">
        <v>524</v>
      </c>
      <c r="C49" t="s" s="227">
        <v>525</v>
      </c>
      <c r="D49" s="218">
        <v>15</v>
      </c>
      <c r="E49" s="219">
        <v>206</v>
      </c>
      <c r="F49" t="s" s="220">
        <v>129</v>
      </c>
      <c r="G49" t="s" s="221">
        <v>129</v>
      </c>
      <c r="H49" s="493">
        <v>91.3</v>
      </c>
      <c r="I49" s="223">
        <v>1.971522453450165</v>
      </c>
      <c r="J49" s="224">
        <v>0.42</v>
      </c>
      <c r="K49" s="224">
        <v>0.45</v>
      </c>
      <c r="L49" s="223">
        <v>7.14285714285714</v>
      </c>
      <c r="M49" s="226">
        <v>42788</v>
      </c>
      <c r="N49" s="226">
        <v>42790</v>
      </c>
      <c r="O49" s="226">
        <v>42801</v>
      </c>
      <c r="P49" t="s" s="227">
        <v>526</v>
      </c>
      <c r="Q49" s="85"/>
      <c r="R49" s="225">
        <v>1.8</v>
      </c>
      <c r="S49" s="228">
        <v>90</v>
      </c>
      <c r="T49" s="229">
        <v>161.8710454487942</v>
      </c>
      <c r="U49" s="223">
        <v>45.65</v>
      </c>
      <c r="V49" s="230">
        <v>10</v>
      </c>
      <c r="W49" s="222">
        <v>2</v>
      </c>
      <c r="X49" s="231">
        <v>2.5</v>
      </c>
      <c r="Y49" s="232">
        <v>7.34</v>
      </c>
      <c r="Z49" s="233">
        <v>3.38</v>
      </c>
      <c r="AA49" s="222">
        <v>7.8</v>
      </c>
      <c r="AB49" s="234">
        <v>25.5</v>
      </c>
      <c r="AC49" s="235">
        <v>6.13</v>
      </c>
      <c r="AD49" s="236">
        <v>-0.2</v>
      </c>
      <c r="AE49" s="236">
        <v>18.21</v>
      </c>
      <c r="AF49" s="237">
        <v>30</v>
      </c>
      <c r="AG49" s="238">
        <v>33536</v>
      </c>
      <c r="AH49" s="239">
        <v>0.1</v>
      </c>
      <c r="AI49" s="240">
        <v>0</v>
      </c>
      <c r="AJ49" t="s" s="265">
        <v>143</v>
      </c>
      <c r="AK49" s="242">
        <v>1.070651392322381</v>
      </c>
      <c r="AL49" s="243">
        <v>4.999999999999982</v>
      </c>
      <c r="AM49" s="243">
        <v>7.297628793540634</v>
      </c>
      <c r="AN49" s="243">
        <v>11.6111311173261</v>
      </c>
      <c r="AO49" s="244">
        <v>10.8449222600272</v>
      </c>
      <c r="AP49" s="241">
        <v>1.68</v>
      </c>
      <c r="AQ49" s="241">
        <v>1.6</v>
      </c>
      <c r="AR49" s="241">
        <v>1.48</v>
      </c>
      <c r="AS49" s="241">
        <v>1.36</v>
      </c>
      <c r="AT49" s="245"/>
      <c r="AU49" s="241">
        <v>1.2</v>
      </c>
      <c r="AV49" s="241">
        <v>0.97</v>
      </c>
      <c r="AW49" s="245"/>
      <c r="AX49" s="246">
        <v>0.86</v>
      </c>
      <c r="AY49" s="394">
        <v>0.8</v>
      </c>
      <c r="AZ49" s="248">
        <v>0.78</v>
      </c>
      <c r="BA49" s="248">
        <v>0.72</v>
      </c>
      <c r="BB49" s="248">
        <v>0.6</v>
      </c>
      <c r="BC49" s="248">
        <v>0.36</v>
      </c>
      <c r="BD49" s="248">
        <v>0.22</v>
      </c>
      <c r="BE49" s="248">
        <v>0.04</v>
      </c>
      <c r="BF49" s="317">
        <v>0</v>
      </c>
      <c r="BG49" s="317">
        <v>0</v>
      </c>
      <c r="BH49" s="317">
        <v>0</v>
      </c>
      <c r="BI49" s="401">
        <v>0</v>
      </c>
      <c r="BJ49" s="246">
        <v>12.67</v>
      </c>
      <c r="BK49" s="250">
        <v>4.999999999999982</v>
      </c>
      <c r="BL49" s="250">
        <v>8.108108108108114</v>
      </c>
      <c r="BM49" s="250">
        <v>8.823529411764696</v>
      </c>
      <c r="BN49" s="250">
        <v>13.33333333333335</v>
      </c>
      <c r="BO49" s="250">
        <v>23.71134020618557</v>
      </c>
      <c r="BP49" s="250">
        <v>12.79069767441861</v>
      </c>
      <c r="BQ49" s="251">
        <v>7.5</v>
      </c>
      <c r="BR49" s="252">
        <v>2.564102564102577</v>
      </c>
      <c r="BS49" s="252">
        <v>8.333333333333348</v>
      </c>
      <c r="BT49" s="252">
        <v>20</v>
      </c>
      <c r="BU49" s="252">
        <v>66.66666666666667</v>
      </c>
      <c r="BV49" s="252">
        <v>63.63636363636363</v>
      </c>
      <c r="BW49" s="252">
        <v>450</v>
      </c>
      <c r="BX49" s="252">
        <v>0</v>
      </c>
      <c r="BY49" s="252">
        <v>0</v>
      </c>
      <c r="BZ49" s="252">
        <v>0</v>
      </c>
      <c r="CA49" s="253">
        <v>0</v>
      </c>
      <c r="CB49" s="250">
        <v>40.61573381966333</v>
      </c>
      <c r="CC49" s="250">
        <v>104.1928812579497</v>
      </c>
      <c r="CD49" t="s" s="116">
        <v>178</v>
      </c>
      <c r="CE49" s="254">
        <v>-32.06734642922373</v>
      </c>
      <c r="CF49" s="254">
        <v>13.58265357077627</v>
      </c>
      <c r="CG49" s="250">
        <v>62.78024296819888</v>
      </c>
      <c r="CH49" s="255">
        <v>1.848</v>
      </c>
      <c r="CI49" s="256">
        <v>1.9612824</v>
      </c>
      <c r="CJ49" s="257">
        <v>2.15741064</v>
      </c>
      <c r="CK49" s="257">
        <v>2.373151704000001</v>
      </c>
      <c r="CL49" s="258">
        <v>2.610466874400001</v>
      </c>
      <c r="CM49" s="256">
        <v>10.9503116184</v>
      </c>
      <c r="CN49" s="253">
        <v>11.99376957108434</v>
      </c>
      <c r="CO49" s="259">
        <v>1.31</v>
      </c>
      <c r="CP49" s="260">
        <v>46.1</v>
      </c>
      <c r="CQ49" s="261">
        <v>-0.7</v>
      </c>
      <c r="CR49" s="262">
        <v>7.3</v>
      </c>
      <c r="CS49" s="263">
        <v>12.9</v>
      </c>
    </row>
    <row r="50" ht="11.25" customHeight="1">
      <c r="A50" t="s" s="227">
        <v>1105</v>
      </c>
      <c r="B50" t="s" s="116">
        <v>1106</v>
      </c>
      <c r="C50" t="s" s="227">
        <v>220</v>
      </c>
      <c r="D50" s="218">
        <v>6</v>
      </c>
      <c r="E50" s="85">
        <v>677</v>
      </c>
      <c r="F50" t="s" s="220">
        <v>129</v>
      </c>
      <c r="G50" t="s" s="221">
        <v>129</v>
      </c>
      <c r="H50" s="493">
        <v>106.24</v>
      </c>
      <c r="I50" s="223">
        <v>2.221385542168675</v>
      </c>
      <c r="J50" s="224">
        <v>0.55</v>
      </c>
      <c r="K50" s="224">
        <v>0.59</v>
      </c>
      <c r="L50" s="223">
        <v>7.272727272727253</v>
      </c>
      <c r="M50" s="226">
        <v>42976</v>
      </c>
      <c r="N50" s="226">
        <v>42978</v>
      </c>
      <c r="O50" s="226">
        <v>42993</v>
      </c>
      <c r="P50" t="s" s="227">
        <v>182</v>
      </c>
      <c r="Q50" t="s" s="227">
        <v>1107</v>
      </c>
      <c r="R50" s="225">
        <v>2.36</v>
      </c>
      <c r="S50" s="228">
        <v>83.98576512455516</v>
      </c>
      <c r="T50" s="229">
        <v>62.42371449041906</v>
      </c>
      <c r="U50" s="223">
        <v>37.80782918149466</v>
      </c>
      <c r="V50" s="230">
        <v>12</v>
      </c>
      <c r="W50" s="222">
        <v>2.81</v>
      </c>
      <c r="X50" s="231">
        <v>1.27</v>
      </c>
      <c r="Y50" s="232">
        <v>0.6</v>
      </c>
      <c r="Z50" s="233">
        <v>1.57</v>
      </c>
      <c r="AA50" s="222">
        <v>5.3</v>
      </c>
      <c r="AB50" s="234">
        <v>-51.3</v>
      </c>
      <c r="AC50" s="235">
        <v>20.49</v>
      </c>
      <c r="AD50" s="236">
        <v>8.5</v>
      </c>
      <c r="AE50" s="236">
        <v>29.7</v>
      </c>
      <c r="AF50" s="237">
        <v>18</v>
      </c>
      <c r="AG50" s="238">
        <v>16513</v>
      </c>
      <c r="AH50" s="239">
        <v>6.6</v>
      </c>
      <c r="AI50" s="240">
        <v>0.86</v>
      </c>
      <c r="AJ50" t="s" s="265">
        <v>143</v>
      </c>
      <c r="AK50" t="s" s="265">
        <v>143</v>
      </c>
      <c r="AL50" s="243">
        <v>13.51351351351351</v>
      </c>
      <c r="AM50" s="243">
        <v>32.63524026321307</v>
      </c>
      <c r="AN50" t="s" s="265">
        <v>143</v>
      </c>
      <c r="AO50" s="244">
        <v>18.03639317454637</v>
      </c>
      <c r="AP50" s="241">
        <v>2.1</v>
      </c>
      <c r="AQ50" s="241">
        <v>1.85</v>
      </c>
      <c r="AR50" s="241">
        <v>1.1</v>
      </c>
      <c r="AS50" s="241">
        <v>0.9</v>
      </c>
      <c r="AT50" s="245"/>
      <c r="AU50" s="241">
        <v>0.27</v>
      </c>
      <c r="AV50" s="321">
        <v>0</v>
      </c>
      <c r="AW50" s="245"/>
      <c r="AX50" s="583">
        <v>0</v>
      </c>
      <c r="AY50" s="394">
        <v>0.35</v>
      </c>
      <c r="AZ50" s="317">
        <v>0.4</v>
      </c>
      <c r="BA50" s="317">
        <v>0.4</v>
      </c>
      <c r="BB50" s="248">
        <v>0.4</v>
      </c>
      <c r="BC50" s="248">
        <v>0.2</v>
      </c>
      <c r="BD50" s="317">
        <v>0</v>
      </c>
      <c r="BE50" s="317">
        <v>0</v>
      </c>
      <c r="BF50" s="317">
        <v>0</v>
      </c>
      <c r="BG50" s="317">
        <v>0</v>
      </c>
      <c r="BH50" s="317">
        <v>0</v>
      </c>
      <c r="BI50" s="401">
        <v>0</v>
      </c>
      <c r="BJ50" s="246">
        <v>7.97</v>
      </c>
      <c r="BK50" s="250">
        <v>13.51351351351351</v>
      </c>
      <c r="BL50" s="250">
        <v>68.18181818181816</v>
      </c>
      <c r="BM50" s="250">
        <v>22.22222222222223</v>
      </c>
      <c r="BN50" s="250">
        <v>233.3333333333333</v>
      </c>
      <c r="BO50" s="250">
        <v>0</v>
      </c>
      <c r="BP50" s="250">
        <v>0</v>
      </c>
      <c r="BQ50" s="251">
        <v>0</v>
      </c>
      <c r="BR50" s="252">
        <v>0</v>
      </c>
      <c r="BS50" s="252">
        <v>0</v>
      </c>
      <c r="BT50" s="252">
        <v>0</v>
      </c>
      <c r="BU50" s="252">
        <v>100</v>
      </c>
      <c r="BV50" s="252">
        <v>0</v>
      </c>
      <c r="BW50" s="252">
        <v>0</v>
      </c>
      <c r="BX50" s="252">
        <v>0</v>
      </c>
      <c r="BY50" s="252">
        <v>0</v>
      </c>
      <c r="BZ50" s="252">
        <v>0</v>
      </c>
      <c r="CA50" s="253">
        <v>0</v>
      </c>
      <c r="CB50" s="250">
        <v>25.72064042652278</v>
      </c>
      <c r="CC50" s="250">
        <v>58.67320970768746</v>
      </c>
      <c r="CD50" t="s" s="116">
        <v>222</v>
      </c>
      <c r="CE50" t="s" s="402">
        <v>143</v>
      </c>
      <c r="CF50" t="s" s="402">
        <v>143</v>
      </c>
      <c r="CG50" s="250">
        <v>60.64700420575864</v>
      </c>
      <c r="CH50" s="255">
        <v>2.121</v>
      </c>
      <c r="CI50" s="256">
        <v>2.3331</v>
      </c>
      <c r="CJ50" s="257">
        <v>2.566410000000001</v>
      </c>
      <c r="CK50" s="257">
        <v>2.823051000000001</v>
      </c>
      <c r="CL50" s="258">
        <v>3.105356100000001</v>
      </c>
      <c r="CM50" s="256">
        <v>12.9489171</v>
      </c>
      <c r="CN50" s="253">
        <v>12.18836323418675</v>
      </c>
      <c r="CO50" s="259">
        <v>1.55</v>
      </c>
      <c r="CP50" s="260">
        <v>41.5</v>
      </c>
      <c r="CQ50" s="261">
        <v>-1.4</v>
      </c>
      <c r="CR50" s="260">
        <v>3.5</v>
      </c>
      <c r="CS50" s="261">
        <v>16.9</v>
      </c>
    </row>
    <row r="51" ht="11.25" customHeight="1">
      <c r="A51" t="s" s="273">
        <v>1108</v>
      </c>
      <c r="B51" t="s" s="146">
        <v>1109</v>
      </c>
      <c r="C51" t="s" s="273">
        <v>588</v>
      </c>
      <c r="D51" s="267">
        <v>7</v>
      </c>
      <c r="E51" s="85">
        <v>575</v>
      </c>
      <c r="F51" t="s" s="151">
        <v>129</v>
      </c>
      <c r="G51" t="s" s="152">
        <v>129</v>
      </c>
      <c r="H51" s="496">
        <v>45.18</v>
      </c>
      <c r="I51" s="269">
        <v>8.722443559096945</v>
      </c>
      <c r="J51" s="270">
        <v>0.971</v>
      </c>
      <c r="K51" s="270">
        <v>0.9852</v>
      </c>
      <c r="L51" s="269">
        <v>1.462409886714733</v>
      </c>
      <c r="M51" s="272">
        <v>43041</v>
      </c>
      <c r="N51" s="272">
        <v>43042</v>
      </c>
      <c r="O51" s="272">
        <v>43053</v>
      </c>
      <c r="P51" t="s" s="273">
        <v>677</v>
      </c>
      <c r="Q51" t="s" s="153">
        <v>1110</v>
      </c>
      <c r="R51" s="271">
        <v>3.9408</v>
      </c>
      <c r="S51" s="275">
        <v>201.0612244897959</v>
      </c>
      <c r="T51" s="276">
        <v>64.45829444647933</v>
      </c>
      <c r="U51" s="269">
        <v>23.05102040816326</v>
      </c>
      <c r="V51" s="277">
        <v>12</v>
      </c>
      <c r="W51" s="268">
        <v>1.96</v>
      </c>
      <c r="X51" t="s" s="355">
        <v>143</v>
      </c>
      <c r="Y51" s="279">
        <v>3.35</v>
      </c>
      <c r="Z51" s="280">
        <v>2.64</v>
      </c>
      <c r="AA51" s="268">
        <v>11.6</v>
      </c>
      <c r="AB51" s="281">
        <v>-18.9</v>
      </c>
      <c r="AC51" s="282">
        <v>6.75</v>
      </c>
      <c r="AD51" s="283">
        <v>11.4</v>
      </c>
      <c r="AE51" s="283">
        <v>-2.7</v>
      </c>
      <c r="AF51" s="284">
        <v>11</v>
      </c>
      <c r="AG51" s="285">
        <v>4894</v>
      </c>
      <c r="AH51" s="286">
        <v>31.7</v>
      </c>
      <c r="AI51" s="287">
        <v>2.04</v>
      </c>
      <c r="AJ51" s="288">
        <v>3.589781412848028</v>
      </c>
      <c r="AK51" t="s" s="368">
        <v>143</v>
      </c>
      <c r="AL51" s="290">
        <v>16.64902998236333</v>
      </c>
      <c r="AM51" s="290">
        <v>17.90717043119556</v>
      </c>
      <c r="AN51" s="290">
        <v>40.92350810646752</v>
      </c>
      <c r="AO51" t="s" s="368">
        <v>143</v>
      </c>
      <c r="AP51" s="288">
        <v>3.307</v>
      </c>
      <c r="AQ51" s="288">
        <v>2.835</v>
      </c>
      <c r="AR51" s="288">
        <v>2.4125</v>
      </c>
      <c r="AS51" s="288">
        <v>2.0175</v>
      </c>
      <c r="AT51" s="292"/>
      <c r="AU51" s="288">
        <v>1.605</v>
      </c>
      <c r="AV51" s="288">
        <v>0.595</v>
      </c>
      <c r="AW51" s="292"/>
      <c r="AX51" s="524">
        <v>0</v>
      </c>
      <c r="AY51" s="403">
        <v>0</v>
      </c>
      <c r="AZ51" s="426">
        <v>0</v>
      </c>
      <c r="BA51" s="426">
        <v>0</v>
      </c>
      <c r="BB51" s="426">
        <v>0</v>
      </c>
      <c r="BC51" s="426">
        <v>0</v>
      </c>
      <c r="BD51" s="426">
        <v>0</v>
      </c>
      <c r="BE51" s="426">
        <v>0</v>
      </c>
      <c r="BF51" s="426">
        <v>0</v>
      </c>
      <c r="BG51" s="426">
        <v>0</v>
      </c>
      <c r="BH51" s="426">
        <v>0</v>
      </c>
      <c r="BI51" s="494">
        <v>0</v>
      </c>
      <c r="BJ51" s="293">
        <v>12.772</v>
      </c>
      <c r="BK51" s="297">
        <v>16.64902998236333</v>
      </c>
      <c r="BL51" s="297">
        <v>17.51295336787564</v>
      </c>
      <c r="BM51" s="297">
        <v>19.57868649318464</v>
      </c>
      <c r="BN51" s="297">
        <v>25.70093457943925</v>
      </c>
      <c r="BO51" s="297">
        <v>169.7478991596639</v>
      </c>
      <c r="BP51" s="297">
        <v>0</v>
      </c>
      <c r="BQ51" s="298">
        <v>0</v>
      </c>
      <c r="BR51" s="299">
        <v>0</v>
      </c>
      <c r="BS51" s="299">
        <v>0</v>
      </c>
      <c r="BT51" s="299">
        <v>0</v>
      </c>
      <c r="BU51" s="299">
        <v>0</v>
      </c>
      <c r="BV51" s="299">
        <v>0</v>
      </c>
      <c r="BW51" s="299">
        <v>0</v>
      </c>
      <c r="BX51" s="299">
        <v>0</v>
      </c>
      <c r="BY51" s="299">
        <v>0</v>
      </c>
      <c r="BZ51" s="299">
        <v>0</v>
      </c>
      <c r="CA51" s="300">
        <v>0</v>
      </c>
      <c r="CB51" s="297">
        <v>14.65820609308981</v>
      </c>
      <c r="CC51" s="297">
        <v>39.69696603271726</v>
      </c>
      <c r="CD51" t="s" s="146">
        <v>222</v>
      </c>
      <c r="CE51" s="301">
        <v>26.5949312574012</v>
      </c>
      <c r="CF51" s="301">
        <v>49.64595166556447</v>
      </c>
      <c r="CG51" s="297">
        <v>42.86110290254104</v>
      </c>
      <c r="CH51" s="302">
        <v>3.34007</v>
      </c>
      <c r="CI51" s="303">
        <v>3.565524725</v>
      </c>
      <c r="CJ51" s="304">
        <v>3.601179972250</v>
      </c>
      <c r="CK51" s="304">
        <v>3.6371917719725</v>
      </c>
      <c r="CL51" s="305">
        <v>3.673563689692225</v>
      </c>
      <c r="CM51" s="303">
        <v>17.81753015891472</v>
      </c>
      <c r="CN51" s="300">
        <v>39.43676440662843</v>
      </c>
      <c r="CO51" s="306">
        <v>1.1</v>
      </c>
      <c r="CP51" s="307">
        <v>5.1</v>
      </c>
      <c r="CQ51" s="308">
        <v>-24.9</v>
      </c>
      <c r="CR51" s="307">
        <v>-6.3</v>
      </c>
      <c r="CS51" s="308">
        <v>-13.2</v>
      </c>
    </row>
    <row r="52" ht="11.25" customHeight="1">
      <c r="A52" t="s" s="173">
        <v>527</v>
      </c>
      <c r="B52" t="s" s="110">
        <v>528</v>
      </c>
      <c r="C52" t="s" s="110">
        <v>166</v>
      </c>
      <c r="D52" s="174">
        <v>15</v>
      </c>
      <c r="E52" s="219">
        <v>204</v>
      </c>
      <c r="F52" t="s" s="118">
        <v>55</v>
      </c>
      <c r="G52" t="s" s="113">
        <v>141</v>
      </c>
      <c r="H52" s="495">
        <v>37.45</v>
      </c>
      <c r="I52" s="177">
        <v>1.70894526034713</v>
      </c>
      <c r="J52" s="311">
        <v>0.155</v>
      </c>
      <c r="K52" s="311">
        <v>0.16</v>
      </c>
      <c r="L52" s="177">
        <v>3.2258064516129</v>
      </c>
      <c r="M52" s="322">
        <v>42733</v>
      </c>
      <c r="N52" s="322">
        <v>42738</v>
      </c>
      <c r="O52" s="322">
        <v>42759</v>
      </c>
      <c r="P52" t="s" s="173">
        <v>529</v>
      </c>
      <c r="Q52" s="397"/>
      <c r="R52" s="180">
        <v>0.64</v>
      </c>
      <c r="S52" t="s" s="548">
        <v>143</v>
      </c>
      <c r="T52" t="s" s="542">
        <v>143</v>
      </c>
      <c r="U52" t="s" s="338">
        <v>143</v>
      </c>
      <c r="V52" s="183">
        <v>12</v>
      </c>
      <c r="W52" s="176">
        <v>-0.63</v>
      </c>
      <c r="X52" t="s" s="391">
        <v>143</v>
      </c>
      <c r="Y52" s="185">
        <v>0.28</v>
      </c>
      <c r="Z52" s="186">
        <v>1.43</v>
      </c>
      <c r="AA52" s="176">
        <v>-2.3</v>
      </c>
      <c r="AB52" s="647">
        <v>188</v>
      </c>
      <c r="AC52" s="188">
        <v>61.18</v>
      </c>
      <c r="AD52" s="189">
        <v>-34.5</v>
      </c>
      <c r="AE52" s="189">
        <v>8</v>
      </c>
      <c r="AF52" s="190">
        <v>7</v>
      </c>
      <c r="AG52" s="191">
        <v>1059</v>
      </c>
      <c r="AH52" s="192">
        <v>1.7</v>
      </c>
      <c r="AI52" s="193">
        <v>0.73</v>
      </c>
      <c r="AJ52" t="s" s="338">
        <v>143</v>
      </c>
      <c r="AK52" s="195">
        <v>0.896398129490208</v>
      </c>
      <c r="AL52" s="196">
        <v>10.7142857142857</v>
      </c>
      <c r="AM52" s="196">
        <v>13.26637240208732</v>
      </c>
      <c r="AN52" s="196">
        <v>16.14648054788117</v>
      </c>
      <c r="AO52" s="197">
        <v>18.01262186598254</v>
      </c>
      <c r="AP52" s="194">
        <v>0.62</v>
      </c>
      <c r="AQ52" s="194">
        <v>0.5600000000000001</v>
      </c>
      <c r="AR52" s="194">
        <v>0.44</v>
      </c>
      <c r="AS52" s="194">
        <v>0.4266666666666667</v>
      </c>
      <c r="AT52" s="199"/>
      <c r="AU52" s="194">
        <v>0.4</v>
      </c>
      <c r="AV52" s="194">
        <v>0.2933333333333333</v>
      </c>
      <c r="AW52" s="199"/>
      <c r="AX52" s="200">
        <v>0.2383333333333333</v>
      </c>
      <c r="AY52" s="201">
        <v>0.2316666666666667</v>
      </c>
      <c r="AZ52" s="202">
        <v>0.2166666666666667</v>
      </c>
      <c r="BA52" s="202">
        <v>0.1466666666666667</v>
      </c>
      <c r="BB52" s="202">
        <v>0.1183333333333333</v>
      </c>
      <c r="BC52" s="202">
        <v>0.11</v>
      </c>
      <c r="BD52" s="202">
        <v>0.1033333333333333</v>
      </c>
      <c r="BE52" s="202">
        <v>0.09666666666666666</v>
      </c>
      <c r="BF52" s="203">
        <v>0.08666666666666667</v>
      </c>
      <c r="BG52" s="202">
        <v>0.08666666666666667</v>
      </c>
      <c r="BH52" s="202">
        <v>0.08</v>
      </c>
      <c r="BI52" s="314">
        <v>0.06666666666666667</v>
      </c>
      <c r="BJ52" s="200">
        <v>4.321666666666666</v>
      </c>
      <c r="BK52" s="205">
        <v>10.7142857142857</v>
      </c>
      <c r="BL52" s="205">
        <v>27.27272727272729</v>
      </c>
      <c r="BM52" s="205">
        <v>3.125</v>
      </c>
      <c r="BN52" s="205">
        <v>6.666666666666665</v>
      </c>
      <c r="BO52" s="205">
        <v>36.36363636363637</v>
      </c>
      <c r="BP52" s="205">
        <v>23.07692307692308</v>
      </c>
      <c r="BQ52" s="206">
        <v>2.877697841726623</v>
      </c>
      <c r="BR52" s="207">
        <v>6.923076923076921</v>
      </c>
      <c r="BS52" s="207">
        <v>47.72727272727273</v>
      </c>
      <c r="BT52" s="207">
        <v>23.943661971831</v>
      </c>
      <c r="BU52" s="207">
        <v>7.575757575757569</v>
      </c>
      <c r="BV52" s="207">
        <v>6.451612903225801</v>
      </c>
      <c r="BW52" s="207">
        <v>6.896551724137923</v>
      </c>
      <c r="BX52" s="207">
        <v>11.53846153846154</v>
      </c>
      <c r="BY52" s="207">
        <v>0</v>
      </c>
      <c r="BZ52" s="207">
        <v>8.333333333333325</v>
      </c>
      <c r="CA52" s="208">
        <v>20</v>
      </c>
      <c r="CB52" s="205">
        <v>14.67568621370956</v>
      </c>
      <c r="CC52" s="205">
        <v>12.74832878530999</v>
      </c>
      <c r="CD52" t="s" s="110">
        <v>157</v>
      </c>
      <c r="CE52" t="s" s="552">
        <v>143</v>
      </c>
      <c r="CF52" s="209">
        <v>17.8554258082283</v>
      </c>
      <c r="CG52" s="205">
        <v>63.06290322580645</v>
      </c>
      <c r="CH52" s="315">
        <v>0.6820000000000001</v>
      </c>
      <c r="CI52" s="211">
        <v>0.7502000000000001</v>
      </c>
      <c r="CJ52" s="212">
        <v>0.8102160000000002</v>
      </c>
      <c r="CK52" s="212">
        <v>0.8750332800000002</v>
      </c>
      <c r="CL52" s="210">
        <v>0.9450359424000003</v>
      </c>
      <c r="CM52" s="211">
        <v>4.062485222400001</v>
      </c>
      <c r="CN52" s="208">
        <v>10.84775760320428</v>
      </c>
      <c r="CO52" s="213">
        <v>1.35</v>
      </c>
      <c r="CP52" s="214">
        <v>21.6</v>
      </c>
      <c r="CQ52" s="215">
        <v>-16.6</v>
      </c>
      <c r="CR52" s="216">
        <v>10.6</v>
      </c>
      <c r="CS52" s="217">
        <v>5.2</v>
      </c>
    </row>
    <row r="53" ht="11.25" customHeight="1">
      <c r="A53" t="s" s="116">
        <v>1111</v>
      </c>
      <c r="B53" t="s" s="116">
        <v>1112</v>
      </c>
      <c r="C53" t="s" s="227">
        <v>1113</v>
      </c>
      <c r="D53" s="218">
        <v>7</v>
      </c>
      <c r="E53" s="85">
        <v>557</v>
      </c>
      <c r="F53" t="s" s="220">
        <v>129</v>
      </c>
      <c r="G53" t="s" s="221">
        <v>129</v>
      </c>
      <c r="H53" s="493">
        <v>209.21</v>
      </c>
      <c r="I53" s="223">
        <v>1.338368146838105</v>
      </c>
      <c r="J53" s="224">
        <v>0.65</v>
      </c>
      <c r="K53" s="224">
        <v>0.7</v>
      </c>
      <c r="L53" s="223">
        <v>7.692307692307687</v>
      </c>
      <c r="M53" s="226">
        <v>42984</v>
      </c>
      <c r="N53" s="226">
        <v>42986</v>
      </c>
      <c r="O53" s="226">
        <v>43003</v>
      </c>
      <c r="P53" t="s" s="227">
        <v>249</v>
      </c>
      <c r="Q53" s="546"/>
      <c r="R53" s="225">
        <v>2.8</v>
      </c>
      <c r="S53" s="228">
        <v>25.31645569620253</v>
      </c>
      <c r="T53" s="229">
        <v>32.87156325066365</v>
      </c>
      <c r="U53" s="223">
        <v>18.91591320072333</v>
      </c>
      <c r="V53" s="230">
        <v>12</v>
      </c>
      <c r="W53" s="222">
        <v>11.06</v>
      </c>
      <c r="X53" s="231">
        <v>1.5</v>
      </c>
      <c r="Y53" s="232">
        <v>0.61</v>
      </c>
      <c r="Z53" s="233">
        <v>2.1</v>
      </c>
      <c r="AA53" s="222">
        <v>11.5</v>
      </c>
      <c r="AB53" s="234">
        <v>-1.8</v>
      </c>
      <c r="AC53" s="235">
        <v>8.51</v>
      </c>
      <c r="AD53" s="236">
        <v>4.9</v>
      </c>
      <c r="AE53" s="236">
        <v>12.63</v>
      </c>
      <c r="AF53" s="237">
        <v>22</v>
      </c>
      <c r="AG53" s="238">
        <v>54499</v>
      </c>
      <c r="AH53" s="239">
        <v>0.1</v>
      </c>
      <c r="AI53" s="240">
        <v>0.63</v>
      </c>
      <c r="AJ53" s="241">
        <v>4.297617859338667</v>
      </c>
      <c r="AK53" t="s" s="265">
        <v>143</v>
      </c>
      <c r="AL53" s="243">
        <v>4</v>
      </c>
      <c r="AM53" s="243">
        <v>20.12332999430442</v>
      </c>
      <c r="AN53" s="243">
        <v>21.05832751075947</v>
      </c>
      <c r="AO53" t="s" s="265">
        <v>143</v>
      </c>
      <c r="AP53" s="241">
        <v>2.6</v>
      </c>
      <c r="AQ53" s="241">
        <v>2.5</v>
      </c>
      <c r="AR53" s="241">
        <v>1.75</v>
      </c>
      <c r="AS53" s="241">
        <v>1.5</v>
      </c>
      <c r="AT53" s="245"/>
      <c r="AU53" s="241">
        <v>1.15</v>
      </c>
      <c r="AV53" s="241">
        <v>1</v>
      </c>
      <c r="AW53" s="245"/>
      <c r="AX53" s="583">
        <v>0</v>
      </c>
      <c r="AY53" s="394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401">
        <v>0</v>
      </c>
      <c r="BJ53" s="246">
        <v>10.5</v>
      </c>
      <c r="BK53" s="250">
        <v>4</v>
      </c>
      <c r="BL53" s="250">
        <v>42.85714285714286</v>
      </c>
      <c r="BM53" s="250">
        <v>16.66666666666667</v>
      </c>
      <c r="BN53" s="250">
        <v>30.43478260869566</v>
      </c>
      <c r="BO53" s="250">
        <v>15</v>
      </c>
      <c r="BP53" s="250">
        <v>0</v>
      </c>
      <c r="BQ53" s="639">
        <v>0</v>
      </c>
      <c r="BR53" s="252">
        <v>0</v>
      </c>
      <c r="BS53" s="252">
        <v>0</v>
      </c>
      <c r="BT53" s="252">
        <v>0</v>
      </c>
      <c r="BU53" s="252">
        <v>0</v>
      </c>
      <c r="BV53" s="252">
        <v>0</v>
      </c>
      <c r="BW53" s="252">
        <v>0</v>
      </c>
      <c r="BX53" s="252">
        <v>0</v>
      </c>
      <c r="BY53" s="252">
        <v>0</v>
      </c>
      <c r="BZ53" s="252">
        <v>0</v>
      </c>
      <c r="CA53" s="253">
        <v>0</v>
      </c>
      <c r="CB53" s="250">
        <v>6.409328948970892</v>
      </c>
      <c r="CC53" s="250">
        <v>12.327484847474</v>
      </c>
      <c r="CD53" t="s" s="116">
        <v>188</v>
      </c>
      <c r="CE53" s="254">
        <v>3.480782456874245</v>
      </c>
      <c r="CF53" s="254">
        <v>22.39669565759757</v>
      </c>
      <c r="CG53" s="250">
        <v>64.00258143094671</v>
      </c>
      <c r="CH53" s="255">
        <v>2.626</v>
      </c>
      <c r="CI53" s="256">
        <v>2.8494726</v>
      </c>
      <c r="CJ53" s="257">
        <v>3.134419860000001</v>
      </c>
      <c r="CK53" s="257">
        <v>3.447861846000001</v>
      </c>
      <c r="CL53" s="258">
        <v>3.792648030600001</v>
      </c>
      <c r="CM53" s="256">
        <v>15.85040233660001</v>
      </c>
      <c r="CN53" s="253">
        <v>7.576312000669186</v>
      </c>
      <c r="CO53" s="259">
        <v>0.77</v>
      </c>
      <c r="CP53" s="260">
        <v>82.2</v>
      </c>
      <c r="CQ53" s="261">
        <v>-1.4</v>
      </c>
      <c r="CR53" s="260">
        <v>9</v>
      </c>
      <c r="CS53" s="261">
        <v>16.4</v>
      </c>
    </row>
    <row r="54" ht="11.25" customHeight="1">
      <c r="A54" t="s" s="227">
        <v>1114</v>
      </c>
      <c r="B54" t="s" s="116">
        <v>1115</v>
      </c>
      <c r="C54" t="s" s="116">
        <v>146</v>
      </c>
      <c r="D54" s="218">
        <v>6</v>
      </c>
      <c r="E54" s="85">
        <v>644</v>
      </c>
      <c r="F54" t="s" s="220">
        <v>129</v>
      </c>
      <c r="G54" t="s" s="221">
        <v>129</v>
      </c>
      <c r="H54" s="493">
        <v>143.43</v>
      </c>
      <c r="I54" s="223">
        <v>1.003974064003347</v>
      </c>
      <c r="J54" s="224">
        <v>0.33</v>
      </c>
      <c r="K54" s="224">
        <v>0.36</v>
      </c>
      <c r="L54" s="223">
        <v>9.090909090909083</v>
      </c>
      <c r="M54" s="226">
        <v>42852</v>
      </c>
      <c r="N54" s="226">
        <v>42856</v>
      </c>
      <c r="O54" s="226">
        <v>42870</v>
      </c>
      <c r="P54" t="s" s="227">
        <v>130</v>
      </c>
      <c r="Q54" t="s" s="227">
        <v>972</v>
      </c>
      <c r="R54" s="225">
        <v>1.44</v>
      </c>
      <c r="S54" s="228">
        <v>38.4</v>
      </c>
      <c r="T54" s="229">
        <v>241.4877775590544</v>
      </c>
      <c r="U54" s="223">
        <v>38.248</v>
      </c>
      <c r="V54" s="230">
        <v>12</v>
      </c>
      <c r="W54" s="222">
        <v>3.75</v>
      </c>
      <c r="X54" s="231">
        <v>2.99</v>
      </c>
      <c r="Y54" s="232">
        <v>3.49</v>
      </c>
      <c r="Z54" s="233">
        <v>6.86</v>
      </c>
      <c r="AA54" s="222">
        <v>33.8</v>
      </c>
      <c r="AB54" s="234">
        <v>5.8</v>
      </c>
      <c r="AC54" s="235">
        <v>23.7</v>
      </c>
      <c r="AD54" s="236">
        <v>12.5</v>
      </c>
      <c r="AE54" s="236">
        <v>12.77</v>
      </c>
      <c r="AF54" s="237">
        <v>25</v>
      </c>
      <c r="AG54" s="238">
        <v>37735</v>
      </c>
      <c r="AH54" s="239">
        <v>0.2</v>
      </c>
      <c r="AI54" s="240">
        <v>1.1</v>
      </c>
      <c r="AJ54" s="241">
        <v>1.323472173363404</v>
      </c>
      <c r="AK54" s="242">
        <v>1.053478790245165</v>
      </c>
      <c r="AL54" s="243">
        <v>12.17391304347828</v>
      </c>
      <c r="AM54" s="243">
        <v>23.64095518323739</v>
      </c>
      <c r="AN54" s="243">
        <v>16.54340216704255</v>
      </c>
      <c r="AO54" s="244">
        <v>15.70359301034678</v>
      </c>
      <c r="AP54" s="241">
        <v>1.29</v>
      </c>
      <c r="AQ54" s="241">
        <v>1.15</v>
      </c>
      <c r="AR54" s="241">
        <v>0.925</v>
      </c>
      <c r="AS54" s="241">
        <v>0.6825</v>
      </c>
      <c r="AT54" s="245"/>
      <c r="AU54" s="241">
        <v>0.6225000000000001</v>
      </c>
      <c r="AV54" s="321">
        <v>0.6</v>
      </c>
      <c r="AW54" s="245"/>
      <c r="AX54" s="583">
        <v>0.6</v>
      </c>
      <c r="AY54" s="394">
        <v>0.6</v>
      </c>
      <c r="AZ54" s="317">
        <v>0.6</v>
      </c>
      <c r="BA54" s="248">
        <v>0.6</v>
      </c>
      <c r="BB54" s="248">
        <v>0.3</v>
      </c>
      <c r="BC54" s="317">
        <v>0</v>
      </c>
      <c r="BD54" s="317">
        <v>0</v>
      </c>
      <c r="BE54" s="317">
        <v>0</v>
      </c>
      <c r="BF54" s="317">
        <v>0</v>
      </c>
      <c r="BG54" s="317">
        <v>0</v>
      </c>
      <c r="BH54" s="317">
        <v>0</v>
      </c>
      <c r="BI54" s="401">
        <v>0</v>
      </c>
      <c r="BJ54" s="246">
        <v>7.97</v>
      </c>
      <c r="BK54" s="250">
        <v>12.17391304347828</v>
      </c>
      <c r="BL54" s="250">
        <v>24.3243243243243</v>
      </c>
      <c r="BM54" s="250">
        <v>35.53113553113554</v>
      </c>
      <c r="BN54" s="250">
        <v>9.638554216867457</v>
      </c>
      <c r="BO54" s="250">
        <v>3.750000000000009</v>
      </c>
      <c r="BP54" s="250">
        <v>0</v>
      </c>
      <c r="BQ54" s="251">
        <v>0</v>
      </c>
      <c r="BR54" s="252">
        <v>0</v>
      </c>
      <c r="BS54" s="252">
        <v>0</v>
      </c>
      <c r="BT54" s="252">
        <v>100</v>
      </c>
      <c r="BU54" s="252">
        <v>0</v>
      </c>
      <c r="BV54" s="252">
        <v>0</v>
      </c>
      <c r="BW54" s="252">
        <v>0</v>
      </c>
      <c r="BX54" s="252">
        <v>0</v>
      </c>
      <c r="BY54" s="252">
        <v>0</v>
      </c>
      <c r="BZ54" s="252">
        <v>0</v>
      </c>
      <c r="CA54" s="253">
        <v>0</v>
      </c>
      <c r="CB54" s="250">
        <v>10.90693688916503</v>
      </c>
      <c r="CC54" s="250">
        <v>24.358790058545</v>
      </c>
      <c r="CD54" t="s" s="116">
        <v>132</v>
      </c>
      <c r="CE54" s="254">
        <v>-20.7006237689541</v>
      </c>
      <c r="CF54" s="254">
        <v>17.5473762310459</v>
      </c>
      <c r="CG54" s="250">
        <v>66.96065454545453</v>
      </c>
      <c r="CH54" s="255">
        <v>1.36482</v>
      </c>
      <c r="CI54" s="256">
        <v>1.501302</v>
      </c>
      <c r="CJ54" s="257">
        <v>1.651432200000001</v>
      </c>
      <c r="CK54" s="257">
        <v>1.816575420000001</v>
      </c>
      <c r="CL54" s="258">
        <v>1.998232962000001</v>
      </c>
      <c r="CM54" s="256">
        <v>8.332362582000004</v>
      </c>
      <c r="CN54" s="253">
        <v>5.809358280694418</v>
      </c>
      <c r="CO54" s="259">
        <v>1.06</v>
      </c>
      <c r="CP54" s="260">
        <v>33.4</v>
      </c>
      <c r="CQ54" s="261">
        <v>-6.1</v>
      </c>
      <c r="CR54" s="260">
        <v>-1</v>
      </c>
      <c r="CS54" s="261">
        <v>10.3</v>
      </c>
    </row>
    <row r="55" ht="11.25" customHeight="1">
      <c r="A55" t="s" s="227">
        <v>1116</v>
      </c>
      <c r="B55" t="s" s="116">
        <v>1117</v>
      </c>
      <c r="C55" t="s" s="227">
        <v>690</v>
      </c>
      <c r="D55" s="218">
        <v>7</v>
      </c>
      <c r="E55" s="85">
        <v>466</v>
      </c>
      <c r="F55" t="s" s="220">
        <v>129</v>
      </c>
      <c r="G55" t="s" s="221">
        <v>129</v>
      </c>
      <c r="H55" s="493">
        <v>43.98</v>
      </c>
      <c r="I55" s="223">
        <v>3.274215552523875</v>
      </c>
      <c r="J55" s="224">
        <v>0.33</v>
      </c>
      <c r="K55" s="224">
        <v>0.36</v>
      </c>
      <c r="L55" s="223">
        <v>9.090909090909083</v>
      </c>
      <c r="M55" s="226">
        <v>42781</v>
      </c>
      <c r="N55" s="226">
        <v>42783</v>
      </c>
      <c r="O55" s="226">
        <v>42794</v>
      </c>
      <c r="P55" t="s" s="227">
        <v>629</v>
      </c>
      <c r="Q55" s="319"/>
      <c r="R55" s="225">
        <v>1.44</v>
      </c>
      <c r="S55" s="326">
        <v>800</v>
      </c>
      <c r="T55" s="229">
        <v>638.332455479789</v>
      </c>
      <c r="U55" s="223">
        <v>244.3333333333333</v>
      </c>
      <c r="V55" s="230">
        <v>12</v>
      </c>
      <c r="W55" s="222">
        <v>0.18</v>
      </c>
      <c r="X55" s="231">
        <v>34.22</v>
      </c>
      <c r="Y55" s="232">
        <v>6.92</v>
      </c>
      <c r="Z55" s="233">
        <v>5.02</v>
      </c>
      <c r="AA55" s="222">
        <v>26.4</v>
      </c>
      <c r="AB55" s="234">
        <v>-56.9</v>
      </c>
      <c r="AC55" s="235">
        <v>31.22</v>
      </c>
      <c r="AD55" s="236">
        <v>16.3</v>
      </c>
      <c r="AE55" s="236">
        <v>7.1</v>
      </c>
      <c r="AF55" s="237">
        <v>14</v>
      </c>
      <c r="AG55" s="238">
        <v>6874</v>
      </c>
      <c r="AH55" s="239">
        <v>0.8</v>
      </c>
      <c r="AI55" s="240">
        <v>3.17</v>
      </c>
      <c r="AJ55" s="241">
        <v>1.375705063584507</v>
      </c>
      <c r="AK55" t="s" s="265">
        <v>143</v>
      </c>
      <c r="AL55" s="243">
        <v>11.86440677966103</v>
      </c>
      <c r="AM55" s="243">
        <v>11.19900452846578</v>
      </c>
      <c r="AN55" s="243">
        <v>22.42399253642746</v>
      </c>
      <c r="AO55" s="244">
        <v>-5.80317407861738</v>
      </c>
      <c r="AP55" s="241">
        <v>1.32</v>
      </c>
      <c r="AQ55" s="241">
        <v>1.18</v>
      </c>
      <c r="AR55" s="241">
        <v>1.04</v>
      </c>
      <c r="AS55" s="241">
        <v>0.96</v>
      </c>
      <c r="AT55" s="245"/>
      <c r="AU55" s="241">
        <v>0.76</v>
      </c>
      <c r="AV55" s="241">
        <v>0.48</v>
      </c>
      <c r="AW55" s="245"/>
      <c r="AX55" s="583">
        <v>0.4</v>
      </c>
      <c r="AY55" s="394">
        <v>0.9074</v>
      </c>
      <c r="AZ55" s="317">
        <v>2.4</v>
      </c>
      <c r="BA55" s="317">
        <v>2.4</v>
      </c>
      <c r="BB55" s="317">
        <v>2.4</v>
      </c>
      <c r="BC55" s="317">
        <v>2.4</v>
      </c>
      <c r="BD55" s="317">
        <v>2.4</v>
      </c>
      <c r="BE55" s="248">
        <v>3.06</v>
      </c>
      <c r="BF55" s="248">
        <v>3.28</v>
      </c>
      <c r="BG55" s="248">
        <v>3.12</v>
      </c>
      <c r="BH55" s="248">
        <v>2.8</v>
      </c>
      <c r="BI55" s="249">
        <v>2.5</v>
      </c>
      <c r="BJ55" s="246">
        <v>33.8074</v>
      </c>
      <c r="BK55" s="250">
        <v>11.86440677966103</v>
      </c>
      <c r="BL55" s="250">
        <v>13.46153846153846</v>
      </c>
      <c r="BM55" s="250">
        <v>8.333333333333348</v>
      </c>
      <c r="BN55" s="250">
        <v>26.31578947368421</v>
      </c>
      <c r="BO55" s="250">
        <v>58.33333333333335</v>
      </c>
      <c r="BP55" s="250">
        <v>20</v>
      </c>
      <c r="BQ55" s="251">
        <v>0</v>
      </c>
      <c r="BR55" s="252">
        <v>0</v>
      </c>
      <c r="BS55" s="252">
        <v>0</v>
      </c>
      <c r="BT55" s="252">
        <v>0</v>
      </c>
      <c r="BU55" s="252">
        <v>0</v>
      </c>
      <c r="BV55" s="252">
        <v>0</v>
      </c>
      <c r="BW55" s="252">
        <v>0</v>
      </c>
      <c r="BX55" s="252">
        <v>0</v>
      </c>
      <c r="BY55" s="252">
        <v>5.12820512820511</v>
      </c>
      <c r="BZ55" s="252">
        <v>11.42857142857143</v>
      </c>
      <c r="CA55" s="253">
        <v>12</v>
      </c>
      <c r="CB55" s="250">
        <v>9.815598702254526</v>
      </c>
      <c r="CC55" s="250">
        <v>14.45021732493247</v>
      </c>
      <c r="CD55" t="s" s="116">
        <v>285</v>
      </c>
      <c r="CE55" s="254">
        <v>-218.635125244382</v>
      </c>
      <c r="CF55" s="254">
        <v>25.69820808895134</v>
      </c>
      <c r="CG55" s="250">
        <v>41.44325389658181</v>
      </c>
      <c r="CH55" s="255">
        <v>1.3332</v>
      </c>
      <c r="CI55" s="256">
        <v>1.46652</v>
      </c>
      <c r="CJ55" s="257">
        <v>1.57064292</v>
      </c>
      <c r="CK55" s="257">
        <v>1.682158567320</v>
      </c>
      <c r="CL55" s="258">
        <v>1.80159182559972</v>
      </c>
      <c r="CM55" s="256">
        <v>7.854113312919721</v>
      </c>
      <c r="CN55" s="253">
        <v>17.85837497253234</v>
      </c>
      <c r="CO55" s="259">
        <v>0.47</v>
      </c>
      <c r="CP55" s="260">
        <v>10.9</v>
      </c>
      <c r="CQ55" s="261">
        <v>-6.1</v>
      </c>
      <c r="CR55" s="260">
        <v>-1.9</v>
      </c>
      <c r="CS55" s="261">
        <v>-1</v>
      </c>
    </row>
    <row r="56" ht="11.25" customHeight="1">
      <c r="A56" t="s" s="273">
        <v>1118</v>
      </c>
      <c r="B56" t="s" s="146">
        <v>1119</v>
      </c>
      <c r="C56" t="s" s="273">
        <v>707</v>
      </c>
      <c r="D56" s="267">
        <v>6</v>
      </c>
      <c r="E56" s="85">
        <v>615</v>
      </c>
      <c r="F56" t="s" s="151">
        <v>129</v>
      </c>
      <c r="G56" t="s" s="152">
        <v>129</v>
      </c>
      <c r="H56" s="496">
        <v>47.73</v>
      </c>
      <c r="I56" s="269">
        <v>1.173266289545359</v>
      </c>
      <c r="J56" s="270">
        <v>0.125</v>
      </c>
      <c r="K56" s="270">
        <v>0.14</v>
      </c>
      <c r="L56" s="269">
        <v>12</v>
      </c>
      <c r="M56" s="272">
        <v>42762</v>
      </c>
      <c r="N56" s="272">
        <v>42766</v>
      </c>
      <c r="O56" s="272">
        <v>42781</v>
      </c>
      <c r="P56" t="s" s="273">
        <v>130</v>
      </c>
      <c r="Q56" s="619"/>
      <c r="R56" s="271">
        <v>0.5600000000000001</v>
      </c>
      <c r="S56" s="275">
        <v>20.43795620437956</v>
      </c>
      <c r="T56" s="276">
        <v>45.91351636468617</v>
      </c>
      <c r="U56" s="269">
        <v>17.41970802919708</v>
      </c>
      <c r="V56" s="277">
        <v>2</v>
      </c>
      <c r="W56" s="268">
        <v>2.74</v>
      </c>
      <c r="X56" s="278">
        <v>1.74</v>
      </c>
      <c r="Y56" s="279">
        <v>1.16</v>
      </c>
      <c r="Z56" s="280">
        <v>2.75</v>
      </c>
      <c r="AA56" s="268">
        <v>16.6</v>
      </c>
      <c r="AB56" s="281">
        <v>33.5</v>
      </c>
      <c r="AC56" s="282">
        <v>26.93</v>
      </c>
      <c r="AD56" s="283">
        <v>78.09999999999999</v>
      </c>
      <c r="AE56" s="283">
        <v>10</v>
      </c>
      <c r="AF56" s="284">
        <v>4</v>
      </c>
      <c r="AG56" s="285">
        <v>1392</v>
      </c>
      <c r="AH56" s="286">
        <v>2.2</v>
      </c>
      <c r="AI56" s="287">
        <v>0</v>
      </c>
      <c r="AJ56" s="288">
        <v>0.1143501504598616</v>
      </c>
      <c r="AK56" s="289">
        <v>1.341819342227025</v>
      </c>
      <c r="AL56" s="290">
        <v>13.63636363636365</v>
      </c>
      <c r="AM56" s="290">
        <v>11.57215834702825</v>
      </c>
      <c r="AN56" s="290">
        <v>8.930746750915187</v>
      </c>
      <c r="AO56" s="291">
        <v>6.655699817303851</v>
      </c>
      <c r="AP56" s="288">
        <v>0.5</v>
      </c>
      <c r="AQ56" s="288">
        <v>0.44</v>
      </c>
      <c r="AR56" s="288">
        <v>0.4</v>
      </c>
      <c r="AS56" s="510">
        <v>0.36</v>
      </c>
      <c r="AT56" s="292"/>
      <c r="AU56" s="288">
        <v>0.3515</v>
      </c>
      <c r="AV56" s="510">
        <v>0.326</v>
      </c>
      <c r="AW56" s="629"/>
      <c r="AX56" s="510">
        <v>0.326</v>
      </c>
      <c r="AY56" s="631">
        <v>0.326</v>
      </c>
      <c r="AZ56" s="295">
        <v>0.3035</v>
      </c>
      <c r="BA56" s="295">
        <v>0.2765</v>
      </c>
      <c r="BB56" s="295">
        <v>0.2625</v>
      </c>
      <c r="BC56" s="295">
        <v>0.2525</v>
      </c>
      <c r="BD56" s="295">
        <v>0.2425</v>
      </c>
      <c r="BE56" s="295">
        <v>0.2325</v>
      </c>
      <c r="BF56" s="295">
        <v>0.2225</v>
      </c>
      <c r="BG56" s="295">
        <v>0.2125</v>
      </c>
      <c r="BH56" s="426">
        <v>0.21</v>
      </c>
      <c r="BI56" s="494">
        <v>0.21</v>
      </c>
      <c r="BJ56" s="293">
        <v>5.4545</v>
      </c>
      <c r="BK56" s="297">
        <v>13.63636363636365</v>
      </c>
      <c r="BL56" s="297">
        <v>9.999999999999986</v>
      </c>
      <c r="BM56" s="297">
        <v>11.11111111111112</v>
      </c>
      <c r="BN56" s="297">
        <v>2.418207681365581</v>
      </c>
      <c r="BO56" s="297">
        <v>7.82208588957054</v>
      </c>
      <c r="BP56" s="297">
        <v>0</v>
      </c>
      <c r="BQ56" s="298">
        <v>0</v>
      </c>
      <c r="BR56" s="299">
        <v>7.413509060955525</v>
      </c>
      <c r="BS56" s="299">
        <v>9.764918625678099</v>
      </c>
      <c r="BT56" s="299">
        <v>5.333333333333345</v>
      </c>
      <c r="BU56" s="299">
        <v>3.960396039603964</v>
      </c>
      <c r="BV56" s="299">
        <v>4.123711340206193</v>
      </c>
      <c r="BW56" s="299">
        <v>4.3010752688172</v>
      </c>
      <c r="BX56" s="299">
        <v>4.494382022471921</v>
      </c>
      <c r="BY56" s="299">
        <v>4.705882352941182</v>
      </c>
      <c r="BZ56" s="299">
        <v>1.190476190476186</v>
      </c>
      <c r="CA56" s="300">
        <v>0</v>
      </c>
      <c r="CB56" s="297">
        <v>5.310320738405559</v>
      </c>
      <c r="CC56" s="297">
        <v>3.990853961888784</v>
      </c>
      <c r="CD56" t="s" s="146">
        <v>152</v>
      </c>
      <c r="CE56" s="301">
        <v>-7.315694988736531</v>
      </c>
      <c r="CF56" s="301">
        <v>10.10401304046055</v>
      </c>
      <c r="CG56" s="297">
        <v>71.86261722995462</v>
      </c>
      <c r="CH56" s="302">
        <v>0.55</v>
      </c>
      <c r="CI56" s="303">
        <v>0.605</v>
      </c>
      <c r="CJ56" s="304">
        <v>0.6655000000000002</v>
      </c>
      <c r="CK56" s="304">
        <v>0.7320500000000003</v>
      </c>
      <c r="CL56" s="305">
        <v>0.8052550000000004</v>
      </c>
      <c r="CM56" s="303">
        <v>3.357805000000001</v>
      </c>
      <c r="CN56" s="300">
        <v>7.034998952440816</v>
      </c>
      <c r="CO56" s="306">
        <v>1.59</v>
      </c>
      <c r="CP56" s="307">
        <v>19.7</v>
      </c>
      <c r="CQ56" s="308">
        <v>-21.8</v>
      </c>
      <c r="CR56" s="307">
        <v>3.4</v>
      </c>
      <c r="CS56" s="308">
        <v>-10.1</v>
      </c>
    </row>
    <row r="57" ht="11.25" customHeight="1">
      <c r="A57" t="s" s="110">
        <v>1120</v>
      </c>
      <c r="B57" t="s" s="110">
        <v>1121</v>
      </c>
      <c r="C57" t="s" s="173">
        <v>128</v>
      </c>
      <c r="D57" s="174">
        <v>7</v>
      </c>
      <c r="E57" s="85">
        <v>545</v>
      </c>
      <c r="F57" t="s" s="118">
        <v>129</v>
      </c>
      <c r="G57" t="s" s="113">
        <v>129</v>
      </c>
      <c r="H57" s="330">
        <v>44.5</v>
      </c>
      <c r="I57" s="177">
        <v>4.674157303370786</v>
      </c>
      <c r="J57" s="311">
        <v>0.49</v>
      </c>
      <c r="K57" s="311">
        <v>0.52</v>
      </c>
      <c r="L57" s="177">
        <v>6.122448979591844</v>
      </c>
      <c r="M57" s="179">
        <v>42965</v>
      </c>
      <c r="N57" s="179">
        <v>42969</v>
      </c>
      <c r="O57" s="179">
        <v>42978</v>
      </c>
      <c r="P57" t="s" s="173">
        <v>256</v>
      </c>
      <c r="Q57" s="375"/>
      <c r="R57" s="180">
        <v>2.08</v>
      </c>
      <c r="S57" s="181">
        <v>72.47386759581882</v>
      </c>
      <c r="T57" s="182">
        <v>-11.75562737905367</v>
      </c>
      <c r="U57" s="177">
        <v>15.50522648083624</v>
      </c>
      <c r="V57" s="183">
        <v>12</v>
      </c>
      <c r="W57" s="331">
        <v>2.87</v>
      </c>
      <c r="X57" t="s" s="332">
        <v>143</v>
      </c>
      <c r="Y57" s="333">
        <v>3.09</v>
      </c>
      <c r="Z57" s="334">
        <v>1.13</v>
      </c>
      <c r="AA57" t="s" s="335">
        <v>143</v>
      </c>
      <c r="AB57" t="s" s="332">
        <v>143</v>
      </c>
      <c r="AC57" t="s" s="336">
        <v>143</v>
      </c>
      <c r="AD57" t="s" s="335">
        <v>143</v>
      </c>
      <c r="AE57" t="s" s="335">
        <v>143</v>
      </c>
      <c r="AF57" s="190">
        <v>0</v>
      </c>
      <c r="AG57" s="337">
        <v>22</v>
      </c>
      <c r="AH57" t="s" s="335">
        <v>143</v>
      </c>
      <c r="AI57" t="s" s="335">
        <v>143</v>
      </c>
      <c r="AJ57" t="s" s="338">
        <v>143</v>
      </c>
      <c r="AK57" t="s" s="338">
        <v>143</v>
      </c>
      <c r="AL57" s="196">
        <v>2.116402116402116</v>
      </c>
      <c r="AM57" s="196">
        <v>3.31730917800821</v>
      </c>
      <c r="AN57" s="196">
        <v>4.892091278470168</v>
      </c>
      <c r="AO57" t="s" s="338">
        <v>143</v>
      </c>
      <c r="AP57" s="194">
        <v>1.93</v>
      </c>
      <c r="AQ57" s="194">
        <v>1.89</v>
      </c>
      <c r="AR57" s="194">
        <v>1.85</v>
      </c>
      <c r="AS57" s="194">
        <v>1.75</v>
      </c>
      <c r="AT57" s="199"/>
      <c r="AU57" s="194">
        <v>1.63</v>
      </c>
      <c r="AV57" s="194">
        <v>1.52</v>
      </c>
      <c r="AW57" s="199"/>
      <c r="AX57" s="398">
        <v>1.26</v>
      </c>
      <c r="AY57" s="370">
        <v>1.44</v>
      </c>
      <c r="AZ57" s="202">
        <v>1.68</v>
      </c>
      <c r="BA57" s="202">
        <v>1.64</v>
      </c>
      <c r="BB57" s="203">
        <v>0</v>
      </c>
      <c r="BC57" s="203">
        <v>0</v>
      </c>
      <c r="BD57" s="203">
        <v>0</v>
      </c>
      <c r="BE57" s="203">
        <v>0</v>
      </c>
      <c r="BF57" s="203">
        <v>0</v>
      </c>
      <c r="BG57" s="203">
        <v>0</v>
      </c>
      <c r="BH57" s="203">
        <v>0</v>
      </c>
      <c r="BI57" s="204">
        <v>0</v>
      </c>
      <c r="BJ57" s="200">
        <v>16.59</v>
      </c>
      <c r="BK57" s="205">
        <v>2.116402116402116</v>
      </c>
      <c r="BL57" s="205">
        <v>2.162162162162162</v>
      </c>
      <c r="BM57" s="205">
        <v>5.714285714285716</v>
      </c>
      <c r="BN57" s="205">
        <v>7.361963190184051</v>
      </c>
      <c r="BO57" s="205">
        <v>7.236842105263142</v>
      </c>
      <c r="BP57" s="205">
        <v>20.63492063492063</v>
      </c>
      <c r="BQ57" s="206">
        <v>0</v>
      </c>
      <c r="BR57" s="207">
        <v>0</v>
      </c>
      <c r="BS57" s="207">
        <v>2.439024390243905</v>
      </c>
      <c r="BT57" s="207">
        <v>0</v>
      </c>
      <c r="BU57" s="207">
        <v>0</v>
      </c>
      <c r="BV57" s="207">
        <v>0</v>
      </c>
      <c r="BW57" s="207">
        <v>0</v>
      </c>
      <c r="BX57" s="207">
        <v>0</v>
      </c>
      <c r="BY57" s="207">
        <v>0</v>
      </c>
      <c r="BZ57" s="207">
        <v>0</v>
      </c>
      <c r="CA57" s="208">
        <v>0</v>
      </c>
      <c r="CB57" s="205">
        <v>2.803858841968337</v>
      </c>
      <c r="CC57" s="205">
        <v>5.124788229297416</v>
      </c>
      <c r="CD57" t="s" s="110">
        <v>132</v>
      </c>
      <c r="CE57" s="209">
        <v>-5.938977898995283</v>
      </c>
      <c r="CF57" s="209">
        <v>9.566248581840954</v>
      </c>
      <c r="CG57" s="205">
        <v>31.85814578955483</v>
      </c>
      <c r="CH57" s="315">
        <v>1.9879</v>
      </c>
      <c r="CI57" s="211">
        <v>2.047537</v>
      </c>
      <c r="CJ57" s="212">
        <v>2.10896311</v>
      </c>
      <c r="CK57" s="212">
        <v>2.1722320033</v>
      </c>
      <c r="CL57" s="210">
        <v>2.237398963399</v>
      </c>
      <c r="CM57" s="211">
        <v>10.554031076699</v>
      </c>
      <c r="CN57" s="208">
        <v>23.71692376786292</v>
      </c>
      <c r="CO57" t="s" s="335">
        <v>143</v>
      </c>
      <c r="CP57" t="s" s="332">
        <v>143</v>
      </c>
      <c r="CQ57" s="340">
        <v>-3.3</v>
      </c>
      <c r="CR57" s="341">
        <v>0.2</v>
      </c>
      <c r="CS57" s="342">
        <v>3</v>
      </c>
    </row>
    <row r="58" ht="11.25" customHeight="1">
      <c r="A58" t="s" s="227">
        <v>1122</v>
      </c>
      <c r="B58" t="s" s="116">
        <v>1123</v>
      </c>
      <c r="C58" t="s" s="227">
        <v>1124</v>
      </c>
      <c r="D58" s="218">
        <v>6</v>
      </c>
      <c r="E58" s="85">
        <v>646</v>
      </c>
      <c r="F58" t="s" s="220">
        <v>129</v>
      </c>
      <c r="G58" t="s" s="221">
        <v>129</v>
      </c>
      <c r="H58" s="493">
        <v>169.04</v>
      </c>
      <c r="I58" s="223">
        <v>1.490771415049692</v>
      </c>
      <c r="J58" s="224">
        <v>0.57</v>
      </c>
      <c r="K58" s="224">
        <v>0.63</v>
      </c>
      <c r="L58" s="223">
        <v>10.5263157894737</v>
      </c>
      <c r="M58" s="226">
        <v>42866</v>
      </c>
      <c r="N58" s="226">
        <v>42870</v>
      </c>
      <c r="O58" s="226">
        <v>42873</v>
      </c>
      <c r="P58" t="s" s="227">
        <v>291</v>
      </c>
      <c r="Q58" s="85"/>
      <c r="R58" s="225">
        <v>2.52</v>
      </c>
      <c r="S58" s="228">
        <v>28.66894197952219</v>
      </c>
      <c r="T58" s="229">
        <v>138.048697547891</v>
      </c>
      <c r="U58" s="223">
        <v>19.23094425483504</v>
      </c>
      <c r="V58" s="230">
        <v>9</v>
      </c>
      <c r="W58" s="222">
        <v>8.789999999999999</v>
      </c>
      <c r="X58" s="231">
        <v>1.55</v>
      </c>
      <c r="Y58" s="232">
        <v>3.93</v>
      </c>
      <c r="Z58" s="233">
        <v>6.63</v>
      </c>
      <c r="AA58" s="222">
        <v>35.4</v>
      </c>
      <c r="AB58" s="234">
        <v>-9.9</v>
      </c>
      <c r="AC58" s="235">
        <v>23.98</v>
      </c>
      <c r="AD58" s="236">
        <v>16</v>
      </c>
      <c r="AE58" s="236">
        <v>12.37</v>
      </c>
      <c r="AF58" s="237">
        <v>43</v>
      </c>
      <c r="AG58" s="238">
        <v>878178</v>
      </c>
      <c r="AH58" s="239">
        <v>0.1</v>
      </c>
      <c r="AI58" s="240">
        <v>0.82</v>
      </c>
      <c r="AJ58" t="s" s="265">
        <v>143</v>
      </c>
      <c r="AK58" t="s" s="265">
        <v>143</v>
      </c>
      <c r="AL58" s="243">
        <v>9.852216748768484</v>
      </c>
      <c r="AM58" s="243">
        <v>9.776199711507871</v>
      </c>
      <c r="AN58" t="s" s="265">
        <v>143</v>
      </c>
      <c r="AO58" t="s" s="265">
        <v>143</v>
      </c>
      <c r="AP58" s="241">
        <v>2.23</v>
      </c>
      <c r="AQ58" s="241">
        <v>2.03</v>
      </c>
      <c r="AR58" s="241">
        <v>1.84571</v>
      </c>
      <c r="AS58" s="241">
        <v>1.6857</v>
      </c>
      <c r="AT58" s="245"/>
      <c r="AU58" s="241">
        <v>0.75714</v>
      </c>
      <c r="AV58" s="321">
        <v>0</v>
      </c>
      <c r="AW58" s="245"/>
      <c r="AX58" s="583">
        <v>0</v>
      </c>
      <c r="AY58" s="394">
        <v>0</v>
      </c>
      <c r="AZ58" s="317">
        <v>0</v>
      </c>
      <c r="BA58" s="317">
        <v>0</v>
      </c>
      <c r="BB58" s="317">
        <v>0</v>
      </c>
      <c r="BC58" s="317">
        <v>0</v>
      </c>
      <c r="BD58" s="317">
        <v>0</v>
      </c>
      <c r="BE58" s="317">
        <v>0</v>
      </c>
      <c r="BF58" s="317">
        <v>0</v>
      </c>
      <c r="BG58" s="317">
        <v>0</v>
      </c>
      <c r="BH58" s="317">
        <v>0</v>
      </c>
      <c r="BI58" s="401">
        <v>0</v>
      </c>
      <c r="BJ58" s="246">
        <v>8.548550000000001</v>
      </c>
      <c r="BK58" s="250">
        <v>9.852216748768484</v>
      </c>
      <c r="BL58" s="250">
        <v>9.984775506444677</v>
      </c>
      <c r="BM58" s="250">
        <v>9.49219908643293</v>
      </c>
      <c r="BN58" s="250">
        <v>122.6404627941992</v>
      </c>
      <c r="BO58" s="250">
        <v>0</v>
      </c>
      <c r="BP58" s="250">
        <v>0</v>
      </c>
      <c r="BQ58" s="251">
        <v>0</v>
      </c>
      <c r="BR58" s="252">
        <v>0</v>
      </c>
      <c r="BS58" s="252">
        <v>0</v>
      </c>
      <c r="BT58" s="252">
        <v>0</v>
      </c>
      <c r="BU58" s="252">
        <v>0</v>
      </c>
      <c r="BV58" s="252">
        <v>0</v>
      </c>
      <c r="BW58" s="252">
        <v>0</v>
      </c>
      <c r="BX58" s="252">
        <v>0</v>
      </c>
      <c r="BY58" s="252">
        <v>0</v>
      </c>
      <c r="BZ58" s="252">
        <v>0</v>
      </c>
      <c r="CA58" s="253">
        <v>0</v>
      </c>
      <c r="CB58" s="250">
        <v>8.939391419755607</v>
      </c>
      <c r="CC58" s="250">
        <v>28.66544409974517</v>
      </c>
      <c r="CD58" t="s" s="116">
        <v>178</v>
      </c>
      <c r="CE58" t="s" s="402">
        <v>143</v>
      </c>
      <c r="CF58" t="s" s="402">
        <v>143</v>
      </c>
      <c r="CG58" s="250">
        <v>60.45391531658026</v>
      </c>
      <c r="CH58" s="255">
        <v>2.2523</v>
      </c>
      <c r="CI58" s="256">
        <v>2.47753</v>
      </c>
      <c r="CJ58" s="257">
        <v>2.725283000000001</v>
      </c>
      <c r="CK58" s="257">
        <v>2.997811300000001</v>
      </c>
      <c r="CL58" s="258">
        <v>3.297592430000001</v>
      </c>
      <c r="CM58" s="256">
        <v>13.75051673</v>
      </c>
      <c r="CN58" s="253">
        <v>8.134475112399434</v>
      </c>
      <c r="CO58" s="259">
        <v>1.2</v>
      </c>
      <c r="CP58" s="260">
        <v>62.4</v>
      </c>
      <c r="CQ58" s="261">
        <v>0.6</v>
      </c>
      <c r="CR58" s="260">
        <v>7</v>
      </c>
      <c r="CS58" s="261">
        <v>14.6</v>
      </c>
    </row>
    <row r="59" ht="11.25" customHeight="1">
      <c r="A59" t="s" s="116">
        <v>1125</v>
      </c>
      <c r="B59" t="s" s="116">
        <v>1126</v>
      </c>
      <c r="C59" t="s" s="116">
        <v>181</v>
      </c>
      <c r="D59" s="218">
        <v>8</v>
      </c>
      <c r="E59" s="85">
        <v>363</v>
      </c>
      <c r="F59" t="s" s="220">
        <v>55</v>
      </c>
      <c r="G59" t="s" s="221">
        <v>141</v>
      </c>
      <c r="H59" s="493">
        <v>63.65</v>
      </c>
      <c r="I59" s="223">
        <v>1.822466614296936</v>
      </c>
      <c r="J59" s="224">
        <v>0.28</v>
      </c>
      <c r="K59" s="224">
        <v>0.29</v>
      </c>
      <c r="L59" s="223">
        <v>3.571428571428559</v>
      </c>
      <c r="M59" s="226">
        <v>42779</v>
      </c>
      <c r="N59" s="226">
        <v>42781</v>
      </c>
      <c r="O59" s="226">
        <v>42794</v>
      </c>
      <c r="P59" t="s" s="227">
        <v>629</v>
      </c>
      <c r="Q59" s="325"/>
      <c r="R59" s="225">
        <v>1.16</v>
      </c>
      <c r="S59" s="228">
        <v>32.58426966292134</v>
      </c>
      <c r="T59" s="229">
        <v>62.66909957043527</v>
      </c>
      <c r="U59" s="223">
        <v>17.87921348314607</v>
      </c>
      <c r="V59" s="230">
        <v>6</v>
      </c>
      <c r="W59" s="222">
        <v>3.56</v>
      </c>
      <c r="X59" s="231">
        <v>1.49</v>
      </c>
      <c r="Y59" s="232">
        <v>0.9399999999999999</v>
      </c>
      <c r="Z59" s="233">
        <v>3.33</v>
      </c>
      <c r="AA59" s="222">
        <v>15.2</v>
      </c>
      <c r="AB59" s="234">
        <v>353.3</v>
      </c>
      <c r="AC59" s="235">
        <v>9.220000000000001</v>
      </c>
      <c r="AD59" s="236">
        <v>6</v>
      </c>
      <c r="AE59" s="236">
        <v>12</v>
      </c>
      <c r="AF59" s="237">
        <v>11</v>
      </c>
      <c r="AG59" s="238">
        <v>2491</v>
      </c>
      <c r="AH59" s="239">
        <v>1.4</v>
      </c>
      <c r="AI59" s="240">
        <v>0.39</v>
      </c>
      <c r="AJ59" s="241">
        <v>1.440312845993559</v>
      </c>
      <c r="AK59" s="242">
        <v>0.9285843119843061</v>
      </c>
      <c r="AL59" s="243">
        <v>3.703703703703698</v>
      </c>
      <c r="AM59" s="243">
        <v>6.776758314981257</v>
      </c>
      <c r="AN59" s="243">
        <v>8.641877075961357</v>
      </c>
      <c r="AO59" s="244">
        <v>9.306507728409063</v>
      </c>
      <c r="AP59" s="241">
        <v>1.12</v>
      </c>
      <c r="AQ59" s="241">
        <v>1.08</v>
      </c>
      <c r="AR59" s="241">
        <v>1</v>
      </c>
      <c r="AS59" s="241">
        <v>0.92</v>
      </c>
      <c r="AT59" s="245"/>
      <c r="AU59" s="241">
        <v>0.84</v>
      </c>
      <c r="AV59" s="241">
        <v>0.74</v>
      </c>
      <c r="AW59" s="245"/>
      <c r="AX59" s="246">
        <v>0.64</v>
      </c>
      <c r="AY59" s="394">
        <v>0.6</v>
      </c>
      <c r="AZ59" s="248">
        <v>0.6</v>
      </c>
      <c r="BA59" s="248">
        <v>0.54</v>
      </c>
      <c r="BB59" s="248">
        <v>0.46</v>
      </c>
      <c r="BC59" s="248">
        <v>0.34</v>
      </c>
      <c r="BD59" s="248">
        <v>0.23</v>
      </c>
      <c r="BE59" s="317">
        <v>0.21332</v>
      </c>
      <c r="BF59" s="317">
        <v>0.21332</v>
      </c>
      <c r="BG59" s="317">
        <v>0.21332</v>
      </c>
      <c r="BH59" s="317">
        <v>0.21332</v>
      </c>
      <c r="BI59" s="401">
        <v>0.21332</v>
      </c>
      <c r="BJ59" s="246">
        <v>10.1766</v>
      </c>
      <c r="BK59" s="250">
        <v>3.703703703703698</v>
      </c>
      <c r="BL59" s="250">
        <v>8.000000000000007</v>
      </c>
      <c r="BM59" s="250">
        <v>8.695652173913038</v>
      </c>
      <c r="BN59" s="250">
        <v>9.523809523809534</v>
      </c>
      <c r="BO59" s="250">
        <v>13.51351351351351</v>
      </c>
      <c r="BP59" s="250">
        <v>15.625</v>
      </c>
      <c r="BQ59" s="251">
        <v>6.666666666666665</v>
      </c>
      <c r="BR59" s="252">
        <v>0</v>
      </c>
      <c r="BS59" s="252">
        <v>11.11111111111109</v>
      </c>
      <c r="BT59" s="252">
        <v>17.3913043478261</v>
      </c>
      <c r="BU59" s="252">
        <v>35.29411764705881</v>
      </c>
      <c r="BV59" s="252">
        <v>47.82608695652175</v>
      </c>
      <c r="BW59" s="252">
        <v>7.819238702418896</v>
      </c>
      <c r="BX59" s="252">
        <v>0</v>
      </c>
      <c r="BY59" s="252">
        <v>0</v>
      </c>
      <c r="BZ59" s="252">
        <v>0</v>
      </c>
      <c r="CA59" s="253">
        <v>0</v>
      </c>
      <c r="CB59" s="250">
        <v>10.89236496156136</v>
      </c>
      <c r="CC59" s="250">
        <v>12.64529089717268</v>
      </c>
      <c r="CD59" t="s" s="116">
        <v>137</v>
      </c>
      <c r="CE59" s="254">
        <v>-7.414869792887774</v>
      </c>
      <c r="CF59" s="254">
        <v>10.46434369025829</v>
      </c>
      <c r="CG59" s="250">
        <v>72.07378938263523</v>
      </c>
      <c r="CH59" s="255">
        <v>1.232</v>
      </c>
      <c r="CI59" s="256">
        <v>1.3455904</v>
      </c>
      <c r="CJ59" s="257">
        <v>1.48014944</v>
      </c>
      <c r="CK59" s="257">
        <v>1.628164384000001</v>
      </c>
      <c r="CL59" s="258">
        <v>1.790980822400001</v>
      </c>
      <c r="CM59" s="256">
        <v>7.476885046400002</v>
      </c>
      <c r="CN59" s="253">
        <v>11.7468736</v>
      </c>
      <c r="CO59" s="259">
        <v>0.9399999999999999</v>
      </c>
      <c r="CP59" s="260">
        <v>31</v>
      </c>
      <c r="CQ59" s="261">
        <v>-9.1</v>
      </c>
      <c r="CR59" s="260">
        <v>3.5</v>
      </c>
      <c r="CS59" s="261">
        <v>4.7</v>
      </c>
    </row>
    <row r="60" ht="11.25" customHeight="1">
      <c r="A60" t="s" s="116">
        <v>530</v>
      </c>
      <c r="B60" t="s" s="116">
        <v>531</v>
      </c>
      <c r="C60" t="s" s="116">
        <v>191</v>
      </c>
      <c r="D60" s="218">
        <v>24</v>
      </c>
      <c r="E60" s="219">
        <v>113</v>
      </c>
      <c r="F60" t="s" s="220">
        <v>129</v>
      </c>
      <c r="G60" t="s" s="221">
        <v>129</v>
      </c>
      <c r="H60" s="222">
        <v>87.06999999999999</v>
      </c>
      <c r="I60" s="223">
        <v>1.470081543585621</v>
      </c>
      <c r="J60" s="318">
        <v>0.3</v>
      </c>
      <c r="K60" s="318">
        <v>0.32</v>
      </c>
      <c r="L60" s="223">
        <v>6.666666666666665</v>
      </c>
      <c r="M60" s="327">
        <v>42674</v>
      </c>
      <c r="N60" s="327">
        <v>42676</v>
      </c>
      <c r="O60" s="327">
        <v>42697</v>
      </c>
      <c r="P60" t="s" s="227">
        <v>532</v>
      </c>
      <c r="Q60" t="s" s="673">
        <v>533</v>
      </c>
      <c r="R60" s="225">
        <v>1.28</v>
      </c>
      <c r="S60" s="228">
        <v>37.64705882352941</v>
      </c>
      <c r="T60" s="229">
        <v>117.8570317306967</v>
      </c>
      <c r="U60" s="223">
        <v>25.60882352941176</v>
      </c>
      <c r="V60" s="230">
        <v>12</v>
      </c>
      <c r="W60" s="222">
        <v>3.4</v>
      </c>
      <c r="X60" s="231">
        <v>2.81</v>
      </c>
      <c r="Y60" s="232">
        <v>2.35</v>
      </c>
      <c r="Z60" s="233">
        <v>4.17</v>
      </c>
      <c r="AA60" s="222">
        <v>17.1</v>
      </c>
      <c r="AB60" s="234">
        <v>2.6</v>
      </c>
      <c r="AC60" s="235">
        <v>8.42</v>
      </c>
      <c r="AD60" s="236">
        <v>3.6</v>
      </c>
      <c r="AE60" s="236">
        <v>9.109999999999999</v>
      </c>
      <c r="AF60" s="237">
        <v>13</v>
      </c>
      <c r="AG60" s="238">
        <v>5524</v>
      </c>
      <c r="AH60" s="239">
        <v>0.8</v>
      </c>
      <c r="AI60" s="240">
        <v>0.59</v>
      </c>
      <c r="AJ60" s="241">
        <v>2.446189331841005</v>
      </c>
      <c r="AK60" s="242">
        <v>0.782583957279044</v>
      </c>
      <c r="AL60" s="243">
        <v>7.017543859649122</v>
      </c>
      <c r="AM60" s="243">
        <v>6.852973014887653</v>
      </c>
      <c r="AN60" s="243">
        <v>8.806281594627619</v>
      </c>
      <c r="AO60" s="244">
        <v>11.25282662993254</v>
      </c>
      <c r="AP60" s="241">
        <v>1.22</v>
      </c>
      <c r="AQ60" s="241">
        <v>1.14</v>
      </c>
      <c r="AR60" s="241">
        <v>1.09</v>
      </c>
      <c r="AS60" s="241">
        <v>1</v>
      </c>
      <c r="AT60" s="245"/>
      <c r="AU60" s="321">
        <v>0.88</v>
      </c>
      <c r="AV60" s="241">
        <v>0.8</v>
      </c>
      <c r="AW60" s="245"/>
      <c r="AX60" s="246">
        <v>0.66</v>
      </c>
      <c r="AY60" s="394">
        <v>0.6</v>
      </c>
      <c r="AZ60" s="248">
        <v>0.5600000000000001</v>
      </c>
      <c r="BA60" s="248">
        <v>0.5</v>
      </c>
      <c r="BB60" s="248">
        <v>0.42</v>
      </c>
      <c r="BC60" s="248">
        <v>0.35</v>
      </c>
      <c r="BD60" s="248">
        <v>0.22</v>
      </c>
      <c r="BE60" s="248">
        <v>0.125</v>
      </c>
      <c r="BF60" s="317">
        <v>0.12</v>
      </c>
      <c r="BG60" s="248">
        <v>0.11</v>
      </c>
      <c r="BH60" s="317">
        <v>0.1</v>
      </c>
      <c r="BI60" s="249">
        <v>0.09</v>
      </c>
      <c r="BJ60" s="246">
        <v>9.984999999999999</v>
      </c>
      <c r="BK60" s="250">
        <v>7.017543859649122</v>
      </c>
      <c r="BL60" s="250">
        <v>4.587155963302725</v>
      </c>
      <c r="BM60" s="250">
        <v>9.000000000000007</v>
      </c>
      <c r="BN60" s="250">
        <v>13.63636363636365</v>
      </c>
      <c r="BO60" s="250">
        <v>9.999999999999986</v>
      </c>
      <c r="BP60" s="250">
        <v>21.21212121212121</v>
      </c>
      <c r="BQ60" s="251">
        <v>10</v>
      </c>
      <c r="BR60" s="252">
        <v>7.14285714285714</v>
      </c>
      <c r="BS60" s="252">
        <v>12</v>
      </c>
      <c r="BT60" s="252">
        <v>19.04761904761905</v>
      </c>
      <c r="BU60" s="252">
        <v>20</v>
      </c>
      <c r="BV60" s="252">
        <v>59.09090909090908</v>
      </c>
      <c r="BW60" s="252">
        <v>76</v>
      </c>
      <c r="BX60" s="252">
        <v>4.166666666666674</v>
      </c>
      <c r="BY60" s="252">
        <v>9.090909090909083</v>
      </c>
      <c r="BZ60" s="252">
        <v>9.999999999999986</v>
      </c>
      <c r="CA60" s="253">
        <v>11.11111111111112</v>
      </c>
      <c r="CB60" s="250">
        <v>17.8296033424417</v>
      </c>
      <c r="CC60" s="250">
        <v>18.99227683023254</v>
      </c>
      <c r="CD60" t="s" s="116">
        <v>152</v>
      </c>
      <c r="CE60" s="254">
        <v>-15.33246039119852</v>
      </c>
      <c r="CF60" s="254">
        <v>10.27636313821324</v>
      </c>
      <c r="CG60" s="250">
        <v>67.65114433262141</v>
      </c>
      <c r="CH60" s="255">
        <v>1.25172</v>
      </c>
      <c r="CI60" s="256">
        <v>1.357114824</v>
      </c>
      <c r="CJ60" s="257">
        <v>1.4807479844664</v>
      </c>
      <c r="CK60" s="257">
        <v>1.615644125851289</v>
      </c>
      <c r="CL60" s="258">
        <v>1.762829305716341</v>
      </c>
      <c r="CM60" s="256">
        <v>7.46805624003403</v>
      </c>
      <c r="CN60" s="253">
        <v>8.577071597604261</v>
      </c>
      <c r="CO60" s="259">
        <v>0.97</v>
      </c>
      <c r="CP60" s="260">
        <v>23.8</v>
      </c>
      <c r="CQ60" s="261">
        <v>-4.1</v>
      </c>
      <c r="CR60" s="262">
        <v>1.2</v>
      </c>
      <c r="CS60" s="263">
        <v>6.4</v>
      </c>
    </row>
    <row r="61" ht="11.25" customHeight="1">
      <c r="A61" t="s" s="273">
        <v>162</v>
      </c>
      <c r="B61" t="s" s="146">
        <v>163</v>
      </c>
      <c r="C61" t="s" s="146">
        <v>160</v>
      </c>
      <c r="D61" s="267">
        <v>25</v>
      </c>
      <c r="E61" s="219">
        <v>110</v>
      </c>
      <c r="F61" t="s" s="151">
        <v>55</v>
      </c>
      <c r="G61" t="s" s="152">
        <v>55</v>
      </c>
      <c r="H61" s="268">
        <v>35.48</v>
      </c>
      <c r="I61" s="269">
        <v>2.307779030439685</v>
      </c>
      <c r="J61" s="379">
        <v>0.1913</v>
      </c>
      <c r="K61" s="379">
        <v>0.2047</v>
      </c>
      <c r="L61" s="269">
        <v>7.004704652378457</v>
      </c>
      <c r="M61" s="272">
        <v>42961</v>
      </c>
      <c r="N61" s="272">
        <v>42963</v>
      </c>
      <c r="O61" s="272">
        <v>42979</v>
      </c>
      <c r="P61" t="s" s="273">
        <v>147</v>
      </c>
      <c r="Q61" s="329"/>
      <c r="R61" s="271">
        <v>0.8188</v>
      </c>
      <c r="S61" s="275">
        <v>62.50381679389313</v>
      </c>
      <c r="T61" s="276">
        <v>99.90973365880711</v>
      </c>
      <c r="U61" s="269">
        <v>27.08396946564885</v>
      </c>
      <c r="V61" s="277">
        <v>12</v>
      </c>
      <c r="W61" s="268">
        <v>1.31</v>
      </c>
      <c r="X61" s="278">
        <v>4.84</v>
      </c>
      <c r="Y61" s="279">
        <v>7.74</v>
      </c>
      <c r="Z61" s="280">
        <v>3.32</v>
      </c>
      <c r="AA61" s="268">
        <v>12.5</v>
      </c>
      <c r="AB61" s="281">
        <v>15.8</v>
      </c>
      <c r="AC61" s="282">
        <v>5.96</v>
      </c>
      <c r="AD61" s="283">
        <v>10</v>
      </c>
      <c r="AE61" s="283">
        <v>5.6</v>
      </c>
      <c r="AF61" s="284">
        <v>12</v>
      </c>
      <c r="AG61" s="285">
        <v>6302</v>
      </c>
      <c r="AH61" s="286">
        <v>0.1</v>
      </c>
      <c r="AI61" s="287">
        <v>1.07</v>
      </c>
      <c r="AJ61" s="288">
        <v>0.7943315500016079</v>
      </c>
      <c r="AK61" s="289">
        <v>1.045141388256782</v>
      </c>
      <c r="AL61" s="290">
        <v>7.667638483965011</v>
      </c>
      <c r="AM61" s="290">
        <v>8.143100983938446</v>
      </c>
      <c r="AN61" s="290">
        <v>7.943315500016079</v>
      </c>
      <c r="AO61" s="291">
        <v>7.600230542266573</v>
      </c>
      <c r="AP61" s="288">
        <v>0.7385999999999999</v>
      </c>
      <c r="AQ61" s="288">
        <v>0.6859999999999999</v>
      </c>
      <c r="AR61" s="288">
        <v>0.6340000000000001</v>
      </c>
      <c r="AS61" s="288">
        <v>0.584</v>
      </c>
      <c r="AT61" s="292"/>
      <c r="AU61" s="288">
        <v>0.536</v>
      </c>
      <c r="AV61" s="288">
        <v>0.504</v>
      </c>
      <c r="AW61" s="292"/>
      <c r="AX61" s="293">
        <v>0.472</v>
      </c>
      <c r="AY61" s="294">
        <v>0.44</v>
      </c>
      <c r="AZ61" s="295">
        <v>0.408</v>
      </c>
      <c r="BA61" s="295">
        <v>0.384</v>
      </c>
      <c r="BB61" s="295">
        <v>0.35504</v>
      </c>
      <c r="BC61" s="295">
        <v>0.31952</v>
      </c>
      <c r="BD61" s="295">
        <v>0.294</v>
      </c>
      <c r="BE61" s="295">
        <v>0.2736</v>
      </c>
      <c r="BF61" s="295">
        <v>0.258</v>
      </c>
      <c r="BG61" s="295">
        <v>0.24216</v>
      </c>
      <c r="BH61" s="295">
        <v>0.22544</v>
      </c>
      <c r="BI61" s="296">
        <v>0.20432</v>
      </c>
      <c r="BJ61" s="293">
        <v>7.558680000000001</v>
      </c>
      <c r="BK61" s="297">
        <v>7.667638483965011</v>
      </c>
      <c r="BL61" s="297">
        <v>8.201892744479466</v>
      </c>
      <c r="BM61" s="297">
        <v>8.561643835616461</v>
      </c>
      <c r="BN61" s="297">
        <v>8.955223880596996</v>
      </c>
      <c r="BO61" s="297">
        <v>6.349206349206349</v>
      </c>
      <c r="BP61" s="297">
        <v>6.779661016949157</v>
      </c>
      <c r="BQ61" s="298">
        <v>7.272727272727275</v>
      </c>
      <c r="BR61" s="299">
        <v>7.843137254901955</v>
      </c>
      <c r="BS61" s="299">
        <v>6.25</v>
      </c>
      <c r="BT61" s="299">
        <v>8.156827399729604</v>
      </c>
      <c r="BU61" s="299">
        <v>11.11667501251878</v>
      </c>
      <c r="BV61" s="299">
        <v>8.680272108843546</v>
      </c>
      <c r="BW61" s="299">
        <v>7.456140350877183</v>
      </c>
      <c r="BX61" s="299">
        <v>6.04651162790697</v>
      </c>
      <c r="BY61" s="299">
        <v>6.541129831516335</v>
      </c>
      <c r="BZ61" s="299">
        <v>7.416607523066032</v>
      </c>
      <c r="CA61" s="300">
        <v>10.33672670321064</v>
      </c>
      <c r="CB61" s="297">
        <v>7.860707140947748</v>
      </c>
      <c r="CC61" s="297">
        <v>1.353025501749932</v>
      </c>
      <c r="CD61" t="s" s="146">
        <v>161</v>
      </c>
      <c r="CE61" s="301">
        <v>-16.83287493519309</v>
      </c>
      <c r="CF61" s="301">
        <v>10.25109453045576</v>
      </c>
      <c r="CG61" s="297">
        <v>64.37107002580196</v>
      </c>
      <c r="CH61" s="302">
        <v>0.81246</v>
      </c>
      <c r="CI61" s="303">
        <v>0.860882616</v>
      </c>
      <c r="CJ61" s="304">
        <v>0.9090920424960001</v>
      </c>
      <c r="CK61" s="304">
        <v>0.9600011968757761</v>
      </c>
      <c r="CL61" s="305">
        <v>1.01376126390082</v>
      </c>
      <c r="CM61" s="303">
        <v>4.556197119272596</v>
      </c>
      <c r="CN61" s="300">
        <v>12.84159278261724</v>
      </c>
      <c r="CO61" s="306">
        <v>0.5600000000000001</v>
      </c>
      <c r="CP61" s="307">
        <v>26.6</v>
      </c>
      <c r="CQ61" s="308">
        <v>-2.2</v>
      </c>
      <c r="CR61" s="307">
        <v>3.6</v>
      </c>
      <c r="CS61" s="308">
        <v>8.5</v>
      </c>
    </row>
    <row r="62" ht="11.25" customHeight="1">
      <c r="A62" t="s" s="110">
        <v>1127</v>
      </c>
      <c r="B62" t="s" s="110">
        <v>1128</v>
      </c>
      <c r="C62" t="s" s="173">
        <v>128</v>
      </c>
      <c r="D62" s="174">
        <v>5</v>
      </c>
      <c r="E62" s="85">
        <v>812</v>
      </c>
      <c r="F62" t="s" s="118">
        <v>129</v>
      </c>
      <c r="G62" t="s" s="113">
        <v>129</v>
      </c>
      <c r="H62" s="330">
        <v>11.05</v>
      </c>
      <c r="I62" s="177">
        <v>0.9954751131221719</v>
      </c>
      <c r="J62" s="311">
        <v>0.105</v>
      </c>
      <c r="K62" s="311">
        <v>0.11</v>
      </c>
      <c r="L62" s="177">
        <v>4.761904761904767</v>
      </c>
      <c r="M62" s="179">
        <v>43076</v>
      </c>
      <c r="N62" s="179">
        <v>43077</v>
      </c>
      <c r="O62" s="179">
        <v>43091</v>
      </c>
      <c r="P62" t="s" s="173">
        <v>737</v>
      </c>
      <c r="Q62" t="s" s="173">
        <v>44</v>
      </c>
      <c r="R62" s="180">
        <v>0.11</v>
      </c>
      <c r="S62" s="181">
        <v>17.74193548387097</v>
      </c>
      <c r="T62" s="182">
        <v>2.640759194525999</v>
      </c>
      <c r="U62" s="177">
        <v>17.82258064516129</v>
      </c>
      <c r="V62" s="183">
        <v>12</v>
      </c>
      <c r="W62" s="331">
        <v>0.62</v>
      </c>
      <c r="X62" t="s" s="332">
        <v>143</v>
      </c>
      <c r="Y62" s="333">
        <v>2.3</v>
      </c>
      <c r="Z62" s="334">
        <v>1.33</v>
      </c>
      <c r="AA62" t="s" s="335">
        <v>143</v>
      </c>
      <c r="AB62" t="s" s="332">
        <v>143</v>
      </c>
      <c r="AC62" t="s" s="336">
        <v>143</v>
      </c>
      <c r="AD62" t="s" s="335">
        <v>143</v>
      </c>
      <c r="AE62" t="s" s="335">
        <v>143</v>
      </c>
      <c r="AF62" s="190">
        <v>0</v>
      </c>
      <c r="AG62" s="337">
        <v>37</v>
      </c>
      <c r="AH62" t="s" s="335">
        <v>143</v>
      </c>
      <c r="AI62" t="s" s="335">
        <v>143</v>
      </c>
      <c r="AJ62" t="s" s="338">
        <v>143</v>
      </c>
      <c r="AK62" t="s" s="338">
        <v>143</v>
      </c>
      <c r="AL62" s="196">
        <v>4.999999999999982</v>
      </c>
      <c r="AM62" s="196">
        <v>8.008229825529067</v>
      </c>
      <c r="AN62" t="s" s="338">
        <v>143</v>
      </c>
      <c r="AO62" t="s" s="338">
        <v>143</v>
      </c>
      <c r="AP62" s="194">
        <v>0.105</v>
      </c>
      <c r="AQ62" s="194">
        <v>0.1</v>
      </c>
      <c r="AR62" s="194">
        <v>0.09166666666666667</v>
      </c>
      <c r="AS62" s="194">
        <v>0.08333333333333333</v>
      </c>
      <c r="AT62" s="199"/>
      <c r="AU62" s="198">
        <v>0</v>
      </c>
      <c r="AV62" s="198">
        <v>0</v>
      </c>
      <c r="AW62" s="199"/>
      <c r="AX62" s="398">
        <v>0</v>
      </c>
      <c r="AY62" s="370">
        <v>0</v>
      </c>
      <c r="AZ62" s="203">
        <v>0</v>
      </c>
      <c r="BA62" s="203">
        <v>0</v>
      </c>
      <c r="BB62" s="203">
        <v>0</v>
      </c>
      <c r="BC62" s="203">
        <v>0</v>
      </c>
      <c r="BD62" s="203">
        <v>0</v>
      </c>
      <c r="BE62" s="203">
        <v>0</v>
      </c>
      <c r="BF62" s="203">
        <v>0</v>
      </c>
      <c r="BG62" s="203">
        <v>0</v>
      </c>
      <c r="BH62" s="203">
        <v>0</v>
      </c>
      <c r="BI62" s="204">
        <v>0</v>
      </c>
      <c r="BJ62" s="200">
        <v>0.38</v>
      </c>
      <c r="BK62" s="205">
        <v>4.999999999999982</v>
      </c>
      <c r="BL62" s="205">
        <v>9.090909090909083</v>
      </c>
      <c r="BM62" s="205">
        <v>10</v>
      </c>
      <c r="BN62" s="205">
        <v>0</v>
      </c>
      <c r="BO62" s="205">
        <v>0</v>
      </c>
      <c r="BP62" s="205">
        <v>0</v>
      </c>
      <c r="BQ62" s="206">
        <v>0</v>
      </c>
      <c r="BR62" s="207">
        <v>0</v>
      </c>
      <c r="BS62" s="207">
        <v>0</v>
      </c>
      <c r="BT62" s="207">
        <v>0</v>
      </c>
      <c r="BU62" s="207">
        <v>0</v>
      </c>
      <c r="BV62" s="207">
        <v>0</v>
      </c>
      <c r="BW62" s="207">
        <v>0</v>
      </c>
      <c r="BX62" s="207">
        <v>0</v>
      </c>
      <c r="BY62" s="207">
        <v>0</v>
      </c>
      <c r="BZ62" s="207">
        <v>0</v>
      </c>
      <c r="CA62" s="208">
        <v>0</v>
      </c>
      <c r="CB62" s="205">
        <v>1.41711229946524</v>
      </c>
      <c r="CC62" s="205">
        <v>3.194711664437186</v>
      </c>
      <c r="CD62" t="s" s="110">
        <v>132</v>
      </c>
      <c r="CE62" t="s" s="552">
        <v>143</v>
      </c>
      <c r="CF62" t="s" s="552">
        <v>143</v>
      </c>
      <c r="CG62" s="205">
        <v>34.78717183054631</v>
      </c>
      <c r="CH62" s="315">
        <v>0.10815</v>
      </c>
      <c r="CI62" s="211">
        <v>0.1113945</v>
      </c>
      <c r="CJ62" s="212">
        <v>0.114736335</v>
      </c>
      <c r="CK62" s="212">
        <v>0.118178425050</v>
      </c>
      <c r="CL62" s="210">
        <v>0.1217237778015</v>
      </c>
      <c r="CM62" s="211">
        <v>0.5741830378514999</v>
      </c>
      <c r="CN62" s="208">
        <v>5.196226586891401</v>
      </c>
      <c r="CO62" t="s" s="335">
        <v>143</v>
      </c>
      <c r="CP62" s="341">
        <v>35.4</v>
      </c>
      <c r="CQ62" s="342">
        <v>0</v>
      </c>
      <c r="CR62" s="341">
        <v>6.9</v>
      </c>
      <c r="CS62" s="342">
        <v>11.5</v>
      </c>
    </row>
    <row r="63" ht="11.25" customHeight="1">
      <c r="A63" t="s" s="227">
        <v>1129</v>
      </c>
      <c r="B63" t="s" s="116">
        <v>1130</v>
      </c>
      <c r="C63" t="s" s="227">
        <v>1131</v>
      </c>
      <c r="D63" s="218">
        <v>6</v>
      </c>
      <c r="E63" s="85">
        <v>649</v>
      </c>
      <c r="F63" t="s" s="220">
        <v>129</v>
      </c>
      <c r="G63" t="s" s="221">
        <v>129</v>
      </c>
      <c r="H63" s="493">
        <v>8.27</v>
      </c>
      <c r="I63" s="223">
        <v>8.706166868198308</v>
      </c>
      <c r="J63" s="224">
        <v>0.17</v>
      </c>
      <c r="K63" s="224">
        <v>0.18</v>
      </c>
      <c r="L63" s="223">
        <v>5.88235294117645</v>
      </c>
      <c r="M63" s="226">
        <v>42870</v>
      </c>
      <c r="N63" s="226">
        <v>42872</v>
      </c>
      <c r="O63" s="226">
        <v>42886</v>
      </c>
      <c r="P63" t="s" s="227">
        <v>860</v>
      </c>
      <c r="Q63" t="s" s="227">
        <v>131</v>
      </c>
      <c r="R63" s="225">
        <v>0.72</v>
      </c>
      <c r="S63" s="228">
        <v>74.22680412371135</v>
      </c>
      <c r="T63" s="229">
        <v>-44.94197583275932</v>
      </c>
      <c r="U63" s="223">
        <v>8.525773195876289</v>
      </c>
      <c r="V63" s="230">
        <v>12</v>
      </c>
      <c r="W63" s="222">
        <v>0.97</v>
      </c>
      <c r="X63" s="231">
        <v>1.06</v>
      </c>
      <c r="Y63" s="232">
        <v>1.65</v>
      </c>
      <c r="Z63" s="233">
        <v>0.8</v>
      </c>
      <c r="AA63" s="222">
        <v>11.4</v>
      </c>
      <c r="AB63" s="234">
        <v>-8</v>
      </c>
      <c r="AC63" s="235">
        <v>-7.95</v>
      </c>
      <c r="AD63" s="236">
        <v>20.6</v>
      </c>
      <c r="AE63" s="236">
        <v>8</v>
      </c>
      <c r="AF63" s="237">
        <v>2</v>
      </c>
      <c r="AG63" s="238">
        <v>506</v>
      </c>
      <c r="AH63" s="239">
        <v>1.7</v>
      </c>
      <c r="AI63" s="240">
        <v>3.38</v>
      </c>
      <c r="AJ63" t="s" s="265">
        <v>143</v>
      </c>
      <c r="AK63" t="s" s="265">
        <v>143</v>
      </c>
      <c r="AL63" s="243">
        <v>6.896551724137945</v>
      </c>
      <c r="AM63" s="243">
        <v>7.433707098896636</v>
      </c>
      <c r="AN63" t="s" s="265">
        <v>143</v>
      </c>
      <c r="AO63" s="254">
        <v>-13.25471931659922</v>
      </c>
      <c r="AP63" s="241">
        <v>0.62</v>
      </c>
      <c r="AQ63" s="241">
        <v>0.58</v>
      </c>
      <c r="AR63" s="321">
        <v>0.52</v>
      </c>
      <c r="AS63" s="241">
        <v>0.5</v>
      </c>
      <c r="AT63" s="245"/>
      <c r="AU63" s="241">
        <v>0.285</v>
      </c>
      <c r="AV63" s="321">
        <v>0</v>
      </c>
      <c r="AW63" s="245"/>
      <c r="AX63" s="583">
        <v>0</v>
      </c>
      <c r="AY63" s="394">
        <v>0</v>
      </c>
      <c r="AZ63" s="317">
        <v>2.1</v>
      </c>
      <c r="BA63" s="317">
        <v>2.46</v>
      </c>
      <c r="BB63" s="248">
        <v>2.57</v>
      </c>
      <c r="BC63" s="248">
        <v>2.24</v>
      </c>
      <c r="BD63" s="248">
        <v>0.78</v>
      </c>
      <c r="BE63" s="317">
        <v>0</v>
      </c>
      <c r="BF63" s="317">
        <v>0</v>
      </c>
      <c r="BG63" s="317">
        <v>0</v>
      </c>
      <c r="BH63" s="317">
        <v>0</v>
      </c>
      <c r="BI63" s="401">
        <v>0</v>
      </c>
      <c r="BJ63" s="246">
        <v>12.655</v>
      </c>
      <c r="BK63" s="250">
        <v>6.896551724137945</v>
      </c>
      <c r="BL63" s="250">
        <v>11.53846153846152</v>
      </c>
      <c r="BM63" s="250">
        <v>4</v>
      </c>
      <c r="BN63" s="250">
        <v>75.43859649122808</v>
      </c>
      <c r="BO63" s="250">
        <v>0</v>
      </c>
      <c r="BP63" s="250">
        <v>0</v>
      </c>
      <c r="BQ63" s="251">
        <v>0</v>
      </c>
      <c r="BR63" s="252">
        <v>0</v>
      </c>
      <c r="BS63" s="252">
        <v>0</v>
      </c>
      <c r="BT63" s="252">
        <v>0</v>
      </c>
      <c r="BU63" s="252">
        <v>14.73214285714284</v>
      </c>
      <c r="BV63" s="252">
        <v>187.1794871794872</v>
      </c>
      <c r="BW63" s="252">
        <v>0</v>
      </c>
      <c r="BX63" s="252">
        <v>0</v>
      </c>
      <c r="BY63" s="252">
        <v>0</v>
      </c>
      <c r="BZ63" s="252">
        <v>0</v>
      </c>
      <c r="CA63" s="253">
        <v>0</v>
      </c>
      <c r="CB63" s="250">
        <v>17.63442587002692</v>
      </c>
      <c r="CC63" s="250">
        <v>45.92470578653113</v>
      </c>
      <c r="CD63" t="s" s="116">
        <v>285</v>
      </c>
      <c r="CE63" t="s" s="402">
        <v>143</v>
      </c>
      <c r="CF63" t="s" s="402">
        <v>143</v>
      </c>
      <c r="CG63" s="250">
        <v>46.63104815014676</v>
      </c>
      <c r="CH63" s="255">
        <v>0.6262</v>
      </c>
      <c r="CI63" s="256">
        <v>0.632462</v>
      </c>
      <c r="CJ63" s="257">
        <v>0.68305896</v>
      </c>
      <c r="CK63" s="257">
        <v>0.7377036768</v>
      </c>
      <c r="CL63" s="258">
        <v>0.796719970944</v>
      </c>
      <c r="CM63" s="256">
        <v>3.476144607744001</v>
      </c>
      <c r="CN63" s="253">
        <v>42.0331875180653</v>
      </c>
      <c r="CO63" s="259">
        <v>0.5600000000000001</v>
      </c>
      <c r="CP63" s="260">
        <v>19.5</v>
      </c>
      <c r="CQ63" s="261">
        <v>-8</v>
      </c>
      <c r="CR63" s="260">
        <v>1.1</v>
      </c>
      <c r="CS63" s="261">
        <v>2</v>
      </c>
    </row>
    <row r="64" ht="11.25" customHeight="1">
      <c r="A64" t="s" s="116">
        <v>164</v>
      </c>
      <c r="B64" t="s" s="116">
        <v>165</v>
      </c>
      <c r="C64" t="s" s="116">
        <v>166</v>
      </c>
      <c r="D64" s="218">
        <v>42</v>
      </c>
      <c r="E64" s="219">
        <v>58</v>
      </c>
      <c r="F64" t="s" s="220">
        <v>55</v>
      </c>
      <c r="G64" t="s" s="221">
        <v>141</v>
      </c>
      <c r="H64" s="222">
        <v>40.87</v>
      </c>
      <c r="I64" s="223">
        <v>3.131881575727919</v>
      </c>
      <c r="J64" s="224">
        <v>0.3</v>
      </c>
      <c r="K64" s="224">
        <v>0.32</v>
      </c>
      <c r="L64" s="225">
        <v>6.666666666666665</v>
      </c>
      <c r="M64" s="226">
        <v>42782</v>
      </c>
      <c r="N64" s="226">
        <v>42787</v>
      </c>
      <c r="O64" s="226">
        <v>42808</v>
      </c>
      <c r="P64" t="s" s="227">
        <v>167</v>
      </c>
      <c r="Q64" s="319"/>
      <c r="R64" s="225">
        <v>1.28</v>
      </c>
      <c r="S64" s="228">
        <v>54.00843881856539</v>
      </c>
      <c r="T64" s="229">
        <v>1.341956846776893</v>
      </c>
      <c r="U64" s="223">
        <v>17.24472573839662</v>
      </c>
      <c r="V64" s="230">
        <v>6</v>
      </c>
      <c r="W64" s="222">
        <v>2.37</v>
      </c>
      <c r="X64" t="s" s="320">
        <v>143</v>
      </c>
      <c r="Y64" s="232">
        <v>0.37</v>
      </c>
      <c r="Z64" s="233">
        <v>1.34</v>
      </c>
      <c r="AA64" s="222">
        <v>8</v>
      </c>
      <c r="AB64" s="234">
        <v>-27.4</v>
      </c>
      <c r="AC64" s="235">
        <v>14.26</v>
      </c>
      <c r="AD64" s="236">
        <v>3.3</v>
      </c>
      <c r="AE64" s="236">
        <v>-2.5</v>
      </c>
      <c r="AF64" s="237">
        <v>14</v>
      </c>
      <c r="AG64" s="238">
        <v>22958</v>
      </c>
      <c r="AH64" s="239">
        <v>2.3</v>
      </c>
      <c r="AI64" s="240">
        <v>0.4</v>
      </c>
      <c r="AJ64" s="241">
        <v>3.90074536222434</v>
      </c>
      <c r="AK64" s="242">
        <v>1.108517727183547</v>
      </c>
      <c r="AL64" s="243">
        <v>7.14285714285714</v>
      </c>
      <c r="AM64" s="243">
        <v>16.44545743112158</v>
      </c>
      <c r="AN64" s="243">
        <v>12.87245969534032</v>
      </c>
      <c r="AO64" s="244">
        <v>11.61231740339044</v>
      </c>
      <c r="AP64" s="241">
        <v>1.2</v>
      </c>
      <c r="AQ64" s="241">
        <v>1.12</v>
      </c>
      <c r="AR64" s="241">
        <v>0.96</v>
      </c>
      <c r="AS64" s="241">
        <v>0.76</v>
      </c>
      <c r="AT64" s="245"/>
      <c r="AU64" s="321">
        <v>0.7</v>
      </c>
      <c r="AV64" s="241">
        <v>0.655</v>
      </c>
      <c r="AW64" s="245"/>
      <c r="AX64" s="246">
        <v>0.6</v>
      </c>
      <c r="AY64" s="247">
        <v>0.5600000000000001</v>
      </c>
      <c r="AZ64" s="248">
        <v>0.52</v>
      </c>
      <c r="BA64" s="248">
        <v>0.46</v>
      </c>
      <c r="BB64" s="248">
        <v>0.4</v>
      </c>
      <c r="BC64" s="248">
        <v>0.34</v>
      </c>
      <c r="BD64" s="248">
        <v>0.3</v>
      </c>
      <c r="BE64" s="248">
        <v>0.24</v>
      </c>
      <c r="BF64" s="248">
        <v>0.22</v>
      </c>
      <c r="BG64" s="248">
        <v>0.19286</v>
      </c>
      <c r="BH64" s="248">
        <v>0.18367</v>
      </c>
      <c r="BI64" s="249">
        <v>0.17492</v>
      </c>
      <c r="BJ64" s="246">
        <v>9.586450000000001</v>
      </c>
      <c r="BK64" s="250">
        <v>7.14285714285714</v>
      </c>
      <c r="BL64" s="250">
        <v>16.66666666666667</v>
      </c>
      <c r="BM64" s="250">
        <v>26.31578947368421</v>
      </c>
      <c r="BN64" s="250">
        <v>8.571428571428585</v>
      </c>
      <c r="BO64" s="250">
        <v>6.870229007633566</v>
      </c>
      <c r="BP64" s="250">
        <v>9.166666666666679</v>
      </c>
      <c r="BQ64" s="251">
        <v>7.14285714285714</v>
      </c>
      <c r="BR64" s="252">
        <v>7.692307692307709</v>
      </c>
      <c r="BS64" s="252">
        <v>13.04347826086956</v>
      </c>
      <c r="BT64" s="252">
        <v>15</v>
      </c>
      <c r="BU64" s="252">
        <v>17.64705882352942</v>
      </c>
      <c r="BV64" s="252">
        <v>13.33333333333335</v>
      </c>
      <c r="BW64" s="252">
        <v>25</v>
      </c>
      <c r="BX64" s="252">
        <v>9.090909090909083</v>
      </c>
      <c r="BY64" s="252">
        <v>14.07238411282794</v>
      </c>
      <c r="BZ64" s="252">
        <v>5.003538955735842</v>
      </c>
      <c r="CA64" s="253">
        <v>5.002286759661567</v>
      </c>
      <c r="CB64" s="250">
        <v>12.16245833535108</v>
      </c>
      <c r="CC64" s="250">
        <v>6.238119005105598</v>
      </c>
      <c r="CD64" t="s" s="116">
        <v>157</v>
      </c>
      <c r="CE64" s="254">
        <v>-1.240384467328379</v>
      </c>
      <c r="CF64" s="254">
        <v>16.00434127106824</v>
      </c>
      <c r="CG64" s="250">
        <v>73.08944544906569</v>
      </c>
      <c r="CH64" s="255">
        <v>1.212</v>
      </c>
      <c r="CI64" s="256">
        <v>1.3332</v>
      </c>
      <c r="CJ64" s="257">
        <v>1.346532</v>
      </c>
      <c r="CK64" s="257">
        <v>1.35999732</v>
      </c>
      <c r="CL64" s="258">
        <v>1.3735972932</v>
      </c>
      <c r="CM64" s="256">
        <v>6.625326613200001</v>
      </c>
      <c r="CN64" s="253">
        <v>16.21073308832885</v>
      </c>
      <c r="CO64" s="259">
        <v>1.12</v>
      </c>
      <c r="CP64" s="260">
        <v>1.6</v>
      </c>
      <c r="CQ64" s="261">
        <v>-14.6</v>
      </c>
      <c r="CR64" s="262">
        <v>-4.7</v>
      </c>
      <c r="CS64" s="263">
        <v>-5.4</v>
      </c>
    </row>
    <row r="65" ht="11.25" customHeight="1">
      <c r="A65" t="s" s="227">
        <v>1132</v>
      </c>
      <c r="B65" t="s" s="116">
        <v>1133</v>
      </c>
      <c r="C65" t="s" s="116">
        <v>146</v>
      </c>
      <c r="D65" s="218">
        <v>5</v>
      </c>
      <c r="E65" s="85">
        <v>737</v>
      </c>
      <c r="F65" t="s" s="220">
        <v>129</v>
      </c>
      <c r="G65" t="s" s="221">
        <v>129</v>
      </c>
      <c r="H65" s="493">
        <v>62.95</v>
      </c>
      <c r="I65" s="223">
        <v>1.715647339158062</v>
      </c>
      <c r="J65" s="224">
        <v>0.22</v>
      </c>
      <c r="K65" s="224">
        <v>0.27</v>
      </c>
      <c r="L65" s="223">
        <v>22.72727272727273</v>
      </c>
      <c r="M65" s="226">
        <v>42795</v>
      </c>
      <c r="N65" s="226">
        <v>42797</v>
      </c>
      <c r="O65" s="226">
        <v>42809</v>
      </c>
      <c r="P65" t="s" s="227">
        <v>434</v>
      </c>
      <c r="Q65" t="s" s="227">
        <v>583</v>
      </c>
      <c r="R65" s="225">
        <v>1.08</v>
      </c>
      <c r="S65" s="228">
        <v>19.49458483754513</v>
      </c>
      <c r="T65" s="229">
        <v>-28.58122237792298</v>
      </c>
      <c r="U65" s="223">
        <v>11.36281588447653</v>
      </c>
      <c r="V65" s="230">
        <v>12</v>
      </c>
      <c r="W65" s="222">
        <v>5.54</v>
      </c>
      <c r="X65" s="231">
        <v>1.62</v>
      </c>
      <c r="Y65" s="232">
        <v>1.11</v>
      </c>
      <c r="Z65" s="233">
        <v>1.01</v>
      </c>
      <c r="AA65" s="222">
        <v>9.300000000000001</v>
      </c>
      <c r="AB65" s="234">
        <v>-8.5</v>
      </c>
      <c r="AC65" s="235">
        <v>383.33</v>
      </c>
      <c r="AD65" s="236">
        <v>32.6</v>
      </c>
      <c r="AE65" s="236">
        <v>7</v>
      </c>
      <c r="AF65" s="237">
        <v>6</v>
      </c>
      <c r="AG65" s="238">
        <v>1892</v>
      </c>
      <c r="AH65" s="239">
        <v>2.6</v>
      </c>
      <c r="AI65" s="240">
        <v>0.31</v>
      </c>
      <c r="AJ65" s="241">
        <v>0.3953414746325078</v>
      </c>
      <c r="AK65" t="s" s="265">
        <v>143</v>
      </c>
      <c r="AL65" s="243">
        <v>9.999999999999986</v>
      </c>
      <c r="AM65" s="243">
        <v>13.61712805724899</v>
      </c>
      <c r="AN65" s="243">
        <v>12.88813207301975</v>
      </c>
      <c r="AO65" t="s" s="265">
        <v>143</v>
      </c>
      <c r="AP65" s="241">
        <v>0.88</v>
      </c>
      <c r="AQ65" s="241">
        <v>0.8</v>
      </c>
      <c r="AR65" s="241">
        <v>0.6899999999999999</v>
      </c>
      <c r="AS65" s="241">
        <v>0.6</v>
      </c>
      <c r="AT65" s="245"/>
      <c r="AU65" s="321">
        <v>0.48</v>
      </c>
      <c r="AV65" s="321">
        <v>0.48</v>
      </c>
      <c r="AW65" s="245"/>
      <c r="AX65" s="246">
        <v>0.48</v>
      </c>
      <c r="AY65" s="394">
        <v>0</v>
      </c>
      <c r="AZ65" s="317">
        <v>0</v>
      </c>
      <c r="BA65" s="317">
        <v>0</v>
      </c>
      <c r="BB65" s="317">
        <v>0</v>
      </c>
      <c r="BC65" s="248">
        <v>0.42</v>
      </c>
      <c r="BD65" s="317">
        <v>0.24</v>
      </c>
      <c r="BE65" s="317">
        <v>0.24</v>
      </c>
      <c r="BF65" s="317">
        <v>0.24</v>
      </c>
      <c r="BG65" s="317">
        <v>0.24</v>
      </c>
      <c r="BH65" s="317">
        <v>0.24</v>
      </c>
      <c r="BI65" s="401">
        <v>0.45</v>
      </c>
      <c r="BJ65" s="246">
        <v>6.48</v>
      </c>
      <c r="BK65" s="250">
        <v>9.999999999999986</v>
      </c>
      <c r="BL65" s="250">
        <v>15.94202898550727</v>
      </c>
      <c r="BM65" s="250">
        <v>15</v>
      </c>
      <c r="BN65" s="250">
        <v>25</v>
      </c>
      <c r="BO65" s="250">
        <v>0</v>
      </c>
      <c r="BP65" s="250">
        <v>0</v>
      </c>
      <c r="BQ65" s="251">
        <v>0</v>
      </c>
      <c r="BR65" s="252">
        <v>0</v>
      </c>
      <c r="BS65" s="252">
        <v>0</v>
      </c>
      <c r="BT65" s="252">
        <v>0</v>
      </c>
      <c r="BU65" s="252">
        <v>0</v>
      </c>
      <c r="BV65" s="252">
        <v>75</v>
      </c>
      <c r="BW65" s="252">
        <v>0</v>
      </c>
      <c r="BX65" s="252">
        <v>0</v>
      </c>
      <c r="BY65" s="252">
        <v>0</v>
      </c>
      <c r="BZ65" s="252">
        <v>0</v>
      </c>
      <c r="CA65" s="253">
        <v>0</v>
      </c>
      <c r="CB65" s="250">
        <v>8.29070758738278</v>
      </c>
      <c r="CC65" s="250">
        <v>18.24770596231931</v>
      </c>
      <c r="CD65" t="s" s="116">
        <v>132</v>
      </c>
      <c r="CE65" s="254">
        <v>3.240963527701282</v>
      </c>
      <c r="CF65" s="254">
        <v>14.60377941217782</v>
      </c>
      <c r="CG65" s="250">
        <v>65.54961372148921</v>
      </c>
      <c r="CH65" s="255">
        <v>0.8888</v>
      </c>
      <c r="CI65" s="256">
        <v>0.9776800000000001</v>
      </c>
      <c r="CJ65" s="257">
        <v>1.0461176</v>
      </c>
      <c r="CK65" s="257">
        <v>1.119345832</v>
      </c>
      <c r="CL65" s="258">
        <v>1.197700040240</v>
      </c>
      <c r="CM65" s="256">
        <v>5.229643472240001</v>
      </c>
      <c r="CN65" s="253">
        <v>8.307614729531375</v>
      </c>
      <c r="CO65" s="259">
        <v>0.84</v>
      </c>
      <c r="CP65" s="260">
        <v>15.5</v>
      </c>
      <c r="CQ65" s="261">
        <v>-8.800000000000001</v>
      </c>
      <c r="CR65" s="260">
        <v>2.6</v>
      </c>
      <c r="CS65" s="261">
        <v>-0.2</v>
      </c>
    </row>
    <row r="66" ht="11.25" customHeight="1">
      <c r="A66" t="s" s="273">
        <v>1134</v>
      </c>
      <c r="B66" t="s" s="146">
        <v>1135</v>
      </c>
      <c r="C66" t="s" s="273">
        <v>1131</v>
      </c>
      <c r="D66" s="267">
        <v>5</v>
      </c>
      <c r="E66" s="85">
        <v>755</v>
      </c>
      <c r="F66" t="s" s="151">
        <v>129</v>
      </c>
      <c r="G66" t="s" s="152">
        <v>129</v>
      </c>
      <c r="H66" s="496">
        <v>14.27</v>
      </c>
      <c r="I66" s="269">
        <v>5.325858444288718</v>
      </c>
      <c r="J66" s="270">
        <v>0.18</v>
      </c>
      <c r="K66" s="270">
        <v>0.19</v>
      </c>
      <c r="L66" s="269">
        <v>5.555555555555558</v>
      </c>
      <c r="M66" s="272">
        <v>42821</v>
      </c>
      <c r="N66" s="272">
        <v>42823</v>
      </c>
      <c r="O66" s="272">
        <v>42831</v>
      </c>
      <c r="P66" t="s" s="273">
        <v>710</v>
      </c>
      <c r="Q66" s="508"/>
      <c r="R66" s="271">
        <v>0.76</v>
      </c>
      <c r="S66" s="275">
        <v>185.3658536585366</v>
      </c>
      <c r="T66" s="276">
        <v>99.7738558869377</v>
      </c>
      <c r="U66" s="269">
        <v>34.80487804878049</v>
      </c>
      <c r="V66" s="277">
        <v>12</v>
      </c>
      <c r="W66" s="268">
        <v>0.41</v>
      </c>
      <c r="X66" s="278">
        <v>7.05</v>
      </c>
      <c r="Y66" s="279">
        <v>2.8</v>
      </c>
      <c r="Z66" s="280">
        <v>2.58</v>
      </c>
      <c r="AA66" s="268">
        <v>11.3</v>
      </c>
      <c r="AB66" s="281">
        <v>17.8</v>
      </c>
      <c r="AC66" s="282">
        <v>2.44</v>
      </c>
      <c r="AD66" s="283">
        <v>-26.7</v>
      </c>
      <c r="AE66" s="283">
        <v>5</v>
      </c>
      <c r="AF66" s="284">
        <v>1</v>
      </c>
      <c r="AG66" s="285">
        <v>881</v>
      </c>
      <c r="AH66" s="286">
        <v>1.2</v>
      </c>
      <c r="AI66" s="287">
        <v>2</v>
      </c>
      <c r="AJ66" t="s" s="368">
        <v>143</v>
      </c>
      <c r="AK66" t="s" s="368">
        <v>143</v>
      </c>
      <c r="AL66" s="290">
        <v>5.970149253731338</v>
      </c>
      <c r="AM66" s="290">
        <v>64.32846128606073</v>
      </c>
      <c r="AN66" t="s" s="368">
        <v>143</v>
      </c>
      <c r="AO66" t="s" s="368">
        <v>143</v>
      </c>
      <c r="AP66" s="288">
        <v>0.71</v>
      </c>
      <c r="AQ66" s="288">
        <v>0.67</v>
      </c>
      <c r="AR66" s="510">
        <v>0.64</v>
      </c>
      <c r="AS66" s="288">
        <v>0.16</v>
      </c>
      <c r="AT66" s="292"/>
      <c r="AU66" s="510">
        <v>0</v>
      </c>
      <c r="AV66" s="510">
        <v>0</v>
      </c>
      <c r="AW66" s="292"/>
      <c r="AX66" s="524">
        <v>0</v>
      </c>
      <c r="AY66" s="403">
        <v>0</v>
      </c>
      <c r="AZ66" s="426">
        <v>0</v>
      </c>
      <c r="BA66" s="426">
        <v>0</v>
      </c>
      <c r="BB66" s="426">
        <v>0</v>
      </c>
      <c r="BC66" s="426">
        <v>0</v>
      </c>
      <c r="BD66" s="426">
        <v>0</v>
      </c>
      <c r="BE66" s="426">
        <v>0</v>
      </c>
      <c r="BF66" s="426">
        <v>0</v>
      </c>
      <c r="BG66" s="426">
        <v>0</v>
      </c>
      <c r="BH66" s="426">
        <v>0</v>
      </c>
      <c r="BI66" s="494">
        <v>0</v>
      </c>
      <c r="BJ66" s="293">
        <v>2.18</v>
      </c>
      <c r="BK66" s="297">
        <v>5.970149253731338</v>
      </c>
      <c r="BL66" s="297">
        <v>4.6875</v>
      </c>
      <c r="BM66" s="297">
        <v>300</v>
      </c>
      <c r="BN66" s="297">
        <v>0</v>
      </c>
      <c r="BO66" s="297">
        <v>0</v>
      </c>
      <c r="BP66" s="297">
        <v>0</v>
      </c>
      <c r="BQ66" s="298">
        <v>0</v>
      </c>
      <c r="BR66" s="299">
        <v>0</v>
      </c>
      <c r="BS66" s="299">
        <v>0</v>
      </c>
      <c r="BT66" s="299">
        <v>0</v>
      </c>
      <c r="BU66" s="299">
        <v>0</v>
      </c>
      <c r="BV66" s="299">
        <v>0</v>
      </c>
      <c r="BW66" s="299">
        <v>0</v>
      </c>
      <c r="BX66" s="299">
        <v>0</v>
      </c>
      <c r="BY66" s="299">
        <v>0</v>
      </c>
      <c r="BZ66" s="299">
        <v>0</v>
      </c>
      <c r="CA66" s="300">
        <v>0</v>
      </c>
      <c r="CB66" s="297">
        <v>18.27397936786655</v>
      </c>
      <c r="CC66" s="297">
        <v>70.45259727414104</v>
      </c>
      <c r="CD66" t="s" s="146">
        <v>285</v>
      </c>
      <c r="CE66" t="s" s="502">
        <v>143</v>
      </c>
      <c r="CF66" t="s" s="502">
        <v>143</v>
      </c>
      <c r="CG66" s="297">
        <v>38.67236459976539</v>
      </c>
      <c r="CH66" s="302">
        <v>0.781</v>
      </c>
      <c r="CI66" s="303">
        <v>0.8000564</v>
      </c>
      <c r="CJ66" s="304">
        <v>0.84005922</v>
      </c>
      <c r="CK66" s="304">
        <v>0.882062181</v>
      </c>
      <c r="CL66" s="305">
        <v>0.926165290050</v>
      </c>
      <c r="CM66" s="303">
        <v>4.229343091050001</v>
      </c>
      <c r="CN66" s="300">
        <v>29.63800344113525</v>
      </c>
      <c r="CO66" s="306">
        <v>0.58</v>
      </c>
      <c r="CP66" s="307">
        <v>12.8</v>
      </c>
      <c r="CQ66" s="308">
        <v>-4.7</v>
      </c>
      <c r="CR66" s="307">
        <v>3.7</v>
      </c>
      <c r="CS66" s="308">
        <v>4.5</v>
      </c>
    </row>
    <row r="67" ht="11.25" customHeight="1">
      <c r="A67" t="s" s="173">
        <v>534</v>
      </c>
      <c r="B67" t="s" s="110">
        <v>535</v>
      </c>
      <c r="C67" t="s" s="110">
        <v>313</v>
      </c>
      <c r="D67" s="174">
        <v>12</v>
      </c>
      <c r="E67" s="219">
        <v>293</v>
      </c>
      <c r="F67" t="s" s="118">
        <v>129</v>
      </c>
      <c r="G67" t="s" s="113">
        <v>129</v>
      </c>
      <c r="H67" s="330">
        <v>2.28</v>
      </c>
      <c r="I67" s="177">
        <v>3.508771929824562</v>
      </c>
      <c r="J67" s="311">
        <v>0.019</v>
      </c>
      <c r="K67" s="311">
        <v>0.02</v>
      </c>
      <c r="L67" s="177">
        <v>5.263157894736836</v>
      </c>
      <c r="M67" s="389">
        <v>42550</v>
      </c>
      <c r="N67" s="389">
        <v>42552</v>
      </c>
      <c r="O67" s="389">
        <v>42580</v>
      </c>
      <c r="P67" t="s" s="173">
        <v>205</v>
      </c>
      <c r="Q67" t="s" s="646">
        <v>522</v>
      </c>
      <c r="R67" s="180">
        <v>0.08</v>
      </c>
      <c r="S67" s="181">
        <v>57.14285714285714</v>
      </c>
      <c r="T67" s="182">
        <v>98.61424683949298</v>
      </c>
      <c r="U67" s="177">
        <v>16.28571428571428</v>
      </c>
      <c r="V67" s="183">
        <v>12</v>
      </c>
      <c r="W67" s="331">
        <v>0.14</v>
      </c>
      <c r="X67" t="s" s="332">
        <v>143</v>
      </c>
      <c r="Y67" s="333">
        <v>1.94</v>
      </c>
      <c r="Z67" s="334">
        <v>5.45</v>
      </c>
      <c r="AA67" t="s" s="335">
        <v>143</v>
      </c>
      <c r="AB67" t="s" s="332">
        <v>143</v>
      </c>
      <c r="AC67" t="s" s="336">
        <v>143</v>
      </c>
      <c r="AD67" t="s" s="335">
        <v>143</v>
      </c>
      <c r="AE67" t="s" s="335">
        <v>143</v>
      </c>
      <c r="AF67" s="190">
        <v>0</v>
      </c>
      <c r="AG67" s="337">
        <v>74</v>
      </c>
      <c r="AH67" t="s" s="335">
        <v>143</v>
      </c>
      <c r="AI67" t="s" s="335">
        <v>143</v>
      </c>
      <c r="AJ67" t="s" s="338">
        <v>143</v>
      </c>
      <c r="AK67" s="195">
        <v>1.07349247396121</v>
      </c>
      <c r="AL67" s="196">
        <v>6.849315068493156</v>
      </c>
      <c r="AM67" s="196">
        <v>14.47142425533319</v>
      </c>
      <c r="AN67" s="196">
        <v>13.17983656310018</v>
      </c>
      <c r="AO67" s="197">
        <v>12.27753047440221</v>
      </c>
      <c r="AP67" s="194">
        <v>0.078</v>
      </c>
      <c r="AQ67" s="194">
        <v>0.073</v>
      </c>
      <c r="AR67" s="194">
        <v>0.066</v>
      </c>
      <c r="AS67" s="194">
        <v>0.052</v>
      </c>
      <c r="AT67" s="199"/>
      <c r="AU67" s="194">
        <v>0.048</v>
      </c>
      <c r="AV67" s="194">
        <v>0.042</v>
      </c>
      <c r="AW67" s="199"/>
      <c r="AX67" s="200">
        <v>0.033</v>
      </c>
      <c r="AY67" s="201">
        <v>0.03</v>
      </c>
      <c r="AZ67" s="202">
        <v>0.02875</v>
      </c>
      <c r="BA67" s="202">
        <v>0.026</v>
      </c>
      <c r="BB67" s="202">
        <v>0.0245</v>
      </c>
      <c r="BC67" s="203">
        <v>0.02</v>
      </c>
      <c r="BD67" s="203">
        <v>0.02</v>
      </c>
      <c r="BE67" s="203">
        <v>0.02</v>
      </c>
      <c r="BF67" s="202">
        <v>0.02</v>
      </c>
      <c r="BG67" s="203">
        <v>0.018</v>
      </c>
      <c r="BH67" s="202">
        <v>0.005</v>
      </c>
      <c r="BI67" s="204">
        <v>0</v>
      </c>
      <c r="BJ67" s="200">
        <v>0.6042500000000002</v>
      </c>
      <c r="BK67" s="205">
        <v>6.849315068493156</v>
      </c>
      <c r="BL67" s="205">
        <v>10.6060606060606</v>
      </c>
      <c r="BM67" s="205">
        <v>26.92307692307694</v>
      </c>
      <c r="BN67" s="205">
        <v>8.333333333333325</v>
      </c>
      <c r="BO67" s="205">
        <v>14.28571428571428</v>
      </c>
      <c r="BP67" s="205">
        <v>27.27272727272727</v>
      </c>
      <c r="BQ67" s="206">
        <v>10</v>
      </c>
      <c r="BR67" s="207">
        <v>4.347826086956519</v>
      </c>
      <c r="BS67" s="207">
        <v>10.57692307692308</v>
      </c>
      <c r="BT67" s="207">
        <v>6.122448979591821</v>
      </c>
      <c r="BU67" s="207">
        <v>22.5</v>
      </c>
      <c r="BV67" s="207">
        <v>0</v>
      </c>
      <c r="BW67" s="207">
        <v>0</v>
      </c>
      <c r="BX67" s="207">
        <v>0</v>
      </c>
      <c r="BY67" s="207">
        <v>11.11111111111112</v>
      </c>
      <c r="BZ67" s="207">
        <v>260</v>
      </c>
      <c r="CA67" s="208">
        <v>0</v>
      </c>
      <c r="CB67" s="205">
        <v>24.64285510258753</v>
      </c>
      <c r="CC67" s="205">
        <v>59.44644266567151</v>
      </c>
      <c r="CD67" t="s" s="110">
        <v>157</v>
      </c>
      <c r="CE67" s="209">
        <v>0.4028942072104584</v>
      </c>
      <c r="CF67" s="209">
        <v>16.68860849292474</v>
      </c>
      <c r="CG67" s="205">
        <v>50.04337933875785</v>
      </c>
      <c r="CH67" s="315">
        <v>0.08034000000000001</v>
      </c>
      <c r="CI67" s="211">
        <v>0.08275020000000001</v>
      </c>
      <c r="CJ67" s="212">
        <v>0.08523270600000002</v>
      </c>
      <c r="CK67" s="212">
        <v>0.08778968718000002</v>
      </c>
      <c r="CL67" s="210">
        <v>0.09042337779540002</v>
      </c>
      <c r="CM67" s="211">
        <v>0.4265359709754001</v>
      </c>
      <c r="CN67" s="208">
        <v>18.70771802523685</v>
      </c>
      <c r="CO67" t="s" s="335">
        <v>143</v>
      </c>
      <c r="CP67" s="341">
        <v>8.1</v>
      </c>
      <c r="CQ67" s="342">
        <v>-5.8</v>
      </c>
      <c r="CR67" s="341">
        <v>1.5</v>
      </c>
      <c r="CS67" s="342">
        <v>3.3</v>
      </c>
    </row>
    <row r="68" ht="11.25" customHeight="1">
      <c r="A68" t="s" s="116">
        <v>536</v>
      </c>
      <c r="B68" t="s" s="116">
        <v>537</v>
      </c>
      <c r="C68" t="s" s="116">
        <v>128</v>
      </c>
      <c r="D68" s="218">
        <v>24</v>
      </c>
      <c r="E68" s="219">
        <v>130</v>
      </c>
      <c r="F68" t="s" s="220">
        <v>55</v>
      </c>
      <c r="G68" t="s" s="221">
        <v>55</v>
      </c>
      <c r="H68" s="222">
        <v>35.3</v>
      </c>
      <c r="I68" s="223">
        <v>2.8328611898017</v>
      </c>
      <c r="J68" s="505">
        <v>0.2427184466019418</v>
      </c>
      <c r="K68" s="318">
        <v>0.25</v>
      </c>
      <c r="L68" s="223">
        <v>3</v>
      </c>
      <c r="M68" s="226">
        <v>43069</v>
      </c>
      <c r="N68" s="226">
        <v>43070</v>
      </c>
      <c r="O68" s="226">
        <v>43084</v>
      </c>
      <c r="P68" t="s" s="227">
        <v>182</v>
      </c>
      <c r="Q68" t="s" s="440">
        <v>538</v>
      </c>
      <c r="R68" s="225">
        <v>1</v>
      </c>
      <c r="S68" s="228">
        <v>50.25125628140703</v>
      </c>
      <c r="T68" s="229">
        <v>26.81909192646008</v>
      </c>
      <c r="U68" s="223">
        <v>17.73869346733668</v>
      </c>
      <c r="V68" s="230">
        <v>12</v>
      </c>
      <c r="W68" s="222">
        <v>1.99</v>
      </c>
      <c r="X68" s="231">
        <v>2.57</v>
      </c>
      <c r="Y68" s="232">
        <v>5.83</v>
      </c>
      <c r="Z68" s="233">
        <v>2.04</v>
      </c>
      <c r="AA68" s="222">
        <v>11.3</v>
      </c>
      <c r="AB68" s="234">
        <v>6.4</v>
      </c>
      <c r="AC68" s="235">
        <v>16.83</v>
      </c>
      <c r="AD68" s="236">
        <v>3.3</v>
      </c>
      <c r="AE68" s="236">
        <v>6.9</v>
      </c>
      <c r="AF68" s="237">
        <v>2</v>
      </c>
      <c r="AG68" s="372">
        <v>480</v>
      </c>
      <c r="AH68" s="239">
        <v>3</v>
      </c>
      <c r="AI68" s="240">
        <v>0.08</v>
      </c>
      <c r="AJ68" s="241">
        <v>0.6664303843808158</v>
      </c>
      <c r="AK68" s="242">
        <v>0.7285350056074646</v>
      </c>
      <c r="AL68" s="243">
        <v>2.253731343283594</v>
      </c>
      <c r="AM68" s="243">
        <v>1.581619579917715</v>
      </c>
      <c r="AN68" s="243">
        <v>2.199220268456692</v>
      </c>
      <c r="AO68" s="244">
        <v>3.018688534565261</v>
      </c>
      <c r="AP68" s="241">
        <v>0.9496653784522575</v>
      </c>
      <c r="AQ68" s="241">
        <v>0.9287342045876696</v>
      </c>
      <c r="AR68" s="241">
        <v>0.9105237299879114</v>
      </c>
      <c r="AS68" s="241">
        <v>0.9059937611820014</v>
      </c>
      <c r="AT68" s="245"/>
      <c r="AU68" s="241">
        <v>0.8751669838407451</v>
      </c>
      <c r="AV68" s="241">
        <v>0.8517903069309294</v>
      </c>
      <c r="AW68" s="245"/>
      <c r="AX68" s="246">
        <v>0.8028978839553419</v>
      </c>
      <c r="AY68" s="247">
        <v>0.7795125086945067</v>
      </c>
      <c r="AZ68" s="248">
        <v>0.7659728858079444</v>
      </c>
      <c r="BA68" s="248">
        <v>0.7265254854027163</v>
      </c>
      <c r="BB68" s="248">
        <v>0.7053593651044767</v>
      </c>
      <c r="BC68" s="248">
        <v>0.6706695602632727</v>
      </c>
      <c r="BD68" s="248">
        <v>0.6303296126165525</v>
      </c>
      <c r="BE68" s="248">
        <v>0.574696824287482</v>
      </c>
      <c r="BF68" s="248">
        <v>0.5198131381075212</v>
      </c>
      <c r="BG68" s="248">
        <v>0.4546890661657986</v>
      </c>
      <c r="BH68" s="248">
        <v>0.3990562778367284</v>
      </c>
      <c r="BI68" s="249">
        <v>0.3525641295611523</v>
      </c>
      <c r="BJ68" s="246">
        <v>12.803961102785</v>
      </c>
      <c r="BK68" s="250">
        <v>2.253731343283594</v>
      </c>
      <c r="BL68" s="250">
        <v>2</v>
      </c>
      <c r="BM68" s="250">
        <v>0.5000000000000115</v>
      </c>
      <c r="BN68" s="250">
        <v>3.522388059701509</v>
      </c>
      <c r="BO68" s="250">
        <v>2.74441687344904</v>
      </c>
      <c r="BP68" s="250">
        <v>6.089494561217079</v>
      </c>
      <c r="BQ68" s="251">
        <v>3</v>
      </c>
      <c r="BR68" s="252">
        <v>1.767637358635854</v>
      </c>
      <c r="BS68" s="252">
        <v>5.429596235479917</v>
      </c>
      <c r="BT68" s="252">
        <v>3.000756968060458</v>
      </c>
      <c r="BU68" s="252">
        <v>5.172413793103492</v>
      </c>
      <c r="BV68" s="252">
        <v>6.399817942753105</v>
      </c>
      <c r="BW68" s="252">
        <v>9.680371628648698</v>
      </c>
      <c r="BX68" s="252">
        <v>10.5583491752008</v>
      </c>
      <c r="BY68" s="252">
        <v>14.32277061132927</v>
      </c>
      <c r="BZ68" s="252">
        <v>13.94108836744878</v>
      </c>
      <c r="CA68" s="253">
        <v>13.18686286476347</v>
      </c>
      <c r="CB68" s="250">
        <v>6.092335046063241</v>
      </c>
      <c r="CC68" s="250">
        <v>4.420989536229974</v>
      </c>
      <c r="CD68" t="s" s="116">
        <v>132</v>
      </c>
      <c r="CE68" s="254">
        <v>-12.70661200907829</v>
      </c>
      <c r="CF68" s="254">
        <v>5.032081458258392</v>
      </c>
      <c r="CG68" s="250">
        <v>54.61380241126889</v>
      </c>
      <c r="CH68" s="255">
        <v>1.010443962673202</v>
      </c>
      <c r="CI68" s="256">
        <v>1.111488358940522</v>
      </c>
      <c r="CJ68" s="257">
        <v>1.188181055707418</v>
      </c>
      <c r="CK68" s="257">
        <v>1.27016554855123</v>
      </c>
      <c r="CL68" s="258">
        <v>1.357806971401265</v>
      </c>
      <c r="CM68" s="256">
        <v>5.938085897273638</v>
      </c>
      <c r="CN68" s="253">
        <v>16.82177308009529</v>
      </c>
      <c r="CO68" s="259">
        <v>0.61</v>
      </c>
      <c r="CP68" s="260">
        <v>19</v>
      </c>
      <c r="CQ68" s="261">
        <v>-12.8</v>
      </c>
      <c r="CR68" s="262">
        <v>6.1</v>
      </c>
      <c r="CS68" s="263">
        <v>7.8</v>
      </c>
    </row>
    <row r="69" ht="11.25" customHeight="1">
      <c r="A69" t="s" s="116">
        <v>539</v>
      </c>
      <c r="B69" t="s" s="116">
        <v>540</v>
      </c>
      <c r="C69" t="s" s="116">
        <v>160</v>
      </c>
      <c r="D69" s="218">
        <v>20</v>
      </c>
      <c r="E69" s="219">
        <v>156</v>
      </c>
      <c r="F69" t="s" s="220">
        <v>55</v>
      </c>
      <c r="G69" t="s" s="221">
        <v>55</v>
      </c>
      <c r="H69" s="493">
        <v>40.62</v>
      </c>
      <c r="I69" s="223">
        <v>2.28163466272772</v>
      </c>
      <c r="J69" s="318">
        <v>0.2283</v>
      </c>
      <c r="K69" s="318">
        <v>0.2317</v>
      </c>
      <c r="L69" s="223">
        <v>1.489268506351293</v>
      </c>
      <c r="M69" s="226">
        <v>42866</v>
      </c>
      <c r="N69" s="226">
        <v>42870</v>
      </c>
      <c r="O69" s="226">
        <v>42881</v>
      </c>
      <c r="P69" t="s" s="227">
        <v>541</v>
      </c>
      <c r="Q69" s="319"/>
      <c r="R69" s="225">
        <v>0.9268</v>
      </c>
      <c r="S69" s="228">
        <v>63.47945205479451</v>
      </c>
      <c r="T69" s="229">
        <v>79.64805776165306</v>
      </c>
      <c r="U69" s="223">
        <v>27.82191780821918</v>
      </c>
      <c r="V69" s="230">
        <v>12</v>
      </c>
      <c r="W69" s="222">
        <v>1.46</v>
      </c>
      <c r="X69" s="231">
        <v>6.96</v>
      </c>
      <c r="Y69" s="232">
        <v>4.5</v>
      </c>
      <c r="Z69" s="233">
        <v>2.61</v>
      </c>
      <c r="AA69" s="222">
        <v>9.6</v>
      </c>
      <c r="AB69" s="234">
        <v>12.6</v>
      </c>
      <c r="AC69" s="235">
        <v>6.16</v>
      </c>
      <c r="AD69" s="236">
        <v>11.3</v>
      </c>
      <c r="AE69" s="236">
        <v>4</v>
      </c>
      <c r="AF69" s="237">
        <v>4</v>
      </c>
      <c r="AG69" s="372">
        <v>364</v>
      </c>
      <c r="AH69" s="239">
        <v>3.9</v>
      </c>
      <c r="AI69" s="240">
        <v>0.8</v>
      </c>
      <c r="AJ69" s="241">
        <v>0.2979868138595803</v>
      </c>
      <c r="AK69" s="242">
        <v>0.8623477598615982</v>
      </c>
      <c r="AL69" s="243">
        <v>3.034814475492431</v>
      </c>
      <c r="AM69" s="243">
        <v>3.027242072915715</v>
      </c>
      <c r="AN69" s="243">
        <v>3.367250996613258</v>
      </c>
      <c r="AO69" s="244">
        <v>3.904748354832721</v>
      </c>
      <c r="AP69" s="241">
        <v>0.8996999999999999</v>
      </c>
      <c r="AQ69" s="241">
        <v>0.8732</v>
      </c>
      <c r="AR69" s="241">
        <v>0.8479</v>
      </c>
      <c r="AS69" s="241">
        <v>0.8227</v>
      </c>
      <c r="AT69" s="245"/>
      <c r="AU69" s="241">
        <v>0.7961</v>
      </c>
      <c r="AV69" s="241">
        <v>0.7624</v>
      </c>
      <c r="AW69" s="245"/>
      <c r="AX69" s="246">
        <v>0.7529</v>
      </c>
      <c r="AY69" s="247">
        <v>0.7225</v>
      </c>
      <c r="AZ69" s="248">
        <v>0.7072000000000001</v>
      </c>
      <c r="BA69" s="248">
        <v>0.664</v>
      </c>
      <c r="BB69" s="248">
        <v>0.6133999999999999</v>
      </c>
      <c r="BC69" s="248">
        <v>0.5805</v>
      </c>
      <c r="BD69" s="248">
        <v>0.5533</v>
      </c>
      <c r="BE69" s="248">
        <v>0.53268</v>
      </c>
      <c r="BF69" s="248">
        <v>0.51556</v>
      </c>
      <c r="BG69" s="248">
        <v>0.49334</v>
      </c>
      <c r="BH69" s="248">
        <v>0.48666</v>
      </c>
      <c r="BI69" s="249">
        <v>0.4711</v>
      </c>
      <c r="BJ69" s="246">
        <v>12.09514</v>
      </c>
      <c r="BK69" s="250">
        <v>3.034814475492431</v>
      </c>
      <c r="BL69" s="250">
        <v>2.983842434249317</v>
      </c>
      <c r="BM69" s="250">
        <v>3.063084964142448</v>
      </c>
      <c r="BN69" s="250">
        <v>3.341288782816232</v>
      </c>
      <c r="BO69" s="250">
        <v>4.42025183630641</v>
      </c>
      <c r="BP69" s="250">
        <v>1.261787754017796</v>
      </c>
      <c r="BQ69" s="251">
        <v>4.207612456747412</v>
      </c>
      <c r="BR69" s="252">
        <v>2.163461538461542</v>
      </c>
      <c r="BS69" s="252">
        <v>6.506024096385543</v>
      </c>
      <c r="BT69" s="252">
        <v>8.249103358330622</v>
      </c>
      <c r="BU69" s="252">
        <v>5.667527993109367</v>
      </c>
      <c r="BV69" s="252">
        <v>4.915958792698349</v>
      </c>
      <c r="BW69" s="252">
        <v>3.870991965157322</v>
      </c>
      <c r="BX69" s="252">
        <v>3.320661028784233</v>
      </c>
      <c r="BY69" s="252">
        <v>4.50399318928123</v>
      </c>
      <c r="BZ69" s="252">
        <v>1.372621542760855</v>
      </c>
      <c r="CA69" s="253">
        <v>3.302908087454903</v>
      </c>
      <c r="CB69" s="250">
        <v>3.893290252717413</v>
      </c>
      <c r="CC69" s="250">
        <v>1.719243335517305</v>
      </c>
      <c r="CD69" t="s" s="116">
        <v>161</v>
      </c>
      <c r="CE69" s="254">
        <v>-22.1730321488782</v>
      </c>
      <c r="CF69" s="254">
        <v>5.648885659340978</v>
      </c>
      <c r="CG69" s="250">
        <v>48.03817034316003</v>
      </c>
      <c r="CH69" s="255">
        <v>0.98967</v>
      </c>
      <c r="CI69" s="256">
        <v>1.050633672</v>
      </c>
      <c r="CJ69" s="257">
        <v>1.092659018880</v>
      </c>
      <c r="CK69" s="257">
        <v>1.1363653796352</v>
      </c>
      <c r="CL69" s="258">
        <v>1.181819994820608</v>
      </c>
      <c r="CM69" s="256">
        <v>5.451148065335809</v>
      </c>
      <c r="CN69" s="253">
        <v>13.41986229772479</v>
      </c>
      <c r="CO69" s="259">
        <v>0.09</v>
      </c>
      <c r="CP69" s="260">
        <v>49.9</v>
      </c>
      <c r="CQ69" s="261">
        <v>-6</v>
      </c>
      <c r="CR69" s="262">
        <v>4.5</v>
      </c>
      <c r="CS69" s="263">
        <v>11.4</v>
      </c>
    </row>
    <row r="70" ht="11.25" customHeight="1">
      <c r="A70" t="s" s="116">
        <v>1136</v>
      </c>
      <c r="B70" t="s" s="116">
        <v>1137</v>
      </c>
      <c r="C70" t="s" s="227">
        <v>146</v>
      </c>
      <c r="D70" s="218">
        <v>7</v>
      </c>
      <c r="E70" s="85">
        <v>478</v>
      </c>
      <c r="F70" t="s" s="220">
        <v>55</v>
      </c>
      <c r="G70" t="s" s="221">
        <v>141</v>
      </c>
      <c r="H70" s="493">
        <v>63.33</v>
      </c>
      <c r="I70" s="223">
        <v>2.46328754144955</v>
      </c>
      <c r="J70" s="224">
        <v>0.38</v>
      </c>
      <c r="K70" s="224">
        <v>0.39</v>
      </c>
      <c r="L70" s="223">
        <v>2.631578947368429</v>
      </c>
      <c r="M70" s="226">
        <v>42795</v>
      </c>
      <c r="N70" s="226">
        <v>42797</v>
      </c>
      <c r="O70" s="226">
        <v>42811</v>
      </c>
      <c r="P70" t="s" s="227">
        <v>318</v>
      </c>
      <c r="Q70" s="395"/>
      <c r="R70" s="225">
        <v>1.56</v>
      </c>
      <c r="S70" s="228">
        <v>62.90322580645162</v>
      </c>
      <c r="T70" s="229">
        <v>83.28777537563859</v>
      </c>
      <c r="U70" s="223">
        <v>25.53629032258064</v>
      </c>
      <c r="V70" s="230">
        <v>12</v>
      </c>
      <c r="W70" s="222">
        <v>2.48</v>
      </c>
      <c r="X70" s="231">
        <v>2.56</v>
      </c>
      <c r="Y70" s="232">
        <v>1.94</v>
      </c>
      <c r="Z70" s="233">
        <v>2.96</v>
      </c>
      <c r="AA70" s="222">
        <v>12</v>
      </c>
      <c r="AB70" s="234">
        <v>12.8</v>
      </c>
      <c r="AC70" s="235">
        <v>12.31</v>
      </c>
      <c r="AD70" s="236">
        <v>12.6</v>
      </c>
      <c r="AE70" s="236">
        <v>9.98</v>
      </c>
      <c r="AF70" s="237">
        <v>20</v>
      </c>
      <c r="AG70" s="238">
        <v>11357</v>
      </c>
      <c r="AH70" s="239">
        <v>0.2</v>
      </c>
      <c r="AI70" s="240">
        <v>0.8100000000000001</v>
      </c>
      <c r="AJ70" s="241">
        <v>0.2271234405592717</v>
      </c>
      <c r="AK70" s="242">
        <v>1.196361473679171</v>
      </c>
      <c r="AL70" s="243">
        <v>2.702702702702697</v>
      </c>
      <c r="AM70" s="243">
        <v>2.779188435502311</v>
      </c>
      <c r="AN70" s="243">
        <v>2.861755351046824</v>
      </c>
      <c r="AO70" s="244">
        <v>2.392049070458668</v>
      </c>
      <c r="AP70" s="241">
        <v>1.52</v>
      </c>
      <c r="AQ70" s="241">
        <v>1.48</v>
      </c>
      <c r="AR70" s="241">
        <v>1.44</v>
      </c>
      <c r="AS70" s="241">
        <v>1.4</v>
      </c>
      <c r="AT70" s="245"/>
      <c r="AU70" s="241">
        <v>1.36</v>
      </c>
      <c r="AV70" s="241">
        <v>1.32</v>
      </c>
      <c r="AW70" s="245"/>
      <c r="AX70" s="583">
        <v>1.28</v>
      </c>
      <c r="AY70" s="394">
        <v>1.28</v>
      </c>
      <c r="AZ70" s="248">
        <v>1.28</v>
      </c>
      <c r="BA70" s="248">
        <v>1.24</v>
      </c>
      <c r="BB70" s="248">
        <v>1.2</v>
      </c>
      <c r="BC70" s="248">
        <v>1.12</v>
      </c>
      <c r="BD70" s="248">
        <v>1</v>
      </c>
      <c r="BE70" s="248">
        <v>0.72</v>
      </c>
      <c r="BF70" s="248">
        <v>0.58</v>
      </c>
      <c r="BG70" s="248">
        <v>0.52</v>
      </c>
      <c r="BH70" s="248">
        <v>0.46</v>
      </c>
      <c r="BI70" s="249">
        <v>0.4</v>
      </c>
      <c r="BJ70" s="246">
        <v>19.6</v>
      </c>
      <c r="BK70" s="250">
        <v>2.702702702702697</v>
      </c>
      <c r="BL70" s="250">
        <v>2.77777777777779</v>
      </c>
      <c r="BM70" s="250">
        <v>2.857142857142869</v>
      </c>
      <c r="BN70" s="250">
        <v>2.941176470588225</v>
      </c>
      <c r="BO70" s="250">
        <v>3.030303030303028</v>
      </c>
      <c r="BP70" s="250">
        <v>3.125</v>
      </c>
      <c r="BQ70" s="251">
        <v>0</v>
      </c>
      <c r="BR70" s="252">
        <v>0</v>
      </c>
      <c r="BS70" s="252">
        <v>3.2258064516129</v>
      </c>
      <c r="BT70" s="252">
        <v>3.333333333333344</v>
      </c>
      <c r="BU70" s="252">
        <v>7.14285714285714</v>
      </c>
      <c r="BV70" s="252">
        <v>12</v>
      </c>
      <c r="BW70" s="252">
        <v>38.88888888888889</v>
      </c>
      <c r="BX70" s="252">
        <v>24.13793103448276</v>
      </c>
      <c r="BY70" s="252">
        <v>11.53846153846152</v>
      </c>
      <c r="BZ70" s="252">
        <v>13.04347826086956</v>
      </c>
      <c r="CA70" s="253">
        <v>15</v>
      </c>
      <c r="CB70" s="250">
        <v>8.573227028765924</v>
      </c>
      <c r="CC70" s="250">
        <v>9.825148370056016</v>
      </c>
      <c r="CD70" t="s" s="116">
        <v>132</v>
      </c>
      <c r="CE70" s="254">
        <v>-20.21124743008427</v>
      </c>
      <c r="CF70" s="254">
        <v>5.325042892496374</v>
      </c>
      <c r="CG70" s="250">
        <v>57.5762991550192</v>
      </c>
      <c r="CH70" s="255">
        <v>1.672</v>
      </c>
      <c r="CI70" s="256">
        <v>1.8392</v>
      </c>
      <c r="CJ70" s="257">
        <v>2.02275216</v>
      </c>
      <c r="CK70" s="257">
        <v>2.224622825568001</v>
      </c>
      <c r="CL70" s="258">
        <v>2.446640183559687</v>
      </c>
      <c r="CM70" s="256">
        <v>10.20521516912769</v>
      </c>
      <c r="CN70" s="253">
        <v>16.11434575892577</v>
      </c>
      <c r="CO70" s="259">
        <v>1.24</v>
      </c>
      <c r="CP70" s="260">
        <v>34.3</v>
      </c>
      <c r="CQ70" s="261">
        <v>0.2</v>
      </c>
      <c r="CR70" s="260">
        <v>4.5</v>
      </c>
      <c r="CS70" s="261">
        <v>10</v>
      </c>
    </row>
    <row r="71" ht="11.25" customHeight="1">
      <c r="A71" t="s" s="273">
        <v>1138</v>
      </c>
      <c r="B71" t="s" s="146">
        <v>1139</v>
      </c>
      <c r="C71" t="s" s="146">
        <v>220</v>
      </c>
      <c r="D71" s="267">
        <v>8</v>
      </c>
      <c r="E71" s="85">
        <v>394</v>
      </c>
      <c r="F71" t="s" s="151">
        <v>55</v>
      </c>
      <c r="G71" t="s" s="152">
        <v>55</v>
      </c>
      <c r="H71" s="496">
        <v>67.98</v>
      </c>
      <c r="I71" s="269">
        <v>1.323918799646955</v>
      </c>
      <c r="J71" s="365">
        <v>0.1908</v>
      </c>
      <c r="K71" s="270">
        <v>0.225</v>
      </c>
      <c r="L71" s="269">
        <v>17.9245283018868</v>
      </c>
      <c r="M71" s="272">
        <v>42885</v>
      </c>
      <c r="N71" s="272">
        <v>42887</v>
      </c>
      <c r="O71" s="272">
        <v>42901</v>
      </c>
      <c r="P71" t="s" s="273">
        <v>182</v>
      </c>
      <c r="Q71" t="s" s="722">
        <v>367</v>
      </c>
      <c r="R71" s="271">
        <v>0.9</v>
      </c>
      <c r="S71" t="s" s="500">
        <v>143</v>
      </c>
      <c r="T71" t="s" s="501">
        <v>143</v>
      </c>
      <c r="U71" t="s" s="368">
        <v>143</v>
      </c>
      <c r="V71" s="277">
        <v>9</v>
      </c>
      <c r="W71" s="268">
        <v>-5.62</v>
      </c>
      <c r="X71" t="s" s="355">
        <v>143</v>
      </c>
      <c r="Y71" s="279">
        <v>1.17</v>
      </c>
      <c r="Z71" s="280">
        <v>1.24</v>
      </c>
      <c r="AA71" s="268">
        <v>1.7</v>
      </c>
      <c r="AB71" s="281">
        <v>-98.90000000000001</v>
      </c>
      <c r="AC71" s="282">
        <v>-25.24</v>
      </c>
      <c r="AD71" s="283">
        <v>-46.1</v>
      </c>
      <c r="AE71" s="283">
        <v>-11.1</v>
      </c>
      <c r="AF71" s="284">
        <v>12</v>
      </c>
      <c r="AG71" s="285">
        <v>4255</v>
      </c>
      <c r="AH71" s="286">
        <v>0.3</v>
      </c>
      <c r="AI71" s="287">
        <v>0.83</v>
      </c>
      <c r="AJ71" t="s" s="368">
        <v>143</v>
      </c>
      <c r="AK71" s="289">
        <v>5.128854325532456</v>
      </c>
      <c r="AL71" s="290">
        <v>3.316188413643739</v>
      </c>
      <c r="AM71" s="290">
        <v>7.812443119908963</v>
      </c>
      <c r="AN71" s="290">
        <v>18.23807152957222</v>
      </c>
      <c r="AO71" s="291">
        <v>3.555973785174493</v>
      </c>
      <c r="AP71" s="510">
        <v>0.7633</v>
      </c>
      <c r="AQ71" s="288">
        <v>0.7388</v>
      </c>
      <c r="AR71" s="510">
        <v>0.6654</v>
      </c>
      <c r="AS71" s="288">
        <v>0.6091</v>
      </c>
      <c r="AT71" s="292"/>
      <c r="AU71" s="288">
        <v>0.4159</v>
      </c>
      <c r="AV71" s="288">
        <v>0.3303</v>
      </c>
      <c r="AW71" s="292"/>
      <c r="AX71" s="293">
        <v>0.2569</v>
      </c>
      <c r="AY71" s="403">
        <v>0.1468</v>
      </c>
      <c r="AZ71" s="426">
        <v>0.4403</v>
      </c>
      <c r="BA71" s="426">
        <v>0.5382</v>
      </c>
      <c r="BB71" s="295">
        <v>0.5382</v>
      </c>
      <c r="BC71" s="295">
        <v>0.491</v>
      </c>
      <c r="BD71" s="426">
        <v>0.4437</v>
      </c>
      <c r="BE71" s="426">
        <v>0.4437</v>
      </c>
      <c r="BF71" s="426">
        <v>0.4437</v>
      </c>
      <c r="BG71" s="295">
        <v>0.4437</v>
      </c>
      <c r="BH71" s="295">
        <v>0.4376</v>
      </c>
      <c r="BI71" s="494">
        <v>0.4194</v>
      </c>
      <c r="BJ71" s="293">
        <v>8.565999999999997</v>
      </c>
      <c r="BK71" s="297">
        <v>3.316188413643739</v>
      </c>
      <c r="BL71" s="297">
        <v>11.03095882176135</v>
      </c>
      <c r="BM71" s="297">
        <v>9.243145624692172</v>
      </c>
      <c r="BN71" s="297">
        <v>46.4534743928829</v>
      </c>
      <c r="BO71" s="297">
        <v>25.91583409022103</v>
      </c>
      <c r="BP71" s="297">
        <v>28.57142857142856</v>
      </c>
      <c r="BQ71" s="298">
        <v>75</v>
      </c>
      <c r="BR71" s="299">
        <v>0</v>
      </c>
      <c r="BS71" s="299">
        <v>0</v>
      </c>
      <c r="BT71" s="299">
        <v>0</v>
      </c>
      <c r="BU71" s="299">
        <v>9.613034623217921</v>
      </c>
      <c r="BV71" s="299">
        <v>10.66035609646157</v>
      </c>
      <c r="BW71" s="299">
        <v>0</v>
      </c>
      <c r="BX71" s="299">
        <v>0</v>
      </c>
      <c r="BY71" s="299">
        <v>0</v>
      </c>
      <c r="BZ71" s="299">
        <v>1.393967093235826</v>
      </c>
      <c r="CA71" s="300">
        <v>4.33953266571292</v>
      </c>
      <c r="CB71" s="297">
        <v>13.26693649372106</v>
      </c>
      <c r="CC71" s="297">
        <v>19.88737142530535</v>
      </c>
      <c r="CD71" t="s" s="146">
        <v>222</v>
      </c>
      <c r="CE71" t="s" s="502">
        <v>143</v>
      </c>
      <c r="CF71" s="301">
        <v>19.56199032921917</v>
      </c>
      <c r="CG71" s="297">
        <v>42.99230265936359</v>
      </c>
      <c r="CH71" s="302">
        <v>0.770933</v>
      </c>
      <c r="CI71" s="303">
        <v>0.7786423299999999</v>
      </c>
      <c r="CJ71" s="304">
        <v>0.7864287532999999</v>
      </c>
      <c r="CK71" s="304">
        <v>0.794293040833</v>
      </c>
      <c r="CL71" s="305">
        <v>0.8022359712413301</v>
      </c>
      <c r="CM71" s="303">
        <v>3.93253309537433</v>
      </c>
      <c r="CN71" s="300">
        <v>5.784838327999895</v>
      </c>
      <c r="CO71" s="306">
        <v>1.07</v>
      </c>
      <c r="CP71" s="307">
        <v>31.7</v>
      </c>
      <c r="CQ71" s="308">
        <v>-1.1</v>
      </c>
      <c r="CR71" s="307">
        <v>5.3</v>
      </c>
      <c r="CS71" s="308">
        <v>8.5</v>
      </c>
    </row>
    <row r="72" ht="11.25" customHeight="1">
      <c r="A72" t="s" s="173">
        <v>1140</v>
      </c>
      <c r="B72" t="s" s="110">
        <v>1141</v>
      </c>
      <c r="C72" t="s" s="110">
        <v>146</v>
      </c>
      <c r="D72" s="174">
        <v>6</v>
      </c>
      <c r="E72" s="85">
        <v>648</v>
      </c>
      <c r="F72" t="s" s="118">
        <v>129</v>
      </c>
      <c r="G72" t="s" s="113">
        <v>129</v>
      </c>
      <c r="H72" s="495">
        <v>42.9</v>
      </c>
      <c r="I72" s="177">
        <v>2.237762237762238</v>
      </c>
      <c r="J72" s="311">
        <v>0.22</v>
      </c>
      <c r="K72" s="311">
        <v>0.24</v>
      </c>
      <c r="L72" s="177">
        <v>9.090909090909083</v>
      </c>
      <c r="M72" s="179">
        <v>42865</v>
      </c>
      <c r="N72" s="179">
        <v>42867</v>
      </c>
      <c r="O72" s="179">
        <v>42885</v>
      </c>
      <c r="P72" t="s" s="173">
        <v>632</v>
      </c>
      <c r="Q72" t="s" s="110">
        <v>583</v>
      </c>
      <c r="R72" s="180">
        <v>0.96</v>
      </c>
      <c r="S72" s="181">
        <v>39.66942148760331</v>
      </c>
      <c r="T72" s="182">
        <v>-25.2073573542197</v>
      </c>
      <c r="U72" s="177">
        <v>17.72727272727273</v>
      </c>
      <c r="V72" s="183">
        <v>12</v>
      </c>
      <c r="W72" s="176">
        <v>2.42</v>
      </c>
      <c r="X72" s="184">
        <v>1.14</v>
      </c>
      <c r="Y72" s="185">
        <v>0.9399999999999999</v>
      </c>
      <c r="Z72" s="186">
        <v>0.71</v>
      </c>
      <c r="AA72" s="176">
        <v>4.1</v>
      </c>
      <c r="AB72" s="187">
        <v>-42.5</v>
      </c>
      <c r="AC72" s="215">
        <v>240.1</v>
      </c>
      <c r="AD72" s="189">
        <v>27.6</v>
      </c>
      <c r="AE72" s="189">
        <v>15.53</v>
      </c>
      <c r="AF72" s="190">
        <v>7</v>
      </c>
      <c r="AG72" s="191">
        <v>2573</v>
      </c>
      <c r="AH72" s="192">
        <v>0.1</v>
      </c>
      <c r="AI72" s="193">
        <v>0.18</v>
      </c>
      <c r="AJ72" s="194">
        <v>0.2795057528722576</v>
      </c>
      <c r="AK72" s="195">
        <v>2.03785528268287</v>
      </c>
      <c r="AL72" s="196">
        <v>4.81927710843375</v>
      </c>
      <c r="AM72" s="196">
        <v>7.008998942569566</v>
      </c>
      <c r="AN72" s="196">
        <v>7.714358779274311</v>
      </c>
      <c r="AO72" s="197">
        <v>3.785528268287153</v>
      </c>
      <c r="AP72" s="194">
        <v>0.87</v>
      </c>
      <c r="AQ72" s="194">
        <v>0.83</v>
      </c>
      <c r="AR72" s="194">
        <v>0.78</v>
      </c>
      <c r="AS72" s="194">
        <v>0.71</v>
      </c>
      <c r="AT72" s="199"/>
      <c r="AU72" s="194">
        <v>0.66</v>
      </c>
      <c r="AV72" s="198">
        <v>0.6</v>
      </c>
      <c r="AW72" s="199"/>
      <c r="AX72" s="398">
        <v>0.6</v>
      </c>
      <c r="AY72" s="370">
        <v>0.6</v>
      </c>
      <c r="AZ72" s="203">
        <v>0.6</v>
      </c>
      <c r="BA72" s="203">
        <v>0.6</v>
      </c>
      <c r="BB72" s="203">
        <v>0.6</v>
      </c>
      <c r="BC72" s="202">
        <v>0.6</v>
      </c>
      <c r="BD72" s="202">
        <v>0.12</v>
      </c>
      <c r="BE72" s="203">
        <v>0</v>
      </c>
      <c r="BF72" s="203">
        <v>0</v>
      </c>
      <c r="BG72" s="203">
        <v>0</v>
      </c>
      <c r="BH72" s="203">
        <v>0</v>
      </c>
      <c r="BI72" s="204">
        <v>0</v>
      </c>
      <c r="BJ72" s="200">
        <v>8.17</v>
      </c>
      <c r="BK72" s="205">
        <v>4.81927710843375</v>
      </c>
      <c r="BL72" s="205">
        <v>6.41025641025641</v>
      </c>
      <c r="BM72" s="205">
        <v>9.859154929577475</v>
      </c>
      <c r="BN72" s="205">
        <v>7.575757575757569</v>
      </c>
      <c r="BO72" s="205">
        <v>10</v>
      </c>
      <c r="BP72" s="205">
        <v>0</v>
      </c>
      <c r="BQ72" s="206">
        <v>0</v>
      </c>
      <c r="BR72" s="207">
        <v>0</v>
      </c>
      <c r="BS72" s="207">
        <v>0</v>
      </c>
      <c r="BT72" s="207">
        <v>0</v>
      </c>
      <c r="BU72" s="207">
        <v>0</v>
      </c>
      <c r="BV72" s="207">
        <v>400</v>
      </c>
      <c r="BW72" s="207">
        <v>0</v>
      </c>
      <c r="BX72" s="207">
        <v>0</v>
      </c>
      <c r="BY72" s="207">
        <v>0</v>
      </c>
      <c r="BZ72" s="207">
        <v>0</v>
      </c>
      <c r="CA72" s="208">
        <v>0</v>
      </c>
      <c r="CB72" s="205">
        <v>25.80379094258972</v>
      </c>
      <c r="CC72" s="205">
        <v>93.61991561587934</v>
      </c>
      <c r="CD72" t="s" s="110">
        <v>132</v>
      </c>
      <c r="CE72" s="209">
        <v>-7.775151710236178</v>
      </c>
      <c r="CF72" s="209">
        <v>9.952121017036548</v>
      </c>
      <c r="CG72" s="205">
        <v>63.49986667324933</v>
      </c>
      <c r="CH72" s="315">
        <v>0.8787</v>
      </c>
      <c r="CI72" s="211">
        <v>0.9665700000000002</v>
      </c>
      <c r="CJ72" s="212">
        <v>1.063227</v>
      </c>
      <c r="CK72" s="212">
        <v>1.1695497</v>
      </c>
      <c r="CL72" s="210">
        <v>1.28650467</v>
      </c>
      <c r="CM72" s="211">
        <v>5.364551370000001</v>
      </c>
      <c r="CN72" s="208">
        <v>12.50478174825175</v>
      </c>
      <c r="CO72" s="213">
        <v>0.75</v>
      </c>
      <c r="CP72" s="214">
        <v>22.4</v>
      </c>
      <c r="CQ72" s="215">
        <v>-25.8</v>
      </c>
      <c r="CR72" s="214">
        <v>2.1</v>
      </c>
      <c r="CS72" s="215">
        <v>-13.5</v>
      </c>
    </row>
    <row r="73" ht="11.25" customHeight="1">
      <c r="A73" t="s" s="116">
        <v>1142</v>
      </c>
      <c r="B73" t="s" s="116">
        <v>1143</v>
      </c>
      <c r="C73" t="s" s="227">
        <v>128</v>
      </c>
      <c r="D73" s="218">
        <v>6</v>
      </c>
      <c r="E73" s="85">
        <v>697</v>
      </c>
      <c r="F73" t="s" s="220">
        <v>141</v>
      </c>
      <c r="G73" t="s" s="221">
        <v>141</v>
      </c>
      <c r="H73" s="493">
        <v>25.3</v>
      </c>
      <c r="I73" s="223">
        <v>2.213438735177866</v>
      </c>
      <c r="J73" s="224">
        <v>0.12</v>
      </c>
      <c r="K73" s="224">
        <v>0.14</v>
      </c>
      <c r="L73" s="223">
        <v>16.66666666666667</v>
      </c>
      <c r="M73" s="226">
        <v>43069</v>
      </c>
      <c r="N73" s="226">
        <v>43070</v>
      </c>
      <c r="O73" s="226">
        <v>43084</v>
      </c>
      <c r="P73" t="s" s="227">
        <v>182</v>
      </c>
      <c r="Q73" s="395"/>
      <c r="R73" s="225">
        <v>0.5600000000000001</v>
      </c>
      <c r="S73" s="228">
        <v>38.35616438356165</v>
      </c>
      <c r="T73" s="229">
        <v>-1.882250095760307</v>
      </c>
      <c r="U73" s="223">
        <v>17.32876712328767</v>
      </c>
      <c r="V73" s="230">
        <v>12</v>
      </c>
      <c r="W73" s="222">
        <v>1.46</v>
      </c>
      <c r="X73" s="231">
        <v>2.6</v>
      </c>
      <c r="Y73" s="232">
        <v>4.5</v>
      </c>
      <c r="Z73" s="233">
        <v>1.25</v>
      </c>
      <c r="AA73" s="222">
        <v>7.4</v>
      </c>
      <c r="AB73" s="234">
        <v>6</v>
      </c>
      <c r="AC73" s="235">
        <v>7.61</v>
      </c>
      <c r="AD73" s="236">
        <v>13.9</v>
      </c>
      <c r="AE73" s="236">
        <v>6.7</v>
      </c>
      <c r="AF73" s="237">
        <v>13</v>
      </c>
      <c r="AG73" s="238">
        <v>3859</v>
      </c>
      <c r="AH73" s="239">
        <v>0.6</v>
      </c>
      <c r="AI73" s="240">
        <v>0.16</v>
      </c>
      <c r="AJ73" s="241">
        <v>4.47964828488924</v>
      </c>
      <c r="AK73" t="s" s="402">
        <v>143</v>
      </c>
      <c r="AL73" s="243">
        <v>9.756097560975618</v>
      </c>
      <c r="AM73" s="243">
        <v>10.89182339303882</v>
      </c>
      <c r="AN73" s="243">
        <v>62.26711115996044</v>
      </c>
      <c r="AO73" s="244">
        <v>-8.876421557423575</v>
      </c>
      <c r="AP73" s="241">
        <v>0.45</v>
      </c>
      <c r="AQ73" s="241">
        <v>0.41</v>
      </c>
      <c r="AR73" s="241">
        <v>0.37</v>
      </c>
      <c r="AS73" s="241">
        <v>0.33</v>
      </c>
      <c r="AT73" s="245"/>
      <c r="AU73" s="241">
        <v>0.23</v>
      </c>
      <c r="AV73" s="321">
        <v>0.04</v>
      </c>
      <c r="AW73" s="245"/>
      <c r="AX73" s="583">
        <v>0.04</v>
      </c>
      <c r="AY73" s="394">
        <v>0.47</v>
      </c>
      <c r="AZ73" s="248">
        <v>1.27</v>
      </c>
      <c r="BA73" s="248">
        <v>1.22</v>
      </c>
      <c r="BB73" s="248">
        <v>1.14</v>
      </c>
      <c r="BC73" s="248">
        <v>1.06</v>
      </c>
      <c r="BD73" s="248">
        <v>0.97667</v>
      </c>
      <c r="BE73" s="248">
        <v>0.88668</v>
      </c>
      <c r="BF73" s="248">
        <v>0.80789</v>
      </c>
      <c r="BG73" s="248">
        <v>0.7393999999999999</v>
      </c>
      <c r="BH73" s="248">
        <v>0.67108</v>
      </c>
      <c r="BI73" s="401">
        <v>0.63912</v>
      </c>
      <c r="BJ73" s="246">
        <v>11.75084</v>
      </c>
      <c r="BK73" s="250">
        <v>9.756097560975618</v>
      </c>
      <c r="BL73" s="250">
        <v>10.81081081081081</v>
      </c>
      <c r="BM73" s="250">
        <v>12.12121212121211</v>
      </c>
      <c r="BN73" s="250">
        <v>43.47826086956521</v>
      </c>
      <c r="BO73" s="250">
        <v>475</v>
      </c>
      <c r="BP73" s="250">
        <v>0</v>
      </c>
      <c r="BQ73" s="251">
        <v>0</v>
      </c>
      <c r="BR73" s="252">
        <v>0</v>
      </c>
      <c r="BS73" s="252">
        <v>4.098360655737698</v>
      </c>
      <c r="BT73" s="252">
        <v>7.017543859649122</v>
      </c>
      <c r="BU73" s="252">
        <v>7.547169811320731</v>
      </c>
      <c r="BV73" s="252">
        <v>8.532052791628697</v>
      </c>
      <c r="BW73" s="252">
        <v>10.14909550232328</v>
      </c>
      <c r="BX73" s="252">
        <v>9.75256532448725</v>
      </c>
      <c r="BY73" s="252">
        <v>9.26291587773871</v>
      </c>
      <c r="BZ73" s="252">
        <v>10.1806043988794</v>
      </c>
      <c r="CA73" s="253">
        <v>5.000625860558272</v>
      </c>
      <c r="CB73" s="250">
        <v>36.62984208499333</v>
      </c>
      <c r="CC73" s="250">
        <v>109.9927898214273</v>
      </c>
      <c r="CD73" t="s" s="116">
        <v>132</v>
      </c>
      <c r="CE73" s="254">
        <v>47.15178277185063</v>
      </c>
      <c r="CF73" s="254">
        <v>64.48054989513831</v>
      </c>
      <c r="CG73" s="250">
        <v>64.04455562980287</v>
      </c>
      <c r="CH73" s="255">
        <v>0.477</v>
      </c>
      <c r="CI73" s="256">
        <v>0.5132997</v>
      </c>
      <c r="CJ73" s="257">
        <v>0.5476907799</v>
      </c>
      <c r="CK73" s="257">
        <v>0.5843860621533</v>
      </c>
      <c r="CL73" s="258">
        <v>0.6235399283175711</v>
      </c>
      <c r="CM73" s="256">
        <v>2.745916470370871</v>
      </c>
      <c r="CN73" s="253">
        <v>10.85342478407459</v>
      </c>
      <c r="CO73" s="259">
        <v>1.2</v>
      </c>
      <c r="CP73" s="260">
        <v>28.8</v>
      </c>
      <c r="CQ73" s="261">
        <v>-5.2</v>
      </c>
      <c r="CR73" s="260">
        <v>7.6</v>
      </c>
      <c r="CS73" s="261">
        <v>3.9</v>
      </c>
    </row>
    <row r="74" ht="11.25" customHeight="1">
      <c r="A74" t="s" s="227">
        <v>542</v>
      </c>
      <c r="B74" t="s" s="116">
        <v>543</v>
      </c>
      <c r="C74" t="s" s="116">
        <v>146</v>
      </c>
      <c r="D74" s="218">
        <v>13</v>
      </c>
      <c r="E74" s="219">
        <v>262</v>
      </c>
      <c r="F74" t="s" s="220">
        <v>129</v>
      </c>
      <c r="G74" t="s" s="221">
        <v>129</v>
      </c>
      <c r="H74" s="493">
        <v>100.65</v>
      </c>
      <c r="I74" s="223">
        <v>2.106308991554893</v>
      </c>
      <c r="J74" s="224">
        <v>0.5</v>
      </c>
      <c r="K74" s="224">
        <v>0.53</v>
      </c>
      <c r="L74" s="223">
        <v>6.000000000000005</v>
      </c>
      <c r="M74" s="323">
        <v>42697</v>
      </c>
      <c r="N74" s="323">
        <v>42702</v>
      </c>
      <c r="O74" s="323">
        <v>42716</v>
      </c>
      <c r="P74" t="s" s="227">
        <v>136</v>
      </c>
      <c r="Q74" s="319"/>
      <c r="R74" s="225">
        <v>2.12</v>
      </c>
      <c r="S74" s="228">
        <v>27.8580814717477</v>
      </c>
      <c r="T74" s="229">
        <v>-11.9133147056276</v>
      </c>
      <c r="U74" s="223">
        <v>13.22601839684626</v>
      </c>
      <c r="V74" s="230">
        <v>12</v>
      </c>
      <c r="W74" s="222">
        <v>7.61</v>
      </c>
      <c r="X74" s="231">
        <v>0.68</v>
      </c>
      <c r="Y74" s="232">
        <v>0.8100000000000001</v>
      </c>
      <c r="Z74" s="233">
        <v>1.32</v>
      </c>
      <c r="AA74" s="222">
        <v>10.4</v>
      </c>
      <c r="AB74" s="234">
        <v>345.1</v>
      </c>
      <c r="AC74" s="235">
        <v>100.85</v>
      </c>
      <c r="AD74" s="236">
        <v>10.6</v>
      </c>
      <c r="AE74" s="236">
        <v>19.4</v>
      </c>
      <c r="AF74" s="237">
        <v>12</v>
      </c>
      <c r="AG74" s="238">
        <v>5444</v>
      </c>
      <c r="AH74" s="239">
        <v>0.8</v>
      </c>
      <c r="AI74" s="240">
        <v>0.27</v>
      </c>
      <c r="AJ74" s="241">
        <v>2.238802522576682</v>
      </c>
      <c r="AK74" s="242">
        <v>1.300925990900377</v>
      </c>
      <c r="AL74" s="243">
        <v>48.17518248175179</v>
      </c>
      <c r="AM74" s="243">
        <v>28.3536633147317</v>
      </c>
      <c r="AN74" s="243">
        <v>23.73130673931283</v>
      </c>
      <c r="AO74" s="244">
        <v>18.24185765009452</v>
      </c>
      <c r="AP74" s="241">
        <v>2.03</v>
      </c>
      <c r="AQ74" s="241">
        <v>1.37</v>
      </c>
      <c r="AR74" s="241">
        <v>1.06</v>
      </c>
      <c r="AS74" s="241">
        <v>0.96</v>
      </c>
      <c r="AT74" s="245"/>
      <c r="AU74" s="241">
        <v>0.8100000000000001</v>
      </c>
      <c r="AV74" s="241">
        <v>0.7</v>
      </c>
      <c r="AW74" s="245"/>
      <c r="AX74" s="246">
        <v>0.63</v>
      </c>
      <c r="AY74" s="247">
        <v>0.59</v>
      </c>
      <c r="AZ74" s="248">
        <v>0.54</v>
      </c>
      <c r="BA74" s="248">
        <v>0.46</v>
      </c>
      <c r="BB74" s="248">
        <v>0.38</v>
      </c>
      <c r="BC74" s="248">
        <v>0.31</v>
      </c>
      <c r="BD74" s="248">
        <v>0.21</v>
      </c>
      <c r="BE74" s="317">
        <v>0</v>
      </c>
      <c r="BF74" s="317">
        <v>0</v>
      </c>
      <c r="BG74" s="317">
        <v>0</v>
      </c>
      <c r="BH74" s="317">
        <v>0</v>
      </c>
      <c r="BI74" s="401">
        <v>0</v>
      </c>
      <c r="BJ74" s="246">
        <v>10.05</v>
      </c>
      <c r="BK74" s="250">
        <v>48.17518248175179</v>
      </c>
      <c r="BL74" s="250">
        <v>29.24528301886793</v>
      </c>
      <c r="BM74" s="250">
        <v>10.41666666666667</v>
      </c>
      <c r="BN74" s="250">
        <v>18.51851851851851</v>
      </c>
      <c r="BO74" s="250">
        <v>15.71428571428573</v>
      </c>
      <c r="BP74" s="250">
        <v>11.11111111111109</v>
      </c>
      <c r="BQ74" s="251">
        <v>6.779661016949157</v>
      </c>
      <c r="BR74" s="252">
        <v>9.259259259259256</v>
      </c>
      <c r="BS74" s="252">
        <v>17.3913043478261</v>
      </c>
      <c r="BT74" s="252">
        <v>21.05263157894737</v>
      </c>
      <c r="BU74" s="252">
        <v>22.58064516129032</v>
      </c>
      <c r="BV74" s="252">
        <v>47.61904761904763</v>
      </c>
      <c r="BW74" s="252">
        <v>0</v>
      </c>
      <c r="BX74" s="252">
        <v>0</v>
      </c>
      <c r="BY74" s="252">
        <v>0</v>
      </c>
      <c r="BZ74" s="252">
        <v>0</v>
      </c>
      <c r="CA74" s="253">
        <v>0</v>
      </c>
      <c r="CB74" s="250">
        <v>15.16844685261892</v>
      </c>
      <c r="CC74" s="250">
        <v>14.83519314580748</v>
      </c>
      <c r="CD74" t="s" s="116">
        <v>132</v>
      </c>
      <c r="CE74" s="254">
        <v>12.61159733402147</v>
      </c>
      <c r="CF74" s="254">
        <v>25.83761573086772</v>
      </c>
      <c r="CG74" s="250">
        <v>81.96159001314061</v>
      </c>
      <c r="CH74" s="255">
        <v>2.233</v>
      </c>
      <c r="CI74" s="256">
        <v>2.4563</v>
      </c>
      <c r="CJ74" s="257">
        <v>2.70193</v>
      </c>
      <c r="CK74" s="257">
        <v>2.972123000000001</v>
      </c>
      <c r="CL74" s="258">
        <v>3.269335300000001</v>
      </c>
      <c r="CM74" s="256">
        <v>13.6326883</v>
      </c>
      <c r="CN74" s="253">
        <v>13.5446480874317</v>
      </c>
      <c r="CO74" s="259">
        <v>0.8</v>
      </c>
      <c r="CP74" s="260">
        <v>28.2</v>
      </c>
      <c r="CQ74" s="261">
        <v>-5.9</v>
      </c>
      <c r="CR74" s="262">
        <v>5</v>
      </c>
      <c r="CS74" s="263">
        <v>1.9</v>
      </c>
    </row>
    <row r="75" ht="11.25" customHeight="1">
      <c r="A75" t="s" s="116">
        <v>1144</v>
      </c>
      <c r="B75" t="s" s="116">
        <v>1145</v>
      </c>
      <c r="C75" t="s" s="227">
        <v>146</v>
      </c>
      <c r="D75" s="218">
        <v>6</v>
      </c>
      <c r="E75" s="85">
        <v>625</v>
      </c>
      <c r="F75" t="s" s="220">
        <v>129</v>
      </c>
      <c r="G75" t="s" s="221">
        <v>129</v>
      </c>
      <c r="H75" s="493">
        <v>37.1</v>
      </c>
      <c r="I75" s="223">
        <v>1.536388140161725</v>
      </c>
      <c r="J75" s="224">
        <v>0.13</v>
      </c>
      <c r="K75" s="224">
        <v>0.1425</v>
      </c>
      <c r="L75" s="223">
        <v>9.615384615384603</v>
      </c>
      <c r="M75" s="226">
        <v>42800</v>
      </c>
      <c r="N75" s="226">
        <v>42802</v>
      </c>
      <c r="O75" s="226">
        <v>42816</v>
      </c>
      <c r="P75" t="s" s="227">
        <v>737</v>
      </c>
      <c r="Q75" t="s" s="227">
        <v>583</v>
      </c>
      <c r="R75" s="225">
        <v>0.57</v>
      </c>
      <c r="S75" s="228">
        <v>6.447963800904977</v>
      </c>
      <c r="T75" s="229">
        <v>-64.64857175254097</v>
      </c>
      <c r="U75" s="223">
        <v>4.196832579185521</v>
      </c>
      <c r="V75" s="230">
        <v>12</v>
      </c>
      <c r="W75" s="222">
        <v>8.84</v>
      </c>
      <c r="X75" s="231">
        <v>1.4</v>
      </c>
      <c r="Y75" s="232">
        <v>2.32</v>
      </c>
      <c r="Z75" s="233">
        <v>0.67</v>
      </c>
      <c r="AA75" s="222">
        <v>17.3</v>
      </c>
      <c r="AB75" s="234">
        <v>-7.3</v>
      </c>
      <c r="AC75" s="235">
        <v>-37</v>
      </c>
      <c r="AD75" s="236">
        <v>10.7</v>
      </c>
      <c r="AE75" s="236">
        <v>3</v>
      </c>
      <c r="AF75" s="237">
        <v>6</v>
      </c>
      <c r="AG75" s="238">
        <v>4443</v>
      </c>
      <c r="AH75" s="239">
        <v>0.7</v>
      </c>
      <c r="AI75" s="240">
        <v>0.19</v>
      </c>
      <c r="AJ75" s="241">
        <v>2.209004470544247</v>
      </c>
      <c r="AK75" s="242">
        <v>1.68569712874636</v>
      </c>
      <c r="AL75" s="243">
        <v>8.333333333333348</v>
      </c>
      <c r="AM75" s="243">
        <v>9.139288306110593</v>
      </c>
      <c r="AN75" s="243">
        <v>23.63634783482345</v>
      </c>
      <c r="AO75" s="244">
        <v>14.02170498587823</v>
      </c>
      <c r="AP75" s="241">
        <v>0.52</v>
      </c>
      <c r="AQ75" s="241">
        <v>0.48</v>
      </c>
      <c r="AR75" s="241">
        <v>0.44</v>
      </c>
      <c r="AS75" s="241">
        <v>0.4</v>
      </c>
      <c r="AT75" s="245"/>
      <c r="AU75" s="241">
        <v>0.36</v>
      </c>
      <c r="AV75" s="321">
        <v>0.18</v>
      </c>
      <c r="AW75" s="245"/>
      <c r="AX75" s="583">
        <v>0.18</v>
      </c>
      <c r="AY75" s="394">
        <v>0.18</v>
      </c>
      <c r="AZ75" s="248">
        <v>0.18</v>
      </c>
      <c r="BA75" s="248">
        <v>0.16</v>
      </c>
      <c r="BB75" s="248">
        <v>0.14</v>
      </c>
      <c r="BC75" s="248">
        <v>0.12</v>
      </c>
      <c r="BD75" s="248">
        <v>0.06</v>
      </c>
      <c r="BE75" s="317">
        <v>0</v>
      </c>
      <c r="BF75" s="317">
        <v>0</v>
      </c>
      <c r="BG75" s="317">
        <v>0</v>
      </c>
      <c r="BH75" s="317">
        <v>0</v>
      </c>
      <c r="BI75" s="401">
        <v>0</v>
      </c>
      <c r="BJ75" s="246">
        <v>3.4</v>
      </c>
      <c r="BK75" s="250">
        <v>8.333333333333348</v>
      </c>
      <c r="BL75" s="250">
        <v>9.090909090909083</v>
      </c>
      <c r="BM75" s="250">
        <v>9.999999999999986</v>
      </c>
      <c r="BN75" s="250">
        <v>11.11111111111112</v>
      </c>
      <c r="BO75" s="250">
        <v>100</v>
      </c>
      <c r="BP75" s="250">
        <v>0</v>
      </c>
      <c r="BQ75" s="251">
        <v>0</v>
      </c>
      <c r="BR75" s="252">
        <v>0</v>
      </c>
      <c r="BS75" s="252">
        <v>12.5</v>
      </c>
      <c r="BT75" s="252">
        <v>14.28571428571428</v>
      </c>
      <c r="BU75" s="252">
        <v>16.66666666666667</v>
      </c>
      <c r="BV75" s="252">
        <v>100</v>
      </c>
      <c r="BW75" s="252">
        <v>0</v>
      </c>
      <c r="BX75" s="252">
        <v>0</v>
      </c>
      <c r="BY75" s="252">
        <v>0</v>
      </c>
      <c r="BZ75" s="252">
        <v>0</v>
      </c>
      <c r="CA75" s="253">
        <v>0</v>
      </c>
      <c r="CB75" s="250">
        <v>16.58751379339614</v>
      </c>
      <c r="CC75" s="250">
        <v>30.99922184764727</v>
      </c>
      <c r="CD75" t="s" s="116">
        <v>132</v>
      </c>
      <c r="CE75" s="254">
        <v>20.97590339579965</v>
      </c>
      <c r="CF75" s="254">
        <v>25.17273597498517</v>
      </c>
      <c r="CG75" s="250">
        <v>65.53952348940523</v>
      </c>
      <c r="CH75" s="255">
        <v>0.5252</v>
      </c>
      <c r="CI75" s="256">
        <v>0.530452</v>
      </c>
      <c r="CJ75" s="257">
        <v>0.54636556</v>
      </c>
      <c r="CK75" s="257">
        <v>0.5627565268</v>
      </c>
      <c r="CL75" s="258">
        <v>0.579639222604</v>
      </c>
      <c r="CM75" s="256">
        <v>2.744413309404</v>
      </c>
      <c r="CN75" s="253">
        <v>7.397340456614556</v>
      </c>
      <c r="CO75" s="259">
        <v>1.65</v>
      </c>
      <c r="CP75" s="260">
        <v>26.3</v>
      </c>
      <c r="CQ75" s="261">
        <v>-18.9</v>
      </c>
      <c r="CR75" s="260">
        <v>-6.5</v>
      </c>
      <c r="CS75" s="261">
        <v>-8.1</v>
      </c>
    </row>
    <row r="76" ht="11.25" customHeight="1">
      <c r="A76" t="s" s="146">
        <v>168</v>
      </c>
      <c r="B76" t="s" s="146">
        <v>169</v>
      </c>
      <c r="C76" t="s" s="146">
        <v>170</v>
      </c>
      <c r="D76" s="267">
        <v>33</v>
      </c>
      <c r="E76" s="219">
        <v>82</v>
      </c>
      <c r="F76" t="s" s="151">
        <v>141</v>
      </c>
      <c r="G76" t="s" s="152">
        <v>141</v>
      </c>
      <c r="H76" s="268">
        <v>33.65</v>
      </c>
      <c r="I76" s="269">
        <v>5.824665676077266</v>
      </c>
      <c r="J76" s="270">
        <v>0.48</v>
      </c>
      <c r="K76" s="270">
        <v>0.49</v>
      </c>
      <c r="L76" s="271">
        <v>2.083333333333326</v>
      </c>
      <c r="M76" s="272">
        <v>42741</v>
      </c>
      <c r="N76" s="272">
        <v>42745</v>
      </c>
      <c r="O76" s="272">
        <v>42767</v>
      </c>
      <c r="P76" t="s" s="273">
        <v>171</v>
      </c>
      <c r="Q76" s="274"/>
      <c r="R76" s="271">
        <v>1.96</v>
      </c>
      <c r="S76" s="275">
        <v>94.23076923076923</v>
      </c>
      <c r="T76" s="276">
        <v>9.25055496739482</v>
      </c>
      <c r="U76" s="269">
        <v>16.17788461538461</v>
      </c>
      <c r="V76" s="277">
        <v>12</v>
      </c>
      <c r="W76" s="268">
        <v>2.08</v>
      </c>
      <c r="X76" s="278">
        <v>2.48</v>
      </c>
      <c r="Y76" s="279">
        <v>1.29</v>
      </c>
      <c r="Z76" s="280">
        <v>1.66</v>
      </c>
      <c r="AA76" s="268">
        <v>10.2</v>
      </c>
      <c r="AB76" s="281">
        <v>-11.3</v>
      </c>
      <c r="AC76" s="282">
        <v>0.45</v>
      </c>
      <c r="AD76" s="283">
        <v>25.9</v>
      </c>
      <c r="AE76" s="283">
        <v>6.52</v>
      </c>
      <c r="AF76" s="284">
        <v>31</v>
      </c>
      <c r="AG76" s="285">
        <v>207452</v>
      </c>
      <c r="AH76" s="286">
        <v>0.1</v>
      </c>
      <c r="AI76" s="287">
        <v>1.15</v>
      </c>
      <c r="AJ76" s="288">
        <v>0.08588404438575745</v>
      </c>
      <c r="AK76" s="289">
        <v>0.5948073015630354</v>
      </c>
      <c r="AL76" s="290">
        <v>2.127659574468077</v>
      </c>
      <c r="AM76" s="290">
        <v>2.174590985807079</v>
      </c>
      <c r="AN76" s="290">
        <v>2.224396749591118</v>
      </c>
      <c r="AO76" s="291">
        <v>3.73969308000397</v>
      </c>
      <c r="AP76" s="288">
        <v>1.92</v>
      </c>
      <c r="AQ76" s="288">
        <v>1.88</v>
      </c>
      <c r="AR76" s="288">
        <v>1.84</v>
      </c>
      <c r="AS76" s="288">
        <v>1.8</v>
      </c>
      <c r="AT76" s="292"/>
      <c r="AU76" s="288">
        <v>1.76</v>
      </c>
      <c r="AV76" s="288">
        <v>1.72</v>
      </c>
      <c r="AW76" s="292"/>
      <c r="AX76" s="293">
        <v>1.68</v>
      </c>
      <c r="AY76" s="294">
        <v>1.64</v>
      </c>
      <c r="AZ76" s="295">
        <v>1.6</v>
      </c>
      <c r="BA76" s="295">
        <v>1.42</v>
      </c>
      <c r="BB76" s="295">
        <v>1.33</v>
      </c>
      <c r="BC76" s="295">
        <v>1.29</v>
      </c>
      <c r="BD76" s="295">
        <v>1.25</v>
      </c>
      <c r="BE76" s="295">
        <v>1.1175</v>
      </c>
      <c r="BF76" s="295">
        <v>1.0625</v>
      </c>
      <c r="BG76" s="295">
        <v>1.0225</v>
      </c>
      <c r="BH76" s="295">
        <v>1.005</v>
      </c>
      <c r="BI76" s="296">
        <v>0.965</v>
      </c>
      <c r="BJ76" s="293">
        <v>26.3025</v>
      </c>
      <c r="BK76" s="297">
        <v>2.127659574468077</v>
      </c>
      <c r="BL76" s="297">
        <v>2.173913043478248</v>
      </c>
      <c r="BM76" s="297">
        <v>2.222222222222214</v>
      </c>
      <c r="BN76" s="297">
        <v>2.272727272727271</v>
      </c>
      <c r="BO76" s="297">
        <v>2.325581395348841</v>
      </c>
      <c r="BP76" s="297">
        <v>2.380952380952372</v>
      </c>
      <c r="BQ76" s="298">
        <v>2.439024390243905</v>
      </c>
      <c r="BR76" s="299">
        <v>2.499999999999991</v>
      </c>
      <c r="BS76" s="299">
        <v>12.67605633802818</v>
      </c>
      <c r="BT76" s="299">
        <v>6.766917293233066</v>
      </c>
      <c r="BU76" s="299">
        <v>3.100775193798455</v>
      </c>
      <c r="BV76" s="299">
        <v>3.2</v>
      </c>
      <c r="BW76" s="299">
        <v>11.85682326621924</v>
      </c>
      <c r="BX76" s="299">
        <v>5.176470588235293</v>
      </c>
      <c r="BY76" s="299">
        <v>3.911980440097795</v>
      </c>
      <c r="BZ76" s="299">
        <v>1.741293532338317</v>
      </c>
      <c r="CA76" s="300">
        <v>4.145077720207246</v>
      </c>
      <c r="CB76" s="297">
        <v>4.177498508917559</v>
      </c>
      <c r="CC76" s="297">
        <v>3.210121424489524</v>
      </c>
      <c r="CD76" t="s" s="146">
        <v>170</v>
      </c>
      <c r="CE76" s="301">
        <v>-8.12882218971623</v>
      </c>
      <c r="CF76" s="301">
        <v>8.049062425668383</v>
      </c>
      <c r="CG76" s="297">
        <v>50.8577207314452</v>
      </c>
      <c r="CH76" s="302">
        <v>1.9392</v>
      </c>
      <c r="CI76" s="303">
        <v>1.9479264</v>
      </c>
      <c r="CJ76" s="304">
        <v>2.074931201280</v>
      </c>
      <c r="CK76" s="304">
        <v>2.210216715603456</v>
      </c>
      <c r="CL76" s="305">
        <v>2.354322845460801</v>
      </c>
      <c r="CM76" s="303">
        <v>10.52659716234426</v>
      </c>
      <c r="CN76" s="300">
        <v>31.28260672316273</v>
      </c>
      <c r="CO76" s="306">
        <v>0.43</v>
      </c>
      <c r="CP76" s="307">
        <v>1</v>
      </c>
      <c r="CQ76" s="308">
        <v>-21.8</v>
      </c>
      <c r="CR76" s="309">
        <v>-9.4</v>
      </c>
      <c r="CS76" s="310">
        <v>-13.8</v>
      </c>
    </row>
    <row r="77" ht="11.25" customHeight="1">
      <c r="A77" t="s" s="173">
        <v>172</v>
      </c>
      <c r="B77" t="s" s="110">
        <v>173</v>
      </c>
      <c r="C77" t="s" s="110">
        <v>174</v>
      </c>
      <c r="D77" s="174">
        <v>33</v>
      </c>
      <c r="E77" s="219">
        <v>80</v>
      </c>
      <c r="F77" t="s" s="118">
        <v>55</v>
      </c>
      <c r="G77" t="s" s="113">
        <v>55</v>
      </c>
      <c r="H77" s="176">
        <v>87.23999999999999</v>
      </c>
      <c r="I77" s="177">
        <v>2.063273727647868</v>
      </c>
      <c r="J77" s="178">
        <v>0.42</v>
      </c>
      <c r="K77" s="178">
        <v>0.45</v>
      </c>
      <c r="L77" s="177">
        <v>7.14285714285714</v>
      </c>
      <c r="M77" s="322">
        <v>42697</v>
      </c>
      <c r="N77" s="322">
        <v>42702</v>
      </c>
      <c r="O77" s="322">
        <v>42716</v>
      </c>
      <c r="P77" t="s" s="173">
        <v>136</v>
      </c>
      <c r="Q77" s="84"/>
      <c r="R77" s="180">
        <v>1.8</v>
      </c>
      <c r="S77" s="181">
        <v>50</v>
      </c>
      <c r="T77" s="182">
        <v>60.1045954414847</v>
      </c>
      <c r="U77" s="177">
        <v>24.23333333333333</v>
      </c>
      <c r="V77" s="183">
        <v>9</v>
      </c>
      <c r="W77" s="176">
        <v>3.6</v>
      </c>
      <c r="X77" s="184">
        <v>3.19</v>
      </c>
      <c r="Y77" s="185">
        <v>3.08</v>
      </c>
      <c r="Z77" s="186">
        <v>2.38</v>
      </c>
      <c r="AA77" s="176">
        <v>10.6</v>
      </c>
      <c r="AB77" s="187">
        <v>9.4</v>
      </c>
      <c r="AC77" s="188">
        <v>6.04</v>
      </c>
      <c r="AD77" s="189">
        <v>10.3</v>
      </c>
      <c r="AE77" s="189">
        <v>7.6</v>
      </c>
      <c r="AF77" s="190">
        <v>9</v>
      </c>
      <c r="AG77" s="191">
        <v>9155</v>
      </c>
      <c r="AH77" s="192">
        <v>0.5</v>
      </c>
      <c r="AI77" s="193">
        <v>0.85</v>
      </c>
      <c r="AJ77" s="194">
        <v>0.4475608819566959</v>
      </c>
      <c r="AK77" s="195">
        <v>1.506446669938614</v>
      </c>
      <c r="AL77" s="196">
        <v>7.547169811320753</v>
      </c>
      <c r="AM77" s="196">
        <v>6.390435997073229</v>
      </c>
      <c r="AN77" s="196">
        <v>4.609877084153968</v>
      </c>
      <c r="AO77" s="197">
        <v>3.060099754040291</v>
      </c>
      <c r="AP77" s="194">
        <v>1.71</v>
      </c>
      <c r="AQ77" s="194">
        <v>1.59</v>
      </c>
      <c r="AR77" s="194">
        <v>1.5</v>
      </c>
      <c r="AS77" s="194">
        <v>1.42</v>
      </c>
      <c r="AT77" s="199"/>
      <c r="AU77" s="194">
        <v>1.385</v>
      </c>
      <c r="AV77" s="194">
        <v>1.365</v>
      </c>
      <c r="AW77" s="199"/>
      <c r="AX77" s="200">
        <v>1.345</v>
      </c>
      <c r="AY77" s="201">
        <v>1.325</v>
      </c>
      <c r="AZ77" s="202">
        <v>1.305</v>
      </c>
      <c r="BA77" s="202">
        <v>1.285</v>
      </c>
      <c r="BB77" s="202">
        <v>1.265</v>
      </c>
      <c r="BC77" s="202">
        <v>1.245</v>
      </c>
      <c r="BD77" s="202">
        <v>1.225</v>
      </c>
      <c r="BE77" s="202">
        <v>1.205</v>
      </c>
      <c r="BF77" s="202">
        <v>1.185</v>
      </c>
      <c r="BG77" s="202">
        <v>1.165</v>
      </c>
      <c r="BH77" s="202">
        <v>1.145</v>
      </c>
      <c r="BI77" s="314">
        <v>1.11</v>
      </c>
      <c r="BJ77" s="200">
        <v>23.775</v>
      </c>
      <c r="BK77" s="205">
        <v>7.547169811320753</v>
      </c>
      <c r="BL77" s="205">
        <v>6.000000000000005</v>
      </c>
      <c r="BM77" s="205">
        <v>5.633802816901423</v>
      </c>
      <c r="BN77" s="205">
        <v>2.52707581227436</v>
      </c>
      <c r="BO77" s="205">
        <v>1.46520146520146</v>
      </c>
      <c r="BP77" s="205">
        <v>1.486988847583648</v>
      </c>
      <c r="BQ77" s="206">
        <v>1.509433962264151</v>
      </c>
      <c r="BR77" s="207">
        <v>1.53256704980842</v>
      </c>
      <c r="BS77" s="207">
        <v>1.556420233463029</v>
      </c>
      <c r="BT77" s="207">
        <v>1.581027667984181</v>
      </c>
      <c r="BU77" s="207">
        <v>1.606425702811221</v>
      </c>
      <c r="BV77" s="207">
        <v>1.632653061224487</v>
      </c>
      <c r="BW77" s="207">
        <v>1.659751037344392</v>
      </c>
      <c r="BX77" s="207">
        <v>1.68776371308017</v>
      </c>
      <c r="BY77" s="207">
        <v>1.716738197424905</v>
      </c>
      <c r="BZ77" s="207">
        <v>1.746724890829698</v>
      </c>
      <c r="CA77" s="208">
        <v>3.153153153153143</v>
      </c>
      <c r="CB77" s="205">
        <v>2.590758671921732</v>
      </c>
      <c r="CC77" s="205">
        <v>1.841968071776066</v>
      </c>
      <c r="CD77" t="s" s="110">
        <v>161</v>
      </c>
      <c r="CE77" s="209">
        <v>-17.56018252153149</v>
      </c>
      <c r="CF77" s="209">
        <v>6.673150811801836</v>
      </c>
      <c r="CG77" s="205">
        <v>64.51726589735023</v>
      </c>
      <c r="CH77" s="315">
        <v>1.87074</v>
      </c>
      <c r="CI77" s="211">
        <v>1.983732696</v>
      </c>
      <c r="CJ77" s="212">
        <v>2.134496380896</v>
      </c>
      <c r="CK77" s="212">
        <v>2.296718105844097</v>
      </c>
      <c r="CL77" s="210">
        <v>2.471268681888248</v>
      </c>
      <c r="CM77" s="211">
        <v>10.75695586462835</v>
      </c>
      <c r="CN77" s="208">
        <v>12.33030245830851</v>
      </c>
      <c r="CO77" s="213">
        <v>0.39</v>
      </c>
      <c r="CP77" s="214">
        <v>27.3</v>
      </c>
      <c r="CQ77" s="215">
        <v>-2</v>
      </c>
      <c r="CR77" s="216">
        <v>0.9</v>
      </c>
      <c r="CS77" s="217">
        <v>5.8</v>
      </c>
    </row>
    <row r="78" ht="11.25" customHeight="1">
      <c r="A78" t="s" s="227">
        <v>544</v>
      </c>
      <c r="B78" t="s" s="116">
        <v>545</v>
      </c>
      <c r="C78" t="s" s="116">
        <v>185</v>
      </c>
      <c r="D78" s="218">
        <v>15</v>
      </c>
      <c r="E78" s="219">
        <v>221</v>
      </c>
      <c r="F78" t="s" s="220">
        <v>129</v>
      </c>
      <c r="G78" t="s" s="221">
        <v>129</v>
      </c>
      <c r="H78" s="493">
        <v>657.65</v>
      </c>
      <c r="I78" s="223">
        <v>0.7298715122025393</v>
      </c>
      <c r="J78" s="224">
        <v>1.05</v>
      </c>
      <c r="K78" s="224">
        <v>1.2</v>
      </c>
      <c r="L78" s="223">
        <v>14.28571428571428</v>
      </c>
      <c r="M78" s="226">
        <v>42992</v>
      </c>
      <c r="N78" s="226">
        <v>42993</v>
      </c>
      <c r="O78" s="226">
        <v>43007</v>
      </c>
      <c r="P78" t="s" s="227">
        <v>546</v>
      </c>
      <c r="Q78" s="316"/>
      <c r="R78" s="225">
        <v>4.8</v>
      </c>
      <c r="S78" s="228">
        <v>26.89075630252101</v>
      </c>
      <c r="T78" s="229">
        <v>239.5262622959688</v>
      </c>
      <c r="U78" s="223">
        <v>36.84313725490195</v>
      </c>
      <c r="V78" s="230">
        <v>12</v>
      </c>
      <c r="W78" s="222">
        <v>17.85</v>
      </c>
      <c r="X78" t="s" s="320">
        <v>143</v>
      </c>
      <c r="Y78" s="232">
        <v>8.210000000000001</v>
      </c>
      <c r="Z78" s="233">
        <v>7.04</v>
      </c>
      <c r="AA78" s="222">
        <v>20</v>
      </c>
      <c r="AB78" s="234">
        <v>-4</v>
      </c>
      <c r="AC78" t="s" s="422">
        <v>143</v>
      </c>
      <c r="AD78" s="236">
        <v>3</v>
      </c>
      <c r="AE78" t="s" s="416">
        <v>143</v>
      </c>
      <c r="AF78" s="237">
        <v>0</v>
      </c>
      <c r="AG78" s="238">
        <v>1197</v>
      </c>
      <c r="AH78" s="239">
        <v>11.8</v>
      </c>
      <c r="AI78" s="240">
        <v>0</v>
      </c>
      <c r="AJ78" s="241">
        <v>5.488620525988559</v>
      </c>
      <c r="AK78" s="242">
        <v>0.9106273362132142</v>
      </c>
      <c r="AL78" s="243">
        <v>18.18181818181819</v>
      </c>
      <c r="AM78" s="243">
        <v>17.56673438603789</v>
      </c>
      <c r="AN78" s="243">
        <v>16.46586157796568</v>
      </c>
      <c r="AO78" s="244">
        <v>18.08188808216313</v>
      </c>
      <c r="AP78" s="241">
        <v>3.9</v>
      </c>
      <c r="AQ78" s="241">
        <v>3.3</v>
      </c>
      <c r="AR78" s="241">
        <v>2.78</v>
      </c>
      <c r="AS78" s="241">
        <v>2.4</v>
      </c>
      <c r="AT78" s="245"/>
      <c r="AU78" s="241">
        <v>2.1</v>
      </c>
      <c r="AV78" s="241">
        <v>1.82</v>
      </c>
      <c r="AW78" s="245"/>
      <c r="AX78" s="246">
        <v>1.56</v>
      </c>
      <c r="AY78" s="247">
        <v>1.32</v>
      </c>
      <c r="AZ78" s="248">
        <v>1.08</v>
      </c>
      <c r="BA78" s="248">
        <v>0.88</v>
      </c>
      <c r="BB78" s="248">
        <v>0.74</v>
      </c>
      <c r="BC78" s="248">
        <v>0.62</v>
      </c>
      <c r="BD78" s="248">
        <v>0.52</v>
      </c>
      <c r="BE78" s="248">
        <v>0.24</v>
      </c>
      <c r="BF78" s="317">
        <v>0</v>
      </c>
      <c r="BG78" s="317">
        <v>0</v>
      </c>
      <c r="BH78" s="317">
        <v>0</v>
      </c>
      <c r="BI78" s="401">
        <v>0</v>
      </c>
      <c r="BJ78" s="246">
        <v>23.26</v>
      </c>
      <c r="BK78" s="250">
        <v>18.18181818181819</v>
      </c>
      <c r="BL78" s="250">
        <v>18.70503597122302</v>
      </c>
      <c r="BM78" s="250">
        <v>15.83333333333332</v>
      </c>
      <c r="BN78" s="250">
        <v>14.28571428571428</v>
      </c>
      <c r="BO78" s="250">
        <v>15.3846153846154</v>
      </c>
      <c r="BP78" s="250">
        <v>16.66666666666667</v>
      </c>
      <c r="BQ78" s="251">
        <v>18.18181818181819</v>
      </c>
      <c r="BR78" s="252">
        <v>22.22222222222221</v>
      </c>
      <c r="BS78" s="252">
        <v>22.72727272727273</v>
      </c>
      <c r="BT78" s="252">
        <v>18.91891891891893</v>
      </c>
      <c r="BU78" s="252">
        <v>19.35483870967742</v>
      </c>
      <c r="BV78" s="252">
        <v>19.23076923076923</v>
      </c>
      <c r="BW78" s="252">
        <v>116.6666666666667</v>
      </c>
      <c r="BX78" s="252">
        <v>0</v>
      </c>
      <c r="BY78" s="252">
        <v>0</v>
      </c>
      <c r="BZ78" s="252">
        <v>0</v>
      </c>
      <c r="CA78" s="253">
        <v>0</v>
      </c>
      <c r="CB78" s="250">
        <v>19.78586414592449</v>
      </c>
      <c r="CC78" s="250">
        <v>25.49386714929395</v>
      </c>
      <c r="CD78" t="s" s="116">
        <v>188</v>
      </c>
      <c r="CE78" s="254">
        <v>-19.64740416473374</v>
      </c>
      <c r="CF78" s="254">
        <v>17.19573309016822</v>
      </c>
      <c r="CG78" s="250">
        <v>53.9166106442577</v>
      </c>
      <c r="CH78" s="255">
        <v>3.939</v>
      </c>
      <c r="CI78" s="256">
        <v>4.05717</v>
      </c>
      <c r="CJ78" s="257">
        <v>4.1788851</v>
      </c>
      <c r="CK78" s="257">
        <v>4.304251653000001</v>
      </c>
      <c r="CL78" s="258">
        <v>4.433379202590</v>
      </c>
      <c r="CM78" s="256">
        <v>20.912685955590</v>
      </c>
      <c r="CN78" s="253">
        <v>3.179911192213184</v>
      </c>
      <c r="CO78" s="259">
        <v>0.87</v>
      </c>
      <c r="CP78" s="260">
        <v>52.8</v>
      </c>
      <c r="CQ78" s="261">
        <v>-5.2</v>
      </c>
      <c r="CR78" s="262">
        <v>0.5</v>
      </c>
      <c r="CS78" s="263">
        <v>15.9</v>
      </c>
    </row>
    <row r="79" ht="11.25" customHeight="1">
      <c r="A79" t="s" s="116">
        <v>547</v>
      </c>
      <c r="B79" t="s" s="116">
        <v>548</v>
      </c>
      <c r="C79" t="s" s="116">
        <v>128</v>
      </c>
      <c r="D79" s="218">
        <v>16</v>
      </c>
      <c r="E79" s="219">
        <v>188</v>
      </c>
      <c r="F79" t="s" s="220">
        <v>55</v>
      </c>
      <c r="G79" t="s" s="221">
        <v>55</v>
      </c>
      <c r="H79" s="493">
        <v>34.2</v>
      </c>
      <c r="I79" s="223">
        <v>2.690058479532164</v>
      </c>
      <c r="J79" s="224">
        <v>0.225</v>
      </c>
      <c r="K79" s="224">
        <v>0.23</v>
      </c>
      <c r="L79" s="223">
        <v>2.222222222222214</v>
      </c>
      <c r="M79" s="226">
        <v>42802</v>
      </c>
      <c r="N79" s="226">
        <v>42804</v>
      </c>
      <c r="O79" s="226">
        <v>42821</v>
      </c>
      <c r="P79" t="s" s="227">
        <v>240</v>
      </c>
      <c r="Q79" s="85"/>
      <c r="R79" s="225">
        <v>0.92</v>
      </c>
      <c r="S79" s="228">
        <v>41.44144144144144</v>
      </c>
      <c r="T79" s="229">
        <v>-0.01801964155543345</v>
      </c>
      <c r="U79" s="223">
        <v>15.40540540540541</v>
      </c>
      <c r="V79" s="230">
        <v>12</v>
      </c>
      <c r="W79" s="222">
        <v>2.22</v>
      </c>
      <c r="X79" t="s" s="320">
        <v>143</v>
      </c>
      <c r="Y79" s="232">
        <v>4.68</v>
      </c>
      <c r="Z79" s="233">
        <v>1.46</v>
      </c>
      <c r="AA79" s="222">
        <v>9.4</v>
      </c>
      <c r="AB79" s="234">
        <v>3.7</v>
      </c>
      <c r="AC79" t="s" s="422">
        <v>143</v>
      </c>
      <c r="AD79" s="236">
        <v>8</v>
      </c>
      <c r="AE79" t="s" s="416">
        <v>143</v>
      </c>
      <c r="AF79" s="237">
        <v>0</v>
      </c>
      <c r="AG79" s="372">
        <v>125</v>
      </c>
      <c r="AH79" s="239">
        <v>9.199999999999999</v>
      </c>
      <c r="AI79" s="240">
        <v>0.04</v>
      </c>
      <c r="AJ79" s="241">
        <v>0.2979531942451208</v>
      </c>
      <c r="AK79" s="242">
        <v>0.687310538006057</v>
      </c>
      <c r="AL79" s="243">
        <v>2.272727272727271</v>
      </c>
      <c r="AM79" s="243">
        <v>2.326410809381319</v>
      </c>
      <c r="AN79" s="243">
        <v>2.383625553960966</v>
      </c>
      <c r="AO79" s="244">
        <v>3.46804744311946</v>
      </c>
      <c r="AP79" s="241">
        <v>0.9</v>
      </c>
      <c r="AQ79" s="241">
        <v>0.88</v>
      </c>
      <c r="AR79" s="241">
        <v>0.86</v>
      </c>
      <c r="AS79" s="241">
        <v>0.84</v>
      </c>
      <c r="AT79" s="245"/>
      <c r="AU79" s="241">
        <v>0.82</v>
      </c>
      <c r="AV79" s="241">
        <v>0.8</v>
      </c>
      <c r="AW79" s="245"/>
      <c r="AX79" s="246">
        <v>0.78</v>
      </c>
      <c r="AY79" s="247">
        <v>0.76</v>
      </c>
      <c r="AZ79" s="248">
        <v>0.74</v>
      </c>
      <c r="BA79" s="248">
        <v>0.7</v>
      </c>
      <c r="BB79" s="248">
        <v>0.64</v>
      </c>
      <c r="BC79" s="248">
        <v>0.58</v>
      </c>
      <c r="BD79" s="248">
        <v>0.5</v>
      </c>
      <c r="BE79" s="248">
        <v>0.48</v>
      </c>
      <c r="BF79" s="248">
        <v>0.44</v>
      </c>
      <c r="BG79" s="317">
        <v>0.4</v>
      </c>
      <c r="BH79" s="317">
        <v>0.4</v>
      </c>
      <c r="BI79" s="249">
        <v>0.32</v>
      </c>
      <c r="BJ79" s="246">
        <v>11.84</v>
      </c>
      <c r="BK79" s="250">
        <v>2.272727272727271</v>
      </c>
      <c r="BL79" s="250">
        <v>2.325581395348841</v>
      </c>
      <c r="BM79" s="250">
        <v>2.380952380952372</v>
      </c>
      <c r="BN79" s="250">
        <v>2.439024390243905</v>
      </c>
      <c r="BO79" s="250">
        <v>2.499999999999991</v>
      </c>
      <c r="BP79" s="250">
        <v>2.564102564102577</v>
      </c>
      <c r="BQ79" s="251">
        <v>2.631578947368429</v>
      </c>
      <c r="BR79" s="252">
        <v>2.702702702702697</v>
      </c>
      <c r="BS79" s="252">
        <v>5.714285714285716</v>
      </c>
      <c r="BT79" s="252">
        <v>9.375</v>
      </c>
      <c r="BU79" s="252">
        <v>10.34482758620692</v>
      </c>
      <c r="BV79" s="252">
        <v>16</v>
      </c>
      <c r="BW79" s="252">
        <v>4.166666666666674</v>
      </c>
      <c r="BX79" s="252">
        <v>9.090909090909083</v>
      </c>
      <c r="BY79" s="252">
        <v>9.999999999999986</v>
      </c>
      <c r="BZ79" s="252">
        <v>0</v>
      </c>
      <c r="CA79" s="253">
        <v>25</v>
      </c>
      <c r="CB79" s="250">
        <v>6.44166815950085</v>
      </c>
      <c r="CC79" s="250">
        <v>6.194847002933336</v>
      </c>
      <c r="CD79" t="s" s="116">
        <v>132</v>
      </c>
      <c r="CE79" s="254">
        <v>-10.33172137191228</v>
      </c>
      <c r="CF79" s="254">
        <v>5.07368403349313</v>
      </c>
      <c r="CG79" s="250">
        <v>43.30266604577135</v>
      </c>
      <c r="CH79" s="255">
        <v>0.9332999999999999</v>
      </c>
      <c r="CI79" s="256">
        <v>0.9612989999999999</v>
      </c>
      <c r="CJ79" s="257">
        <v>0.9901379699999999</v>
      </c>
      <c r="CK79" s="257">
        <v>1.0198421091</v>
      </c>
      <c r="CL79" s="258">
        <v>1.050437372373</v>
      </c>
      <c r="CM79" s="256">
        <v>4.955016451472999</v>
      </c>
      <c r="CN79" s="253">
        <v>14.48835219728947</v>
      </c>
      <c r="CO79" s="259">
        <v>0.27</v>
      </c>
      <c r="CP79" s="260">
        <v>25.5</v>
      </c>
      <c r="CQ79" s="261">
        <v>-9.6</v>
      </c>
      <c r="CR79" s="262">
        <v>-4.3</v>
      </c>
      <c r="CS79" s="263">
        <v>2.1</v>
      </c>
    </row>
    <row r="80" ht="11.25" customHeight="1">
      <c r="A80" t="s" s="116">
        <v>1146</v>
      </c>
      <c r="B80" t="s" s="116">
        <v>1147</v>
      </c>
      <c r="C80" t="s" s="116">
        <v>301</v>
      </c>
      <c r="D80" s="218">
        <v>8</v>
      </c>
      <c r="E80" s="85">
        <v>391</v>
      </c>
      <c r="F80" t="s" s="220">
        <v>129</v>
      </c>
      <c r="G80" t="s" s="221">
        <v>129</v>
      </c>
      <c r="H80" s="493">
        <v>124.86</v>
      </c>
      <c r="I80" s="223">
        <v>1.922152811148486</v>
      </c>
      <c r="J80" s="224">
        <v>0.58</v>
      </c>
      <c r="K80" s="224">
        <v>0.6</v>
      </c>
      <c r="L80" s="223">
        <v>3.448275862068972</v>
      </c>
      <c r="M80" s="226">
        <v>42868</v>
      </c>
      <c r="N80" s="226">
        <v>42872</v>
      </c>
      <c r="O80" s="226">
        <v>42887</v>
      </c>
      <c r="P80" t="s" s="227">
        <v>147</v>
      </c>
      <c r="Q80" t="s" s="227">
        <v>1148</v>
      </c>
      <c r="R80" s="225">
        <v>2.4</v>
      </c>
      <c r="S80" s="228">
        <v>41.30808950086058</v>
      </c>
      <c r="T80" s="229">
        <v>61.7735893321064</v>
      </c>
      <c r="U80" s="223">
        <v>21.49053356282272</v>
      </c>
      <c r="V80" s="230">
        <v>12</v>
      </c>
      <c r="W80" s="222">
        <v>5.81</v>
      </c>
      <c r="X80" s="231">
        <v>2.31</v>
      </c>
      <c r="Y80" s="232">
        <v>1.06</v>
      </c>
      <c r="Z80" s="233">
        <v>2.74</v>
      </c>
      <c r="AA80" s="222">
        <v>13.3</v>
      </c>
      <c r="AB80" s="234">
        <v>24.1</v>
      </c>
      <c r="AC80" s="235">
        <v>14.36</v>
      </c>
      <c r="AD80" s="236">
        <v>-0.7</v>
      </c>
      <c r="AE80" s="236">
        <v>9.300000000000001</v>
      </c>
      <c r="AF80" s="237">
        <v>19</v>
      </c>
      <c r="AG80" s="238">
        <v>10850</v>
      </c>
      <c r="AH80" s="239">
        <v>0.1</v>
      </c>
      <c r="AI80" s="240">
        <v>0.38</v>
      </c>
      <c r="AJ80" t="s" s="265">
        <v>143</v>
      </c>
      <c r="AK80" s="242">
        <v>1.086446798613832</v>
      </c>
      <c r="AL80" s="243">
        <v>3.603603603603589</v>
      </c>
      <c r="AM80" s="243">
        <v>4.768955317164725</v>
      </c>
      <c r="AN80" s="243">
        <v>5.861086387825742</v>
      </c>
      <c r="AO80" s="244">
        <v>5.394729309620816</v>
      </c>
      <c r="AP80" s="241">
        <v>2.3</v>
      </c>
      <c r="AQ80" s="241">
        <v>2.22</v>
      </c>
      <c r="AR80" s="241">
        <v>2.12</v>
      </c>
      <c r="AS80" s="321">
        <v>2</v>
      </c>
      <c r="AT80" s="245"/>
      <c r="AU80" s="241">
        <v>1.89</v>
      </c>
      <c r="AV80" s="241">
        <v>1.73</v>
      </c>
      <c r="AW80" s="245"/>
      <c r="AX80" s="246">
        <v>0.65</v>
      </c>
      <c r="AY80" s="394">
        <v>0.21</v>
      </c>
      <c r="AZ80" s="248">
        <v>1.6</v>
      </c>
      <c r="BA80" s="248">
        <v>1.54</v>
      </c>
      <c r="BB80" s="248">
        <v>1.36</v>
      </c>
      <c r="BC80" s="248">
        <v>1.17</v>
      </c>
      <c r="BD80" s="248">
        <v>0.77</v>
      </c>
      <c r="BE80" s="248">
        <v>0.54</v>
      </c>
      <c r="BF80" s="317">
        <v>0.44</v>
      </c>
      <c r="BG80" s="317">
        <v>0.44</v>
      </c>
      <c r="BH80" s="317">
        <v>0.44</v>
      </c>
      <c r="BI80" s="401">
        <v>0.44</v>
      </c>
      <c r="BJ80" s="246">
        <v>21.86</v>
      </c>
      <c r="BK80" s="250">
        <v>3.603603603603589</v>
      </c>
      <c r="BL80" s="250">
        <v>4.716981132075482</v>
      </c>
      <c r="BM80" s="250">
        <v>6.000000000000005</v>
      </c>
      <c r="BN80" s="250">
        <v>5.820105820105836</v>
      </c>
      <c r="BO80" s="250">
        <v>9.248554913294793</v>
      </c>
      <c r="BP80" s="250">
        <v>166.1538461538461</v>
      </c>
      <c r="BQ80" s="251">
        <v>209.5238095238095</v>
      </c>
      <c r="BR80" s="252">
        <v>0</v>
      </c>
      <c r="BS80" s="252">
        <v>3.896103896103909</v>
      </c>
      <c r="BT80" s="252">
        <v>13.23529411764706</v>
      </c>
      <c r="BU80" s="252">
        <v>16.23931623931625</v>
      </c>
      <c r="BV80" s="252">
        <v>51.94805194805194</v>
      </c>
      <c r="BW80" s="252">
        <v>42.59259259259258</v>
      </c>
      <c r="BX80" s="252">
        <v>22.72727272727273</v>
      </c>
      <c r="BY80" s="252">
        <v>0</v>
      </c>
      <c r="BZ80" s="252">
        <v>0</v>
      </c>
      <c r="CA80" s="253">
        <v>0</v>
      </c>
      <c r="CB80" s="250">
        <v>32.688560745160</v>
      </c>
      <c r="CC80" s="250">
        <v>58.91972832301056</v>
      </c>
      <c r="CD80" t="s" s="116">
        <v>302</v>
      </c>
      <c r="CE80" s="254">
        <v>-13.70729436384849</v>
      </c>
      <c r="CF80" s="254">
        <v>7.783239198974228</v>
      </c>
      <c r="CG80" s="250">
        <v>64.58846293377358</v>
      </c>
      <c r="CH80" s="255">
        <v>2.53</v>
      </c>
      <c r="CI80" s="256">
        <v>2.783</v>
      </c>
      <c r="CJ80" s="257">
        <v>3.041819</v>
      </c>
      <c r="CK80" s="257">
        <v>3.324708167</v>
      </c>
      <c r="CL80" s="258">
        <v>3.633906026531</v>
      </c>
      <c r="CM80" s="256">
        <v>15.313433193531</v>
      </c>
      <c r="CN80" s="253">
        <v>12.2644827755334</v>
      </c>
      <c r="CO80" s="259">
        <v>1.08</v>
      </c>
      <c r="CP80" s="260">
        <v>33.8</v>
      </c>
      <c r="CQ80" s="261">
        <v>-2.3</v>
      </c>
      <c r="CR80" s="260">
        <v>4.8</v>
      </c>
      <c r="CS80" s="261">
        <v>13.6</v>
      </c>
    </row>
    <row r="81" ht="11.25" customHeight="1">
      <c r="A81" t="s" s="146">
        <v>175</v>
      </c>
      <c r="B81" t="s" s="146">
        <v>176</v>
      </c>
      <c r="C81" t="s" s="146">
        <v>140</v>
      </c>
      <c r="D81" s="267">
        <v>42</v>
      </c>
      <c r="E81" s="219">
        <v>57</v>
      </c>
      <c r="F81" t="s" s="151">
        <v>55</v>
      </c>
      <c r="G81" t="s" s="152">
        <v>141</v>
      </c>
      <c r="H81" s="268">
        <v>116.26</v>
      </c>
      <c r="I81" s="269">
        <v>1.961121623946327</v>
      </c>
      <c r="J81" s="270">
        <v>0.53</v>
      </c>
      <c r="K81" s="270">
        <v>0.57</v>
      </c>
      <c r="L81" s="271">
        <v>7.547169811320731</v>
      </c>
      <c r="M81" s="380">
        <v>42711</v>
      </c>
      <c r="N81" s="380">
        <v>42713</v>
      </c>
      <c r="O81" s="380">
        <v>42736</v>
      </c>
      <c r="P81" t="s" s="273">
        <v>177</v>
      </c>
      <c r="Q81" s="723"/>
      <c r="R81" s="271">
        <v>2.28</v>
      </c>
      <c r="S81" s="275">
        <v>59.22077922077922</v>
      </c>
      <c r="T81" s="276">
        <v>317.5400232261227</v>
      </c>
      <c r="U81" s="269">
        <v>30.1974025974026</v>
      </c>
      <c r="V81" s="277">
        <v>6</v>
      </c>
      <c r="W81" s="268">
        <v>3.85</v>
      </c>
      <c r="X81" s="278">
        <v>2.89</v>
      </c>
      <c r="Y81" s="279">
        <v>4.17</v>
      </c>
      <c r="Z81" s="280">
        <v>12.99</v>
      </c>
      <c r="AA81" s="268">
        <v>42.9</v>
      </c>
      <c r="AB81" s="281">
        <v>18.3</v>
      </c>
      <c r="AC81" s="282">
        <v>12.01</v>
      </c>
      <c r="AD81" s="283">
        <v>6.6</v>
      </c>
      <c r="AE81" s="283">
        <v>10.47</v>
      </c>
      <c r="AF81" s="284">
        <v>26</v>
      </c>
      <c r="AG81" s="285">
        <v>51677</v>
      </c>
      <c r="AH81" s="286">
        <v>0.1</v>
      </c>
      <c r="AI81" s="287">
        <v>0.5</v>
      </c>
      <c r="AJ81" s="288">
        <v>1.667021777802276</v>
      </c>
      <c r="AK81" s="289">
        <v>0.8724700707938793</v>
      </c>
      <c r="AL81" s="290">
        <v>8.163265306122458</v>
      </c>
      <c r="AM81" s="290">
        <v>11.72696350795854</v>
      </c>
      <c r="AN81" s="290">
        <v>11.00234373349502</v>
      </c>
      <c r="AO81" s="291">
        <v>12.61056866223933</v>
      </c>
      <c r="AP81" s="288">
        <v>2.12</v>
      </c>
      <c r="AQ81" s="288">
        <v>1.96</v>
      </c>
      <c r="AR81" s="288">
        <v>1.68568</v>
      </c>
      <c r="AS81" s="288">
        <v>1.520064</v>
      </c>
      <c r="AT81" s="292"/>
      <c r="AU81" s="288">
        <v>1.380288</v>
      </c>
      <c r="AV81" s="288">
        <v>1.257984</v>
      </c>
      <c r="AW81" s="292"/>
      <c r="AX81" s="293">
        <v>1.188096</v>
      </c>
      <c r="AY81" s="294">
        <v>1.153152</v>
      </c>
      <c r="AZ81" s="295">
        <v>1.013376</v>
      </c>
      <c r="BA81" s="295">
        <v>0.8037120000000001</v>
      </c>
      <c r="BB81" s="295">
        <v>0.646464</v>
      </c>
      <c r="BC81" s="295">
        <v>0.541632</v>
      </c>
      <c r="BD81" s="295">
        <v>0.4892160000000001</v>
      </c>
      <c r="BE81" s="295">
        <v>0.419328</v>
      </c>
      <c r="BF81" s="295">
        <v>0.401856</v>
      </c>
      <c r="BG81" s="295">
        <v>0.358176</v>
      </c>
      <c r="BH81" s="295">
        <v>0.30576</v>
      </c>
      <c r="BI81" s="296">
        <v>0.266448</v>
      </c>
      <c r="BJ81" s="293">
        <v>17.511232</v>
      </c>
      <c r="BK81" s="297">
        <v>8.163265306122458</v>
      </c>
      <c r="BL81" s="297">
        <v>16.27355132646766</v>
      </c>
      <c r="BM81" s="297">
        <v>10.89533072291693</v>
      </c>
      <c r="BN81" s="297">
        <v>10.126582278481</v>
      </c>
      <c r="BO81" s="297">
        <v>9.722222222222232</v>
      </c>
      <c r="BP81" s="297">
        <v>5.882352941176472</v>
      </c>
      <c r="BQ81" s="298">
        <v>3.030303030303028</v>
      </c>
      <c r="BR81" s="299">
        <v>13.79310344827587</v>
      </c>
      <c r="BS81" s="299">
        <v>26.08695652173911</v>
      </c>
      <c r="BT81" s="299">
        <v>24.32432432432434</v>
      </c>
      <c r="BU81" s="299">
        <v>19.35483870967742</v>
      </c>
      <c r="BV81" s="299">
        <v>10.7142857142857</v>
      </c>
      <c r="BW81" s="299">
        <v>16.6666666666667</v>
      </c>
      <c r="BX81" s="299">
        <v>4.347826086956497</v>
      </c>
      <c r="BY81" s="299">
        <v>12.19512195121952</v>
      </c>
      <c r="BZ81" s="299">
        <v>17.14285714285715</v>
      </c>
      <c r="CA81" s="300">
        <v>14.75409836065573</v>
      </c>
      <c r="CB81" s="297">
        <v>13.14551098554987</v>
      </c>
      <c r="CC81" s="297">
        <v>6.241109828006462</v>
      </c>
      <c r="CD81" t="s" s="146">
        <v>178</v>
      </c>
      <c r="CE81" s="301">
        <v>-17.23393723996125</v>
      </c>
      <c r="CF81" s="301">
        <v>12.96346535744135</v>
      </c>
      <c r="CG81" s="297">
        <v>78.0833993769034</v>
      </c>
      <c r="CH81" s="302">
        <v>2.332</v>
      </c>
      <c r="CI81" s="303">
        <v>2.5652</v>
      </c>
      <c r="CJ81" s="304">
        <v>2.82172</v>
      </c>
      <c r="CK81" s="304">
        <v>3.103892000000001</v>
      </c>
      <c r="CL81" s="305">
        <v>3.414281200000001</v>
      </c>
      <c r="CM81" s="303">
        <v>14.2370932</v>
      </c>
      <c r="CN81" s="300">
        <v>12.24590848099088</v>
      </c>
      <c r="CO81" s="306">
        <v>0.89</v>
      </c>
      <c r="CP81" s="307">
        <v>34.4</v>
      </c>
      <c r="CQ81" s="308">
        <v>-4.5</v>
      </c>
      <c r="CR81" s="309">
        <v>5.7</v>
      </c>
      <c r="CS81" s="310">
        <v>11.1</v>
      </c>
    </row>
    <row r="82" ht="11.25" customHeight="1">
      <c r="A82" t="s" s="110">
        <v>1149</v>
      </c>
      <c r="B82" t="s" s="110">
        <v>1150</v>
      </c>
      <c r="C82" t="s" s="173">
        <v>690</v>
      </c>
      <c r="D82" s="174">
        <v>6</v>
      </c>
      <c r="E82" s="85">
        <v>637</v>
      </c>
      <c r="F82" t="s" s="118">
        <v>55</v>
      </c>
      <c r="G82" t="s" s="113">
        <v>55</v>
      </c>
      <c r="H82" s="495">
        <v>181.33</v>
      </c>
      <c r="I82" s="177">
        <v>3.132410522252247</v>
      </c>
      <c r="J82" s="311">
        <v>1.35</v>
      </c>
      <c r="K82" s="311">
        <v>1.42</v>
      </c>
      <c r="L82" s="177">
        <v>5.185185185185182</v>
      </c>
      <c r="M82" s="179">
        <v>42823</v>
      </c>
      <c r="N82" s="179">
        <v>42825</v>
      </c>
      <c r="O82" s="179">
        <v>42842</v>
      </c>
      <c r="P82" t="s" s="173">
        <v>268</v>
      </c>
      <c r="Q82" s="678"/>
      <c r="R82" s="180">
        <v>5.68</v>
      </c>
      <c r="S82" s="181">
        <v>78.34482758620689</v>
      </c>
      <c r="T82" s="182">
        <v>64.35302626170079</v>
      </c>
      <c r="U82" s="177">
        <v>25.01103448275862</v>
      </c>
      <c r="V82" s="183">
        <v>12</v>
      </c>
      <c r="W82" s="176">
        <v>7.25</v>
      </c>
      <c r="X82" s="184">
        <v>7.47</v>
      </c>
      <c r="Y82" s="185">
        <v>11.93</v>
      </c>
      <c r="Z82" s="186">
        <v>2.43</v>
      </c>
      <c r="AA82" s="176">
        <v>9.800000000000001</v>
      </c>
      <c r="AB82" s="187">
        <v>36.4</v>
      </c>
      <c r="AC82" s="188">
        <v>-9</v>
      </c>
      <c r="AD82" s="189">
        <v>37.4</v>
      </c>
      <c r="AE82" s="189">
        <v>3.35</v>
      </c>
      <c r="AF82" s="190">
        <v>24</v>
      </c>
      <c r="AG82" s="191">
        <v>24902</v>
      </c>
      <c r="AH82" s="192">
        <v>0.3</v>
      </c>
      <c r="AI82" s="193">
        <v>0.68</v>
      </c>
      <c r="AJ82" s="194">
        <v>0.2198793831886149</v>
      </c>
      <c r="AK82" s="195">
        <v>1.447499783847978</v>
      </c>
      <c r="AL82" s="196">
        <v>7.942973523421593</v>
      </c>
      <c r="AM82" s="196">
        <v>8.234702878384281</v>
      </c>
      <c r="AN82" s="196">
        <v>8.223488931254197</v>
      </c>
      <c r="AO82" s="197">
        <v>5.681167640241847</v>
      </c>
      <c r="AP82" s="194">
        <v>5.3</v>
      </c>
      <c r="AQ82" s="194">
        <v>4.91</v>
      </c>
      <c r="AR82" s="194">
        <v>4.55</v>
      </c>
      <c r="AS82" s="194">
        <v>4.18</v>
      </c>
      <c r="AT82" s="199"/>
      <c r="AU82" s="194">
        <v>3.8025</v>
      </c>
      <c r="AV82" s="198">
        <v>3.57</v>
      </c>
      <c r="AW82" s="199"/>
      <c r="AX82" s="398">
        <v>3.57</v>
      </c>
      <c r="AY82" s="201">
        <v>3.57</v>
      </c>
      <c r="AZ82" s="202">
        <v>3.5275</v>
      </c>
      <c r="BA82" s="202">
        <v>3.33</v>
      </c>
      <c r="BB82" s="202">
        <v>3.05</v>
      </c>
      <c r="BC82" s="202">
        <v>2.83</v>
      </c>
      <c r="BD82" s="203">
        <v>2.8</v>
      </c>
      <c r="BE82" s="202">
        <v>2.8</v>
      </c>
      <c r="BF82" s="202">
        <v>2.74</v>
      </c>
      <c r="BG82" s="202">
        <v>2.48</v>
      </c>
      <c r="BH82" s="202">
        <v>2.2</v>
      </c>
      <c r="BI82" s="314">
        <v>2.05</v>
      </c>
      <c r="BJ82" s="200">
        <v>61.26</v>
      </c>
      <c r="BK82" s="205">
        <v>7.942973523421593</v>
      </c>
      <c r="BL82" s="205">
        <v>7.912087912087928</v>
      </c>
      <c r="BM82" s="205">
        <v>8.851674641148332</v>
      </c>
      <c r="BN82" s="205">
        <v>9.927679158448367</v>
      </c>
      <c r="BO82" s="205">
        <v>6.512605042016828</v>
      </c>
      <c r="BP82" s="205">
        <v>0</v>
      </c>
      <c r="BQ82" s="206">
        <v>0</v>
      </c>
      <c r="BR82" s="207">
        <v>1.204819277108427</v>
      </c>
      <c r="BS82" s="207">
        <v>5.930930930930933</v>
      </c>
      <c r="BT82" s="207">
        <v>9.180327868852478</v>
      </c>
      <c r="BU82" s="207">
        <v>7.773851590105996</v>
      </c>
      <c r="BV82" s="207">
        <v>1.07142857142859</v>
      </c>
      <c r="BW82" s="207">
        <v>0</v>
      </c>
      <c r="BX82" s="207">
        <v>2.189781021897796</v>
      </c>
      <c r="BY82" s="207">
        <v>10.48387096774195</v>
      </c>
      <c r="BZ82" s="207">
        <v>12.72727272727272</v>
      </c>
      <c r="CA82" s="208">
        <v>7.317073170731736</v>
      </c>
      <c r="CB82" s="205">
        <v>5.825080964893745</v>
      </c>
      <c r="CC82" s="205">
        <v>4.064890463262561</v>
      </c>
      <c r="CD82" t="s" s="110">
        <v>285</v>
      </c>
      <c r="CE82" s="209">
        <v>-13.65513502925218</v>
      </c>
      <c r="CF82" s="209">
        <v>11.35589945350644</v>
      </c>
      <c r="CG82" s="205">
        <v>52.08571335479387</v>
      </c>
      <c r="CH82" s="315">
        <v>5.83</v>
      </c>
      <c r="CI82" s="211">
        <v>5.8883</v>
      </c>
      <c r="CJ82" s="212">
        <v>6.08555805</v>
      </c>
      <c r="CK82" s="212">
        <v>6.289424244675001</v>
      </c>
      <c r="CL82" s="210">
        <v>6.500119956871614</v>
      </c>
      <c r="CM82" s="211">
        <v>30.59340225154661</v>
      </c>
      <c r="CN82" s="208">
        <v>16.87167167680285</v>
      </c>
      <c r="CO82" s="213">
        <v>0.38</v>
      </c>
      <c r="CP82" s="214">
        <v>14.5</v>
      </c>
      <c r="CQ82" s="215">
        <v>-9.1</v>
      </c>
      <c r="CR82" s="214">
        <v>-0.7</v>
      </c>
      <c r="CS82" s="215">
        <v>-2.4</v>
      </c>
    </row>
    <row r="83" ht="11.25" customHeight="1">
      <c r="A83" t="s" s="116">
        <v>1151</v>
      </c>
      <c r="B83" t="s" s="116">
        <v>1152</v>
      </c>
      <c r="C83" t="s" s="227">
        <v>818</v>
      </c>
      <c r="D83" s="218">
        <v>7</v>
      </c>
      <c r="E83" s="85">
        <v>522</v>
      </c>
      <c r="F83" t="s" s="220">
        <v>141</v>
      </c>
      <c r="G83" t="s" s="221">
        <v>141</v>
      </c>
      <c r="H83" s="493">
        <v>106.17</v>
      </c>
      <c r="I83" s="223">
        <v>1.695394179146652</v>
      </c>
      <c r="J83" s="224">
        <v>0.41</v>
      </c>
      <c r="K83" s="224">
        <v>0.45</v>
      </c>
      <c r="L83" s="223">
        <v>9.756097560975618</v>
      </c>
      <c r="M83" s="226">
        <v>42891</v>
      </c>
      <c r="N83" s="226">
        <v>42893</v>
      </c>
      <c r="O83" s="226">
        <v>42907</v>
      </c>
      <c r="P83" t="s" s="227">
        <v>860</v>
      </c>
      <c r="Q83" s="395"/>
      <c r="R83" s="225">
        <v>1.8</v>
      </c>
      <c r="S83" s="228">
        <v>40.17857142857142</v>
      </c>
      <c r="T83" s="229">
        <v>204.1010366246562</v>
      </c>
      <c r="U83" s="223">
        <v>23.69866071428571</v>
      </c>
      <c r="V83" s="230">
        <v>12</v>
      </c>
      <c r="W83" s="222">
        <v>4.48</v>
      </c>
      <c r="X83" s="231">
        <v>1.9</v>
      </c>
      <c r="Y83" s="232">
        <v>1.46</v>
      </c>
      <c r="Z83" s="233">
        <v>8.779999999999999</v>
      </c>
      <c r="AA83" s="222">
        <v>33.9</v>
      </c>
      <c r="AB83" s="234">
        <v>19.7</v>
      </c>
      <c r="AC83" s="235">
        <v>10.98</v>
      </c>
      <c r="AD83" s="236">
        <v>21.7</v>
      </c>
      <c r="AE83" s="236">
        <v>12.49</v>
      </c>
      <c r="AF83" s="237">
        <v>9</v>
      </c>
      <c r="AG83" s="238">
        <v>9396</v>
      </c>
      <c r="AH83" s="239">
        <v>0.3</v>
      </c>
      <c r="AI83" s="240">
        <v>1.61</v>
      </c>
      <c r="AJ83" s="241">
        <v>0.4541960521019256</v>
      </c>
      <c r="AK83" s="618">
        <v>52.02200103486833</v>
      </c>
      <c r="AL83" s="243">
        <v>9.589041095890426</v>
      </c>
      <c r="AM83" s="243">
        <v>11.96227396285647</v>
      </c>
      <c r="AN83" s="243">
        <v>9.856054330611785</v>
      </c>
      <c r="AO83" s="244">
        <v>0.1894593467099748</v>
      </c>
      <c r="AP83" s="241">
        <v>1.6</v>
      </c>
      <c r="AQ83" s="241">
        <v>1.46</v>
      </c>
      <c r="AR83" s="241">
        <v>1.34</v>
      </c>
      <c r="AS83" s="241">
        <v>1.14</v>
      </c>
      <c r="AT83" s="245"/>
      <c r="AU83" s="241">
        <v>1.08</v>
      </c>
      <c r="AV83" s="241">
        <v>1</v>
      </c>
      <c r="AW83" s="245"/>
      <c r="AX83" s="583">
        <v>0.8</v>
      </c>
      <c r="AY83" s="394">
        <v>1.22</v>
      </c>
      <c r="AZ83" s="317">
        <v>1.64</v>
      </c>
      <c r="BA83" s="248">
        <v>1.61</v>
      </c>
      <c r="BB83" s="248">
        <v>1.57</v>
      </c>
      <c r="BC83" s="248">
        <v>1.53</v>
      </c>
      <c r="BD83" s="248">
        <v>1.49</v>
      </c>
      <c r="BE83" s="248">
        <v>1.45</v>
      </c>
      <c r="BF83" s="248">
        <v>1.35</v>
      </c>
      <c r="BG83" s="248">
        <v>1.23</v>
      </c>
      <c r="BH83" s="248">
        <v>1.11</v>
      </c>
      <c r="BI83" s="249">
        <v>0.99</v>
      </c>
      <c r="BJ83" s="246">
        <v>23.61</v>
      </c>
      <c r="BK83" s="250">
        <v>9.589041095890426</v>
      </c>
      <c r="BL83" s="250">
        <v>8.955223880596996</v>
      </c>
      <c r="BM83" s="250">
        <v>17.54385964912282</v>
      </c>
      <c r="BN83" s="250">
        <v>5.555555555555536</v>
      </c>
      <c r="BO83" s="250">
        <v>8.000000000000007</v>
      </c>
      <c r="BP83" s="250">
        <v>25</v>
      </c>
      <c r="BQ83" s="251">
        <v>0</v>
      </c>
      <c r="BR83" s="252">
        <v>0</v>
      </c>
      <c r="BS83" s="252">
        <v>1.863354037267073</v>
      </c>
      <c r="BT83" s="252">
        <v>2.547770700636942</v>
      </c>
      <c r="BU83" s="252">
        <v>2.614379084967333</v>
      </c>
      <c r="BV83" s="252">
        <v>2.684563758389258</v>
      </c>
      <c r="BW83" s="252">
        <v>2.758620689655178</v>
      </c>
      <c r="BX83" s="252">
        <v>7.407407407407396</v>
      </c>
      <c r="BY83" s="252">
        <v>9.756097560975618</v>
      </c>
      <c r="BZ83" s="252">
        <v>10.81081081081079</v>
      </c>
      <c r="CA83" s="253">
        <v>12.12121212121213</v>
      </c>
      <c r="CB83" s="250">
        <v>7.482817432499265</v>
      </c>
      <c r="CC83" s="250">
        <v>6.386507370634463</v>
      </c>
      <c r="CD83" t="s" s="116">
        <v>302</v>
      </c>
      <c r="CE83" s="254">
        <v>-12.14721220452727</v>
      </c>
      <c r="CF83" s="254">
        <v>11.55144850975844</v>
      </c>
      <c r="CG83" s="250">
        <v>68.06901166905783</v>
      </c>
      <c r="CH83" s="255">
        <v>1.76</v>
      </c>
      <c r="CI83" s="256">
        <v>1.936</v>
      </c>
      <c r="CJ83" s="257">
        <v>2.1296</v>
      </c>
      <c r="CK83" s="257">
        <v>2.342560000000001</v>
      </c>
      <c r="CL83" s="258">
        <v>2.576816000000001</v>
      </c>
      <c r="CM83" s="256">
        <v>10.744976</v>
      </c>
      <c r="CN83" s="253">
        <v>10.12053875859471</v>
      </c>
      <c r="CO83" s="259">
        <v>1.23</v>
      </c>
      <c r="CP83" s="260">
        <v>54.6</v>
      </c>
      <c r="CQ83" s="261">
        <v>-0.1</v>
      </c>
      <c r="CR83" s="260">
        <v>8.300000000000001</v>
      </c>
      <c r="CS83" s="261">
        <v>21.4</v>
      </c>
    </row>
    <row r="84" ht="11.25" customHeight="1">
      <c r="A84" t="s" s="227">
        <v>549</v>
      </c>
      <c r="B84" t="s" s="116">
        <v>550</v>
      </c>
      <c r="C84" t="s" s="116">
        <v>357</v>
      </c>
      <c r="D84" s="218">
        <v>15</v>
      </c>
      <c r="E84" s="219">
        <v>208</v>
      </c>
      <c r="F84" t="s" s="220">
        <v>55</v>
      </c>
      <c r="G84" t="s" s="221">
        <v>55</v>
      </c>
      <c r="H84" s="493">
        <v>52.24</v>
      </c>
      <c r="I84" s="223">
        <v>2.737366003062787</v>
      </c>
      <c r="J84" s="224">
        <v>0.3425</v>
      </c>
      <c r="K84" s="224">
        <v>0.3575</v>
      </c>
      <c r="L84" s="223">
        <v>4.379562043795615</v>
      </c>
      <c r="M84" s="226">
        <v>42788</v>
      </c>
      <c r="N84" s="226">
        <v>42790</v>
      </c>
      <c r="O84" s="226">
        <v>42809</v>
      </c>
      <c r="P84" t="s" s="227">
        <v>182</v>
      </c>
      <c r="Q84" s="85"/>
      <c r="R84" s="225">
        <v>1.43</v>
      </c>
      <c r="S84" s="228">
        <v>67.77251184834124</v>
      </c>
      <c r="T84" s="229">
        <v>47.9774828806907</v>
      </c>
      <c r="U84" s="223">
        <v>24.75829383886256</v>
      </c>
      <c r="V84" s="230">
        <v>12</v>
      </c>
      <c r="W84" s="222">
        <v>2.11</v>
      </c>
      <c r="X84" s="231">
        <v>4.37</v>
      </c>
      <c r="Y84" s="232">
        <v>2.3</v>
      </c>
      <c r="Z84" s="233">
        <v>1.99</v>
      </c>
      <c r="AA84" s="222">
        <v>8.199999999999999</v>
      </c>
      <c r="AB84" s="234">
        <v>14.2</v>
      </c>
      <c r="AC84" s="235">
        <v>6.07</v>
      </c>
      <c r="AD84" s="236">
        <v>4.6</v>
      </c>
      <c r="AE84" s="236">
        <v>5.65</v>
      </c>
      <c r="AF84" s="237">
        <v>7</v>
      </c>
      <c r="AG84" s="238">
        <v>3356</v>
      </c>
      <c r="AH84" s="239">
        <v>0.2</v>
      </c>
      <c r="AI84" s="240">
        <v>1.11</v>
      </c>
      <c r="AJ84" s="241">
        <v>0.975608237206129</v>
      </c>
      <c r="AK84" s="242">
        <v>0.4896515109847714</v>
      </c>
      <c r="AL84" s="243">
        <v>3.787878787878785</v>
      </c>
      <c r="AM84" s="243">
        <v>3.941005115686247</v>
      </c>
      <c r="AN84" s="243">
        <v>4.487797891148193</v>
      </c>
      <c r="AO84" s="244">
        <v>9.165289579363245</v>
      </c>
      <c r="AP84" s="241">
        <v>1.37</v>
      </c>
      <c r="AQ84" s="241">
        <v>1.32</v>
      </c>
      <c r="AR84" s="241">
        <v>1.27</v>
      </c>
      <c r="AS84" s="241">
        <v>1.22</v>
      </c>
      <c r="AT84" s="245"/>
      <c r="AU84" s="241">
        <v>1.16</v>
      </c>
      <c r="AV84" s="241">
        <v>1.1</v>
      </c>
      <c r="AW84" s="245"/>
      <c r="AX84" s="246">
        <v>1</v>
      </c>
      <c r="AY84" s="247">
        <v>0.8100000000000001</v>
      </c>
      <c r="AZ84" s="248">
        <v>0.6899999999999999</v>
      </c>
      <c r="BA84" s="248">
        <v>0.595</v>
      </c>
      <c r="BB84" s="248">
        <v>0.57</v>
      </c>
      <c r="BC84" s="248">
        <v>0.545</v>
      </c>
      <c r="BD84" s="248">
        <v>0.515</v>
      </c>
      <c r="BE84" s="248">
        <v>0.49</v>
      </c>
      <c r="BF84" s="317">
        <v>0.48</v>
      </c>
      <c r="BG84" s="317">
        <v>0.48</v>
      </c>
      <c r="BH84" s="317">
        <v>0.48</v>
      </c>
      <c r="BI84" s="401">
        <v>0.48</v>
      </c>
      <c r="BJ84" s="246">
        <v>14.575</v>
      </c>
      <c r="BK84" s="250">
        <v>3.787878787878785</v>
      </c>
      <c r="BL84" s="250">
        <v>3.937007874015741</v>
      </c>
      <c r="BM84" s="250">
        <v>4.098360655737698</v>
      </c>
      <c r="BN84" s="250">
        <v>5.172413793103448</v>
      </c>
      <c r="BO84" s="250">
        <v>5.454545454545445</v>
      </c>
      <c r="BP84" s="250">
        <v>10</v>
      </c>
      <c r="BQ84" s="251">
        <v>23.45679012345678</v>
      </c>
      <c r="BR84" s="252">
        <v>17.3913043478261</v>
      </c>
      <c r="BS84" s="252">
        <v>15.96638655462184</v>
      </c>
      <c r="BT84" s="252">
        <v>4.385964912280715</v>
      </c>
      <c r="BU84" s="252">
        <v>4.587155963302725</v>
      </c>
      <c r="BV84" s="252">
        <v>5.825242718446599</v>
      </c>
      <c r="BW84" s="252">
        <v>5.102040816326525</v>
      </c>
      <c r="BX84" s="252">
        <v>2.083333333333326</v>
      </c>
      <c r="BY84" s="252">
        <v>0</v>
      </c>
      <c r="BZ84" s="252">
        <v>0</v>
      </c>
      <c r="CA84" s="253">
        <v>0</v>
      </c>
      <c r="CB84" s="250">
        <v>6.544025019698573</v>
      </c>
      <c r="CC84" s="250">
        <v>6.358529597936638</v>
      </c>
      <c r="CD84" t="s" s="116">
        <v>161</v>
      </c>
      <c r="CE84" s="254">
        <v>-17.53312994465158</v>
      </c>
      <c r="CF84" s="254">
        <v>7.22516389421098</v>
      </c>
      <c r="CG84" s="250">
        <v>59.21969865006496</v>
      </c>
      <c r="CH84" s="255">
        <v>1.507</v>
      </c>
      <c r="CI84" s="256">
        <v>1.5984749</v>
      </c>
      <c r="CJ84" s="257">
        <v>1.688788731850</v>
      </c>
      <c r="CK84" s="257">
        <v>1.784205295199525</v>
      </c>
      <c r="CL84" s="258">
        <v>1.885012894378298</v>
      </c>
      <c r="CM84" s="256">
        <v>8.463481821427825</v>
      </c>
      <c r="CN84" s="253">
        <v>16.20115203182968</v>
      </c>
      <c r="CO84" s="259">
        <v>0.44</v>
      </c>
      <c r="CP84" s="260">
        <v>38.3</v>
      </c>
      <c r="CQ84" s="261">
        <v>-1.1</v>
      </c>
      <c r="CR84" s="262">
        <v>0.9</v>
      </c>
      <c r="CS84" s="263">
        <v>16.8</v>
      </c>
    </row>
    <row r="85" ht="11.25" customHeight="1">
      <c r="A85" t="s" s="227">
        <v>1153</v>
      </c>
      <c r="B85" t="s" s="116">
        <v>1154</v>
      </c>
      <c r="C85" t="s" s="227">
        <v>1155</v>
      </c>
      <c r="D85" s="218">
        <v>5</v>
      </c>
      <c r="E85" s="85">
        <v>745</v>
      </c>
      <c r="F85" t="s" s="220">
        <v>129</v>
      </c>
      <c r="G85" t="s" s="221">
        <v>129</v>
      </c>
      <c r="H85" s="493">
        <v>39.8</v>
      </c>
      <c r="I85" s="223">
        <v>1.809045226130653</v>
      </c>
      <c r="J85" s="224">
        <v>0.17</v>
      </c>
      <c r="K85" s="224">
        <v>0.18</v>
      </c>
      <c r="L85" s="223">
        <v>5.88235294117645</v>
      </c>
      <c r="M85" s="226">
        <v>42804</v>
      </c>
      <c r="N85" s="226">
        <v>42808</v>
      </c>
      <c r="O85" s="226">
        <v>42822</v>
      </c>
      <c r="P85" t="s" s="227">
        <v>354</v>
      </c>
      <c r="Q85" s="316"/>
      <c r="R85" s="225">
        <v>0.72</v>
      </c>
      <c r="S85" s="228">
        <v>36</v>
      </c>
      <c r="T85" s="229">
        <v>-8.336363686452941</v>
      </c>
      <c r="U85" s="223">
        <v>19.9</v>
      </c>
      <c r="V85" s="230">
        <v>6</v>
      </c>
      <c r="W85" s="222">
        <v>2</v>
      </c>
      <c r="X85" s="231">
        <v>2.48</v>
      </c>
      <c r="Y85" s="232">
        <v>0.28</v>
      </c>
      <c r="Z85" s="233">
        <v>0.95</v>
      </c>
      <c r="AA85" s="222">
        <v>10.9</v>
      </c>
      <c r="AB85" s="396">
        <v>-30.3</v>
      </c>
      <c r="AC85" s="235">
        <v>13.81</v>
      </c>
      <c r="AD85" s="236">
        <v>-11.6</v>
      </c>
      <c r="AE85" s="236">
        <v>8.029999999999999</v>
      </c>
      <c r="AF85" s="237">
        <v>10</v>
      </c>
      <c r="AG85" s="238">
        <v>5054</v>
      </c>
      <c r="AH85" s="239">
        <v>0.8</v>
      </c>
      <c r="AI85" s="240">
        <v>0.34</v>
      </c>
      <c r="AJ85" t="s" s="265">
        <v>143</v>
      </c>
      <c r="AK85" t="s" s="265">
        <v>143</v>
      </c>
      <c r="AL85" s="243">
        <v>3.030303030303028</v>
      </c>
      <c r="AM85" s="243">
        <v>31.35982241742033</v>
      </c>
      <c r="AN85" t="s" s="265">
        <v>143</v>
      </c>
      <c r="AO85" t="s" s="265">
        <v>143</v>
      </c>
      <c r="AP85" s="321">
        <v>0.68</v>
      </c>
      <c r="AQ85" s="241">
        <v>0.66</v>
      </c>
      <c r="AR85" s="241">
        <v>0.62</v>
      </c>
      <c r="AS85" s="241">
        <v>0.3</v>
      </c>
      <c r="AT85" s="245"/>
      <c r="AU85" s="321">
        <v>0</v>
      </c>
      <c r="AV85" s="321">
        <v>0</v>
      </c>
      <c r="AW85" s="245"/>
      <c r="AX85" s="583">
        <v>0</v>
      </c>
      <c r="AY85" s="394">
        <v>0</v>
      </c>
      <c r="AZ85" s="317">
        <v>0</v>
      </c>
      <c r="BA85" s="317">
        <v>0</v>
      </c>
      <c r="BB85" s="317">
        <v>0</v>
      </c>
      <c r="BC85" s="317">
        <v>0</v>
      </c>
      <c r="BD85" s="317">
        <v>0</v>
      </c>
      <c r="BE85" s="317">
        <v>0</v>
      </c>
      <c r="BF85" s="317">
        <v>0</v>
      </c>
      <c r="BG85" s="317">
        <v>0.3</v>
      </c>
      <c r="BH85" s="317">
        <v>0.3</v>
      </c>
      <c r="BI85" s="401">
        <v>0.3</v>
      </c>
      <c r="BJ85" s="246">
        <v>3.16</v>
      </c>
      <c r="BK85" s="250">
        <v>3.030303030303028</v>
      </c>
      <c r="BL85" s="250">
        <v>6.451612903225823</v>
      </c>
      <c r="BM85" s="250">
        <v>106.6666666666667</v>
      </c>
      <c r="BN85" s="250">
        <v>0</v>
      </c>
      <c r="BO85" s="250">
        <v>0</v>
      </c>
      <c r="BP85" s="250">
        <v>0</v>
      </c>
      <c r="BQ85" s="251">
        <v>0</v>
      </c>
      <c r="BR85" s="252">
        <v>0</v>
      </c>
      <c r="BS85" s="252">
        <v>0</v>
      </c>
      <c r="BT85" s="252">
        <v>0</v>
      </c>
      <c r="BU85" s="252">
        <v>0</v>
      </c>
      <c r="BV85" s="252">
        <v>0</v>
      </c>
      <c r="BW85" s="252">
        <v>0</v>
      </c>
      <c r="BX85" s="252">
        <v>0</v>
      </c>
      <c r="BY85" s="252">
        <v>0</v>
      </c>
      <c r="BZ85" s="252">
        <v>0</v>
      </c>
      <c r="CA85" s="253">
        <v>0</v>
      </c>
      <c r="CB85" s="250">
        <v>6.832269564717385</v>
      </c>
      <c r="CC85" s="250">
        <v>25.0117918042458</v>
      </c>
      <c r="CD85" t="s" s="116">
        <v>137</v>
      </c>
      <c r="CE85" t="s" s="402">
        <v>143</v>
      </c>
      <c r="CF85" t="s" s="402">
        <v>143</v>
      </c>
      <c r="CG85" s="250">
        <v>52.63746276809843</v>
      </c>
      <c r="CH85" s="255">
        <v>0.6868000000000001</v>
      </c>
      <c r="CI85" s="256">
        <v>0.7554800000000002</v>
      </c>
      <c r="CJ85" s="257">
        <v>0.8161450440000002</v>
      </c>
      <c r="CK85" s="257">
        <v>0.8816814910332003</v>
      </c>
      <c r="CL85" s="258">
        <v>0.9524805147631663</v>
      </c>
      <c r="CM85" s="256">
        <v>4.092587049796367</v>
      </c>
      <c r="CN85" s="253">
        <v>10.28288203466424</v>
      </c>
      <c r="CO85" s="259">
        <v>1.08</v>
      </c>
      <c r="CP85" s="260">
        <v>11.6</v>
      </c>
      <c r="CQ85" s="261">
        <v>-22.7</v>
      </c>
      <c r="CR85" s="260">
        <v>1.9</v>
      </c>
      <c r="CS85" s="261">
        <v>-3</v>
      </c>
    </row>
    <row r="86" ht="11.25" customHeight="1">
      <c r="A86" t="s" s="146">
        <v>1156</v>
      </c>
      <c r="B86" t="s" s="146">
        <v>1157</v>
      </c>
      <c r="C86" t="s" s="146">
        <v>917</v>
      </c>
      <c r="D86" s="267">
        <v>8</v>
      </c>
      <c r="E86" s="85">
        <v>414</v>
      </c>
      <c r="F86" t="s" s="151">
        <v>129</v>
      </c>
      <c r="G86" t="s" s="152">
        <v>129</v>
      </c>
      <c r="H86" s="496">
        <v>18.84</v>
      </c>
      <c r="I86" s="269">
        <v>2.441613588110404</v>
      </c>
      <c r="J86" s="270">
        <v>0.11</v>
      </c>
      <c r="K86" s="270">
        <v>0.115</v>
      </c>
      <c r="L86" s="269">
        <v>4.545454545454541</v>
      </c>
      <c r="M86" s="272">
        <v>43040</v>
      </c>
      <c r="N86" s="272">
        <v>43041</v>
      </c>
      <c r="O86" s="272">
        <v>43055</v>
      </c>
      <c r="P86" t="s" s="273">
        <v>1158</v>
      </c>
      <c r="Q86" s="329"/>
      <c r="R86" s="271">
        <v>0.46</v>
      </c>
      <c r="S86" s="275">
        <v>56.79012345679012</v>
      </c>
      <c r="T86" s="276">
        <v>20.73028811833344</v>
      </c>
      <c r="U86" s="269">
        <v>23.25925925925926</v>
      </c>
      <c r="V86" s="277">
        <v>3</v>
      </c>
      <c r="W86" s="268">
        <v>0.8100000000000001</v>
      </c>
      <c r="X86" s="278">
        <v>2.72</v>
      </c>
      <c r="Y86" s="279">
        <v>2.35</v>
      </c>
      <c r="Z86" s="280">
        <v>1.41</v>
      </c>
      <c r="AA86" s="268">
        <v>5.7</v>
      </c>
      <c r="AB86" s="418">
        <v>24</v>
      </c>
      <c r="AC86" s="282">
        <v>-4.49</v>
      </c>
      <c r="AD86" s="283">
        <v>-3.6</v>
      </c>
      <c r="AE86" s="283">
        <v>8.6</v>
      </c>
      <c r="AF86" s="284">
        <v>2</v>
      </c>
      <c r="AG86" s="285">
        <v>3185</v>
      </c>
      <c r="AH86" s="286">
        <v>0.1</v>
      </c>
      <c r="AI86" s="287">
        <v>0</v>
      </c>
      <c r="AJ86" t="s" s="368">
        <v>143</v>
      </c>
      <c r="AK86" s="289">
        <v>1.103091036267809</v>
      </c>
      <c r="AL86" s="290">
        <v>1.190476190476186</v>
      </c>
      <c r="AM86" s="290">
        <v>6.685884434218181</v>
      </c>
      <c r="AN86" s="290">
        <v>12.10772451959248</v>
      </c>
      <c r="AO86" s="291">
        <v>10.97617886603237</v>
      </c>
      <c r="AP86" s="288">
        <v>0.425</v>
      </c>
      <c r="AQ86" s="510">
        <v>0.42</v>
      </c>
      <c r="AR86" s="288">
        <v>0.39</v>
      </c>
      <c r="AS86" s="288">
        <v>0.35</v>
      </c>
      <c r="AT86" s="292"/>
      <c r="AU86" s="288">
        <v>0.3</v>
      </c>
      <c r="AV86" s="288">
        <v>0.24</v>
      </c>
      <c r="AW86" s="292"/>
      <c r="AX86" s="293">
        <v>0.175</v>
      </c>
      <c r="AY86" s="403">
        <v>0.16</v>
      </c>
      <c r="AZ86" s="295">
        <v>0.16</v>
      </c>
      <c r="BA86" s="295">
        <v>0.1575</v>
      </c>
      <c r="BB86" s="426">
        <v>0.15</v>
      </c>
      <c r="BC86" s="426">
        <v>0.15</v>
      </c>
      <c r="BD86" s="426">
        <v>0.15</v>
      </c>
      <c r="BE86" s="426">
        <v>0.15</v>
      </c>
      <c r="BF86" s="295">
        <v>0.15</v>
      </c>
      <c r="BG86" s="295">
        <v>0.145</v>
      </c>
      <c r="BH86" s="295">
        <v>0.14</v>
      </c>
      <c r="BI86" s="296">
        <v>0.13</v>
      </c>
      <c r="BJ86" s="293">
        <v>3.9425</v>
      </c>
      <c r="BK86" s="297">
        <v>1.190476190476186</v>
      </c>
      <c r="BL86" s="297">
        <v>7.692307692307687</v>
      </c>
      <c r="BM86" s="297">
        <v>11.42857142857143</v>
      </c>
      <c r="BN86" s="297">
        <v>16.66666666666667</v>
      </c>
      <c r="BO86" s="297">
        <v>25</v>
      </c>
      <c r="BP86" s="297">
        <v>37.14285714285715</v>
      </c>
      <c r="BQ86" s="298">
        <v>9.375</v>
      </c>
      <c r="BR86" s="299">
        <v>0</v>
      </c>
      <c r="BS86" s="299">
        <v>1.587301587301582</v>
      </c>
      <c r="BT86" s="299">
        <v>5</v>
      </c>
      <c r="BU86" s="299">
        <v>0</v>
      </c>
      <c r="BV86" s="299">
        <v>0</v>
      </c>
      <c r="BW86" s="299">
        <v>0</v>
      </c>
      <c r="BX86" s="299">
        <v>0</v>
      </c>
      <c r="BY86" s="299">
        <v>3.448275862068972</v>
      </c>
      <c r="BZ86" s="299">
        <v>3.571428571428559</v>
      </c>
      <c r="CA86" s="300">
        <v>7.692307692307709</v>
      </c>
      <c r="CB86" s="297">
        <v>7.635011343175643</v>
      </c>
      <c r="CC86" s="297">
        <v>9.946357235781868</v>
      </c>
      <c r="CD86" t="s" s="146">
        <v>137</v>
      </c>
      <c r="CE86" s="301">
        <v>-8.709921151556376</v>
      </c>
      <c r="CF86" s="301">
        <v>14.54933810770288</v>
      </c>
      <c r="CG86" s="297">
        <v>57.70347498505734</v>
      </c>
      <c r="CH86" s="302">
        <v>0.4675</v>
      </c>
      <c r="CI86" s="303">
        <v>0.472175</v>
      </c>
      <c r="CJ86" s="304">
        <v>0.5127820500000001</v>
      </c>
      <c r="CK86" s="304">
        <v>0.5568813063000001</v>
      </c>
      <c r="CL86" s="305">
        <v>0.6047730986418002</v>
      </c>
      <c r="CM86" s="303">
        <v>2.614111454941801</v>
      </c>
      <c r="CN86" s="300">
        <v>13.8753261939586</v>
      </c>
      <c r="CO86" s="306">
        <v>0.86</v>
      </c>
      <c r="CP86" s="307">
        <v>37.5</v>
      </c>
      <c r="CQ86" s="308">
        <v>-6.8</v>
      </c>
      <c r="CR86" s="307">
        <v>3.9</v>
      </c>
      <c r="CS86" s="308">
        <v>11.4</v>
      </c>
    </row>
    <row r="87" ht="11.25" customHeight="1">
      <c r="A87" t="s" s="173">
        <v>551</v>
      </c>
      <c r="B87" t="s" s="110">
        <v>552</v>
      </c>
      <c r="C87" t="s" s="110">
        <v>146</v>
      </c>
      <c r="D87" s="174">
        <v>15</v>
      </c>
      <c r="E87" s="219">
        <v>203</v>
      </c>
      <c r="F87" t="s" s="118">
        <v>129</v>
      </c>
      <c r="G87" t="s" s="113">
        <v>129</v>
      </c>
      <c r="H87" s="495">
        <v>54.39</v>
      </c>
      <c r="I87" s="177">
        <v>2.794631366059937</v>
      </c>
      <c r="J87" s="311">
        <v>0.35</v>
      </c>
      <c r="K87" s="311">
        <v>0.38</v>
      </c>
      <c r="L87" s="177">
        <v>8.571428571428585</v>
      </c>
      <c r="M87" s="322">
        <v>42732</v>
      </c>
      <c r="N87" s="322">
        <v>42734</v>
      </c>
      <c r="O87" s="322">
        <v>42752</v>
      </c>
      <c r="P87" t="s" s="173">
        <v>268</v>
      </c>
      <c r="Q87" s="430"/>
      <c r="R87" s="180">
        <v>1.52</v>
      </c>
      <c r="S87" s="181">
        <v>33.77777777777778</v>
      </c>
      <c r="T87" s="431">
        <v>1943.019551763734</v>
      </c>
      <c r="U87" s="177">
        <v>12.08666666666667</v>
      </c>
      <c r="V87" s="183">
        <v>12</v>
      </c>
      <c r="W87" s="176">
        <v>4.5</v>
      </c>
      <c r="X87" s="184">
        <v>2.65</v>
      </c>
      <c r="Y87" s="185">
        <v>1.09</v>
      </c>
      <c r="Z87" s="432">
        <v>777</v>
      </c>
      <c r="AA87" t="s" s="369">
        <v>143</v>
      </c>
      <c r="AB87" s="187">
        <v>-15.8</v>
      </c>
      <c r="AC87" s="188">
        <v>309.4</v>
      </c>
      <c r="AD87" s="189">
        <v>133.3</v>
      </c>
      <c r="AE87" s="189">
        <v>4.56</v>
      </c>
      <c r="AF87" s="190">
        <v>15</v>
      </c>
      <c r="AG87" s="191">
        <v>4575</v>
      </c>
      <c r="AH87" s="192">
        <v>0.4</v>
      </c>
      <c r="AI87" s="193">
        <v>0</v>
      </c>
      <c r="AJ87" s="194">
        <v>0.06571425500011853</v>
      </c>
      <c r="AK87" s="195">
        <v>0.9906605891771274</v>
      </c>
      <c r="AL87" s="196">
        <v>20.68965517241379</v>
      </c>
      <c r="AM87" s="196">
        <v>11.86889420813968</v>
      </c>
      <c r="AN87" s="196">
        <v>8.759710191515801</v>
      </c>
      <c r="AO87" s="197">
        <v>8.842291989017026</v>
      </c>
      <c r="AP87" s="194">
        <v>1.4</v>
      </c>
      <c r="AQ87" s="194">
        <v>1.16</v>
      </c>
      <c r="AR87" s="194">
        <v>1.08</v>
      </c>
      <c r="AS87" s="194">
        <v>1</v>
      </c>
      <c r="AT87" s="199"/>
      <c r="AU87" s="194">
        <v>0.96</v>
      </c>
      <c r="AV87" s="194">
        <v>0.92</v>
      </c>
      <c r="AW87" s="199"/>
      <c r="AX87" s="200">
        <v>0.84</v>
      </c>
      <c r="AY87" s="201">
        <v>0.8</v>
      </c>
      <c r="AZ87" s="202">
        <v>0.74</v>
      </c>
      <c r="BA87" s="202">
        <v>0.66</v>
      </c>
      <c r="BB87" s="203">
        <v>0.6</v>
      </c>
      <c r="BC87" s="202">
        <v>0.575</v>
      </c>
      <c r="BD87" s="202">
        <v>0.445</v>
      </c>
      <c r="BE87" s="202">
        <v>0.07000000000000001</v>
      </c>
      <c r="BF87" s="203">
        <v>0</v>
      </c>
      <c r="BG87" s="203">
        <v>0</v>
      </c>
      <c r="BH87" s="203">
        <v>0</v>
      </c>
      <c r="BI87" s="204">
        <v>0</v>
      </c>
      <c r="BJ87" s="200">
        <v>11.25</v>
      </c>
      <c r="BK87" s="205">
        <v>20.68965517241379</v>
      </c>
      <c r="BL87" s="205">
        <v>7.407407407407396</v>
      </c>
      <c r="BM87" s="205">
        <v>8.000000000000007</v>
      </c>
      <c r="BN87" s="205">
        <v>4.166666666666674</v>
      </c>
      <c r="BO87" s="205">
        <v>4.347826086956519</v>
      </c>
      <c r="BP87" s="205">
        <v>9.523809523809534</v>
      </c>
      <c r="BQ87" s="206">
        <v>4.999999999999982</v>
      </c>
      <c r="BR87" s="207">
        <v>8.108108108108114</v>
      </c>
      <c r="BS87" s="207">
        <v>12.12121212121211</v>
      </c>
      <c r="BT87" s="207">
        <v>10</v>
      </c>
      <c r="BU87" s="207">
        <v>4.347826086956519</v>
      </c>
      <c r="BV87" s="207">
        <v>29.2134831460674</v>
      </c>
      <c r="BW87" s="207">
        <v>535.7142857142857</v>
      </c>
      <c r="BX87" s="207">
        <v>0</v>
      </c>
      <c r="BY87" s="207">
        <v>0</v>
      </c>
      <c r="BZ87" s="207">
        <v>0</v>
      </c>
      <c r="CA87" s="208">
        <v>0</v>
      </c>
      <c r="CB87" s="205">
        <v>38.7435458843461</v>
      </c>
      <c r="CC87" s="205">
        <v>124.4648855662834</v>
      </c>
      <c r="CD87" t="s" s="110">
        <v>132</v>
      </c>
      <c r="CE87" s="209">
        <v>-0.5323251090909284</v>
      </c>
      <c r="CF87" s="209">
        <v>11.55434155757574</v>
      </c>
      <c r="CG87" s="205">
        <v>69.01027093153625</v>
      </c>
      <c r="CH87" s="315">
        <v>1.414</v>
      </c>
      <c r="CI87" s="211">
        <v>1.5554</v>
      </c>
      <c r="CJ87" s="212">
        <v>1.62632624</v>
      </c>
      <c r="CK87" s="212">
        <v>1.700486716544</v>
      </c>
      <c r="CL87" s="210">
        <v>1.778028910818407</v>
      </c>
      <c r="CM87" s="211">
        <v>8.074241867362407</v>
      </c>
      <c r="CN87" s="208">
        <v>14.84508524979299</v>
      </c>
      <c r="CO87" s="213">
        <v>0.62</v>
      </c>
      <c r="CP87" s="214">
        <v>4.3</v>
      </c>
      <c r="CQ87" s="215">
        <v>-23.5</v>
      </c>
      <c r="CR87" s="216">
        <v>-5.7</v>
      </c>
      <c r="CS87" s="217">
        <v>-14.7</v>
      </c>
    </row>
    <row r="88" ht="11.25" customHeight="1">
      <c r="A88" t="s" s="116">
        <v>1159</v>
      </c>
      <c r="B88" t="s" s="116">
        <v>1160</v>
      </c>
      <c r="C88" t="s" s="227">
        <v>259</v>
      </c>
      <c r="D88" s="218">
        <v>6</v>
      </c>
      <c r="E88" s="85">
        <v>598</v>
      </c>
      <c r="F88" t="s" s="220">
        <v>129</v>
      </c>
      <c r="G88" t="s" s="221">
        <v>129</v>
      </c>
      <c r="H88" s="493">
        <v>47.8</v>
      </c>
      <c r="I88" s="223">
        <v>1.422594142259414</v>
      </c>
      <c r="J88" s="224">
        <v>0.15</v>
      </c>
      <c r="K88" s="224">
        <v>0.17</v>
      </c>
      <c r="L88" s="223">
        <v>13.33333333333335</v>
      </c>
      <c r="M88" s="327">
        <v>42657</v>
      </c>
      <c r="N88" s="327">
        <v>42661</v>
      </c>
      <c r="O88" s="327">
        <v>42675</v>
      </c>
      <c r="P88" t="s" s="227">
        <v>171</v>
      </c>
      <c r="Q88" t="s" s="673">
        <v>1161</v>
      </c>
      <c r="R88" s="225">
        <v>0.68</v>
      </c>
      <c r="S88" s="228">
        <v>34.51776649746193</v>
      </c>
      <c r="T88" s="229">
        <v>56.80395036289034</v>
      </c>
      <c r="U88" s="223">
        <v>24.26395939086294</v>
      </c>
      <c r="V88" s="230">
        <v>2</v>
      </c>
      <c r="W88" s="222">
        <v>1.97</v>
      </c>
      <c r="X88" s="231">
        <v>2.43</v>
      </c>
      <c r="Y88" s="232">
        <v>1.5</v>
      </c>
      <c r="Z88" s="233">
        <v>2.28</v>
      </c>
      <c r="AA88" s="222">
        <v>9.699999999999999</v>
      </c>
      <c r="AB88" s="234">
        <v>-21.2</v>
      </c>
      <c r="AC88" s="235">
        <v>42.71</v>
      </c>
      <c r="AD88" s="236">
        <v>7.8</v>
      </c>
      <c r="AE88" s="236">
        <v>10</v>
      </c>
      <c r="AF88" s="237">
        <v>7</v>
      </c>
      <c r="AG88" s="238">
        <v>1227</v>
      </c>
      <c r="AH88" s="239">
        <v>1.3</v>
      </c>
      <c r="AI88" s="240">
        <v>0.55</v>
      </c>
      <c r="AJ88" s="241">
        <v>0.5636044844896517</v>
      </c>
      <c r="AK88" t="s" s="265">
        <v>143</v>
      </c>
      <c r="AL88" s="243">
        <v>3.333333333333344</v>
      </c>
      <c r="AM88" s="243">
        <v>3.450966906825115</v>
      </c>
      <c r="AN88" s="243">
        <v>4.396114979019283</v>
      </c>
      <c r="AO88" t="s" s="265">
        <v>143</v>
      </c>
      <c r="AP88" s="241">
        <v>0.62</v>
      </c>
      <c r="AQ88" s="321">
        <v>0.6</v>
      </c>
      <c r="AR88" s="241">
        <v>0.57</v>
      </c>
      <c r="AS88" s="321">
        <v>0.5600000000000001</v>
      </c>
      <c r="AT88" s="245"/>
      <c r="AU88" s="241">
        <v>0.515</v>
      </c>
      <c r="AV88" s="321">
        <v>0.5</v>
      </c>
      <c r="AW88" s="245"/>
      <c r="AX88" s="246">
        <v>0.5</v>
      </c>
      <c r="AY88" s="394">
        <v>0</v>
      </c>
      <c r="AZ88" s="317">
        <v>0</v>
      </c>
      <c r="BA88" s="317">
        <v>0</v>
      </c>
      <c r="BB88" s="317">
        <v>0</v>
      </c>
      <c r="BC88" s="317">
        <v>0</v>
      </c>
      <c r="BD88" s="317">
        <v>0</v>
      </c>
      <c r="BE88" s="317">
        <v>0</v>
      </c>
      <c r="BF88" s="317">
        <v>0</v>
      </c>
      <c r="BG88" s="317">
        <v>0.04</v>
      </c>
      <c r="BH88" s="248">
        <v>0.04</v>
      </c>
      <c r="BI88" s="249">
        <v>0.03</v>
      </c>
      <c r="BJ88" s="246">
        <v>3.975</v>
      </c>
      <c r="BK88" s="250">
        <v>3.333333333333344</v>
      </c>
      <c r="BL88" s="250">
        <v>5.263157894736836</v>
      </c>
      <c r="BM88" s="250">
        <v>1.785714285714257</v>
      </c>
      <c r="BN88" s="250">
        <v>8.737864077669922</v>
      </c>
      <c r="BO88" s="250">
        <v>3</v>
      </c>
      <c r="BP88" s="250">
        <v>0</v>
      </c>
      <c r="BQ88" s="251">
        <v>0</v>
      </c>
      <c r="BR88" s="252">
        <v>0</v>
      </c>
      <c r="BS88" s="252">
        <v>0</v>
      </c>
      <c r="BT88" s="252">
        <v>0</v>
      </c>
      <c r="BU88" s="252">
        <v>0</v>
      </c>
      <c r="BV88" s="252">
        <v>0</v>
      </c>
      <c r="BW88" s="252">
        <v>0</v>
      </c>
      <c r="BX88" s="252">
        <v>0</v>
      </c>
      <c r="BY88" s="252">
        <v>0</v>
      </c>
      <c r="BZ88" s="252">
        <v>0</v>
      </c>
      <c r="CA88" s="253">
        <v>33.33333333333335</v>
      </c>
      <c r="CB88" s="250">
        <v>3.261964877928689</v>
      </c>
      <c r="CC88" s="250">
        <v>7.887350426268585</v>
      </c>
      <c r="CD88" t="s" s="116">
        <v>137</v>
      </c>
      <c r="CE88" s="254">
        <v>-18.44525026958425</v>
      </c>
      <c r="CF88" s="254">
        <v>5.818709121278697</v>
      </c>
      <c r="CG88" s="250">
        <v>51.45301745972073</v>
      </c>
      <c r="CH88" s="255">
        <v>0.6262</v>
      </c>
      <c r="CI88" s="256">
        <v>0.68882</v>
      </c>
      <c r="CJ88" s="257">
        <v>0.7577020000000001</v>
      </c>
      <c r="CK88" s="257">
        <v>0.8334722000000002</v>
      </c>
      <c r="CL88" s="258">
        <v>0.9168194200000003</v>
      </c>
      <c r="CM88" s="256">
        <v>3.823013620000001</v>
      </c>
      <c r="CN88" s="253">
        <v>7.997936443514646</v>
      </c>
      <c r="CO88" s="259">
        <v>1.55</v>
      </c>
      <c r="CP88" s="260">
        <v>6.7</v>
      </c>
      <c r="CQ88" s="261">
        <v>-29.4</v>
      </c>
      <c r="CR88" s="260">
        <v>-0.7</v>
      </c>
      <c r="CS88" s="261">
        <v>-11.6</v>
      </c>
    </row>
    <row r="89" ht="11.25" customHeight="1">
      <c r="A89" t="s" s="116">
        <v>1162</v>
      </c>
      <c r="B89" t="s" s="116">
        <v>1163</v>
      </c>
      <c r="C89" t="s" s="227">
        <v>313</v>
      </c>
      <c r="D89" s="218">
        <v>7</v>
      </c>
      <c r="E89" s="85">
        <v>457</v>
      </c>
      <c r="F89" t="s" s="220">
        <v>129</v>
      </c>
      <c r="G89" t="s" s="221">
        <v>129</v>
      </c>
      <c r="H89" s="493">
        <v>31.8</v>
      </c>
      <c r="I89" s="223">
        <v>5.849056603773585</v>
      </c>
      <c r="J89" s="224">
        <v>0.42</v>
      </c>
      <c r="K89" s="224">
        <v>0.465</v>
      </c>
      <c r="L89" s="223">
        <v>10.71428571428572</v>
      </c>
      <c r="M89" s="323">
        <v>42732</v>
      </c>
      <c r="N89" s="323">
        <v>42734</v>
      </c>
      <c r="O89" s="323">
        <v>42765</v>
      </c>
      <c r="P89" t="s" s="227">
        <v>872</v>
      </c>
      <c r="Q89" s="325"/>
      <c r="R89" s="225">
        <v>1.86</v>
      </c>
      <c r="S89" s="228">
        <v>122.3684210526316</v>
      </c>
      <c r="T89" s="229">
        <v>57.85847536833122</v>
      </c>
      <c r="U89" s="223">
        <v>20.92105263157895</v>
      </c>
      <c r="V89" s="230">
        <v>12</v>
      </c>
      <c r="W89" s="222">
        <v>1.52</v>
      </c>
      <c r="X89" s="231">
        <v>3.67</v>
      </c>
      <c r="Y89" s="232">
        <v>1.38</v>
      </c>
      <c r="Z89" s="233">
        <v>2.68</v>
      </c>
      <c r="AA89" s="222">
        <v>12.7</v>
      </c>
      <c r="AB89" s="234">
        <v>41.5</v>
      </c>
      <c r="AC89" s="235">
        <v>7.17</v>
      </c>
      <c r="AD89" s="236">
        <v>10.8</v>
      </c>
      <c r="AE89" s="236">
        <v>5.69</v>
      </c>
      <c r="AF89" s="237">
        <v>5</v>
      </c>
      <c r="AG89" s="238">
        <v>2089</v>
      </c>
      <c r="AH89" s="239">
        <v>1.4</v>
      </c>
      <c r="AI89" s="240">
        <v>2.31</v>
      </c>
      <c r="AJ89" s="241">
        <v>1.390098626491813</v>
      </c>
      <c r="AK89" s="242">
        <v>2.267470999629751</v>
      </c>
      <c r="AL89" s="243">
        <v>17.51824817518248</v>
      </c>
      <c r="AM89" s="243">
        <v>10.60114886613992</v>
      </c>
      <c r="AN89" s="243">
        <v>15.01306516611158</v>
      </c>
      <c r="AO89" s="244">
        <v>6.621061600595124</v>
      </c>
      <c r="AP89" s="241">
        <v>1.61</v>
      </c>
      <c r="AQ89" s="241">
        <v>1.37</v>
      </c>
      <c r="AR89" s="241">
        <v>1.35</v>
      </c>
      <c r="AS89" s="241">
        <v>1.19</v>
      </c>
      <c r="AT89" s="245"/>
      <c r="AU89" s="241">
        <v>1.04</v>
      </c>
      <c r="AV89" s="241">
        <v>0.8</v>
      </c>
      <c r="AW89" s="245"/>
      <c r="AX89" s="583">
        <v>0.68</v>
      </c>
      <c r="AY89" s="394">
        <v>0.68</v>
      </c>
      <c r="AZ89" s="317">
        <v>0.848</v>
      </c>
      <c r="BA89" s="317">
        <v>0.848</v>
      </c>
      <c r="BB89" s="248">
        <v>0.848</v>
      </c>
      <c r="BC89" s="248">
        <v>0.828</v>
      </c>
      <c r="BD89" s="317">
        <v>0</v>
      </c>
      <c r="BE89" s="317">
        <v>0</v>
      </c>
      <c r="BF89" s="317">
        <v>0</v>
      </c>
      <c r="BG89" s="317">
        <v>0</v>
      </c>
      <c r="BH89" s="317">
        <v>0</v>
      </c>
      <c r="BI89" s="401">
        <v>0</v>
      </c>
      <c r="BJ89" s="246">
        <v>12.092</v>
      </c>
      <c r="BK89" s="250">
        <v>17.51824817518248</v>
      </c>
      <c r="BL89" s="250">
        <v>1.481481481481484</v>
      </c>
      <c r="BM89" s="250">
        <v>13.44537815126052</v>
      </c>
      <c r="BN89" s="250">
        <v>14.42307692307692</v>
      </c>
      <c r="BO89" s="250">
        <v>30</v>
      </c>
      <c r="BP89" s="250">
        <v>17.64705882352942</v>
      </c>
      <c r="BQ89" s="251">
        <v>0</v>
      </c>
      <c r="BR89" s="252">
        <v>0</v>
      </c>
      <c r="BS89" s="252">
        <v>0</v>
      </c>
      <c r="BT89" s="252">
        <v>0</v>
      </c>
      <c r="BU89" s="252">
        <v>2.415458937198078</v>
      </c>
      <c r="BV89" s="252">
        <v>0</v>
      </c>
      <c r="BW89" s="252">
        <v>0</v>
      </c>
      <c r="BX89" s="252">
        <v>0</v>
      </c>
      <c r="BY89" s="252">
        <v>0</v>
      </c>
      <c r="BZ89" s="252">
        <v>0</v>
      </c>
      <c r="CA89" s="253">
        <v>0</v>
      </c>
      <c r="CB89" s="250">
        <v>5.70180602892523</v>
      </c>
      <c r="CC89" s="250">
        <v>8.952358253915868</v>
      </c>
      <c r="CD89" t="s" s="116">
        <v>302</v>
      </c>
      <c r="CE89" s="254">
        <v>-0.05893086169377781</v>
      </c>
      <c r="CF89" s="254">
        <v>20.86212176988517</v>
      </c>
      <c r="CG89" s="250">
        <v>60.39932855160228</v>
      </c>
      <c r="CH89" s="255">
        <v>1.771</v>
      </c>
      <c r="CI89" s="256">
        <v>1.897980700000001</v>
      </c>
      <c r="CJ89" s="257">
        <v>2.005975801830</v>
      </c>
      <c r="CK89" s="257">
        <v>2.120115824954127</v>
      </c>
      <c r="CL89" s="258">
        <v>2.240750415394017</v>
      </c>
      <c r="CM89" s="256">
        <v>10.03582274217815</v>
      </c>
      <c r="CN89" s="253">
        <v>31.55919101313882</v>
      </c>
      <c r="CO89" s="259">
        <v>0.15</v>
      </c>
      <c r="CP89" s="260">
        <v>7.8</v>
      </c>
      <c r="CQ89" s="261">
        <v>-33.4</v>
      </c>
      <c r="CR89" s="260">
        <v>0.2</v>
      </c>
      <c r="CS89" s="261">
        <v>-15.9</v>
      </c>
    </row>
    <row r="90" ht="11.25" customHeight="1">
      <c r="A90" t="s" s="116">
        <v>179</v>
      </c>
      <c r="B90" t="s" s="116">
        <v>180</v>
      </c>
      <c r="C90" t="s" s="116">
        <v>181</v>
      </c>
      <c r="D90" s="218">
        <v>25</v>
      </c>
      <c r="E90" s="219">
        <v>111</v>
      </c>
      <c r="F90" t="s" s="220">
        <v>55</v>
      </c>
      <c r="G90" t="s" s="221">
        <v>141</v>
      </c>
      <c r="H90" s="222">
        <v>43.8</v>
      </c>
      <c r="I90" s="223">
        <v>1.187214611872146</v>
      </c>
      <c r="J90" s="318">
        <v>0.115</v>
      </c>
      <c r="K90" s="318">
        <v>0.13</v>
      </c>
      <c r="L90" s="223">
        <v>13.04347826086956</v>
      </c>
      <c r="M90" s="226">
        <v>42976</v>
      </c>
      <c r="N90" s="226">
        <v>42978</v>
      </c>
      <c r="O90" s="226">
        <v>42993</v>
      </c>
      <c r="P90" t="s" s="227">
        <v>182</v>
      </c>
      <c r="Q90" s="325"/>
      <c r="R90" s="225">
        <v>0.52</v>
      </c>
      <c r="S90" s="228">
        <v>45.21739130434783</v>
      </c>
      <c r="T90" s="229">
        <v>179.9544476403673</v>
      </c>
      <c r="U90" s="223">
        <v>38.08695652173913</v>
      </c>
      <c r="V90" s="230">
        <v>12</v>
      </c>
      <c r="W90" s="222">
        <v>1.15</v>
      </c>
      <c r="X90" s="231">
        <v>2.4</v>
      </c>
      <c r="Y90" s="232">
        <v>3.18</v>
      </c>
      <c r="Z90" s="233">
        <v>4.63</v>
      </c>
      <c r="AA90" s="222">
        <v>12.6</v>
      </c>
      <c r="AB90" s="234">
        <v>23.8</v>
      </c>
      <c r="AC90" s="235">
        <v>12.96</v>
      </c>
      <c r="AD90" s="236">
        <v>11.8</v>
      </c>
      <c r="AE90" s="236">
        <v>15.9</v>
      </c>
      <c r="AF90" s="237">
        <v>5</v>
      </c>
      <c r="AG90" s="238">
        <v>1269</v>
      </c>
      <c r="AH90" s="239">
        <v>2.4</v>
      </c>
      <c r="AI90" s="240">
        <v>0.16</v>
      </c>
      <c r="AJ90" s="241">
        <v>0.6326773872226</v>
      </c>
      <c r="AK90" s="242">
        <v>0.694969322731771</v>
      </c>
      <c r="AL90" s="243">
        <v>10.25641025641024</v>
      </c>
      <c r="AM90" s="243">
        <v>7.102630401422205</v>
      </c>
      <c r="AN90" s="243">
        <v>7.465593169226681</v>
      </c>
      <c r="AO90" s="244">
        <v>10.74233484131513</v>
      </c>
      <c r="AP90" s="241">
        <v>0.43</v>
      </c>
      <c r="AQ90" s="241">
        <v>0.39</v>
      </c>
      <c r="AR90" s="241">
        <v>0.37</v>
      </c>
      <c r="AS90" s="241">
        <v>0.35</v>
      </c>
      <c r="AT90" s="245"/>
      <c r="AU90" s="241">
        <v>0.33</v>
      </c>
      <c r="AV90" s="241">
        <v>0.3</v>
      </c>
      <c r="AW90" s="245"/>
      <c r="AX90" s="246">
        <v>0.26</v>
      </c>
      <c r="AY90" s="247">
        <v>0.23</v>
      </c>
      <c r="AZ90" s="248">
        <v>0.2</v>
      </c>
      <c r="BA90" s="248">
        <v>0.17</v>
      </c>
      <c r="BB90" s="248">
        <v>0.155</v>
      </c>
      <c r="BC90" s="248">
        <v>0.145</v>
      </c>
      <c r="BD90" s="248">
        <v>0.1375</v>
      </c>
      <c r="BE90" s="248">
        <v>0.1325</v>
      </c>
      <c r="BF90" s="248">
        <v>0.1275</v>
      </c>
      <c r="BG90" s="248">
        <v>0.125</v>
      </c>
      <c r="BH90" s="248">
        <v>0.1075</v>
      </c>
      <c r="BI90" s="249">
        <v>0.09</v>
      </c>
      <c r="BJ90" s="246">
        <v>4.05</v>
      </c>
      <c r="BK90" s="250">
        <v>10.25641025641024</v>
      </c>
      <c r="BL90" s="250">
        <v>5.405405405405417</v>
      </c>
      <c r="BM90" s="250">
        <v>5.714285714285716</v>
      </c>
      <c r="BN90" s="250">
        <v>6.060606060606055</v>
      </c>
      <c r="BO90" s="250">
        <v>10</v>
      </c>
      <c r="BP90" s="250">
        <v>15.38461538461537</v>
      </c>
      <c r="BQ90" s="251">
        <v>13.04347826086956</v>
      </c>
      <c r="BR90" s="252">
        <v>15</v>
      </c>
      <c r="BS90" s="252">
        <v>17.64705882352942</v>
      </c>
      <c r="BT90" s="252">
        <v>9.677419354838722</v>
      </c>
      <c r="BU90" s="252">
        <v>6.896551724137945</v>
      </c>
      <c r="BV90" s="252">
        <v>5.454545454545445</v>
      </c>
      <c r="BW90" s="252">
        <v>3.773584905660377</v>
      </c>
      <c r="BX90" s="252">
        <v>3.921568627450989</v>
      </c>
      <c r="BY90" s="252">
        <v>2</v>
      </c>
      <c r="BZ90" s="252">
        <v>16.27906976744187</v>
      </c>
      <c r="CA90" s="253">
        <v>19.44444444444444</v>
      </c>
      <c r="CB90" s="250">
        <v>9.762296716720092</v>
      </c>
      <c r="CC90" s="250">
        <v>5.283561897898443</v>
      </c>
      <c r="CD90" t="s" s="116">
        <v>178</v>
      </c>
      <c r="CE90" s="254">
        <v>-29.4341487406403</v>
      </c>
      <c r="CF90" s="254">
        <v>8.652807781098828</v>
      </c>
      <c r="CG90" s="250">
        <v>74.51482536107579</v>
      </c>
      <c r="CH90" s="255">
        <v>0.473</v>
      </c>
      <c r="CI90" s="256">
        <v>0.5203000000000001</v>
      </c>
      <c r="CJ90" s="257">
        <v>0.5723300000000001</v>
      </c>
      <c r="CK90" s="257">
        <v>0.6295630000000002</v>
      </c>
      <c r="CL90" s="258">
        <v>0.6925193000000003</v>
      </c>
      <c r="CM90" s="256">
        <v>2.8877123</v>
      </c>
      <c r="CN90" s="253">
        <v>6.592950456621007</v>
      </c>
      <c r="CO90" s="259">
        <v>0.66</v>
      </c>
      <c r="CP90" s="260">
        <v>39.1</v>
      </c>
      <c r="CQ90" s="261">
        <v>-15.9</v>
      </c>
      <c r="CR90" s="262">
        <v>-6.1</v>
      </c>
      <c r="CS90" s="263">
        <v>7.1</v>
      </c>
    </row>
    <row r="91" ht="11.25" customHeight="1">
      <c r="A91" t="s" s="146">
        <v>1164</v>
      </c>
      <c r="B91" t="s" s="146">
        <v>1165</v>
      </c>
      <c r="C91" t="s" s="146">
        <v>150</v>
      </c>
      <c r="D91" s="267">
        <v>8</v>
      </c>
      <c r="E91" s="85">
        <v>356</v>
      </c>
      <c r="F91" t="s" s="151">
        <v>129</v>
      </c>
      <c r="G91" t="s" s="152">
        <v>129</v>
      </c>
      <c r="H91" s="496">
        <v>84.29000000000001</v>
      </c>
      <c r="I91" s="269">
        <v>0.4508245343457112</v>
      </c>
      <c r="J91" s="270">
        <v>0.34</v>
      </c>
      <c r="K91" s="270">
        <v>0.38</v>
      </c>
      <c r="L91" s="269">
        <v>11.76470588235294</v>
      </c>
      <c r="M91" s="380">
        <v>42726</v>
      </c>
      <c r="N91" s="380">
        <v>42731</v>
      </c>
      <c r="O91" s="380">
        <v>42755</v>
      </c>
      <c r="P91" t="s" s="273">
        <v>1166</v>
      </c>
      <c r="Q91" t="s" s="273">
        <v>44</v>
      </c>
      <c r="R91" s="271">
        <v>0.38</v>
      </c>
      <c r="S91" s="275">
        <v>19.68911917098445</v>
      </c>
      <c r="T91" s="276">
        <v>203.9636071904957</v>
      </c>
      <c r="U91" s="269">
        <v>43.67357512953368</v>
      </c>
      <c r="V91" s="277">
        <v>12</v>
      </c>
      <c r="W91" s="268">
        <v>1.93</v>
      </c>
      <c r="X91" s="278">
        <v>1.82</v>
      </c>
      <c r="Y91" s="279">
        <v>4.76</v>
      </c>
      <c r="Z91" s="280">
        <v>4.76</v>
      </c>
      <c r="AA91" s="268">
        <v>11.6</v>
      </c>
      <c r="AB91" s="281">
        <v>-7.1</v>
      </c>
      <c r="AC91" s="282">
        <v>11.12</v>
      </c>
      <c r="AD91" s="283">
        <v>20.6</v>
      </c>
      <c r="AE91" s="283">
        <v>24</v>
      </c>
      <c r="AF91" s="284">
        <v>3</v>
      </c>
      <c r="AG91" s="285">
        <v>2685</v>
      </c>
      <c r="AH91" s="286">
        <v>0.2</v>
      </c>
      <c r="AI91" s="287">
        <v>0.49</v>
      </c>
      <c r="AJ91" s="288">
        <v>0.8631855444494679</v>
      </c>
      <c r="AK91" s="289">
        <v>0.6134365860496757</v>
      </c>
      <c r="AL91" s="290">
        <v>13.33333333333335</v>
      </c>
      <c r="AM91" s="290">
        <v>15.61621444192041</v>
      </c>
      <c r="AN91" s="290">
        <v>17.78162221565904</v>
      </c>
      <c r="AO91" s="291">
        <v>28.98689549993534</v>
      </c>
      <c r="AP91" s="288">
        <v>0.34</v>
      </c>
      <c r="AQ91" s="288">
        <v>0.3</v>
      </c>
      <c r="AR91" s="288">
        <v>0.26</v>
      </c>
      <c r="AS91" s="288">
        <v>0.22</v>
      </c>
      <c r="AT91" s="292"/>
      <c r="AU91" s="288">
        <v>0.18</v>
      </c>
      <c r="AV91" s="288">
        <v>0.15</v>
      </c>
      <c r="AW91" s="292"/>
      <c r="AX91" s="293">
        <v>0.11</v>
      </c>
      <c r="AY91" s="403">
        <v>0.07333000000000001</v>
      </c>
      <c r="AZ91" s="295">
        <v>0.07333000000000001</v>
      </c>
      <c r="BA91" s="295">
        <v>0.04</v>
      </c>
      <c r="BB91" s="295">
        <v>0.02667</v>
      </c>
      <c r="BC91" s="295">
        <v>0.01778</v>
      </c>
      <c r="BD91" s="426">
        <v>0.0158</v>
      </c>
      <c r="BE91" s="295">
        <v>0.0158</v>
      </c>
      <c r="BF91" s="295">
        <v>0.01284</v>
      </c>
      <c r="BG91" s="295">
        <v>0.01185</v>
      </c>
      <c r="BH91" s="295">
        <v>0.00987</v>
      </c>
      <c r="BI91" s="494">
        <v>0.00652</v>
      </c>
      <c r="BJ91" s="293">
        <v>1.86379</v>
      </c>
      <c r="BK91" s="297">
        <v>13.33333333333335</v>
      </c>
      <c r="BL91" s="297">
        <v>15.38461538461537</v>
      </c>
      <c r="BM91" s="297">
        <v>18.18181818181819</v>
      </c>
      <c r="BN91" s="297">
        <v>22.22222222222223</v>
      </c>
      <c r="BO91" s="297">
        <v>20</v>
      </c>
      <c r="BP91" s="297">
        <v>36.36363636363635</v>
      </c>
      <c r="BQ91" s="298">
        <v>50.00681849174961</v>
      </c>
      <c r="BR91" s="299">
        <v>0</v>
      </c>
      <c r="BS91" s="299">
        <v>83.325</v>
      </c>
      <c r="BT91" s="299">
        <v>49.98125234345707</v>
      </c>
      <c r="BU91" s="299">
        <v>50</v>
      </c>
      <c r="BV91" s="299">
        <v>12.53164556962025</v>
      </c>
      <c r="BW91" s="299">
        <v>0</v>
      </c>
      <c r="BX91" s="299">
        <v>23.05295950155763</v>
      </c>
      <c r="BY91" s="299">
        <v>8.354430379746859</v>
      </c>
      <c r="BZ91" s="299">
        <v>20.06079027355623</v>
      </c>
      <c r="CA91" s="300">
        <v>51.38036809815952</v>
      </c>
      <c r="CB91" s="297">
        <v>27.89287589079251</v>
      </c>
      <c r="CC91" s="297">
        <v>21.66250377441897</v>
      </c>
      <c r="CD91" t="s" s="146">
        <v>152</v>
      </c>
      <c r="CE91" s="301">
        <v>-25.44112837952893</v>
      </c>
      <c r="CF91" s="301">
        <v>18.23244675000475</v>
      </c>
      <c r="CG91" s="297">
        <v>65.86373056994819</v>
      </c>
      <c r="CH91" s="302">
        <v>0.3434</v>
      </c>
      <c r="CI91" s="303">
        <v>0.3777400000000001</v>
      </c>
      <c r="CJ91" s="304">
        <v>0.4155140000000001</v>
      </c>
      <c r="CK91" s="304">
        <v>0.4570654000000002</v>
      </c>
      <c r="CL91" s="305">
        <v>0.5027719400000003</v>
      </c>
      <c r="CM91" s="303">
        <v>2.09649134</v>
      </c>
      <c r="CN91" s="300">
        <v>2.487236137145569</v>
      </c>
      <c r="CO91" s="306">
        <v>1.09</v>
      </c>
      <c r="CP91" s="307">
        <v>24.5</v>
      </c>
      <c r="CQ91" s="308">
        <v>-5.8</v>
      </c>
      <c r="CR91" s="307">
        <v>6.4</v>
      </c>
      <c r="CS91" s="308">
        <v>5</v>
      </c>
    </row>
    <row r="92" ht="11.25" customHeight="1">
      <c r="A92" t="s" s="110">
        <v>553</v>
      </c>
      <c r="B92" t="s" s="110">
        <v>554</v>
      </c>
      <c r="C92" t="s" s="110">
        <v>128</v>
      </c>
      <c r="D92" s="174">
        <v>24</v>
      </c>
      <c r="E92" s="219">
        <v>127</v>
      </c>
      <c r="F92" t="s" s="118">
        <v>129</v>
      </c>
      <c r="G92" t="s" s="113">
        <v>129</v>
      </c>
      <c r="H92" s="176">
        <v>54.65</v>
      </c>
      <c r="I92" s="177">
        <v>1.537053979871912</v>
      </c>
      <c r="J92" s="178">
        <v>0.19</v>
      </c>
      <c r="K92" s="178">
        <v>0.21</v>
      </c>
      <c r="L92" s="177">
        <v>10.52631578947367</v>
      </c>
      <c r="M92" s="179">
        <v>43006</v>
      </c>
      <c r="N92" s="179">
        <v>43007</v>
      </c>
      <c r="O92" s="179">
        <v>43021</v>
      </c>
      <c r="P92" t="s" s="173">
        <v>294</v>
      </c>
      <c r="Q92" s="492"/>
      <c r="R92" s="180">
        <v>0.84</v>
      </c>
      <c r="S92" s="181">
        <v>31.81818181818182</v>
      </c>
      <c r="T92" s="182">
        <v>46.09853231562986</v>
      </c>
      <c r="U92" s="177">
        <v>20.70075757575757</v>
      </c>
      <c r="V92" s="183">
        <v>12</v>
      </c>
      <c r="W92" s="176">
        <v>2.64</v>
      </c>
      <c r="X92" s="184">
        <v>2.07</v>
      </c>
      <c r="Y92" s="185">
        <v>7.39</v>
      </c>
      <c r="Z92" s="186">
        <v>2.32</v>
      </c>
      <c r="AA92" s="176">
        <v>10.6</v>
      </c>
      <c r="AB92" s="187">
        <v>6.6</v>
      </c>
      <c r="AC92" s="188">
        <v>3.68</v>
      </c>
      <c r="AD92" s="189">
        <v>8.6</v>
      </c>
      <c r="AE92" s="189">
        <v>10</v>
      </c>
      <c r="AF92" s="190">
        <v>3</v>
      </c>
      <c r="AG92" s="191">
        <v>1721</v>
      </c>
      <c r="AH92" s="192">
        <v>0.1</v>
      </c>
      <c r="AI92" s="193">
        <v>0.04</v>
      </c>
      <c r="AJ92" s="194">
        <v>0.8646714786160838</v>
      </c>
      <c r="AK92" s="195">
        <v>0.8999137685751685</v>
      </c>
      <c r="AL92" s="196">
        <v>5.797101449275366</v>
      </c>
      <c r="AM92" s="196">
        <v>7.355331213263905</v>
      </c>
      <c r="AN92" s="196">
        <v>7.43617471609832</v>
      </c>
      <c r="AO92" s="197">
        <v>8.26320807144889</v>
      </c>
      <c r="AP92" s="194">
        <v>0.73</v>
      </c>
      <c r="AQ92" s="194">
        <v>0.6899999999999999</v>
      </c>
      <c r="AR92" s="194">
        <v>0.635</v>
      </c>
      <c r="AS92" s="194">
        <v>0.59</v>
      </c>
      <c r="AT92" s="199"/>
      <c r="AU92" s="194">
        <v>0.55</v>
      </c>
      <c r="AV92" s="194">
        <v>0.51</v>
      </c>
      <c r="AW92" s="199"/>
      <c r="AX92" s="200">
        <v>0.47</v>
      </c>
      <c r="AY92" s="201">
        <v>0.445</v>
      </c>
      <c r="AZ92" s="202">
        <v>0.41</v>
      </c>
      <c r="BA92" s="202">
        <v>0.37</v>
      </c>
      <c r="BB92" s="202">
        <v>0.33</v>
      </c>
      <c r="BC92" s="202">
        <v>0.29</v>
      </c>
      <c r="BD92" s="202">
        <v>0.2575</v>
      </c>
      <c r="BE92" s="202">
        <v>0.2275</v>
      </c>
      <c r="BF92" s="202">
        <v>0.19</v>
      </c>
      <c r="BG92" s="202">
        <v>0.18</v>
      </c>
      <c r="BH92" s="202">
        <v>0.16</v>
      </c>
      <c r="BI92" s="314">
        <v>0.125</v>
      </c>
      <c r="BJ92" s="200">
        <v>7.16</v>
      </c>
      <c r="BK92" s="205">
        <v>5.797101449275366</v>
      </c>
      <c r="BL92" s="205">
        <v>8.66141732283463</v>
      </c>
      <c r="BM92" s="205">
        <v>7.627118644067798</v>
      </c>
      <c r="BN92" s="205">
        <v>7.272727272727253</v>
      </c>
      <c r="BO92" s="205">
        <v>7.843137254901977</v>
      </c>
      <c r="BP92" s="205">
        <v>8.510638297872353</v>
      </c>
      <c r="BQ92" s="206">
        <v>5.617977528089879</v>
      </c>
      <c r="BR92" s="207">
        <v>8.536585365853666</v>
      </c>
      <c r="BS92" s="207">
        <v>10.81081081081081</v>
      </c>
      <c r="BT92" s="207">
        <v>12.12121212121211</v>
      </c>
      <c r="BU92" s="207">
        <v>13.79310344827587</v>
      </c>
      <c r="BV92" s="207">
        <v>12.62135922330097</v>
      </c>
      <c r="BW92" s="207">
        <v>13.18681318681318</v>
      </c>
      <c r="BX92" s="207">
        <v>19.73684210526316</v>
      </c>
      <c r="BY92" s="207">
        <v>5.555555555555558</v>
      </c>
      <c r="BZ92" s="207">
        <v>12.5</v>
      </c>
      <c r="CA92" s="208">
        <v>28</v>
      </c>
      <c r="CB92" s="205">
        <v>11.07014115216792</v>
      </c>
      <c r="CC92" s="205">
        <v>5.544744927050688</v>
      </c>
      <c r="CD92" t="s" s="110">
        <v>132</v>
      </c>
      <c r="CE92" s="209">
        <v>-11.72752887978734</v>
      </c>
      <c r="CF92" s="209">
        <v>8.973228695970233</v>
      </c>
      <c r="CG92" s="205">
        <v>67.3540137856493</v>
      </c>
      <c r="CH92" s="315">
        <v>0.77818</v>
      </c>
      <c r="CI92" s="211">
        <v>0.806817024</v>
      </c>
      <c r="CJ92" s="212">
        <v>0.8874987264</v>
      </c>
      <c r="CK92" s="212">
        <v>0.9762485990400002</v>
      </c>
      <c r="CL92" s="210">
        <v>1.073873458944</v>
      </c>
      <c r="CM92" s="211">
        <v>4.522617808384001</v>
      </c>
      <c r="CN92" s="208">
        <v>8.275604406924064</v>
      </c>
      <c r="CO92" s="213">
        <v>0.59</v>
      </c>
      <c r="CP92" s="214">
        <v>57.8</v>
      </c>
      <c r="CQ92" s="215">
        <v>-10.5</v>
      </c>
      <c r="CR92" s="216">
        <v>1.3</v>
      </c>
      <c r="CS92" s="217">
        <v>10.4</v>
      </c>
    </row>
    <row r="93" ht="11.25" customHeight="1">
      <c r="A93" t="s" s="116">
        <v>1167</v>
      </c>
      <c r="B93" t="s" s="116">
        <v>1168</v>
      </c>
      <c r="C93" t="s" s="227">
        <v>128</v>
      </c>
      <c r="D93" s="218">
        <v>5</v>
      </c>
      <c r="E93" s="85">
        <v>793</v>
      </c>
      <c r="F93" t="s" s="220">
        <v>141</v>
      </c>
      <c r="G93" t="s" s="221">
        <v>141</v>
      </c>
      <c r="H93" s="493">
        <v>31.6</v>
      </c>
      <c r="I93" s="223">
        <v>1.772151898734177</v>
      </c>
      <c r="J93" s="224">
        <v>0.125</v>
      </c>
      <c r="K93" s="224">
        <v>0.14</v>
      </c>
      <c r="L93" s="223">
        <v>12</v>
      </c>
      <c r="M93" s="226">
        <v>42992</v>
      </c>
      <c r="N93" s="226">
        <v>42993</v>
      </c>
      <c r="O93" s="226">
        <v>43010</v>
      </c>
      <c r="P93" t="s" s="227">
        <v>447</v>
      </c>
      <c r="Q93" s="316"/>
      <c r="R93" s="225">
        <v>0.5600000000000001</v>
      </c>
      <c r="S93" s="228">
        <v>33.73493975903614</v>
      </c>
      <c r="T93" s="229">
        <v>20.28079597141879</v>
      </c>
      <c r="U93" s="223">
        <v>19.03614457831326</v>
      </c>
      <c r="V93" s="230">
        <v>12</v>
      </c>
      <c r="W93" s="222">
        <v>1.66</v>
      </c>
      <c r="X93" s="231">
        <v>3.82</v>
      </c>
      <c r="Y93" s="232">
        <v>5.66</v>
      </c>
      <c r="Z93" s="233">
        <v>1.71</v>
      </c>
      <c r="AA93" s="222">
        <v>8.699999999999999</v>
      </c>
      <c r="AB93" s="234">
        <v>28.7</v>
      </c>
      <c r="AC93" s="235">
        <v>14.98</v>
      </c>
      <c r="AD93" s="236">
        <v>25.6</v>
      </c>
      <c r="AE93" s="236">
        <v>5</v>
      </c>
      <c r="AF93" s="237">
        <v>28</v>
      </c>
      <c r="AG93" s="238">
        <v>2854</v>
      </c>
      <c r="AH93" s="239">
        <v>0.2</v>
      </c>
      <c r="AI93" s="240">
        <v>0.14</v>
      </c>
      <c r="AJ93" s="241">
        <v>0.1546679226857523</v>
      </c>
      <c r="AK93" t="s" s="265">
        <v>143</v>
      </c>
      <c r="AL93" s="243">
        <v>30.76923076923077</v>
      </c>
      <c r="AM93" s="243">
        <v>74.48830117272219</v>
      </c>
      <c r="AN93" s="243">
        <v>3.959498820755258</v>
      </c>
      <c r="AO93" s="254">
        <v>-5.891373992066851</v>
      </c>
      <c r="AP93" s="241">
        <v>0.425</v>
      </c>
      <c r="AQ93" s="241">
        <v>0.325</v>
      </c>
      <c r="AR93" s="241">
        <v>0.225</v>
      </c>
      <c r="AS93" s="241">
        <v>0.08</v>
      </c>
      <c r="AT93" s="245"/>
      <c r="AU93" s="321">
        <v>0.04</v>
      </c>
      <c r="AV93" s="321">
        <v>0.35</v>
      </c>
      <c r="AW93" s="245"/>
      <c r="AX93" s="583">
        <v>0.88</v>
      </c>
      <c r="AY93" s="247">
        <v>0.88</v>
      </c>
      <c r="AZ93" s="248">
        <v>0.86</v>
      </c>
      <c r="BA93" s="248">
        <v>0.82</v>
      </c>
      <c r="BB93" s="248">
        <v>0.78</v>
      </c>
      <c r="BC93" s="248">
        <v>0.75</v>
      </c>
      <c r="BD93" s="248">
        <v>0.72</v>
      </c>
      <c r="BE93" s="248">
        <v>0.65</v>
      </c>
      <c r="BF93" s="248">
        <v>0.6</v>
      </c>
      <c r="BG93" s="248">
        <v>0.5600000000000001</v>
      </c>
      <c r="BH93" s="248">
        <v>0.52</v>
      </c>
      <c r="BI93" s="249">
        <v>0.48</v>
      </c>
      <c r="BJ93" s="246">
        <v>9.945</v>
      </c>
      <c r="BK93" s="250">
        <v>30.76923076923077</v>
      </c>
      <c r="BL93" s="250">
        <v>44.44444444444444</v>
      </c>
      <c r="BM93" s="250">
        <v>181.25</v>
      </c>
      <c r="BN93" s="250">
        <v>100</v>
      </c>
      <c r="BO93" s="250">
        <v>0</v>
      </c>
      <c r="BP93" s="250">
        <v>0</v>
      </c>
      <c r="BQ93" s="251">
        <v>0</v>
      </c>
      <c r="BR93" s="252">
        <v>2.325581395348841</v>
      </c>
      <c r="BS93" s="252">
        <v>4.878048780487809</v>
      </c>
      <c r="BT93" s="252">
        <v>5.12820512820511</v>
      </c>
      <c r="BU93" s="252">
        <v>4</v>
      </c>
      <c r="BV93" s="252">
        <v>4.166666666666674</v>
      </c>
      <c r="BW93" s="252">
        <v>10.76923076923075</v>
      </c>
      <c r="BX93" s="252">
        <v>8.333333333333348</v>
      </c>
      <c r="BY93" s="252">
        <v>7.14285714285714</v>
      </c>
      <c r="BZ93" s="252">
        <v>7.692307692307709</v>
      </c>
      <c r="CA93" s="253">
        <v>8.333333333333348</v>
      </c>
      <c r="CB93" s="250">
        <v>24.66077879149682</v>
      </c>
      <c r="CC93" s="250">
        <v>45.94684847259266</v>
      </c>
      <c r="CD93" t="s" s="116">
        <v>132</v>
      </c>
      <c r="CE93" s="254">
        <v>-13.30449385882382</v>
      </c>
      <c r="CF93" s="254">
        <v>5.731650719489435</v>
      </c>
      <c r="CG93" s="250">
        <v>62.04264097664269</v>
      </c>
      <c r="CH93" s="255">
        <v>0.4675</v>
      </c>
      <c r="CI93" s="256">
        <v>0.5142500000000001</v>
      </c>
      <c r="CJ93" s="257">
        <v>0.5399625000000001</v>
      </c>
      <c r="CK93" s="257">
        <v>0.5669606250000001</v>
      </c>
      <c r="CL93" s="258">
        <v>0.5953086562500002</v>
      </c>
      <c r="CM93" s="256">
        <v>2.683981781250001</v>
      </c>
      <c r="CN93" s="253">
        <v>8.493613231803799</v>
      </c>
      <c r="CO93" s="259">
        <v>1.42</v>
      </c>
      <c r="CP93" s="260">
        <v>38.3</v>
      </c>
      <c r="CQ93" s="261">
        <v>-3.4</v>
      </c>
      <c r="CR93" s="260">
        <v>3</v>
      </c>
      <c r="CS93" s="261">
        <v>4.2</v>
      </c>
    </row>
    <row r="94" ht="11.25" customHeight="1">
      <c r="A94" t="s" s="116">
        <v>1169</v>
      </c>
      <c r="B94" t="s" s="116">
        <v>1170</v>
      </c>
      <c r="C94" t="s" s="227">
        <v>128</v>
      </c>
      <c r="D94" s="218">
        <v>5</v>
      </c>
      <c r="E94" s="85">
        <v>723</v>
      </c>
      <c r="F94" t="s" s="220">
        <v>129</v>
      </c>
      <c r="G94" t="s" s="221">
        <v>129</v>
      </c>
      <c r="H94" s="343">
        <v>23</v>
      </c>
      <c r="I94" s="223">
        <v>2.434782608695652</v>
      </c>
      <c r="J94" s="224">
        <v>0.12</v>
      </c>
      <c r="K94" s="224">
        <v>0.14</v>
      </c>
      <c r="L94" s="223">
        <v>16.66666666666667</v>
      </c>
      <c r="M94" s="226">
        <v>42774</v>
      </c>
      <c r="N94" s="226">
        <v>42776</v>
      </c>
      <c r="O94" s="226">
        <v>42783</v>
      </c>
      <c r="P94" t="s" s="227">
        <v>209</v>
      </c>
      <c r="Q94" s="319"/>
      <c r="R94" s="225">
        <v>0.5600000000000001</v>
      </c>
      <c r="S94" t="s" s="400">
        <v>143</v>
      </c>
      <c r="T94" t="s" s="361">
        <v>143</v>
      </c>
      <c r="U94" t="s" s="265">
        <v>143</v>
      </c>
      <c r="V94" s="230">
        <v>12</v>
      </c>
      <c r="W94" t="s" s="348">
        <v>143</v>
      </c>
      <c r="X94" t="s" s="345">
        <v>143</v>
      </c>
      <c r="Y94" t="s" s="509">
        <v>143</v>
      </c>
      <c r="Z94" t="s" s="349">
        <v>143</v>
      </c>
      <c r="AA94" t="s" s="348">
        <v>143</v>
      </c>
      <c r="AB94" t="s" s="345">
        <v>143</v>
      </c>
      <c r="AC94" t="s" s="349">
        <v>143</v>
      </c>
      <c r="AD94" t="s" s="348">
        <v>143</v>
      </c>
      <c r="AE94" t="s" s="348">
        <v>143</v>
      </c>
      <c r="AF94" s="237">
        <v>0</v>
      </c>
      <c r="AG94" t="s" s="348">
        <v>143</v>
      </c>
      <c r="AH94" t="s" s="348">
        <v>143</v>
      </c>
      <c r="AI94" t="s" s="348">
        <v>143</v>
      </c>
      <c r="AJ94" t="s" s="265">
        <v>143</v>
      </c>
      <c r="AK94" t="s" s="265">
        <v>143</v>
      </c>
      <c r="AL94" s="243">
        <v>20</v>
      </c>
      <c r="AM94" s="654">
        <v>128.9428485106664</v>
      </c>
      <c r="AN94" s="243">
        <v>64.37518295172258</v>
      </c>
      <c r="AO94" t="s" s="265">
        <v>143</v>
      </c>
      <c r="AP94" s="241">
        <v>0.48</v>
      </c>
      <c r="AQ94" s="241">
        <v>0.4</v>
      </c>
      <c r="AR94" s="241">
        <v>0.2</v>
      </c>
      <c r="AS94" s="241">
        <v>0.04</v>
      </c>
      <c r="AT94" s="245"/>
      <c r="AU94" s="321">
        <v>0</v>
      </c>
      <c r="AV94" s="241">
        <v>0.04</v>
      </c>
      <c r="AW94" s="245"/>
      <c r="AX94" s="583">
        <v>0</v>
      </c>
      <c r="AY94" s="394">
        <v>0</v>
      </c>
      <c r="AZ94" s="317">
        <v>0</v>
      </c>
      <c r="BA94" s="317">
        <v>0</v>
      </c>
      <c r="BB94" s="317">
        <v>0</v>
      </c>
      <c r="BC94" s="317">
        <v>0</v>
      </c>
      <c r="BD94" s="317">
        <v>0</v>
      </c>
      <c r="BE94" s="317">
        <v>0</v>
      </c>
      <c r="BF94" s="317">
        <v>0</v>
      </c>
      <c r="BG94" s="317">
        <v>0</v>
      </c>
      <c r="BH94" s="317">
        <v>0</v>
      </c>
      <c r="BI94" s="401">
        <v>0</v>
      </c>
      <c r="BJ94" s="246">
        <v>1.16</v>
      </c>
      <c r="BK94" s="250">
        <v>20</v>
      </c>
      <c r="BL94" s="250">
        <v>100</v>
      </c>
      <c r="BM94" s="250">
        <v>400</v>
      </c>
      <c r="BN94" s="250">
        <v>0</v>
      </c>
      <c r="BO94" s="250">
        <v>0</v>
      </c>
      <c r="BP94" s="250">
        <v>0</v>
      </c>
      <c r="BQ94" s="251">
        <v>0</v>
      </c>
      <c r="BR94" s="252">
        <v>0</v>
      </c>
      <c r="BS94" s="252">
        <v>0</v>
      </c>
      <c r="BT94" s="252">
        <v>0</v>
      </c>
      <c r="BU94" s="252">
        <v>0</v>
      </c>
      <c r="BV94" s="252">
        <v>0</v>
      </c>
      <c r="BW94" s="252">
        <v>0</v>
      </c>
      <c r="BX94" s="252">
        <v>0</v>
      </c>
      <c r="BY94" s="252">
        <v>0</v>
      </c>
      <c r="BZ94" s="252">
        <v>0</v>
      </c>
      <c r="CA94" s="253">
        <v>0</v>
      </c>
      <c r="CB94" s="250">
        <v>30.58823529411765</v>
      </c>
      <c r="CC94" s="250">
        <v>95.33042155239015</v>
      </c>
      <c r="CD94" t="s" s="116">
        <v>132</v>
      </c>
      <c r="CE94" t="s" s="402">
        <v>143</v>
      </c>
      <c r="CF94" s="254">
        <v>66.80996556041823</v>
      </c>
      <c r="CG94" s="250">
        <v>31.27</v>
      </c>
      <c r="CH94" s="255">
        <v>0.4944</v>
      </c>
      <c r="CI94" s="256">
        <v>0.509232</v>
      </c>
      <c r="CJ94" s="257">
        <v>0.52450896</v>
      </c>
      <c r="CK94" s="257">
        <v>0.5402442288</v>
      </c>
      <c r="CL94" s="258">
        <v>0.5564515556640001</v>
      </c>
      <c r="CM94" s="256">
        <v>2.624836744464</v>
      </c>
      <c r="CN94" s="253">
        <v>11.41233367158261</v>
      </c>
      <c r="CO94" t="s" s="348">
        <v>143</v>
      </c>
      <c r="CP94" t="s" s="345">
        <v>143</v>
      </c>
      <c r="CQ94" s="553">
        <v>-28.1</v>
      </c>
      <c r="CR94" s="351">
        <v>0.1</v>
      </c>
      <c r="CS94" s="352">
        <v>2.6</v>
      </c>
    </row>
    <row r="95" ht="11.25" customHeight="1">
      <c r="A95" t="s" s="227">
        <v>555</v>
      </c>
      <c r="B95" t="s" s="116">
        <v>556</v>
      </c>
      <c r="C95" t="s" s="116">
        <v>128</v>
      </c>
      <c r="D95" s="218">
        <v>13</v>
      </c>
      <c r="E95" s="219">
        <v>278</v>
      </c>
      <c r="F95" t="s" s="220">
        <v>129</v>
      </c>
      <c r="G95" t="s" s="221">
        <v>129</v>
      </c>
      <c r="H95" s="493">
        <v>67.75</v>
      </c>
      <c r="I95" s="223">
        <v>1.712177121771218</v>
      </c>
      <c r="J95" s="224">
        <v>0.27</v>
      </c>
      <c r="K95" s="224">
        <v>0.29</v>
      </c>
      <c r="L95" s="223">
        <v>7.407407407407396</v>
      </c>
      <c r="M95" s="226">
        <v>42949</v>
      </c>
      <c r="N95" s="226">
        <v>42951</v>
      </c>
      <c r="O95" s="226">
        <v>42958</v>
      </c>
      <c r="P95" t="s" s="227">
        <v>557</v>
      </c>
      <c r="Q95" s="319"/>
      <c r="R95" s="225">
        <v>1.16</v>
      </c>
      <c r="S95" s="228">
        <v>34.83483483483483</v>
      </c>
      <c r="T95" s="229">
        <v>24.71121128251816</v>
      </c>
      <c r="U95" s="223">
        <v>20.34534534534534</v>
      </c>
      <c r="V95" s="230">
        <v>12</v>
      </c>
      <c r="W95" s="222">
        <v>3.33</v>
      </c>
      <c r="X95" s="231">
        <v>1.85</v>
      </c>
      <c r="Y95" s="232">
        <v>5.59</v>
      </c>
      <c r="Z95" s="233">
        <v>1.72</v>
      </c>
      <c r="AA95" s="222">
        <v>9.4</v>
      </c>
      <c r="AB95" s="234">
        <v>24.4</v>
      </c>
      <c r="AC95" s="235">
        <v>8.99</v>
      </c>
      <c r="AD95" s="236">
        <v>5.5</v>
      </c>
      <c r="AE95" s="236">
        <v>11</v>
      </c>
      <c r="AF95" s="237">
        <v>5</v>
      </c>
      <c r="AG95" s="372">
        <v>416</v>
      </c>
      <c r="AH95" s="239">
        <v>1.5</v>
      </c>
      <c r="AI95" s="240">
        <v>0.02</v>
      </c>
      <c r="AJ95" s="241">
        <v>1.714589609310286</v>
      </c>
      <c r="AK95" s="242">
        <v>1.122424714391279</v>
      </c>
      <c r="AL95" s="243">
        <v>13.33333333333333</v>
      </c>
      <c r="AM95" s="243">
        <v>11.79587271597608</v>
      </c>
      <c r="AN95" s="243">
        <v>9.430242851206572</v>
      </c>
      <c r="AO95" s="244">
        <v>8.401670713675301</v>
      </c>
      <c r="AP95" s="241">
        <v>1.02</v>
      </c>
      <c r="AQ95" s="241">
        <v>0.9</v>
      </c>
      <c r="AR95" s="241">
        <v>0.8</v>
      </c>
      <c r="AS95" s="241">
        <v>0.73</v>
      </c>
      <c r="AT95" s="245"/>
      <c r="AU95" s="241">
        <v>0.7</v>
      </c>
      <c r="AV95" s="241">
        <v>0.65</v>
      </c>
      <c r="AW95" s="245"/>
      <c r="AX95" s="246">
        <v>0.61</v>
      </c>
      <c r="AY95" s="247">
        <v>0.57</v>
      </c>
      <c r="AZ95" s="248">
        <v>0.5600000000000001</v>
      </c>
      <c r="BA95" s="248">
        <v>0.51</v>
      </c>
      <c r="BB95" s="248">
        <v>0.45524</v>
      </c>
      <c r="BC95" s="248">
        <v>0.19048</v>
      </c>
      <c r="BD95" s="317">
        <v>0</v>
      </c>
      <c r="BE95" s="317">
        <v>0</v>
      </c>
      <c r="BF95" s="317">
        <v>0</v>
      </c>
      <c r="BG95" s="317">
        <v>0</v>
      </c>
      <c r="BH95" s="317">
        <v>0</v>
      </c>
      <c r="BI95" s="401">
        <v>0</v>
      </c>
      <c r="BJ95" s="246">
        <v>7.695720000000001</v>
      </c>
      <c r="BK95" s="250">
        <v>13.33333333333333</v>
      </c>
      <c r="BL95" s="250">
        <v>12.5</v>
      </c>
      <c r="BM95" s="250">
        <v>9.589041095890426</v>
      </c>
      <c r="BN95" s="250">
        <v>4.285714285714293</v>
      </c>
      <c r="BO95" s="250">
        <v>7.692307692307687</v>
      </c>
      <c r="BP95" s="250">
        <v>6.557377049180335</v>
      </c>
      <c r="BQ95" s="251">
        <v>7.017543859649122</v>
      </c>
      <c r="BR95" s="252">
        <v>1.785714285714257</v>
      </c>
      <c r="BS95" s="252">
        <v>9.803921568627461</v>
      </c>
      <c r="BT95" s="252">
        <v>12.02881996309639</v>
      </c>
      <c r="BU95" s="252">
        <v>138.9962200755984</v>
      </c>
      <c r="BV95" s="252">
        <v>0</v>
      </c>
      <c r="BW95" s="252">
        <v>0</v>
      </c>
      <c r="BX95" s="252">
        <v>0</v>
      </c>
      <c r="BY95" s="252">
        <v>0</v>
      </c>
      <c r="BZ95" s="252">
        <v>0</v>
      </c>
      <c r="CA95" s="253">
        <v>0</v>
      </c>
      <c r="CB95" s="250">
        <v>13.15235254171246</v>
      </c>
      <c r="CC95" s="250">
        <v>31.8257891083104</v>
      </c>
      <c r="CD95" t="s" s="116">
        <v>132</v>
      </c>
      <c r="CE95" s="254">
        <v>-9.202925372367554</v>
      </c>
      <c r="CF95" s="254">
        <v>11.14241997297779</v>
      </c>
      <c r="CG95" s="250">
        <v>72.04664246812661</v>
      </c>
      <c r="CH95" s="255">
        <v>1.122</v>
      </c>
      <c r="CI95" s="256">
        <v>1.2228678</v>
      </c>
      <c r="CJ95" s="257">
        <v>1.34515458</v>
      </c>
      <c r="CK95" s="257">
        <v>1.479670038</v>
      </c>
      <c r="CL95" s="258">
        <v>1.6276370418</v>
      </c>
      <c r="CM95" s="256">
        <v>6.7973294598</v>
      </c>
      <c r="CN95" s="253">
        <v>10.03295861225092</v>
      </c>
      <c r="CO95" s="259">
        <v>0.79</v>
      </c>
      <c r="CP95" s="260">
        <v>36.3</v>
      </c>
      <c r="CQ95" s="261">
        <v>-9.699999999999999</v>
      </c>
      <c r="CR95" s="262">
        <v>0.7</v>
      </c>
      <c r="CS95" s="263">
        <v>3</v>
      </c>
    </row>
    <row r="96" ht="11.25" customHeight="1">
      <c r="A96" t="s" s="146">
        <v>1171</v>
      </c>
      <c r="B96" t="s" s="146">
        <v>1172</v>
      </c>
      <c r="C96" t="s" s="273">
        <v>128</v>
      </c>
      <c r="D96" s="267">
        <v>7</v>
      </c>
      <c r="E96" s="85">
        <v>537</v>
      </c>
      <c r="F96" t="s" s="151">
        <v>55</v>
      </c>
      <c r="G96" t="s" s="152">
        <v>55</v>
      </c>
      <c r="H96" s="496">
        <v>51.45</v>
      </c>
      <c r="I96" s="269">
        <v>1.865889212827988</v>
      </c>
      <c r="J96" s="270">
        <v>0.19</v>
      </c>
      <c r="K96" s="270">
        <v>0.24</v>
      </c>
      <c r="L96" s="269">
        <v>26.31578947368421</v>
      </c>
      <c r="M96" s="272">
        <v>42944</v>
      </c>
      <c r="N96" s="272">
        <v>42948</v>
      </c>
      <c r="O96" s="272">
        <v>42958</v>
      </c>
      <c r="P96" t="s" s="273">
        <v>557</v>
      </c>
      <c r="Q96" s="329"/>
      <c r="R96" s="271">
        <v>0.96</v>
      </c>
      <c r="S96" s="275">
        <v>28.1524926686217</v>
      </c>
      <c r="T96" s="276">
        <v>-1.05344709210019</v>
      </c>
      <c r="U96" s="269">
        <v>15.08797653958944</v>
      </c>
      <c r="V96" s="277">
        <v>12</v>
      </c>
      <c r="W96" s="268">
        <v>3.41</v>
      </c>
      <c r="X96" s="278">
        <v>1.74</v>
      </c>
      <c r="Y96" s="279">
        <v>13.01</v>
      </c>
      <c r="Z96" s="280">
        <v>1.46</v>
      </c>
      <c r="AA96" s="268">
        <v>9.6</v>
      </c>
      <c r="AB96" s="281">
        <v>16.3</v>
      </c>
      <c r="AC96" s="282">
        <v>9.98</v>
      </c>
      <c r="AD96" s="283">
        <v>9.199999999999999</v>
      </c>
      <c r="AE96" s="283">
        <v>8.66</v>
      </c>
      <c r="AF96" s="284">
        <v>22</v>
      </c>
      <c r="AG96" s="285">
        <v>53237</v>
      </c>
      <c r="AH96" s="286">
        <v>0.2</v>
      </c>
      <c r="AI96" s="287">
        <v>0.76</v>
      </c>
      <c r="AJ96" s="288">
        <v>0.9181714260619408</v>
      </c>
      <c r="AK96" t="s" s="368">
        <v>143</v>
      </c>
      <c r="AL96" s="290">
        <v>5.88235294117645</v>
      </c>
      <c r="AM96" s="290">
        <v>7.473526860548385</v>
      </c>
      <c r="AN96" s="290">
        <v>8.447177119769854</v>
      </c>
      <c r="AO96" s="291">
        <v>-2.331882278828679</v>
      </c>
      <c r="AP96" s="288">
        <v>0.72</v>
      </c>
      <c r="AQ96" s="510">
        <v>0.68</v>
      </c>
      <c r="AR96" s="288">
        <v>0.66</v>
      </c>
      <c r="AS96" s="288">
        <v>0.58</v>
      </c>
      <c r="AT96" s="292"/>
      <c r="AU96" s="510">
        <v>0.52</v>
      </c>
      <c r="AV96" s="288">
        <v>0.48</v>
      </c>
      <c r="AW96" s="292"/>
      <c r="AX96" s="524">
        <v>0.36</v>
      </c>
      <c r="AY96" s="403">
        <v>0.51</v>
      </c>
      <c r="AZ96" s="426">
        <v>0.96</v>
      </c>
      <c r="BA96" s="295">
        <v>0.9464</v>
      </c>
      <c r="BB96" s="295">
        <v>0.9116</v>
      </c>
      <c r="BC96" s="295">
        <v>0.8692</v>
      </c>
      <c r="BD96" s="295">
        <v>0.8374</v>
      </c>
      <c r="BE96" s="426">
        <v>0.8056</v>
      </c>
      <c r="BF96" s="295">
        <v>0.8056</v>
      </c>
      <c r="BG96" s="295">
        <v>0.7632</v>
      </c>
      <c r="BH96" s="295">
        <v>0.6996</v>
      </c>
      <c r="BI96" s="296">
        <v>0.6148</v>
      </c>
      <c r="BJ96" s="293">
        <v>12.7234</v>
      </c>
      <c r="BK96" s="297">
        <v>5.88235294117645</v>
      </c>
      <c r="BL96" s="297">
        <v>3.030303030303028</v>
      </c>
      <c r="BM96" s="297">
        <v>13.79310344827587</v>
      </c>
      <c r="BN96" s="297">
        <v>11.53846153846152</v>
      </c>
      <c r="BO96" s="297">
        <v>8.333333333333348</v>
      </c>
      <c r="BP96" s="297">
        <v>33.33333333333333</v>
      </c>
      <c r="BQ96" s="298">
        <v>0</v>
      </c>
      <c r="BR96" s="299">
        <v>0</v>
      </c>
      <c r="BS96" s="299">
        <v>1.437024513947582</v>
      </c>
      <c r="BT96" s="299">
        <v>3.817463799912257</v>
      </c>
      <c r="BU96" s="299">
        <v>4.878048780487809</v>
      </c>
      <c r="BV96" s="299">
        <v>3.797468354430378</v>
      </c>
      <c r="BW96" s="299">
        <v>3.947368421052633</v>
      </c>
      <c r="BX96" s="299">
        <v>0</v>
      </c>
      <c r="BY96" s="299">
        <v>5.555555555555558</v>
      </c>
      <c r="BZ96" s="299">
        <v>9.090909090909083</v>
      </c>
      <c r="CA96" s="300">
        <v>13.79310344827587</v>
      </c>
      <c r="CB96" s="297">
        <v>7.189872328791453</v>
      </c>
      <c r="CC96" s="297">
        <v>7.833255339793925</v>
      </c>
      <c r="CD96" t="s" s="146">
        <v>132</v>
      </c>
      <c r="CE96" s="301">
        <v>-4.774910206991601</v>
      </c>
      <c r="CF96" s="301">
        <v>10.31306633259784</v>
      </c>
      <c r="CG96" s="297">
        <v>69.82241770432196</v>
      </c>
      <c r="CH96" s="302">
        <v>0.792</v>
      </c>
      <c r="CI96" s="303">
        <v>0.8710416000000001</v>
      </c>
      <c r="CJ96" s="304">
        <v>0.9464738025600001</v>
      </c>
      <c r="CK96" s="304">
        <v>1.028438433861696</v>
      </c>
      <c r="CL96" s="305">
        <v>1.117501202234119</v>
      </c>
      <c r="CM96" s="303">
        <v>4.755455038655816</v>
      </c>
      <c r="CN96" s="300">
        <v>9.242866936162907</v>
      </c>
      <c r="CO96" s="306">
        <v>1.22</v>
      </c>
      <c r="CP96" s="307">
        <v>20.4</v>
      </c>
      <c r="CQ96" s="308">
        <v>-7</v>
      </c>
      <c r="CR96" s="307">
        <v>-2.4</v>
      </c>
      <c r="CS96" s="308">
        <v>3.8</v>
      </c>
    </row>
    <row r="97" ht="11.25" customHeight="1">
      <c r="A97" t="s" s="110">
        <v>1173</v>
      </c>
      <c r="B97" t="s" s="110">
        <v>1174</v>
      </c>
      <c r="C97" t="s" s="173">
        <v>128</v>
      </c>
      <c r="D97" s="174">
        <v>7</v>
      </c>
      <c r="E97" s="85">
        <v>573</v>
      </c>
      <c r="F97" t="s" s="118">
        <v>141</v>
      </c>
      <c r="G97" t="s" s="113">
        <v>141</v>
      </c>
      <c r="H97" s="495">
        <v>19</v>
      </c>
      <c r="I97" s="177">
        <v>3.157894736842105</v>
      </c>
      <c r="J97" s="311">
        <v>0.14</v>
      </c>
      <c r="K97" s="311">
        <v>0.15</v>
      </c>
      <c r="L97" s="177">
        <v>7.14285714285714</v>
      </c>
      <c r="M97" s="179">
        <v>43017</v>
      </c>
      <c r="N97" s="179">
        <v>43018</v>
      </c>
      <c r="O97" s="179">
        <v>43039</v>
      </c>
      <c r="P97" t="s" s="173">
        <v>197</v>
      </c>
      <c r="Q97" s="678"/>
      <c r="R97" s="180">
        <v>0.6</v>
      </c>
      <c r="S97" s="181">
        <v>56.60377358490566</v>
      </c>
      <c r="T97" s="182">
        <v>32.08535452692378</v>
      </c>
      <c r="U97" s="177">
        <v>17.92452830188679</v>
      </c>
      <c r="V97" s="183">
        <v>12</v>
      </c>
      <c r="W97" s="176">
        <v>1.06</v>
      </c>
      <c r="X97" t="s" s="391">
        <v>143</v>
      </c>
      <c r="Y97" s="185">
        <v>6.09</v>
      </c>
      <c r="Z97" s="186">
        <v>2.19</v>
      </c>
      <c r="AA97" s="176">
        <v>15.5</v>
      </c>
      <c r="AB97" s="187">
        <v>7.7</v>
      </c>
      <c r="AC97" t="s" s="425">
        <v>143</v>
      </c>
      <c r="AD97" s="189">
        <v>9.699999999999999</v>
      </c>
      <c r="AE97" t="s" s="392">
        <v>143</v>
      </c>
      <c r="AF97" s="190">
        <v>1</v>
      </c>
      <c r="AG97" s="191">
        <v>95</v>
      </c>
      <c r="AH97" s="192">
        <v>7.3</v>
      </c>
      <c r="AI97" s="193">
        <v>0</v>
      </c>
      <c r="AJ97" s="194">
        <v>0.7519970484638953</v>
      </c>
      <c r="AK97" s="195">
        <v>3.441699706430524</v>
      </c>
      <c r="AL97" s="196">
        <v>9.380863039399623</v>
      </c>
      <c r="AM97" s="196">
        <v>5.963792022998105</v>
      </c>
      <c r="AN97" s="196">
        <v>7.294371370099784</v>
      </c>
      <c r="AO97" s="197">
        <v>2.119409591856858</v>
      </c>
      <c r="AP97" s="194">
        <v>0.53</v>
      </c>
      <c r="AQ97" s="194">
        <v>0.4845454545454546</v>
      </c>
      <c r="AR97" s="194">
        <v>0.4727272727272727</v>
      </c>
      <c r="AS97" s="194">
        <v>0.4454545454545454</v>
      </c>
      <c r="AT97" s="199"/>
      <c r="AU97" s="194">
        <v>0.4</v>
      </c>
      <c r="AV97" s="194">
        <v>0.3727272727272727</v>
      </c>
      <c r="AW97" s="199"/>
      <c r="AX97" s="398">
        <v>0.3471090909090909</v>
      </c>
      <c r="AY97" s="370">
        <v>0.3966818181818182</v>
      </c>
      <c r="AZ97" s="202">
        <v>0.5289090909090909</v>
      </c>
      <c r="BA97" s="202">
        <v>0.4958181818181818</v>
      </c>
      <c r="BB97" s="202">
        <v>0.4297272727272727</v>
      </c>
      <c r="BC97" s="202">
        <v>0.297</v>
      </c>
      <c r="BD97" s="202">
        <v>0.2643636363636364</v>
      </c>
      <c r="BE97" s="202">
        <v>0.2463636363636364</v>
      </c>
      <c r="BF97" s="203">
        <v>0.2403636363636364</v>
      </c>
      <c r="BG97" s="203">
        <v>0.2403636363636364</v>
      </c>
      <c r="BH97" s="202">
        <v>0.2185454545454545</v>
      </c>
      <c r="BI97" s="314">
        <v>0.1747272727272727</v>
      </c>
      <c r="BJ97" s="200">
        <v>6.585427272727273</v>
      </c>
      <c r="BK97" s="205">
        <v>9.380863039399623</v>
      </c>
      <c r="BL97" s="205">
        <v>2.500000000000013</v>
      </c>
      <c r="BM97" s="205">
        <v>6.122448979591844</v>
      </c>
      <c r="BN97" s="205">
        <v>11.36363636363635</v>
      </c>
      <c r="BO97" s="205">
        <v>7.317073170731736</v>
      </c>
      <c r="BP97" s="205">
        <v>7.380441045518826</v>
      </c>
      <c r="BQ97" s="206">
        <v>0</v>
      </c>
      <c r="BR97" s="207">
        <v>0</v>
      </c>
      <c r="BS97" s="207">
        <v>6.674000733406671</v>
      </c>
      <c r="BT97" s="207">
        <v>15.37973344616035</v>
      </c>
      <c r="BU97" s="207">
        <v>44.68931741659012</v>
      </c>
      <c r="BV97" s="207">
        <v>12.3452544704264</v>
      </c>
      <c r="BW97" s="207">
        <v>7.306273062730617</v>
      </c>
      <c r="BX97" s="207">
        <v>2.49621785173979</v>
      </c>
      <c r="BY97" s="207">
        <v>0</v>
      </c>
      <c r="BZ97" s="207">
        <v>9.983361064891838</v>
      </c>
      <c r="CA97" s="208">
        <v>25.07804370447451</v>
      </c>
      <c r="CB97" s="205">
        <v>9.883333197017571</v>
      </c>
      <c r="CC97" s="205">
        <v>10.64706639315461</v>
      </c>
      <c r="CD97" t="s" s="110">
        <v>132</v>
      </c>
      <c r="CE97" s="209">
        <v>-7.472262194944904</v>
      </c>
      <c r="CF97" s="209">
        <v>10.45226610694189</v>
      </c>
      <c r="CG97" s="205">
        <v>47.1694829934353</v>
      </c>
      <c r="CH97" s="315">
        <v>0.57081</v>
      </c>
      <c r="CI97" s="211">
        <v>0.5879343</v>
      </c>
      <c r="CJ97" s="212">
        <v>0.605572329</v>
      </c>
      <c r="CK97" s="212">
        <v>0.623739498870</v>
      </c>
      <c r="CL97" s="210">
        <v>0.6424516838361001</v>
      </c>
      <c r="CM97" s="211">
        <v>3.0305078117061</v>
      </c>
      <c r="CN97" s="208">
        <v>15.95004111424263</v>
      </c>
      <c r="CO97" s="213">
        <v>0.29</v>
      </c>
      <c r="CP97" s="214">
        <v>9.5</v>
      </c>
      <c r="CQ97" s="215">
        <v>-20.2</v>
      </c>
      <c r="CR97" s="214">
        <v>1.7</v>
      </c>
      <c r="CS97" s="215">
        <v>-4.1</v>
      </c>
    </row>
    <row r="98" ht="11.25" customHeight="1">
      <c r="A98" t="s" s="116">
        <v>558</v>
      </c>
      <c r="B98" t="s" s="116">
        <v>559</v>
      </c>
      <c r="C98" t="s" s="116">
        <v>128</v>
      </c>
      <c r="D98" s="218">
        <v>19</v>
      </c>
      <c r="E98" s="219">
        <v>168</v>
      </c>
      <c r="F98" t="s" s="220">
        <v>129</v>
      </c>
      <c r="G98" t="s" s="221">
        <v>129</v>
      </c>
      <c r="H98" s="493">
        <v>46.62</v>
      </c>
      <c r="I98" s="223">
        <v>1.587301587301587</v>
      </c>
      <c r="J98" s="318">
        <v>0.18</v>
      </c>
      <c r="K98" s="318">
        <v>0.185</v>
      </c>
      <c r="L98" s="223">
        <v>2.77777777777779</v>
      </c>
      <c r="M98" s="226">
        <v>43020</v>
      </c>
      <c r="N98" s="226">
        <v>43021</v>
      </c>
      <c r="O98" s="226">
        <v>43028</v>
      </c>
      <c r="P98" t="s" s="227">
        <v>274</v>
      </c>
      <c r="Q98" t="s" s="227">
        <v>131</v>
      </c>
      <c r="R98" s="225">
        <v>0.74</v>
      </c>
      <c r="S98" s="228">
        <v>27.30627306273063</v>
      </c>
      <c r="T98" s="229">
        <v>22.72791133805794</v>
      </c>
      <c r="U98" s="223">
        <v>17.20295202952029</v>
      </c>
      <c r="V98" s="230">
        <v>12</v>
      </c>
      <c r="W98" s="222">
        <v>2.71</v>
      </c>
      <c r="X98" s="231">
        <v>1.43</v>
      </c>
      <c r="Y98" s="232">
        <v>7.9</v>
      </c>
      <c r="Z98" s="233">
        <v>1.97</v>
      </c>
      <c r="AA98" s="222">
        <v>12.3</v>
      </c>
      <c r="AB98" s="234">
        <v>23.6</v>
      </c>
      <c r="AC98" s="235">
        <v>12.61</v>
      </c>
      <c r="AD98" s="236">
        <v>11.9</v>
      </c>
      <c r="AE98" s="236">
        <v>12</v>
      </c>
      <c r="AF98" s="237">
        <v>9</v>
      </c>
      <c r="AG98" s="238">
        <v>5962</v>
      </c>
      <c r="AH98" s="239">
        <v>1.4</v>
      </c>
      <c r="AI98" s="240">
        <v>0.13</v>
      </c>
      <c r="AJ98" s="241">
        <v>2.333733831659021</v>
      </c>
      <c r="AK98" s="242">
        <v>1.374266262103659</v>
      </c>
      <c r="AL98" s="243">
        <v>14.54545454545453</v>
      </c>
      <c r="AM98" s="243">
        <v>20.50711320876151</v>
      </c>
      <c r="AN98" s="243">
        <v>27.77143259674235</v>
      </c>
      <c r="AO98" s="244">
        <v>20.2081891716029</v>
      </c>
      <c r="AP98" s="241">
        <v>0.63</v>
      </c>
      <c r="AQ98" s="241">
        <v>0.55</v>
      </c>
      <c r="AR98" s="241">
        <v>0.47</v>
      </c>
      <c r="AS98" s="241">
        <v>0.36</v>
      </c>
      <c r="AT98" s="245"/>
      <c r="AU98" s="241">
        <v>0.25</v>
      </c>
      <c r="AV98" s="241">
        <v>0.185</v>
      </c>
      <c r="AW98" s="245"/>
      <c r="AX98" s="246">
        <v>0.15</v>
      </c>
      <c r="AY98" s="247">
        <v>0.13</v>
      </c>
      <c r="AZ98" s="248">
        <v>0.125</v>
      </c>
      <c r="BA98" s="248">
        <v>0.1075</v>
      </c>
      <c r="BB98" s="317">
        <v>0.1</v>
      </c>
      <c r="BC98" s="248">
        <v>0.0925</v>
      </c>
      <c r="BD98" s="248">
        <v>0.075</v>
      </c>
      <c r="BE98" s="248">
        <v>0.0575</v>
      </c>
      <c r="BF98" s="248">
        <v>0.03875</v>
      </c>
      <c r="BG98" s="248">
        <v>0.02875</v>
      </c>
      <c r="BH98" s="248">
        <v>0.02625</v>
      </c>
      <c r="BI98" s="249">
        <v>0.025</v>
      </c>
      <c r="BJ98" s="246">
        <v>3.40125</v>
      </c>
      <c r="BK98" s="250">
        <v>14.54545454545453</v>
      </c>
      <c r="BL98" s="250">
        <v>17.02127659574471</v>
      </c>
      <c r="BM98" s="250">
        <v>30.55555555555556</v>
      </c>
      <c r="BN98" s="250">
        <v>44</v>
      </c>
      <c r="BO98" s="250">
        <v>35.13513513513513</v>
      </c>
      <c r="BP98" s="250">
        <v>23.33333333333334</v>
      </c>
      <c r="BQ98" s="251">
        <v>15.38461538461537</v>
      </c>
      <c r="BR98" s="252">
        <v>4</v>
      </c>
      <c r="BS98" s="252">
        <v>16.27906976744187</v>
      </c>
      <c r="BT98" s="252">
        <v>7.5</v>
      </c>
      <c r="BU98" s="252">
        <v>8.108108108108114</v>
      </c>
      <c r="BV98" s="252">
        <v>23.33333333333334</v>
      </c>
      <c r="BW98" s="252">
        <v>30.43478260869563</v>
      </c>
      <c r="BX98" s="252">
        <v>48.38709677419355</v>
      </c>
      <c r="BY98" s="252">
        <v>34.78260869565217</v>
      </c>
      <c r="BZ98" s="252">
        <v>9.523809523809534</v>
      </c>
      <c r="CA98" s="253">
        <v>4.999999999999982</v>
      </c>
      <c r="CB98" s="250">
        <v>21.6073046682984</v>
      </c>
      <c r="CC98" s="250">
        <v>13.26255919068685</v>
      </c>
      <c r="CD98" t="s" s="116">
        <v>132</v>
      </c>
      <c r="CE98" s="254">
        <v>12.15578215452365</v>
      </c>
      <c r="CF98" s="254">
        <v>29.35873418404394</v>
      </c>
      <c r="CG98" s="250">
        <v>75.6579663796638</v>
      </c>
      <c r="CH98" s="255">
        <v>0.6930000000000001</v>
      </c>
      <c r="CI98" s="256">
        <v>0.7623000000000001</v>
      </c>
      <c r="CJ98" s="257">
        <v>0.8385300000000002</v>
      </c>
      <c r="CK98" s="257">
        <v>0.9223830000000003</v>
      </c>
      <c r="CL98" s="258">
        <v>1.0146213</v>
      </c>
      <c r="CM98" s="256">
        <v>4.230834300000001</v>
      </c>
      <c r="CN98" s="253">
        <v>9.075148648648652</v>
      </c>
      <c r="CO98" s="259">
        <v>1.5</v>
      </c>
      <c r="CP98" s="260">
        <v>31.2</v>
      </c>
      <c r="CQ98" s="261">
        <v>-18</v>
      </c>
      <c r="CR98" s="260">
        <v>3.7</v>
      </c>
      <c r="CS98" s="261">
        <v>-3.3</v>
      </c>
    </row>
    <row r="99" ht="11.25" customHeight="1">
      <c r="A99" t="s" s="116">
        <v>560</v>
      </c>
      <c r="B99" t="s" s="227">
        <v>561</v>
      </c>
      <c r="C99" t="s" s="116">
        <v>128</v>
      </c>
      <c r="D99" s="218">
        <v>17</v>
      </c>
      <c r="E99" s="219">
        <v>177</v>
      </c>
      <c r="F99" t="s" s="220">
        <v>129</v>
      </c>
      <c r="G99" t="s" s="221">
        <v>129</v>
      </c>
      <c r="H99" s="343">
        <v>468.75</v>
      </c>
      <c r="I99" s="223">
        <v>2.922666666666666</v>
      </c>
      <c r="J99" s="318">
        <v>6.4</v>
      </c>
      <c r="K99" s="318">
        <v>6.85</v>
      </c>
      <c r="L99" s="223">
        <v>7.031249999999978</v>
      </c>
      <c r="M99" s="323">
        <v>42732</v>
      </c>
      <c r="N99" s="323">
        <v>42735</v>
      </c>
      <c r="O99" s="323">
        <v>42745</v>
      </c>
      <c r="P99" t="s" s="227">
        <v>279</v>
      </c>
      <c r="Q99" t="s" s="227">
        <v>562</v>
      </c>
      <c r="R99" s="225">
        <v>13.7</v>
      </c>
      <c r="S99" t="s" s="400">
        <v>143</v>
      </c>
      <c r="T99" t="s" s="361">
        <v>143</v>
      </c>
      <c r="U99" t="s" s="265">
        <v>143</v>
      </c>
      <c r="V99" s="230">
        <v>12</v>
      </c>
      <c r="W99" t="s" s="348">
        <v>143</v>
      </c>
      <c r="X99" t="s" s="345">
        <v>143</v>
      </c>
      <c r="Y99" t="s" s="509">
        <v>143</v>
      </c>
      <c r="Z99" t="s" s="349">
        <v>143</v>
      </c>
      <c r="AA99" t="s" s="348">
        <v>143</v>
      </c>
      <c r="AB99" t="s" s="345">
        <v>143</v>
      </c>
      <c r="AC99" t="s" s="349">
        <v>143</v>
      </c>
      <c r="AD99" t="s" s="348">
        <v>143</v>
      </c>
      <c r="AE99" t="s" s="348">
        <v>143</v>
      </c>
      <c r="AF99" s="237">
        <v>0</v>
      </c>
      <c r="AG99" t="s" s="348">
        <v>143</v>
      </c>
      <c r="AH99" t="s" s="348">
        <v>143</v>
      </c>
      <c r="AI99" t="s" s="348">
        <v>143</v>
      </c>
      <c r="AJ99" t="s" s="265">
        <v>143</v>
      </c>
      <c r="AK99" s="242">
        <v>1.07519274005061</v>
      </c>
      <c r="AL99" s="243">
        <v>4.918032786885251</v>
      </c>
      <c r="AM99" s="243">
        <v>6.155393369914508</v>
      </c>
      <c r="AN99" s="243">
        <v>7.5385044993723</v>
      </c>
      <c r="AO99" s="244">
        <v>7.011305246552779</v>
      </c>
      <c r="AP99" s="384">
        <v>12.8</v>
      </c>
      <c r="AQ99" s="384">
        <v>12.2</v>
      </c>
      <c r="AR99" s="384">
        <v>11.6</v>
      </c>
      <c r="AS99" s="384">
        <v>10.7</v>
      </c>
      <c r="AT99" t="s" s="266">
        <v>112</v>
      </c>
      <c r="AU99" s="241">
        <v>9.699999999999999</v>
      </c>
      <c r="AV99" s="241">
        <v>8.9</v>
      </c>
      <c r="AW99" s="245"/>
      <c r="AX99" s="246">
        <v>7.9</v>
      </c>
      <c r="AY99" s="247">
        <v>7.5</v>
      </c>
      <c r="AZ99" s="248">
        <v>7.3</v>
      </c>
      <c r="BA99" s="248">
        <v>6.8</v>
      </c>
      <c r="BB99" s="248">
        <v>6.5</v>
      </c>
      <c r="BC99" s="248">
        <v>6.3</v>
      </c>
      <c r="BD99" s="248">
        <v>6</v>
      </c>
      <c r="BE99" s="248">
        <v>5.5</v>
      </c>
      <c r="BF99" s="248">
        <v>5</v>
      </c>
      <c r="BG99" s="248">
        <v>4.5</v>
      </c>
      <c r="BH99" s="248">
        <v>4</v>
      </c>
      <c r="BI99" s="249">
        <v>3.5</v>
      </c>
      <c r="BJ99" s="385">
        <v>136.7</v>
      </c>
      <c r="BK99" s="250">
        <v>4.918032786885251</v>
      </c>
      <c r="BL99" s="250">
        <v>5.172413793103448</v>
      </c>
      <c r="BM99" s="250">
        <v>8.41121495327104</v>
      </c>
      <c r="BN99" s="250">
        <v>10.30927835051547</v>
      </c>
      <c r="BO99" s="250">
        <v>8.988764044943798</v>
      </c>
      <c r="BP99" s="250">
        <v>12.65822784810127</v>
      </c>
      <c r="BQ99" s="251">
        <v>5.333333333333345</v>
      </c>
      <c r="BR99" s="252">
        <v>2.739726027397271</v>
      </c>
      <c r="BS99" s="252">
        <v>7.352941176470584</v>
      </c>
      <c r="BT99" s="252">
        <v>4.615384615384621</v>
      </c>
      <c r="BU99" s="252">
        <v>3.174603174603186</v>
      </c>
      <c r="BV99" s="252">
        <v>5</v>
      </c>
      <c r="BW99" s="252">
        <v>9.090909090909083</v>
      </c>
      <c r="BX99" s="252">
        <v>10</v>
      </c>
      <c r="BY99" s="252">
        <v>11.11111111111112</v>
      </c>
      <c r="BZ99" s="252">
        <v>12.5</v>
      </c>
      <c r="CA99" s="253">
        <v>14.28571428571428</v>
      </c>
      <c r="CB99" s="250">
        <v>7.980097328926104</v>
      </c>
      <c r="CC99" s="250">
        <v>3.423408091511539</v>
      </c>
      <c r="CD99" t="s" s="116">
        <v>132</v>
      </c>
      <c r="CE99" t="s" s="402">
        <v>143</v>
      </c>
      <c r="CF99" s="254">
        <v>10.46117116603897</v>
      </c>
      <c r="CG99" s="250">
        <v>33.24729161582546</v>
      </c>
      <c r="CH99" s="255">
        <v>13.184</v>
      </c>
      <c r="CI99" s="256">
        <v>13.57952</v>
      </c>
      <c r="CJ99" s="257">
        <v>13.9869056</v>
      </c>
      <c r="CK99" s="257">
        <v>14.406512768</v>
      </c>
      <c r="CL99" s="258">
        <v>14.838708151040</v>
      </c>
      <c r="CM99" s="256">
        <v>69.99564651904001</v>
      </c>
      <c r="CN99" s="253">
        <v>14.93240459072853</v>
      </c>
      <c r="CO99" t="s" s="348">
        <v>143</v>
      </c>
      <c r="CP99" t="s" s="388">
        <v>143</v>
      </c>
      <c r="CQ99" s="352">
        <v>-5.3</v>
      </c>
      <c r="CR99" s="351">
        <v>-1</v>
      </c>
      <c r="CS99" s="352">
        <v>-0.9</v>
      </c>
    </row>
    <row r="100" ht="11.25" customHeight="1">
      <c r="A100" t="s" s="116">
        <v>1175</v>
      </c>
      <c r="B100" t="s" s="116">
        <v>1176</v>
      </c>
      <c r="C100" t="s" s="227">
        <v>128</v>
      </c>
      <c r="D100" s="218">
        <v>5</v>
      </c>
      <c r="E100" s="85">
        <v>762</v>
      </c>
      <c r="F100" t="s" s="220">
        <v>129</v>
      </c>
      <c r="G100" t="s" s="221">
        <v>129</v>
      </c>
      <c r="H100" s="493">
        <v>57.32</v>
      </c>
      <c r="I100" s="223">
        <v>1.744591765526867</v>
      </c>
      <c r="J100" s="224">
        <v>0.23</v>
      </c>
      <c r="K100" s="224">
        <v>0.25</v>
      </c>
      <c r="L100" s="223">
        <v>8.695652173913038</v>
      </c>
      <c r="M100" s="226">
        <v>42831</v>
      </c>
      <c r="N100" s="226">
        <v>42835</v>
      </c>
      <c r="O100" s="226">
        <v>42844</v>
      </c>
      <c r="P100" t="s" s="227">
        <v>521</v>
      </c>
      <c r="Q100" s="325"/>
      <c r="R100" s="225">
        <v>1</v>
      </c>
      <c r="S100" s="228">
        <v>34.01360544217687</v>
      </c>
      <c r="T100" s="229">
        <v>11.7041768657363</v>
      </c>
      <c r="U100" s="223">
        <v>19.49659863945578</v>
      </c>
      <c r="V100" s="230">
        <v>12</v>
      </c>
      <c r="W100" s="222">
        <v>2.94</v>
      </c>
      <c r="X100" s="231">
        <v>2.17</v>
      </c>
      <c r="Y100" s="232">
        <v>4.67</v>
      </c>
      <c r="Z100" s="233">
        <v>1.44</v>
      </c>
      <c r="AA100" s="222">
        <v>6.9</v>
      </c>
      <c r="AB100" s="234">
        <v>33.1</v>
      </c>
      <c r="AC100" s="235">
        <v>1.88</v>
      </c>
      <c r="AD100" s="236">
        <v>80.7</v>
      </c>
      <c r="AE100" s="236">
        <v>9</v>
      </c>
      <c r="AF100" s="237">
        <v>6</v>
      </c>
      <c r="AG100" s="238">
        <v>1915</v>
      </c>
      <c r="AH100" s="239">
        <v>1.1</v>
      </c>
      <c r="AI100" s="240">
        <v>0.07000000000000001</v>
      </c>
      <c r="AJ100" s="241">
        <v>1.033479692389579</v>
      </c>
      <c r="AK100" s="618">
        <v>58.24556589772595</v>
      </c>
      <c r="AL100" s="243">
        <v>15.27777777777777</v>
      </c>
      <c r="AM100" s="243">
        <v>27.54772018672051</v>
      </c>
      <c r="AN100" s="243">
        <v>83.40181117583907</v>
      </c>
      <c r="AO100" s="244">
        <v>1.431899748768606</v>
      </c>
      <c r="AP100" s="241">
        <v>0.83</v>
      </c>
      <c r="AQ100" s="321">
        <v>0.72</v>
      </c>
      <c r="AR100" s="241">
        <v>0.6899999999999999</v>
      </c>
      <c r="AS100" s="241">
        <v>0.4</v>
      </c>
      <c r="AT100" s="245"/>
      <c r="AU100" s="321">
        <v>0.04</v>
      </c>
      <c r="AV100" s="321">
        <v>0.04</v>
      </c>
      <c r="AW100" s="245"/>
      <c r="AX100" s="583">
        <v>0.04</v>
      </c>
      <c r="AY100" s="394">
        <v>0.08</v>
      </c>
      <c r="AZ100" s="317">
        <v>0.65</v>
      </c>
      <c r="BA100" s="248">
        <v>0.76</v>
      </c>
      <c r="BB100" s="248">
        <v>0.72</v>
      </c>
      <c r="BC100" s="248">
        <v>0.68</v>
      </c>
      <c r="BD100" s="248">
        <v>0.64</v>
      </c>
      <c r="BE100" s="317">
        <v>0.6</v>
      </c>
      <c r="BF100" s="248">
        <v>0.59</v>
      </c>
      <c r="BG100" s="317">
        <v>0.5600000000000001</v>
      </c>
      <c r="BH100" s="248">
        <v>0.54</v>
      </c>
      <c r="BI100" s="401">
        <v>0.45</v>
      </c>
      <c r="BJ100" s="246">
        <v>9.029999999999999</v>
      </c>
      <c r="BK100" s="250">
        <v>15.27777777777777</v>
      </c>
      <c r="BL100" s="250">
        <v>4.347826086956519</v>
      </c>
      <c r="BM100" s="250">
        <v>72.5</v>
      </c>
      <c r="BN100" s="250">
        <v>900</v>
      </c>
      <c r="BO100" s="250">
        <v>0</v>
      </c>
      <c r="BP100" s="250">
        <v>0</v>
      </c>
      <c r="BQ100" s="251">
        <v>0</v>
      </c>
      <c r="BR100" s="252">
        <v>0</v>
      </c>
      <c r="BS100" s="252">
        <v>0</v>
      </c>
      <c r="BT100" s="252">
        <v>5.555555555555558</v>
      </c>
      <c r="BU100" s="252">
        <v>5.88235294117645</v>
      </c>
      <c r="BV100" s="252">
        <v>6.25</v>
      </c>
      <c r="BW100" s="252">
        <v>6.666666666666665</v>
      </c>
      <c r="BX100" s="252">
        <v>1.694915254237284</v>
      </c>
      <c r="BY100" s="252">
        <v>5.357142857142838</v>
      </c>
      <c r="BZ100" s="252">
        <v>3.703703703703698</v>
      </c>
      <c r="CA100" s="253">
        <v>20</v>
      </c>
      <c r="CB100" s="250">
        <v>61.60211416724805</v>
      </c>
      <c r="CC100" s="250">
        <v>210.2646621388465</v>
      </c>
      <c r="CD100" t="s" s="116">
        <v>132</v>
      </c>
      <c r="CE100" s="254">
        <v>65.64980430191015</v>
      </c>
      <c r="CF100" s="254">
        <v>85.14640294136593</v>
      </c>
      <c r="CG100" s="250">
        <v>61.35275555317754</v>
      </c>
      <c r="CH100" s="255">
        <v>0.913</v>
      </c>
      <c r="CI100" s="256">
        <v>0.9301644</v>
      </c>
      <c r="CJ100" s="257">
        <v>1.013879196</v>
      </c>
      <c r="CK100" s="257">
        <v>1.105128323640</v>
      </c>
      <c r="CL100" s="258">
        <v>1.2045898727676</v>
      </c>
      <c r="CM100" s="256">
        <v>5.1667617924076</v>
      </c>
      <c r="CN100" s="253">
        <v>9.013890077473134</v>
      </c>
      <c r="CO100" s="259">
        <v>1.07</v>
      </c>
      <c r="CP100" s="260">
        <v>32.2</v>
      </c>
      <c r="CQ100" s="261">
        <v>-8.699999999999999</v>
      </c>
      <c r="CR100" s="260">
        <v>-2</v>
      </c>
      <c r="CS100" s="261">
        <v>2.1</v>
      </c>
    </row>
    <row r="101" ht="11.25" customHeight="1">
      <c r="A101" t="s" s="273">
        <v>563</v>
      </c>
      <c r="B101" t="s" s="146">
        <v>564</v>
      </c>
      <c r="C101" t="s" s="146">
        <v>128</v>
      </c>
      <c r="D101" s="267">
        <v>14</v>
      </c>
      <c r="E101" s="219">
        <v>229</v>
      </c>
      <c r="F101" t="s" s="151">
        <v>141</v>
      </c>
      <c r="G101" t="s" s="152">
        <v>141</v>
      </c>
      <c r="H101" s="496">
        <v>30.23</v>
      </c>
      <c r="I101" s="269">
        <v>2.469952585731613</v>
      </c>
      <c r="J101" s="270">
        <v>0.1833333333333333</v>
      </c>
      <c r="K101" s="270">
        <v>0.1866666666666667</v>
      </c>
      <c r="L101" s="269">
        <v>1.818181818181808</v>
      </c>
      <c r="M101" s="554">
        <v>42683</v>
      </c>
      <c r="N101" s="554">
        <v>42688</v>
      </c>
      <c r="O101" s="554">
        <v>42719</v>
      </c>
      <c r="P101" t="s" s="273">
        <v>182</v>
      </c>
      <c r="Q101" t="s" s="641">
        <v>565</v>
      </c>
      <c r="R101" s="271">
        <v>0.7466666666666667</v>
      </c>
      <c r="S101" s="275">
        <v>53.71702637889689</v>
      </c>
      <c r="T101" s="276">
        <v>13.80800582668955</v>
      </c>
      <c r="U101" s="269">
        <v>21.74820143884892</v>
      </c>
      <c r="V101" s="277">
        <v>12</v>
      </c>
      <c r="W101" s="268">
        <v>1.39</v>
      </c>
      <c r="X101" t="s" s="355">
        <v>143</v>
      </c>
      <c r="Y101" s="279">
        <v>5.44</v>
      </c>
      <c r="Z101" s="280">
        <v>1.34</v>
      </c>
      <c r="AA101" t="s" s="367">
        <v>143</v>
      </c>
      <c r="AB101" s="281">
        <v>-2</v>
      </c>
      <c r="AC101" t="s" s="568">
        <v>143</v>
      </c>
      <c r="AD101" s="283">
        <v>5.2</v>
      </c>
      <c r="AE101" t="s" s="569">
        <v>143</v>
      </c>
      <c r="AF101" s="284">
        <v>1</v>
      </c>
      <c r="AG101" s="570">
        <v>462</v>
      </c>
      <c r="AH101" s="286">
        <v>0.6</v>
      </c>
      <c r="AI101" t="s" s="569">
        <v>143</v>
      </c>
      <c r="AJ101" s="288">
        <v>1.605376386999467</v>
      </c>
      <c r="AK101" s="289">
        <v>1.370079504067292</v>
      </c>
      <c r="AL101" s="290">
        <v>7.920792079207928</v>
      </c>
      <c r="AM101" s="290">
        <v>9.362706101194028</v>
      </c>
      <c r="AN101" s="290">
        <v>8.347957212397228</v>
      </c>
      <c r="AO101" s="291">
        <v>6.093045832460842</v>
      </c>
      <c r="AP101" s="288">
        <v>0.7266666666666667</v>
      </c>
      <c r="AQ101" s="288">
        <v>0.6733333333333333</v>
      </c>
      <c r="AR101" s="288">
        <v>0.60278</v>
      </c>
      <c r="AS101" s="288">
        <v>0.5555555555555556</v>
      </c>
      <c r="AT101" s="292"/>
      <c r="AU101" s="288">
        <v>0.52</v>
      </c>
      <c r="AV101" s="288">
        <v>0.4866666666666666</v>
      </c>
      <c r="AW101" s="292"/>
      <c r="AX101" s="293">
        <v>0.4644444444444444</v>
      </c>
      <c r="AY101" s="403">
        <v>0.4622222222222223</v>
      </c>
      <c r="AZ101" s="295">
        <v>0.4533333333333334</v>
      </c>
      <c r="BA101" s="295">
        <v>0.4244444444444444</v>
      </c>
      <c r="BB101" s="295">
        <v>0.4022222222222223</v>
      </c>
      <c r="BC101" s="295">
        <v>0.3733333333333334</v>
      </c>
      <c r="BD101" s="295">
        <v>0.3555555555555556</v>
      </c>
      <c r="BE101" s="426">
        <v>0.3377777777777778</v>
      </c>
      <c r="BF101" s="426">
        <v>0.3377777777777778</v>
      </c>
      <c r="BG101" s="426">
        <v>0.3377777777777778</v>
      </c>
      <c r="BH101" s="295">
        <v>0.3377777777777778</v>
      </c>
      <c r="BI101" s="296">
        <v>0.32</v>
      </c>
      <c r="BJ101" s="293">
        <v>8.17166888888889</v>
      </c>
      <c r="BK101" s="297">
        <v>7.920792079207928</v>
      </c>
      <c r="BL101" s="297">
        <v>11.70465731001913</v>
      </c>
      <c r="BM101" s="297">
        <v>8.500399999999985</v>
      </c>
      <c r="BN101" s="297">
        <v>6.837606837606836</v>
      </c>
      <c r="BO101" s="297">
        <v>6.849315068493156</v>
      </c>
      <c r="BP101" s="297">
        <v>4.784688995215314</v>
      </c>
      <c r="BQ101" s="298">
        <v>0.4807692307692291</v>
      </c>
      <c r="BR101" s="299">
        <v>1.960784313725483</v>
      </c>
      <c r="BS101" s="299">
        <v>6.806282722513113</v>
      </c>
      <c r="BT101" s="299">
        <v>5.524861878453025</v>
      </c>
      <c r="BU101" s="299">
        <v>7.738095238095233</v>
      </c>
      <c r="BV101" s="299">
        <v>5</v>
      </c>
      <c r="BW101" s="299">
        <v>5.263157894736836</v>
      </c>
      <c r="BX101" s="299">
        <v>0</v>
      </c>
      <c r="BY101" s="299">
        <v>0</v>
      </c>
      <c r="BZ101" s="299">
        <v>0</v>
      </c>
      <c r="CA101" s="300">
        <v>5.555555555555558</v>
      </c>
      <c r="CB101" s="297">
        <v>4.995703948493578</v>
      </c>
      <c r="CC101" s="297">
        <v>3.331247266387406</v>
      </c>
      <c r="CD101" t="s" s="146">
        <v>132</v>
      </c>
      <c r="CE101" s="301">
        <v>-10.93029164072008</v>
      </c>
      <c r="CF101" s="301">
        <v>10.81790979812884</v>
      </c>
      <c r="CG101" s="297">
        <v>46.59267071419313</v>
      </c>
      <c r="CH101" s="302">
        <v>0.7339333333333333</v>
      </c>
      <c r="CI101" s="303">
        <v>0.7559513333333333</v>
      </c>
      <c r="CJ101" s="304">
        <v>0.7786298733333333</v>
      </c>
      <c r="CK101" s="304">
        <v>0.8019887695333333</v>
      </c>
      <c r="CL101" s="305">
        <v>0.8260484326193334</v>
      </c>
      <c r="CM101" s="303">
        <v>3.896551742152667</v>
      </c>
      <c r="CN101" s="300">
        <v>12.88968488968795</v>
      </c>
      <c r="CO101" s="306">
        <v>0.83</v>
      </c>
      <c r="CP101" s="307">
        <v>25</v>
      </c>
      <c r="CQ101" s="308">
        <v>-9.5</v>
      </c>
      <c r="CR101" s="309">
        <v>3.5</v>
      </c>
      <c r="CS101" s="310">
        <v>3.1</v>
      </c>
    </row>
    <row r="102" ht="11.25" customHeight="1">
      <c r="A102" t="s" s="110">
        <v>1177</v>
      </c>
      <c r="B102" t="s" s="110">
        <v>1178</v>
      </c>
      <c r="C102" t="s" s="173">
        <v>259</v>
      </c>
      <c r="D102" s="174">
        <v>7</v>
      </c>
      <c r="E102" s="85">
        <v>516</v>
      </c>
      <c r="F102" t="s" s="118">
        <v>141</v>
      </c>
      <c r="G102" t="s" s="113">
        <v>141</v>
      </c>
      <c r="H102" s="495">
        <v>65.09</v>
      </c>
      <c r="I102" s="177">
        <v>0.860347211553234</v>
      </c>
      <c r="J102" s="311">
        <v>0.13</v>
      </c>
      <c r="K102" s="311">
        <v>0.14</v>
      </c>
      <c r="L102" s="177">
        <v>7.692307692307709</v>
      </c>
      <c r="M102" s="179">
        <v>42878</v>
      </c>
      <c r="N102" s="179">
        <v>42880</v>
      </c>
      <c r="O102" s="179">
        <v>42895</v>
      </c>
      <c r="P102" t="s" s="173">
        <v>271</v>
      </c>
      <c r="Q102" s="397"/>
      <c r="R102" s="180">
        <v>0.5600000000000001</v>
      </c>
      <c r="S102" s="181">
        <v>19.51219512195122</v>
      </c>
      <c r="T102" s="182">
        <v>63.43605293553891</v>
      </c>
      <c r="U102" s="177">
        <v>22.6794425087108</v>
      </c>
      <c r="V102" s="183">
        <v>12</v>
      </c>
      <c r="W102" s="176">
        <v>2.87</v>
      </c>
      <c r="X102" s="184">
        <v>2.09</v>
      </c>
      <c r="Y102" s="185">
        <v>2.8</v>
      </c>
      <c r="Z102" s="186">
        <v>2.65</v>
      </c>
      <c r="AA102" s="176">
        <v>12.4</v>
      </c>
      <c r="AB102" s="187">
        <v>13.5</v>
      </c>
      <c r="AC102" s="188">
        <v>4.68</v>
      </c>
      <c r="AD102" s="189">
        <v>13.1</v>
      </c>
      <c r="AE102" s="189">
        <v>10.87</v>
      </c>
      <c r="AF102" s="190">
        <v>7</v>
      </c>
      <c r="AG102" s="191">
        <v>3757</v>
      </c>
      <c r="AH102" s="621">
        <v>1.7</v>
      </c>
      <c r="AI102" s="193">
        <v>0.39</v>
      </c>
      <c r="AJ102" s="194">
        <v>0.6448226808984622</v>
      </c>
      <c r="AK102" s="690">
        <v>16.76414402406661</v>
      </c>
      <c r="AL102" s="196">
        <v>6.25</v>
      </c>
      <c r="AM102" s="196">
        <v>4.260360145884445</v>
      </c>
      <c r="AN102" s="196">
        <v>8.447177119769854</v>
      </c>
      <c r="AO102" s="197">
        <v>0.5038835927228424</v>
      </c>
      <c r="AP102" s="194">
        <v>0.51</v>
      </c>
      <c r="AQ102" s="198">
        <v>0.48</v>
      </c>
      <c r="AR102" s="198">
        <v>0.48</v>
      </c>
      <c r="AS102" s="194">
        <v>0.45</v>
      </c>
      <c r="AT102" s="199"/>
      <c r="AU102" s="198">
        <v>0.4</v>
      </c>
      <c r="AV102" s="194">
        <v>0.34</v>
      </c>
      <c r="AW102" s="199"/>
      <c r="AX102" s="398">
        <v>0.32</v>
      </c>
      <c r="AY102" s="370">
        <v>0.48</v>
      </c>
      <c r="AZ102" s="202">
        <v>0.62</v>
      </c>
      <c r="BA102" s="202">
        <v>0.545</v>
      </c>
      <c r="BB102" s="202">
        <v>0.485</v>
      </c>
      <c r="BC102" s="202">
        <v>0.42</v>
      </c>
      <c r="BD102" s="203">
        <v>0.4</v>
      </c>
      <c r="BE102" s="203">
        <v>0.4</v>
      </c>
      <c r="BF102" s="203">
        <v>0.4</v>
      </c>
      <c r="BG102" s="203">
        <v>0.4</v>
      </c>
      <c r="BH102" s="202">
        <v>0.395</v>
      </c>
      <c r="BI102" s="314">
        <v>0.375</v>
      </c>
      <c r="BJ102" s="200">
        <v>7.9</v>
      </c>
      <c r="BK102" s="205">
        <v>6.25</v>
      </c>
      <c r="BL102" s="205">
        <v>0</v>
      </c>
      <c r="BM102" s="205">
        <v>6.666666666666665</v>
      </c>
      <c r="BN102" s="205">
        <v>12.5</v>
      </c>
      <c r="BO102" s="205">
        <v>17.64705882352942</v>
      </c>
      <c r="BP102" s="205">
        <v>6.25</v>
      </c>
      <c r="BQ102" s="206">
        <v>0</v>
      </c>
      <c r="BR102" s="207">
        <v>0</v>
      </c>
      <c r="BS102" s="207">
        <v>13.76146788990824</v>
      </c>
      <c r="BT102" s="207">
        <v>12.37113402061856</v>
      </c>
      <c r="BU102" s="207">
        <v>15.47619047619049</v>
      </c>
      <c r="BV102" s="207">
        <v>4.999999999999982</v>
      </c>
      <c r="BW102" s="207">
        <v>0</v>
      </c>
      <c r="BX102" s="207">
        <v>0</v>
      </c>
      <c r="BY102" s="207">
        <v>0</v>
      </c>
      <c r="BZ102" s="207">
        <v>1.265822784810133</v>
      </c>
      <c r="CA102" s="208">
        <v>5.333333333333345</v>
      </c>
      <c r="CB102" s="205">
        <v>6.030686705591578</v>
      </c>
      <c r="CC102" s="205">
        <v>5.985001901970155</v>
      </c>
      <c r="CD102" t="s" s="110">
        <v>137</v>
      </c>
      <c r="CE102" s="209">
        <v>-13.37191817738771</v>
      </c>
      <c r="CF102" s="209">
        <v>9.307524331323089</v>
      </c>
      <c r="CG102" s="205">
        <v>61.41304386507202</v>
      </c>
      <c r="CH102" s="315">
        <v>0.5610000000000001</v>
      </c>
      <c r="CI102" s="211">
        <v>0.5872548000000001</v>
      </c>
      <c r="CJ102" s="212">
        <v>0.6459802800000002</v>
      </c>
      <c r="CK102" s="212">
        <v>0.7105783080000002</v>
      </c>
      <c r="CL102" s="210">
        <v>0.7816361388000003</v>
      </c>
      <c r="CM102" s="211">
        <v>3.286449526800001</v>
      </c>
      <c r="CN102" s="208">
        <v>5.049085154094332</v>
      </c>
      <c r="CO102" s="213">
        <v>1.39</v>
      </c>
      <c r="CP102" s="214">
        <v>71.5</v>
      </c>
      <c r="CQ102" s="215">
        <v>-10.7</v>
      </c>
      <c r="CR102" s="214">
        <v>-3.3</v>
      </c>
      <c r="CS102" s="215">
        <v>13.3</v>
      </c>
    </row>
    <row r="103" ht="11.25" customHeight="1">
      <c r="A103" t="s" s="116">
        <v>1179</v>
      </c>
      <c r="B103" t="s" s="116">
        <v>1180</v>
      </c>
      <c r="C103" t="s" s="227">
        <v>1181</v>
      </c>
      <c r="D103" s="218">
        <v>7</v>
      </c>
      <c r="E103" s="85">
        <v>542</v>
      </c>
      <c r="F103" t="s" s="220">
        <v>129</v>
      </c>
      <c r="G103" t="s" s="221">
        <v>129</v>
      </c>
      <c r="H103" s="493">
        <v>38.8</v>
      </c>
      <c r="I103" s="223">
        <v>1.134020618556701</v>
      </c>
      <c r="J103" s="224">
        <v>0.1</v>
      </c>
      <c r="K103" s="224">
        <v>0.11</v>
      </c>
      <c r="L103" s="223">
        <v>9.999999999999986</v>
      </c>
      <c r="M103" s="226">
        <v>42956</v>
      </c>
      <c r="N103" s="226">
        <v>42958</v>
      </c>
      <c r="O103" s="226">
        <v>42972</v>
      </c>
      <c r="P103" t="s" s="227">
        <v>1182</v>
      </c>
      <c r="Q103" s="325"/>
      <c r="R103" s="225">
        <v>0.44</v>
      </c>
      <c r="S103" s="228">
        <v>25.73099415204678</v>
      </c>
      <c r="T103" s="229">
        <v>47.93005389272442</v>
      </c>
      <c r="U103" s="223">
        <v>22.69005847953216</v>
      </c>
      <c r="V103" s="230">
        <v>11</v>
      </c>
      <c r="W103" s="222">
        <v>1.71</v>
      </c>
      <c r="X103" s="231">
        <v>1.42</v>
      </c>
      <c r="Y103" s="232">
        <v>0.93</v>
      </c>
      <c r="Z103" s="233">
        <v>2.17</v>
      </c>
      <c r="AA103" s="222">
        <v>9.9</v>
      </c>
      <c r="AB103" s="234">
        <v>-22.7</v>
      </c>
      <c r="AC103" s="235">
        <v>0.57</v>
      </c>
      <c r="AD103" s="236">
        <v>-21.2</v>
      </c>
      <c r="AE103" s="236">
        <v>16</v>
      </c>
      <c r="AF103" s="237">
        <v>2</v>
      </c>
      <c r="AG103" s="238">
        <v>417</v>
      </c>
      <c r="AH103" s="239">
        <v>3</v>
      </c>
      <c r="AI103" s="240">
        <v>0.02</v>
      </c>
      <c r="AJ103" t="s" s="265">
        <v>143</v>
      </c>
      <c r="AK103" t="s" s="265">
        <v>143</v>
      </c>
      <c r="AL103" s="243">
        <v>11.76470588235294</v>
      </c>
      <c r="AM103" s="243">
        <v>19.98316262079767</v>
      </c>
      <c r="AN103" s="243">
        <v>31.95079107728942</v>
      </c>
      <c r="AO103" s="244">
        <v>-7.174058895446223</v>
      </c>
      <c r="AP103" s="241">
        <v>0.38</v>
      </c>
      <c r="AQ103" s="241">
        <v>0.34</v>
      </c>
      <c r="AR103" s="241">
        <v>0.28</v>
      </c>
      <c r="AS103" s="241">
        <v>0.22</v>
      </c>
      <c r="AT103" s="245"/>
      <c r="AU103" s="321">
        <v>0.2</v>
      </c>
      <c r="AV103" s="241">
        <v>0.095</v>
      </c>
      <c r="AW103" s="245"/>
      <c r="AX103" s="583">
        <v>0</v>
      </c>
      <c r="AY103" s="394">
        <v>0</v>
      </c>
      <c r="AZ103" s="248">
        <v>0.875</v>
      </c>
      <c r="BA103" s="317">
        <v>0.8</v>
      </c>
      <c r="BB103" s="317">
        <v>0.8</v>
      </c>
      <c r="BC103" s="317">
        <v>0.8</v>
      </c>
      <c r="BD103" s="317">
        <v>0.8</v>
      </c>
      <c r="BE103" s="317">
        <v>0.8</v>
      </c>
      <c r="BF103" s="317">
        <v>0.8</v>
      </c>
      <c r="BG103" s="317">
        <v>0.8</v>
      </c>
      <c r="BH103" s="317">
        <v>0.8</v>
      </c>
      <c r="BI103" s="401">
        <v>0.8</v>
      </c>
      <c r="BJ103" s="246">
        <v>9.59</v>
      </c>
      <c r="BK103" s="250">
        <v>11.76470588235294</v>
      </c>
      <c r="BL103" s="250">
        <v>21.42857142857142</v>
      </c>
      <c r="BM103" s="250">
        <v>27.27272727272729</v>
      </c>
      <c r="BN103" s="250">
        <v>9.999999999999986</v>
      </c>
      <c r="BO103" s="250">
        <v>110.5263157894737</v>
      </c>
      <c r="BP103" s="250">
        <v>0</v>
      </c>
      <c r="BQ103" s="251">
        <v>0</v>
      </c>
      <c r="BR103" s="252">
        <v>0</v>
      </c>
      <c r="BS103" s="252">
        <v>9.375</v>
      </c>
      <c r="BT103" s="252">
        <v>0</v>
      </c>
      <c r="BU103" s="252">
        <v>0</v>
      </c>
      <c r="BV103" s="252">
        <v>0</v>
      </c>
      <c r="BW103" s="252">
        <v>0</v>
      </c>
      <c r="BX103" s="252">
        <v>0</v>
      </c>
      <c r="BY103" s="252">
        <v>0</v>
      </c>
      <c r="BZ103" s="252">
        <v>0</v>
      </c>
      <c r="CA103" s="253">
        <v>0</v>
      </c>
      <c r="CB103" s="250">
        <v>11.19807766900737</v>
      </c>
      <c r="CC103" s="250">
        <v>26.13719762947235</v>
      </c>
      <c r="CD103" t="s" s="116">
        <v>302</v>
      </c>
      <c r="CE103" s="254">
        <v>10.39475321631396</v>
      </c>
      <c r="CF103" s="254">
        <v>33.08481169584612</v>
      </c>
      <c r="CG103" s="250">
        <v>61.4028947368421</v>
      </c>
      <c r="CH103" s="255">
        <v>0.3838</v>
      </c>
      <c r="CI103" s="256">
        <v>0.3859876600000001</v>
      </c>
      <c r="CJ103" s="257">
        <v>0.4245864260000001</v>
      </c>
      <c r="CK103" s="257">
        <v>0.4670450686000002</v>
      </c>
      <c r="CL103" s="258">
        <v>0.5137495754600002</v>
      </c>
      <c r="CM103" s="256">
        <v>2.175168730060001</v>
      </c>
      <c r="CN103" s="253">
        <v>5.606104974381446</v>
      </c>
      <c r="CO103" s="259">
        <v>1.07</v>
      </c>
      <c r="CP103" s="260">
        <v>73.8</v>
      </c>
      <c r="CQ103" s="261">
        <v>-6.1</v>
      </c>
      <c r="CR103" s="260">
        <v>3.7</v>
      </c>
      <c r="CS103" s="261">
        <v>19.9</v>
      </c>
    </row>
    <row r="104" ht="11.25" customHeight="1">
      <c r="A104" t="s" s="116">
        <v>1183</v>
      </c>
      <c r="B104" t="s" s="116">
        <v>1184</v>
      </c>
      <c r="C104" t="s" s="227">
        <v>128</v>
      </c>
      <c r="D104" s="218">
        <v>7</v>
      </c>
      <c r="E104" s="85">
        <v>548</v>
      </c>
      <c r="F104" t="s" s="220">
        <v>141</v>
      </c>
      <c r="G104" t="s" s="221">
        <v>141</v>
      </c>
      <c r="H104" s="493">
        <v>49.24</v>
      </c>
      <c r="I104" s="223">
        <v>2.680747359870024</v>
      </c>
      <c r="J104" s="224">
        <v>0.3</v>
      </c>
      <c r="K104" s="224">
        <v>0.33</v>
      </c>
      <c r="L104" s="223">
        <v>10</v>
      </c>
      <c r="M104" s="226">
        <v>42956</v>
      </c>
      <c r="N104" s="226">
        <v>42958</v>
      </c>
      <c r="O104" s="226">
        <v>42979</v>
      </c>
      <c r="P104" t="s" s="227">
        <v>147</v>
      </c>
      <c r="Q104" s="316"/>
      <c r="R104" s="225">
        <v>1.32</v>
      </c>
      <c r="S104" s="228">
        <v>49.07063197026022</v>
      </c>
      <c r="T104" s="229">
        <v>8.985331861334632</v>
      </c>
      <c r="U104" s="223">
        <v>18.30483271375465</v>
      </c>
      <c r="V104" s="230">
        <v>12</v>
      </c>
      <c r="W104" s="222">
        <v>2.69</v>
      </c>
      <c r="X104" s="231">
        <v>2.94</v>
      </c>
      <c r="Y104" s="232">
        <v>5.5</v>
      </c>
      <c r="Z104" s="233">
        <v>1.46</v>
      </c>
      <c r="AA104" s="222">
        <v>7.8</v>
      </c>
      <c r="AB104" s="234">
        <v>8.5</v>
      </c>
      <c r="AC104" s="235">
        <v>23.88</v>
      </c>
      <c r="AD104" s="236">
        <v>8.699999999999999</v>
      </c>
      <c r="AE104" s="236">
        <v>6.22</v>
      </c>
      <c r="AF104" s="237">
        <v>30</v>
      </c>
      <c r="AG104" s="238">
        <v>39692</v>
      </c>
      <c r="AH104" s="239">
        <v>0.1</v>
      </c>
      <c r="AI104" s="240">
        <v>0.8</v>
      </c>
      <c r="AJ104" s="241">
        <v>1.429371319635187</v>
      </c>
      <c r="AK104" t="s" s="265">
        <v>143</v>
      </c>
      <c r="AL104" s="243">
        <v>9.523809523809511</v>
      </c>
      <c r="AM104" s="243">
        <v>7.721734501594169</v>
      </c>
      <c r="AN104" s="243">
        <v>12.43553048082613</v>
      </c>
      <c r="AO104" s="244">
        <v>-3.248482426505128</v>
      </c>
      <c r="AP104" s="241">
        <v>1.15</v>
      </c>
      <c r="AQ104" s="241">
        <v>1.05</v>
      </c>
      <c r="AR104" s="241">
        <v>0.95</v>
      </c>
      <c r="AS104" s="241">
        <v>0.92</v>
      </c>
      <c r="AT104" t="s" s="266">
        <v>112</v>
      </c>
      <c r="AU104" s="241">
        <v>0.76</v>
      </c>
      <c r="AV104" s="241">
        <v>0.64</v>
      </c>
      <c r="AW104" s="245"/>
      <c r="AX104" s="583">
        <v>0.6</v>
      </c>
      <c r="AY104" s="394">
        <v>1.24</v>
      </c>
      <c r="AZ104" s="248">
        <v>1.86</v>
      </c>
      <c r="BA104" s="248">
        <v>1.76</v>
      </c>
      <c r="BB104" s="248">
        <v>1.6</v>
      </c>
      <c r="BC104" s="248">
        <v>1.46</v>
      </c>
      <c r="BD104" s="248">
        <v>1.34</v>
      </c>
      <c r="BE104" s="248">
        <v>1.22</v>
      </c>
      <c r="BF104" s="248">
        <v>1.1</v>
      </c>
      <c r="BG104" s="248">
        <v>0.98</v>
      </c>
      <c r="BH104" s="248">
        <v>0.86</v>
      </c>
      <c r="BI104" s="249">
        <v>0.75</v>
      </c>
      <c r="BJ104" s="246">
        <v>20.24</v>
      </c>
      <c r="BK104" s="250">
        <v>9.523809523809511</v>
      </c>
      <c r="BL104" s="250">
        <v>10.5263157894737</v>
      </c>
      <c r="BM104" s="250">
        <v>3.260869565217384</v>
      </c>
      <c r="BN104" s="250">
        <v>21.05263157894737</v>
      </c>
      <c r="BO104" s="250">
        <v>18.75</v>
      </c>
      <c r="BP104" s="580">
        <v>6.666666666666665</v>
      </c>
      <c r="BQ104" s="251">
        <v>0</v>
      </c>
      <c r="BR104" s="252">
        <v>0</v>
      </c>
      <c r="BS104" s="252">
        <v>5.681818181818188</v>
      </c>
      <c r="BT104" s="252">
        <v>9.999999999999986</v>
      </c>
      <c r="BU104" s="252">
        <v>9.589041095890426</v>
      </c>
      <c r="BV104" s="252">
        <v>8.955223880596996</v>
      </c>
      <c r="BW104" s="252">
        <v>9.836065573770503</v>
      </c>
      <c r="BX104" s="252">
        <v>10.90909090909089</v>
      </c>
      <c r="BY104" s="252">
        <v>12.24489795918369</v>
      </c>
      <c r="BZ104" s="252">
        <v>13.95348837209303</v>
      </c>
      <c r="CA104" s="253">
        <v>14.66666666666667</v>
      </c>
      <c r="CB104" s="250">
        <v>9.742152103719116</v>
      </c>
      <c r="CC104" s="250">
        <v>5.519119392536143</v>
      </c>
      <c r="CD104" t="s" s="116">
        <v>132</v>
      </c>
      <c r="CE104" s="254">
        <v>-3.188554873058496</v>
      </c>
      <c r="CF104" s="254">
        <v>15.11627784069615</v>
      </c>
      <c r="CG104" s="250">
        <v>66.93630159615992</v>
      </c>
      <c r="CH104" s="255">
        <v>1.24775</v>
      </c>
      <c r="CI104" s="256">
        <v>1.372525</v>
      </c>
      <c r="CJ104" s="257">
        <v>1.457896055</v>
      </c>
      <c r="CK104" s="257">
        <v>1.548577189621</v>
      </c>
      <c r="CL104" s="258">
        <v>1.644898690815426</v>
      </c>
      <c r="CM104" s="256">
        <v>7.271646935436427</v>
      </c>
      <c r="CN104" s="253">
        <v>14.76776388187739</v>
      </c>
      <c r="CO104" s="259">
        <v>0.99</v>
      </c>
      <c r="CP104" s="260">
        <v>28.8</v>
      </c>
      <c r="CQ104" s="261">
        <v>-1.3</v>
      </c>
      <c r="CR104" s="260">
        <v>6.5</v>
      </c>
      <c r="CS104" s="261">
        <v>8.199999999999999</v>
      </c>
    </row>
    <row r="105" ht="11.25" customHeight="1">
      <c r="A105" t="s" s="116">
        <v>183</v>
      </c>
      <c r="B105" t="s" s="116">
        <v>184</v>
      </c>
      <c r="C105" t="s" s="116">
        <v>185</v>
      </c>
      <c r="D105" s="218">
        <v>45</v>
      </c>
      <c r="E105" s="219">
        <v>43</v>
      </c>
      <c r="F105" t="s" s="220">
        <v>55</v>
      </c>
      <c r="G105" t="s" s="221">
        <v>55</v>
      </c>
      <c r="H105" s="222">
        <v>208.67</v>
      </c>
      <c r="I105" s="223">
        <v>1.399338668711362</v>
      </c>
      <c r="J105" s="224">
        <v>0.66</v>
      </c>
      <c r="K105" s="224">
        <v>0.73</v>
      </c>
      <c r="L105" s="225">
        <v>10.6060606060606</v>
      </c>
      <c r="M105" s="323">
        <v>42711</v>
      </c>
      <c r="N105" s="323">
        <v>42713</v>
      </c>
      <c r="O105" s="323">
        <v>42734</v>
      </c>
      <c r="P105" t="s" s="227">
        <v>186</v>
      </c>
      <c r="Q105" t="s" s="227">
        <v>187</v>
      </c>
      <c r="R105" s="225">
        <v>2.92</v>
      </c>
      <c r="S105" s="228">
        <v>83.42857142857143</v>
      </c>
      <c r="T105" s="229">
        <v>211.4191173750685</v>
      </c>
      <c r="U105" s="223">
        <v>59.62</v>
      </c>
      <c r="V105" s="230">
        <v>9</v>
      </c>
      <c r="W105" s="222">
        <v>3.5</v>
      </c>
      <c r="X105" s="231">
        <v>5.51</v>
      </c>
      <c r="Y105" s="232">
        <v>3.9</v>
      </c>
      <c r="Z105" s="233">
        <v>3.66</v>
      </c>
      <c r="AA105" s="222">
        <v>8.5</v>
      </c>
      <c r="AB105" s="234">
        <v>34</v>
      </c>
      <c r="AC105" s="235">
        <v>10.03</v>
      </c>
      <c r="AD105" s="236">
        <v>-3.3</v>
      </c>
      <c r="AE105" s="236">
        <v>10.83</v>
      </c>
      <c r="AF105" s="237">
        <v>21</v>
      </c>
      <c r="AG105" s="238">
        <v>47427</v>
      </c>
      <c r="AH105" s="239">
        <v>0.1</v>
      </c>
      <c r="AI105" s="240">
        <v>1.51</v>
      </c>
      <c r="AJ105" t="s" s="265">
        <v>143</v>
      </c>
      <c r="AK105" s="242">
        <v>0.8688199400370546</v>
      </c>
      <c r="AL105" s="243">
        <v>10.16260162601625</v>
      </c>
      <c r="AM105" s="243">
        <v>10.10940545993264</v>
      </c>
      <c r="AN105" s="243">
        <v>10.56688860893995</v>
      </c>
      <c r="AO105" s="244">
        <v>12.16234586937459</v>
      </c>
      <c r="AP105" s="241">
        <v>2.71</v>
      </c>
      <c r="AQ105" s="241">
        <v>2.46</v>
      </c>
      <c r="AR105" s="241">
        <v>2.235</v>
      </c>
      <c r="AS105" s="241">
        <v>2.03</v>
      </c>
      <c r="AT105" s="245"/>
      <c r="AU105" s="241">
        <v>1.845</v>
      </c>
      <c r="AV105" s="241">
        <v>1.64</v>
      </c>
      <c r="AW105" t="s" s="266">
        <v>112</v>
      </c>
      <c r="AX105" s="246">
        <v>1.48</v>
      </c>
      <c r="AY105" s="247">
        <v>1.32</v>
      </c>
      <c r="AZ105" s="248">
        <v>1.14</v>
      </c>
      <c r="BA105" s="248">
        <v>0.98</v>
      </c>
      <c r="BB105" s="248">
        <v>0.86</v>
      </c>
      <c r="BC105" s="248">
        <v>0.72</v>
      </c>
      <c r="BD105" s="248">
        <v>0.6</v>
      </c>
      <c r="BE105" s="248">
        <v>0.4</v>
      </c>
      <c r="BF105" s="248">
        <v>0.39</v>
      </c>
      <c r="BG105" s="248">
        <v>0.38</v>
      </c>
      <c r="BH105" s="248">
        <v>0.37</v>
      </c>
      <c r="BI105" s="249">
        <v>0.34</v>
      </c>
      <c r="BJ105" s="246">
        <v>21.9</v>
      </c>
      <c r="BK105" s="250">
        <v>10.16260162601625</v>
      </c>
      <c r="BL105" s="250">
        <v>10.06711409395973</v>
      </c>
      <c r="BM105" s="250">
        <v>10.0985221674877</v>
      </c>
      <c r="BN105" s="250">
        <v>10.02710027100271</v>
      </c>
      <c r="BO105" s="250">
        <v>12.5</v>
      </c>
      <c r="BP105" s="250">
        <v>10.81081081081081</v>
      </c>
      <c r="BQ105" s="251">
        <v>12.12121212121211</v>
      </c>
      <c r="BR105" s="252">
        <v>15.78947368421053</v>
      </c>
      <c r="BS105" s="252">
        <v>16.32653061224489</v>
      </c>
      <c r="BT105" s="252">
        <v>13.95348837209303</v>
      </c>
      <c r="BU105" s="252">
        <v>19.44444444444444</v>
      </c>
      <c r="BV105" s="252">
        <v>20</v>
      </c>
      <c r="BW105" s="252">
        <v>50</v>
      </c>
      <c r="BX105" s="252">
        <v>2.564102564102577</v>
      </c>
      <c r="BY105" s="252">
        <v>2.631578947368429</v>
      </c>
      <c r="BZ105" s="252">
        <v>2.702702702702697</v>
      </c>
      <c r="CA105" s="253">
        <v>8.823529411764696</v>
      </c>
      <c r="CB105" s="250">
        <v>13.41313010761298</v>
      </c>
      <c r="CC105" s="250">
        <v>10.44875167074645</v>
      </c>
      <c r="CD105" t="s" s="116">
        <v>188</v>
      </c>
      <c r="CE105" s="254">
        <v>-47.65377272234868</v>
      </c>
      <c r="CF105" s="254">
        <v>11.96622727765131</v>
      </c>
      <c r="CG105" s="250">
        <v>75.30514285714287</v>
      </c>
      <c r="CH105" s="255">
        <v>2.981</v>
      </c>
      <c r="CI105" s="256">
        <v>3.279100000000001</v>
      </c>
      <c r="CJ105" s="257">
        <v>3.607010000000001</v>
      </c>
      <c r="CK105" s="257">
        <v>3.967711000000001</v>
      </c>
      <c r="CL105" s="258">
        <v>4.364482100000002</v>
      </c>
      <c r="CM105" s="256">
        <v>18.19930310000001</v>
      </c>
      <c r="CN105" s="253">
        <v>8.721571428571432</v>
      </c>
      <c r="CO105" s="259">
        <v>1.05</v>
      </c>
      <c r="CP105" s="260">
        <v>29.4</v>
      </c>
      <c r="CQ105" s="261">
        <v>-2.8</v>
      </c>
      <c r="CR105" s="262">
        <v>4.4</v>
      </c>
      <c r="CS105" s="263">
        <v>9.4</v>
      </c>
    </row>
    <row r="106" ht="11.25" customHeight="1">
      <c r="A106" t="s" s="146">
        <v>189</v>
      </c>
      <c r="B106" t="s" s="146">
        <v>190</v>
      </c>
      <c r="C106" t="s" s="146">
        <v>191</v>
      </c>
      <c r="D106" s="267">
        <v>34</v>
      </c>
      <c r="E106" s="219">
        <v>79</v>
      </c>
      <c r="F106" t="s" s="151">
        <v>55</v>
      </c>
      <c r="G106" t="s" s="152">
        <v>55</v>
      </c>
      <c r="H106" s="268">
        <v>45.02</v>
      </c>
      <c r="I106" s="269">
        <v>2.665482007996446</v>
      </c>
      <c r="J106" s="270">
        <v>0.29</v>
      </c>
      <c r="K106" s="270">
        <v>0.3</v>
      </c>
      <c r="L106" s="271">
        <v>3.448275862068972</v>
      </c>
      <c r="M106" s="272">
        <v>42783</v>
      </c>
      <c r="N106" s="272">
        <v>42787</v>
      </c>
      <c r="O106" s="272">
        <v>42795</v>
      </c>
      <c r="P106" t="s" s="273">
        <v>147</v>
      </c>
      <c r="Q106" s="274"/>
      <c r="R106" s="271">
        <v>1.2</v>
      </c>
      <c r="S106" s="275">
        <v>56.87203791469194</v>
      </c>
      <c r="T106" s="276">
        <v>76.09382821357798</v>
      </c>
      <c r="U106" s="269">
        <v>21.33649289099526</v>
      </c>
      <c r="V106" s="277">
        <v>12</v>
      </c>
      <c r="W106" s="268">
        <v>2.11</v>
      </c>
      <c r="X106" s="278">
        <v>4.1</v>
      </c>
      <c r="Y106" s="279">
        <v>1.04</v>
      </c>
      <c r="Z106" s="280">
        <v>3.27</v>
      </c>
      <c r="AA106" s="268">
        <v>18.2</v>
      </c>
      <c r="AB106" s="281">
        <v>0.5</v>
      </c>
      <c r="AC106" s="282">
        <v>12.86</v>
      </c>
      <c r="AD106" s="283">
        <v>7.5</v>
      </c>
      <c r="AE106" s="283">
        <v>5.2</v>
      </c>
      <c r="AF106" s="284">
        <v>14</v>
      </c>
      <c r="AG106" s="285">
        <v>4200</v>
      </c>
      <c r="AH106" s="286">
        <v>0.5</v>
      </c>
      <c r="AI106" s="287">
        <v>1.21</v>
      </c>
      <c r="AJ106" s="288">
        <v>0.514316974456781</v>
      </c>
      <c r="AK106" s="289">
        <v>0.893067272668402</v>
      </c>
      <c r="AL106" s="290">
        <v>3.571428571428559</v>
      </c>
      <c r="AM106" s="290">
        <v>3.707034701231371</v>
      </c>
      <c r="AN106" s="290">
        <v>3.857377308425858</v>
      </c>
      <c r="AO106" s="291">
        <v>4.319246070791927</v>
      </c>
      <c r="AP106" s="288">
        <v>1.16</v>
      </c>
      <c r="AQ106" s="288">
        <v>1.12</v>
      </c>
      <c r="AR106" s="288">
        <v>1.08</v>
      </c>
      <c r="AS106" s="288">
        <v>1.04</v>
      </c>
      <c r="AT106" s="292"/>
      <c r="AU106" s="288">
        <v>1</v>
      </c>
      <c r="AV106" s="288">
        <v>0.96</v>
      </c>
      <c r="AW106" s="292"/>
      <c r="AX106" s="293">
        <v>0.92</v>
      </c>
      <c r="AY106" s="294">
        <v>0.9</v>
      </c>
      <c r="AZ106" s="295">
        <v>0.88</v>
      </c>
      <c r="BA106" s="295">
        <v>0.84</v>
      </c>
      <c r="BB106" s="295">
        <v>0.76</v>
      </c>
      <c r="BC106" s="295">
        <v>0.72</v>
      </c>
      <c r="BD106" s="295">
        <v>0.64</v>
      </c>
      <c r="BE106" s="295">
        <v>0.5600000000000001</v>
      </c>
      <c r="BF106" s="295">
        <v>0.52</v>
      </c>
      <c r="BG106" s="295">
        <v>0.5</v>
      </c>
      <c r="BH106" s="295">
        <v>0.48</v>
      </c>
      <c r="BI106" s="296">
        <v>0.46</v>
      </c>
      <c r="BJ106" s="293">
        <v>14.54</v>
      </c>
      <c r="BK106" s="297">
        <v>3.571428571428559</v>
      </c>
      <c r="BL106" s="297">
        <v>3.703703703703698</v>
      </c>
      <c r="BM106" s="297">
        <v>3.846153846153855</v>
      </c>
      <c r="BN106" s="297">
        <v>4</v>
      </c>
      <c r="BO106" s="297">
        <v>4.166666666666674</v>
      </c>
      <c r="BP106" s="297">
        <v>4.347826086956519</v>
      </c>
      <c r="BQ106" s="298">
        <v>2.222222222222214</v>
      </c>
      <c r="BR106" s="299">
        <v>2.272727272727271</v>
      </c>
      <c r="BS106" s="299">
        <v>4.761904761904767</v>
      </c>
      <c r="BT106" s="299">
        <v>10.52631578947367</v>
      </c>
      <c r="BU106" s="299">
        <v>5.555555555555558</v>
      </c>
      <c r="BV106" s="299">
        <v>12.5</v>
      </c>
      <c r="BW106" s="299">
        <v>14.28571428571428</v>
      </c>
      <c r="BX106" s="299">
        <v>7.692307692307709</v>
      </c>
      <c r="BY106" s="299">
        <v>4</v>
      </c>
      <c r="BZ106" s="299">
        <v>4.166666666666674</v>
      </c>
      <c r="CA106" s="300">
        <v>4.347826086956519</v>
      </c>
      <c r="CB106" s="297">
        <v>5.645118776966939</v>
      </c>
      <c r="CC106" s="297">
        <v>3.41277578758253</v>
      </c>
      <c r="CD106" t="s" s="146">
        <v>152</v>
      </c>
      <c r="CE106" s="301">
        <v>-14.81363357457296</v>
      </c>
      <c r="CF106" s="301">
        <v>6.522859316422304</v>
      </c>
      <c r="CG106" s="297">
        <v>57.90338756488808</v>
      </c>
      <c r="CH106" s="302">
        <v>1.1658</v>
      </c>
      <c r="CI106" s="303">
        <v>1.28238</v>
      </c>
      <c r="CJ106" s="304">
        <v>1.34906376</v>
      </c>
      <c r="CK106" s="304">
        <v>1.419215075520</v>
      </c>
      <c r="CL106" s="305">
        <v>1.49301425944704</v>
      </c>
      <c r="CM106" s="303">
        <v>6.70947309496704</v>
      </c>
      <c r="CN106" s="300">
        <v>14.90331651480906</v>
      </c>
      <c r="CO106" s="306">
        <v>0.9399999999999999</v>
      </c>
      <c r="CP106" s="307">
        <v>10.9</v>
      </c>
      <c r="CQ106" s="308">
        <v>-13.4</v>
      </c>
      <c r="CR106" s="309">
        <v>-1.1</v>
      </c>
      <c r="CS106" s="310">
        <v>-3.1</v>
      </c>
    </row>
    <row r="107" ht="11.25" customHeight="1">
      <c r="A107" t="s" s="173">
        <v>566</v>
      </c>
      <c r="B107" t="s" s="110">
        <v>567</v>
      </c>
      <c r="C107" t="s" s="173">
        <v>568</v>
      </c>
      <c r="D107" s="174">
        <v>14</v>
      </c>
      <c r="E107" s="219">
        <v>245</v>
      </c>
      <c r="F107" t="s" s="118">
        <v>141</v>
      </c>
      <c r="G107" t="s" s="113">
        <v>141</v>
      </c>
      <c r="H107" s="495">
        <v>55.98</v>
      </c>
      <c r="I107" s="177">
        <v>2.429439085387639</v>
      </c>
      <c r="J107" s="311">
        <v>0.28</v>
      </c>
      <c r="K107" s="311">
        <v>0.34</v>
      </c>
      <c r="L107" s="177">
        <v>21.42857142857142</v>
      </c>
      <c r="M107" s="179">
        <v>42814</v>
      </c>
      <c r="N107" s="179">
        <v>42816</v>
      </c>
      <c r="O107" s="179">
        <v>42837</v>
      </c>
      <c r="P107" t="s" s="173">
        <v>569</v>
      </c>
      <c r="Q107" s="492"/>
      <c r="R107" s="180">
        <v>1.36</v>
      </c>
      <c r="S107" s="181">
        <v>36.07427055702918</v>
      </c>
      <c r="T107" s="182">
        <v>60.8412895509209</v>
      </c>
      <c r="U107" s="177">
        <v>14.84880636604774</v>
      </c>
      <c r="V107" s="183">
        <v>2</v>
      </c>
      <c r="W107" s="176">
        <v>3.77</v>
      </c>
      <c r="X107" s="184">
        <v>1.2</v>
      </c>
      <c r="Y107" s="185">
        <v>0.43</v>
      </c>
      <c r="Z107" s="186">
        <v>3.92</v>
      </c>
      <c r="AA107" s="176">
        <v>26.9</v>
      </c>
      <c r="AB107" s="647">
        <v>62.6</v>
      </c>
      <c r="AC107" s="188">
        <v>4.9</v>
      </c>
      <c r="AD107" s="189">
        <v>-0.7</v>
      </c>
      <c r="AE107" s="189">
        <v>12.35</v>
      </c>
      <c r="AF107" s="190">
        <v>29</v>
      </c>
      <c r="AG107" s="191">
        <v>16976</v>
      </c>
      <c r="AH107" s="192">
        <v>0.4</v>
      </c>
      <c r="AI107" s="193">
        <v>0.31</v>
      </c>
      <c r="AJ107" t="s" s="338">
        <v>143</v>
      </c>
      <c r="AK107" s="195">
        <v>0.9791976062467317</v>
      </c>
      <c r="AL107" s="196">
        <v>21.5909090909091</v>
      </c>
      <c r="AM107" s="196">
        <v>16.31211555070617</v>
      </c>
      <c r="AN107" s="196">
        <v>11.89502780352674</v>
      </c>
      <c r="AO107" s="197">
        <v>12.14772965910367</v>
      </c>
      <c r="AP107" s="194">
        <v>1.07</v>
      </c>
      <c r="AQ107" s="194">
        <v>0.88</v>
      </c>
      <c r="AR107" s="194">
        <v>0.7</v>
      </c>
      <c r="AS107" s="198">
        <v>0.68</v>
      </c>
      <c r="AT107" s="199"/>
      <c r="AU107" s="194">
        <v>0.65</v>
      </c>
      <c r="AV107" s="194">
        <v>0.61</v>
      </c>
      <c r="AW107" s="199"/>
      <c r="AX107" s="200">
        <v>0.57</v>
      </c>
      <c r="AY107" s="370">
        <v>0.5600000000000001</v>
      </c>
      <c r="AZ107" s="202">
        <v>0.53</v>
      </c>
      <c r="BA107" s="202">
        <v>0.43</v>
      </c>
      <c r="BB107" s="202">
        <v>0.34</v>
      </c>
      <c r="BC107" s="202">
        <v>0.29999</v>
      </c>
      <c r="BD107" s="202">
        <v>0.27334</v>
      </c>
      <c r="BE107" s="203">
        <v>0</v>
      </c>
      <c r="BF107" s="203">
        <v>0</v>
      </c>
      <c r="BG107" s="203">
        <v>0</v>
      </c>
      <c r="BH107" s="203">
        <v>0</v>
      </c>
      <c r="BI107" s="204">
        <v>0</v>
      </c>
      <c r="BJ107" s="200">
        <v>7.593330000000001</v>
      </c>
      <c r="BK107" s="205">
        <v>21.5909090909091</v>
      </c>
      <c r="BL107" s="205">
        <v>25.71428571428573</v>
      </c>
      <c r="BM107" s="205">
        <v>2.941176470588225</v>
      </c>
      <c r="BN107" s="205">
        <v>4.615384615384621</v>
      </c>
      <c r="BO107" s="205">
        <v>6.557377049180335</v>
      </c>
      <c r="BP107" s="205">
        <v>7.017543859649122</v>
      </c>
      <c r="BQ107" s="206">
        <v>1.785714285714257</v>
      </c>
      <c r="BR107" s="207">
        <v>5.660377358490565</v>
      </c>
      <c r="BS107" s="207">
        <v>23.25581395348839</v>
      </c>
      <c r="BT107" s="207">
        <v>26.47058823529411</v>
      </c>
      <c r="BU107" s="207">
        <v>13.33711123704122</v>
      </c>
      <c r="BV107" s="207">
        <v>9.749762200921941</v>
      </c>
      <c r="BW107" s="207">
        <v>0</v>
      </c>
      <c r="BX107" s="207">
        <v>0</v>
      </c>
      <c r="BY107" s="207">
        <v>0</v>
      </c>
      <c r="BZ107" s="207">
        <v>0</v>
      </c>
      <c r="CA107" s="208">
        <v>0</v>
      </c>
      <c r="CB107" s="205">
        <v>8.746826121820449</v>
      </c>
      <c r="CC107" s="205">
        <v>9.389170179079564</v>
      </c>
      <c r="CD107" t="s" s="110">
        <v>302</v>
      </c>
      <c r="CE107" s="209">
        <v>-0.5243394771333687</v>
      </c>
      <c r="CF107" s="209">
        <v>14.32446688891438</v>
      </c>
      <c r="CG107" s="205">
        <v>82.03110536860254</v>
      </c>
      <c r="CH107" s="315">
        <v>1.177</v>
      </c>
      <c r="CI107" s="211">
        <v>1.234673</v>
      </c>
      <c r="CJ107" s="212">
        <v>1.3581403</v>
      </c>
      <c r="CK107" s="212">
        <v>1.49395433</v>
      </c>
      <c r="CL107" s="210">
        <v>1.643349763000001</v>
      </c>
      <c r="CM107" s="211">
        <v>6.907117393000002</v>
      </c>
      <c r="CN107" s="208">
        <v>12.33854482493748</v>
      </c>
      <c r="CO107" s="213">
        <v>1.43</v>
      </c>
      <c r="CP107" s="214">
        <v>50.9</v>
      </c>
      <c r="CQ107" s="215">
        <v>-11.6</v>
      </c>
      <c r="CR107" s="216">
        <v>-1.1</v>
      </c>
      <c r="CS107" s="217">
        <v>6.3</v>
      </c>
    </row>
    <row r="108" ht="11.25" customHeight="1">
      <c r="A108" t="s" s="116">
        <v>192</v>
      </c>
      <c r="B108" t="s" s="116">
        <v>193</v>
      </c>
      <c r="C108" t="s" s="116">
        <v>194</v>
      </c>
      <c r="D108" s="218">
        <v>47</v>
      </c>
      <c r="E108" s="219">
        <v>32</v>
      </c>
      <c r="F108" t="s" s="220">
        <v>55</v>
      </c>
      <c r="G108" t="s" s="221">
        <v>55</v>
      </c>
      <c r="H108" s="222">
        <v>65.26000000000001</v>
      </c>
      <c r="I108" s="223">
        <v>2.727551333129022</v>
      </c>
      <c r="J108" s="224">
        <v>0.42</v>
      </c>
      <c r="K108" s="224">
        <v>0.445</v>
      </c>
      <c r="L108" s="225">
        <v>5.952380952380953</v>
      </c>
      <c r="M108" s="226">
        <v>42779</v>
      </c>
      <c r="N108" s="226">
        <v>42781</v>
      </c>
      <c r="O108" s="226">
        <v>42795</v>
      </c>
      <c r="P108" t="s" s="227">
        <v>147</v>
      </c>
      <c r="Q108" s="85"/>
      <c r="R108" s="225">
        <v>1.78</v>
      </c>
      <c r="S108" s="228">
        <v>74.47698744769873</v>
      </c>
      <c r="T108" s="229">
        <v>58.49606993266558</v>
      </c>
      <c r="U108" s="223">
        <v>27.30543933054393</v>
      </c>
      <c r="V108" s="230">
        <v>12</v>
      </c>
      <c r="W108" s="222">
        <v>2.39</v>
      </c>
      <c r="X108" s="231">
        <v>4.11</v>
      </c>
      <c r="Y108" s="232">
        <v>2.05</v>
      </c>
      <c r="Z108" s="233">
        <v>2.07</v>
      </c>
      <c r="AA108" s="222">
        <v>8</v>
      </c>
      <c r="AB108" s="234">
        <v>293.2</v>
      </c>
      <c r="AC108" s="235">
        <v>4.58</v>
      </c>
      <c r="AD108" s="236">
        <v>6.3</v>
      </c>
      <c r="AE108" s="236">
        <v>6.64</v>
      </c>
      <c r="AF108" s="237">
        <v>8</v>
      </c>
      <c r="AG108" s="238">
        <v>3490</v>
      </c>
      <c r="AH108" s="239">
        <v>0.1</v>
      </c>
      <c r="AI108" s="240">
        <v>1.95</v>
      </c>
      <c r="AJ108" s="241">
        <v>0.4518918741326002</v>
      </c>
      <c r="AK108" s="242">
        <v>1.166322920648265</v>
      </c>
      <c r="AL108" s="243">
        <v>3.703703703703698</v>
      </c>
      <c r="AM108" s="243">
        <v>3.39238763784051</v>
      </c>
      <c r="AN108" s="243">
        <v>2.846918807035381</v>
      </c>
      <c r="AO108" s="244">
        <v>2.440935316141268</v>
      </c>
      <c r="AP108" s="241">
        <v>1.68</v>
      </c>
      <c r="AQ108" s="241">
        <v>1.62</v>
      </c>
      <c r="AR108" s="241">
        <v>1.56</v>
      </c>
      <c r="AS108" s="241">
        <v>1.52</v>
      </c>
      <c r="AT108" s="245"/>
      <c r="AU108" s="241">
        <v>1.48</v>
      </c>
      <c r="AV108" s="241">
        <v>1.46</v>
      </c>
      <c r="AW108" s="245"/>
      <c r="AX108" s="246">
        <v>1.44</v>
      </c>
      <c r="AY108" s="247">
        <v>1.42</v>
      </c>
      <c r="AZ108" s="317">
        <v>1.4</v>
      </c>
      <c r="BA108" s="248">
        <v>1.37</v>
      </c>
      <c r="BB108" s="248">
        <v>1.32</v>
      </c>
      <c r="BC108" s="248">
        <v>1.28</v>
      </c>
      <c r="BD108" s="248">
        <v>1.24</v>
      </c>
      <c r="BE108" s="248">
        <v>1.2</v>
      </c>
      <c r="BF108" s="248">
        <v>1.16</v>
      </c>
      <c r="BG108" s="248">
        <v>1.12</v>
      </c>
      <c r="BH108" s="248">
        <v>1.08</v>
      </c>
      <c r="BI108" s="249">
        <v>1.04</v>
      </c>
      <c r="BJ108" s="246">
        <v>24.39</v>
      </c>
      <c r="BK108" s="250">
        <v>3.703703703703698</v>
      </c>
      <c r="BL108" s="250">
        <v>3.846153846153855</v>
      </c>
      <c r="BM108" s="250">
        <v>2.631578947368429</v>
      </c>
      <c r="BN108" s="250">
        <v>2.702702702702697</v>
      </c>
      <c r="BO108" s="250">
        <v>1.369863013698636</v>
      </c>
      <c r="BP108" s="250">
        <v>1.388888888888884</v>
      </c>
      <c r="BQ108" s="251">
        <v>1.40845070422535</v>
      </c>
      <c r="BR108" s="252">
        <v>1.428571428571423</v>
      </c>
      <c r="BS108" s="252">
        <v>2.189781021897796</v>
      </c>
      <c r="BT108" s="252">
        <v>3.787878787878785</v>
      </c>
      <c r="BU108" s="252">
        <v>3.125</v>
      </c>
      <c r="BV108" s="252">
        <v>3.2258064516129</v>
      </c>
      <c r="BW108" s="252">
        <v>3.333333333333344</v>
      </c>
      <c r="BX108" s="252">
        <v>3.448275862068972</v>
      </c>
      <c r="BY108" s="252">
        <v>3.571428571428559</v>
      </c>
      <c r="BZ108" s="252">
        <v>3.703703703703698</v>
      </c>
      <c r="CA108" s="253">
        <v>3.846153846153855</v>
      </c>
      <c r="CB108" s="250">
        <v>2.865369106670052</v>
      </c>
      <c r="CC108" s="250">
        <v>0.9259714749525707</v>
      </c>
      <c r="CD108" t="s" s="116">
        <v>161</v>
      </c>
      <c r="CE108" s="254">
        <v>-21.73096919037953</v>
      </c>
      <c r="CF108" s="254">
        <v>5.574470140164403</v>
      </c>
      <c r="CG108" s="250">
        <v>57.98260508406167</v>
      </c>
      <c r="CH108" s="255">
        <v>1.848</v>
      </c>
      <c r="CI108" s="256">
        <v>1.9326384</v>
      </c>
      <c r="CJ108" s="257">
        <v>2.060965589760</v>
      </c>
      <c r="CK108" s="257">
        <v>2.197813704920065</v>
      </c>
      <c r="CL108" s="258">
        <v>2.343748534926757</v>
      </c>
      <c r="CM108" s="256">
        <v>10.38316622960682</v>
      </c>
      <c r="CN108" s="253">
        <v>15.91046005149681</v>
      </c>
      <c r="CO108" s="259">
        <v>0.79</v>
      </c>
      <c r="CP108" s="260">
        <v>19.2</v>
      </c>
      <c r="CQ108" s="261">
        <v>-9.4</v>
      </c>
      <c r="CR108" s="262">
        <v>-5</v>
      </c>
      <c r="CS108" s="263">
        <v>-3.3</v>
      </c>
    </row>
    <row r="109" ht="11.25" customHeight="1">
      <c r="A109" t="s" s="116">
        <v>1185</v>
      </c>
      <c r="B109" t="s" s="116">
        <v>1186</v>
      </c>
      <c r="C109" t="s" s="227">
        <v>265</v>
      </c>
      <c r="D109" s="218">
        <v>8</v>
      </c>
      <c r="E109" s="85">
        <v>372</v>
      </c>
      <c r="F109" t="s" s="220">
        <v>129</v>
      </c>
      <c r="G109" t="s" s="221">
        <v>129</v>
      </c>
      <c r="H109" s="493">
        <v>470.83</v>
      </c>
      <c r="I109" s="223">
        <v>2.123908841832509</v>
      </c>
      <c r="J109" s="224">
        <v>2.29</v>
      </c>
      <c r="K109" s="224">
        <v>2.5</v>
      </c>
      <c r="L109" s="223">
        <v>9.170305676855882</v>
      </c>
      <c r="M109" s="226">
        <v>42796</v>
      </c>
      <c r="N109" s="226">
        <v>42800</v>
      </c>
      <c r="O109" s="226">
        <v>42817</v>
      </c>
      <c r="P109" t="s" s="227">
        <v>723</v>
      </c>
      <c r="Q109" s="85"/>
      <c r="R109" s="225">
        <v>10</v>
      </c>
      <c r="S109" s="228">
        <v>46.81647940074907</v>
      </c>
      <c r="T109" s="229">
        <v>59.29056854314958</v>
      </c>
      <c r="U109" s="223">
        <v>22.04260299625468</v>
      </c>
      <c r="V109" s="230">
        <v>12</v>
      </c>
      <c r="W109" s="222">
        <v>21.36</v>
      </c>
      <c r="X109" s="231">
        <v>1.47</v>
      </c>
      <c r="Y109" s="232">
        <v>6.34</v>
      </c>
      <c r="Z109" s="233">
        <v>2.59</v>
      </c>
      <c r="AA109" s="222">
        <v>11.6</v>
      </c>
      <c r="AB109" s="234">
        <v>-3.8</v>
      </c>
      <c r="AC109" s="235">
        <v>13.71</v>
      </c>
      <c r="AD109" s="236">
        <v>9</v>
      </c>
      <c r="AE109" s="236">
        <v>15.02</v>
      </c>
      <c r="AF109" s="237">
        <v>21</v>
      </c>
      <c r="AG109" s="238">
        <v>75531</v>
      </c>
      <c r="AH109" s="239">
        <v>1.7</v>
      </c>
      <c r="AI109" s="240">
        <v>0.17</v>
      </c>
      <c r="AJ109" s="241">
        <v>1.193391064479934</v>
      </c>
      <c r="AK109" s="242">
        <v>0.5810805077096257</v>
      </c>
      <c r="AL109" s="243">
        <v>5.045871559633031</v>
      </c>
      <c r="AM109" s="243">
        <v>10.87715322176128</v>
      </c>
      <c r="AN109" s="243">
        <v>10.74051958031941</v>
      </c>
      <c r="AO109" s="244">
        <v>18.48370309762068</v>
      </c>
      <c r="AP109" s="241">
        <v>9.16</v>
      </c>
      <c r="AQ109" s="241">
        <v>8.720000000000001</v>
      </c>
      <c r="AR109" s="241">
        <v>7.72</v>
      </c>
      <c r="AS109" s="241">
        <v>6.72</v>
      </c>
      <c r="AT109" s="245"/>
      <c r="AU109" s="241">
        <v>6</v>
      </c>
      <c r="AV109" s="241">
        <v>5.5</v>
      </c>
      <c r="AW109" s="384"/>
      <c r="AX109" s="246">
        <v>4</v>
      </c>
      <c r="AY109" s="394">
        <v>3.12</v>
      </c>
      <c r="AZ109" s="248">
        <v>3.12</v>
      </c>
      <c r="BA109" s="248">
        <v>2.68</v>
      </c>
      <c r="BB109" s="248">
        <v>1.68</v>
      </c>
      <c r="BC109" s="248">
        <v>1.2</v>
      </c>
      <c r="BD109" s="248">
        <v>1</v>
      </c>
      <c r="BE109" s="248">
        <v>0.4</v>
      </c>
      <c r="BF109" s="317">
        <v>0</v>
      </c>
      <c r="BG109" s="317">
        <v>0</v>
      </c>
      <c r="BH109" s="317">
        <v>0</v>
      </c>
      <c r="BI109" s="401">
        <v>0</v>
      </c>
      <c r="BJ109" s="246">
        <v>61.02</v>
      </c>
      <c r="BK109" s="250">
        <v>5.045871559633031</v>
      </c>
      <c r="BL109" s="250">
        <v>12.95336787564767</v>
      </c>
      <c r="BM109" s="250">
        <v>14.88095238095237</v>
      </c>
      <c r="BN109" s="250">
        <v>12</v>
      </c>
      <c r="BO109" s="250">
        <v>9.090909090909083</v>
      </c>
      <c r="BP109" s="250">
        <v>37.5</v>
      </c>
      <c r="BQ109" s="251">
        <v>28.20512820512819</v>
      </c>
      <c r="BR109" s="252">
        <v>0</v>
      </c>
      <c r="BS109" s="252">
        <v>16.4179104477612</v>
      </c>
      <c r="BT109" s="252">
        <v>59.52380952380953</v>
      </c>
      <c r="BU109" s="252">
        <v>40</v>
      </c>
      <c r="BV109" s="252">
        <v>20</v>
      </c>
      <c r="BW109" s="252">
        <v>150</v>
      </c>
      <c r="BX109" s="252">
        <v>0</v>
      </c>
      <c r="BY109" s="252">
        <v>0</v>
      </c>
      <c r="BZ109" s="252">
        <v>0</v>
      </c>
      <c r="CA109" s="253">
        <v>0</v>
      </c>
      <c r="CB109" s="250">
        <v>23.859879357873</v>
      </c>
      <c r="CC109" s="250">
        <v>35.54430006527759</v>
      </c>
      <c r="CD109" t="s" s="116">
        <v>132</v>
      </c>
      <c r="CE109" s="254">
        <v>-9.178174574102766</v>
      </c>
      <c r="CF109" s="254">
        <v>12.86442842215192</v>
      </c>
      <c r="CG109" s="250">
        <v>67.34218037854409</v>
      </c>
      <c r="CH109" s="255">
        <v>9.2516</v>
      </c>
      <c r="CI109" s="256">
        <v>10.17676</v>
      </c>
      <c r="CJ109" s="257">
        <v>11.194436</v>
      </c>
      <c r="CK109" s="257">
        <v>12.3138796</v>
      </c>
      <c r="CL109" s="258">
        <v>13.54526756</v>
      </c>
      <c r="CM109" s="256">
        <v>56.48194316</v>
      </c>
      <c r="CN109" s="253">
        <v>11.99624984814052</v>
      </c>
      <c r="CO109" s="259">
        <v>1.82</v>
      </c>
      <c r="CP109" s="260">
        <v>39.5</v>
      </c>
      <c r="CQ109" s="261">
        <v>-3.9</v>
      </c>
      <c r="CR109" s="260">
        <v>6.1</v>
      </c>
      <c r="CS109" s="261">
        <v>14.6</v>
      </c>
    </row>
    <row r="110" ht="11.25" customHeight="1">
      <c r="A110" t="s" s="227">
        <v>570</v>
      </c>
      <c r="B110" t="s" s="116">
        <v>571</v>
      </c>
      <c r="C110" t="s" s="116">
        <v>341</v>
      </c>
      <c r="D110" s="443">
        <v>11</v>
      </c>
      <c r="E110" s="219">
        <v>309</v>
      </c>
      <c r="F110" t="s" s="220">
        <v>141</v>
      </c>
      <c r="G110" t="s" s="221">
        <v>141</v>
      </c>
      <c r="H110" s="493">
        <v>77.19</v>
      </c>
      <c r="I110" s="223">
        <v>1.761886254696204</v>
      </c>
      <c r="J110" s="224">
        <v>0.31</v>
      </c>
      <c r="K110" s="224">
        <v>0.34</v>
      </c>
      <c r="L110" s="223">
        <v>9.677419354838722</v>
      </c>
      <c r="M110" s="327">
        <v>42333</v>
      </c>
      <c r="N110" s="327">
        <v>42338</v>
      </c>
      <c r="O110" s="327">
        <v>42352</v>
      </c>
      <c r="P110" t="s" s="227">
        <v>167</v>
      </c>
      <c r="Q110" t="s" s="444">
        <v>572</v>
      </c>
      <c r="R110" s="225">
        <v>1.36</v>
      </c>
      <c r="S110" s="228">
        <v>141.6666666666667</v>
      </c>
      <c r="T110" s="229">
        <v>460.1455663981958</v>
      </c>
      <c r="U110" s="223">
        <v>80.40625</v>
      </c>
      <c r="V110" s="230">
        <v>4</v>
      </c>
      <c r="W110" s="222">
        <v>0.96</v>
      </c>
      <c r="X110" s="231">
        <v>5.34</v>
      </c>
      <c r="Y110" s="232">
        <v>3.68</v>
      </c>
      <c r="Z110" s="233">
        <v>8.779999999999999</v>
      </c>
      <c r="AA110" t="s" s="399">
        <v>143</v>
      </c>
      <c r="AB110" s="234">
        <v>12.2</v>
      </c>
      <c r="AC110" s="235">
        <v>18.19</v>
      </c>
      <c r="AD110" s="236">
        <v>-18.4</v>
      </c>
      <c r="AE110" s="236">
        <v>15</v>
      </c>
      <c r="AF110" s="237">
        <v>5</v>
      </c>
      <c r="AG110" s="238">
        <v>1540</v>
      </c>
      <c r="AH110" s="239">
        <v>0.8</v>
      </c>
      <c r="AI110" s="240">
        <v>0.52</v>
      </c>
      <c r="AJ110" t="s" s="265">
        <v>143</v>
      </c>
      <c r="AK110" s="242">
        <v>0.8529372200776685</v>
      </c>
      <c r="AL110" s="243">
        <v>7.086614173228356</v>
      </c>
      <c r="AM110" s="243">
        <v>5.143964649312105</v>
      </c>
      <c r="AN110" s="243">
        <v>8.60736567221123</v>
      </c>
      <c r="AO110" s="244">
        <v>10.09144104583388</v>
      </c>
      <c r="AP110" s="321">
        <v>1.36</v>
      </c>
      <c r="AQ110" s="241">
        <v>1.27</v>
      </c>
      <c r="AR110" s="321">
        <v>1.24</v>
      </c>
      <c r="AS110" s="241">
        <v>1.17</v>
      </c>
      <c r="AT110" s="245"/>
      <c r="AU110" s="241">
        <v>1.05</v>
      </c>
      <c r="AV110" s="241">
        <v>0.9</v>
      </c>
      <c r="AW110" s="245"/>
      <c r="AX110" s="246">
        <v>0.76</v>
      </c>
      <c r="AY110" s="247">
        <v>0.66</v>
      </c>
      <c r="AZ110" s="248">
        <v>0.58</v>
      </c>
      <c r="BA110" s="317">
        <v>0.5600000000000001</v>
      </c>
      <c r="BB110" s="248">
        <v>0.52</v>
      </c>
      <c r="BC110" s="317">
        <v>0.48</v>
      </c>
      <c r="BD110" s="248">
        <v>0.48</v>
      </c>
      <c r="BE110" s="248">
        <v>0.46</v>
      </c>
      <c r="BF110" s="248">
        <v>0.42</v>
      </c>
      <c r="BG110" s="248">
        <v>0.37</v>
      </c>
      <c r="BH110" s="317">
        <v>0.36</v>
      </c>
      <c r="BI110" s="401">
        <v>0.36</v>
      </c>
      <c r="BJ110" s="246">
        <v>13</v>
      </c>
      <c r="BK110" s="250">
        <v>7.086614173228356</v>
      </c>
      <c r="BL110" s="250">
        <v>2.419354838709675</v>
      </c>
      <c r="BM110" s="250">
        <v>5.982905982905984</v>
      </c>
      <c r="BN110" s="250">
        <v>11.42857142857141</v>
      </c>
      <c r="BO110" s="250">
        <v>16.66666666666667</v>
      </c>
      <c r="BP110" s="250">
        <v>18.42105263157894</v>
      </c>
      <c r="BQ110" s="251">
        <v>15.15151515151514</v>
      </c>
      <c r="BR110" s="252">
        <v>13.79310344827587</v>
      </c>
      <c r="BS110" s="252">
        <v>3.571428571428559</v>
      </c>
      <c r="BT110" s="252">
        <v>7.692307692307709</v>
      </c>
      <c r="BU110" s="252">
        <v>8.333333333333348</v>
      </c>
      <c r="BV110" s="252">
        <v>0</v>
      </c>
      <c r="BW110" s="252">
        <v>4.347826086956519</v>
      </c>
      <c r="BX110" s="252">
        <v>9.523809523809534</v>
      </c>
      <c r="BY110" s="252">
        <v>13.51351351351351</v>
      </c>
      <c r="BZ110" s="252">
        <v>2.77777777777779</v>
      </c>
      <c r="CA110" s="253">
        <v>0</v>
      </c>
      <c r="CB110" s="250">
        <v>8.277045930622293</v>
      </c>
      <c r="CC110" s="250">
        <v>5.615416389663756</v>
      </c>
      <c r="CD110" t="s" s="116">
        <v>302</v>
      </c>
      <c r="CE110" s="254">
        <v>-70.03699807309256</v>
      </c>
      <c r="CF110" s="254">
        <v>10.36925192690743</v>
      </c>
      <c r="CG110" s="250">
        <v>54.18557989010636</v>
      </c>
      <c r="CH110" s="255">
        <v>1.496</v>
      </c>
      <c r="CI110" s="256">
        <v>1.6456</v>
      </c>
      <c r="CJ110" s="257">
        <v>1.810160000000001</v>
      </c>
      <c r="CK110" s="257">
        <v>1.991176000000001</v>
      </c>
      <c r="CL110" s="258">
        <v>2.190293600000001</v>
      </c>
      <c r="CM110" s="256">
        <v>9.133229600000004</v>
      </c>
      <c r="CN110" s="253">
        <v>11.83214095090038</v>
      </c>
      <c r="CO110" s="259">
        <v>0.57</v>
      </c>
      <c r="CP110" s="260">
        <v>115</v>
      </c>
      <c r="CQ110" s="261">
        <v>-1.3</v>
      </c>
      <c r="CR110" s="262">
        <v>5.4</v>
      </c>
      <c r="CS110" s="263">
        <v>20.8</v>
      </c>
    </row>
    <row r="111" ht="11.25" customHeight="1">
      <c r="A111" t="s" s="146">
        <v>1187</v>
      </c>
      <c r="B111" t="s" s="146">
        <v>1188</v>
      </c>
      <c r="C111" t="s" s="146">
        <v>297</v>
      </c>
      <c r="D111" s="267">
        <v>6</v>
      </c>
      <c r="E111" s="85">
        <v>621</v>
      </c>
      <c r="F111" t="s" s="151">
        <v>141</v>
      </c>
      <c r="G111" t="s" s="152">
        <v>141</v>
      </c>
      <c r="H111" s="496">
        <v>257.98</v>
      </c>
      <c r="I111" s="269">
        <v>2.201721063648344</v>
      </c>
      <c r="J111" s="270">
        <v>1.09</v>
      </c>
      <c r="K111" s="270">
        <v>1.42</v>
      </c>
      <c r="L111" s="269">
        <v>30.27522935779814</v>
      </c>
      <c r="M111" s="272">
        <v>42774</v>
      </c>
      <c r="N111" s="272">
        <v>42776</v>
      </c>
      <c r="O111" s="272">
        <v>42797</v>
      </c>
      <c r="P111" t="s" s="273">
        <v>386</v>
      </c>
      <c r="Q111" s="619"/>
      <c r="R111" s="271">
        <v>5.68</v>
      </c>
      <c r="S111" s="275">
        <v>52.25390984360626</v>
      </c>
      <c r="T111" s="529">
        <v>1122.780549530090</v>
      </c>
      <c r="U111" s="269">
        <v>23.73321067157314</v>
      </c>
      <c r="V111" s="277">
        <v>12</v>
      </c>
      <c r="W111" s="268">
        <v>10.87</v>
      </c>
      <c r="X111" s="278">
        <v>1.25</v>
      </c>
      <c r="Y111" s="279">
        <v>1.7</v>
      </c>
      <c r="Z111" s="559">
        <v>141.75</v>
      </c>
      <c r="AA111" t="s" s="367">
        <v>143</v>
      </c>
      <c r="AB111" s="281">
        <v>2.3</v>
      </c>
      <c r="AC111" s="282">
        <v>8.85</v>
      </c>
      <c r="AD111" s="283">
        <v>7.4</v>
      </c>
      <c r="AE111" s="283">
        <v>18.94</v>
      </c>
      <c r="AF111" s="284">
        <v>22</v>
      </c>
      <c r="AG111" s="285">
        <v>155330</v>
      </c>
      <c r="AH111" s="286">
        <v>0.1</v>
      </c>
      <c r="AI111" s="724">
        <v>9.92</v>
      </c>
      <c r="AJ111" s="288">
        <v>2.839723145820185</v>
      </c>
      <c r="AK111" s="289">
        <v>1.525987324458153</v>
      </c>
      <c r="AL111" s="290">
        <v>19.78021978021978</v>
      </c>
      <c r="AM111" s="290">
        <v>30.98701734892513</v>
      </c>
      <c r="AN111" s="290">
        <v>21.01395127906937</v>
      </c>
      <c r="AO111" s="291">
        <v>13.77072465954525</v>
      </c>
      <c r="AP111" s="288">
        <v>4.36</v>
      </c>
      <c r="AQ111" s="288">
        <v>3.64</v>
      </c>
      <c r="AR111" s="288">
        <v>2.92</v>
      </c>
      <c r="AS111" s="288">
        <v>1.94</v>
      </c>
      <c r="AT111" s="292"/>
      <c r="AU111" s="288">
        <v>1.76</v>
      </c>
      <c r="AV111" s="510">
        <v>1.68</v>
      </c>
      <c r="AW111" s="292"/>
      <c r="AX111" s="524">
        <v>1.68</v>
      </c>
      <c r="AY111" s="294">
        <v>1.68</v>
      </c>
      <c r="AZ111" s="295">
        <v>1.6</v>
      </c>
      <c r="BA111" s="295">
        <v>1.4</v>
      </c>
      <c r="BB111" s="295">
        <v>1.2</v>
      </c>
      <c r="BC111" s="295">
        <v>1</v>
      </c>
      <c r="BD111" s="295">
        <v>0.77</v>
      </c>
      <c r="BE111" s="426">
        <v>0.68</v>
      </c>
      <c r="BF111" s="426">
        <v>0.68</v>
      </c>
      <c r="BG111" s="295">
        <v>0.68</v>
      </c>
      <c r="BH111" s="426">
        <v>0.5600000000000001</v>
      </c>
      <c r="BI111" s="494">
        <v>0.5600000000000001</v>
      </c>
      <c r="BJ111" s="293">
        <v>28.79</v>
      </c>
      <c r="BK111" s="297">
        <v>19.78021978021978</v>
      </c>
      <c r="BL111" s="297">
        <v>24.65753424657535</v>
      </c>
      <c r="BM111" s="297">
        <v>50.51546391752577</v>
      </c>
      <c r="BN111" s="297">
        <v>10.22727272727273</v>
      </c>
      <c r="BO111" s="297">
        <v>4.761904761904767</v>
      </c>
      <c r="BP111" s="297">
        <v>0</v>
      </c>
      <c r="BQ111" s="298">
        <v>0</v>
      </c>
      <c r="BR111" s="299">
        <v>4.999999999999982</v>
      </c>
      <c r="BS111" s="299">
        <v>14.2857142857143</v>
      </c>
      <c r="BT111" s="299">
        <v>16.66666666666667</v>
      </c>
      <c r="BU111" s="299">
        <v>20</v>
      </c>
      <c r="BV111" s="299">
        <v>29.87012987012987</v>
      </c>
      <c r="BW111" s="299">
        <v>13.23529411764706</v>
      </c>
      <c r="BX111" s="299">
        <v>0</v>
      </c>
      <c r="BY111" s="299">
        <v>0</v>
      </c>
      <c r="BZ111" s="299">
        <v>21.42857142857142</v>
      </c>
      <c r="CA111" s="300">
        <v>0</v>
      </c>
      <c r="CB111" s="297">
        <v>13.55463363542516</v>
      </c>
      <c r="CC111" s="297">
        <v>13.25851380362653</v>
      </c>
      <c r="CD111" t="s" s="146">
        <v>137</v>
      </c>
      <c r="CE111" s="301">
        <v>-0.5175383288554229</v>
      </c>
      <c r="CF111" s="301">
        <v>23.21567234271772</v>
      </c>
      <c r="CG111" s="297">
        <v>71.61628794848207</v>
      </c>
      <c r="CH111" s="302">
        <v>4.46028</v>
      </c>
      <c r="CI111" s="303">
        <v>4.85501478</v>
      </c>
      <c r="CJ111" s="304">
        <v>5.340516258000001</v>
      </c>
      <c r="CK111" s="304">
        <v>5.874567883800002</v>
      </c>
      <c r="CL111" s="305">
        <v>6.462024672180003</v>
      </c>
      <c r="CM111" s="303">
        <v>26.99240359398001</v>
      </c>
      <c r="CN111" s="300">
        <v>10.46298301960617</v>
      </c>
      <c r="CO111" s="306">
        <v>1.22</v>
      </c>
      <c r="CP111" s="307">
        <v>85.90000000000001</v>
      </c>
      <c r="CQ111" s="308">
        <v>-3.5</v>
      </c>
      <c r="CR111" s="307">
        <v>2.8</v>
      </c>
      <c r="CS111" s="308">
        <v>25.9</v>
      </c>
    </row>
    <row r="112" ht="11.25" customHeight="1">
      <c r="A112" t="s" s="173">
        <v>573</v>
      </c>
      <c r="B112" t="s" s="110">
        <v>574</v>
      </c>
      <c r="C112" t="s" s="110">
        <v>128</v>
      </c>
      <c r="D112" s="174">
        <v>13</v>
      </c>
      <c r="E112" s="219">
        <v>292</v>
      </c>
      <c r="F112" t="s" s="118">
        <v>55</v>
      </c>
      <c r="G112" t="s" s="113">
        <v>55</v>
      </c>
      <c r="H112" s="495">
        <v>86.47</v>
      </c>
      <c r="I112" s="177">
        <v>2.081646813923904</v>
      </c>
      <c r="J112" s="311">
        <v>0.44</v>
      </c>
      <c r="K112" s="311">
        <v>0.45</v>
      </c>
      <c r="L112" s="177">
        <v>2.272727272727271</v>
      </c>
      <c r="M112" s="179">
        <v>43049</v>
      </c>
      <c r="N112" s="179">
        <v>43052</v>
      </c>
      <c r="O112" s="179">
        <v>43066</v>
      </c>
      <c r="P112" t="s" s="173">
        <v>575</v>
      </c>
      <c r="Q112" s="375"/>
      <c r="R112" s="180">
        <v>1.8</v>
      </c>
      <c r="S112" s="181">
        <v>39.30131004366812</v>
      </c>
      <c r="T112" s="182">
        <v>15.86939057405923</v>
      </c>
      <c r="U112" s="177">
        <v>18.87991266375546</v>
      </c>
      <c r="V112" s="183">
        <v>12</v>
      </c>
      <c r="W112" s="176">
        <v>4.58</v>
      </c>
      <c r="X112" s="184">
        <v>2.36</v>
      </c>
      <c r="Y112" s="185">
        <v>3.83</v>
      </c>
      <c r="Z112" s="186">
        <v>1.6</v>
      </c>
      <c r="AA112" t="s" s="369">
        <v>143</v>
      </c>
      <c r="AB112" s="187">
        <v>-16.3</v>
      </c>
      <c r="AC112" s="188">
        <v>1.45</v>
      </c>
      <c r="AD112" s="189">
        <v>-3.3</v>
      </c>
      <c r="AE112" s="189">
        <v>8</v>
      </c>
      <c r="AF112" s="190">
        <v>11</v>
      </c>
      <c r="AG112" s="191">
        <v>5599</v>
      </c>
      <c r="AH112" s="192">
        <v>0.4</v>
      </c>
      <c r="AI112" s="193">
        <v>1.83</v>
      </c>
      <c r="AJ112" t="s" s="338">
        <v>143</v>
      </c>
      <c r="AK112" s="195">
        <v>0.7322829215470813</v>
      </c>
      <c r="AL112" s="196">
        <v>2.366863905325456</v>
      </c>
      <c r="AM112" s="196">
        <v>3.954141004754197</v>
      </c>
      <c r="AN112" s="196">
        <v>8.89138757093999</v>
      </c>
      <c r="AO112" s="197">
        <v>12.14201138564766</v>
      </c>
      <c r="AP112" s="194">
        <v>1.73</v>
      </c>
      <c r="AQ112" s="194">
        <v>1.69</v>
      </c>
      <c r="AR112" s="194">
        <v>1.62</v>
      </c>
      <c r="AS112" s="194">
        <v>1.54</v>
      </c>
      <c r="AT112" s="199"/>
      <c r="AU112" s="194">
        <v>1.47</v>
      </c>
      <c r="AV112" s="194">
        <v>1.13</v>
      </c>
      <c r="AW112" s="199"/>
      <c r="AX112" s="200">
        <v>0.99</v>
      </c>
      <c r="AY112" s="201">
        <v>0.945</v>
      </c>
      <c r="AZ112" s="202">
        <v>0.875</v>
      </c>
      <c r="BA112" s="202">
        <v>0.75</v>
      </c>
      <c r="BB112" s="202">
        <v>0.55</v>
      </c>
      <c r="BC112" s="202">
        <v>0.3</v>
      </c>
      <c r="BD112" s="203">
        <v>0</v>
      </c>
      <c r="BE112" s="203">
        <v>0</v>
      </c>
      <c r="BF112" s="203">
        <v>0</v>
      </c>
      <c r="BG112" s="203">
        <v>0</v>
      </c>
      <c r="BH112" s="203">
        <v>0</v>
      </c>
      <c r="BI112" s="204">
        <v>0</v>
      </c>
      <c r="BJ112" s="200">
        <v>13.59</v>
      </c>
      <c r="BK112" s="205">
        <v>2.366863905325456</v>
      </c>
      <c r="BL112" s="205">
        <v>4.320987654320985</v>
      </c>
      <c r="BM112" s="205">
        <v>5.194805194805197</v>
      </c>
      <c r="BN112" s="205">
        <v>4.761904761904767</v>
      </c>
      <c r="BO112" s="205">
        <v>30.08849557522124</v>
      </c>
      <c r="BP112" s="205">
        <v>14.14141414141412</v>
      </c>
      <c r="BQ112" s="206">
        <v>4.761904761904767</v>
      </c>
      <c r="BR112" s="207">
        <v>7.999999999999985</v>
      </c>
      <c r="BS112" s="207">
        <v>16.66666666666667</v>
      </c>
      <c r="BT112" s="207">
        <v>36.36363636363635</v>
      </c>
      <c r="BU112" s="207">
        <v>83.33333333333334</v>
      </c>
      <c r="BV112" s="207">
        <v>0</v>
      </c>
      <c r="BW112" s="207">
        <v>0</v>
      </c>
      <c r="BX112" s="207">
        <v>0</v>
      </c>
      <c r="BY112" s="207">
        <v>0</v>
      </c>
      <c r="BZ112" s="207">
        <v>0</v>
      </c>
      <c r="CA112" s="208">
        <v>0</v>
      </c>
      <c r="CB112" s="205">
        <v>12.35294190344311</v>
      </c>
      <c r="CC112" s="205">
        <v>20.60314929283843</v>
      </c>
      <c r="CD112" t="s" s="110">
        <v>132</v>
      </c>
      <c r="CE112" s="209">
        <v>-7.906878278891565</v>
      </c>
      <c r="CF112" s="209">
        <v>10.97303438486389</v>
      </c>
      <c r="CG112" s="205">
        <v>59.3394376061311</v>
      </c>
      <c r="CH112" s="315">
        <v>1.7473</v>
      </c>
      <c r="CI112" s="211">
        <v>1.77263585</v>
      </c>
      <c r="CJ112" s="212">
        <v>1.914446718</v>
      </c>
      <c r="CK112" s="212">
        <v>2.067602455440</v>
      </c>
      <c r="CL112" s="210">
        <v>2.233010651875201</v>
      </c>
      <c r="CM112" s="211">
        <v>9.734995675315201</v>
      </c>
      <c r="CN112" s="208">
        <v>11.2582348506016</v>
      </c>
      <c r="CO112" s="213">
        <v>1.01</v>
      </c>
      <c r="CP112" s="214">
        <v>25.8</v>
      </c>
      <c r="CQ112" s="215">
        <v>-6.1</v>
      </c>
      <c r="CR112" s="216">
        <v>1.5</v>
      </c>
      <c r="CS112" s="217">
        <v>4.4</v>
      </c>
    </row>
    <row r="113" ht="11.25" customHeight="1">
      <c r="A113" t="s" s="227">
        <v>1189</v>
      </c>
      <c r="B113" t="s" s="116">
        <v>1190</v>
      </c>
      <c r="C113" t="s" s="227">
        <v>1191</v>
      </c>
      <c r="D113" s="218">
        <v>6</v>
      </c>
      <c r="E113" s="85">
        <v>619</v>
      </c>
      <c r="F113" t="s" s="220">
        <v>129</v>
      </c>
      <c r="G113" t="s" s="221">
        <v>129</v>
      </c>
      <c r="H113" s="493">
        <v>37.79</v>
      </c>
      <c r="I113" s="223">
        <v>1.799417835406192</v>
      </c>
      <c r="J113" s="224">
        <v>0.15</v>
      </c>
      <c r="K113" s="224">
        <v>0.17</v>
      </c>
      <c r="L113" s="223">
        <v>13.33333333333335</v>
      </c>
      <c r="M113" s="226">
        <v>42774</v>
      </c>
      <c r="N113" s="226">
        <v>42776</v>
      </c>
      <c r="O113" s="226">
        <v>42794</v>
      </c>
      <c r="P113" t="s" s="227">
        <v>629</v>
      </c>
      <c r="Q113" s="319"/>
      <c r="R113" s="225">
        <v>0.68</v>
      </c>
      <c r="S113" s="228">
        <v>38.85714285714286</v>
      </c>
      <c r="T113" s="229">
        <v>198.9186437068715</v>
      </c>
      <c r="U113" s="223">
        <v>21.59428571428571</v>
      </c>
      <c r="V113" s="230">
        <v>3</v>
      </c>
      <c r="W113" s="222">
        <v>1.75</v>
      </c>
      <c r="X113" s="231">
        <v>2.48</v>
      </c>
      <c r="Y113" s="232">
        <v>0.95</v>
      </c>
      <c r="Z113" s="233">
        <v>9.31</v>
      </c>
      <c r="AA113" t="s" s="399">
        <v>143</v>
      </c>
      <c r="AB113" s="396">
        <v>-14.2</v>
      </c>
      <c r="AC113" s="235">
        <v>6.89</v>
      </c>
      <c r="AD113" s="236">
        <v>-0.5</v>
      </c>
      <c r="AE113" s="236">
        <v>8.73</v>
      </c>
      <c r="AF113" s="237">
        <v>13</v>
      </c>
      <c r="AG113" s="238">
        <v>5608</v>
      </c>
      <c r="AH113" s="239">
        <v>1.5</v>
      </c>
      <c r="AI113" s="240">
        <v>3.11</v>
      </c>
      <c r="AJ113" t="s" s="265">
        <v>143</v>
      </c>
      <c r="AK113" t="s" s="265">
        <v>143</v>
      </c>
      <c r="AL113" s="243">
        <v>15.38461538461537</v>
      </c>
      <c r="AM113" s="243">
        <v>15.44156732643194</v>
      </c>
      <c r="AN113" t="s" s="265">
        <v>143</v>
      </c>
      <c r="AO113" t="s" s="265">
        <v>143</v>
      </c>
      <c r="AP113" s="241">
        <v>0.6</v>
      </c>
      <c r="AQ113" s="241">
        <v>0.52</v>
      </c>
      <c r="AR113" s="241">
        <v>0.43</v>
      </c>
      <c r="AS113" s="241">
        <v>0.39</v>
      </c>
      <c r="AT113" s="245"/>
      <c r="AU113" s="241">
        <v>0.36</v>
      </c>
      <c r="AV113" s="321">
        <v>0</v>
      </c>
      <c r="AW113" s="245"/>
      <c r="AX113" s="583">
        <v>0</v>
      </c>
      <c r="AY113" s="394">
        <v>0</v>
      </c>
      <c r="AZ113" s="317">
        <v>0</v>
      </c>
      <c r="BA113" s="317">
        <v>0</v>
      </c>
      <c r="BB113" s="317">
        <v>0</v>
      </c>
      <c r="BC113" s="317">
        <v>0</v>
      </c>
      <c r="BD113" s="317">
        <v>0</v>
      </c>
      <c r="BE113" s="317">
        <v>0</v>
      </c>
      <c r="BF113" s="317">
        <v>0</v>
      </c>
      <c r="BG113" s="317">
        <v>0</v>
      </c>
      <c r="BH113" s="317">
        <v>0</v>
      </c>
      <c r="BI113" s="401">
        <v>0</v>
      </c>
      <c r="BJ113" s="246">
        <v>2.3</v>
      </c>
      <c r="BK113" s="250">
        <v>15.38461538461537</v>
      </c>
      <c r="BL113" s="250">
        <v>20.93023255813955</v>
      </c>
      <c r="BM113" s="250">
        <v>10.25641025641024</v>
      </c>
      <c r="BN113" s="250">
        <v>8.333333333333348</v>
      </c>
      <c r="BO113" s="250">
        <v>0</v>
      </c>
      <c r="BP113" s="250">
        <v>0</v>
      </c>
      <c r="BQ113" s="251">
        <v>0</v>
      </c>
      <c r="BR113" s="252">
        <v>0</v>
      </c>
      <c r="BS113" s="252">
        <v>0</v>
      </c>
      <c r="BT113" s="252">
        <v>0</v>
      </c>
      <c r="BU113" s="252">
        <v>0</v>
      </c>
      <c r="BV113" s="252">
        <v>0</v>
      </c>
      <c r="BW113" s="252">
        <v>0</v>
      </c>
      <c r="BX113" s="252">
        <v>0</v>
      </c>
      <c r="BY113" s="252">
        <v>0</v>
      </c>
      <c r="BZ113" s="252">
        <v>0</v>
      </c>
      <c r="CA113" s="253">
        <v>0</v>
      </c>
      <c r="CB113" s="250">
        <v>3.229681854852854</v>
      </c>
      <c r="CC113" s="250">
        <v>6.287593097156508</v>
      </c>
      <c r="CD113" t="s" s="116">
        <v>137</v>
      </c>
      <c r="CE113" t="s" s="402">
        <v>143</v>
      </c>
      <c r="CF113" t="s" s="402">
        <v>143</v>
      </c>
      <c r="CG113" s="250">
        <v>51.65969807028357</v>
      </c>
      <c r="CH113" s="255">
        <v>0.606</v>
      </c>
      <c r="CI113" s="256">
        <v>0.6477533999999999</v>
      </c>
      <c r="CJ113" s="257">
        <v>0.7043022718199998</v>
      </c>
      <c r="CK113" s="257">
        <v>0.7657878601498858</v>
      </c>
      <c r="CL113" s="258">
        <v>0.8326411403409707</v>
      </c>
      <c r="CM113" s="256">
        <v>3.556484672310856</v>
      </c>
      <c r="CN113" s="253">
        <v>9.411179339271914</v>
      </c>
      <c r="CO113" s="259">
        <v>1.3</v>
      </c>
      <c r="CP113" s="260">
        <v>26.4</v>
      </c>
      <c r="CQ113" s="261">
        <v>-4.8</v>
      </c>
      <c r="CR113" s="260">
        <v>4.1</v>
      </c>
      <c r="CS113" s="261">
        <v>6.3</v>
      </c>
    </row>
    <row r="114" ht="11.25" customHeight="1">
      <c r="A114" t="s" s="116">
        <v>1192</v>
      </c>
      <c r="B114" t="s" s="116">
        <v>1193</v>
      </c>
      <c r="C114" t="s" s="116">
        <v>128</v>
      </c>
      <c r="D114" s="218">
        <v>5</v>
      </c>
      <c r="E114" s="85">
        <v>722</v>
      </c>
      <c r="F114" t="s" s="220">
        <v>55</v>
      </c>
      <c r="G114" t="s" s="221">
        <v>55</v>
      </c>
      <c r="H114" s="493">
        <v>15.9</v>
      </c>
      <c r="I114" s="223">
        <v>2.767295597484277</v>
      </c>
      <c r="J114" s="224">
        <v>0.1</v>
      </c>
      <c r="K114" s="224">
        <v>0.11</v>
      </c>
      <c r="L114" s="223">
        <v>9.999999999999986</v>
      </c>
      <c r="M114" s="226">
        <v>42767</v>
      </c>
      <c r="N114" s="226">
        <v>42769</v>
      </c>
      <c r="O114" s="226">
        <v>42783</v>
      </c>
      <c r="P114" t="s" s="227">
        <v>209</v>
      </c>
      <c r="Q114" s="319"/>
      <c r="R114" s="225">
        <v>0.44</v>
      </c>
      <c r="S114" s="228">
        <v>55.69620253164557</v>
      </c>
      <c r="T114" s="229">
        <v>25.11597994987915</v>
      </c>
      <c r="U114" s="223">
        <v>20.12658227848101</v>
      </c>
      <c r="V114" s="230">
        <v>12</v>
      </c>
      <c r="W114" s="222">
        <v>0.79</v>
      </c>
      <c r="X114" s="231">
        <v>2.91</v>
      </c>
      <c r="Y114" s="232">
        <v>5.33</v>
      </c>
      <c r="Z114" s="233">
        <v>1.75</v>
      </c>
      <c r="AA114" s="222">
        <v>8.800000000000001</v>
      </c>
      <c r="AB114" s="234">
        <v>12</v>
      </c>
      <c r="AC114" s="235">
        <v>5.62</v>
      </c>
      <c r="AD114" s="236">
        <v>14.2</v>
      </c>
      <c r="AE114" s="236">
        <v>6.9</v>
      </c>
      <c r="AF114" s="237">
        <v>7</v>
      </c>
      <c r="AG114" s="238">
        <v>1333</v>
      </c>
      <c r="AH114" s="239">
        <v>1.9</v>
      </c>
      <c r="AI114" s="240">
        <v>0.14</v>
      </c>
      <c r="AJ114" s="241">
        <v>4.118966144092349</v>
      </c>
      <c r="AK114" s="618">
        <v>25.92016221509817</v>
      </c>
      <c r="AL114" s="243">
        <v>11.11111111111112</v>
      </c>
      <c r="AM114" s="243">
        <v>18.56311014966876</v>
      </c>
      <c r="AN114" s="243">
        <v>58.48931924611136</v>
      </c>
      <c r="AO114" s="244">
        <v>2.256518256357287</v>
      </c>
      <c r="AP114" s="241">
        <v>0.4</v>
      </c>
      <c r="AQ114" s="241">
        <v>0.36</v>
      </c>
      <c r="AR114" s="241">
        <v>0.32</v>
      </c>
      <c r="AS114" s="241">
        <v>0.24</v>
      </c>
      <c r="AT114" s="245"/>
      <c r="AU114" s="321">
        <v>0.04</v>
      </c>
      <c r="AV114" s="321">
        <v>0.04</v>
      </c>
      <c r="AW114" s="622"/>
      <c r="AX114" s="583">
        <v>0.04</v>
      </c>
      <c r="AY114" s="394">
        <v>0.04</v>
      </c>
      <c r="AZ114" s="317">
        <v>0.22</v>
      </c>
      <c r="BA114" s="248">
        <v>0.36</v>
      </c>
      <c r="BB114" s="248">
        <v>0.32</v>
      </c>
      <c r="BC114" s="248">
        <v>0.28</v>
      </c>
      <c r="BD114" s="248">
        <v>0.24</v>
      </c>
      <c r="BE114" s="248">
        <v>0.2</v>
      </c>
      <c r="BF114" s="248">
        <v>0.16</v>
      </c>
      <c r="BG114" s="248">
        <v>0.14</v>
      </c>
      <c r="BH114" s="248">
        <v>0.12</v>
      </c>
      <c r="BI114" s="401">
        <v>0</v>
      </c>
      <c r="BJ114" s="246">
        <v>3.52</v>
      </c>
      <c r="BK114" s="250">
        <v>11.11111111111112</v>
      </c>
      <c r="BL114" s="250">
        <v>12.5</v>
      </c>
      <c r="BM114" s="250">
        <v>33.33333333333335</v>
      </c>
      <c r="BN114" s="250">
        <v>500</v>
      </c>
      <c r="BO114" s="250">
        <v>0</v>
      </c>
      <c r="BP114" s="250">
        <v>0</v>
      </c>
      <c r="BQ114" s="251">
        <v>0</v>
      </c>
      <c r="BR114" s="252">
        <v>0</v>
      </c>
      <c r="BS114" s="252">
        <v>0</v>
      </c>
      <c r="BT114" s="252">
        <v>12.5</v>
      </c>
      <c r="BU114" s="252">
        <v>14.28571428571428</v>
      </c>
      <c r="BV114" s="252">
        <v>16.66666666666667</v>
      </c>
      <c r="BW114" s="252">
        <v>20</v>
      </c>
      <c r="BX114" s="252">
        <v>25</v>
      </c>
      <c r="BY114" s="252">
        <v>14.28571428571428</v>
      </c>
      <c r="BZ114" s="252">
        <v>16.66666666666667</v>
      </c>
      <c r="CA114" s="253">
        <v>0</v>
      </c>
      <c r="CB114" s="250">
        <v>39.78524743230626</v>
      </c>
      <c r="CC114" s="250">
        <v>115.4599666288376</v>
      </c>
      <c r="CD114" t="s" s="116">
        <v>132</v>
      </c>
      <c r="CE114" s="254">
        <v>41.13003256511462</v>
      </c>
      <c r="CF114" s="254">
        <v>61.25661484359564</v>
      </c>
      <c r="CG114" s="250">
        <v>64.12598064716599</v>
      </c>
      <c r="CH114" s="255">
        <v>0.44</v>
      </c>
      <c r="CI114" s="256">
        <v>0.4647280000000001</v>
      </c>
      <c r="CJ114" s="257">
        <v>0.4967942320000001</v>
      </c>
      <c r="CK114" s="257">
        <v>0.531073034008</v>
      </c>
      <c r="CL114" s="258">
        <v>0.567717073354552</v>
      </c>
      <c r="CM114" s="256">
        <v>2.500312339362552</v>
      </c>
      <c r="CN114" s="253">
        <v>15.72523483875819</v>
      </c>
      <c r="CO114" s="259">
        <v>1.06</v>
      </c>
      <c r="CP114" s="260">
        <v>27.7</v>
      </c>
      <c r="CQ114" s="261">
        <v>-11.1</v>
      </c>
      <c r="CR114" s="260">
        <v>1.8</v>
      </c>
      <c r="CS114" s="261">
        <v>0.7</v>
      </c>
    </row>
    <row r="115" ht="11.25" customHeight="1">
      <c r="A115" t="s" s="227">
        <v>195</v>
      </c>
      <c r="B115" t="s" s="116">
        <v>196</v>
      </c>
      <c r="C115" t="s" s="116">
        <v>140</v>
      </c>
      <c r="D115" s="218">
        <v>32</v>
      </c>
      <c r="E115" s="219">
        <v>84</v>
      </c>
      <c r="F115" t="s" s="220">
        <v>55</v>
      </c>
      <c r="G115" t="s" s="221">
        <v>55</v>
      </c>
      <c r="H115" s="222">
        <v>38.05</v>
      </c>
      <c r="I115" s="223">
        <v>2.181340341655716</v>
      </c>
      <c r="J115" s="318">
        <v>0.205</v>
      </c>
      <c r="K115" s="318">
        <v>0.2075</v>
      </c>
      <c r="L115" s="223">
        <v>1.219512195121952</v>
      </c>
      <c r="M115" s="226">
        <v>43017</v>
      </c>
      <c r="N115" s="226">
        <v>43018</v>
      </c>
      <c r="O115" s="226">
        <v>43039</v>
      </c>
      <c r="P115" t="s" s="227">
        <v>197</v>
      </c>
      <c r="Q115" s="85"/>
      <c r="R115" s="225">
        <v>0.83</v>
      </c>
      <c r="S115" s="326">
        <v>45.35519125683059</v>
      </c>
      <c r="T115" s="229">
        <v>60.56934222074331</v>
      </c>
      <c r="U115" s="223">
        <v>20.79234972677595</v>
      </c>
      <c r="V115" s="230">
        <v>7</v>
      </c>
      <c r="W115" s="222">
        <v>1.83</v>
      </c>
      <c r="X115" s="231">
        <v>2.61</v>
      </c>
      <c r="Y115" s="232">
        <v>1.75</v>
      </c>
      <c r="Z115" s="233">
        <v>2.79</v>
      </c>
      <c r="AA115" s="222">
        <v>14.5</v>
      </c>
      <c r="AB115" s="234">
        <v>16.8</v>
      </c>
      <c r="AC115" s="235">
        <v>7</v>
      </c>
      <c r="AD115" s="236">
        <v>-1.3</v>
      </c>
      <c r="AE115" s="236">
        <v>8</v>
      </c>
      <c r="AF115" s="237">
        <v>6</v>
      </c>
      <c r="AG115" s="238">
        <v>1945</v>
      </c>
      <c r="AH115" s="239">
        <v>1.9</v>
      </c>
      <c r="AI115" s="240">
        <v>0.08</v>
      </c>
      <c r="AJ115" t="s" s="265">
        <v>143</v>
      </c>
      <c r="AK115" s="242">
        <v>0.5280793417027808</v>
      </c>
      <c r="AL115" s="243">
        <v>1.246105919003115</v>
      </c>
      <c r="AM115" s="243">
        <v>2.028298673457218</v>
      </c>
      <c r="AN115" s="243">
        <v>2.305050153955368</v>
      </c>
      <c r="AO115" s="244">
        <v>4.364969374720817</v>
      </c>
      <c r="AP115" s="241">
        <v>0.8125</v>
      </c>
      <c r="AQ115" s="241">
        <v>0.8025</v>
      </c>
      <c r="AR115" s="241">
        <v>0.785</v>
      </c>
      <c r="AS115" s="241">
        <v>0.765</v>
      </c>
      <c r="AT115" s="245"/>
      <c r="AU115" s="241">
        <v>0.745</v>
      </c>
      <c r="AV115" s="241">
        <v>0.725</v>
      </c>
      <c r="AW115" s="245"/>
      <c r="AX115" s="246">
        <v>0.705</v>
      </c>
      <c r="AY115" s="247">
        <v>0.6850000000000001</v>
      </c>
      <c r="AZ115" s="248">
        <v>0.62</v>
      </c>
      <c r="BA115" s="248">
        <v>0.57</v>
      </c>
      <c r="BB115" s="248">
        <v>0.53</v>
      </c>
      <c r="BC115" s="248">
        <v>0.46</v>
      </c>
      <c r="BD115" s="248">
        <v>0.425</v>
      </c>
      <c r="BE115" s="248">
        <v>0.405</v>
      </c>
      <c r="BF115" s="248">
        <v>0.385</v>
      </c>
      <c r="BG115" s="248">
        <v>0.365</v>
      </c>
      <c r="BH115" s="248">
        <v>0.345</v>
      </c>
      <c r="BI115" s="249">
        <v>0.325</v>
      </c>
      <c r="BJ115" s="246">
        <v>10.455</v>
      </c>
      <c r="BK115" s="250">
        <v>1.246105919003115</v>
      </c>
      <c r="BL115" s="250">
        <v>2.229299363057313</v>
      </c>
      <c r="BM115" s="250">
        <v>2.614379084967333</v>
      </c>
      <c r="BN115" s="250">
        <v>2.684563758389258</v>
      </c>
      <c r="BO115" s="250">
        <v>2.758620689655178</v>
      </c>
      <c r="BP115" s="250">
        <v>2.836879432624118</v>
      </c>
      <c r="BQ115" s="251">
        <v>2.919708029197077</v>
      </c>
      <c r="BR115" s="252">
        <v>10.48387096774195</v>
      </c>
      <c r="BS115" s="252">
        <v>8.771929824561408</v>
      </c>
      <c r="BT115" s="252">
        <v>7.547169811320731</v>
      </c>
      <c r="BU115" s="252">
        <v>15.21739130434783</v>
      </c>
      <c r="BV115" s="252">
        <v>8.235294117647074</v>
      </c>
      <c r="BW115" s="252">
        <v>4.938271604938271</v>
      </c>
      <c r="BX115" s="252">
        <v>5.194805194805197</v>
      </c>
      <c r="BY115" s="252">
        <v>5.47945205479452</v>
      </c>
      <c r="BZ115" s="252">
        <v>5.797101449275366</v>
      </c>
      <c r="CA115" s="253">
        <v>6.153846153846132</v>
      </c>
      <c r="CB115" s="250">
        <v>5.594628750598345</v>
      </c>
      <c r="CC115" s="250">
        <v>3.504026695276742</v>
      </c>
      <c r="CD115" t="s" s="116">
        <v>137</v>
      </c>
      <c r="CE115" s="254">
        <v>-16.30595923116487</v>
      </c>
      <c r="CF115" s="254">
        <v>4.486390495611085</v>
      </c>
      <c r="CG115" s="250">
        <v>60.07452843506775</v>
      </c>
      <c r="CH115" s="255">
        <v>0.89375</v>
      </c>
      <c r="CI115" s="256">
        <v>0.9563125000000001</v>
      </c>
      <c r="CJ115" s="257">
        <v>1.0328175</v>
      </c>
      <c r="CK115" s="257">
        <v>1.1154429</v>
      </c>
      <c r="CL115" s="258">
        <v>1.204678332000001</v>
      </c>
      <c r="CM115" s="256">
        <v>5.203001232000001</v>
      </c>
      <c r="CN115" s="253">
        <v>13.67411624704337</v>
      </c>
      <c r="CO115" s="259">
        <v>1.16</v>
      </c>
      <c r="CP115" s="260">
        <v>20</v>
      </c>
      <c r="CQ115" s="261">
        <v>-6.1</v>
      </c>
      <c r="CR115" s="262">
        <v>4.1</v>
      </c>
      <c r="CS115" s="263">
        <v>4.2</v>
      </c>
    </row>
    <row r="116" ht="11.25" customHeight="1">
      <c r="A116" t="s" s="273">
        <v>1194</v>
      </c>
      <c r="B116" t="s" s="146">
        <v>1195</v>
      </c>
      <c r="C116" t="s" s="273">
        <v>259</v>
      </c>
      <c r="D116" s="267">
        <v>6</v>
      </c>
      <c r="E116" s="85">
        <v>595</v>
      </c>
      <c r="F116" t="s" s="151">
        <v>55</v>
      </c>
      <c r="G116" t="s" s="152">
        <v>55</v>
      </c>
      <c r="H116" s="496">
        <v>25.2</v>
      </c>
      <c r="I116" s="269">
        <v>2.222222222222223</v>
      </c>
      <c r="J116" s="270">
        <v>0.135</v>
      </c>
      <c r="K116" s="270">
        <v>0.14</v>
      </c>
      <c r="L116" s="269">
        <v>3.703703703703698</v>
      </c>
      <c r="M116" s="554">
        <v>42627</v>
      </c>
      <c r="N116" s="554">
        <v>42629</v>
      </c>
      <c r="O116" s="554">
        <v>42646</v>
      </c>
      <c r="P116" t="s" s="273">
        <v>201</v>
      </c>
      <c r="Q116" t="s" s="445">
        <v>1161</v>
      </c>
      <c r="R116" s="271">
        <v>0.5600000000000001</v>
      </c>
      <c r="S116" s="275">
        <v>42.74809160305344</v>
      </c>
      <c r="T116" s="276">
        <v>29.11915320815437</v>
      </c>
      <c r="U116" s="269">
        <v>19.23664122137404</v>
      </c>
      <c r="V116" s="277">
        <v>6</v>
      </c>
      <c r="W116" s="268">
        <v>1.31</v>
      </c>
      <c r="X116" t="s" s="355">
        <v>143</v>
      </c>
      <c r="Y116" s="279">
        <v>0.63</v>
      </c>
      <c r="Z116" s="280">
        <v>1.95</v>
      </c>
      <c r="AA116" t="s" s="367">
        <v>143</v>
      </c>
      <c r="AB116" s="281">
        <v>117.2</v>
      </c>
      <c r="AC116" s="282">
        <v>11.3</v>
      </c>
      <c r="AD116" s="283">
        <v>18.1</v>
      </c>
      <c r="AE116" t="s" s="569">
        <v>143</v>
      </c>
      <c r="AF116" s="284">
        <v>5</v>
      </c>
      <c r="AG116" s="285">
        <v>1126</v>
      </c>
      <c r="AH116" s="286">
        <v>1.7</v>
      </c>
      <c r="AI116" s="287">
        <v>0.53</v>
      </c>
      <c r="AJ116" s="288">
        <v>0.2416101574495741</v>
      </c>
      <c r="AK116" t="s" s="368">
        <v>143</v>
      </c>
      <c r="AL116" s="290">
        <v>4.807692307692313</v>
      </c>
      <c r="AM116" s="290">
        <v>4.324206065175806</v>
      </c>
      <c r="AN116" s="290">
        <v>4.373143849837291</v>
      </c>
      <c r="AO116" s="291">
        <v>-4.678386935877321</v>
      </c>
      <c r="AP116" s="288">
        <v>0.545</v>
      </c>
      <c r="AQ116" s="288">
        <v>0.52</v>
      </c>
      <c r="AR116" s="288">
        <v>0.49</v>
      </c>
      <c r="AS116" s="510">
        <v>0.48</v>
      </c>
      <c r="AT116" s="292"/>
      <c r="AU116" s="288">
        <v>0.46</v>
      </c>
      <c r="AV116" s="510">
        <v>0.44</v>
      </c>
      <c r="AW116" s="292"/>
      <c r="AX116" s="524">
        <v>0.44</v>
      </c>
      <c r="AY116" s="403">
        <v>0.66</v>
      </c>
      <c r="AZ116" s="426">
        <v>0.88</v>
      </c>
      <c r="BA116" s="426">
        <v>0.88</v>
      </c>
      <c r="BB116" s="295">
        <v>0.88</v>
      </c>
      <c r="BC116" s="295">
        <v>0.78</v>
      </c>
      <c r="BD116" s="295">
        <v>0.665</v>
      </c>
      <c r="BE116" s="295">
        <v>0.645</v>
      </c>
      <c r="BF116" s="295">
        <v>0.64</v>
      </c>
      <c r="BG116" s="295">
        <v>0.62</v>
      </c>
      <c r="BH116" s="295">
        <v>0.61</v>
      </c>
      <c r="BI116" s="296">
        <v>0.59</v>
      </c>
      <c r="BJ116" s="293">
        <v>11.225</v>
      </c>
      <c r="BK116" s="297">
        <v>4.807692307692313</v>
      </c>
      <c r="BL116" s="297">
        <v>6.122448979591844</v>
      </c>
      <c r="BM116" s="297">
        <v>2.083333333333326</v>
      </c>
      <c r="BN116" s="297">
        <v>4.347826086956519</v>
      </c>
      <c r="BO116" s="297">
        <v>4.545454545454541</v>
      </c>
      <c r="BP116" s="297">
        <v>0</v>
      </c>
      <c r="BQ116" s="298">
        <v>0</v>
      </c>
      <c r="BR116" s="299">
        <v>0</v>
      </c>
      <c r="BS116" s="299">
        <v>0</v>
      </c>
      <c r="BT116" s="299">
        <v>0</v>
      </c>
      <c r="BU116" s="299">
        <v>12.82051282051282</v>
      </c>
      <c r="BV116" s="299">
        <v>17.29323308270676</v>
      </c>
      <c r="BW116" s="299">
        <v>3.100775193798455</v>
      </c>
      <c r="BX116" s="299">
        <v>0.78125</v>
      </c>
      <c r="BY116" s="299">
        <v>3.2258064516129</v>
      </c>
      <c r="BZ116" s="299">
        <v>1.639344262295084</v>
      </c>
      <c r="CA116" s="300">
        <v>3.389830508474589</v>
      </c>
      <c r="CB116" s="297">
        <v>3.773971033672302</v>
      </c>
      <c r="CC116" s="297">
        <v>4.605658819166892</v>
      </c>
      <c r="CD116" t="s" s="146">
        <v>137</v>
      </c>
      <c r="CE116" s="301">
        <v>-12.64127514931453</v>
      </c>
      <c r="CF116" s="301">
        <v>6.595366072059514</v>
      </c>
      <c r="CG116" s="297">
        <v>51.86288519759795</v>
      </c>
      <c r="CH116" s="302">
        <v>0.5995000000000001</v>
      </c>
      <c r="CI116" s="303">
        <v>0.6594500000000002</v>
      </c>
      <c r="CJ116" s="304">
        <v>0.6792335000000003</v>
      </c>
      <c r="CK116" s="304">
        <v>0.6996105050000003</v>
      </c>
      <c r="CL116" s="305">
        <v>0.7205988201500003</v>
      </c>
      <c r="CM116" s="303">
        <v>3.358392825150001</v>
      </c>
      <c r="CN116" s="300">
        <v>13.32695565535715</v>
      </c>
      <c r="CO116" s="306">
        <v>0.79</v>
      </c>
      <c r="CP116" s="307">
        <v>39.9</v>
      </c>
      <c r="CQ116" s="308">
        <v>-2.9</v>
      </c>
      <c r="CR116" s="307">
        <v>11</v>
      </c>
      <c r="CS116" s="308">
        <v>10.1</v>
      </c>
    </row>
    <row r="117" ht="11.25" customHeight="1">
      <c r="A117" t="s" s="173">
        <v>576</v>
      </c>
      <c r="B117" t="s" s="110">
        <v>577</v>
      </c>
      <c r="C117" t="s" s="173">
        <v>341</v>
      </c>
      <c r="D117" s="174">
        <v>13</v>
      </c>
      <c r="E117" s="219">
        <v>284</v>
      </c>
      <c r="F117" t="s" s="118">
        <v>129</v>
      </c>
      <c r="G117" t="s" s="113">
        <v>129</v>
      </c>
      <c r="H117" s="495">
        <v>30.72</v>
      </c>
      <c r="I117" s="177">
        <v>4.947916666666667</v>
      </c>
      <c r="J117" s="311">
        <v>0.34</v>
      </c>
      <c r="K117" s="311">
        <v>0.38</v>
      </c>
      <c r="L117" s="177">
        <v>11.76470588235294</v>
      </c>
      <c r="M117" s="179">
        <v>42985</v>
      </c>
      <c r="N117" s="179">
        <v>42986</v>
      </c>
      <c r="O117" s="179">
        <v>43006</v>
      </c>
      <c r="P117" t="s" s="173">
        <v>354</v>
      </c>
      <c r="Q117" t="s" s="110">
        <v>187</v>
      </c>
      <c r="R117" s="180">
        <v>1.52</v>
      </c>
      <c r="S117" s="181">
        <v>51.00671140939598</v>
      </c>
      <c r="T117" t="s" s="542">
        <v>143</v>
      </c>
      <c r="U117" s="177">
        <v>10.30872483221476</v>
      </c>
      <c r="V117" s="183">
        <v>6</v>
      </c>
      <c r="W117" s="176">
        <v>2.98</v>
      </c>
      <c r="X117" s="184">
        <v>1.12</v>
      </c>
      <c r="Y117" s="185">
        <v>0.47</v>
      </c>
      <c r="Z117" t="s" s="513">
        <v>143</v>
      </c>
      <c r="AA117" s="313">
        <v>-29.1</v>
      </c>
      <c r="AB117" s="187">
        <v>-13.9</v>
      </c>
      <c r="AC117" s="188">
        <v>6.27</v>
      </c>
      <c r="AD117" s="189">
        <v>9.4</v>
      </c>
      <c r="AE117" s="189">
        <v>9.199999999999999</v>
      </c>
      <c r="AF117" s="190">
        <v>21</v>
      </c>
      <c r="AG117" s="191">
        <v>1493</v>
      </c>
      <c r="AH117" s="192">
        <v>0.7</v>
      </c>
      <c r="AI117" t="s" s="392">
        <v>143</v>
      </c>
      <c r="AJ117" s="194">
        <v>1.817073542179706</v>
      </c>
      <c r="AK117" s="195">
        <v>1.043802522999049</v>
      </c>
      <c r="AL117" s="196">
        <v>10</v>
      </c>
      <c r="AM117" s="196">
        <v>14.47142425533319</v>
      </c>
      <c r="AN117" s="196">
        <v>17.08049129648923</v>
      </c>
      <c r="AO117" s="197">
        <v>16.36371911366303</v>
      </c>
      <c r="AP117" s="194">
        <v>1.32</v>
      </c>
      <c r="AQ117" s="194">
        <v>1.2</v>
      </c>
      <c r="AR117" s="194">
        <v>1.04</v>
      </c>
      <c r="AS117" s="194">
        <v>0.88</v>
      </c>
      <c r="AT117" s="199"/>
      <c r="AU117" s="194">
        <v>0.72</v>
      </c>
      <c r="AV117" s="194">
        <v>0.6</v>
      </c>
      <c r="AW117" s="199"/>
      <c r="AX117" s="200">
        <v>0.53</v>
      </c>
      <c r="AY117" s="370">
        <v>0.44</v>
      </c>
      <c r="AZ117" s="202">
        <v>0.44</v>
      </c>
      <c r="BA117" s="202">
        <v>0.38</v>
      </c>
      <c r="BB117" s="202">
        <v>0.29</v>
      </c>
      <c r="BC117" s="202">
        <v>0.06666999999999999</v>
      </c>
      <c r="BD117" s="203">
        <v>0</v>
      </c>
      <c r="BE117" s="203">
        <v>0</v>
      </c>
      <c r="BF117" s="203">
        <v>0</v>
      </c>
      <c r="BG117" s="203">
        <v>0</v>
      </c>
      <c r="BH117" s="203">
        <v>0</v>
      </c>
      <c r="BI117" s="204">
        <v>0</v>
      </c>
      <c r="BJ117" s="200">
        <v>7.906670000000001</v>
      </c>
      <c r="BK117" s="205">
        <v>10</v>
      </c>
      <c r="BL117" s="205">
        <v>15.38461538461537</v>
      </c>
      <c r="BM117" s="205">
        <v>18.18181818181819</v>
      </c>
      <c r="BN117" s="205">
        <v>22.22222222222223</v>
      </c>
      <c r="BO117" s="205">
        <v>20</v>
      </c>
      <c r="BP117" s="205">
        <v>13.20754716981132</v>
      </c>
      <c r="BQ117" s="206">
        <v>20.45454545454546</v>
      </c>
      <c r="BR117" s="207">
        <v>0</v>
      </c>
      <c r="BS117" s="207">
        <v>15.78947368421053</v>
      </c>
      <c r="BT117" s="207">
        <v>31.03448275862071</v>
      </c>
      <c r="BU117" s="207">
        <v>334.9782510874457</v>
      </c>
      <c r="BV117" s="207">
        <v>0</v>
      </c>
      <c r="BW117" s="207">
        <v>0</v>
      </c>
      <c r="BX117" s="207">
        <v>0</v>
      </c>
      <c r="BY117" s="207">
        <v>0</v>
      </c>
      <c r="BZ117" s="207">
        <v>0</v>
      </c>
      <c r="CA117" s="208">
        <v>0</v>
      </c>
      <c r="CB117" s="205">
        <v>29.48546799666409</v>
      </c>
      <c r="CC117" s="205">
        <v>77.00157259877768</v>
      </c>
      <c r="CD117" t="s" s="110">
        <v>302</v>
      </c>
      <c r="CE117" s="209">
        <v>11.71968313094114</v>
      </c>
      <c r="CF117" s="209">
        <v>22.0284079631559</v>
      </c>
      <c r="CG117" s="205">
        <v>71.57345637583893</v>
      </c>
      <c r="CH117" s="315">
        <v>1.3332</v>
      </c>
      <c r="CI117" s="211">
        <v>1.41679164</v>
      </c>
      <c r="CJ117" s="212">
        <v>1.547136470880</v>
      </c>
      <c r="CK117" s="212">
        <v>1.689473026200961</v>
      </c>
      <c r="CL117" s="210">
        <v>1.844904544611449</v>
      </c>
      <c r="CM117" s="211">
        <v>7.831505681692411</v>
      </c>
      <c r="CN117" s="208">
        <v>25.49318255759249</v>
      </c>
      <c r="CO117" s="213">
        <v>0.18</v>
      </c>
      <c r="CP117" s="214">
        <v>4.1</v>
      </c>
      <c r="CQ117" s="215">
        <v>-45</v>
      </c>
      <c r="CR117" s="216">
        <v>-3.4</v>
      </c>
      <c r="CS117" s="217">
        <v>-20.7</v>
      </c>
    </row>
    <row r="118" ht="11.25" customHeight="1">
      <c r="A118" t="s" s="116">
        <v>1196</v>
      </c>
      <c r="B118" t="s" s="116">
        <v>1197</v>
      </c>
      <c r="C118" t="s" s="116">
        <v>518</v>
      </c>
      <c r="D118" s="218">
        <v>8</v>
      </c>
      <c r="E118" s="85">
        <v>359</v>
      </c>
      <c r="F118" t="s" s="220">
        <v>141</v>
      </c>
      <c r="G118" t="s" s="221">
        <v>141</v>
      </c>
      <c r="H118" s="493">
        <v>61.66</v>
      </c>
      <c r="I118" s="223">
        <v>2.530003243593902</v>
      </c>
      <c r="J118" s="224">
        <v>0.38</v>
      </c>
      <c r="K118" s="224">
        <v>0.39</v>
      </c>
      <c r="L118" s="223">
        <v>2.631578947368429</v>
      </c>
      <c r="M118" s="226">
        <v>42739</v>
      </c>
      <c r="N118" s="226">
        <v>42741</v>
      </c>
      <c r="O118" s="226">
        <v>42767</v>
      </c>
      <c r="P118" t="s" s="227">
        <v>171</v>
      </c>
      <c r="Q118" s="325"/>
      <c r="R118" s="225">
        <v>1.56</v>
      </c>
      <c r="S118" s="228">
        <v>61.41732283464567</v>
      </c>
      <c r="T118" s="229">
        <v>171.6574962624638</v>
      </c>
      <c r="U118" s="223">
        <v>24.2755905511811</v>
      </c>
      <c r="V118" s="230">
        <v>8</v>
      </c>
      <c r="W118" s="222">
        <v>2.54</v>
      </c>
      <c r="X118" s="231">
        <v>2.3</v>
      </c>
      <c r="Y118" s="232">
        <v>5</v>
      </c>
      <c r="Z118" s="233">
        <v>6.84</v>
      </c>
      <c r="AA118" s="222">
        <v>28.2</v>
      </c>
      <c r="AB118" s="234">
        <v>184.6</v>
      </c>
      <c r="AC118" s="235">
        <v>7.44</v>
      </c>
      <c r="AD118" s="236">
        <v>4.2</v>
      </c>
      <c r="AE118" s="236">
        <v>10.57</v>
      </c>
      <c r="AF118" s="237">
        <v>22</v>
      </c>
      <c r="AG118" s="238">
        <v>102822</v>
      </c>
      <c r="AH118" s="239">
        <v>0.2</v>
      </c>
      <c r="AI118" s="240">
        <v>0.57</v>
      </c>
      <c r="AJ118" s="241">
        <v>0.6813703216778152</v>
      </c>
      <c r="AK118" s="242">
        <v>0.9228718799733909</v>
      </c>
      <c r="AL118" s="243">
        <v>2.702702702702697</v>
      </c>
      <c r="AM118" s="243">
        <v>2.779188435502311</v>
      </c>
      <c r="AN118" s="243">
        <v>2.861755351046824</v>
      </c>
      <c r="AO118" s="244">
        <v>3.100923771920905</v>
      </c>
      <c r="AP118" s="241">
        <v>1.52</v>
      </c>
      <c r="AQ118" s="241">
        <v>1.48</v>
      </c>
      <c r="AR118" s="241">
        <v>1.45</v>
      </c>
      <c r="AS118" s="241">
        <v>1.4</v>
      </c>
      <c r="AT118" s="245"/>
      <c r="AU118" s="241">
        <v>1.36</v>
      </c>
      <c r="AV118" s="241">
        <v>1.32</v>
      </c>
      <c r="AW118" s="245"/>
      <c r="AX118" s="246">
        <v>1.28</v>
      </c>
      <c r="AY118" s="394">
        <v>1.24</v>
      </c>
      <c r="AZ118" s="248">
        <v>1.24</v>
      </c>
      <c r="BA118" s="317">
        <v>1.12</v>
      </c>
      <c r="BB118" s="317">
        <v>1.12</v>
      </c>
      <c r="BC118" s="317">
        <v>1.12</v>
      </c>
      <c r="BD118" s="317">
        <v>1.12</v>
      </c>
      <c r="BE118" s="317">
        <v>1.12</v>
      </c>
      <c r="BF118" s="248">
        <v>1.12</v>
      </c>
      <c r="BG118" s="248">
        <v>1.06022</v>
      </c>
      <c r="BH118" s="248">
        <v>0.93276</v>
      </c>
      <c r="BI118" s="249">
        <v>0.81852</v>
      </c>
      <c r="BJ118" s="246">
        <v>21.82150000000001</v>
      </c>
      <c r="BK118" s="250">
        <v>2.702702702702697</v>
      </c>
      <c r="BL118" s="250">
        <v>2.068965517241383</v>
      </c>
      <c r="BM118" s="250">
        <v>3.571428571428581</v>
      </c>
      <c r="BN118" s="250">
        <v>2.941176470588225</v>
      </c>
      <c r="BO118" s="250">
        <v>3.030303030303028</v>
      </c>
      <c r="BP118" s="250">
        <v>3.125</v>
      </c>
      <c r="BQ118" s="251">
        <v>3.2258064516129</v>
      </c>
      <c r="BR118" s="252">
        <v>0</v>
      </c>
      <c r="BS118" s="252">
        <v>10.7142857142857</v>
      </c>
      <c r="BT118" s="252">
        <v>0</v>
      </c>
      <c r="BU118" s="252">
        <v>0</v>
      </c>
      <c r="BV118" s="252">
        <v>0</v>
      </c>
      <c r="BW118" s="252">
        <v>0</v>
      </c>
      <c r="BX118" s="252">
        <v>0</v>
      </c>
      <c r="BY118" s="252">
        <v>5.6384523966724</v>
      </c>
      <c r="BZ118" s="252">
        <v>13.66482267678717</v>
      </c>
      <c r="CA118" s="253">
        <v>13.95689781556957</v>
      </c>
      <c r="CB118" s="250">
        <v>3.802343608658332</v>
      </c>
      <c r="CC118" s="250">
        <v>4.502761124213686</v>
      </c>
      <c r="CD118" t="s" s="116">
        <v>188</v>
      </c>
      <c r="CE118" s="254">
        <v>-18.88383195654037</v>
      </c>
      <c r="CF118" s="254">
        <v>5.391758594640726</v>
      </c>
      <c r="CG118" s="250">
        <v>51.19995507001707</v>
      </c>
      <c r="CH118" s="255">
        <v>1.672</v>
      </c>
      <c r="CI118" s="256">
        <v>1.7963968</v>
      </c>
      <c r="CJ118" s="257">
        <v>1.97603648</v>
      </c>
      <c r="CK118" s="257">
        <v>2.173640128000001</v>
      </c>
      <c r="CL118" s="258">
        <v>2.391004140800001</v>
      </c>
      <c r="CM118" s="256">
        <v>10.0090775488</v>
      </c>
      <c r="CN118" s="253">
        <v>16.23269145118391</v>
      </c>
      <c r="CO118" s="259">
        <v>1.18</v>
      </c>
      <c r="CP118" s="260">
        <v>34</v>
      </c>
      <c r="CQ118" s="261">
        <v>-6.7</v>
      </c>
      <c r="CR118" s="260">
        <v>-1.1</v>
      </c>
      <c r="CS118" s="261">
        <v>8.9</v>
      </c>
    </row>
    <row r="119" ht="11.25" customHeight="1">
      <c r="A119" t="s" s="146">
        <v>1198</v>
      </c>
      <c r="B119" t="s" s="146">
        <v>1199</v>
      </c>
      <c r="C119" t="s" s="146">
        <v>372</v>
      </c>
      <c r="D119" s="267">
        <v>5</v>
      </c>
      <c r="E119" s="274">
        <v>813</v>
      </c>
      <c r="F119" t="s" s="151">
        <v>129</v>
      </c>
      <c r="G119" t="s" s="152">
        <v>129</v>
      </c>
      <c r="H119" s="496">
        <v>17.47</v>
      </c>
      <c r="I119" s="269">
        <v>6.29650829994276</v>
      </c>
      <c r="J119" s="270">
        <v>0.26</v>
      </c>
      <c r="K119" s="270">
        <v>0.275</v>
      </c>
      <c r="L119" s="269">
        <v>5.769230769230771</v>
      </c>
      <c r="M119" s="272">
        <v>43103</v>
      </c>
      <c r="N119" s="272">
        <v>43104</v>
      </c>
      <c r="O119" s="272">
        <v>43116</v>
      </c>
      <c r="P119" t="s" s="273">
        <v>284</v>
      </c>
      <c r="Q119" t="s" s="637">
        <v>1200</v>
      </c>
      <c r="R119" s="271">
        <v>1.1</v>
      </c>
      <c r="S119" s="275">
        <v>113.4020618556701</v>
      </c>
      <c r="T119" s="276">
        <v>21.03051218484158</v>
      </c>
      <c r="U119" s="269">
        <v>18.01030927835052</v>
      </c>
      <c r="V119" s="277">
        <v>12</v>
      </c>
      <c r="W119" s="268">
        <v>0.97</v>
      </c>
      <c r="X119" s="278">
        <v>1.37</v>
      </c>
      <c r="Y119" s="279">
        <v>4.13</v>
      </c>
      <c r="Z119" s="280">
        <v>1.83</v>
      </c>
      <c r="AA119" s="268">
        <v>10.2</v>
      </c>
      <c r="AB119" s="281">
        <v>40.8</v>
      </c>
      <c r="AC119" s="282">
        <v>-0.58</v>
      </c>
      <c r="AD119" s="283">
        <v>15.8</v>
      </c>
      <c r="AE119" s="283">
        <v>13.14</v>
      </c>
      <c r="AF119" s="284">
        <v>8</v>
      </c>
      <c r="AG119" s="285">
        <v>5327</v>
      </c>
      <c r="AH119" s="286">
        <v>0.2</v>
      </c>
      <c r="AI119" s="287">
        <v>2</v>
      </c>
      <c r="AJ119" t="s" s="368">
        <v>143</v>
      </c>
      <c r="AK119" t="s" s="368">
        <v>143</v>
      </c>
      <c r="AL119" s="290">
        <v>8.888888888888879</v>
      </c>
      <c r="AM119" t="s" s="368">
        <v>143</v>
      </c>
      <c r="AN119" t="s" s="368">
        <v>143</v>
      </c>
      <c r="AO119" t="s" s="368">
        <v>143</v>
      </c>
      <c r="AP119" s="288">
        <v>0.98</v>
      </c>
      <c r="AQ119" s="288">
        <v>0.9</v>
      </c>
      <c r="AR119" s="288">
        <v>0.727</v>
      </c>
      <c r="AS119" s="510">
        <v>0</v>
      </c>
      <c r="AT119" s="292"/>
      <c r="AU119" s="510">
        <v>0</v>
      </c>
      <c r="AV119" s="510">
        <v>0</v>
      </c>
      <c r="AW119" s="292"/>
      <c r="AX119" s="510">
        <v>0</v>
      </c>
      <c r="AY119" s="403">
        <v>0</v>
      </c>
      <c r="AZ119" s="426">
        <v>0</v>
      </c>
      <c r="BA119" s="426">
        <v>0</v>
      </c>
      <c r="BB119" s="426">
        <v>0</v>
      </c>
      <c r="BC119" s="426">
        <v>0</v>
      </c>
      <c r="BD119" s="426">
        <v>0</v>
      </c>
      <c r="BE119" s="426">
        <v>0</v>
      </c>
      <c r="BF119" s="426">
        <v>0</v>
      </c>
      <c r="BG119" s="426">
        <v>0</v>
      </c>
      <c r="BH119" s="426">
        <v>0</v>
      </c>
      <c r="BI119" s="494">
        <v>0</v>
      </c>
      <c r="BJ119" s="293">
        <v>2.607</v>
      </c>
      <c r="BK119" s="297">
        <v>8.888888888888879</v>
      </c>
      <c r="BL119" s="297">
        <v>23.79642365887209</v>
      </c>
      <c r="BM119" t="s" s="725">
        <v>143</v>
      </c>
      <c r="BN119" s="297">
        <v>0</v>
      </c>
      <c r="BO119" s="297">
        <v>0</v>
      </c>
      <c r="BP119" s="297">
        <v>0</v>
      </c>
      <c r="BQ119" s="298">
        <v>0</v>
      </c>
      <c r="BR119" s="299">
        <v>0</v>
      </c>
      <c r="BS119" s="299">
        <v>0</v>
      </c>
      <c r="BT119" s="299">
        <v>0</v>
      </c>
      <c r="BU119" s="299">
        <v>0</v>
      </c>
      <c r="BV119" s="299">
        <v>0</v>
      </c>
      <c r="BW119" s="299">
        <v>0</v>
      </c>
      <c r="BX119" s="299">
        <v>0</v>
      </c>
      <c r="BY119" s="299">
        <v>0</v>
      </c>
      <c r="BZ119" s="299">
        <v>0</v>
      </c>
      <c r="CA119" s="300">
        <v>0</v>
      </c>
      <c r="CB119" s="297">
        <v>2.042832034235061</v>
      </c>
      <c r="CC119" t="s" s="146">
        <v>143</v>
      </c>
      <c r="CD119" t="s" s="146">
        <v>285</v>
      </c>
      <c r="CE119" t="s" s="502">
        <v>143</v>
      </c>
      <c r="CF119" t="s" s="502">
        <v>143</v>
      </c>
      <c r="CG119" s="297">
        <v>38.38944491834231</v>
      </c>
      <c r="CH119" s="302">
        <v>1.078</v>
      </c>
      <c r="CI119" s="303">
        <v>1.08878</v>
      </c>
      <c r="CJ119" s="304">
        <v>1.197658</v>
      </c>
      <c r="CK119" s="304">
        <v>1.3174238</v>
      </c>
      <c r="CL119" s="305">
        <v>1.44916618</v>
      </c>
      <c r="CM119" s="303">
        <v>6.131027980000001</v>
      </c>
      <c r="CN119" s="300">
        <v>35.09460778477391</v>
      </c>
      <c r="CO119" s="306">
        <v>0.54</v>
      </c>
      <c r="CP119" s="307">
        <v>0.9</v>
      </c>
      <c r="CQ119" s="308">
        <v>-31.4</v>
      </c>
      <c r="CR119" s="307">
        <v>-7.2</v>
      </c>
      <c r="CS119" s="308">
        <v>-13.3</v>
      </c>
    </row>
    <row r="120" ht="11.25" customHeight="1">
      <c r="A120" t="s" s="110">
        <v>1201</v>
      </c>
      <c r="B120" t="s" s="110">
        <v>1202</v>
      </c>
      <c r="C120" t="s" s="173">
        <v>525</v>
      </c>
      <c r="D120" s="174">
        <v>7</v>
      </c>
      <c r="E120" s="84">
        <v>448</v>
      </c>
      <c r="F120" t="s" s="118">
        <v>129</v>
      </c>
      <c r="G120" t="s" s="113">
        <v>129</v>
      </c>
      <c r="H120" s="495">
        <v>263.91</v>
      </c>
      <c r="I120" s="177">
        <v>1.545981584631124</v>
      </c>
      <c r="J120" s="311">
        <v>0.51</v>
      </c>
      <c r="K120" s="311">
        <v>1.02</v>
      </c>
      <c r="L120" s="635">
        <v>100</v>
      </c>
      <c r="M120" s="322">
        <v>42718</v>
      </c>
      <c r="N120" s="322">
        <v>42720</v>
      </c>
      <c r="O120" s="322">
        <v>42734</v>
      </c>
      <c r="P120" t="s" s="173">
        <v>186</v>
      </c>
      <c r="Q120" t="s" s="173">
        <v>1203</v>
      </c>
      <c r="R120" s="180">
        <v>4.08</v>
      </c>
      <c r="S120" s="181">
        <v>334.4262295081967</v>
      </c>
      <c r="T120" s="182">
        <v>621.8656763171447</v>
      </c>
      <c r="U120" s="177">
        <v>216.3196721311476</v>
      </c>
      <c r="V120" s="183">
        <v>10</v>
      </c>
      <c r="W120" s="176">
        <v>1.22</v>
      </c>
      <c r="X120" s="176">
        <v>12.29</v>
      </c>
      <c r="Y120" s="184">
        <v>6.13</v>
      </c>
      <c r="Z120" s="185">
        <v>5.42</v>
      </c>
      <c r="AA120" s="186">
        <v>2.7</v>
      </c>
      <c r="AB120" s="647">
        <v>-189.8</v>
      </c>
      <c r="AC120" s="188">
        <v>11.36</v>
      </c>
      <c r="AD120" s="189">
        <v>-32.2</v>
      </c>
      <c r="AE120" s="189">
        <v>17.65</v>
      </c>
      <c r="AF120" s="190">
        <v>17</v>
      </c>
      <c r="AG120" s="191">
        <v>103777</v>
      </c>
      <c r="AH120" s="192">
        <v>0.1</v>
      </c>
      <c r="AI120" s="193">
        <v>0.6899999999999999</v>
      </c>
      <c r="AJ120" t="s" s="338">
        <v>143</v>
      </c>
      <c r="AK120" t="s" s="338">
        <v>143</v>
      </c>
      <c r="AL120" s="196">
        <v>24.39024390243902</v>
      </c>
      <c r="AM120" s="196">
        <v>32.34752734176652</v>
      </c>
      <c r="AN120" s="196">
        <v>38.52049512676265</v>
      </c>
      <c r="AO120" t="s" s="338">
        <v>143</v>
      </c>
      <c r="AP120" s="194">
        <v>2.04</v>
      </c>
      <c r="AQ120" s="194">
        <v>1.64</v>
      </c>
      <c r="AR120" s="194">
        <v>1.23</v>
      </c>
      <c r="AS120" s="194">
        <v>0.88</v>
      </c>
      <c r="AT120" s="199"/>
      <c r="AU120" s="194">
        <v>0.61</v>
      </c>
      <c r="AV120" s="194">
        <v>0.4</v>
      </c>
      <c r="AW120" s="199"/>
      <c r="AX120" s="200">
        <v>0.07000000000000001</v>
      </c>
      <c r="AY120" s="370">
        <v>0</v>
      </c>
      <c r="AZ120" s="203">
        <v>0</v>
      </c>
      <c r="BA120" s="203">
        <v>0</v>
      </c>
      <c r="BB120" s="203">
        <v>0</v>
      </c>
      <c r="BC120" s="203">
        <v>0</v>
      </c>
      <c r="BD120" s="203">
        <v>0</v>
      </c>
      <c r="BE120" s="203">
        <v>0</v>
      </c>
      <c r="BF120" s="203">
        <v>0</v>
      </c>
      <c r="BG120" s="203">
        <v>0</v>
      </c>
      <c r="BH120" s="203">
        <v>0</v>
      </c>
      <c r="BI120" s="204">
        <v>0</v>
      </c>
      <c r="BJ120" s="200">
        <v>6.87</v>
      </c>
      <c r="BK120" s="205">
        <v>24.39024390243902</v>
      </c>
      <c r="BL120" s="205">
        <v>33.33333333333333</v>
      </c>
      <c r="BM120" s="205">
        <v>39.77272727272727</v>
      </c>
      <c r="BN120" s="205">
        <v>44.26229508196722</v>
      </c>
      <c r="BO120" s="205">
        <v>52.5</v>
      </c>
      <c r="BP120" s="205">
        <v>471.4285714285714</v>
      </c>
      <c r="BQ120" s="206">
        <v>0</v>
      </c>
      <c r="BR120" s="207">
        <v>0</v>
      </c>
      <c r="BS120" s="207">
        <v>0</v>
      </c>
      <c r="BT120" s="207">
        <v>0</v>
      </c>
      <c r="BU120" s="207">
        <v>0</v>
      </c>
      <c r="BV120" s="207">
        <v>0</v>
      </c>
      <c r="BW120" s="207">
        <v>0</v>
      </c>
      <c r="BX120" s="207">
        <v>0</v>
      </c>
      <c r="BY120" s="207">
        <v>0</v>
      </c>
      <c r="BZ120" s="207">
        <v>0</v>
      </c>
      <c r="CA120" s="208">
        <v>0</v>
      </c>
      <c r="CB120" s="205">
        <v>39.15806888347284</v>
      </c>
      <c r="CC120" s="205">
        <v>109.5931351357325</v>
      </c>
      <c r="CD120" t="s" s="110">
        <v>178</v>
      </c>
      <c r="CE120" s="209">
        <v>-176.2531954197538</v>
      </c>
      <c r="CF120" s="209">
        <v>40.06647671139378</v>
      </c>
      <c r="CG120" s="205">
        <v>45.92</v>
      </c>
      <c r="CH120" s="315">
        <v>2.0604</v>
      </c>
      <c r="CI120" s="211">
        <v>2.26644</v>
      </c>
      <c r="CJ120" s="212">
        <v>2.493084000000001</v>
      </c>
      <c r="CK120" s="212">
        <v>2.742392400000001</v>
      </c>
      <c r="CL120" s="210">
        <v>3.016631640000001</v>
      </c>
      <c r="CM120" s="211">
        <v>12.57894804</v>
      </c>
      <c r="CN120" s="208">
        <v>4.766377947027397</v>
      </c>
      <c r="CO120" s="213">
        <v>1.02</v>
      </c>
      <c r="CP120" s="214">
        <v>64.3</v>
      </c>
      <c r="CQ120" s="215">
        <v>0.7</v>
      </c>
      <c r="CR120" s="214">
        <v>7.2</v>
      </c>
      <c r="CS120" s="215">
        <v>13.5</v>
      </c>
    </row>
    <row r="121" ht="11.25" customHeight="1">
      <c r="A121" t="s" s="227">
        <v>578</v>
      </c>
      <c r="B121" t="s" s="116">
        <v>579</v>
      </c>
      <c r="C121" t="s" s="116">
        <v>265</v>
      </c>
      <c r="D121" s="218">
        <v>11</v>
      </c>
      <c r="E121" s="219">
        <v>315</v>
      </c>
      <c r="F121" t="s" s="220">
        <v>129</v>
      </c>
      <c r="G121" t="s" s="221">
        <v>129</v>
      </c>
      <c r="H121" s="493">
        <v>85.92</v>
      </c>
      <c r="I121" s="223">
        <v>1.69925512104283</v>
      </c>
      <c r="J121" s="224">
        <v>0.33</v>
      </c>
      <c r="K121" s="224">
        <v>0.365</v>
      </c>
      <c r="L121" s="223">
        <v>10.6060606060606</v>
      </c>
      <c r="M121" s="226">
        <v>42992</v>
      </c>
      <c r="N121" s="226">
        <v>42993</v>
      </c>
      <c r="O121" s="226">
        <v>43011</v>
      </c>
      <c r="P121" t="s" s="227">
        <v>201</v>
      </c>
      <c r="Q121" s="85"/>
      <c r="R121" s="225">
        <v>1.46</v>
      </c>
      <c r="S121" s="228">
        <v>53.67647058823529</v>
      </c>
      <c r="T121" s="229">
        <v>275.2510270916434</v>
      </c>
      <c r="U121" s="223">
        <v>31.58823529411764</v>
      </c>
      <c r="V121" s="230">
        <v>12</v>
      </c>
      <c r="W121" s="222">
        <v>2.72</v>
      </c>
      <c r="X121" s="222">
        <v>2.66</v>
      </c>
      <c r="Y121" s="231">
        <v>2.43</v>
      </c>
      <c r="Z121" s="232">
        <v>10.03</v>
      </c>
      <c r="AA121" s="233">
        <v>32.8</v>
      </c>
      <c r="AB121" s="234">
        <v>7</v>
      </c>
      <c r="AC121" s="235">
        <v>9.85</v>
      </c>
      <c r="AD121" s="236">
        <v>22.5</v>
      </c>
      <c r="AE121" s="236">
        <v>11.85</v>
      </c>
      <c r="AF121" s="237">
        <v>5</v>
      </c>
      <c r="AG121" s="238">
        <v>10061</v>
      </c>
      <c r="AH121" s="239">
        <v>0.7</v>
      </c>
      <c r="AI121" s="240">
        <v>1.1</v>
      </c>
      <c r="AJ121" s="241">
        <v>0.669223658257697</v>
      </c>
      <c r="AK121" t="s" s="265">
        <v>143</v>
      </c>
      <c r="AL121" s="243">
        <v>10.81081081081079</v>
      </c>
      <c r="AM121" s="243">
        <v>17.92737079940734</v>
      </c>
      <c r="AN121" s="243">
        <v>15.05753231079818</v>
      </c>
      <c r="AO121" t="s" s="265">
        <v>143</v>
      </c>
      <c r="AP121" s="241">
        <v>1.23</v>
      </c>
      <c r="AQ121" s="241">
        <v>1.11</v>
      </c>
      <c r="AR121" s="241">
        <v>0.9</v>
      </c>
      <c r="AS121" s="241">
        <v>0.75</v>
      </c>
      <c r="AT121" s="245"/>
      <c r="AU121" s="241">
        <v>0.66</v>
      </c>
      <c r="AV121" s="241">
        <v>0.61</v>
      </c>
      <c r="AW121" s="245"/>
      <c r="AX121" s="246">
        <v>0.57</v>
      </c>
      <c r="AY121" s="247">
        <v>0.35</v>
      </c>
      <c r="AZ121" s="248">
        <v>0.25</v>
      </c>
      <c r="BA121" s="248">
        <v>0.12</v>
      </c>
      <c r="BB121" s="317">
        <v>0</v>
      </c>
      <c r="BC121" s="317">
        <v>0</v>
      </c>
      <c r="BD121" s="317">
        <v>0</v>
      </c>
      <c r="BE121" s="317">
        <v>0</v>
      </c>
      <c r="BF121" s="317">
        <v>0</v>
      </c>
      <c r="BG121" s="317">
        <v>0</v>
      </c>
      <c r="BH121" s="317">
        <v>0</v>
      </c>
      <c r="BI121" s="401">
        <v>0</v>
      </c>
      <c r="BJ121" s="246">
        <v>6.55</v>
      </c>
      <c r="BK121" s="250">
        <v>10.81081081081079</v>
      </c>
      <c r="BL121" s="250">
        <v>23.33333333333334</v>
      </c>
      <c r="BM121" s="250">
        <v>20</v>
      </c>
      <c r="BN121" s="250">
        <v>13.63636363636362</v>
      </c>
      <c r="BO121" s="250">
        <v>8.196721311475418</v>
      </c>
      <c r="BP121" s="250">
        <v>7.017543859649122</v>
      </c>
      <c r="BQ121" s="251">
        <v>62.85714285714285</v>
      </c>
      <c r="BR121" s="252">
        <v>40</v>
      </c>
      <c r="BS121" s="252">
        <v>108.3333333333333</v>
      </c>
      <c r="BT121" s="252">
        <v>0</v>
      </c>
      <c r="BU121" s="252">
        <v>0</v>
      </c>
      <c r="BV121" s="252">
        <v>0</v>
      </c>
      <c r="BW121" s="252">
        <v>0</v>
      </c>
      <c r="BX121" s="252">
        <v>0</v>
      </c>
      <c r="BY121" s="252">
        <v>0</v>
      </c>
      <c r="BZ121" s="252">
        <v>0</v>
      </c>
      <c r="CA121" s="253">
        <v>0</v>
      </c>
      <c r="CB121" s="250">
        <v>17.30501465541815</v>
      </c>
      <c r="CC121" s="250">
        <v>28.24259624126105</v>
      </c>
      <c r="CD121" t="s" s="116">
        <v>178</v>
      </c>
      <c r="CE121" s="254">
        <v>-14.83144786227663</v>
      </c>
      <c r="CF121" s="254">
        <v>16.75678743184102</v>
      </c>
      <c r="CG121" s="250">
        <v>65.2585294117647</v>
      </c>
      <c r="CH121" s="255">
        <v>1.3161</v>
      </c>
      <c r="CI121" s="256">
        <v>1.44573585</v>
      </c>
      <c r="CJ121" s="257">
        <v>1.590309435</v>
      </c>
      <c r="CK121" s="257">
        <v>1.7493403785</v>
      </c>
      <c r="CL121" s="258">
        <v>1.924274416350001</v>
      </c>
      <c r="CM121" s="256">
        <v>8.025760079850002</v>
      </c>
      <c r="CN121" s="253">
        <v>9.340968435579612</v>
      </c>
      <c r="CO121" s="259">
        <v>0.99</v>
      </c>
      <c r="CP121" s="260">
        <v>43.5</v>
      </c>
      <c r="CQ121" s="261">
        <v>-0.1</v>
      </c>
      <c r="CR121" s="262">
        <v>6.5</v>
      </c>
      <c r="CS121" s="263">
        <v>16.5</v>
      </c>
    </row>
    <row r="122" ht="11.25" customHeight="1">
      <c r="A122" t="s" s="116">
        <v>1204</v>
      </c>
      <c r="B122" t="s" s="116">
        <v>1205</v>
      </c>
      <c r="C122" t="s" s="227">
        <v>265</v>
      </c>
      <c r="D122" s="218">
        <v>6</v>
      </c>
      <c r="E122" s="85">
        <v>628</v>
      </c>
      <c r="F122" t="s" s="220">
        <v>129</v>
      </c>
      <c r="G122" t="s" s="221">
        <v>129</v>
      </c>
      <c r="H122" s="493">
        <v>41.94</v>
      </c>
      <c r="I122" s="223">
        <v>1.335240820219361</v>
      </c>
      <c r="J122" s="224">
        <v>0.13</v>
      </c>
      <c r="K122" s="224">
        <v>0.14</v>
      </c>
      <c r="L122" s="223">
        <v>7.692307692307709</v>
      </c>
      <c r="M122" s="226">
        <v>42790</v>
      </c>
      <c r="N122" s="226">
        <v>42794</v>
      </c>
      <c r="O122" s="226">
        <v>42825</v>
      </c>
      <c r="P122" t="s" s="227">
        <v>434</v>
      </c>
      <c r="Q122" t="s" s="227">
        <v>930</v>
      </c>
      <c r="R122" s="225">
        <v>0.5600000000000001</v>
      </c>
      <c r="S122" s="228">
        <v>43.4108527131783</v>
      </c>
      <c r="T122" s="229">
        <v>61.27399767346689</v>
      </c>
      <c r="U122" s="223">
        <v>32.51162790697674</v>
      </c>
      <c r="V122" s="230">
        <v>12</v>
      </c>
      <c r="W122" s="222">
        <v>1.29</v>
      </c>
      <c r="X122" s="222">
        <v>4.04</v>
      </c>
      <c r="Y122" s="231">
        <v>1.44</v>
      </c>
      <c r="Z122" s="232">
        <v>1.8</v>
      </c>
      <c r="AA122" s="233">
        <v>5.6</v>
      </c>
      <c r="AB122" s="234">
        <v>-31.3</v>
      </c>
      <c r="AC122" s="235">
        <v>116.13</v>
      </c>
      <c r="AD122" s="236">
        <v>-11.7</v>
      </c>
      <c r="AE122" s="236">
        <v>8.06</v>
      </c>
      <c r="AF122" s="237">
        <v>2</v>
      </c>
      <c r="AG122" s="238">
        <v>41230</v>
      </c>
      <c r="AH122" s="239">
        <v>12.9</v>
      </c>
      <c r="AI122" s="240">
        <v>3.39</v>
      </c>
      <c r="AJ122" t="s" s="265">
        <v>143</v>
      </c>
      <c r="AK122" s="242">
        <v>1.320698684741396</v>
      </c>
      <c r="AL122" s="243">
        <v>9.85992859104643</v>
      </c>
      <c r="AM122" s="243">
        <v>10.03133611443161</v>
      </c>
      <c r="AN122" s="243">
        <v>11.72434278241234</v>
      </c>
      <c r="AO122" s="244">
        <v>8.877379009965525</v>
      </c>
      <c r="AP122" s="241">
        <v>0.52</v>
      </c>
      <c r="AQ122" s="241">
        <v>0.47333</v>
      </c>
      <c r="AR122" s="241">
        <v>0.42668</v>
      </c>
      <c r="AS122" s="241">
        <v>0.39035</v>
      </c>
      <c r="AT122" s="245"/>
      <c r="AU122" s="241">
        <v>0.3358099999999999</v>
      </c>
      <c r="AV122" s="321">
        <v>0.29872</v>
      </c>
      <c r="AW122" s="245"/>
      <c r="AX122" s="321">
        <v>0.29872</v>
      </c>
      <c r="AY122" s="623">
        <v>0.29872</v>
      </c>
      <c r="AZ122" s="248">
        <v>0.29298</v>
      </c>
      <c r="BA122" s="248">
        <v>0.2681</v>
      </c>
      <c r="BB122" s="248">
        <v>0.22214</v>
      </c>
      <c r="BC122" s="317">
        <v>0.15065</v>
      </c>
      <c r="BD122" s="317">
        <v>0.16171</v>
      </c>
      <c r="BE122" s="248">
        <v>0.1736</v>
      </c>
      <c r="BF122" s="317">
        <v>0.1702</v>
      </c>
      <c r="BG122" s="317">
        <v>0.1702</v>
      </c>
      <c r="BH122" s="248">
        <v>0.16765</v>
      </c>
      <c r="BI122" s="401">
        <v>0.1668</v>
      </c>
      <c r="BJ122" s="246">
        <v>4.986360000000001</v>
      </c>
      <c r="BK122" s="250">
        <v>9.85992859104643</v>
      </c>
      <c r="BL122" s="250">
        <v>10.9332520858723</v>
      </c>
      <c r="BM122" s="250">
        <v>9.307032150634065</v>
      </c>
      <c r="BN122" s="250">
        <v>16.24132694082965</v>
      </c>
      <c r="BO122" s="250">
        <v>12.41630958757363</v>
      </c>
      <c r="BP122" s="250">
        <v>0</v>
      </c>
      <c r="BQ122" s="251">
        <v>0</v>
      </c>
      <c r="BR122" s="252">
        <v>1.959178100894254</v>
      </c>
      <c r="BS122" s="252">
        <v>9.280119358448346</v>
      </c>
      <c r="BT122" s="252">
        <v>20.68965517241379</v>
      </c>
      <c r="BU122" s="252">
        <v>47.45436442084301</v>
      </c>
      <c r="BV122" s="252">
        <v>0</v>
      </c>
      <c r="BW122" s="252">
        <v>0</v>
      </c>
      <c r="BX122" s="252">
        <v>1.99764982373678</v>
      </c>
      <c r="BY122" s="252">
        <v>0</v>
      </c>
      <c r="BZ122" s="252">
        <v>1.521025946913213</v>
      </c>
      <c r="CA122" s="253">
        <v>0.5095923261390745</v>
      </c>
      <c r="CB122" s="250">
        <v>8.362907912079093</v>
      </c>
      <c r="CC122" s="250">
        <v>11.65401201633126</v>
      </c>
      <c r="CD122" t="s" s="116">
        <v>132</v>
      </c>
      <c r="CE122" s="254">
        <v>-19.45204430434504</v>
      </c>
      <c r="CF122" s="254">
        <v>13.05958360263171</v>
      </c>
      <c r="CG122" s="250">
        <v>63.07401354068387</v>
      </c>
      <c r="CH122" s="255">
        <v>0.5252</v>
      </c>
      <c r="CI122" s="256">
        <v>0.57772</v>
      </c>
      <c r="CJ122" s="257">
        <v>0.6242842320000001</v>
      </c>
      <c r="CK122" s="257">
        <v>0.6746015410992</v>
      </c>
      <c r="CL122" s="258">
        <v>0.7289744253117956</v>
      </c>
      <c r="CM122" s="256">
        <v>3.130780198410996</v>
      </c>
      <c r="CN122" s="253">
        <v>7.464902714380058</v>
      </c>
      <c r="CO122" s="259">
        <v>1.06</v>
      </c>
      <c r="CP122" s="260">
        <v>30.9</v>
      </c>
      <c r="CQ122" s="261">
        <v>-2.8</v>
      </c>
      <c r="CR122" s="260">
        <v>2.9</v>
      </c>
      <c r="CS122" s="261">
        <v>9.800000000000001</v>
      </c>
    </row>
    <row r="123" ht="11.25" customHeight="1">
      <c r="A123" t="s" s="227">
        <v>580</v>
      </c>
      <c r="B123" t="s" s="116">
        <v>581</v>
      </c>
      <c r="C123" t="s" s="227">
        <v>582</v>
      </c>
      <c r="D123" s="218">
        <v>10</v>
      </c>
      <c r="E123" s="219">
        <v>322</v>
      </c>
      <c r="F123" t="s" s="220">
        <v>129</v>
      </c>
      <c r="G123" t="s" s="221">
        <v>129</v>
      </c>
      <c r="H123" s="493">
        <v>42.37</v>
      </c>
      <c r="I123" s="223">
        <v>4.106679254189284</v>
      </c>
      <c r="J123" s="224">
        <v>0.3933333333333333</v>
      </c>
      <c r="K123" s="224">
        <v>0.435</v>
      </c>
      <c r="L123" s="223">
        <v>10.59322033898307</v>
      </c>
      <c r="M123" s="226">
        <v>42790</v>
      </c>
      <c r="N123" s="226">
        <v>42794</v>
      </c>
      <c r="O123" s="226">
        <v>42825</v>
      </c>
      <c r="P123" t="s" s="227">
        <v>434</v>
      </c>
      <c r="Q123" t="s" s="116">
        <v>583</v>
      </c>
      <c r="R123" s="225">
        <v>1.74</v>
      </c>
      <c r="S123" s="228">
        <v>370.2127659574468</v>
      </c>
      <c r="T123" s="229">
        <v>201.579608142330</v>
      </c>
      <c r="U123" s="223">
        <v>90.14893617021276</v>
      </c>
      <c r="V123" s="230">
        <v>12</v>
      </c>
      <c r="W123" s="222">
        <v>0.47</v>
      </c>
      <c r="X123" s="359">
        <v>2.64</v>
      </c>
      <c r="Y123" s="231">
        <v>5.58</v>
      </c>
      <c r="Z123" s="232">
        <v>2.27</v>
      </c>
      <c r="AA123" s="233">
        <v>2.4</v>
      </c>
      <c r="AB123" s="234">
        <v>62.4</v>
      </c>
      <c r="AC123" s="235">
        <v>167.8</v>
      </c>
      <c r="AD123" s="236">
        <v>26.5</v>
      </c>
      <c r="AE123" s="236">
        <v>34.21</v>
      </c>
      <c r="AF123" s="237">
        <v>3</v>
      </c>
      <c r="AG123" s="238">
        <v>15554</v>
      </c>
      <c r="AH123" s="239">
        <v>42.3</v>
      </c>
      <c r="AI123" s="240">
        <v>2.37</v>
      </c>
      <c r="AJ123" s="241">
        <v>0.4487176612659712</v>
      </c>
      <c r="AK123" t="s" s="265">
        <v>143</v>
      </c>
      <c r="AL123" s="243">
        <v>9.19787735849058</v>
      </c>
      <c r="AM123" s="243">
        <v>10.40969329964252</v>
      </c>
      <c r="AN123" s="243">
        <v>11.89101802354824</v>
      </c>
      <c r="AO123" t="s" s="265">
        <v>143</v>
      </c>
      <c r="AP123" s="241">
        <v>1.54333</v>
      </c>
      <c r="AQ123" s="241">
        <v>1.413333333333333</v>
      </c>
      <c r="AR123" s="241">
        <v>1.28</v>
      </c>
      <c r="AS123" s="241">
        <v>1.146666666666667</v>
      </c>
      <c r="AT123" s="245"/>
      <c r="AU123" s="241">
        <v>1</v>
      </c>
      <c r="AV123" s="241">
        <v>0.88</v>
      </c>
      <c r="AW123" s="245"/>
      <c r="AX123" s="246">
        <v>0.7333333333333334</v>
      </c>
      <c r="AY123" s="247">
        <v>0.7066666666666667</v>
      </c>
      <c r="AZ123" s="248">
        <v>0.5886666666666667</v>
      </c>
      <c r="BA123" s="317">
        <v>0</v>
      </c>
      <c r="BB123" s="317">
        <v>0</v>
      </c>
      <c r="BC123" s="317">
        <v>0</v>
      </c>
      <c r="BD123" s="317">
        <v>0</v>
      </c>
      <c r="BE123" s="317">
        <v>0</v>
      </c>
      <c r="BF123" s="317">
        <v>0</v>
      </c>
      <c r="BG123" s="317">
        <v>0</v>
      </c>
      <c r="BH123" s="317">
        <v>0</v>
      </c>
      <c r="BI123" s="401">
        <v>0</v>
      </c>
      <c r="BJ123" s="246">
        <v>9.291996666666666</v>
      </c>
      <c r="BK123" s="250">
        <v>9.19787735849058</v>
      </c>
      <c r="BL123" s="250">
        <v>10.41666666666667</v>
      </c>
      <c r="BM123" s="250">
        <v>11.62790697674419</v>
      </c>
      <c r="BN123" s="250">
        <v>14.66666666666667</v>
      </c>
      <c r="BO123" s="250">
        <v>13.63636363636365</v>
      </c>
      <c r="BP123" s="250">
        <v>20</v>
      </c>
      <c r="BQ123" s="251">
        <v>3.773584905660377</v>
      </c>
      <c r="BR123" s="252">
        <v>20.04530011325027</v>
      </c>
      <c r="BS123" s="252">
        <v>0</v>
      </c>
      <c r="BT123" s="252">
        <v>0</v>
      </c>
      <c r="BU123" s="252">
        <v>0</v>
      </c>
      <c r="BV123" s="252">
        <v>0</v>
      </c>
      <c r="BW123" s="252">
        <v>0</v>
      </c>
      <c r="BX123" s="252">
        <v>0</v>
      </c>
      <c r="BY123" s="252">
        <v>0</v>
      </c>
      <c r="BZ123" s="252">
        <v>0</v>
      </c>
      <c r="CA123" s="253">
        <v>0</v>
      </c>
      <c r="CB123" s="250">
        <v>6.080256842578965</v>
      </c>
      <c r="CC123" s="250">
        <v>7.344264434363106</v>
      </c>
      <c r="CD123" t="s" s="116">
        <v>161</v>
      </c>
      <c r="CE123" s="254">
        <v>-74.15123889247525</v>
      </c>
      <c r="CF123" s="254">
        <v>15.99769727773752</v>
      </c>
      <c r="CG123" s="250">
        <v>53.79417348351349</v>
      </c>
      <c r="CH123" s="255">
        <v>1.697663</v>
      </c>
      <c r="CI123" s="256">
        <v>1.8674293</v>
      </c>
      <c r="CJ123" s="257">
        <v>2.054172230000001</v>
      </c>
      <c r="CK123" s="257">
        <v>2.259589453000001</v>
      </c>
      <c r="CL123" s="258">
        <v>2.485548398300002</v>
      </c>
      <c r="CM123" s="256">
        <v>10.3644023813</v>
      </c>
      <c r="CN123" s="253">
        <v>24.46165301227284</v>
      </c>
      <c r="CO123" s="259">
        <v>1.05</v>
      </c>
      <c r="CP123" s="260">
        <v>37.7</v>
      </c>
      <c r="CQ123" s="261">
        <v>-5.7</v>
      </c>
      <c r="CR123" s="262">
        <v>-1.8</v>
      </c>
      <c r="CS123" s="263">
        <v>6.1</v>
      </c>
    </row>
    <row r="124" ht="11.25" customHeight="1">
      <c r="A124" t="s" s="146">
        <v>1206</v>
      </c>
      <c r="B124" t="s" s="146">
        <v>1207</v>
      </c>
      <c r="C124" t="s" s="273">
        <v>1208</v>
      </c>
      <c r="D124" s="267">
        <v>5</v>
      </c>
      <c r="E124" s="85">
        <v>749</v>
      </c>
      <c r="F124" t="s" s="151">
        <v>129</v>
      </c>
      <c r="G124" t="s" s="152">
        <v>129</v>
      </c>
      <c r="H124" s="496">
        <v>23.31</v>
      </c>
      <c r="I124" s="269">
        <v>5.062205062205062</v>
      </c>
      <c r="J124" s="270">
        <v>0.28</v>
      </c>
      <c r="K124" s="270">
        <v>0.295</v>
      </c>
      <c r="L124" s="269">
        <v>5.357142857142838</v>
      </c>
      <c r="M124" s="272">
        <v>42790</v>
      </c>
      <c r="N124" s="272">
        <v>42794</v>
      </c>
      <c r="O124" s="272">
        <v>42825</v>
      </c>
      <c r="P124" t="s" s="273">
        <v>434</v>
      </c>
      <c r="Q124" t="s" s="146">
        <v>583</v>
      </c>
      <c r="R124" s="271">
        <v>1.18</v>
      </c>
      <c r="S124" s="275">
        <v>75.1592356687898</v>
      </c>
      <c r="T124" s="276">
        <v>-17.55797250134389</v>
      </c>
      <c r="U124" s="269">
        <v>14.84713375796178</v>
      </c>
      <c r="V124" s="277">
        <v>12</v>
      </c>
      <c r="W124" s="268">
        <v>1.57</v>
      </c>
      <c r="X124" t="s" s="367">
        <v>143</v>
      </c>
      <c r="Y124" s="278">
        <v>1.03</v>
      </c>
      <c r="Z124" s="279">
        <v>1.03</v>
      </c>
      <c r="AA124" s="280">
        <v>7.2</v>
      </c>
      <c r="AB124" s="281">
        <v>-37.7</v>
      </c>
      <c r="AC124" s="282">
        <v>95.73999999999999</v>
      </c>
      <c r="AD124" s="283">
        <v>-26.9</v>
      </c>
      <c r="AE124" t="s" s="569">
        <v>143</v>
      </c>
      <c r="AF124" s="284">
        <v>1</v>
      </c>
      <c r="AG124" s="285">
        <v>5993</v>
      </c>
      <c r="AH124" s="286">
        <v>1.4</v>
      </c>
      <c r="AI124" s="287">
        <v>4.96</v>
      </c>
      <c r="AJ124" t="s" s="368">
        <v>143</v>
      </c>
      <c r="AK124" t="s" s="368">
        <v>143</v>
      </c>
      <c r="AL124" s="290">
        <v>5.660377358490565</v>
      </c>
      <c r="AM124" s="290">
        <v>21.30203799449097</v>
      </c>
      <c r="AN124" t="s" s="368">
        <v>143</v>
      </c>
      <c r="AO124" t="s" s="368">
        <v>143</v>
      </c>
      <c r="AP124" s="288">
        <v>1.12</v>
      </c>
      <c r="AQ124" s="288">
        <v>1.06</v>
      </c>
      <c r="AR124" s="288">
        <v>1</v>
      </c>
      <c r="AS124" s="288">
        <v>0.6274999999999999</v>
      </c>
      <c r="AT124" s="292"/>
      <c r="AU124" s="510">
        <v>0</v>
      </c>
      <c r="AV124" s="510">
        <v>0</v>
      </c>
      <c r="AW124" s="292"/>
      <c r="AX124" s="524">
        <v>0</v>
      </c>
      <c r="AY124" s="403">
        <v>0</v>
      </c>
      <c r="AZ124" s="426">
        <v>0</v>
      </c>
      <c r="BA124" s="426">
        <v>0</v>
      </c>
      <c r="BB124" s="426">
        <v>0</v>
      </c>
      <c r="BC124" s="426">
        <v>0</v>
      </c>
      <c r="BD124" s="426">
        <v>0</v>
      </c>
      <c r="BE124" s="426">
        <v>0</v>
      </c>
      <c r="BF124" s="426">
        <v>0</v>
      </c>
      <c r="BG124" s="426">
        <v>0</v>
      </c>
      <c r="BH124" s="426">
        <v>0</v>
      </c>
      <c r="BI124" s="494">
        <v>0</v>
      </c>
      <c r="BJ124" s="293">
        <v>3.8075</v>
      </c>
      <c r="BK124" s="297">
        <v>5.660377358490565</v>
      </c>
      <c r="BL124" s="297">
        <v>6.000000000000005</v>
      </c>
      <c r="BM124" s="297">
        <v>59.36254980079683</v>
      </c>
      <c r="BN124" s="297">
        <v>0</v>
      </c>
      <c r="BO124" s="297">
        <v>0</v>
      </c>
      <c r="BP124" s="297">
        <v>0</v>
      </c>
      <c r="BQ124" s="298">
        <v>0</v>
      </c>
      <c r="BR124" s="299">
        <v>0</v>
      </c>
      <c r="BS124" s="299">
        <v>0</v>
      </c>
      <c r="BT124" s="299">
        <v>0</v>
      </c>
      <c r="BU124" s="299">
        <v>0</v>
      </c>
      <c r="BV124" s="299">
        <v>0</v>
      </c>
      <c r="BW124" s="299">
        <v>0</v>
      </c>
      <c r="BX124" s="299">
        <v>0</v>
      </c>
      <c r="BY124" s="299">
        <v>0</v>
      </c>
      <c r="BZ124" s="299">
        <v>0</v>
      </c>
      <c r="CA124" s="300">
        <v>0</v>
      </c>
      <c r="CB124" s="297">
        <v>4.177819244663965</v>
      </c>
      <c r="CC124" s="297">
        <v>13.92254041810524</v>
      </c>
      <c r="CD124" t="s" s="146">
        <v>132</v>
      </c>
      <c r="CE124" t="s" s="502">
        <v>143</v>
      </c>
      <c r="CF124" t="s" s="502">
        <v>143</v>
      </c>
      <c r="CG124" s="297">
        <v>40.64703278747352</v>
      </c>
      <c r="CH124" s="302">
        <v>1.1312</v>
      </c>
      <c r="CI124" s="303">
        <v>1.24432</v>
      </c>
      <c r="CJ124" s="304">
        <v>1.2816496</v>
      </c>
      <c r="CK124" s="304">
        <v>1.320099088000001</v>
      </c>
      <c r="CL124" s="305">
        <v>1.359702060640001</v>
      </c>
      <c r="CM124" s="303">
        <v>6.336970748640002</v>
      </c>
      <c r="CN124" s="300">
        <v>27.18563169729731</v>
      </c>
      <c r="CO124" s="306">
        <v>0.89</v>
      </c>
      <c r="CP124" s="307">
        <v>14.8</v>
      </c>
      <c r="CQ124" s="308">
        <v>-6.6</v>
      </c>
      <c r="CR124" s="309">
        <v>-1.6</v>
      </c>
      <c r="CS124" s="310">
        <v>1.4</v>
      </c>
    </row>
    <row r="125" ht="11.25" customHeight="1">
      <c r="A125" t="s" s="110">
        <v>584</v>
      </c>
      <c r="B125" t="s" s="110">
        <v>585</v>
      </c>
      <c r="C125" t="s" s="110">
        <v>146</v>
      </c>
      <c r="D125" s="174">
        <v>24</v>
      </c>
      <c r="E125" s="219">
        <v>129</v>
      </c>
      <c r="F125" t="s" s="118">
        <v>129</v>
      </c>
      <c r="G125" t="s" s="113">
        <v>129</v>
      </c>
      <c r="H125" s="176">
        <v>49.84</v>
      </c>
      <c r="I125" s="177">
        <v>1.203852327447833</v>
      </c>
      <c r="J125" s="178">
        <v>0.135</v>
      </c>
      <c r="K125" s="178">
        <v>0.15</v>
      </c>
      <c r="L125" s="177">
        <v>11.11111111111109</v>
      </c>
      <c r="M125" s="179">
        <v>43034</v>
      </c>
      <c r="N125" s="179">
        <v>43035</v>
      </c>
      <c r="O125" s="179">
        <v>43047</v>
      </c>
      <c r="P125" t="s" s="173">
        <v>151</v>
      </c>
      <c r="Q125" s="84"/>
      <c r="R125" s="180">
        <v>0.6</v>
      </c>
      <c r="S125" s="181">
        <v>31.74603174603174</v>
      </c>
      <c r="T125" s="182">
        <v>80.18006539869553</v>
      </c>
      <c r="U125" s="177">
        <v>26.37037037037037</v>
      </c>
      <c r="V125" s="183">
        <v>12</v>
      </c>
      <c r="W125" s="176">
        <v>1.89</v>
      </c>
      <c r="X125" s="176">
        <v>4.47</v>
      </c>
      <c r="Y125" s="184">
        <v>3.79</v>
      </c>
      <c r="Z125" s="185">
        <v>2.77</v>
      </c>
      <c r="AA125" s="186">
        <v>10.8</v>
      </c>
      <c r="AB125" s="187">
        <v>7.3</v>
      </c>
      <c r="AC125" s="188">
        <v>7.04</v>
      </c>
      <c r="AD125" s="189">
        <v>9.9</v>
      </c>
      <c r="AE125" s="189">
        <v>5.89</v>
      </c>
      <c r="AF125" s="190">
        <v>15</v>
      </c>
      <c r="AG125" s="191">
        <v>6979</v>
      </c>
      <c r="AH125" s="192">
        <v>1.3</v>
      </c>
      <c r="AI125" s="193">
        <v>0.4</v>
      </c>
      <c r="AJ125" s="194">
        <v>0.9198463696816009</v>
      </c>
      <c r="AK125" s="195">
        <v>0.9988663814215744</v>
      </c>
      <c r="AL125" s="196">
        <v>11.04972375690607</v>
      </c>
      <c r="AM125" s="196">
        <v>10.74176661515782</v>
      </c>
      <c r="AN125" s="196">
        <v>9.10647905984785</v>
      </c>
      <c r="AO125" s="197">
        <v>9.116814049630563</v>
      </c>
      <c r="AP125" s="194">
        <v>0.5024999999999999</v>
      </c>
      <c r="AQ125" s="194">
        <v>0.4525</v>
      </c>
      <c r="AR125" s="194">
        <v>0.41</v>
      </c>
      <c r="AS125" s="194">
        <v>0.37</v>
      </c>
      <c r="AT125" s="199"/>
      <c r="AU125" s="194">
        <v>0.345</v>
      </c>
      <c r="AV125" s="194">
        <v>0.325</v>
      </c>
      <c r="AW125" s="199"/>
      <c r="AX125" s="200">
        <v>0.3125</v>
      </c>
      <c r="AY125" s="201">
        <v>0.3025</v>
      </c>
      <c r="AZ125" s="202">
        <v>0.285</v>
      </c>
      <c r="BA125" s="202">
        <v>0.25</v>
      </c>
      <c r="BB125" s="202">
        <v>0.21</v>
      </c>
      <c r="BC125" s="202">
        <v>0.17</v>
      </c>
      <c r="BD125" s="202">
        <v>0.145</v>
      </c>
      <c r="BE125" s="202">
        <v>0.115</v>
      </c>
      <c r="BF125" s="202">
        <v>0.09</v>
      </c>
      <c r="BG125" s="202">
        <v>0.08</v>
      </c>
      <c r="BH125" s="202">
        <v>0.0675</v>
      </c>
      <c r="BI125" s="314">
        <v>0.0575</v>
      </c>
      <c r="BJ125" s="200">
        <v>4.49</v>
      </c>
      <c r="BK125" s="205">
        <v>11.04972375690607</v>
      </c>
      <c r="BL125" s="205">
        <v>10.36585365853659</v>
      </c>
      <c r="BM125" s="205">
        <v>10.81081081081081</v>
      </c>
      <c r="BN125" s="205">
        <v>7.246376811594213</v>
      </c>
      <c r="BO125" s="205">
        <v>6.153846153846132</v>
      </c>
      <c r="BP125" s="205">
        <v>4</v>
      </c>
      <c r="BQ125" s="206">
        <v>3.305785123966953</v>
      </c>
      <c r="BR125" s="207">
        <v>6.140350877192979</v>
      </c>
      <c r="BS125" s="207">
        <v>14</v>
      </c>
      <c r="BT125" s="207">
        <v>19.04761904761905</v>
      </c>
      <c r="BU125" s="207">
        <v>23.52941176470587</v>
      </c>
      <c r="BV125" s="207">
        <v>17.24137931034484</v>
      </c>
      <c r="BW125" s="207">
        <v>26.08695652173911</v>
      </c>
      <c r="BX125" s="207">
        <v>27.77777777777779</v>
      </c>
      <c r="BY125" s="207">
        <v>12.5</v>
      </c>
      <c r="BZ125" s="207">
        <v>18.51851851851851</v>
      </c>
      <c r="CA125" s="208">
        <v>17.3913043478261</v>
      </c>
      <c r="CB125" s="205">
        <v>13.83327732243441</v>
      </c>
      <c r="CC125" s="205">
        <v>7.323643137734978</v>
      </c>
      <c r="CD125" t="s" s="110">
        <v>132</v>
      </c>
      <c r="CE125" s="209">
        <v>-16.06003898307469</v>
      </c>
      <c r="CF125" s="209">
        <v>10.31033138729568</v>
      </c>
      <c r="CG125" s="205">
        <v>70.99500634309899</v>
      </c>
      <c r="CH125" s="315">
        <v>0.5391824999999999</v>
      </c>
      <c r="CI125" s="211">
        <v>0.5771409479999999</v>
      </c>
      <c r="CJ125" s="212">
        <v>0.6111345498371999</v>
      </c>
      <c r="CK125" s="212">
        <v>0.647130374822611</v>
      </c>
      <c r="CL125" s="210">
        <v>0.6852463538996628</v>
      </c>
      <c r="CM125" s="211">
        <v>3.059834726559473</v>
      </c>
      <c r="CN125" s="208">
        <v>6.13931526195721</v>
      </c>
      <c r="CO125" s="213">
        <v>0.77</v>
      </c>
      <c r="CP125" s="214">
        <v>38.3</v>
      </c>
      <c r="CQ125" s="215">
        <v>-0.8</v>
      </c>
      <c r="CR125" s="216">
        <v>5.1</v>
      </c>
      <c r="CS125" s="217">
        <v>12.8</v>
      </c>
    </row>
    <row r="126" ht="11.25" customHeight="1">
      <c r="A126" t="s" s="227">
        <v>198</v>
      </c>
      <c r="B126" t="s" s="116">
        <v>199</v>
      </c>
      <c r="C126" t="s" s="116">
        <v>200</v>
      </c>
      <c r="D126" s="218">
        <v>33</v>
      </c>
      <c r="E126" s="219">
        <v>81</v>
      </c>
      <c r="F126" t="s" s="220">
        <v>141</v>
      </c>
      <c r="G126" t="s" s="221">
        <v>141</v>
      </c>
      <c r="H126" s="222">
        <v>57.02</v>
      </c>
      <c r="I126" s="223">
        <v>1.28025254296738</v>
      </c>
      <c r="J126" s="224">
        <v>0.17</v>
      </c>
      <c r="K126" s="224">
        <v>0.1825</v>
      </c>
      <c r="L126" s="225">
        <v>7.352941176470584</v>
      </c>
      <c r="M126" s="323">
        <v>42704</v>
      </c>
      <c r="N126" s="323">
        <v>42706</v>
      </c>
      <c r="O126" s="323">
        <v>42738</v>
      </c>
      <c r="P126" t="s" s="227">
        <v>201</v>
      </c>
      <c r="Q126" t="s" s="227">
        <v>202</v>
      </c>
      <c r="R126" s="225">
        <v>0.73</v>
      </c>
      <c r="S126" s="228">
        <v>40.33149171270718</v>
      </c>
      <c r="T126" s="229">
        <v>364.4985679015232</v>
      </c>
      <c r="U126" s="223">
        <v>31.50276243093923</v>
      </c>
      <c r="V126" s="230">
        <v>4</v>
      </c>
      <c r="W126" s="222">
        <v>1.81</v>
      </c>
      <c r="X126" s="222">
        <v>3.48</v>
      </c>
      <c r="Y126" s="231">
        <v>7.25</v>
      </c>
      <c r="Z126" s="232">
        <v>15.41</v>
      </c>
      <c r="AA126" s="233">
        <v>53.4</v>
      </c>
      <c r="AB126" s="234">
        <v>-34.4</v>
      </c>
      <c r="AC126" s="235">
        <v>8.69</v>
      </c>
      <c r="AD126" s="236">
        <v>7.6</v>
      </c>
      <c r="AE126" s="236">
        <v>9.07</v>
      </c>
      <c r="AF126" s="237">
        <v>13</v>
      </c>
      <c r="AG126" s="238">
        <v>22155</v>
      </c>
      <c r="AH126" s="239">
        <v>0.6</v>
      </c>
      <c r="AI126" s="240">
        <v>1.57</v>
      </c>
      <c r="AJ126" s="241">
        <v>1.218771222963801</v>
      </c>
      <c r="AK126" s="242">
        <v>1.080118859893278</v>
      </c>
      <c r="AL126" s="243">
        <v>5.836575875486405</v>
      </c>
      <c r="AM126" s="243">
        <v>8.833388135975873</v>
      </c>
      <c r="AN126" s="243">
        <v>9.262661294524888</v>
      </c>
      <c r="AO126" s="244">
        <v>8.575594444707768</v>
      </c>
      <c r="AP126" s="241">
        <v>0.68</v>
      </c>
      <c r="AQ126" s="241">
        <v>0.6425</v>
      </c>
      <c r="AR126" s="241">
        <v>0.59</v>
      </c>
      <c r="AS126" s="241">
        <v>0.5275</v>
      </c>
      <c r="AT126" s="245"/>
      <c r="AU126" s="241">
        <v>0.4775</v>
      </c>
      <c r="AV126" s="241">
        <v>0.4366666666666667</v>
      </c>
      <c r="AW126" t="s" s="266">
        <v>112</v>
      </c>
      <c r="AX126" s="246">
        <v>0.4</v>
      </c>
      <c r="AY126" s="247">
        <v>0.3833333333333333</v>
      </c>
      <c r="AZ126" s="248">
        <v>0.3626666666666667</v>
      </c>
      <c r="BA126" s="248">
        <v>0.3226666666666667</v>
      </c>
      <c r="BB126" s="248">
        <v>0.2986666666666667</v>
      </c>
      <c r="BC126" s="248">
        <v>0.2613333333333334</v>
      </c>
      <c r="BD126" s="248">
        <v>0.2266666666666667</v>
      </c>
      <c r="BE126" s="248">
        <v>0.2</v>
      </c>
      <c r="BF126" s="248">
        <v>0.1866666666666667</v>
      </c>
      <c r="BG126" s="248">
        <v>0.176</v>
      </c>
      <c r="BH126" s="248">
        <v>0.1653333333333333</v>
      </c>
      <c r="BI126" s="249">
        <v>0.1573333333333333</v>
      </c>
      <c r="BJ126" s="246">
        <v>6.494833333333332</v>
      </c>
      <c r="BK126" s="250">
        <v>5.836575875486405</v>
      </c>
      <c r="BL126" s="250">
        <v>8.898305084745761</v>
      </c>
      <c r="BM126" s="250">
        <v>11.84834123222749</v>
      </c>
      <c r="BN126" s="250">
        <v>10.47120418848166</v>
      </c>
      <c r="BO126" s="250">
        <v>9.351145038167918</v>
      </c>
      <c r="BP126" s="250">
        <v>9.166666666666679</v>
      </c>
      <c r="BQ126" s="251">
        <v>4.347826086956541</v>
      </c>
      <c r="BR126" s="252">
        <v>5.698529411764697</v>
      </c>
      <c r="BS126" s="252">
        <v>12.39669421487604</v>
      </c>
      <c r="BT126" s="252">
        <v>8.035714285714279</v>
      </c>
      <c r="BU126" s="252">
        <v>14.28571428571428</v>
      </c>
      <c r="BV126" s="252">
        <v>15.29411764705884</v>
      </c>
      <c r="BW126" s="252">
        <v>13.33333333333333</v>
      </c>
      <c r="BX126" s="252">
        <v>7.14285714285714</v>
      </c>
      <c r="BY126" s="252">
        <v>6.060606060606055</v>
      </c>
      <c r="BZ126" s="252">
        <v>6.451612903225823</v>
      </c>
      <c r="CA126" s="253">
        <v>5.084745762711873</v>
      </c>
      <c r="CB126" s="250">
        <v>9.041411130623223</v>
      </c>
      <c r="CC126" s="250">
        <v>3.304825340285777</v>
      </c>
      <c r="CD126" t="s" s="116">
        <v>157</v>
      </c>
      <c r="CE126" s="254">
        <v>-20.95984859344696</v>
      </c>
      <c r="CF126" s="254">
        <v>10.54291383749227</v>
      </c>
      <c r="CG126" s="250">
        <v>65.45786061452974</v>
      </c>
      <c r="CH126" s="255">
        <v>0.6868000000000001</v>
      </c>
      <c r="CI126" s="256">
        <v>0.74648292</v>
      </c>
      <c r="CJ126" s="257">
        <v>0.8141889208440001</v>
      </c>
      <c r="CK126" s="257">
        <v>0.8880358559645509</v>
      </c>
      <c r="CL126" s="258">
        <v>0.9685807081005356</v>
      </c>
      <c r="CM126" s="256">
        <v>4.104088404909087</v>
      </c>
      <c r="CN126" s="253">
        <v>7.197629612257255</v>
      </c>
      <c r="CO126" s="259">
        <v>0.95</v>
      </c>
      <c r="CP126" s="260">
        <v>30.4</v>
      </c>
      <c r="CQ126" s="261">
        <v>-4.5</v>
      </c>
      <c r="CR126" s="262">
        <v>5.5</v>
      </c>
      <c r="CS126" s="263">
        <v>14.9</v>
      </c>
    </row>
    <row r="127" ht="11.25" customHeight="1">
      <c r="A127" t="s" s="116">
        <v>1209</v>
      </c>
      <c r="B127" t="s" s="116">
        <v>1210</v>
      </c>
      <c r="C127" t="s" s="227">
        <v>1211</v>
      </c>
      <c r="D127" s="218">
        <v>5</v>
      </c>
      <c r="E127" s="85">
        <v>810</v>
      </c>
      <c r="F127" t="s" s="220">
        <v>141</v>
      </c>
      <c r="G127" t="s" s="221">
        <v>141</v>
      </c>
      <c r="H127" s="493">
        <v>50.65</v>
      </c>
      <c r="I127" s="223">
        <v>1.500493583415597</v>
      </c>
      <c r="J127" s="224">
        <v>0.165</v>
      </c>
      <c r="K127" s="224">
        <v>0.19</v>
      </c>
      <c r="L127" s="223">
        <v>15.15151515151514</v>
      </c>
      <c r="M127" s="226">
        <v>43059</v>
      </c>
      <c r="N127" s="226">
        <v>43060</v>
      </c>
      <c r="O127" s="226">
        <v>43084</v>
      </c>
      <c r="P127" t="s" s="227">
        <v>182</v>
      </c>
      <c r="Q127" s="617"/>
      <c r="R127" s="225">
        <v>0.76</v>
      </c>
      <c r="S127" s="228">
        <v>24.43729903536978</v>
      </c>
      <c r="T127" s="229">
        <v>45.87871748257959</v>
      </c>
      <c r="U127" s="223">
        <v>16.28617363344052</v>
      </c>
      <c r="V127" s="230">
        <v>12</v>
      </c>
      <c r="W127" s="222">
        <v>3.11</v>
      </c>
      <c r="X127" s="222">
        <v>1.09</v>
      </c>
      <c r="Y127" s="231">
        <v>0.96</v>
      </c>
      <c r="Z127" s="232">
        <v>2.94</v>
      </c>
      <c r="AA127" s="233">
        <v>18.7</v>
      </c>
      <c r="AB127" s="234">
        <v>23.7</v>
      </c>
      <c r="AC127" s="235">
        <v>12.61</v>
      </c>
      <c r="AD127" s="236">
        <v>24.9</v>
      </c>
      <c r="AE127" s="236">
        <v>15</v>
      </c>
      <c r="AF127" s="237">
        <v>17</v>
      </c>
      <c r="AG127" s="238">
        <v>4548</v>
      </c>
      <c r="AH127" s="239">
        <v>0.9</v>
      </c>
      <c r="AI127" s="240">
        <v>0.29</v>
      </c>
      <c r="AJ127" s="241">
        <v>2.618030573151985</v>
      </c>
      <c r="AK127" s="632">
        <v>263.6760685718847</v>
      </c>
      <c r="AL127" s="243">
        <v>17.14285714285712</v>
      </c>
      <c r="AM127" s="243">
        <v>83.21387994479619</v>
      </c>
      <c r="AN127" s="243">
        <v>65.18896127148442</v>
      </c>
      <c r="AO127" s="244">
        <v>0.2472312395453979</v>
      </c>
      <c r="AP127" s="241">
        <v>0.615</v>
      </c>
      <c r="AQ127" s="241">
        <v>0.525</v>
      </c>
      <c r="AR127" s="241">
        <v>0.45</v>
      </c>
      <c r="AS127" s="241">
        <v>0.1</v>
      </c>
      <c r="AT127" s="245"/>
      <c r="AU127" s="321">
        <v>0.05</v>
      </c>
      <c r="AV127" s="321">
        <v>0.05</v>
      </c>
      <c r="AW127" s="245"/>
      <c r="AX127" s="583">
        <v>0.05</v>
      </c>
      <c r="AY127" s="394">
        <v>0.05</v>
      </c>
      <c r="AZ127" s="317">
        <v>0.05</v>
      </c>
      <c r="BA127" s="317">
        <v>0.6</v>
      </c>
      <c r="BB127" s="317">
        <v>0.6</v>
      </c>
      <c r="BC127" s="317">
        <v>0.6</v>
      </c>
      <c r="BD127" s="248">
        <v>0.6</v>
      </c>
      <c r="BE127" s="317">
        <v>0.5</v>
      </c>
      <c r="BF127" s="317">
        <v>0.5</v>
      </c>
      <c r="BG127" s="317">
        <v>0.5</v>
      </c>
      <c r="BH127" s="317">
        <v>0.5</v>
      </c>
      <c r="BI127" s="401">
        <v>0.5</v>
      </c>
      <c r="BJ127" s="246">
        <v>6.84</v>
      </c>
      <c r="BK127" s="250">
        <v>17.14285714285712</v>
      </c>
      <c r="BL127" s="250">
        <v>16.66666666666667</v>
      </c>
      <c r="BM127" s="250">
        <v>350</v>
      </c>
      <c r="BN127" s="250">
        <v>100</v>
      </c>
      <c r="BO127" s="250">
        <v>0</v>
      </c>
      <c r="BP127" s="250">
        <v>0</v>
      </c>
      <c r="BQ127" s="251">
        <v>0</v>
      </c>
      <c r="BR127" s="252">
        <v>0</v>
      </c>
      <c r="BS127" s="252">
        <v>0</v>
      </c>
      <c r="BT127" s="252">
        <v>0</v>
      </c>
      <c r="BU127" s="252">
        <v>0</v>
      </c>
      <c r="BV127" s="252">
        <v>0</v>
      </c>
      <c r="BW127" s="252">
        <v>20</v>
      </c>
      <c r="BX127" s="252">
        <v>0</v>
      </c>
      <c r="BY127" s="252">
        <v>0</v>
      </c>
      <c r="BZ127" s="252">
        <v>0</v>
      </c>
      <c r="CA127" s="253">
        <v>0</v>
      </c>
      <c r="CB127" s="250">
        <v>29.63585434173669</v>
      </c>
      <c r="CC127" s="250">
        <v>83.50443090223328</v>
      </c>
      <c r="CD127" t="s" s="116">
        <v>302</v>
      </c>
      <c r="CE127" s="254">
        <v>50.40328122145951</v>
      </c>
      <c r="CF127" s="254">
        <v>66.68945485490002</v>
      </c>
      <c r="CG127" s="250">
        <v>73.16126835289167</v>
      </c>
      <c r="CH127" s="255">
        <v>0.6765</v>
      </c>
      <c r="CI127" s="256">
        <v>0.7441500000000001</v>
      </c>
      <c r="CJ127" s="257">
        <v>0.8185650000000002</v>
      </c>
      <c r="CK127" s="257">
        <v>0.9004215000000003</v>
      </c>
      <c r="CL127" s="258">
        <v>0.9904636500000005</v>
      </c>
      <c r="CM127" s="256">
        <v>4.130100150000001</v>
      </c>
      <c r="CN127" s="253">
        <v>8.154195755182629</v>
      </c>
      <c r="CO127" s="259">
        <v>1.88</v>
      </c>
      <c r="CP127" s="260">
        <v>20.5</v>
      </c>
      <c r="CQ127" s="261">
        <v>-20.6</v>
      </c>
      <c r="CR127" s="260">
        <v>-7.6</v>
      </c>
      <c r="CS127" s="261">
        <v>-12.4</v>
      </c>
    </row>
    <row r="128" ht="11.25" customHeight="1">
      <c r="A128" t="s" s="116">
        <v>1212</v>
      </c>
      <c r="B128" t="s" s="116">
        <v>1213</v>
      </c>
      <c r="C128" t="s" s="227">
        <v>128</v>
      </c>
      <c r="D128" s="218">
        <v>7</v>
      </c>
      <c r="E128" s="85">
        <v>546</v>
      </c>
      <c r="F128" t="s" s="220">
        <v>141</v>
      </c>
      <c r="G128" t="s" s="221">
        <v>141</v>
      </c>
      <c r="H128" s="493">
        <v>43.85</v>
      </c>
      <c r="I128" s="223">
        <v>2.006841505131129</v>
      </c>
      <c r="J128" s="224">
        <v>0.21</v>
      </c>
      <c r="K128" s="224">
        <v>0.22</v>
      </c>
      <c r="L128" s="223">
        <v>4.761904761904767</v>
      </c>
      <c r="M128" s="226">
        <v>42947</v>
      </c>
      <c r="N128" s="226">
        <v>42949</v>
      </c>
      <c r="O128" s="226">
        <v>42979</v>
      </c>
      <c r="P128" t="s" s="227">
        <v>147</v>
      </c>
      <c r="Q128" s="395"/>
      <c r="R128" s="225">
        <v>0.88</v>
      </c>
      <c r="S128" s="228">
        <v>39.11111111111111</v>
      </c>
      <c r="T128" s="229">
        <v>27.94790606597148</v>
      </c>
      <c r="U128" s="223">
        <v>19.48888888888889</v>
      </c>
      <c r="V128" s="230">
        <v>12</v>
      </c>
      <c r="W128" s="222">
        <v>2.25</v>
      </c>
      <c r="X128" s="222">
        <v>2.79</v>
      </c>
      <c r="Y128" s="231">
        <v>5.96</v>
      </c>
      <c r="Z128" s="232">
        <v>1.89</v>
      </c>
      <c r="AA128" s="233">
        <v>9.5</v>
      </c>
      <c r="AB128" s="234">
        <v>124.3</v>
      </c>
      <c r="AC128" s="235">
        <v>18.99</v>
      </c>
      <c r="AD128" s="236">
        <v>6.6</v>
      </c>
      <c r="AE128" s="236">
        <v>7</v>
      </c>
      <c r="AF128" s="237">
        <v>3</v>
      </c>
      <c r="AG128" s="238">
        <v>743</v>
      </c>
      <c r="AH128" s="239">
        <v>1.5</v>
      </c>
      <c r="AI128" s="240">
        <v>0.07000000000000001</v>
      </c>
      <c r="AJ128" s="241">
        <v>0.9767845429778798</v>
      </c>
      <c r="AK128" s="242">
        <v>1.083285959704367</v>
      </c>
      <c r="AL128" s="243">
        <v>5.12820512820511</v>
      </c>
      <c r="AM128" s="243">
        <v>5.922507652678233</v>
      </c>
      <c r="AN128" s="243">
        <v>6.446777983654006</v>
      </c>
      <c r="AO128" s="244">
        <v>5.951132224969813</v>
      </c>
      <c r="AP128" s="241">
        <v>0.82</v>
      </c>
      <c r="AQ128" s="241">
        <v>0.78</v>
      </c>
      <c r="AR128" s="241">
        <v>0.74</v>
      </c>
      <c r="AS128" s="241">
        <v>0.6899999999999999</v>
      </c>
      <c r="AT128" s="245"/>
      <c r="AU128" s="241">
        <v>0.64</v>
      </c>
      <c r="AV128" s="241">
        <v>0.6</v>
      </c>
      <c r="AW128" s="245"/>
      <c r="AX128" s="583">
        <v>0.5600000000000001</v>
      </c>
      <c r="AY128" s="247">
        <v>0.5600000000000001</v>
      </c>
      <c r="AZ128" s="248">
        <v>0.54</v>
      </c>
      <c r="BA128" s="248">
        <v>0.5</v>
      </c>
      <c r="BB128" s="248">
        <v>0.46</v>
      </c>
      <c r="BC128" s="248">
        <v>0.42</v>
      </c>
      <c r="BD128" s="317">
        <v>0.4</v>
      </c>
      <c r="BE128" s="248">
        <v>0.4</v>
      </c>
      <c r="BF128" s="248">
        <v>0.38</v>
      </c>
      <c r="BG128" s="248">
        <v>0.36</v>
      </c>
      <c r="BH128" s="248">
        <v>0.34</v>
      </c>
      <c r="BI128" s="249">
        <v>0.3</v>
      </c>
      <c r="BJ128" s="246">
        <v>9.49</v>
      </c>
      <c r="BK128" s="250">
        <v>5.12820512820511</v>
      </c>
      <c r="BL128" s="250">
        <v>5.405405405405417</v>
      </c>
      <c r="BM128" s="250">
        <v>7.246376811594213</v>
      </c>
      <c r="BN128" s="250">
        <v>7.8125</v>
      </c>
      <c r="BO128" s="250">
        <v>6.666666666666665</v>
      </c>
      <c r="BP128" s="580">
        <v>7.14285714285714</v>
      </c>
      <c r="BQ128" s="251">
        <v>0</v>
      </c>
      <c r="BR128" s="252">
        <v>3.703703703703698</v>
      </c>
      <c r="BS128" s="252">
        <v>8.000000000000007</v>
      </c>
      <c r="BT128" s="252">
        <v>8.695652173913038</v>
      </c>
      <c r="BU128" s="252">
        <v>9.523809523809534</v>
      </c>
      <c r="BV128" s="252">
        <v>4.999999999999982</v>
      </c>
      <c r="BW128" s="252">
        <v>0</v>
      </c>
      <c r="BX128" s="252">
        <v>5.263157894736836</v>
      </c>
      <c r="BY128" s="252">
        <v>5.555555555555558</v>
      </c>
      <c r="BZ128" s="252">
        <v>5.88235294117645</v>
      </c>
      <c r="CA128" s="253">
        <v>13.33333333333335</v>
      </c>
      <c r="CB128" s="250">
        <v>6.138798604762178</v>
      </c>
      <c r="CC128" s="250">
        <v>3.104684108951554</v>
      </c>
      <c r="CD128" t="s" s="116">
        <v>132</v>
      </c>
      <c r="CE128" s="254">
        <v>-11.03526940010376</v>
      </c>
      <c r="CF128" s="254">
        <v>8.453619488785135</v>
      </c>
      <c r="CG128" s="250">
        <v>57.67466317808704</v>
      </c>
      <c r="CH128" s="255">
        <v>0.902</v>
      </c>
      <c r="CI128" s="256">
        <v>0.9922000000000001</v>
      </c>
      <c r="CJ128" s="257">
        <v>1.061654</v>
      </c>
      <c r="CK128" s="257">
        <v>1.13596978</v>
      </c>
      <c r="CL128" s="258">
        <v>1.2154876646</v>
      </c>
      <c r="CM128" s="256">
        <v>5.307311444600001</v>
      </c>
      <c r="CN128" s="253">
        <v>12.10333282690992</v>
      </c>
      <c r="CO128" s="259">
        <v>0.63</v>
      </c>
      <c r="CP128" s="260">
        <v>45.4</v>
      </c>
      <c r="CQ128" s="261">
        <v>-3.5</v>
      </c>
      <c r="CR128" s="260">
        <v>3.4</v>
      </c>
      <c r="CS128" s="261">
        <v>5.6</v>
      </c>
    </row>
    <row r="129" ht="11.25" customHeight="1">
      <c r="A129" t="s" s="146">
        <v>1214</v>
      </c>
      <c r="B129" t="s" s="146">
        <v>1215</v>
      </c>
      <c r="C129" t="s" s="273">
        <v>170</v>
      </c>
      <c r="D129" s="267">
        <v>8</v>
      </c>
      <c r="E129" s="85">
        <v>404</v>
      </c>
      <c r="F129" t="s" s="151">
        <v>129</v>
      </c>
      <c r="G129" t="s" s="152">
        <v>129</v>
      </c>
      <c r="H129" s="496">
        <v>17.51</v>
      </c>
      <c r="I129" s="269">
        <v>5.607087378640776</v>
      </c>
      <c r="J129" s="270">
        <v>0.47952</v>
      </c>
      <c r="K129" s="270">
        <v>0.4909005</v>
      </c>
      <c r="L129" s="269">
        <v>2.373310810810803</v>
      </c>
      <c r="M129" s="272">
        <v>42956</v>
      </c>
      <c r="N129" s="272">
        <v>42958</v>
      </c>
      <c r="O129" s="272">
        <v>42990</v>
      </c>
      <c r="P129" t="s" s="273">
        <v>1216</v>
      </c>
      <c r="Q129" t="s" s="146">
        <v>1217</v>
      </c>
      <c r="R129" s="271">
        <v>0.9818009999999999</v>
      </c>
      <c r="S129" s="275">
        <v>92.6227358490566</v>
      </c>
      <c r="T129" s="276">
        <v>55.18001989439065</v>
      </c>
      <c r="U129" s="269">
        <v>16.5188679245283</v>
      </c>
      <c r="V129" s="277">
        <v>3</v>
      </c>
      <c r="W129" s="268">
        <v>1.06</v>
      </c>
      <c r="X129" t="s" s="367">
        <v>143</v>
      </c>
      <c r="Y129" s="278">
        <v>1.09</v>
      </c>
      <c r="Z129" s="279">
        <v>3.28</v>
      </c>
      <c r="AA129" s="559">
        <v>21.3</v>
      </c>
      <c r="AB129" s="281">
        <v>-32.5</v>
      </c>
      <c r="AC129" s="282">
        <v>1.66</v>
      </c>
      <c r="AD129" s="283">
        <v>-2.3</v>
      </c>
      <c r="AE129" s="283">
        <v>-11.5</v>
      </c>
      <c r="AF129" s="284">
        <v>1</v>
      </c>
      <c r="AG129" s="285">
        <v>34595</v>
      </c>
      <c r="AH129" s="286">
        <v>0.4</v>
      </c>
      <c r="AI129" s="645">
        <v>1.76</v>
      </c>
      <c r="AJ129" t="s" s="368">
        <v>143</v>
      </c>
      <c r="AK129" t="s" s="368">
        <v>143</v>
      </c>
      <c r="AL129" s="290">
        <v>1.04603039472686</v>
      </c>
      <c r="AM129" s="290">
        <v>8.896764885779485</v>
      </c>
      <c r="AN129" s="290">
        <v>10.1372580339139</v>
      </c>
      <c r="AO129" s="291">
        <v>-1.188550520441733</v>
      </c>
      <c r="AP129" s="288">
        <v>0.95904</v>
      </c>
      <c r="AQ129" s="288">
        <v>0.949112</v>
      </c>
      <c r="AR129" s="288">
        <v>0.88066</v>
      </c>
      <c r="AS129" s="288">
        <v>0.742663</v>
      </c>
      <c r="AT129" s="292"/>
      <c r="AU129" s="288">
        <v>0.657382</v>
      </c>
      <c r="AV129" s="288">
        <v>0.5917870000000001</v>
      </c>
      <c r="AW129" s="292"/>
      <c r="AX129" s="293">
        <v>0.531335</v>
      </c>
      <c r="AY129" s="403">
        <v>0.483259</v>
      </c>
      <c r="AZ129" s="426">
        <v>1.451468</v>
      </c>
      <c r="BA129" s="295">
        <v>1.49162</v>
      </c>
      <c r="BB129" s="295">
        <v>1.0808465</v>
      </c>
      <c r="BC129" s="295">
        <v>0.959225</v>
      </c>
      <c r="BD129" s="426">
        <v>0</v>
      </c>
      <c r="BE129" s="426">
        <v>0</v>
      </c>
      <c r="BF129" s="426">
        <v>0</v>
      </c>
      <c r="BG129" s="426">
        <v>0</v>
      </c>
      <c r="BH129" s="426">
        <v>0</v>
      </c>
      <c r="BI129" s="494">
        <v>0</v>
      </c>
      <c r="BJ129" s="293">
        <v>10.7783975</v>
      </c>
      <c r="BK129" s="297">
        <v>1.04603039472686</v>
      </c>
      <c r="BL129" s="297">
        <v>7.772806758567441</v>
      </c>
      <c r="BM129" s="297">
        <v>18.58137540176365</v>
      </c>
      <c r="BN129" s="297">
        <v>12.97282249894276</v>
      </c>
      <c r="BO129" s="297">
        <v>11.084224560526</v>
      </c>
      <c r="BP129" s="297">
        <v>11.37737961926093</v>
      </c>
      <c r="BQ129" s="298">
        <v>9.948288598867272</v>
      </c>
      <c r="BR129" s="299">
        <v>0</v>
      </c>
      <c r="BS129" s="299">
        <v>0</v>
      </c>
      <c r="BT129" s="299">
        <v>38.00479531552352</v>
      </c>
      <c r="BU129" s="299">
        <v>12.67914201568976</v>
      </c>
      <c r="BV129" s="299">
        <v>0</v>
      </c>
      <c r="BW129" s="299">
        <v>0</v>
      </c>
      <c r="BX129" s="299">
        <v>0</v>
      </c>
      <c r="BY129" s="299">
        <v>0</v>
      </c>
      <c r="BZ129" s="299">
        <v>0</v>
      </c>
      <c r="CA129" s="300">
        <v>0</v>
      </c>
      <c r="CB129" s="297">
        <v>7.262756774345188</v>
      </c>
      <c r="CC129" s="297">
        <v>9.806243164167173</v>
      </c>
      <c r="CD129" t="s" s="146">
        <v>170</v>
      </c>
      <c r="CE129" s="301">
        <v>-0.7745225119736272</v>
      </c>
      <c r="CF129" s="301">
        <v>15.74434541255467</v>
      </c>
      <c r="CG129" s="297">
        <v>39.19527105547268</v>
      </c>
      <c r="CH129" s="302">
        <v>0.9686304</v>
      </c>
      <c r="CI129" s="303">
        <v>0.984709664640</v>
      </c>
      <c r="CJ129" s="304">
        <v>0.9945567612864</v>
      </c>
      <c r="CK129" s="304">
        <v>1.004502328899264</v>
      </c>
      <c r="CL129" s="305">
        <v>1.014547352188257</v>
      </c>
      <c r="CM129" s="303">
        <v>4.966946507013921</v>
      </c>
      <c r="CN129" s="300">
        <v>28.36634213029081</v>
      </c>
      <c r="CO129" s="306">
        <v>1.03</v>
      </c>
      <c r="CP129" s="307">
        <v>0.3</v>
      </c>
      <c r="CQ129" s="308">
        <v>-29</v>
      </c>
      <c r="CR129" s="307">
        <v>-6.9</v>
      </c>
      <c r="CS129" s="308">
        <v>-11.1</v>
      </c>
    </row>
    <row r="130" ht="11.25" customHeight="1">
      <c r="A130" t="s" s="110">
        <v>586</v>
      </c>
      <c r="B130" t="s" s="110">
        <v>587</v>
      </c>
      <c r="C130" t="s" s="173">
        <v>588</v>
      </c>
      <c r="D130" s="174">
        <v>22</v>
      </c>
      <c r="E130" s="219">
        <v>145</v>
      </c>
      <c r="F130" t="s" s="118">
        <v>141</v>
      </c>
      <c r="G130" t="s" s="113">
        <v>141</v>
      </c>
      <c r="H130" s="176">
        <v>53.11</v>
      </c>
      <c r="I130" s="177">
        <v>9.508567124835247</v>
      </c>
      <c r="J130" s="178">
        <v>1.25</v>
      </c>
      <c r="K130" s="178">
        <v>1.2625</v>
      </c>
      <c r="L130" s="177">
        <v>1</v>
      </c>
      <c r="M130" s="179">
        <v>42957</v>
      </c>
      <c r="N130" s="179">
        <v>42961</v>
      </c>
      <c r="O130" s="179">
        <v>42968</v>
      </c>
      <c r="P130" t="s" s="173">
        <v>589</v>
      </c>
      <c r="Q130" t="s" s="173">
        <v>131</v>
      </c>
      <c r="R130" s="180">
        <v>5.05</v>
      </c>
      <c r="S130" s="181">
        <v>138.7362637362637</v>
      </c>
      <c r="T130" s="182">
        <v>5.303851301370255</v>
      </c>
      <c r="U130" s="177">
        <v>14.59065934065934</v>
      </c>
      <c r="V130" s="183">
        <v>12</v>
      </c>
      <c r="W130" s="176">
        <v>3.64</v>
      </c>
      <c r="X130" s="176">
        <v>10.43</v>
      </c>
      <c r="Y130" s="184">
        <v>2.16</v>
      </c>
      <c r="Z130" s="185">
        <v>1.71</v>
      </c>
      <c r="AA130" s="186">
        <v>11.8</v>
      </c>
      <c r="AB130" s="187">
        <v>18.3</v>
      </c>
      <c r="AC130" s="188">
        <v>12.23</v>
      </c>
      <c r="AD130" s="189">
        <v>5.1</v>
      </c>
      <c r="AE130" s="189">
        <v>1.4</v>
      </c>
      <c r="AF130" s="190">
        <v>13</v>
      </c>
      <c r="AG130" s="191">
        <v>7479</v>
      </c>
      <c r="AH130" s="192">
        <v>0.4</v>
      </c>
      <c r="AI130" s="193">
        <v>1.1</v>
      </c>
      <c r="AJ130" s="194">
        <v>0.7239700421520017</v>
      </c>
      <c r="AK130" s="195">
        <v>0.7724834534847043</v>
      </c>
      <c r="AL130" s="196">
        <v>4.324324324324325</v>
      </c>
      <c r="AM130" s="196">
        <v>4.52580833739471</v>
      </c>
      <c r="AN130" s="196">
        <v>3.692247214975208</v>
      </c>
      <c r="AO130" s="197">
        <v>4.779710423982975</v>
      </c>
      <c r="AP130" s="194">
        <v>4.825</v>
      </c>
      <c r="AQ130" s="194">
        <v>4.625</v>
      </c>
      <c r="AR130" s="194">
        <v>4.425</v>
      </c>
      <c r="AS130" s="194">
        <v>4.225</v>
      </c>
      <c r="AT130" s="199"/>
      <c r="AU130" s="194">
        <v>4.15</v>
      </c>
      <c r="AV130" s="194">
        <v>4.025</v>
      </c>
      <c r="AW130" s="199"/>
      <c r="AX130" s="200">
        <v>3.825</v>
      </c>
      <c r="AY130" s="201">
        <v>3.625</v>
      </c>
      <c r="AZ130" s="202">
        <v>3.425</v>
      </c>
      <c r="BA130" s="202">
        <v>3.225</v>
      </c>
      <c r="BB130" s="202">
        <v>3.025</v>
      </c>
      <c r="BC130" s="202">
        <v>2.825</v>
      </c>
      <c r="BD130" s="202">
        <v>2.6375</v>
      </c>
      <c r="BE130" s="202">
        <v>2.5375</v>
      </c>
      <c r="BF130" s="202">
        <v>2.5</v>
      </c>
      <c r="BG130" s="202">
        <v>2.45</v>
      </c>
      <c r="BH130" s="202">
        <v>2.4</v>
      </c>
      <c r="BI130" s="314">
        <v>2.175</v>
      </c>
      <c r="BJ130" s="200">
        <v>60.925</v>
      </c>
      <c r="BK130" s="205">
        <v>4.324324324324325</v>
      </c>
      <c r="BL130" s="205">
        <v>4.519774011299438</v>
      </c>
      <c r="BM130" s="205">
        <v>4.73372781065089</v>
      </c>
      <c r="BN130" s="205">
        <v>1.807228915662629</v>
      </c>
      <c r="BO130" s="205">
        <v>3.105590062111796</v>
      </c>
      <c r="BP130" s="205">
        <v>5.228758169934644</v>
      </c>
      <c r="BQ130" s="206">
        <v>5.517241379310356</v>
      </c>
      <c r="BR130" s="207">
        <v>5.839416058394176</v>
      </c>
      <c r="BS130" s="207">
        <v>6.201550387596888</v>
      </c>
      <c r="BT130" s="207">
        <v>6.611570247933884</v>
      </c>
      <c r="BU130" s="207">
        <v>7.079646017699104</v>
      </c>
      <c r="BV130" s="207">
        <v>7.109004739336489</v>
      </c>
      <c r="BW130" s="207">
        <v>3.940886699507384</v>
      </c>
      <c r="BX130" s="207">
        <v>1.500000000000012</v>
      </c>
      <c r="BY130" s="207">
        <v>2.040816326530615</v>
      </c>
      <c r="BZ130" s="207">
        <v>2.083333333333348</v>
      </c>
      <c r="CA130" s="208">
        <v>10.3448275862069</v>
      </c>
      <c r="CB130" s="205">
        <v>4.82280565116664</v>
      </c>
      <c r="CC130" s="205">
        <v>2.262841558914224</v>
      </c>
      <c r="CD130" t="s" s="110">
        <v>222</v>
      </c>
      <c r="CE130" s="209">
        <v>-1.389845000848883</v>
      </c>
      <c r="CF130" s="209">
        <v>13.20081433981046</v>
      </c>
      <c r="CG130" s="205">
        <v>51.99338204185599</v>
      </c>
      <c r="CH130" s="315">
        <v>5.3075</v>
      </c>
      <c r="CI130" s="211">
        <v>5.838250000000001</v>
      </c>
      <c r="CJ130" s="212">
        <v>5.919985500000001</v>
      </c>
      <c r="CK130" s="212">
        <v>6.002865297000001</v>
      </c>
      <c r="CL130" s="210">
        <v>6.086905411158002</v>
      </c>
      <c r="CM130" s="211">
        <v>29.155506208158</v>
      </c>
      <c r="CN130" s="208">
        <v>54.89645303739032</v>
      </c>
      <c r="CO130" s="213">
        <v>1.15</v>
      </c>
      <c r="CP130" s="214">
        <v>5.9</v>
      </c>
      <c r="CQ130" s="215">
        <v>-27.3</v>
      </c>
      <c r="CR130" s="216">
        <v>-4.8</v>
      </c>
      <c r="CS130" s="217">
        <v>-16.2</v>
      </c>
    </row>
    <row r="131" ht="11.25" customHeight="1">
      <c r="A131" t="s" s="227">
        <v>590</v>
      </c>
      <c r="B131" t="s" s="116">
        <v>591</v>
      </c>
      <c r="C131" t="s" s="116">
        <v>166</v>
      </c>
      <c r="D131" s="218">
        <v>17</v>
      </c>
      <c r="E131" s="219">
        <v>182</v>
      </c>
      <c r="F131" t="s" s="220">
        <v>129</v>
      </c>
      <c r="G131" t="s" s="221">
        <v>129</v>
      </c>
      <c r="H131" s="493">
        <v>68.78</v>
      </c>
      <c r="I131" s="223">
        <v>2.675196277987787</v>
      </c>
      <c r="J131" s="224">
        <v>0.42</v>
      </c>
      <c r="K131" s="224">
        <v>0.46</v>
      </c>
      <c r="L131" s="223">
        <v>9.523809523809534</v>
      </c>
      <c r="M131" s="226">
        <v>42965</v>
      </c>
      <c r="N131" s="226">
        <v>42969</v>
      </c>
      <c r="O131" s="226">
        <v>42983</v>
      </c>
      <c r="P131" t="s" s="227">
        <v>375</v>
      </c>
      <c r="Q131" s="85"/>
      <c r="R131" s="225">
        <v>1.84</v>
      </c>
      <c r="S131" s="228">
        <v>53.02593659942363</v>
      </c>
      <c r="T131" s="229">
        <v>14.18418251940188</v>
      </c>
      <c r="U131" s="223">
        <v>19.82132564841498</v>
      </c>
      <c r="V131" s="230">
        <v>12</v>
      </c>
      <c r="W131" s="222">
        <v>3.47</v>
      </c>
      <c r="X131" s="222">
        <v>1.97</v>
      </c>
      <c r="Y131" s="231">
        <v>0.21</v>
      </c>
      <c r="Z131" s="232">
        <v>1.48</v>
      </c>
      <c r="AA131" s="233">
        <v>7.5</v>
      </c>
      <c r="AB131" s="234">
        <v>4.9</v>
      </c>
      <c r="AC131" s="235">
        <v>60.46</v>
      </c>
      <c r="AD131" s="236">
        <v>-4.2</v>
      </c>
      <c r="AE131" s="236">
        <v>10.1</v>
      </c>
      <c r="AF131" s="237">
        <v>13</v>
      </c>
      <c r="AG131" s="238">
        <v>9689</v>
      </c>
      <c r="AH131" s="239">
        <v>0.2</v>
      </c>
      <c r="AI131" s="240">
        <v>0.89</v>
      </c>
      <c r="AJ131" t="s" s="265">
        <v>143</v>
      </c>
      <c r="AK131" s="242">
        <v>1.081685386348412</v>
      </c>
      <c r="AL131" s="243">
        <v>11.11111111111112</v>
      </c>
      <c r="AM131" s="243">
        <v>11.96227396285647</v>
      </c>
      <c r="AN131" s="243">
        <v>10.75663432482901</v>
      </c>
      <c r="AO131" s="244">
        <v>9.944328046384721</v>
      </c>
      <c r="AP131" s="241">
        <v>1.6</v>
      </c>
      <c r="AQ131" s="241">
        <v>1.44</v>
      </c>
      <c r="AR131" s="241">
        <v>1.28</v>
      </c>
      <c r="AS131" s="241">
        <v>1.14</v>
      </c>
      <c r="AT131" s="245"/>
      <c r="AU131" s="241">
        <v>1.04</v>
      </c>
      <c r="AV131" s="241">
        <v>0.96</v>
      </c>
      <c r="AW131" s="245"/>
      <c r="AX131" s="246">
        <v>0.88</v>
      </c>
      <c r="AY131" s="247">
        <v>0.8</v>
      </c>
      <c r="AZ131" s="248">
        <v>0.72</v>
      </c>
      <c r="BA131" s="248">
        <v>0.66</v>
      </c>
      <c r="BB131" s="248">
        <v>0.62</v>
      </c>
      <c r="BC131" s="248">
        <v>0.5600000000000001</v>
      </c>
      <c r="BD131" s="248">
        <v>0.48</v>
      </c>
      <c r="BE131" s="248">
        <v>0.42</v>
      </c>
      <c r="BF131" s="248">
        <v>0.385</v>
      </c>
      <c r="BG131" s="317">
        <v>0</v>
      </c>
      <c r="BH131" s="317">
        <v>0</v>
      </c>
      <c r="BI131" s="401">
        <v>0</v>
      </c>
      <c r="BJ131" s="246">
        <v>12.985</v>
      </c>
      <c r="BK131" s="250">
        <v>11.11111111111112</v>
      </c>
      <c r="BL131" s="250">
        <v>12.5</v>
      </c>
      <c r="BM131" s="250">
        <v>12.28070175438598</v>
      </c>
      <c r="BN131" s="250">
        <v>9.615384615384603</v>
      </c>
      <c r="BO131" s="250">
        <v>8.333333333333348</v>
      </c>
      <c r="BP131" s="250">
        <v>9.090909090909083</v>
      </c>
      <c r="BQ131" s="251">
        <v>9.999999999999986</v>
      </c>
      <c r="BR131" s="252">
        <v>11.11111111111112</v>
      </c>
      <c r="BS131" s="252">
        <v>9.090909090909083</v>
      </c>
      <c r="BT131" s="252">
        <v>6.451612903225823</v>
      </c>
      <c r="BU131" s="252">
        <v>10.7142857142857</v>
      </c>
      <c r="BV131" s="252">
        <v>16.66666666666667</v>
      </c>
      <c r="BW131" s="252">
        <v>14.28571428571428</v>
      </c>
      <c r="BX131" s="252">
        <v>9.090909090909083</v>
      </c>
      <c r="BY131" s="252">
        <v>0</v>
      </c>
      <c r="BZ131" s="252">
        <v>0</v>
      </c>
      <c r="CA131" s="253">
        <v>0</v>
      </c>
      <c r="CB131" s="250">
        <v>8.843685221643875</v>
      </c>
      <c r="CC131" s="250">
        <v>4.681055327407229</v>
      </c>
      <c r="CD131" t="s" s="116">
        <v>157</v>
      </c>
      <c r="CE131" s="254">
        <v>-6.38949504559819</v>
      </c>
      <c r="CF131" s="254">
        <v>13.43183060281679</v>
      </c>
      <c r="CG131" s="250">
        <v>77.84118517113521</v>
      </c>
      <c r="CH131" s="255">
        <v>1.6784</v>
      </c>
      <c r="CI131" s="256">
        <v>1.84624</v>
      </c>
      <c r="CJ131" s="257">
        <v>2.030864</v>
      </c>
      <c r="CK131" s="257">
        <v>2.2339504</v>
      </c>
      <c r="CL131" s="258">
        <v>2.457345440000001</v>
      </c>
      <c r="CM131" s="256">
        <v>10.24679984</v>
      </c>
      <c r="CN131" s="253">
        <v>14.89793521372492</v>
      </c>
      <c r="CO131" s="259">
        <v>1.07</v>
      </c>
      <c r="CP131" s="260">
        <v>12</v>
      </c>
      <c r="CQ131" s="261">
        <v>-17.9</v>
      </c>
      <c r="CR131" s="262">
        <v>-4.4</v>
      </c>
      <c r="CS131" s="263">
        <v>-8.5</v>
      </c>
    </row>
    <row r="132" ht="11.25" customHeight="1">
      <c r="A132" t="s" s="116">
        <v>1218</v>
      </c>
      <c r="B132" t="s" s="116">
        <v>1219</v>
      </c>
      <c r="C132" t="s" s="227">
        <v>128</v>
      </c>
      <c r="D132" s="218">
        <v>6</v>
      </c>
      <c r="E132" s="85">
        <v>604</v>
      </c>
      <c r="F132" t="s" s="220">
        <v>55</v>
      </c>
      <c r="G132" t="s" s="221">
        <v>55</v>
      </c>
      <c r="H132" s="493">
        <v>58</v>
      </c>
      <c r="I132" s="223">
        <v>2.275862068965517</v>
      </c>
      <c r="J132" s="224">
        <v>0.32</v>
      </c>
      <c r="K132" s="224">
        <v>0.33</v>
      </c>
      <c r="L132" s="223">
        <v>3.125</v>
      </c>
      <c r="M132" s="323">
        <v>42717</v>
      </c>
      <c r="N132" s="323">
        <v>42719</v>
      </c>
      <c r="O132" s="323">
        <v>42736</v>
      </c>
      <c r="P132" t="s" s="227">
        <v>177</v>
      </c>
      <c r="Q132" s="325"/>
      <c r="R132" s="225">
        <v>1.32</v>
      </c>
      <c r="S132" s="228">
        <v>34.82849604221636</v>
      </c>
      <c r="T132" s="229">
        <v>-2.418576196723599</v>
      </c>
      <c r="U132" s="223">
        <v>15.30343007915567</v>
      </c>
      <c r="V132" s="230">
        <v>12</v>
      </c>
      <c r="W132" s="222">
        <v>3.79</v>
      </c>
      <c r="X132" t="s" s="399">
        <v>143</v>
      </c>
      <c r="Y132" s="231">
        <v>2.32</v>
      </c>
      <c r="Z132" s="232">
        <v>1.4</v>
      </c>
      <c r="AA132" s="233">
        <v>9.699999999999999</v>
      </c>
      <c r="AB132" s="234">
        <v>5.7</v>
      </c>
      <c r="AC132" t="s" s="422">
        <v>143</v>
      </c>
      <c r="AD132" s="236">
        <v>0.9</v>
      </c>
      <c r="AE132" t="s" s="416">
        <v>143</v>
      </c>
      <c r="AF132" s="237">
        <v>1</v>
      </c>
      <c r="AG132" s="238">
        <v>208</v>
      </c>
      <c r="AH132" s="239">
        <v>7.2</v>
      </c>
      <c r="AI132" s="240">
        <v>1.05</v>
      </c>
      <c r="AJ132" s="241">
        <v>5.62345797350076</v>
      </c>
      <c r="AK132" s="242">
        <v>3.764954750804488</v>
      </c>
      <c r="AL132" s="243">
        <v>6.666666666666665</v>
      </c>
      <c r="AM132" s="243">
        <v>3.3357652893651</v>
      </c>
      <c r="AN132" s="243">
        <v>5.061112176150684</v>
      </c>
      <c r="AO132" s="244">
        <v>1.344269057966563</v>
      </c>
      <c r="AP132" s="241">
        <v>1.28</v>
      </c>
      <c r="AQ132" s="321">
        <v>1.2</v>
      </c>
      <c r="AR132" s="241">
        <v>1.18</v>
      </c>
      <c r="AS132" s="321">
        <v>1.16</v>
      </c>
      <c r="AT132" s="245"/>
      <c r="AU132" s="241">
        <v>1.05</v>
      </c>
      <c r="AV132" s="321">
        <v>1</v>
      </c>
      <c r="AW132" s="245"/>
      <c r="AX132" s="583">
        <v>1</v>
      </c>
      <c r="AY132" s="394">
        <v>1.12</v>
      </c>
      <c r="AZ132" s="317">
        <v>1.24</v>
      </c>
      <c r="BA132" s="248">
        <v>1.24</v>
      </c>
      <c r="BB132" s="248">
        <v>1.12</v>
      </c>
      <c r="BC132" s="248">
        <v>0.97</v>
      </c>
      <c r="BD132" s="248">
        <v>0.86</v>
      </c>
      <c r="BE132" s="248">
        <v>0.68</v>
      </c>
      <c r="BF132" s="248">
        <v>0.61</v>
      </c>
      <c r="BG132" s="248">
        <v>0.57</v>
      </c>
      <c r="BH132" s="248">
        <v>0.52</v>
      </c>
      <c r="BI132" s="249">
        <v>0.47</v>
      </c>
      <c r="BJ132" s="246">
        <v>17.27</v>
      </c>
      <c r="BK132" s="250">
        <v>6.666666666666665</v>
      </c>
      <c r="BL132" s="250">
        <v>1.694915254237284</v>
      </c>
      <c r="BM132" s="250">
        <v>1.724137931034475</v>
      </c>
      <c r="BN132" s="250">
        <v>10.47619047619046</v>
      </c>
      <c r="BO132" s="250">
        <v>5</v>
      </c>
      <c r="BP132" s="250">
        <v>0</v>
      </c>
      <c r="BQ132" s="251">
        <v>0</v>
      </c>
      <c r="BR132" s="252">
        <v>0</v>
      </c>
      <c r="BS132" s="252">
        <v>0</v>
      </c>
      <c r="BT132" s="252">
        <v>10.7142857142857</v>
      </c>
      <c r="BU132" s="252">
        <v>15.46391752577321</v>
      </c>
      <c r="BV132" s="252">
        <v>12.79069767441861</v>
      </c>
      <c r="BW132" s="252">
        <v>26.47058823529411</v>
      </c>
      <c r="BX132" s="252">
        <v>11.47540983606559</v>
      </c>
      <c r="BY132" s="252">
        <v>7.017543859649122</v>
      </c>
      <c r="BZ132" s="252">
        <v>9.615384615384603</v>
      </c>
      <c r="CA132" s="253">
        <v>10.63829787234043</v>
      </c>
      <c r="CB132" s="250">
        <v>7.632237391843544</v>
      </c>
      <c r="CC132" s="250">
        <v>6.858036072639996</v>
      </c>
      <c r="CD132" t="s" s="116">
        <v>132</v>
      </c>
      <c r="CE132" s="254">
        <v>-7.966455834039472</v>
      </c>
      <c r="CF132" s="254">
        <v>7.336974245116201</v>
      </c>
      <c r="CG132" s="250">
        <v>46.35933267885908</v>
      </c>
      <c r="CH132" s="255">
        <v>1.35296</v>
      </c>
      <c r="CI132" s="256">
        <v>1.3935488</v>
      </c>
      <c r="CJ132" s="257">
        <v>1.435355264</v>
      </c>
      <c r="CK132" s="257">
        <v>1.478415921920</v>
      </c>
      <c r="CL132" s="258">
        <v>1.5227683995776</v>
      </c>
      <c r="CM132" s="256">
        <v>7.1830483854976</v>
      </c>
      <c r="CN132" s="253">
        <v>12.38456618189242</v>
      </c>
      <c r="CO132" s="259">
        <v>0.96</v>
      </c>
      <c r="CP132" s="260">
        <v>41.5</v>
      </c>
      <c r="CQ132" s="261">
        <v>-4.3</v>
      </c>
      <c r="CR132" s="260">
        <v>9.300000000000001</v>
      </c>
      <c r="CS132" s="261">
        <v>18.3</v>
      </c>
    </row>
    <row r="133" ht="11.25" customHeight="1">
      <c r="A133" t="s" s="116">
        <v>592</v>
      </c>
      <c r="B133" t="s" s="116">
        <v>593</v>
      </c>
      <c r="C133" t="s" s="116">
        <v>594</v>
      </c>
      <c r="D133" s="218">
        <v>19</v>
      </c>
      <c r="E133" s="219">
        <v>162</v>
      </c>
      <c r="F133" t="s" s="220">
        <v>129</v>
      </c>
      <c r="G133" t="s" s="221">
        <v>129</v>
      </c>
      <c r="H133" s="493">
        <v>78.53</v>
      </c>
      <c r="I133" s="223">
        <v>2.292117662039985</v>
      </c>
      <c r="J133" s="318">
        <v>0.43</v>
      </c>
      <c r="K133" s="318">
        <v>0.45</v>
      </c>
      <c r="L133" s="223">
        <v>4.651162790697683</v>
      </c>
      <c r="M133" s="323">
        <v>42719</v>
      </c>
      <c r="N133" s="323">
        <v>42723</v>
      </c>
      <c r="O133" s="323">
        <v>42734</v>
      </c>
      <c r="P133" t="s" s="227">
        <v>186</v>
      </c>
      <c r="Q133" s="316"/>
      <c r="R133" s="225">
        <v>1.8</v>
      </c>
      <c r="S133" s="228">
        <v>52.78592375366568</v>
      </c>
      <c r="T133" s="229">
        <v>191.114956483797</v>
      </c>
      <c r="U133" s="223">
        <v>23.02932551319648</v>
      </c>
      <c r="V133" s="230">
        <v>12</v>
      </c>
      <c r="W133" s="222">
        <v>3.41</v>
      </c>
      <c r="X133" s="222">
        <v>3.88</v>
      </c>
      <c r="Y133" s="231">
        <v>0.79</v>
      </c>
      <c r="Z133" s="232">
        <v>8.279999999999999</v>
      </c>
      <c r="AA133" s="233">
        <v>37.4</v>
      </c>
      <c r="AB133" s="234">
        <v>2.4</v>
      </c>
      <c r="AC133" s="235">
        <v>11.34</v>
      </c>
      <c r="AD133" s="236">
        <v>6.5</v>
      </c>
      <c r="AE133" s="236">
        <v>5.94</v>
      </c>
      <c r="AF133" s="237">
        <v>31</v>
      </c>
      <c r="AG133" s="238">
        <v>10993</v>
      </c>
      <c r="AH133" s="239">
        <v>0.6</v>
      </c>
      <c r="AI133" s="240">
        <v>1.06</v>
      </c>
      <c r="AJ133" s="241">
        <v>1.186824427580663</v>
      </c>
      <c r="AK133" s="242">
        <v>0.6009099571686844</v>
      </c>
      <c r="AL133" s="243">
        <v>10.828025477707</v>
      </c>
      <c r="AM133" s="243">
        <v>7.516158172778442</v>
      </c>
      <c r="AN133" s="243">
        <v>7.714358779274311</v>
      </c>
      <c r="AO133" s="244">
        <v>12.83779489296892</v>
      </c>
      <c r="AP133" s="241">
        <v>1.74</v>
      </c>
      <c r="AQ133" s="241">
        <v>1.57</v>
      </c>
      <c r="AR133" s="241">
        <v>1.43</v>
      </c>
      <c r="AS133" s="321">
        <v>1.4</v>
      </c>
      <c r="AT133" s="245"/>
      <c r="AU133" s="241">
        <v>1.34</v>
      </c>
      <c r="AV133" s="241">
        <v>1.2</v>
      </c>
      <c r="AW133" t="s" s="266">
        <v>112</v>
      </c>
      <c r="AX133" s="246">
        <v>1.04</v>
      </c>
      <c r="AY133" s="247">
        <v>0.96</v>
      </c>
      <c r="AZ133" s="248">
        <v>0.88</v>
      </c>
      <c r="BA133" s="248">
        <v>0.72</v>
      </c>
      <c r="BB133" s="248">
        <v>0.52</v>
      </c>
      <c r="BC133" s="248">
        <v>0.3</v>
      </c>
      <c r="BD133" s="248">
        <v>0.24</v>
      </c>
      <c r="BE133" s="248">
        <v>0.16</v>
      </c>
      <c r="BF133" s="248">
        <v>0.12</v>
      </c>
      <c r="BG133" s="248">
        <v>0.1</v>
      </c>
      <c r="BH133" s="248">
        <v>0.08</v>
      </c>
      <c r="BI133" s="249">
        <v>0.07000000000000001</v>
      </c>
      <c r="BJ133" s="246">
        <v>13.87</v>
      </c>
      <c r="BK133" s="250">
        <v>10.828025477707</v>
      </c>
      <c r="BL133" s="250">
        <v>9.790209790209792</v>
      </c>
      <c r="BM133" s="250">
        <v>2.142857142857135</v>
      </c>
      <c r="BN133" s="250">
        <v>4.477611940298498</v>
      </c>
      <c r="BO133" s="250">
        <v>11.66666666666667</v>
      </c>
      <c r="BP133" s="250">
        <v>15.38461538461537</v>
      </c>
      <c r="BQ133" s="251">
        <v>8.333333333333348</v>
      </c>
      <c r="BR133" s="252">
        <v>9.090909090909083</v>
      </c>
      <c r="BS133" s="252">
        <v>22.22222222222223</v>
      </c>
      <c r="BT133" s="252">
        <v>38.46153846153846</v>
      </c>
      <c r="BU133" s="252">
        <v>73.33333333333334</v>
      </c>
      <c r="BV133" s="252">
        <v>25</v>
      </c>
      <c r="BW133" s="252">
        <v>50</v>
      </c>
      <c r="BX133" s="252">
        <v>33.33333333333335</v>
      </c>
      <c r="BY133" s="252">
        <v>20</v>
      </c>
      <c r="BZ133" s="252">
        <v>25</v>
      </c>
      <c r="CA133" s="253">
        <v>14.28571428571428</v>
      </c>
      <c r="CB133" s="250">
        <v>21.96178649780815</v>
      </c>
      <c r="CC133" s="250">
        <v>17.78841040574717</v>
      </c>
      <c r="CD133" t="s" s="116">
        <v>137</v>
      </c>
      <c r="CE133" s="254">
        <v>-13.02284907188218</v>
      </c>
      <c r="CF133" s="254">
        <v>10.00647644131429</v>
      </c>
      <c r="CG133" s="250">
        <v>67.239314944689</v>
      </c>
      <c r="CH133" s="255">
        <v>1.78176</v>
      </c>
      <c r="CI133" s="256">
        <v>1.959936</v>
      </c>
      <c r="CJ133" s="257">
        <v>2.0763561984</v>
      </c>
      <c r="CK133" s="257">
        <v>2.19969175658496</v>
      </c>
      <c r="CL133" s="258">
        <v>2.330353446926106</v>
      </c>
      <c r="CM133" s="256">
        <v>10.34809740191107</v>
      </c>
      <c r="CN133" s="253">
        <v>13.17725379079469</v>
      </c>
      <c r="CO133" s="259">
        <v>0.46</v>
      </c>
      <c r="CP133" s="260">
        <v>23.8</v>
      </c>
      <c r="CQ133" s="261">
        <v>-3.2</v>
      </c>
      <c r="CR133" s="262">
        <v>5.8</v>
      </c>
      <c r="CS133" s="263">
        <v>7.9</v>
      </c>
    </row>
    <row r="134" ht="11.25" customHeight="1">
      <c r="A134" t="s" s="146">
        <v>203</v>
      </c>
      <c r="B134" t="s" s="146">
        <v>204</v>
      </c>
      <c r="C134" t="s" s="146">
        <v>185</v>
      </c>
      <c r="D134" s="267">
        <v>46</v>
      </c>
      <c r="E134" s="219">
        <v>34</v>
      </c>
      <c r="F134" t="s" s="151">
        <v>55</v>
      </c>
      <c r="G134" t="s" s="152">
        <v>141</v>
      </c>
      <c r="H134" s="268">
        <v>327.07</v>
      </c>
      <c r="I134" s="269">
        <v>0.3179747454673312</v>
      </c>
      <c r="J134" s="270">
        <v>0.24</v>
      </c>
      <c r="K134" s="270">
        <v>0.26</v>
      </c>
      <c r="L134" s="271">
        <v>8.333333333333348</v>
      </c>
      <c r="M134" s="554">
        <v>42565</v>
      </c>
      <c r="N134" s="554">
        <v>42569</v>
      </c>
      <c r="O134" s="554">
        <v>42580</v>
      </c>
      <c r="P134" t="s" s="273">
        <v>205</v>
      </c>
      <c r="Q134" t="s" s="726">
        <v>206</v>
      </c>
      <c r="R134" s="271">
        <v>1.04</v>
      </c>
      <c r="S134" s="275">
        <v>13.70223978919631</v>
      </c>
      <c r="T134" s="276">
        <v>377.3992024879026</v>
      </c>
      <c r="U134" s="269">
        <v>43.09222661396574</v>
      </c>
      <c r="V134" s="277">
        <v>12</v>
      </c>
      <c r="W134" s="268">
        <v>7.59</v>
      </c>
      <c r="X134" s="268">
        <v>3.67</v>
      </c>
      <c r="Y134" s="278">
        <v>6.13</v>
      </c>
      <c r="Z134" s="279">
        <v>11.9</v>
      </c>
      <c r="AA134" s="280">
        <v>31.5</v>
      </c>
      <c r="AB134" s="281">
        <v>297.2</v>
      </c>
      <c r="AC134" s="282">
        <v>9.710000000000001</v>
      </c>
      <c r="AD134" s="283">
        <v>13.8</v>
      </c>
      <c r="AE134" s="283">
        <v>11.75</v>
      </c>
      <c r="AF134" s="284">
        <v>20</v>
      </c>
      <c r="AG134" s="285">
        <v>23768</v>
      </c>
      <c r="AH134" s="286">
        <v>0.2</v>
      </c>
      <c r="AI134" s="287">
        <v>0.8100000000000001</v>
      </c>
      <c r="AJ134" s="288">
        <v>0.4497917250961084</v>
      </c>
      <c r="AK134" s="289">
        <v>0.9766289786442793</v>
      </c>
      <c r="AL134" s="290">
        <v>8.695652173913038</v>
      </c>
      <c r="AM134" s="290">
        <v>6.838729749854222</v>
      </c>
      <c r="AN134" s="290">
        <v>6.207125806326297</v>
      </c>
      <c r="AO134" s="291">
        <v>6.355664169358155</v>
      </c>
      <c r="AP134" s="288">
        <v>1</v>
      </c>
      <c r="AQ134" s="288">
        <v>0.92</v>
      </c>
      <c r="AR134" s="288">
        <v>0.86</v>
      </c>
      <c r="AS134" s="288">
        <v>0.82</v>
      </c>
      <c r="AT134" s="292"/>
      <c r="AU134" s="288">
        <v>0.78</v>
      </c>
      <c r="AV134" s="288">
        <v>0.74</v>
      </c>
      <c r="AW134" s="292"/>
      <c r="AX134" s="293">
        <v>0.7</v>
      </c>
      <c r="AY134" s="294">
        <v>0.68</v>
      </c>
      <c r="AZ134" s="295">
        <v>0.62</v>
      </c>
      <c r="BA134" s="295">
        <v>0.58</v>
      </c>
      <c r="BB134" s="295">
        <v>0.54</v>
      </c>
      <c r="BC134" s="295">
        <v>0.5</v>
      </c>
      <c r="BD134" s="295">
        <v>0.47</v>
      </c>
      <c r="BE134" s="295">
        <v>0.45</v>
      </c>
      <c r="BF134" s="295">
        <v>0.43</v>
      </c>
      <c r="BG134" s="426">
        <v>0.42</v>
      </c>
      <c r="BH134" s="295">
        <v>0.41</v>
      </c>
      <c r="BI134" s="296">
        <v>0.39</v>
      </c>
      <c r="BJ134" s="293">
        <v>11.31</v>
      </c>
      <c r="BK134" s="297">
        <v>8.695652173913038</v>
      </c>
      <c r="BL134" s="297">
        <v>6.976744186046524</v>
      </c>
      <c r="BM134" s="297">
        <v>4.878048780487809</v>
      </c>
      <c r="BN134" s="297">
        <v>5.12820512820511</v>
      </c>
      <c r="BO134" s="297">
        <v>5.405405405405417</v>
      </c>
      <c r="BP134" s="297">
        <v>5.714285714285716</v>
      </c>
      <c r="BQ134" s="298">
        <v>2.941176470588225</v>
      </c>
      <c r="BR134" s="299">
        <v>9.677419354838722</v>
      </c>
      <c r="BS134" s="299">
        <v>6.896551724137945</v>
      </c>
      <c r="BT134" s="299">
        <v>7.407407407407396</v>
      </c>
      <c r="BU134" s="299">
        <v>8.000000000000007</v>
      </c>
      <c r="BV134" s="299">
        <v>6.382978723404253</v>
      </c>
      <c r="BW134" s="299">
        <v>4.444444444444429</v>
      </c>
      <c r="BX134" s="299">
        <v>4.651162790697683</v>
      </c>
      <c r="BY134" s="299">
        <v>2.380952380952372</v>
      </c>
      <c r="BZ134" s="299">
        <v>2.439024390243905</v>
      </c>
      <c r="CA134" s="300">
        <v>5.12820512820511</v>
      </c>
      <c r="CB134" s="297">
        <v>5.71456848254492</v>
      </c>
      <c r="CC134" s="297">
        <v>2.027426918495358</v>
      </c>
      <c r="CD134" t="s" s="146">
        <v>188</v>
      </c>
      <c r="CE134" s="301">
        <v>-36.56712606217211</v>
      </c>
      <c r="CF134" s="301">
        <v>6.525100551793628</v>
      </c>
      <c r="CG134" s="297">
        <v>72.83809021734879</v>
      </c>
      <c r="CH134" s="302">
        <v>1.1</v>
      </c>
      <c r="CI134" s="303">
        <v>1.20681</v>
      </c>
      <c r="CJ134" s="304">
        <v>1.327491</v>
      </c>
      <c r="CK134" s="304">
        <v>1.4602401</v>
      </c>
      <c r="CL134" s="305">
        <v>1.60626411</v>
      </c>
      <c r="CM134" s="303">
        <v>6.700805210000001</v>
      </c>
      <c r="CN134" s="300">
        <v>2.048737337572997</v>
      </c>
      <c r="CO134" s="306">
        <v>0.53</v>
      </c>
      <c r="CP134" s="307">
        <v>60.6</v>
      </c>
      <c r="CQ134" s="308">
        <v>-1</v>
      </c>
      <c r="CR134" s="309">
        <v>1.6</v>
      </c>
      <c r="CS134" s="310">
        <v>11.8</v>
      </c>
    </row>
    <row r="135" ht="11.25" customHeight="1">
      <c r="A135" t="s" s="173">
        <v>1220</v>
      </c>
      <c r="B135" t="s" s="110">
        <v>1221</v>
      </c>
      <c r="C135" t="s" s="110">
        <v>150</v>
      </c>
      <c r="D135" s="174">
        <v>6</v>
      </c>
      <c r="E135" s="85">
        <v>652</v>
      </c>
      <c r="F135" t="s" s="118">
        <v>129</v>
      </c>
      <c r="G135" t="s" s="113">
        <v>129</v>
      </c>
      <c r="H135" s="495">
        <v>60.96</v>
      </c>
      <c r="I135" s="177">
        <v>2.066929133858268</v>
      </c>
      <c r="J135" s="311">
        <v>0.3</v>
      </c>
      <c r="K135" s="311">
        <v>0.315</v>
      </c>
      <c r="L135" s="177">
        <v>5</v>
      </c>
      <c r="M135" s="179">
        <v>42879</v>
      </c>
      <c r="N135" s="179">
        <v>42881</v>
      </c>
      <c r="O135" s="179">
        <v>42895</v>
      </c>
      <c r="P135" t="s" s="173">
        <v>271</v>
      </c>
      <c r="Q135" s="492"/>
      <c r="R135" s="180">
        <v>1.26</v>
      </c>
      <c r="S135" s="181">
        <v>35.49295774647888</v>
      </c>
      <c r="T135" s="182">
        <v>45.3974962813412</v>
      </c>
      <c r="U135" s="177">
        <v>17.17183098591549</v>
      </c>
      <c r="V135" s="183">
        <v>9</v>
      </c>
      <c r="W135" s="176">
        <v>3.55</v>
      </c>
      <c r="X135" s="176">
        <v>1.84</v>
      </c>
      <c r="Y135" s="184">
        <v>1.45</v>
      </c>
      <c r="Z135" s="185">
        <v>2.77</v>
      </c>
      <c r="AA135" s="186">
        <v>17.4</v>
      </c>
      <c r="AB135" s="187">
        <v>144.1</v>
      </c>
      <c r="AC135" s="188">
        <v>8.92</v>
      </c>
      <c r="AD135" s="189">
        <v>-3.2</v>
      </c>
      <c r="AE135" s="189">
        <v>9.33</v>
      </c>
      <c r="AF135" s="190">
        <v>7</v>
      </c>
      <c r="AG135" s="191">
        <v>3784</v>
      </c>
      <c r="AH135" s="192">
        <v>1.1</v>
      </c>
      <c r="AI135" s="193">
        <v>0.6899999999999999</v>
      </c>
      <c r="AJ135" t="s" s="338">
        <v>143</v>
      </c>
      <c r="AK135" s="195">
        <v>1.701201463456767</v>
      </c>
      <c r="AL135" s="196">
        <v>27.27272727272729</v>
      </c>
      <c r="AM135" s="196">
        <v>11.86889420813968</v>
      </c>
      <c r="AN135" s="196">
        <v>9.238846414037315</v>
      </c>
      <c r="AO135" s="197">
        <v>5.430777372636619</v>
      </c>
      <c r="AP135" s="194">
        <v>1.12</v>
      </c>
      <c r="AQ135" s="198">
        <v>0.88</v>
      </c>
      <c r="AR135" s="194">
        <v>0.86</v>
      </c>
      <c r="AS135" s="198">
        <v>0.8</v>
      </c>
      <c r="AT135" s="199"/>
      <c r="AU135" s="194">
        <v>0.78</v>
      </c>
      <c r="AV135" s="198">
        <v>0.72</v>
      </c>
      <c r="AW135" s="199"/>
      <c r="AX135" s="398">
        <v>0.72</v>
      </c>
      <c r="AY135" s="370">
        <v>0.72</v>
      </c>
      <c r="AZ135" s="203">
        <v>0.72</v>
      </c>
      <c r="BA135" s="203">
        <v>0.72</v>
      </c>
      <c r="BB135" s="202">
        <v>0.66</v>
      </c>
      <c r="BC135" s="203">
        <v>0.64</v>
      </c>
      <c r="BD135" s="202">
        <v>0.61</v>
      </c>
      <c r="BE135" s="202">
        <v>0.5600000000000001</v>
      </c>
      <c r="BF135" s="203">
        <v>0.52</v>
      </c>
      <c r="BG135" s="202">
        <v>0.5</v>
      </c>
      <c r="BH135" s="203">
        <v>0.44</v>
      </c>
      <c r="BI135" s="204">
        <v>0.44</v>
      </c>
      <c r="BJ135" s="200">
        <v>12.41</v>
      </c>
      <c r="BK135" s="205">
        <v>27.27272727272729</v>
      </c>
      <c r="BL135" s="205">
        <v>2.325581395348841</v>
      </c>
      <c r="BM135" s="205">
        <v>7.5</v>
      </c>
      <c r="BN135" s="205">
        <v>2.564102564102577</v>
      </c>
      <c r="BO135" s="205">
        <v>8.333333333333348</v>
      </c>
      <c r="BP135" s="205">
        <v>0</v>
      </c>
      <c r="BQ135" s="206">
        <v>0</v>
      </c>
      <c r="BR135" s="207">
        <v>0</v>
      </c>
      <c r="BS135" s="207">
        <v>0</v>
      </c>
      <c r="BT135" s="207">
        <v>9.090909090909083</v>
      </c>
      <c r="BU135" s="207">
        <v>3.125</v>
      </c>
      <c r="BV135" s="207">
        <v>4.918032786885251</v>
      </c>
      <c r="BW135" s="207">
        <v>8.92857142857142</v>
      </c>
      <c r="BX135" s="207">
        <v>7.692307692307709</v>
      </c>
      <c r="BY135" s="207">
        <v>4</v>
      </c>
      <c r="BZ135" s="207">
        <v>13.63636363636365</v>
      </c>
      <c r="CA135" s="208">
        <v>0</v>
      </c>
      <c r="CB135" s="205">
        <v>5.84628995297348</v>
      </c>
      <c r="CC135" s="205">
        <v>6.676882597193586</v>
      </c>
      <c r="CD135" t="s" s="110">
        <v>152</v>
      </c>
      <c r="CE135" s="209">
        <v>-5.866055438019911</v>
      </c>
      <c r="CF135" s="209">
        <v>11.30577554789558</v>
      </c>
      <c r="CG135" s="205">
        <v>66.33647799658426</v>
      </c>
      <c r="CH135" s="315">
        <v>1.232</v>
      </c>
      <c r="CI135" s="211">
        <v>1.3418944</v>
      </c>
      <c r="CJ135" s="212">
        <v>1.467093147520</v>
      </c>
      <c r="CK135" s="212">
        <v>1.603972938183616</v>
      </c>
      <c r="CL135" s="210">
        <v>1.753623613316147</v>
      </c>
      <c r="CM135" s="211">
        <v>7.398584099019764</v>
      </c>
      <c r="CN135" s="208">
        <v>12.13678493933688</v>
      </c>
      <c r="CO135" s="213">
        <v>1.09</v>
      </c>
      <c r="CP135" s="214">
        <v>27</v>
      </c>
      <c r="CQ135" s="215">
        <v>-0.6</v>
      </c>
      <c r="CR135" s="214">
        <v>9.699999999999999</v>
      </c>
      <c r="CS135" s="215">
        <v>9.800000000000001</v>
      </c>
    </row>
    <row r="136" ht="11.25" customHeight="1">
      <c r="A136" t="s" s="116">
        <v>1222</v>
      </c>
      <c r="B136" t="s" s="116">
        <v>1223</v>
      </c>
      <c r="C136" t="s" s="227">
        <v>1224</v>
      </c>
      <c r="D136" s="218">
        <v>6</v>
      </c>
      <c r="E136" s="85">
        <v>696</v>
      </c>
      <c r="F136" t="s" s="220">
        <v>129</v>
      </c>
      <c r="G136" t="s" s="221">
        <v>129</v>
      </c>
      <c r="H136" s="493">
        <v>73.7</v>
      </c>
      <c r="I136" s="223">
        <v>1.289009497964722</v>
      </c>
      <c r="J136" s="224">
        <v>0.9</v>
      </c>
      <c r="K136" s="224">
        <v>0.95</v>
      </c>
      <c r="L136" s="223">
        <v>5.555555555555558</v>
      </c>
      <c r="M136" s="226">
        <v>43055</v>
      </c>
      <c r="N136" s="226">
        <v>43056</v>
      </c>
      <c r="O136" s="226">
        <v>43077</v>
      </c>
      <c r="P136" t="s" s="227">
        <v>212</v>
      </c>
      <c r="Q136" t="s" s="227">
        <v>44</v>
      </c>
      <c r="R136" s="225">
        <v>0.95</v>
      </c>
      <c r="S136" s="228">
        <v>45.89371980676329</v>
      </c>
      <c r="T136" s="229">
        <v>186.3005563883843</v>
      </c>
      <c r="U136" s="223">
        <v>35.60386473429952</v>
      </c>
      <c r="V136" s="230">
        <v>10</v>
      </c>
      <c r="W136" s="222">
        <v>2.07</v>
      </c>
      <c r="X136" s="222">
        <v>1.72</v>
      </c>
      <c r="Y136" s="231">
        <v>1.2</v>
      </c>
      <c r="Z136" s="232">
        <v>5.18</v>
      </c>
      <c r="AA136" s="233">
        <v>15.8</v>
      </c>
      <c r="AB136" s="234">
        <v>39.2</v>
      </c>
      <c r="AC136" s="235">
        <v>37.52</v>
      </c>
      <c r="AD136" s="236">
        <v>23.8</v>
      </c>
      <c r="AE136" s="236">
        <v>20.7</v>
      </c>
      <c r="AF136" s="237">
        <v>5</v>
      </c>
      <c r="AG136" s="238">
        <v>1254</v>
      </c>
      <c r="AH136" s="239">
        <v>0.1</v>
      </c>
      <c r="AI136" s="240">
        <v>0.16</v>
      </c>
      <c r="AJ136" s="241">
        <v>0.4349126663862806</v>
      </c>
      <c r="AK136" s="242">
        <v>0.9501220236820588</v>
      </c>
      <c r="AL136" s="243">
        <v>12.5</v>
      </c>
      <c r="AM136" s="243">
        <v>8.738037300289214</v>
      </c>
      <c r="AN136" s="243">
        <v>10.35092145999348</v>
      </c>
      <c r="AO136" s="244">
        <v>10.89430746998159</v>
      </c>
      <c r="AP136" s="241">
        <v>0.9</v>
      </c>
      <c r="AQ136" s="241">
        <v>0.8</v>
      </c>
      <c r="AR136" s="241">
        <v>0.75</v>
      </c>
      <c r="AS136" s="241">
        <v>0.7</v>
      </c>
      <c r="AT136" s="245"/>
      <c r="AU136" s="241">
        <v>0.65</v>
      </c>
      <c r="AV136" s="321">
        <v>0.55</v>
      </c>
      <c r="AW136" s="245"/>
      <c r="AX136" s="246">
        <v>0.55</v>
      </c>
      <c r="AY136" s="247">
        <v>0.5</v>
      </c>
      <c r="AZ136" s="317">
        <v>0.35</v>
      </c>
      <c r="BA136" s="248">
        <v>0.35</v>
      </c>
      <c r="BB136" s="317">
        <v>0.32</v>
      </c>
      <c r="BC136" s="248">
        <v>0.32</v>
      </c>
      <c r="BD136" s="248">
        <v>0.3</v>
      </c>
      <c r="BE136" s="248">
        <v>0.25</v>
      </c>
      <c r="BF136" s="248">
        <v>0.2</v>
      </c>
      <c r="BG136" s="317">
        <v>0</v>
      </c>
      <c r="BH136" s="317">
        <v>0</v>
      </c>
      <c r="BI136" s="401">
        <v>0</v>
      </c>
      <c r="BJ136" s="246">
        <v>7.49</v>
      </c>
      <c r="BK136" s="250">
        <v>12.5</v>
      </c>
      <c r="BL136" s="250">
        <v>6.666666666666665</v>
      </c>
      <c r="BM136" s="250">
        <v>7.14285714285714</v>
      </c>
      <c r="BN136" s="250">
        <v>7.692307692307687</v>
      </c>
      <c r="BO136" s="250">
        <v>18.18181818181817</v>
      </c>
      <c r="BP136" s="250">
        <v>0</v>
      </c>
      <c r="BQ136" s="251">
        <v>10</v>
      </c>
      <c r="BR136" s="252">
        <v>42.85714285714286</v>
      </c>
      <c r="BS136" s="252">
        <v>0</v>
      </c>
      <c r="BT136" s="252">
        <v>9.375</v>
      </c>
      <c r="BU136" s="252">
        <v>0</v>
      </c>
      <c r="BV136" s="252">
        <v>6.666666666666665</v>
      </c>
      <c r="BW136" s="252">
        <v>20</v>
      </c>
      <c r="BX136" s="252">
        <v>25</v>
      </c>
      <c r="BY136" s="252">
        <v>0</v>
      </c>
      <c r="BZ136" s="252">
        <v>0</v>
      </c>
      <c r="CA136" s="253">
        <v>0</v>
      </c>
      <c r="CB136" s="250">
        <v>9.769556423968186</v>
      </c>
      <c r="CC136" s="250">
        <v>11.14868172027756</v>
      </c>
      <c r="CD136" t="s" s="116">
        <v>302</v>
      </c>
      <c r="CE136" s="254">
        <v>-23.96393377634132</v>
      </c>
      <c r="CF136" s="254">
        <v>11.6399309579582</v>
      </c>
      <c r="CG136" s="250">
        <v>66.1018161858002</v>
      </c>
      <c r="CH136" s="255">
        <v>0.99</v>
      </c>
      <c r="CI136" s="256">
        <v>1.089</v>
      </c>
      <c r="CJ136" s="257">
        <v>1.1979</v>
      </c>
      <c r="CK136" s="257">
        <v>1.31769</v>
      </c>
      <c r="CL136" s="258">
        <v>1.449459000000001</v>
      </c>
      <c r="CM136" s="256">
        <v>6.044049000000002</v>
      </c>
      <c r="CN136" s="253">
        <v>8.200880597014928</v>
      </c>
      <c r="CO136" s="259">
        <v>0.63</v>
      </c>
      <c r="CP136" s="260">
        <v>51.2</v>
      </c>
      <c r="CQ136" s="261">
        <v>-4.1</v>
      </c>
      <c r="CR136" s="260">
        <v>4.3</v>
      </c>
      <c r="CS136" s="261">
        <v>11.3</v>
      </c>
    </row>
    <row r="137" ht="11.25" customHeight="1">
      <c r="A137" t="s" s="116">
        <v>207</v>
      </c>
      <c r="B137" t="s" s="116">
        <v>208</v>
      </c>
      <c r="C137" t="s" s="116">
        <v>160</v>
      </c>
      <c r="D137" s="218">
        <v>50</v>
      </c>
      <c r="E137" s="219">
        <v>21</v>
      </c>
      <c r="F137" t="s" s="220">
        <v>55</v>
      </c>
      <c r="G137" t="s" s="221">
        <v>55</v>
      </c>
      <c r="H137" s="222">
        <v>42</v>
      </c>
      <c r="I137" s="223">
        <v>1.714285714285714</v>
      </c>
      <c r="J137" s="224">
        <v>0.1725</v>
      </c>
      <c r="K137" s="224">
        <v>0.18</v>
      </c>
      <c r="L137" s="225">
        <v>4.347826086956519</v>
      </c>
      <c r="M137" s="226">
        <v>42768</v>
      </c>
      <c r="N137" s="226">
        <v>42772</v>
      </c>
      <c r="O137" s="226">
        <v>42783</v>
      </c>
      <c r="P137" t="s" s="227">
        <v>209</v>
      </c>
      <c r="Q137" s="316"/>
      <c r="R137" s="225">
        <v>0.72</v>
      </c>
      <c r="S137" s="228">
        <v>50.34965034965035</v>
      </c>
      <c r="T137" s="229">
        <v>95.56862285930802</v>
      </c>
      <c r="U137" s="223">
        <v>29.37062937062937</v>
      </c>
      <c r="V137" s="230">
        <v>12</v>
      </c>
      <c r="W137" s="222">
        <v>1.43</v>
      </c>
      <c r="X137" s="222">
        <v>3</v>
      </c>
      <c r="Y137" s="231">
        <v>3.08</v>
      </c>
      <c r="Z137" s="232">
        <v>2.93</v>
      </c>
      <c r="AA137" s="233">
        <v>10.3</v>
      </c>
      <c r="AB137" s="234">
        <v>8</v>
      </c>
      <c r="AC137" s="235">
        <v>6.86</v>
      </c>
      <c r="AD137" s="236">
        <v>2.4</v>
      </c>
      <c r="AE137" s="236">
        <v>9.800000000000001</v>
      </c>
      <c r="AF137" s="237">
        <v>6</v>
      </c>
      <c r="AG137" s="238">
        <v>2017</v>
      </c>
      <c r="AH137" s="239">
        <v>0.5</v>
      </c>
      <c r="AI137" s="240">
        <v>1.09</v>
      </c>
      <c r="AJ137" s="241">
        <v>0.9700303423075171</v>
      </c>
      <c r="AK137" s="242">
        <v>1.265299868286329</v>
      </c>
      <c r="AL137" s="243">
        <v>2.985074626865658</v>
      </c>
      <c r="AM137" s="243">
        <v>2.539148242558698</v>
      </c>
      <c r="AN137" s="243">
        <v>2.328072821538041</v>
      </c>
      <c r="AO137" s="244">
        <v>1.839937614702425</v>
      </c>
      <c r="AP137" s="241">
        <v>0.6899999999999999</v>
      </c>
      <c r="AQ137" s="241">
        <v>0.67</v>
      </c>
      <c r="AR137" s="241">
        <v>0.65</v>
      </c>
      <c r="AS137" s="241">
        <v>0.64</v>
      </c>
      <c r="AT137" s="245"/>
      <c r="AU137" s="241">
        <v>0.63</v>
      </c>
      <c r="AV137" s="241">
        <v>0.615</v>
      </c>
      <c r="AW137" s="245"/>
      <c r="AX137" s="246">
        <v>0.595</v>
      </c>
      <c r="AY137" s="247">
        <v>0.59</v>
      </c>
      <c r="AZ137" s="248">
        <v>0.585</v>
      </c>
      <c r="BA137" s="248">
        <v>0.58</v>
      </c>
      <c r="BB137" s="248">
        <v>0.575</v>
      </c>
      <c r="BC137" s="248">
        <v>0.57</v>
      </c>
      <c r="BD137" s="248">
        <v>0.5649999999999999</v>
      </c>
      <c r="BE137" s="248">
        <v>0.5625</v>
      </c>
      <c r="BF137" s="248">
        <v>0.5600000000000001</v>
      </c>
      <c r="BG137" s="248">
        <v>0.5575</v>
      </c>
      <c r="BH137" s="248">
        <v>0.55</v>
      </c>
      <c r="BI137" s="249">
        <v>0.5425</v>
      </c>
      <c r="BJ137" s="246">
        <v>10.7275</v>
      </c>
      <c r="BK137" s="250">
        <v>2.985074626865658</v>
      </c>
      <c r="BL137" s="250">
        <v>3.076923076923088</v>
      </c>
      <c r="BM137" s="250">
        <v>1.5625</v>
      </c>
      <c r="BN137" s="250">
        <v>1.587301587301582</v>
      </c>
      <c r="BO137" s="250">
        <v>2.439024390243905</v>
      </c>
      <c r="BP137" s="250">
        <v>3.361344537815136</v>
      </c>
      <c r="BQ137" s="251">
        <v>0.8474576271186418</v>
      </c>
      <c r="BR137" s="252">
        <v>0.8547008547008517</v>
      </c>
      <c r="BS137" s="252">
        <v>0.8620689655172376</v>
      </c>
      <c r="BT137" s="252">
        <v>0.8695652173912993</v>
      </c>
      <c r="BU137" s="252">
        <v>0.8771929824561431</v>
      </c>
      <c r="BV137" s="252">
        <v>0.8849557522123908</v>
      </c>
      <c r="BW137" s="252">
        <v>0.4444444444444251</v>
      </c>
      <c r="BX137" s="252">
        <v>0.4464285714285587</v>
      </c>
      <c r="BY137" s="252">
        <v>0.4484304932735439</v>
      </c>
      <c r="BZ137" s="252">
        <v>1.363636363636345</v>
      </c>
      <c r="CA137" s="253">
        <v>1.382488479262678</v>
      </c>
      <c r="CB137" s="250">
        <v>1.429031645328911</v>
      </c>
      <c r="CC137" s="250">
        <v>0.9311478621156623</v>
      </c>
      <c r="CD137" t="s" s="116">
        <v>161</v>
      </c>
      <c r="CE137" s="254">
        <v>-25.32827083480562</v>
      </c>
      <c r="CF137" s="254">
        <v>4.042358535823755</v>
      </c>
      <c r="CG137" s="250">
        <v>58.47251754694715</v>
      </c>
      <c r="CH137" s="255">
        <v>0.7452</v>
      </c>
      <c r="CI137" s="256">
        <v>0.79632072</v>
      </c>
      <c r="CJ137" s="257">
        <v>0.874360150560</v>
      </c>
      <c r="CK137" s="257">
        <v>0.9600474453148802</v>
      </c>
      <c r="CL137" s="258">
        <v>1.054132094955738</v>
      </c>
      <c r="CM137" s="256">
        <v>4.430060410830619</v>
      </c>
      <c r="CN137" s="253">
        <v>10.54776288293004</v>
      </c>
      <c r="CO137" s="259">
        <v>0.71</v>
      </c>
      <c r="CP137" s="260">
        <v>39.8</v>
      </c>
      <c r="CQ137" s="261">
        <v>-4</v>
      </c>
      <c r="CR137" s="262">
        <v>7</v>
      </c>
      <c r="CS137" s="263">
        <v>14.2</v>
      </c>
    </row>
    <row r="138" ht="11.25" customHeight="1">
      <c r="A138" t="s" s="116">
        <v>210</v>
      </c>
      <c r="B138" t="s" s="116">
        <v>211</v>
      </c>
      <c r="C138" t="s" s="227">
        <v>128</v>
      </c>
      <c r="D138" s="218">
        <v>27</v>
      </c>
      <c r="E138" s="219">
        <v>99</v>
      </c>
      <c r="F138" t="s" s="220">
        <v>129</v>
      </c>
      <c r="G138" t="s" s="221">
        <v>129</v>
      </c>
      <c r="H138" s="343">
        <v>34</v>
      </c>
      <c r="I138" s="223">
        <v>2.882352941176471</v>
      </c>
      <c r="J138" s="224">
        <v>0.97</v>
      </c>
      <c r="K138" s="224">
        <v>0.98</v>
      </c>
      <c r="L138" s="223">
        <v>1.030927835051543</v>
      </c>
      <c r="M138" s="226">
        <v>43046</v>
      </c>
      <c r="N138" s="226">
        <v>43047</v>
      </c>
      <c r="O138" s="226">
        <v>43098</v>
      </c>
      <c r="P138" t="s" s="227">
        <v>212</v>
      </c>
      <c r="Q138" t="s" s="227">
        <v>44</v>
      </c>
      <c r="R138" s="225">
        <v>0.98</v>
      </c>
      <c r="S138" s="228">
        <v>60.49382716049382</v>
      </c>
      <c r="T138" s="229">
        <v>5.798939682116289</v>
      </c>
      <c r="U138" s="223">
        <v>20.98765432098765</v>
      </c>
      <c r="V138" s="230">
        <v>12</v>
      </c>
      <c r="W138" s="344">
        <v>1.62</v>
      </c>
      <c r="X138" t="s" s="348">
        <v>143</v>
      </c>
      <c r="Y138" s="504">
        <v>5.88</v>
      </c>
      <c r="Z138" s="346">
        <v>1.2</v>
      </c>
      <c r="AA138" t="s" s="349">
        <v>143</v>
      </c>
      <c r="AB138" t="s" s="345">
        <v>143</v>
      </c>
      <c r="AC138" t="s" s="349">
        <v>143</v>
      </c>
      <c r="AD138" t="s" s="348">
        <v>143</v>
      </c>
      <c r="AE138" t="s" s="348">
        <v>143</v>
      </c>
      <c r="AF138" s="237">
        <v>0</v>
      </c>
      <c r="AG138" s="350">
        <v>96</v>
      </c>
      <c r="AH138" t="s" s="348">
        <v>143</v>
      </c>
      <c r="AI138" t="s" s="348">
        <v>143</v>
      </c>
      <c r="AJ138" t="s" s="265">
        <v>143</v>
      </c>
      <c r="AK138" s="242">
        <v>0.4083785184375603</v>
      </c>
      <c r="AL138" s="243">
        <v>1.041666666666674</v>
      </c>
      <c r="AM138" s="243">
        <v>1.05270893919569</v>
      </c>
      <c r="AN138" s="243">
        <v>1.064069405849488</v>
      </c>
      <c r="AO138" s="244">
        <v>2.605595930757021</v>
      </c>
      <c r="AP138" s="241">
        <v>0.97</v>
      </c>
      <c r="AQ138" s="241">
        <v>0.96</v>
      </c>
      <c r="AR138" s="241">
        <v>0.95</v>
      </c>
      <c r="AS138" s="241">
        <v>0.9399999999999999</v>
      </c>
      <c r="AT138" s="245"/>
      <c r="AU138" s="241">
        <v>0.93</v>
      </c>
      <c r="AV138" s="241">
        <v>0.92</v>
      </c>
      <c r="AW138" s="245"/>
      <c r="AX138" s="246">
        <v>0.91</v>
      </c>
      <c r="AY138" s="247">
        <v>0.9</v>
      </c>
      <c r="AZ138" s="248">
        <v>0.85</v>
      </c>
      <c r="BA138" s="248">
        <v>0.8</v>
      </c>
      <c r="BB138" s="248">
        <v>0.75</v>
      </c>
      <c r="BC138" s="248">
        <v>0.7</v>
      </c>
      <c r="BD138" s="248">
        <v>0.65</v>
      </c>
      <c r="BE138" s="248">
        <v>0.6</v>
      </c>
      <c r="BF138" s="248">
        <v>0.4</v>
      </c>
      <c r="BG138" s="248">
        <v>0.37</v>
      </c>
      <c r="BH138" s="248">
        <v>0.34</v>
      </c>
      <c r="BI138" s="249">
        <v>0.3</v>
      </c>
      <c r="BJ138" s="246">
        <v>13.24</v>
      </c>
      <c r="BK138" s="250">
        <v>1.041666666666674</v>
      </c>
      <c r="BL138" s="250">
        <v>1.052631578947372</v>
      </c>
      <c r="BM138" s="250">
        <v>1.06382978723405</v>
      </c>
      <c r="BN138" s="250">
        <v>1.0752688172043</v>
      </c>
      <c r="BO138" s="250">
        <v>1.086956521739135</v>
      </c>
      <c r="BP138" s="250">
        <v>1.098901098901095</v>
      </c>
      <c r="BQ138" s="251">
        <v>1.111111111111107</v>
      </c>
      <c r="BR138" s="252">
        <v>5.882352941176472</v>
      </c>
      <c r="BS138" s="252">
        <v>6.25</v>
      </c>
      <c r="BT138" s="252">
        <v>6.666666666666665</v>
      </c>
      <c r="BU138" s="252">
        <v>7.14285714285714</v>
      </c>
      <c r="BV138" s="252">
        <v>7.692307692307687</v>
      </c>
      <c r="BW138" s="252">
        <v>8.333333333333348</v>
      </c>
      <c r="BX138" s="252">
        <v>50</v>
      </c>
      <c r="BY138" s="252">
        <v>8.108108108108114</v>
      </c>
      <c r="BZ138" s="252">
        <v>8.823529411764696</v>
      </c>
      <c r="CA138" s="253">
        <v>13.33333333333335</v>
      </c>
      <c r="CB138" s="250">
        <v>7.633109071255952</v>
      </c>
      <c r="CC138" s="250">
        <v>11.21115511419031</v>
      </c>
      <c r="CD138" t="s" s="116">
        <v>132</v>
      </c>
      <c r="CE138" s="254">
        <v>-17.04123197396169</v>
      </c>
      <c r="CF138" s="254">
        <v>3.946422347025959</v>
      </c>
      <c r="CG138" s="250">
        <v>34.57589077624004</v>
      </c>
      <c r="CH138" s="255">
        <v>0.9991</v>
      </c>
      <c r="CI138" s="256">
        <v>1.029073</v>
      </c>
      <c r="CJ138" s="257">
        <v>1.05994519</v>
      </c>
      <c r="CK138" s="257">
        <v>1.0917435457</v>
      </c>
      <c r="CL138" s="258">
        <v>1.124495852071</v>
      </c>
      <c r="CM138" s="256">
        <v>5.304357587770999</v>
      </c>
      <c r="CN138" s="253">
        <v>15.60105172873823</v>
      </c>
      <c r="CO138" t="s" s="348">
        <v>143</v>
      </c>
      <c r="CP138" s="692">
        <v>25.9</v>
      </c>
      <c r="CQ138" s="553">
        <v>-12.4</v>
      </c>
      <c r="CR138" s="351">
        <v>4.4</v>
      </c>
      <c r="CS138" s="352">
        <v>11.4</v>
      </c>
    </row>
    <row r="139" ht="11.25" customHeight="1">
      <c r="A139" t="s" s="146">
        <v>595</v>
      </c>
      <c r="B139" t="s" s="146">
        <v>596</v>
      </c>
      <c r="C139" t="s" s="273">
        <v>128</v>
      </c>
      <c r="D139" s="267">
        <v>19</v>
      </c>
      <c r="E139" s="219">
        <v>167</v>
      </c>
      <c r="F139" t="s" s="151">
        <v>129</v>
      </c>
      <c r="G139" t="s" s="152">
        <v>129</v>
      </c>
      <c r="H139" s="516">
        <v>74</v>
      </c>
      <c r="I139" s="269">
        <v>2.54054054054054</v>
      </c>
      <c r="J139" s="270">
        <v>0.46</v>
      </c>
      <c r="K139" s="270">
        <v>0.47</v>
      </c>
      <c r="L139" s="269">
        <v>2.173913043478248</v>
      </c>
      <c r="M139" s="272">
        <v>42948</v>
      </c>
      <c r="N139" s="272">
        <v>42950</v>
      </c>
      <c r="O139" s="272">
        <v>42964</v>
      </c>
      <c r="P139" t="s" s="273">
        <v>209</v>
      </c>
      <c r="Q139" s="329"/>
      <c r="R139" s="271">
        <v>1.88</v>
      </c>
      <c r="S139" s="275">
        <v>43.2183908045977</v>
      </c>
      <c r="T139" s="276">
        <v>26.6041386300744</v>
      </c>
      <c r="U139" s="269">
        <v>17.01149425287356</v>
      </c>
      <c r="V139" s="277">
        <v>12</v>
      </c>
      <c r="W139" s="517">
        <v>4.35</v>
      </c>
      <c r="X139" t="s" s="518">
        <v>143</v>
      </c>
      <c r="Y139" s="519">
        <v>3.53</v>
      </c>
      <c r="Z139" s="520">
        <v>2.12</v>
      </c>
      <c r="AA139" t="s" s="521">
        <v>143</v>
      </c>
      <c r="AB139" t="s" s="522">
        <v>143</v>
      </c>
      <c r="AC139" t="s" s="521">
        <v>143</v>
      </c>
      <c r="AD139" t="s" s="518">
        <v>143</v>
      </c>
      <c r="AE139" t="s" s="518">
        <v>143</v>
      </c>
      <c r="AF139" s="284">
        <v>0</v>
      </c>
      <c r="AG139" s="523">
        <v>301</v>
      </c>
      <c r="AH139" t="s" s="518">
        <v>143</v>
      </c>
      <c r="AI139" t="s" s="518">
        <v>143</v>
      </c>
      <c r="AJ139" t="s" s="368">
        <v>143</v>
      </c>
      <c r="AK139" s="289">
        <v>0.9380802878194862</v>
      </c>
      <c r="AL139" s="290">
        <v>2.222222222222214</v>
      </c>
      <c r="AM139" s="290">
        <v>4.988137870914633</v>
      </c>
      <c r="AN139" s="290">
        <v>5.318798449050144</v>
      </c>
      <c r="AO139" s="291">
        <v>5.669875508644773</v>
      </c>
      <c r="AP139" s="288">
        <v>1.84</v>
      </c>
      <c r="AQ139" s="288">
        <v>1.8</v>
      </c>
      <c r="AR139" s="510">
        <v>1.68</v>
      </c>
      <c r="AS139" s="288">
        <v>1.59</v>
      </c>
      <c r="AT139" s="292"/>
      <c r="AU139" s="288">
        <v>1.5</v>
      </c>
      <c r="AV139" s="288">
        <v>1.42</v>
      </c>
      <c r="AW139" s="292"/>
      <c r="AX139" s="524">
        <v>1.4</v>
      </c>
      <c r="AY139" s="294">
        <v>1.34</v>
      </c>
      <c r="AZ139" s="295">
        <v>1.28</v>
      </c>
      <c r="BA139" s="295">
        <v>1.18</v>
      </c>
      <c r="BB139" s="295">
        <v>1.06</v>
      </c>
      <c r="BC139" s="295">
        <v>1.01</v>
      </c>
      <c r="BD139" s="295">
        <v>0.9399999999999999</v>
      </c>
      <c r="BE139" s="426">
        <v>0.88</v>
      </c>
      <c r="BF139" s="295">
        <v>0.84</v>
      </c>
      <c r="BG139" s="295">
        <v>0.76667</v>
      </c>
      <c r="BH139" s="295">
        <v>0.61333</v>
      </c>
      <c r="BI139" s="296">
        <v>0.46667</v>
      </c>
      <c r="BJ139" s="293">
        <v>21.60667</v>
      </c>
      <c r="BK139" s="297">
        <v>2.222222222222214</v>
      </c>
      <c r="BL139" s="297">
        <v>7.14285714285714</v>
      </c>
      <c r="BM139" s="297">
        <v>5.660377358490565</v>
      </c>
      <c r="BN139" s="297">
        <v>6.000000000000005</v>
      </c>
      <c r="BO139" s="297">
        <v>5.633802816901423</v>
      </c>
      <c r="BP139" s="297">
        <v>1.428571428571423</v>
      </c>
      <c r="BQ139" s="298">
        <v>4.477611940298498</v>
      </c>
      <c r="BR139" s="299">
        <v>4.6875</v>
      </c>
      <c r="BS139" s="299">
        <v>8.474576271186439</v>
      </c>
      <c r="BT139" s="299">
        <v>11.32075471698113</v>
      </c>
      <c r="BU139" s="299">
        <v>4.950495049504955</v>
      </c>
      <c r="BV139" s="299">
        <v>7.446808510638303</v>
      </c>
      <c r="BW139" s="299">
        <v>6.818181818181812</v>
      </c>
      <c r="BX139" s="299">
        <v>4.761904761904767</v>
      </c>
      <c r="BY139" s="299">
        <v>9.564741022865109</v>
      </c>
      <c r="BZ139" s="299">
        <v>25.00122283273276</v>
      </c>
      <c r="CA139" s="300">
        <v>31.42691837915446</v>
      </c>
      <c r="CB139" s="297">
        <v>8.648149780734764</v>
      </c>
      <c r="CC139" s="297">
        <v>7.599003804500004</v>
      </c>
      <c r="CD139" t="s" s="146">
        <v>132</v>
      </c>
      <c r="CE139" s="301">
        <v>-9.15215526328288</v>
      </c>
      <c r="CF139" s="301">
        <v>7.859338989590684</v>
      </c>
      <c r="CG139" s="297">
        <v>43.06755993177527</v>
      </c>
      <c r="CH139" s="302">
        <v>1.8952</v>
      </c>
      <c r="CI139" s="303">
        <v>1.952056</v>
      </c>
      <c r="CJ139" s="304">
        <v>2.01061768</v>
      </c>
      <c r="CK139" s="304">
        <v>2.0709362104</v>
      </c>
      <c r="CL139" s="305">
        <v>2.133064296712</v>
      </c>
      <c r="CM139" s="303">
        <v>10.061874187112</v>
      </c>
      <c r="CN139" s="300">
        <v>13.59712727988108</v>
      </c>
      <c r="CO139" t="s" s="518">
        <v>143</v>
      </c>
      <c r="CP139" s="525">
        <v>42.3</v>
      </c>
      <c r="CQ139" s="526">
        <v>0</v>
      </c>
      <c r="CR139" s="525">
        <v>5.2</v>
      </c>
      <c r="CS139" s="526">
        <v>8</v>
      </c>
    </row>
    <row r="140" ht="11.25" customHeight="1">
      <c r="A140" t="s" s="110">
        <v>1225</v>
      </c>
      <c r="B140" t="s" s="110">
        <v>1226</v>
      </c>
      <c r="C140" t="s" s="173">
        <v>690</v>
      </c>
      <c r="D140" s="174">
        <v>7</v>
      </c>
      <c r="E140" s="85">
        <v>430</v>
      </c>
      <c r="F140" t="s" s="118">
        <v>55</v>
      </c>
      <c r="G140" t="s" s="113">
        <v>55</v>
      </c>
      <c r="H140" s="495">
        <v>91.23999999999999</v>
      </c>
      <c r="I140" s="177">
        <v>3.288031565103025</v>
      </c>
      <c r="J140" s="311">
        <v>0.7</v>
      </c>
      <c r="K140" s="311">
        <v>0.75</v>
      </c>
      <c r="L140" s="177">
        <v>7.14285714285714</v>
      </c>
      <c r="M140" s="389">
        <v>42458</v>
      </c>
      <c r="N140" s="389">
        <v>42460</v>
      </c>
      <c r="O140" s="389">
        <v>42478</v>
      </c>
      <c r="P140" t="s" s="173">
        <v>758</v>
      </c>
      <c r="Q140" t="s" s="646">
        <v>1227</v>
      </c>
      <c r="R140" s="180">
        <v>3</v>
      </c>
      <c r="S140" s="181">
        <v>66.96428571428571</v>
      </c>
      <c r="T140" s="182">
        <v>48.91738947782051</v>
      </c>
      <c r="U140" s="177">
        <v>20.36607142857143</v>
      </c>
      <c r="V140" s="183">
        <v>12</v>
      </c>
      <c r="W140" s="176">
        <v>4.48</v>
      </c>
      <c r="X140" s="176">
        <v>3.39</v>
      </c>
      <c r="Y140" s="184">
        <v>9.529999999999999</v>
      </c>
      <c r="Z140" s="185">
        <v>2.45</v>
      </c>
      <c r="AA140" t="s" s="513">
        <v>143</v>
      </c>
      <c r="AB140" s="187">
        <v>88.40000000000001</v>
      </c>
      <c r="AC140" s="188">
        <v>14.35</v>
      </c>
      <c r="AD140" s="189">
        <v>114.5</v>
      </c>
      <c r="AE140" s="189">
        <v>6</v>
      </c>
      <c r="AF140" s="190">
        <v>17</v>
      </c>
      <c r="AG140" s="191">
        <v>8389</v>
      </c>
      <c r="AH140" s="192">
        <v>1.4</v>
      </c>
      <c r="AI140" s="193">
        <v>0</v>
      </c>
      <c r="AJ140" s="194">
        <v>0.07833448988772121</v>
      </c>
      <c r="AK140" s="727">
        <v>7.396109093640804</v>
      </c>
      <c r="AL140" s="196">
        <v>6.115107913669071</v>
      </c>
      <c r="AM140" s="196">
        <v>6.386203404930102</v>
      </c>
      <c r="AN140" s="196">
        <v>8.969299092144079</v>
      </c>
      <c r="AO140" s="197">
        <v>1.212705082981524</v>
      </c>
      <c r="AP140" s="194">
        <v>2.95</v>
      </c>
      <c r="AQ140" s="194">
        <v>2.78</v>
      </c>
      <c r="AR140" s="194">
        <v>2.61</v>
      </c>
      <c r="AS140" s="194">
        <v>2.45</v>
      </c>
      <c r="AT140" s="199"/>
      <c r="AU140" s="194">
        <v>2.17</v>
      </c>
      <c r="AV140" s="194">
        <v>1.92</v>
      </c>
      <c r="AW140" s="199"/>
      <c r="AX140" s="398">
        <v>1.8</v>
      </c>
      <c r="AY140" s="370">
        <v>2.3</v>
      </c>
      <c r="AZ140" s="202">
        <v>2.79</v>
      </c>
      <c r="BA140" s="202">
        <v>2.73</v>
      </c>
      <c r="BB140" s="202">
        <v>2.615</v>
      </c>
      <c r="BC140" s="203">
        <v>2.54</v>
      </c>
      <c r="BD140" s="203">
        <v>2.54</v>
      </c>
      <c r="BE140" s="202">
        <v>2.54</v>
      </c>
      <c r="BF140" s="202">
        <v>2.515</v>
      </c>
      <c r="BG140" s="202">
        <v>2.3925</v>
      </c>
      <c r="BH140" s="202">
        <v>2.2075</v>
      </c>
      <c r="BI140" s="314">
        <v>2.065</v>
      </c>
      <c r="BJ140" s="200">
        <v>43.915</v>
      </c>
      <c r="BK140" s="205">
        <v>6.115107913669071</v>
      </c>
      <c r="BL140" s="205">
        <v>6.513409961685812</v>
      </c>
      <c r="BM140" s="205">
        <v>6.530612244897949</v>
      </c>
      <c r="BN140" s="205">
        <v>12.90322580645162</v>
      </c>
      <c r="BO140" s="205">
        <v>13.02083333333333</v>
      </c>
      <c r="BP140" s="205">
        <v>6.666666666666665</v>
      </c>
      <c r="BQ140" s="206">
        <v>0</v>
      </c>
      <c r="BR140" s="207">
        <v>0</v>
      </c>
      <c r="BS140" s="207">
        <v>2.19780219780219</v>
      </c>
      <c r="BT140" s="207">
        <v>4.397705544933062</v>
      </c>
      <c r="BU140" s="207">
        <v>2.952755905511828</v>
      </c>
      <c r="BV140" s="207">
        <v>0</v>
      </c>
      <c r="BW140" s="207">
        <v>0</v>
      </c>
      <c r="BX140" s="207">
        <v>0.994035785288272</v>
      </c>
      <c r="BY140" s="207">
        <v>5.120167189132707</v>
      </c>
      <c r="BZ140" s="207">
        <v>8.380520951302373</v>
      </c>
      <c r="CA140" s="208">
        <v>6.90072639225181</v>
      </c>
      <c r="CB140" s="205">
        <v>4.864327640760393</v>
      </c>
      <c r="CC140" s="205">
        <v>4.048568413410058</v>
      </c>
      <c r="CD140" t="s" s="110">
        <v>285</v>
      </c>
      <c r="CE140" s="209">
        <v>-8.108740771324324</v>
      </c>
      <c r="CF140" s="209">
        <v>12.2573306572471</v>
      </c>
      <c r="CG140" s="205">
        <v>58.87221442438545</v>
      </c>
      <c r="CH140" s="315">
        <v>3.245</v>
      </c>
      <c r="CI140" s="211">
        <v>3.569500000000001</v>
      </c>
      <c r="CJ140" s="212">
        <v>3.783670000000001</v>
      </c>
      <c r="CK140" s="212">
        <v>4.010690200000002</v>
      </c>
      <c r="CL140" s="210">
        <v>4.251331612000002</v>
      </c>
      <c r="CM140" s="211">
        <v>18.86019181200001</v>
      </c>
      <c r="CN140" s="208">
        <v>20.67096866725121</v>
      </c>
      <c r="CO140" s="213">
        <v>0.45</v>
      </c>
      <c r="CP140" s="214">
        <v>21.1</v>
      </c>
      <c r="CQ140" s="215">
        <v>-5.3</v>
      </c>
      <c r="CR140" s="214">
        <v>-1</v>
      </c>
      <c r="CS140" s="215">
        <v>5.9</v>
      </c>
    </row>
    <row r="141" ht="11.25" customHeight="1">
      <c r="A141" t="s" s="116">
        <v>597</v>
      </c>
      <c r="B141" t="s" s="116">
        <v>598</v>
      </c>
      <c r="C141" t="s" s="116">
        <v>599</v>
      </c>
      <c r="D141" s="218">
        <v>21</v>
      </c>
      <c r="E141" s="219">
        <v>152</v>
      </c>
      <c r="F141" t="s" s="220">
        <v>129</v>
      </c>
      <c r="G141" t="s" s="221">
        <v>129</v>
      </c>
      <c r="H141" s="493">
        <v>80.48999999999999</v>
      </c>
      <c r="I141" s="223">
        <v>1.585799478196049</v>
      </c>
      <c r="J141" s="318">
        <v>0.284185</v>
      </c>
      <c r="K141" s="318">
        <v>0.3191025</v>
      </c>
      <c r="L141" s="223">
        <v>12.28689058183927</v>
      </c>
      <c r="M141" s="226">
        <v>43076</v>
      </c>
      <c r="N141" s="226">
        <v>43077</v>
      </c>
      <c r="O141" s="226">
        <v>43098</v>
      </c>
      <c r="P141" t="s" s="227">
        <v>546</v>
      </c>
      <c r="Q141" t="s" s="227">
        <v>600</v>
      </c>
      <c r="R141" s="225">
        <v>1.27641</v>
      </c>
      <c r="S141" s="228">
        <v>32.07060301507537</v>
      </c>
      <c r="T141" s="229">
        <v>115.1502143628226</v>
      </c>
      <c r="U141" s="223">
        <v>20.22361809045226</v>
      </c>
      <c r="V141" s="230">
        <v>12</v>
      </c>
      <c r="W141" s="222">
        <v>3.98</v>
      </c>
      <c r="X141" s="222">
        <v>2.89</v>
      </c>
      <c r="Y141" s="231">
        <v>5.98</v>
      </c>
      <c r="Z141" s="232">
        <v>5.15</v>
      </c>
      <c r="AA141" s="233">
        <v>26</v>
      </c>
      <c r="AB141" s="234">
        <v>6.3</v>
      </c>
      <c r="AC141" s="235">
        <v>9.17</v>
      </c>
      <c r="AD141" s="236">
        <v>11.6</v>
      </c>
      <c r="AE141" s="236">
        <v>7.01</v>
      </c>
      <c r="AF141" s="237">
        <v>26</v>
      </c>
      <c r="AG141" s="238">
        <v>60352</v>
      </c>
      <c r="AH141" s="239">
        <v>0.2</v>
      </c>
      <c r="AI141" s="240">
        <v>0.6899999999999999</v>
      </c>
      <c r="AJ141" s="241">
        <v>1.000467157625732</v>
      </c>
      <c r="AK141" s="242">
        <v>0.7875185298753139</v>
      </c>
      <c r="AL141" s="243">
        <v>15.32780066148571</v>
      </c>
      <c r="AM141" s="243">
        <v>11.03449813890065</v>
      </c>
      <c r="AN141" s="243">
        <v>11.60541902845848</v>
      </c>
      <c r="AO141" s="244">
        <v>14.73669328173897</v>
      </c>
      <c r="AP141" s="241">
        <v>1.13674</v>
      </c>
      <c r="AQ141" s="241">
        <v>0.98566</v>
      </c>
      <c r="AR141" s="241">
        <v>0.905</v>
      </c>
      <c r="AS141" s="241">
        <v>0.8304</v>
      </c>
      <c r="AT141" s="245"/>
      <c r="AU141" s="241">
        <v>0.75023</v>
      </c>
      <c r="AV141" s="241">
        <v>0.6565</v>
      </c>
      <c r="AW141" s="245"/>
      <c r="AX141" s="246">
        <v>0.5235000000000001</v>
      </c>
      <c r="AY141" s="247">
        <v>0.4455</v>
      </c>
      <c r="AZ141" s="248">
        <v>0.4335</v>
      </c>
      <c r="BA141" s="248">
        <v>0.3925</v>
      </c>
      <c r="BB141" s="248">
        <v>0.2875</v>
      </c>
      <c r="BC141" s="248">
        <v>0.2405</v>
      </c>
      <c r="BD141" s="248">
        <v>0.18125</v>
      </c>
      <c r="BE141" s="248">
        <v>0.16668</v>
      </c>
      <c r="BF141" s="248">
        <v>0.14334</v>
      </c>
      <c r="BG141" s="248">
        <v>0.13</v>
      </c>
      <c r="BH141" s="248">
        <v>0.11666</v>
      </c>
      <c r="BI141" s="249">
        <v>0.1</v>
      </c>
      <c r="BJ141" s="246">
        <v>8.425460000000001</v>
      </c>
      <c r="BK141" s="250">
        <v>15.32780066148571</v>
      </c>
      <c r="BL141" s="250">
        <v>8.912707182320446</v>
      </c>
      <c r="BM141" s="250">
        <v>8.983622350674381</v>
      </c>
      <c r="BN141" s="250">
        <v>10.68605627607535</v>
      </c>
      <c r="BO141" s="250">
        <v>14.27722772277227</v>
      </c>
      <c r="BP141" s="250">
        <v>25.40592168099329</v>
      </c>
      <c r="BQ141" s="251">
        <v>17.50841750841752</v>
      </c>
      <c r="BR141" s="252">
        <v>2.768166089965396</v>
      </c>
      <c r="BS141" s="252">
        <v>10.44585987261146</v>
      </c>
      <c r="BT141" s="252">
        <v>36.5217391304348</v>
      </c>
      <c r="BU141" s="252">
        <v>19.54261954261953</v>
      </c>
      <c r="BV141" s="252">
        <v>32.6896551724138</v>
      </c>
      <c r="BW141" s="252">
        <v>8.741300695944322</v>
      </c>
      <c r="BX141" s="252">
        <v>16.28296358308916</v>
      </c>
      <c r="BY141" s="252">
        <v>10.26153846153846</v>
      </c>
      <c r="BZ141" s="252">
        <v>11.43493913937941</v>
      </c>
      <c r="CA141" s="253">
        <v>16.66</v>
      </c>
      <c r="CB141" s="250">
        <v>15.67356088651384</v>
      </c>
      <c r="CC141" s="250">
        <v>8.558424536119677</v>
      </c>
      <c r="CD141" t="s" s="116">
        <v>137</v>
      </c>
      <c r="CE141" s="254">
        <v>-7.032399583797725</v>
      </c>
      <c r="CF141" s="254">
        <v>13.19121850665453</v>
      </c>
      <c r="CG141" s="250">
        <v>73.30057788944724</v>
      </c>
      <c r="CH141" s="255">
        <v>1.20835462</v>
      </c>
      <c r="CI141" s="256">
        <v>1.319160738654</v>
      </c>
      <c r="CJ141" s="257">
        <v>1.411633906433645</v>
      </c>
      <c r="CK141" s="257">
        <v>1.510589443274644</v>
      </c>
      <c r="CL141" s="258">
        <v>1.616481763248197</v>
      </c>
      <c r="CM141" s="256">
        <v>7.066220471610486</v>
      </c>
      <c r="CN141" s="253">
        <v>8.779004188856362</v>
      </c>
      <c r="CO141" s="259">
        <v>1.13</v>
      </c>
      <c r="CP141" s="260">
        <v>30.4</v>
      </c>
      <c r="CQ141" s="261">
        <v>-4.7</v>
      </c>
      <c r="CR141" s="262">
        <v>-0.8</v>
      </c>
      <c r="CS141" s="263">
        <v>4.6</v>
      </c>
    </row>
    <row r="142" ht="11.25" customHeight="1">
      <c r="A142" t="s" s="116">
        <v>1228</v>
      </c>
      <c r="B142" t="s" s="227">
        <v>1229</v>
      </c>
      <c r="C142" t="s" s="227">
        <v>349</v>
      </c>
      <c r="D142" s="218">
        <v>8</v>
      </c>
      <c r="E142" s="85">
        <v>357</v>
      </c>
      <c r="F142" t="s" s="220">
        <v>129</v>
      </c>
      <c r="G142" t="s" s="221">
        <v>129</v>
      </c>
      <c r="H142" s="493">
        <v>98.08</v>
      </c>
      <c r="I142" s="223">
        <v>0.1427406199021207</v>
      </c>
      <c r="J142" s="224">
        <v>0.06</v>
      </c>
      <c r="K142" s="224">
        <v>0.07000000000000001</v>
      </c>
      <c r="L142" s="223">
        <v>16.66666666666667</v>
      </c>
      <c r="M142" s="226">
        <v>42747</v>
      </c>
      <c r="N142" s="226">
        <v>42752</v>
      </c>
      <c r="O142" s="226">
        <v>42766</v>
      </c>
      <c r="P142" t="s" s="227">
        <v>279</v>
      </c>
      <c r="Q142" t="s" s="227">
        <v>280</v>
      </c>
      <c r="R142" s="225">
        <v>0.14</v>
      </c>
      <c r="S142" t="s" s="400">
        <v>143</v>
      </c>
      <c r="T142" t="s" s="361">
        <v>143</v>
      </c>
      <c r="U142" t="s" s="265">
        <v>143</v>
      </c>
      <c r="V142" s="230">
        <v>7</v>
      </c>
      <c r="W142" t="s" s="399">
        <v>143</v>
      </c>
      <c r="X142" t="s" s="399">
        <v>143</v>
      </c>
      <c r="Y142" t="s" s="320">
        <v>143</v>
      </c>
      <c r="Z142" t="s" s="514">
        <v>143</v>
      </c>
      <c r="AA142" t="s" s="362">
        <v>143</v>
      </c>
      <c r="AB142" t="s" s="320">
        <v>143</v>
      </c>
      <c r="AC142" t="s" s="422">
        <v>143</v>
      </c>
      <c r="AD142" t="s" s="416">
        <v>143</v>
      </c>
      <c r="AE142" t="s" s="416">
        <v>143</v>
      </c>
      <c r="AF142" s="237">
        <v>2</v>
      </c>
      <c r="AG142" s="238">
        <v>3998</v>
      </c>
      <c r="AH142" t="s" s="416">
        <v>143</v>
      </c>
      <c r="AI142" t="s" s="416">
        <v>143</v>
      </c>
      <c r="AJ142" t="s" s="265">
        <v>143</v>
      </c>
      <c r="AK142" t="s" s="265">
        <v>143</v>
      </c>
      <c r="AL142" s="243">
        <v>20</v>
      </c>
      <c r="AM142" s="243">
        <v>17.85800636091945</v>
      </c>
      <c r="AN142" s="243">
        <v>17.60496227540564</v>
      </c>
      <c r="AO142" t="s" s="265">
        <v>143</v>
      </c>
      <c r="AP142" s="241">
        <v>0.12</v>
      </c>
      <c r="AQ142" s="241">
        <v>0.1</v>
      </c>
      <c r="AR142" s="241">
        <v>0.09</v>
      </c>
      <c r="AS142" s="241">
        <v>0.0733</v>
      </c>
      <c r="AT142" t="s" s="266">
        <v>112</v>
      </c>
      <c r="AU142" s="241">
        <v>0.06244</v>
      </c>
      <c r="AV142" s="241">
        <v>0.05334</v>
      </c>
      <c r="AW142" s="245"/>
      <c r="AX142" s="246">
        <v>0.04444</v>
      </c>
      <c r="AY142" s="394">
        <v>0</v>
      </c>
      <c r="AZ142" s="317">
        <v>0</v>
      </c>
      <c r="BA142" s="317">
        <v>0</v>
      </c>
      <c r="BB142" s="317">
        <v>0</v>
      </c>
      <c r="BC142" s="317">
        <v>0</v>
      </c>
      <c r="BD142" s="317">
        <v>0</v>
      </c>
      <c r="BE142" s="317">
        <v>0</v>
      </c>
      <c r="BF142" s="317">
        <v>0</v>
      </c>
      <c r="BG142" s="317">
        <v>0</v>
      </c>
      <c r="BH142" s="317">
        <v>0</v>
      </c>
      <c r="BI142" s="401">
        <v>0</v>
      </c>
      <c r="BJ142" s="246">
        <v>0.54352</v>
      </c>
      <c r="BK142" s="250">
        <v>20</v>
      </c>
      <c r="BL142" s="250">
        <v>11.11111111111112</v>
      </c>
      <c r="BM142" s="250">
        <v>22.78308321964528</v>
      </c>
      <c r="BN142" s="250">
        <v>17.39269698910955</v>
      </c>
      <c r="BO142" s="250">
        <v>17.06036745406825</v>
      </c>
      <c r="BP142" s="250">
        <v>20.02700270027002</v>
      </c>
      <c r="BQ142" s="251">
        <v>0</v>
      </c>
      <c r="BR142" s="252">
        <v>0</v>
      </c>
      <c r="BS142" s="252">
        <v>0</v>
      </c>
      <c r="BT142" s="252">
        <v>0</v>
      </c>
      <c r="BU142" s="252">
        <v>0</v>
      </c>
      <c r="BV142" s="252">
        <v>0</v>
      </c>
      <c r="BW142" s="252">
        <v>0</v>
      </c>
      <c r="BX142" s="252">
        <v>0</v>
      </c>
      <c r="BY142" s="252">
        <v>0</v>
      </c>
      <c r="BZ142" s="252">
        <v>0</v>
      </c>
      <c r="CA142" s="253">
        <v>0</v>
      </c>
      <c r="CB142" s="250">
        <v>6.37495655730613</v>
      </c>
      <c r="CC142" s="250">
        <v>8.899065865279763</v>
      </c>
      <c r="CD142" t="s" s="116">
        <v>157</v>
      </c>
      <c r="CE142" t="s" s="402">
        <v>143</v>
      </c>
      <c r="CF142" s="254">
        <v>17.74770289530776</v>
      </c>
      <c r="CG142" s="250">
        <v>31.61747827865306</v>
      </c>
      <c r="CH142" s="255">
        <v>0.1236</v>
      </c>
      <c r="CI142" s="256">
        <v>0.127308</v>
      </c>
      <c r="CJ142" s="257">
        <v>0.13112724</v>
      </c>
      <c r="CK142" s="257">
        <v>0.1350610572</v>
      </c>
      <c r="CL142" s="258">
        <v>0.139112888916</v>
      </c>
      <c r="CM142" s="256">
        <v>0.656209186116</v>
      </c>
      <c r="CN142" s="253">
        <v>0.6690550429404567</v>
      </c>
      <c r="CO142" s="259">
        <v>1.22</v>
      </c>
      <c r="CP142" s="260">
        <v>41.8</v>
      </c>
      <c r="CQ142" s="261">
        <v>-1.8</v>
      </c>
      <c r="CR142" s="260">
        <v>10.6</v>
      </c>
      <c r="CS142" s="261">
        <v>23</v>
      </c>
    </row>
    <row r="143" ht="11.25" customHeight="1">
      <c r="A143" t="s" s="116">
        <v>601</v>
      </c>
      <c r="B143" t="s" s="116">
        <v>602</v>
      </c>
      <c r="C143" t="s" s="116">
        <v>518</v>
      </c>
      <c r="D143" s="218">
        <v>21</v>
      </c>
      <c r="E143" s="219">
        <v>151</v>
      </c>
      <c r="F143" t="s" s="220">
        <v>129</v>
      </c>
      <c r="G143" t="s" s="221">
        <v>129</v>
      </c>
      <c r="H143" s="222">
        <v>61.9</v>
      </c>
      <c r="I143" s="223">
        <v>2.988045234248788</v>
      </c>
      <c r="J143" s="318">
        <v>0.4489</v>
      </c>
      <c r="K143" s="318">
        <v>0.4624</v>
      </c>
      <c r="L143" s="223">
        <v>3.007351303185546</v>
      </c>
      <c r="M143" s="226">
        <v>42915</v>
      </c>
      <c r="N143" s="226">
        <v>42919</v>
      </c>
      <c r="O143" s="226">
        <v>42931</v>
      </c>
      <c r="P143" t="s" s="227">
        <v>603</v>
      </c>
      <c r="Q143" s="319"/>
      <c r="R143" s="225">
        <v>1.8496</v>
      </c>
      <c r="S143" s="228">
        <v>45.89578163771711</v>
      </c>
      <c r="T143" s="229">
        <v>39.72835910049741</v>
      </c>
      <c r="U143" s="223">
        <v>15.35980148883375</v>
      </c>
      <c r="V143" s="230">
        <v>6</v>
      </c>
      <c r="W143" s="222">
        <v>4.03</v>
      </c>
      <c r="X143" s="222">
        <v>2.41</v>
      </c>
      <c r="Y143" s="231">
        <v>0.16</v>
      </c>
      <c r="Z143" s="232">
        <v>2.86</v>
      </c>
      <c r="AA143" s="233">
        <v>19.6</v>
      </c>
      <c r="AB143" s="234">
        <v>-6.9</v>
      </c>
      <c r="AC143" s="235">
        <v>11.78</v>
      </c>
      <c r="AD143" s="236">
        <v>5.6</v>
      </c>
      <c r="AE143" s="236">
        <v>6.36</v>
      </c>
      <c r="AF143" s="237">
        <v>17</v>
      </c>
      <c r="AG143" s="238">
        <v>20374</v>
      </c>
      <c r="AH143" s="239">
        <v>0.4</v>
      </c>
      <c r="AI143" s="240">
        <v>1.53</v>
      </c>
      <c r="AJ143" s="241">
        <v>2.734266226718439</v>
      </c>
      <c r="AK143" s="242">
        <v>0.6732813304304199</v>
      </c>
      <c r="AL143" s="243">
        <v>14.5853324194654</v>
      </c>
      <c r="AM143" s="243">
        <v>13.11862363316563</v>
      </c>
      <c r="AN143" s="243">
        <v>15.31189086962326</v>
      </c>
      <c r="AO143" s="244">
        <v>22.74218841005819</v>
      </c>
      <c r="AP143" s="241">
        <v>1.6718</v>
      </c>
      <c r="AQ143" s="241">
        <v>1.459</v>
      </c>
      <c r="AR143" s="241">
        <v>1.29</v>
      </c>
      <c r="AS143" s="241">
        <v>1.155</v>
      </c>
      <c r="AT143" s="245"/>
      <c r="AU143" s="241">
        <v>0.905</v>
      </c>
      <c r="AV143" s="241">
        <v>0.82</v>
      </c>
      <c r="AW143" s="245"/>
      <c r="AX143" s="246">
        <v>0.74</v>
      </c>
      <c r="AY143" s="247">
        <v>0.5017</v>
      </c>
      <c r="AZ143" s="248">
        <v>0.3734</v>
      </c>
      <c r="BA143" s="248">
        <v>0.3016</v>
      </c>
      <c r="BB143" s="248">
        <v>0.2154</v>
      </c>
      <c r="BC143" s="248">
        <v>0.1292</v>
      </c>
      <c r="BD143" s="248">
        <v>0.08599999999999999</v>
      </c>
      <c r="BE143" s="248">
        <v>0.079</v>
      </c>
      <c r="BF143" s="248">
        <v>0.07199999999999999</v>
      </c>
      <c r="BG143" s="248">
        <v>0.0648</v>
      </c>
      <c r="BH143" s="248">
        <v>0.0532</v>
      </c>
      <c r="BI143" s="249">
        <v>0.048</v>
      </c>
      <c r="BJ143" s="246">
        <v>9.965100000000003</v>
      </c>
      <c r="BK143" s="250">
        <v>14.5853324194654</v>
      </c>
      <c r="BL143" s="250">
        <v>13.10077519379844</v>
      </c>
      <c r="BM143" s="250">
        <v>11.68831168831168</v>
      </c>
      <c r="BN143" s="250">
        <v>27.62430939226519</v>
      </c>
      <c r="BO143" s="250">
        <v>10.36585365853659</v>
      </c>
      <c r="BP143" s="250">
        <v>10.81081081081081</v>
      </c>
      <c r="BQ143" s="251">
        <v>47.49850508271874</v>
      </c>
      <c r="BR143" s="252">
        <v>34.35993572576326</v>
      </c>
      <c r="BS143" s="252">
        <v>23.80636604774537</v>
      </c>
      <c r="BT143" s="252">
        <v>40.01857010213554</v>
      </c>
      <c r="BU143" s="252">
        <v>66.71826625386996</v>
      </c>
      <c r="BV143" s="252">
        <v>50.23255813953491</v>
      </c>
      <c r="BW143" s="252">
        <v>8.860759493670866</v>
      </c>
      <c r="BX143" s="252">
        <v>9.722222222222232</v>
      </c>
      <c r="BY143" s="252">
        <v>11.11111111111112</v>
      </c>
      <c r="BZ143" s="252">
        <v>21.80451127819549</v>
      </c>
      <c r="CA143" s="253">
        <v>10.83333333333332</v>
      </c>
      <c r="CB143" s="250">
        <v>24.30244305608758</v>
      </c>
      <c r="CC143" s="250">
        <v>17.04134374336734</v>
      </c>
      <c r="CD143" t="s" s="116">
        <v>188</v>
      </c>
      <c r="CE143" s="254">
        <v>2.9401346150383</v>
      </c>
      <c r="CF143" s="254">
        <v>18.29993610387205</v>
      </c>
      <c r="CG143" s="250">
        <v>72.41811733893769</v>
      </c>
      <c r="CH143" s="255">
        <v>1.688518</v>
      </c>
      <c r="CI143" s="256">
        <v>1.8573698</v>
      </c>
      <c r="CJ143" s="257">
        <v>1.975498519280001</v>
      </c>
      <c r="CK143" s="257">
        <v>2.101140225106209</v>
      </c>
      <c r="CL143" s="258">
        <v>2.234772743422964</v>
      </c>
      <c r="CM143" s="256">
        <v>9.857299287809173</v>
      </c>
      <c r="CN143" s="253">
        <v>15.92455458450593</v>
      </c>
      <c r="CO143" s="259">
        <v>0.91</v>
      </c>
      <c r="CP143" s="260">
        <v>0.6</v>
      </c>
      <c r="CQ143" s="261">
        <v>-27.1</v>
      </c>
      <c r="CR143" s="262">
        <v>-7.1</v>
      </c>
      <c r="CS143" s="263">
        <v>-16.3</v>
      </c>
    </row>
    <row r="144" ht="11.25" customHeight="1">
      <c r="A144" t="s" s="146">
        <v>213</v>
      </c>
      <c r="B144" t="s" s="146">
        <v>214</v>
      </c>
      <c r="C144" t="s" s="273">
        <v>215</v>
      </c>
      <c r="D144" s="267">
        <v>41</v>
      </c>
      <c r="E144" s="219">
        <v>65</v>
      </c>
      <c r="F144" t="s" s="151">
        <v>55</v>
      </c>
      <c r="G144" t="s" s="152">
        <v>55</v>
      </c>
      <c r="H144" s="268">
        <v>109.83</v>
      </c>
      <c r="I144" s="269">
        <v>1.347537102795229</v>
      </c>
      <c r="J144" s="270">
        <v>0.35</v>
      </c>
      <c r="K144" s="270">
        <v>0.37</v>
      </c>
      <c r="L144" s="271">
        <v>5.714285714285716</v>
      </c>
      <c r="M144" s="272">
        <v>42963</v>
      </c>
      <c r="N144" s="272">
        <v>42965</v>
      </c>
      <c r="O144" s="272">
        <v>42979</v>
      </c>
      <c r="P144" t="s" s="273">
        <v>147</v>
      </c>
      <c r="Q144" s="274"/>
      <c r="R144" s="271">
        <v>1.48</v>
      </c>
      <c r="S144" s="275">
        <v>29.24901185770751</v>
      </c>
      <c r="T144" s="276">
        <v>64.64446463970594</v>
      </c>
      <c r="U144" s="269">
        <v>21.70553359683795</v>
      </c>
      <c r="V144" s="277">
        <v>12</v>
      </c>
      <c r="W144" s="268">
        <v>5.06</v>
      </c>
      <c r="X144" s="268">
        <v>1.36</v>
      </c>
      <c r="Y144" s="278">
        <v>1.74</v>
      </c>
      <c r="Z144" s="279">
        <v>2.81</v>
      </c>
      <c r="AA144" s="280">
        <v>13.1</v>
      </c>
      <c r="AB144" s="281">
        <v>-20.8</v>
      </c>
      <c r="AC144" s="282">
        <v>22.6</v>
      </c>
      <c r="AD144" s="283">
        <v>8.199999999999999</v>
      </c>
      <c r="AE144" s="283">
        <v>16</v>
      </c>
      <c r="AF144" s="284">
        <v>7</v>
      </c>
      <c r="AG144" s="285">
        <v>6794</v>
      </c>
      <c r="AH144" s="286">
        <v>0.6</v>
      </c>
      <c r="AI144" s="287">
        <v>0</v>
      </c>
      <c r="AJ144" s="288">
        <v>1.607297141841485</v>
      </c>
      <c r="AK144" s="289">
        <v>1.373497308108916</v>
      </c>
      <c r="AL144" s="290">
        <v>18.18181818181817</v>
      </c>
      <c r="AM144" s="290">
        <v>15.67016508644747</v>
      </c>
      <c r="AN144" s="290">
        <v>13.17983656310018</v>
      </c>
      <c r="AO144" s="291">
        <v>9.595822638521723</v>
      </c>
      <c r="AP144" s="288">
        <v>1.3</v>
      </c>
      <c r="AQ144" s="288">
        <v>1.1</v>
      </c>
      <c r="AR144" s="288">
        <v>0.9399999999999999</v>
      </c>
      <c r="AS144" s="288">
        <v>0.84</v>
      </c>
      <c r="AT144" s="292"/>
      <c r="AU144" s="288">
        <v>0.76</v>
      </c>
      <c r="AV144" s="288">
        <v>0.7</v>
      </c>
      <c r="AW144" s="292"/>
      <c r="AX144" s="293">
        <v>0.66</v>
      </c>
      <c r="AY144" s="294">
        <v>0.63</v>
      </c>
      <c r="AZ144" s="295">
        <v>0.6</v>
      </c>
      <c r="BA144" s="295">
        <v>0.5600000000000001</v>
      </c>
      <c r="BB144" s="295">
        <v>0.52</v>
      </c>
      <c r="BC144" s="295">
        <v>0.48</v>
      </c>
      <c r="BD144" s="295">
        <v>0.47</v>
      </c>
      <c r="BE144" s="295">
        <v>0.435</v>
      </c>
      <c r="BF144" s="295">
        <v>0.425</v>
      </c>
      <c r="BG144" s="295">
        <v>0.415</v>
      </c>
      <c r="BH144" s="295">
        <v>0.38</v>
      </c>
      <c r="BI144" s="296">
        <v>0.34</v>
      </c>
      <c r="BJ144" s="293">
        <v>11.555</v>
      </c>
      <c r="BK144" s="297">
        <v>18.18181818181817</v>
      </c>
      <c r="BL144" s="297">
        <v>17.02127659574471</v>
      </c>
      <c r="BM144" s="297">
        <v>11.90476190476191</v>
      </c>
      <c r="BN144" s="297">
        <v>10.52631578947367</v>
      </c>
      <c r="BO144" s="297">
        <v>8.571428571428585</v>
      </c>
      <c r="BP144" s="297">
        <v>6.060606060606055</v>
      </c>
      <c r="BQ144" s="298">
        <v>4.761904761904767</v>
      </c>
      <c r="BR144" s="299">
        <v>5</v>
      </c>
      <c r="BS144" s="299">
        <v>7.14285714285714</v>
      </c>
      <c r="BT144" s="299">
        <v>7.692307692307709</v>
      </c>
      <c r="BU144" s="299">
        <v>8.333333333333348</v>
      </c>
      <c r="BV144" s="299">
        <v>2.127659574468077</v>
      </c>
      <c r="BW144" s="299">
        <v>8.045977011494255</v>
      </c>
      <c r="BX144" s="299">
        <v>2.35294117647058</v>
      </c>
      <c r="BY144" s="299">
        <v>2.409638554216875</v>
      </c>
      <c r="BZ144" s="299">
        <v>9.210526315789469</v>
      </c>
      <c r="CA144" s="300">
        <v>11.76470588235294</v>
      </c>
      <c r="CB144" s="297">
        <v>8.300474032295782</v>
      </c>
      <c r="CC144" s="297">
        <v>4.491346355774857</v>
      </c>
      <c r="CD144" t="s" s="146">
        <v>137</v>
      </c>
      <c r="CE144" s="301">
        <v>-7.178159930942538</v>
      </c>
      <c r="CF144" s="301">
        <v>14.52737366589541</v>
      </c>
      <c r="CG144" s="297">
        <v>79.94983664709707</v>
      </c>
      <c r="CH144" s="302">
        <v>1.313</v>
      </c>
      <c r="CI144" s="303">
        <v>1.4443</v>
      </c>
      <c r="CJ144" s="304">
        <v>1.58873</v>
      </c>
      <c r="CK144" s="304">
        <v>1.747603000000001</v>
      </c>
      <c r="CL144" s="305">
        <v>1.922363300000001</v>
      </c>
      <c r="CM144" s="303">
        <v>8.015996300000003</v>
      </c>
      <c r="CN144" s="300">
        <v>7.298548939269783</v>
      </c>
      <c r="CO144" s="306">
        <v>0.85</v>
      </c>
      <c r="CP144" s="307">
        <v>19.3</v>
      </c>
      <c r="CQ144" s="308">
        <v>-5.6</v>
      </c>
      <c r="CR144" s="309">
        <v>10.6</v>
      </c>
      <c r="CS144" s="310">
        <v>8.1</v>
      </c>
    </row>
    <row r="145" ht="11.25" customHeight="1">
      <c r="A145" t="s" s="110">
        <v>1230</v>
      </c>
      <c r="B145" t="s" s="110">
        <v>1231</v>
      </c>
      <c r="C145" t="s" s="173">
        <v>461</v>
      </c>
      <c r="D145" s="174">
        <v>5</v>
      </c>
      <c r="E145" s="85">
        <v>744</v>
      </c>
      <c r="F145" t="s" s="118">
        <v>129</v>
      </c>
      <c r="G145" t="s" s="113">
        <v>129</v>
      </c>
      <c r="H145" s="495">
        <v>96.73</v>
      </c>
      <c r="I145" s="177">
        <v>1.530032047968572</v>
      </c>
      <c r="J145" s="311">
        <v>0.33</v>
      </c>
      <c r="K145" s="311">
        <v>0.37</v>
      </c>
      <c r="L145" s="177">
        <v>12.12121212121211</v>
      </c>
      <c r="M145" s="179">
        <v>42802</v>
      </c>
      <c r="N145" s="179">
        <v>42804</v>
      </c>
      <c r="O145" s="179">
        <v>42818</v>
      </c>
      <c r="P145" t="s" s="173">
        <v>767</v>
      </c>
      <c r="Q145" s="397"/>
      <c r="R145" s="180">
        <v>1.48</v>
      </c>
      <c r="S145" s="181">
        <v>28.46153846153846</v>
      </c>
      <c r="T145" s="182">
        <v>125.8552785250033</v>
      </c>
      <c r="U145" s="177">
        <v>18.60192307692308</v>
      </c>
      <c r="V145" s="183">
        <v>12</v>
      </c>
      <c r="W145" s="176">
        <v>5.2</v>
      </c>
      <c r="X145" s="176">
        <v>2.05</v>
      </c>
      <c r="Y145" s="184">
        <v>1.4</v>
      </c>
      <c r="Z145" s="185">
        <v>6.17</v>
      </c>
      <c r="AA145" s="186">
        <v>39.2</v>
      </c>
      <c r="AB145" s="187">
        <v>12.9</v>
      </c>
      <c r="AC145" s="188">
        <v>9.98</v>
      </c>
      <c r="AD145" s="189">
        <v>21.3</v>
      </c>
      <c r="AE145" s="189">
        <v>9.07</v>
      </c>
      <c r="AF145" s="190">
        <v>11</v>
      </c>
      <c r="AG145" s="191">
        <v>4633</v>
      </c>
      <c r="AH145" s="192">
        <v>0.8</v>
      </c>
      <c r="AI145" s="193">
        <v>0.88</v>
      </c>
      <c r="AJ145" t="s" s="338">
        <v>143</v>
      </c>
      <c r="AK145" t="s" s="338">
        <v>143</v>
      </c>
      <c r="AL145" s="196">
        <v>50</v>
      </c>
      <c r="AM145" s="196">
        <v>40.10196653276936</v>
      </c>
      <c r="AN145" t="s" s="338">
        <v>143</v>
      </c>
      <c r="AO145" t="s" s="338">
        <v>143</v>
      </c>
      <c r="AP145" s="194">
        <v>1.32</v>
      </c>
      <c r="AQ145" s="194">
        <v>0.88</v>
      </c>
      <c r="AR145" s="194">
        <v>0.76</v>
      </c>
      <c r="AS145" s="194">
        <v>0.48</v>
      </c>
      <c r="AT145" s="199"/>
      <c r="AU145" s="198">
        <v>0</v>
      </c>
      <c r="AV145" s="198">
        <v>0</v>
      </c>
      <c r="AW145" s="199"/>
      <c r="AX145" s="398">
        <v>0</v>
      </c>
      <c r="AY145" s="370">
        <v>0</v>
      </c>
      <c r="AZ145" s="203">
        <v>0</v>
      </c>
      <c r="BA145" s="203">
        <v>0</v>
      </c>
      <c r="BB145" s="203">
        <v>0</v>
      </c>
      <c r="BC145" s="203">
        <v>0</v>
      </c>
      <c r="BD145" s="203">
        <v>0</v>
      </c>
      <c r="BE145" s="203">
        <v>0</v>
      </c>
      <c r="BF145" s="203">
        <v>0</v>
      </c>
      <c r="BG145" s="203">
        <v>0</v>
      </c>
      <c r="BH145" s="203">
        <v>0</v>
      </c>
      <c r="BI145" s="204">
        <v>0</v>
      </c>
      <c r="BJ145" s="200">
        <v>3.44</v>
      </c>
      <c r="BK145" s="205">
        <v>50</v>
      </c>
      <c r="BL145" s="205">
        <v>15.78947368421053</v>
      </c>
      <c r="BM145" s="205">
        <v>58.33333333333335</v>
      </c>
      <c r="BN145" s="205">
        <v>0</v>
      </c>
      <c r="BO145" s="205">
        <v>0</v>
      </c>
      <c r="BP145" s="205">
        <v>0</v>
      </c>
      <c r="BQ145" s="206">
        <v>0</v>
      </c>
      <c r="BR145" s="207">
        <v>0</v>
      </c>
      <c r="BS145" s="207">
        <v>0</v>
      </c>
      <c r="BT145" s="207">
        <v>0</v>
      </c>
      <c r="BU145" s="207">
        <v>0</v>
      </c>
      <c r="BV145" s="207">
        <v>0</v>
      </c>
      <c r="BW145" s="207">
        <v>0</v>
      </c>
      <c r="BX145" s="207">
        <v>0</v>
      </c>
      <c r="BY145" s="207">
        <v>0</v>
      </c>
      <c r="BZ145" s="207">
        <v>0</v>
      </c>
      <c r="CA145" s="208">
        <v>0</v>
      </c>
      <c r="CB145" s="205">
        <v>7.301341589267288</v>
      </c>
      <c r="CC145" s="205">
        <v>17.56638207075625</v>
      </c>
      <c r="CD145" t="s" s="110">
        <v>302</v>
      </c>
      <c r="CE145" t="s" s="728">
        <v>143</v>
      </c>
      <c r="CF145" t="s" s="552">
        <v>143</v>
      </c>
      <c r="CG145" s="205">
        <v>60.1793246407875</v>
      </c>
      <c r="CH145" s="315">
        <v>1.452</v>
      </c>
      <c r="CI145" s="211">
        <v>1.5969096</v>
      </c>
      <c r="CJ145" s="212">
        <v>1.741749300720</v>
      </c>
      <c r="CK145" s="212">
        <v>1.899725962295304</v>
      </c>
      <c r="CL145" s="210">
        <v>2.072031107075488</v>
      </c>
      <c r="CM145" s="211">
        <v>8.762415970090792</v>
      </c>
      <c r="CN145" s="208">
        <v>9.058633278290905</v>
      </c>
      <c r="CO145" s="213">
        <v>0.34</v>
      </c>
      <c r="CP145" s="214">
        <v>24.1</v>
      </c>
      <c r="CQ145" s="215">
        <v>-3</v>
      </c>
      <c r="CR145" s="214">
        <v>4.5</v>
      </c>
      <c r="CS145" s="215">
        <v>9.199999999999999</v>
      </c>
    </row>
    <row r="146" ht="11.25" customHeight="1">
      <c r="A146" t="s" s="116">
        <v>604</v>
      </c>
      <c r="B146" t="s" s="116">
        <v>605</v>
      </c>
      <c r="C146" t="s" s="227">
        <v>606</v>
      </c>
      <c r="D146" s="218">
        <v>18</v>
      </c>
      <c r="E146" s="219">
        <v>174</v>
      </c>
      <c r="F146" t="s" s="220">
        <v>55</v>
      </c>
      <c r="G146" t="s" s="221">
        <v>55</v>
      </c>
      <c r="H146" s="493">
        <v>114.57</v>
      </c>
      <c r="I146" s="223">
        <v>0.9077419917954089</v>
      </c>
      <c r="J146" s="318">
        <v>0.24</v>
      </c>
      <c r="K146" s="318">
        <v>0.26</v>
      </c>
      <c r="L146" s="223">
        <v>8.333333333333348</v>
      </c>
      <c r="M146" s="226">
        <v>42944</v>
      </c>
      <c r="N146" s="226">
        <v>42948</v>
      </c>
      <c r="O146" s="226">
        <v>42962</v>
      </c>
      <c r="P146" t="s" s="227">
        <v>130</v>
      </c>
      <c r="Q146" s="85"/>
      <c r="R146" s="225">
        <v>1.04</v>
      </c>
      <c r="S146" s="228">
        <v>24.52830188679245</v>
      </c>
      <c r="T146" s="229">
        <v>112.7805584110913</v>
      </c>
      <c r="U146" s="223">
        <v>27.02122641509434</v>
      </c>
      <c r="V146" s="230">
        <v>12</v>
      </c>
      <c r="W146" s="222">
        <v>4.24</v>
      </c>
      <c r="X146" s="222">
        <v>4.36</v>
      </c>
      <c r="Y146" s="231">
        <v>0.57</v>
      </c>
      <c r="Z146" s="232">
        <v>3.77</v>
      </c>
      <c r="AA146" s="233">
        <v>14</v>
      </c>
      <c r="AB146" s="234">
        <v>-21.8</v>
      </c>
      <c r="AC146" s="235">
        <v>11.37</v>
      </c>
      <c r="AD146" s="236">
        <v>8.5</v>
      </c>
      <c r="AE146" s="236">
        <v>6.2</v>
      </c>
      <c r="AF146" s="237">
        <v>10</v>
      </c>
      <c r="AG146" s="238">
        <v>4330</v>
      </c>
      <c r="AH146" s="239">
        <v>0.7</v>
      </c>
      <c r="AI146" s="240">
        <v>0.92</v>
      </c>
      <c r="AJ146" s="241">
        <v>1.182130769721546</v>
      </c>
      <c r="AK146" s="242">
        <v>0.5881046938877061</v>
      </c>
      <c r="AL146" s="243">
        <v>9.523809523809534</v>
      </c>
      <c r="AM146" s="243">
        <v>10.06424162982089</v>
      </c>
      <c r="AN146" s="243">
        <v>10.04811154263314</v>
      </c>
      <c r="AO146" s="244">
        <v>17.08558297028615</v>
      </c>
      <c r="AP146" s="241">
        <v>0.92</v>
      </c>
      <c r="AQ146" s="241">
        <v>0.84</v>
      </c>
      <c r="AR146" s="241">
        <v>0.76</v>
      </c>
      <c r="AS146" s="241">
        <v>0.6899999999999999</v>
      </c>
      <c r="AT146" s="245"/>
      <c r="AU146" s="241">
        <v>0.63</v>
      </c>
      <c r="AV146" s="241">
        <v>0.57</v>
      </c>
      <c r="AW146" s="245"/>
      <c r="AX146" s="246">
        <v>0.405</v>
      </c>
      <c r="AY146" s="247">
        <v>0.32</v>
      </c>
      <c r="AZ146" s="248">
        <v>0.28</v>
      </c>
      <c r="BA146" s="248">
        <v>0.23</v>
      </c>
      <c r="BB146" s="248">
        <v>0.19</v>
      </c>
      <c r="BC146" s="248">
        <v>0.17</v>
      </c>
      <c r="BD146" s="248">
        <v>0.15</v>
      </c>
      <c r="BE146" s="248">
        <v>0.12</v>
      </c>
      <c r="BF146" s="248">
        <v>0.1</v>
      </c>
      <c r="BG146" s="248">
        <v>0.08</v>
      </c>
      <c r="BH146" s="248">
        <v>0.07000000000000001</v>
      </c>
      <c r="BI146" s="401">
        <v>0.06</v>
      </c>
      <c r="BJ146" s="246">
        <v>6.585</v>
      </c>
      <c r="BK146" s="250">
        <v>9.523809523809534</v>
      </c>
      <c r="BL146" s="250">
        <v>10.52631578947367</v>
      </c>
      <c r="BM146" s="250">
        <v>10.14492753623188</v>
      </c>
      <c r="BN146" s="250">
        <v>9.523809523809511</v>
      </c>
      <c r="BO146" s="250">
        <v>10.5263157894737</v>
      </c>
      <c r="BP146" s="250">
        <v>40.74074074074072</v>
      </c>
      <c r="BQ146" s="251">
        <v>26.5625</v>
      </c>
      <c r="BR146" s="252">
        <v>14.28571428571428</v>
      </c>
      <c r="BS146" s="252">
        <v>21.73913043478262</v>
      </c>
      <c r="BT146" s="252">
        <v>21.05263157894737</v>
      </c>
      <c r="BU146" s="252">
        <v>11.76470588235294</v>
      </c>
      <c r="BV146" s="252">
        <v>13.33333333333335</v>
      </c>
      <c r="BW146" s="252">
        <v>25</v>
      </c>
      <c r="BX146" s="252">
        <v>20</v>
      </c>
      <c r="BY146" s="252">
        <v>25</v>
      </c>
      <c r="BZ146" s="252">
        <v>14.28571428571428</v>
      </c>
      <c r="CA146" s="253">
        <v>16.66666666666667</v>
      </c>
      <c r="CB146" s="250">
        <v>17.68684208065003</v>
      </c>
      <c r="CC146" s="250">
        <v>8.121221899590269</v>
      </c>
      <c r="CD146" t="s" s="116">
        <v>157</v>
      </c>
      <c r="CE146" s="254">
        <v>-16.06537288066578</v>
      </c>
      <c r="CF146" s="254">
        <v>10.95585353442855</v>
      </c>
      <c r="CG146" s="250">
        <v>74.23361859838276</v>
      </c>
      <c r="CH146" s="255">
        <v>0.9292</v>
      </c>
      <c r="CI146" s="256">
        <v>1.02212</v>
      </c>
      <c r="CJ146" s="257">
        <v>1.08549144</v>
      </c>
      <c r="CK146" s="257">
        <v>1.152791909280</v>
      </c>
      <c r="CL146" s="258">
        <v>1.22426500765536</v>
      </c>
      <c r="CM146" s="256">
        <v>5.41386835693536</v>
      </c>
      <c r="CN146" s="253">
        <v>4.72538042850254</v>
      </c>
      <c r="CO146" s="259">
        <v>0.44</v>
      </c>
      <c r="CP146" s="260">
        <v>14.9</v>
      </c>
      <c r="CQ146" s="261">
        <v>-9.4</v>
      </c>
      <c r="CR146" s="262">
        <v>5.1</v>
      </c>
      <c r="CS146" s="263">
        <v>3.5</v>
      </c>
    </row>
    <row r="147" ht="11.25" customHeight="1">
      <c r="A147" t="s" s="227">
        <v>607</v>
      </c>
      <c r="B147" t="s" s="116">
        <v>608</v>
      </c>
      <c r="C147" t="s" s="116">
        <v>140</v>
      </c>
      <c r="D147" s="218">
        <v>16</v>
      </c>
      <c r="E147" s="219">
        <v>199</v>
      </c>
      <c r="F147" t="s" s="220">
        <v>141</v>
      </c>
      <c r="G147" t="s" s="221">
        <v>141</v>
      </c>
      <c r="H147" s="493">
        <v>64.5</v>
      </c>
      <c r="I147" s="223">
        <v>1.488372093023256</v>
      </c>
      <c r="J147" s="224">
        <v>0.23</v>
      </c>
      <c r="K147" s="224">
        <v>0.24</v>
      </c>
      <c r="L147" s="223">
        <v>4.347826086956519</v>
      </c>
      <c r="M147" s="226">
        <v>43073</v>
      </c>
      <c r="N147" s="226">
        <v>43074</v>
      </c>
      <c r="O147" s="226">
        <v>43084</v>
      </c>
      <c r="P147" t="s" s="227">
        <v>182</v>
      </c>
      <c r="Q147" t="s" s="527">
        <v>609</v>
      </c>
      <c r="R147" s="225">
        <v>0.96</v>
      </c>
      <c r="S147" s="228">
        <v>42.47787610619469</v>
      </c>
      <c r="T147" s="229">
        <v>103.0374073676092</v>
      </c>
      <c r="U147" s="223">
        <v>28.53982300884956</v>
      </c>
      <c r="V147" s="230">
        <v>12</v>
      </c>
      <c r="W147" s="222">
        <v>2.26</v>
      </c>
      <c r="X147" t="s" s="399">
        <v>143</v>
      </c>
      <c r="Y147" s="231">
        <v>5.46</v>
      </c>
      <c r="Z147" s="232">
        <v>3.25</v>
      </c>
      <c r="AA147" s="233">
        <v>11.6</v>
      </c>
      <c r="AB147" s="234">
        <v>7.6</v>
      </c>
      <c r="AC147" t="s" s="422">
        <v>143</v>
      </c>
      <c r="AD147" s="236">
        <v>1.4</v>
      </c>
      <c r="AE147" t="s" s="416">
        <v>143</v>
      </c>
      <c r="AF147" s="237">
        <v>0</v>
      </c>
      <c r="AG147" s="372">
        <v>716</v>
      </c>
      <c r="AH147" s="239">
        <v>2</v>
      </c>
      <c r="AI147" s="240">
        <v>1.82</v>
      </c>
      <c r="AJ147" s="241">
        <v>7.182166474781711</v>
      </c>
      <c r="AK147" s="242">
        <v>0.9658275545113832</v>
      </c>
      <c r="AL147" s="243">
        <v>4.705882352941182</v>
      </c>
      <c r="AM147" s="243">
        <v>6.345576270678932</v>
      </c>
      <c r="AN147" s="243">
        <v>10.0550330646944</v>
      </c>
      <c r="AO147" s="244">
        <v>10.41079540309997</v>
      </c>
      <c r="AP147" s="241">
        <v>0.89</v>
      </c>
      <c r="AQ147" s="241">
        <v>0.85</v>
      </c>
      <c r="AR147" s="241">
        <v>0.8100000000000001</v>
      </c>
      <c r="AS147" s="241">
        <v>0.74</v>
      </c>
      <c r="AT147" s="245"/>
      <c r="AU147" s="241">
        <v>0.6272727272727272</v>
      </c>
      <c r="AV147" s="246">
        <v>0.5512396694214863</v>
      </c>
      <c r="AW147" s="245"/>
      <c r="AX147" s="246">
        <v>0.4793388429752065</v>
      </c>
      <c r="AY147" s="247">
        <v>0.4380165289256198</v>
      </c>
      <c r="AZ147" s="248">
        <v>0.4049586776859503</v>
      </c>
      <c r="BA147" s="248">
        <v>0.3606280991735537</v>
      </c>
      <c r="BB147" s="248">
        <v>0.3305785123966942</v>
      </c>
      <c r="BC147" s="248">
        <v>0.2905123966942147</v>
      </c>
      <c r="BD147" s="248">
        <v>0.280495867768595</v>
      </c>
      <c r="BE147" s="317">
        <v>0.2550082644628099</v>
      </c>
      <c r="BF147" s="248">
        <v>0.2372066115702479</v>
      </c>
      <c r="BG147" s="248">
        <v>0.2312727272727272</v>
      </c>
      <c r="BH147" s="248">
        <v>0.2312727272727272</v>
      </c>
      <c r="BI147" s="249">
        <v>0.2110495867768594</v>
      </c>
      <c r="BJ147" s="246">
        <v>8.218851239669419</v>
      </c>
      <c r="BK147" s="250">
        <v>4.705882352941182</v>
      </c>
      <c r="BL147" s="250">
        <v>4.938271604938271</v>
      </c>
      <c r="BM147" s="250">
        <v>9.459459459459474</v>
      </c>
      <c r="BN147" s="250">
        <v>17.97101449275365</v>
      </c>
      <c r="BO147" s="250">
        <v>13.79310344827613</v>
      </c>
      <c r="BP147" s="250">
        <v>14.99999999999975</v>
      </c>
      <c r="BQ147" s="251">
        <v>9.433962264150919</v>
      </c>
      <c r="BR147" s="252">
        <v>8.163265306122458</v>
      </c>
      <c r="BS147" s="252">
        <v>12.29260243835364</v>
      </c>
      <c r="BT147" s="252">
        <v>9.09</v>
      </c>
      <c r="BU147" s="252">
        <v>13.79153390987715</v>
      </c>
      <c r="BV147" s="252">
        <v>3.571007660577474</v>
      </c>
      <c r="BW147" s="252">
        <v>9.994814622763792</v>
      </c>
      <c r="BX147" s="252">
        <v>7.504703504982224</v>
      </c>
      <c r="BY147" s="252">
        <v>2.565751858204712</v>
      </c>
      <c r="BZ147" s="252">
        <v>0</v>
      </c>
      <c r="CA147" s="253">
        <v>9.58217488350237</v>
      </c>
      <c r="CB147" s="250">
        <v>8.932796929817837</v>
      </c>
      <c r="CC147" s="250">
        <v>4.631471185694668</v>
      </c>
      <c r="CD147" t="s" s="116">
        <v>178</v>
      </c>
      <c r="CE147" s="254">
        <v>-16.99641785113191</v>
      </c>
      <c r="CF147" s="254">
        <v>11.54340515771765</v>
      </c>
      <c r="CG147" s="250">
        <v>52.22427090869281</v>
      </c>
      <c r="CH147" s="255">
        <v>0.95764</v>
      </c>
      <c r="CI147" s="256">
        <v>0.9863692000000001</v>
      </c>
      <c r="CJ147" s="257">
        <v>1.015960276</v>
      </c>
      <c r="CK147" s="257">
        <v>1.046439084280</v>
      </c>
      <c r="CL147" s="258">
        <v>1.0778322568084</v>
      </c>
      <c r="CM147" s="256">
        <v>5.084240817088401</v>
      </c>
      <c r="CN147" s="253">
        <v>7.882543902462637</v>
      </c>
      <c r="CO147" s="259">
        <v>1.18</v>
      </c>
      <c r="CP147" s="260">
        <v>21.4</v>
      </c>
      <c r="CQ147" s="261">
        <v>-13.8</v>
      </c>
      <c r="CR147" s="262">
        <v>2.5</v>
      </c>
      <c r="CS147" s="263">
        <v>0.4</v>
      </c>
    </row>
    <row r="148" ht="11.25" customHeight="1">
      <c r="A148" t="s" s="116">
        <v>610</v>
      </c>
      <c r="B148" t="s" s="116">
        <v>611</v>
      </c>
      <c r="C148" t="s" s="116">
        <v>181</v>
      </c>
      <c r="D148" s="218">
        <v>24</v>
      </c>
      <c r="E148" s="219">
        <v>125</v>
      </c>
      <c r="F148" t="s" s="220">
        <v>55</v>
      </c>
      <c r="G148" t="s" s="221">
        <v>141</v>
      </c>
      <c r="H148" s="222">
        <v>135.8</v>
      </c>
      <c r="I148" s="223">
        <v>2.297496318114875</v>
      </c>
      <c r="J148" s="318">
        <v>0.77</v>
      </c>
      <c r="K148" s="318">
        <v>0.78</v>
      </c>
      <c r="L148" s="223">
        <v>1.29870129870131</v>
      </c>
      <c r="M148" s="226">
        <v>42934</v>
      </c>
      <c r="N148" s="226">
        <v>42936</v>
      </c>
      <c r="O148" s="226">
        <v>42966</v>
      </c>
      <c r="P148" t="s" s="227">
        <v>515</v>
      </c>
      <c r="Q148" s="316"/>
      <c r="R148" s="225">
        <v>3.12</v>
      </c>
      <c r="S148" s="326">
        <v>216.6666666666667</v>
      </c>
      <c r="T148" s="357">
        <v>389.6383144856474</v>
      </c>
      <c r="U148" s="223">
        <v>94.30555555555557</v>
      </c>
      <c r="V148" s="230">
        <v>12</v>
      </c>
      <c r="W148" s="222">
        <v>1.44</v>
      </c>
      <c r="X148" s="222">
        <v>2.39</v>
      </c>
      <c r="Y148" s="231">
        <v>1.9</v>
      </c>
      <c r="Z148" s="232">
        <v>5.72</v>
      </c>
      <c r="AA148" s="233">
        <v>-1</v>
      </c>
      <c r="AB148" s="396">
        <v>-102.7</v>
      </c>
      <c r="AC148" s="235">
        <v>22.17</v>
      </c>
      <c r="AD148" s="236">
        <v>-15</v>
      </c>
      <c r="AE148" s="236">
        <v>39.64</v>
      </c>
      <c r="AF148" s="237">
        <v>24</v>
      </c>
      <c r="AG148" s="238">
        <v>80149</v>
      </c>
      <c r="AH148" s="239">
        <v>0.2</v>
      </c>
      <c r="AI148" s="240">
        <v>2.65</v>
      </c>
      <c r="AJ148" t="s" s="265">
        <v>143</v>
      </c>
      <c r="AK148" s="242">
        <v>1.04575526217891</v>
      </c>
      <c r="AL148" s="243">
        <v>4.761904761904767</v>
      </c>
      <c r="AM148" s="243">
        <v>9.591857096979449</v>
      </c>
      <c r="AN148" s="243">
        <v>11.34113452134464</v>
      </c>
      <c r="AO148" s="244">
        <v>10.8449222600272</v>
      </c>
      <c r="AP148" s="321">
        <v>3.08</v>
      </c>
      <c r="AQ148" s="241">
        <v>2.94</v>
      </c>
      <c r="AR148" s="241">
        <v>2.6</v>
      </c>
      <c r="AS148" s="241">
        <v>2.34</v>
      </c>
      <c r="AT148" t="s" s="266">
        <v>112</v>
      </c>
      <c r="AU148" s="241">
        <v>1.96</v>
      </c>
      <c r="AV148" s="241">
        <v>1.8</v>
      </c>
      <c r="AW148" s="245"/>
      <c r="AX148" s="246">
        <v>1.72</v>
      </c>
      <c r="AY148" s="394">
        <v>1.68</v>
      </c>
      <c r="AZ148" s="248">
        <v>1.56</v>
      </c>
      <c r="BA148" s="248">
        <v>1.32</v>
      </c>
      <c r="BB148" s="248">
        <v>1.1</v>
      </c>
      <c r="BC148" s="248">
        <v>0.91</v>
      </c>
      <c r="BD148" s="248">
        <v>0.78</v>
      </c>
      <c r="BE148" s="248">
        <v>0.71</v>
      </c>
      <c r="BF148" s="317">
        <v>0.7</v>
      </c>
      <c r="BG148" s="248">
        <v>0.6899999999999999</v>
      </c>
      <c r="BH148" s="248">
        <v>0.665</v>
      </c>
      <c r="BI148" s="249">
        <v>0.625</v>
      </c>
      <c r="BJ148" s="246">
        <v>27.18</v>
      </c>
      <c r="BK148" s="250">
        <v>4.761904761904767</v>
      </c>
      <c r="BL148" s="250">
        <v>13.07692307692307</v>
      </c>
      <c r="BM148" s="250">
        <v>11.11111111111112</v>
      </c>
      <c r="BN148" s="250">
        <v>19.38775510204081</v>
      </c>
      <c r="BO148" s="250">
        <v>8.888888888888879</v>
      </c>
      <c r="BP148" s="250">
        <v>4.651162790697683</v>
      </c>
      <c r="BQ148" s="251">
        <v>2.380952380952372</v>
      </c>
      <c r="BR148" s="252">
        <v>7.692307692307687</v>
      </c>
      <c r="BS148" s="252">
        <v>18.18181818181819</v>
      </c>
      <c r="BT148" s="252">
        <v>20</v>
      </c>
      <c r="BU148" s="252">
        <v>20.87912087912089</v>
      </c>
      <c r="BV148" s="252">
        <v>16.66666666666667</v>
      </c>
      <c r="BW148" s="252">
        <v>9.859154929577475</v>
      </c>
      <c r="BX148" s="252">
        <v>1.428571428571423</v>
      </c>
      <c r="BY148" s="252">
        <v>1.449275362318847</v>
      </c>
      <c r="BZ148" s="252">
        <v>3.759398496240585</v>
      </c>
      <c r="CA148" s="253">
        <v>6.400000000000006</v>
      </c>
      <c r="CB148" s="250">
        <v>10.03382422053768</v>
      </c>
      <c r="CC148" s="250">
        <v>6.632013304167612</v>
      </c>
      <c r="CD148" t="s" s="116">
        <v>137</v>
      </c>
      <c r="CE148" s="254">
        <v>-80.66692471609605</v>
      </c>
      <c r="CF148" s="254">
        <v>13.63863083945952</v>
      </c>
      <c r="CG148" s="250">
        <v>57.65567602323721</v>
      </c>
      <c r="CH148" s="255">
        <v>3.1108</v>
      </c>
      <c r="CI148" s="256">
        <v>3.421880000000001</v>
      </c>
      <c r="CJ148" s="257">
        <v>3.764068000000001</v>
      </c>
      <c r="CK148" s="257">
        <v>4.140474800000002</v>
      </c>
      <c r="CL148" s="258">
        <v>4.554522280000002</v>
      </c>
      <c r="CM148" s="256">
        <v>18.99174508</v>
      </c>
      <c r="CN148" s="253">
        <v>13.98508474226804</v>
      </c>
      <c r="CO148" s="259">
        <v>1.28</v>
      </c>
      <c r="CP148" s="260">
        <v>69.09999999999999</v>
      </c>
      <c r="CQ148" s="261">
        <v>-3.3</v>
      </c>
      <c r="CR148" s="262">
        <v>9.1</v>
      </c>
      <c r="CS148" s="263">
        <v>26.7</v>
      </c>
    </row>
    <row r="149" ht="11.25" customHeight="1">
      <c r="A149" t="s" s="146">
        <v>1232</v>
      </c>
      <c r="B149" t="s" s="146">
        <v>1233</v>
      </c>
      <c r="C149" t="s" s="273">
        <v>265</v>
      </c>
      <c r="D149" s="267">
        <v>8</v>
      </c>
      <c r="E149" s="85">
        <v>407</v>
      </c>
      <c r="F149" t="s" s="151">
        <v>129</v>
      </c>
      <c r="G149" t="s" s="152">
        <v>129</v>
      </c>
      <c r="H149" s="496">
        <v>113.06</v>
      </c>
      <c r="I149" s="269">
        <v>0.9552450026534585</v>
      </c>
      <c r="J149" s="270">
        <v>0.25</v>
      </c>
      <c r="K149" s="270">
        <v>0.27</v>
      </c>
      <c r="L149" s="269">
        <v>8.000000000000007</v>
      </c>
      <c r="M149" s="272">
        <v>42977</v>
      </c>
      <c r="N149" s="272">
        <v>42979</v>
      </c>
      <c r="O149" s="272">
        <v>42993</v>
      </c>
      <c r="P149" t="s" s="273">
        <v>182</v>
      </c>
      <c r="Q149" s="274"/>
      <c r="R149" s="271">
        <v>1.08</v>
      </c>
      <c r="S149" s="275">
        <v>59.66850828729282</v>
      </c>
      <c r="T149" s="276">
        <v>253.4518026486498</v>
      </c>
      <c r="U149" s="269">
        <v>62.46408839779006</v>
      </c>
      <c r="V149" s="277">
        <v>12</v>
      </c>
      <c r="W149" s="268">
        <v>1.81</v>
      </c>
      <c r="X149" s="268">
        <v>2.89</v>
      </c>
      <c r="Y149" s="278">
        <v>9.56</v>
      </c>
      <c r="Z149" s="279">
        <v>4.5</v>
      </c>
      <c r="AA149" s="559">
        <v>10.9</v>
      </c>
      <c r="AB149" s="281">
        <v>-7.6</v>
      </c>
      <c r="AC149" s="282">
        <v>16.36</v>
      </c>
      <c r="AD149" s="283">
        <v>8.4</v>
      </c>
      <c r="AE149" s="283">
        <v>21.6</v>
      </c>
      <c r="AF149" s="284">
        <v>15</v>
      </c>
      <c r="AG149" s="285">
        <v>12698</v>
      </c>
      <c r="AH149" s="286">
        <v>0.3</v>
      </c>
      <c r="AI149" s="287">
        <v>0.5</v>
      </c>
      <c r="AJ149" s="288">
        <v>2.010277010967869</v>
      </c>
      <c r="AK149" t="s" s="368">
        <v>143</v>
      </c>
      <c r="AL149" s="290">
        <v>9.090909090909083</v>
      </c>
      <c r="AM149" s="290">
        <v>13.30326698854094</v>
      </c>
      <c r="AN149" s="290">
        <v>16.8863268921301</v>
      </c>
      <c r="AO149" t="s" s="368">
        <v>143</v>
      </c>
      <c r="AP149" s="288">
        <v>0.96</v>
      </c>
      <c r="AQ149" s="288">
        <v>0.88</v>
      </c>
      <c r="AR149" s="288">
        <v>0.78</v>
      </c>
      <c r="AS149" s="288">
        <v>0.66</v>
      </c>
      <c r="AT149" s="292"/>
      <c r="AU149" s="288">
        <v>0.54</v>
      </c>
      <c r="AV149" s="288">
        <v>0.44</v>
      </c>
      <c r="AW149" s="292"/>
      <c r="AX149" s="293">
        <v>0.2</v>
      </c>
      <c r="AY149" s="403">
        <v>0</v>
      </c>
      <c r="AZ149" s="426">
        <v>0</v>
      </c>
      <c r="BA149" s="426">
        <v>0</v>
      </c>
      <c r="BB149" s="426">
        <v>0</v>
      </c>
      <c r="BC149" s="426">
        <v>0</v>
      </c>
      <c r="BD149" s="426">
        <v>0</v>
      </c>
      <c r="BE149" s="426">
        <v>0</v>
      </c>
      <c r="BF149" s="426">
        <v>0</v>
      </c>
      <c r="BG149" s="426">
        <v>0</v>
      </c>
      <c r="BH149" s="426">
        <v>0</v>
      </c>
      <c r="BI149" s="494">
        <v>0</v>
      </c>
      <c r="BJ149" s="293">
        <v>4.46</v>
      </c>
      <c r="BK149" s="297">
        <v>9.090909090909083</v>
      </c>
      <c r="BL149" s="297">
        <v>12.82051282051282</v>
      </c>
      <c r="BM149" s="297">
        <v>18.18181818181819</v>
      </c>
      <c r="BN149" s="297">
        <v>22.22222222222221</v>
      </c>
      <c r="BO149" s="297">
        <v>22.72727272727273</v>
      </c>
      <c r="BP149" s="297">
        <v>120</v>
      </c>
      <c r="BQ149" s="298">
        <v>0</v>
      </c>
      <c r="BR149" s="299">
        <v>0</v>
      </c>
      <c r="BS149" s="299">
        <v>0</v>
      </c>
      <c r="BT149" s="299">
        <v>0</v>
      </c>
      <c r="BU149" s="299">
        <v>0</v>
      </c>
      <c r="BV149" s="299">
        <v>0</v>
      </c>
      <c r="BW149" s="299">
        <v>0</v>
      </c>
      <c r="BX149" s="299">
        <v>0</v>
      </c>
      <c r="BY149" s="299">
        <v>0</v>
      </c>
      <c r="BZ149" s="299">
        <v>0</v>
      </c>
      <c r="CA149" s="300">
        <v>0</v>
      </c>
      <c r="CB149" s="297">
        <v>12.061337355455</v>
      </c>
      <c r="CC149" s="297">
        <v>28.19559328935145</v>
      </c>
      <c r="CD149" t="s" s="146">
        <v>132</v>
      </c>
      <c r="CE149" s="301">
        <v>-44.62251650300649</v>
      </c>
      <c r="CF149" s="301">
        <v>17.84157189478356</v>
      </c>
      <c r="CG149" s="297">
        <v>54.17219487694626</v>
      </c>
      <c r="CH149" s="302">
        <v>0.9696</v>
      </c>
      <c r="CI149" s="303">
        <v>1.06656</v>
      </c>
      <c r="CJ149" s="304">
        <v>1.173216</v>
      </c>
      <c r="CK149" s="304">
        <v>1.2905376</v>
      </c>
      <c r="CL149" s="305">
        <v>1.419591360000001</v>
      </c>
      <c r="CM149" s="303">
        <v>5.919504960000001</v>
      </c>
      <c r="CN149" s="300">
        <v>5.235719936317</v>
      </c>
      <c r="CO149" s="306">
        <v>0.49</v>
      </c>
      <c r="CP149" s="307">
        <v>81.2</v>
      </c>
      <c r="CQ149" s="308">
        <v>0.3</v>
      </c>
      <c r="CR149" s="307">
        <v>6.6</v>
      </c>
      <c r="CS149" s="308">
        <v>25.2</v>
      </c>
    </row>
    <row r="150" ht="11.25" customHeight="1">
      <c r="A150" t="s" s="173">
        <v>1234</v>
      </c>
      <c r="B150" t="s" s="110">
        <v>1235</v>
      </c>
      <c r="C150" t="s" s="173">
        <v>635</v>
      </c>
      <c r="D150" s="174">
        <v>7</v>
      </c>
      <c r="E150" s="85">
        <v>436</v>
      </c>
      <c r="F150" t="s" s="118">
        <v>141</v>
      </c>
      <c r="G150" t="s" s="113">
        <v>141</v>
      </c>
      <c r="H150" s="495">
        <v>56.12</v>
      </c>
      <c r="I150" s="177">
        <v>1.28296507483963</v>
      </c>
      <c r="J150" s="311">
        <v>0.15</v>
      </c>
      <c r="K150" s="311">
        <v>0.18</v>
      </c>
      <c r="L150" s="177">
        <v>20</v>
      </c>
      <c r="M150" s="389">
        <v>42620</v>
      </c>
      <c r="N150" s="389">
        <v>42622</v>
      </c>
      <c r="O150" s="389">
        <v>42644</v>
      </c>
      <c r="P150" t="s" s="173">
        <v>177</v>
      </c>
      <c r="Q150" t="s" s="646">
        <v>1236</v>
      </c>
      <c r="R150" s="180">
        <v>0.72</v>
      </c>
      <c r="S150" s="181">
        <v>20.22471910112359</v>
      </c>
      <c r="T150" s="182">
        <v>146.1787866698554</v>
      </c>
      <c r="U150" s="177">
        <v>15.76404494382022</v>
      </c>
      <c r="V150" s="183">
        <v>12</v>
      </c>
      <c r="W150" s="176">
        <v>3.56</v>
      </c>
      <c r="X150" s="176">
        <v>1.03</v>
      </c>
      <c r="Y150" s="184">
        <v>1.8</v>
      </c>
      <c r="Z150" s="185">
        <v>8.65</v>
      </c>
      <c r="AA150" s="186">
        <v>4.7</v>
      </c>
      <c r="AB150" s="187">
        <v>9</v>
      </c>
      <c r="AC150" s="188">
        <v>14.17</v>
      </c>
      <c r="AD150" s="189">
        <v>11.1</v>
      </c>
      <c r="AE150" s="189">
        <v>15.22</v>
      </c>
      <c r="AF150" s="190">
        <v>12</v>
      </c>
      <c r="AG150" s="191">
        <v>22674</v>
      </c>
      <c r="AH150" s="621">
        <v>0.5</v>
      </c>
      <c r="AI150" s="193">
        <v>3.5</v>
      </c>
      <c r="AJ150" s="194">
        <v>1.441101429315327</v>
      </c>
      <c r="AK150" s="690">
        <v>10.29723072582914</v>
      </c>
      <c r="AL150" s="196">
        <v>5</v>
      </c>
      <c r="AM150" s="196">
        <v>9.487978497197226</v>
      </c>
      <c r="AN150" s="196">
        <v>15.99622586540013</v>
      </c>
      <c r="AO150" s="197">
        <v>1.553449300235243</v>
      </c>
      <c r="AP150" s="194">
        <v>0.63</v>
      </c>
      <c r="AQ150" s="198">
        <v>0.6</v>
      </c>
      <c r="AR150" s="194">
        <v>0.51</v>
      </c>
      <c r="AS150" s="198">
        <v>0.48</v>
      </c>
      <c r="AT150" s="199"/>
      <c r="AU150" s="194">
        <v>0.42</v>
      </c>
      <c r="AV150" s="194">
        <v>0.3</v>
      </c>
      <c r="AW150" s="199"/>
      <c r="AX150" s="398">
        <v>0.2</v>
      </c>
      <c r="AY150" s="370">
        <v>0.42</v>
      </c>
      <c r="AZ150" s="202">
        <v>1.04</v>
      </c>
      <c r="BA150" s="202">
        <v>0.89</v>
      </c>
      <c r="BB150" s="202">
        <v>0.54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4">
        <v>0</v>
      </c>
      <c r="BJ150" s="200">
        <v>6.03</v>
      </c>
      <c r="BK150" s="205">
        <v>5</v>
      </c>
      <c r="BL150" s="205">
        <v>17.64705882352942</v>
      </c>
      <c r="BM150" s="205">
        <v>6.25</v>
      </c>
      <c r="BN150" s="205">
        <v>14.28571428571428</v>
      </c>
      <c r="BO150" s="205">
        <v>40</v>
      </c>
      <c r="BP150" s="205">
        <v>50</v>
      </c>
      <c r="BQ150" s="206">
        <v>0</v>
      </c>
      <c r="BR150" s="207">
        <v>0</v>
      </c>
      <c r="BS150" s="207">
        <v>16.85393258426966</v>
      </c>
      <c r="BT150" s="207">
        <v>64.81481481481481</v>
      </c>
      <c r="BU150" s="207">
        <v>0</v>
      </c>
      <c r="BV150" s="207">
        <v>0</v>
      </c>
      <c r="BW150" s="207">
        <v>0</v>
      </c>
      <c r="BX150" s="207">
        <v>0</v>
      </c>
      <c r="BY150" s="207">
        <v>0</v>
      </c>
      <c r="BZ150" s="207">
        <v>0</v>
      </c>
      <c r="CA150" s="208">
        <v>0</v>
      </c>
      <c r="CB150" s="205">
        <v>12.63832473578401</v>
      </c>
      <c r="CC150" s="205">
        <v>19.47730926374827</v>
      </c>
      <c r="CD150" t="s" s="110">
        <v>302</v>
      </c>
      <c r="CE150" s="209">
        <v>1.515145996419534</v>
      </c>
      <c r="CF150" s="209">
        <v>17.27919094023976</v>
      </c>
      <c r="CG150" s="205">
        <v>72.63183749422186</v>
      </c>
      <c r="CH150" s="315">
        <v>0.6867000000000001</v>
      </c>
      <c r="CI150" s="211">
        <v>0.7553700000000002</v>
      </c>
      <c r="CJ150" s="212">
        <v>0.8309070000000003</v>
      </c>
      <c r="CK150" s="212">
        <v>0.9139977000000004</v>
      </c>
      <c r="CL150" s="210">
        <v>1.005397470000001</v>
      </c>
      <c r="CM150" s="211">
        <v>4.192372170000001</v>
      </c>
      <c r="CN150" s="208">
        <v>7.470370937277266</v>
      </c>
      <c r="CO150" s="213">
        <v>1.64</v>
      </c>
      <c r="CP150" s="214">
        <v>2</v>
      </c>
      <c r="CQ150" s="215">
        <v>-19.9</v>
      </c>
      <c r="CR150" s="214">
        <v>-5.8</v>
      </c>
      <c r="CS150" s="215">
        <v>-11.7</v>
      </c>
    </row>
    <row r="151" ht="11.25" customHeight="1">
      <c r="A151" t="s" s="116">
        <v>612</v>
      </c>
      <c r="B151" t="s" s="116">
        <v>613</v>
      </c>
      <c r="C151" t="s" s="116">
        <v>128</v>
      </c>
      <c r="D151" s="218">
        <v>20</v>
      </c>
      <c r="E151" s="219">
        <v>157</v>
      </c>
      <c r="F151" t="s" s="220">
        <v>141</v>
      </c>
      <c r="G151" t="s" s="221">
        <v>141</v>
      </c>
      <c r="H151" s="344">
        <v>48</v>
      </c>
      <c r="I151" s="223">
        <v>3.083333333333333</v>
      </c>
      <c r="J151" s="318">
        <v>0.36</v>
      </c>
      <c r="K151" s="318">
        <v>0.37</v>
      </c>
      <c r="L151" s="223">
        <v>2.77777777777779</v>
      </c>
      <c r="M151" s="226">
        <v>42880</v>
      </c>
      <c r="N151" s="226">
        <v>42885</v>
      </c>
      <c r="O151" s="226">
        <v>42901</v>
      </c>
      <c r="P151" t="s" s="227">
        <v>182</v>
      </c>
      <c r="Q151" s="85"/>
      <c r="R151" s="225">
        <v>1.48</v>
      </c>
      <c r="S151" s="228">
        <v>42.16524216524217</v>
      </c>
      <c r="T151" s="229">
        <v>-16.39644949991465</v>
      </c>
      <c r="U151" s="223">
        <v>13.67521367521368</v>
      </c>
      <c r="V151" s="230">
        <v>12</v>
      </c>
      <c r="W151" s="344">
        <v>3.51</v>
      </c>
      <c r="X151" t="s" s="348">
        <v>143</v>
      </c>
      <c r="Y151" s="504">
        <v>4.09</v>
      </c>
      <c r="Z151" s="346">
        <v>1.15</v>
      </c>
      <c r="AA151" t="s" s="349">
        <v>143</v>
      </c>
      <c r="AB151" t="s" s="345">
        <v>143</v>
      </c>
      <c r="AC151" t="s" s="349">
        <v>143</v>
      </c>
      <c r="AD151" t="s" s="348">
        <v>143</v>
      </c>
      <c r="AE151" t="s" s="348">
        <v>143</v>
      </c>
      <c r="AF151" s="237">
        <v>0</v>
      </c>
      <c r="AG151" s="350">
        <v>105</v>
      </c>
      <c r="AH151" t="s" s="348">
        <v>143</v>
      </c>
      <c r="AI151" t="s" s="348">
        <v>143</v>
      </c>
      <c r="AJ151" t="s" s="265">
        <v>143</v>
      </c>
      <c r="AK151" s="242">
        <v>0.4715541727454074</v>
      </c>
      <c r="AL151" s="243">
        <v>1.77304964539009</v>
      </c>
      <c r="AM151" s="243">
        <v>2.05619622045512</v>
      </c>
      <c r="AN151" s="243">
        <v>2.964151082785715</v>
      </c>
      <c r="AO151" s="244">
        <v>6.285918467285123</v>
      </c>
      <c r="AP151" s="241">
        <v>1.435</v>
      </c>
      <c r="AQ151" s="241">
        <v>1.41</v>
      </c>
      <c r="AR151" s="241">
        <v>1.375</v>
      </c>
      <c r="AS151" s="241">
        <v>1.35</v>
      </c>
      <c r="AT151" s="245"/>
      <c r="AU151" s="241">
        <v>1.3</v>
      </c>
      <c r="AV151" s="241">
        <v>1.24</v>
      </c>
      <c r="AW151" s="245"/>
      <c r="AX151" s="246">
        <v>1.18</v>
      </c>
      <c r="AY151" s="247">
        <v>1.03</v>
      </c>
      <c r="AZ151" s="248">
        <v>0.9</v>
      </c>
      <c r="BA151" s="248">
        <v>0.82</v>
      </c>
      <c r="BB151" s="248">
        <v>0.78</v>
      </c>
      <c r="BC151" s="248">
        <v>0.74</v>
      </c>
      <c r="BD151" s="248">
        <v>0.7</v>
      </c>
      <c r="BE151" s="248">
        <v>0.66</v>
      </c>
      <c r="BF151" s="248">
        <v>0.63</v>
      </c>
      <c r="BG151" s="248">
        <v>0.59</v>
      </c>
      <c r="BH151" s="248">
        <v>0.5600000000000001</v>
      </c>
      <c r="BI151" s="249">
        <v>0.506</v>
      </c>
      <c r="BJ151" s="246">
        <v>17.206</v>
      </c>
      <c r="BK151" s="250">
        <v>1.77304964539009</v>
      </c>
      <c r="BL151" s="250">
        <v>2.54545454545454</v>
      </c>
      <c r="BM151" s="250">
        <v>1.851851851851838</v>
      </c>
      <c r="BN151" s="250">
        <v>3.846153846153855</v>
      </c>
      <c r="BO151" s="250">
        <v>4.838709677419351</v>
      </c>
      <c r="BP151" s="250">
        <v>5.084745762711873</v>
      </c>
      <c r="BQ151" s="251">
        <v>14.5631067961165</v>
      </c>
      <c r="BR151" s="252">
        <v>14.44444444444444</v>
      </c>
      <c r="BS151" s="252">
        <v>9.756097560975618</v>
      </c>
      <c r="BT151" s="252">
        <v>5.12820512820511</v>
      </c>
      <c r="BU151" s="252">
        <v>5.405405405405417</v>
      </c>
      <c r="BV151" s="252">
        <v>5.714285714285716</v>
      </c>
      <c r="BW151" s="252">
        <v>6.060606060606055</v>
      </c>
      <c r="BX151" s="252">
        <v>4.761904761904767</v>
      </c>
      <c r="BY151" s="252">
        <v>6.779661016949157</v>
      </c>
      <c r="BZ151" s="252">
        <v>5.357142857142838</v>
      </c>
      <c r="CA151" s="253">
        <v>10.67193675889328</v>
      </c>
      <c r="CB151" s="250">
        <v>6.387221284347673</v>
      </c>
      <c r="CC151" s="250">
        <v>3.722807867404747</v>
      </c>
      <c r="CD151" t="s" s="116">
        <v>132</v>
      </c>
      <c r="CE151" s="254">
        <v>-7.627729259094627</v>
      </c>
      <c r="CF151" s="254">
        <v>6.047484416119049</v>
      </c>
      <c r="CG151" s="250">
        <v>42.72811165497517</v>
      </c>
      <c r="CH151" s="255">
        <v>1.47805</v>
      </c>
      <c r="CI151" s="256">
        <v>1.5223915</v>
      </c>
      <c r="CJ151" s="257">
        <v>1.568063245</v>
      </c>
      <c r="CK151" s="257">
        <v>1.615105142350</v>
      </c>
      <c r="CL151" s="258">
        <v>1.6635582966205</v>
      </c>
      <c r="CM151" s="256">
        <v>7.847168183970501</v>
      </c>
      <c r="CN151" s="253">
        <v>16.34826704993855</v>
      </c>
      <c r="CO151" t="s" s="348">
        <v>143</v>
      </c>
      <c r="CP151" t="s" s="388">
        <v>143</v>
      </c>
      <c r="CQ151" s="352">
        <v>-23.5</v>
      </c>
      <c r="CR151" s="377">
        <v>1.3</v>
      </c>
      <c r="CS151" s="378">
        <v>1.7</v>
      </c>
    </row>
    <row r="152" ht="11.25" customHeight="1">
      <c r="A152" t="s" s="116">
        <v>1237</v>
      </c>
      <c r="B152" t="s" s="116">
        <v>1238</v>
      </c>
      <c r="C152" t="s" s="227">
        <v>1239</v>
      </c>
      <c r="D152" s="218">
        <v>6</v>
      </c>
      <c r="E152" s="85">
        <v>601</v>
      </c>
      <c r="F152" t="s" s="220">
        <v>55</v>
      </c>
      <c r="G152" t="s" s="221">
        <v>55</v>
      </c>
      <c r="H152" s="493">
        <v>62.6</v>
      </c>
      <c r="I152" s="223">
        <v>5.463258785942491</v>
      </c>
      <c r="J152" s="224">
        <v>0.825</v>
      </c>
      <c r="K152" s="224">
        <v>0.855</v>
      </c>
      <c r="L152" s="223">
        <v>3.636363636363638</v>
      </c>
      <c r="M152" s="323">
        <v>42705</v>
      </c>
      <c r="N152" s="323">
        <v>42709</v>
      </c>
      <c r="O152" s="323">
        <v>42719</v>
      </c>
      <c r="P152" t="s" s="227">
        <v>182</v>
      </c>
      <c r="Q152" s="319"/>
      <c r="R152" s="225">
        <v>3.42</v>
      </c>
      <c r="S152" s="228">
        <v>143.6974789915966</v>
      </c>
      <c r="T152" t="s" s="361">
        <v>143</v>
      </c>
      <c r="U152" s="223">
        <v>26.30252100840336</v>
      </c>
      <c r="V152" s="230">
        <v>12</v>
      </c>
      <c r="W152" s="222">
        <v>2.38</v>
      </c>
      <c r="X152" s="222">
        <v>4.38</v>
      </c>
      <c r="Y152" s="231">
        <v>2.78</v>
      </c>
      <c r="Z152" t="s" s="514">
        <v>143</v>
      </c>
      <c r="AA152" s="358">
        <v>933.3</v>
      </c>
      <c r="AB152" s="234">
        <v>57.8</v>
      </c>
      <c r="AC152" s="235">
        <v>22.45</v>
      </c>
      <c r="AD152" s="236">
        <v>23.2</v>
      </c>
      <c r="AE152" s="236">
        <v>6</v>
      </c>
      <c r="AF152" s="237">
        <v>8</v>
      </c>
      <c r="AG152" s="238">
        <v>3564</v>
      </c>
      <c r="AH152" s="239">
        <v>0.4</v>
      </c>
      <c r="AI152" t="s" s="364">
        <v>143</v>
      </c>
      <c r="AJ152" s="241">
        <v>1.172435701595699</v>
      </c>
      <c r="AK152" s="242">
        <v>4.579154842457805</v>
      </c>
      <c r="AL152" s="243">
        <v>8.292682926829254</v>
      </c>
      <c r="AM152" s="243">
        <v>8.948770457851962</v>
      </c>
      <c r="AN152" s="243">
        <v>27.20050827702021</v>
      </c>
      <c r="AO152" s="244">
        <v>5.940071740928654</v>
      </c>
      <c r="AP152" s="241">
        <v>3.33</v>
      </c>
      <c r="AQ152" s="241">
        <v>3.075</v>
      </c>
      <c r="AR152" s="241">
        <v>2.85</v>
      </c>
      <c r="AS152" s="241">
        <v>2.575</v>
      </c>
      <c r="AT152" s="245"/>
      <c r="AU152" s="241">
        <v>1.6</v>
      </c>
      <c r="AV152" s="241">
        <v>1</v>
      </c>
      <c r="AW152" s="245"/>
      <c r="AX152" s="583">
        <v>0.25</v>
      </c>
      <c r="AY152" s="394">
        <v>1.23</v>
      </c>
      <c r="AZ152" s="248">
        <v>1.915</v>
      </c>
      <c r="BA152" s="248">
        <v>1.895</v>
      </c>
      <c r="BB152" s="248">
        <v>1.87</v>
      </c>
      <c r="BC152" s="248">
        <v>1.83</v>
      </c>
      <c r="BD152" s="248">
        <v>1.79</v>
      </c>
      <c r="BE152" s="248">
        <v>1.74</v>
      </c>
      <c r="BF152" s="248">
        <v>1.65</v>
      </c>
      <c r="BG152" s="248">
        <v>1.58</v>
      </c>
      <c r="BH152" s="248">
        <v>1.5025</v>
      </c>
      <c r="BI152" s="249">
        <v>1.3875</v>
      </c>
      <c r="BJ152" s="246">
        <v>33.07</v>
      </c>
      <c r="BK152" s="250">
        <v>8.292682926829254</v>
      </c>
      <c r="BL152" s="250">
        <v>7.894736842105265</v>
      </c>
      <c r="BM152" s="250">
        <v>10.67961165048543</v>
      </c>
      <c r="BN152" s="250">
        <v>60.9375</v>
      </c>
      <c r="BO152" s="250">
        <v>60</v>
      </c>
      <c r="BP152" s="250">
        <v>300</v>
      </c>
      <c r="BQ152" s="251">
        <v>0</v>
      </c>
      <c r="BR152" s="252">
        <v>0</v>
      </c>
      <c r="BS152" s="252">
        <v>1.055408970976246</v>
      </c>
      <c r="BT152" s="252">
        <v>1.33689839572193</v>
      </c>
      <c r="BU152" s="252">
        <v>2.185792349726778</v>
      </c>
      <c r="BV152" s="252">
        <v>2.234636871508378</v>
      </c>
      <c r="BW152" s="252">
        <v>2.873563218390807</v>
      </c>
      <c r="BX152" s="252">
        <v>5.454545454545467</v>
      </c>
      <c r="BY152" s="252">
        <v>4.430379746835422</v>
      </c>
      <c r="BZ152" s="252">
        <v>5.158069883527472</v>
      </c>
      <c r="CA152" s="253">
        <v>8.288288288288292</v>
      </c>
      <c r="CB152" s="250">
        <v>28.28365379993769</v>
      </c>
      <c r="CC152" s="250">
        <v>70.3456733157292</v>
      </c>
      <c r="CD152" t="s" s="116">
        <v>302</v>
      </c>
      <c r="CE152" s="254">
        <v>6.361246054559334</v>
      </c>
      <c r="CF152" s="254">
        <v>32.6637670629627</v>
      </c>
      <c r="CG152" s="250">
        <v>57.00869228014642</v>
      </c>
      <c r="CH152" s="255">
        <v>3.663</v>
      </c>
      <c r="CI152" s="256">
        <v>4.029300000000001</v>
      </c>
      <c r="CJ152" s="257">
        <v>4.271058000000001</v>
      </c>
      <c r="CK152" s="257">
        <v>4.527321480000001</v>
      </c>
      <c r="CL152" s="258">
        <v>4.798960768800002</v>
      </c>
      <c r="CM152" s="256">
        <v>21.2896402488</v>
      </c>
      <c r="CN152" s="253">
        <v>34.00900998210864</v>
      </c>
      <c r="CO152" s="259">
        <v>0.55</v>
      </c>
      <c r="CP152" s="260">
        <v>11.3</v>
      </c>
      <c r="CQ152" s="261">
        <v>-13.7</v>
      </c>
      <c r="CR152" s="260">
        <v>-2.9</v>
      </c>
      <c r="CS152" s="261">
        <v>-7.1</v>
      </c>
    </row>
    <row r="153" ht="11.25" customHeight="1">
      <c r="A153" t="s" s="116">
        <v>1240</v>
      </c>
      <c r="B153" t="s" s="116">
        <v>1241</v>
      </c>
      <c r="C153" t="s" s="116">
        <v>150</v>
      </c>
      <c r="D153" s="218">
        <v>8</v>
      </c>
      <c r="E153" s="85">
        <v>387</v>
      </c>
      <c r="F153" t="s" s="220">
        <v>129</v>
      </c>
      <c r="G153" t="s" s="221">
        <v>129</v>
      </c>
      <c r="H153" s="493">
        <v>104.31</v>
      </c>
      <c r="I153" s="223">
        <v>1.763972773463714</v>
      </c>
      <c r="J153" s="224">
        <v>0.36</v>
      </c>
      <c r="K153" s="224">
        <v>0.46</v>
      </c>
      <c r="L153" s="223">
        <v>27.77777777777779</v>
      </c>
      <c r="M153" s="226">
        <v>42852</v>
      </c>
      <c r="N153" s="226">
        <v>42856</v>
      </c>
      <c r="O153" s="226">
        <v>42866</v>
      </c>
      <c r="P153" t="s" s="227">
        <v>557</v>
      </c>
      <c r="Q153" s="325"/>
      <c r="R153" s="225">
        <v>1.84</v>
      </c>
      <c r="S153" s="228">
        <v>31.61512027491409</v>
      </c>
      <c r="T153" s="229">
        <v>104.4983805042621</v>
      </c>
      <c r="U153" s="223">
        <v>17.92268041237113</v>
      </c>
      <c r="V153" s="230">
        <v>12</v>
      </c>
      <c r="W153" s="222">
        <v>5.82</v>
      </c>
      <c r="X153" s="222">
        <v>2.04</v>
      </c>
      <c r="Y153" s="231">
        <v>2.44</v>
      </c>
      <c r="Z153" s="232">
        <v>5.25</v>
      </c>
      <c r="AA153" s="233">
        <v>30.2</v>
      </c>
      <c r="AB153" s="234">
        <v>208.2</v>
      </c>
      <c r="AC153" s="235">
        <v>11.71</v>
      </c>
      <c r="AD153" s="236">
        <v>18.2</v>
      </c>
      <c r="AE153" s="236">
        <v>8.779999999999999</v>
      </c>
      <c r="AF153" s="237">
        <v>17</v>
      </c>
      <c r="AG153" s="238">
        <v>14285</v>
      </c>
      <c r="AH153" s="239">
        <v>0.1</v>
      </c>
      <c r="AI153" s="240">
        <v>1.25</v>
      </c>
      <c r="AJ153" s="241">
        <v>2.301321289824602</v>
      </c>
      <c r="AK153" s="242">
        <v>1.74197196022039</v>
      </c>
      <c r="AL153" s="243">
        <v>20</v>
      </c>
      <c r="AM153" s="243">
        <v>38.00874110723029</v>
      </c>
      <c r="AN153" s="243">
        <v>41.88404747480776</v>
      </c>
      <c r="AO153" s="244">
        <v>24.04404228728727</v>
      </c>
      <c r="AP153" s="241">
        <v>1.38</v>
      </c>
      <c r="AQ153" s="241">
        <v>1.15</v>
      </c>
      <c r="AR153" s="241">
        <v>0.93</v>
      </c>
      <c r="AS153" s="241">
        <v>0.525</v>
      </c>
      <c r="AT153" s="245"/>
      <c r="AU153" s="241">
        <v>0.27</v>
      </c>
      <c r="AV153" s="241">
        <v>0.24</v>
      </c>
      <c r="AW153" s="245"/>
      <c r="AX153" s="246">
        <v>0.18</v>
      </c>
      <c r="AY153" s="394">
        <v>0.16</v>
      </c>
      <c r="AZ153" s="317">
        <v>0.16</v>
      </c>
      <c r="BA153" s="317">
        <v>0.16</v>
      </c>
      <c r="BB153" s="248">
        <v>0.16</v>
      </c>
      <c r="BC153" s="248">
        <v>0.08</v>
      </c>
      <c r="BD153" s="317">
        <v>0</v>
      </c>
      <c r="BE153" s="317">
        <v>0</v>
      </c>
      <c r="BF153" s="317">
        <v>0</v>
      </c>
      <c r="BG153" s="317">
        <v>0</v>
      </c>
      <c r="BH153" s="317">
        <v>0</v>
      </c>
      <c r="BI153" s="401">
        <v>0</v>
      </c>
      <c r="BJ153" s="246">
        <v>5.395</v>
      </c>
      <c r="BK153" s="250">
        <v>20</v>
      </c>
      <c r="BL153" s="250">
        <v>23.6559139784946</v>
      </c>
      <c r="BM153" s="250">
        <v>77.14285714285714</v>
      </c>
      <c r="BN153" s="250">
        <v>94.44444444444444</v>
      </c>
      <c r="BO153" s="250">
        <v>12.5</v>
      </c>
      <c r="BP153" s="250">
        <v>33.33333333333333</v>
      </c>
      <c r="BQ153" s="251">
        <v>12.5</v>
      </c>
      <c r="BR153" s="252">
        <v>0</v>
      </c>
      <c r="BS153" s="252">
        <v>0</v>
      </c>
      <c r="BT153" s="252">
        <v>0</v>
      </c>
      <c r="BU153" s="252">
        <v>100</v>
      </c>
      <c r="BV153" s="252">
        <v>0</v>
      </c>
      <c r="BW153" s="252">
        <v>0</v>
      </c>
      <c r="BX153" s="252">
        <v>0</v>
      </c>
      <c r="BY153" s="252">
        <v>0</v>
      </c>
      <c r="BZ153" s="252">
        <v>0</v>
      </c>
      <c r="CA153" s="253">
        <v>0</v>
      </c>
      <c r="CB153" s="250">
        <v>21.9750911117135</v>
      </c>
      <c r="CC153" s="250">
        <v>33.47045068379165</v>
      </c>
      <c r="CD153" t="s" s="116">
        <v>152</v>
      </c>
      <c r="CE153" s="254">
        <v>25.72533983590034</v>
      </c>
      <c r="CF153" s="254">
        <v>43.64802024827147</v>
      </c>
      <c r="CG153" s="250">
        <v>75.58621993127149</v>
      </c>
      <c r="CH153" s="255">
        <v>1.518</v>
      </c>
      <c r="CI153" s="256">
        <v>1.6698</v>
      </c>
      <c r="CJ153" s="257">
        <v>1.81640844</v>
      </c>
      <c r="CK153" s="257">
        <v>1.975889101032001</v>
      </c>
      <c r="CL153" s="258">
        <v>2.149372164102611</v>
      </c>
      <c r="CM153" s="256">
        <v>9.129469705134612</v>
      </c>
      <c r="CN153" s="253">
        <v>8.75224782392351</v>
      </c>
      <c r="CO153" s="259">
        <v>1.31</v>
      </c>
      <c r="CP153" s="260">
        <v>46.4</v>
      </c>
      <c r="CQ153" s="261">
        <v>-4.4</v>
      </c>
      <c r="CR153" s="260">
        <v>1.8</v>
      </c>
      <c r="CS153" s="261">
        <v>11.5</v>
      </c>
    </row>
    <row r="154" ht="11.25" customHeight="1">
      <c r="A154" t="s" s="273">
        <v>614</v>
      </c>
      <c r="B154" t="s" s="146">
        <v>615</v>
      </c>
      <c r="C154" t="s" s="146">
        <v>357</v>
      </c>
      <c r="D154" s="267">
        <v>12</v>
      </c>
      <c r="E154" s="219">
        <v>297</v>
      </c>
      <c r="F154" t="s" s="151">
        <v>141</v>
      </c>
      <c r="G154" t="s" s="152">
        <v>141</v>
      </c>
      <c r="H154" s="496">
        <v>29.58</v>
      </c>
      <c r="I154" s="269">
        <v>3.617308992562543</v>
      </c>
      <c r="J154" s="270">
        <v>0.2575</v>
      </c>
      <c r="K154" s="270">
        <v>0.2675</v>
      </c>
      <c r="L154" s="269">
        <v>3.883495145631066</v>
      </c>
      <c r="M154" s="272">
        <v>42780</v>
      </c>
      <c r="N154" s="272">
        <v>42782</v>
      </c>
      <c r="O154" s="272">
        <v>42804</v>
      </c>
      <c r="P154" t="s" s="273">
        <v>363</v>
      </c>
      <c r="Q154" s="274"/>
      <c r="R154" s="271">
        <v>1.07</v>
      </c>
      <c r="S154" s="275">
        <v>76.42857142857143</v>
      </c>
      <c r="T154" s="276">
        <v>83.3518605357054</v>
      </c>
      <c r="U154" s="269">
        <v>21.12857142857143</v>
      </c>
      <c r="V154" s="277">
        <v>12</v>
      </c>
      <c r="W154" s="268">
        <v>1.4</v>
      </c>
      <c r="X154" s="268">
        <v>2.88</v>
      </c>
      <c r="Y154" s="278">
        <v>1.44</v>
      </c>
      <c r="Z154" s="279">
        <v>3.58</v>
      </c>
      <c r="AA154" s="280">
        <v>17.3</v>
      </c>
      <c r="AB154" s="418">
        <v>161.9</v>
      </c>
      <c r="AC154" s="282">
        <v>7.09</v>
      </c>
      <c r="AD154" s="283">
        <v>-11.1</v>
      </c>
      <c r="AE154" s="283">
        <v>7.33</v>
      </c>
      <c r="AF154" s="284">
        <v>17</v>
      </c>
      <c r="AG154" s="285">
        <v>12749</v>
      </c>
      <c r="AH154" s="286">
        <v>0.2</v>
      </c>
      <c r="AI154" s="287">
        <v>2.65</v>
      </c>
      <c r="AJ154" t="s" s="368">
        <v>143</v>
      </c>
      <c r="AK154" s="289">
        <v>0.9813374009169337</v>
      </c>
      <c r="AL154" s="290">
        <v>4.040404040404044</v>
      </c>
      <c r="AM154" s="290">
        <v>7.461536061959473</v>
      </c>
      <c r="AN154" s="290">
        <v>5.448893436265378</v>
      </c>
      <c r="AO154" s="291">
        <v>5.552517850816741</v>
      </c>
      <c r="AP154" s="288">
        <v>1.03</v>
      </c>
      <c r="AQ154" s="288">
        <v>0.99</v>
      </c>
      <c r="AR154" s="288">
        <v>0.95</v>
      </c>
      <c r="AS154" s="288">
        <v>0.83</v>
      </c>
      <c r="AT154" s="292"/>
      <c r="AU154" s="288">
        <v>0.8100000000000001</v>
      </c>
      <c r="AV154" s="288">
        <v>0.79</v>
      </c>
      <c r="AW154" s="292"/>
      <c r="AX154" s="293">
        <v>0.78</v>
      </c>
      <c r="AY154" s="294">
        <v>0.76</v>
      </c>
      <c r="AZ154" s="295">
        <v>0.73</v>
      </c>
      <c r="BA154" s="295">
        <v>0.68</v>
      </c>
      <c r="BB154" s="295">
        <v>0.6</v>
      </c>
      <c r="BC154" s="426">
        <v>0.3</v>
      </c>
      <c r="BD154" s="426">
        <v>0.4</v>
      </c>
      <c r="BE154" s="426">
        <v>0.7925</v>
      </c>
      <c r="BF154" s="426">
        <v>1.07</v>
      </c>
      <c r="BG154" s="426">
        <v>1.5</v>
      </c>
      <c r="BH154" s="426">
        <v>1.5</v>
      </c>
      <c r="BI154" s="494">
        <v>1.5</v>
      </c>
      <c r="BJ154" s="293">
        <v>16.0125</v>
      </c>
      <c r="BK154" s="297">
        <v>4.040404040404044</v>
      </c>
      <c r="BL154" s="297">
        <v>4.210526315789487</v>
      </c>
      <c r="BM154" s="297">
        <v>14.45783132530121</v>
      </c>
      <c r="BN154" s="297">
        <v>2.469135802469125</v>
      </c>
      <c r="BO154" s="297">
        <v>2.531645569620244</v>
      </c>
      <c r="BP154" s="297">
        <v>1.282051282051277</v>
      </c>
      <c r="BQ154" s="298">
        <v>2.631578947368429</v>
      </c>
      <c r="BR154" s="299">
        <v>4.109589041095885</v>
      </c>
      <c r="BS154" s="299">
        <v>7.352941176470584</v>
      </c>
      <c r="BT154" s="299">
        <v>13.33333333333335</v>
      </c>
      <c r="BU154" s="299">
        <v>100</v>
      </c>
      <c r="BV154" s="299">
        <v>0</v>
      </c>
      <c r="BW154" s="299">
        <v>0</v>
      </c>
      <c r="BX154" s="299">
        <v>0</v>
      </c>
      <c r="BY154" s="299">
        <v>0</v>
      </c>
      <c r="BZ154" s="299">
        <v>0</v>
      </c>
      <c r="CA154" s="300">
        <v>0</v>
      </c>
      <c r="CB154" s="297">
        <v>9.201119813759037</v>
      </c>
      <c r="CC154" s="297">
        <v>23.10291419381007</v>
      </c>
      <c r="CD154" t="s" s="146">
        <v>161</v>
      </c>
      <c r="CE154" s="301">
        <v>-12.06236899974351</v>
      </c>
      <c r="CF154" s="301">
        <v>9.066202428827921</v>
      </c>
      <c r="CG154" s="297">
        <v>61.27826888870359</v>
      </c>
      <c r="CH154" s="302">
        <v>1.133</v>
      </c>
      <c r="CI154" s="303">
        <v>1.2133297</v>
      </c>
      <c r="CJ154" s="304">
        <v>1.302266767010</v>
      </c>
      <c r="CK154" s="304">
        <v>1.397722921031833</v>
      </c>
      <c r="CL154" s="305">
        <v>1.500176011143466</v>
      </c>
      <c r="CM154" s="303">
        <v>6.5464953991853</v>
      </c>
      <c r="CN154" s="300">
        <v>22.13149222172177</v>
      </c>
      <c r="CO154" s="306">
        <v>0.64</v>
      </c>
      <c r="CP154" s="307">
        <v>35</v>
      </c>
      <c r="CQ154" s="308">
        <v>-2.9</v>
      </c>
      <c r="CR154" s="309">
        <v>0.1</v>
      </c>
      <c r="CS154" s="310">
        <v>5.2</v>
      </c>
    </row>
    <row r="155" ht="11.25" customHeight="1">
      <c r="A155" t="s" s="110">
        <v>1242</v>
      </c>
      <c r="B155" t="s" s="110">
        <v>1243</v>
      </c>
      <c r="C155" t="s" s="173">
        <v>128</v>
      </c>
      <c r="D155" s="174">
        <v>5</v>
      </c>
      <c r="E155" s="85">
        <v>773</v>
      </c>
      <c r="F155" t="s" s="118">
        <v>129</v>
      </c>
      <c r="G155" t="s" s="113">
        <v>129</v>
      </c>
      <c r="H155" s="495">
        <v>31.12</v>
      </c>
      <c r="I155" s="177">
        <v>2.313624678663239</v>
      </c>
      <c r="J155" s="311">
        <v>0.16</v>
      </c>
      <c r="K155" s="311">
        <v>0.18</v>
      </c>
      <c r="L155" s="177">
        <v>12.5</v>
      </c>
      <c r="M155" s="179">
        <v>42884</v>
      </c>
      <c r="N155" s="179">
        <v>42886</v>
      </c>
      <c r="O155" s="179">
        <v>42901</v>
      </c>
      <c r="P155" t="s" s="173">
        <v>182</v>
      </c>
      <c r="Q155" s="397"/>
      <c r="R155" s="180">
        <v>0.72</v>
      </c>
      <c r="S155" s="181">
        <v>45.28301886792453</v>
      </c>
      <c r="T155" s="182">
        <v>26.85740907096623</v>
      </c>
      <c r="U155" s="177">
        <v>19.57232704402516</v>
      </c>
      <c r="V155" s="183">
        <v>12</v>
      </c>
      <c r="W155" s="176">
        <v>1.59</v>
      </c>
      <c r="X155" s="176">
        <v>2.44</v>
      </c>
      <c r="Y155" s="184">
        <v>5.37</v>
      </c>
      <c r="Z155" s="185">
        <v>1.85</v>
      </c>
      <c r="AA155" s="186">
        <v>9.5</v>
      </c>
      <c r="AB155" s="187">
        <v>7.1</v>
      </c>
      <c r="AC155" s="188">
        <v>13.97</v>
      </c>
      <c r="AD155" s="189">
        <v>-14.6</v>
      </c>
      <c r="AE155" s="189">
        <v>8</v>
      </c>
      <c r="AF155" s="190">
        <v>5</v>
      </c>
      <c r="AG155" s="191">
        <v>953</v>
      </c>
      <c r="AH155" s="192">
        <v>1.5</v>
      </c>
      <c r="AI155" s="193">
        <v>0.18</v>
      </c>
      <c r="AJ155" t="s" s="338">
        <v>143</v>
      </c>
      <c r="AK155" t="s" s="338">
        <v>143</v>
      </c>
      <c r="AL155" s="196">
        <v>20</v>
      </c>
      <c r="AM155" s="196">
        <v>55.36162529769293</v>
      </c>
      <c r="AN155" t="s" s="338">
        <v>143</v>
      </c>
      <c r="AO155" s="197">
        <v>-3.757508401142962</v>
      </c>
      <c r="AP155" s="194">
        <v>0.6</v>
      </c>
      <c r="AQ155" s="194">
        <v>0.5</v>
      </c>
      <c r="AR155" s="194">
        <v>0.36</v>
      </c>
      <c r="AS155" s="194">
        <v>0.16</v>
      </c>
      <c r="AT155" s="199"/>
      <c r="AU155" s="198">
        <v>0</v>
      </c>
      <c r="AV155" s="198">
        <v>0</v>
      </c>
      <c r="AW155" s="199"/>
      <c r="AX155" s="398">
        <v>0</v>
      </c>
      <c r="AY155" s="370">
        <v>0</v>
      </c>
      <c r="AZ155" s="203">
        <v>0.7</v>
      </c>
      <c r="BA155" s="202">
        <v>0.98</v>
      </c>
      <c r="BB155" s="202">
        <v>0.88</v>
      </c>
      <c r="BC155" s="202">
        <v>0.73</v>
      </c>
      <c r="BD155" s="203">
        <v>0.64</v>
      </c>
      <c r="BE155" s="202">
        <v>0.64</v>
      </c>
      <c r="BF155" s="202">
        <v>0.4</v>
      </c>
      <c r="BG155" s="202">
        <v>0.335</v>
      </c>
      <c r="BH155" s="202">
        <v>0.305</v>
      </c>
      <c r="BI155" s="314">
        <v>0.275</v>
      </c>
      <c r="BJ155" s="200">
        <v>7.505</v>
      </c>
      <c r="BK155" s="205">
        <v>20</v>
      </c>
      <c r="BL155" s="205">
        <v>38.88888888888889</v>
      </c>
      <c r="BM155" s="205">
        <v>125</v>
      </c>
      <c r="BN155" s="205">
        <v>0</v>
      </c>
      <c r="BO155" s="205">
        <v>0</v>
      </c>
      <c r="BP155" s="205">
        <v>0</v>
      </c>
      <c r="BQ155" s="206">
        <v>0</v>
      </c>
      <c r="BR155" s="207">
        <v>0</v>
      </c>
      <c r="BS155" s="207">
        <v>0</v>
      </c>
      <c r="BT155" s="207">
        <v>11.36363636363635</v>
      </c>
      <c r="BU155" s="207">
        <v>20.54794520547944</v>
      </c>
      <c r="BV155" s="207">
        <v>14.0625</v>
      </c>
      <c r="BW155" s="207">
        <v>0</v>
      </c>
      <c r="BX155" s="207">
        <v>60</v>
      </c>
      <c r="BY155" s="207">
        <v>19.40298507462686</v>
      </c>
      <c r="BZ155" s="207">
        <v>9.836065573770503</v>
      </c>
      <c r="CA155" s="208">
        <v>10.90909090909089</v>
      </c>
      <c r="CB155" s="205">
        <v>19.41241835385253</v>
      </c>
      <c r="CC155" s="205">
        <v>30.74790129730556</v>
      </c>
      <c r="CD155" t="s" s="110">
        <v>132</v>
      </c>
      <c r="CE155" t="s" s="552">
        <v>143</v>
      </c>
      <c r="CF155" t="s" s="552">
        <v>143</v>
      </c>
      <c r="CG155" s="205">
        <v>55.04446540880503</v>
      </c>
      <c r="CH155" s="315">
        <v>0.6425999999999999</v>
      </c>
      <c r="CI155" s="211">
        <v>0.70686</v>
      </c>
      <c r="CJ155" s="212">
        <v>0.7634088000000001</v>
      </c>
      <c r="CK155" s="212">
        <v>0.8244815040000002</v>
      </c>
      <c r="CL155" s="210">
        <v>0.8904400243200002</v>
      </c>
      <c r="CM155" s="211">
        <v>3.827790328320001</v>
      </c>
      <c r="CN155" s="208">
        <v>12.30009745604113</v>
      </c>
      <c r="CO155" s="213">
        <v>1.19</v>
      </c>
      <c r="CP155" s="214">
        <v>24.6</v>
      </c>
      <c r="CQ155" s="215">
        <v>-7.2</v>
      </c>
      <c r="CR155" s="214">
        <v>1.3</v>
      </c>
      <c r="CS155" s="215">
        <v>0.7</v>
      </c>
    </row>
    <row r="156" ht="11.25" customHeight="1">
      <c r="A156" t="s" s="116">
        <v>1244</v>
      </c>
      <c r="B156" t="s" s="116">
        <v>1245</v>
      </c>
      <c r="C156" t="s" s="227">
        <v>1246</v>
      </c>
      <c r="D156" s="218">
        <v>6</v>
      </c>
      <c r="E156" s="85">
        <v>695</v>
      </c>
      <c r="F156" t="s" s="220">
        <v>129</v>
      </c>
      <c r="G156" t="s" s="221">
        <v>129</v>
      </c>
      <c r="H156" s="493">
        <v>118.75</v>
      </c>
      <c r="I156" s="223">
        <v>0.6736842105263158</v>
      </c>
      <c r="J156" s="224">
        <v>0.7</v>
      </c>
      <c r="K156" s="224">
        <v>0.8</v>
      </c>
      <c r="L156" s="223">
        <v>14.2857142857143</v>
      </c>
      <c r="M156" s="226">
        <v>43047</v>
      </c>
      <c r="N156" s="226">
        <v>43048</v>
      </c>
      <c r="O156" s="226">
        <v>43075</v>
      </c>
      <c r="P156" t="s" s="227">
        <v>212</v>
      </c>
      <c r="Q156" t="s" s="227">
        <v>44</v>
      </c>
      <c r="R156" s="225">
        <v>0.8</v>
      </c>
      <c r="S156" s="228">
        <v>18.058690744921</v>
      </c>
      <c r="T156" s="229">
        <v>157.3718728085242</v>
      </c>
      <c r="U156" s="223">
        <v>26.8058690744921</v>
      </c>
      <c r="V156" s="230">
        <v>8</v>
      </c>
      <c r="W156" s="222">
        <v>4.43</v>
      </c>
      <c r="X156" t="s" s="399">
        <v>143</v>
      </c>
      <c r="Y156" s="231">
        <v>4.5</v>
      </c>
      <c r="Z156" s="232">
        <v>5.56</v>
      </c>
      <c r="AA156" s="233">
        <v>22.4</v>
      </c>
      <c r="AB156" s="234">
        <v>25.1</v>
      </c>
      <c r="AC156" t="s" s="422">
        <v>143</v>
      </c>
      <c r="AD156" s="236">
        <v>23.8</v>
      </c>
      <c r="AE156" t="s" s="416">
        <v>143</v>
      </c>
      <c r="AF156" s="237">
        <v>1</v>
      </c>
      <c r="AG156" s="238">
        <v>1103</v>
      </c>
      <c r="AH156" s="239">
        <v>8.699999999999999</v>
      </c>
      <c r="AI156" s="240">
        <v>0.1</v>
      </c>
      <c r="AJ156" s="241">
        <v>0.6247830041892231</v>
      </c>
      <c r="AK156" s="242">
        <v>2.583495056177513</v>
      </c>
      <c r="AL156" s="243">
        <v>7.692307692307687</v>
      </c>
      <c r="AM156" s="243">
        <v>15.86755482954831</v>
      </c>
      <c r="AN156" s="243">
        <v>14.86983549970351</v>
      </c>
      <c r="AO156" s="244">
        <v>5.755705033825231</v>
      </c>
      <c r="AP156" s="241">
        <v>0.7</v>
      </c>
      <c r="AQ156" s="241">
        <v>0.65</v>
      </c>
      <c r="AR156" s="241">
        <v>0.6</v>
      </c>
      <c r="AS156" s="241">
        <v>0.45</v>
      </c>
      <c r="AT156" s="245"/>
      <c r="AU156" s="241">
        <v>0.4</v>
      </c>
      <c r="AV156" s="321">
        <v>0.35</v>
      </c>
      <c r="AW156" s="245"/>
      <c r="AX156" s="246">
        <v>0.35</v>
      </c>
      <c r="AY156" s="394">
        <v>0.2</v>
      </c>
      <c r="AZ156" s="248">
        <v>0.35</v>
      </c>
      <c r="BA156" s="317">
        <v>0.25</v>
      </c>
      <c r="BB156" s="248">
        <v>0.4</v>
      </c>
      <c r="BC156" s="317">
        <v>0.35</v>
      </c>
      <c r="BD156" s="248">
        <v>0.35</v>
      </c>
      <c r="BE156" s="248">
        <v>0.31</v>
      </c>
      <c r="BF156" s="317">
        <v>0.27</v>
      </c>
      <c r="BG156" s="317">
        <v>0.36</v>
      </c>
      <c r="BH156" s="248">
        <v>0.36</v>
      </c>
      <c r="BI156" s="249">
        <v>0.32</v>
      </c>
      <c r="BJ156" s="246">
        <v>7.02</v>
      </c>
      <c r="BK156" s="250">
        <v>7.692307692307687</v>
      </c>
      <c r="BL156" s="250">
        <v>8.333333333333348</v>
      </c>
      <c r="BM156" s="250">
        <v>33.33333333333333</v>
      </c>
      <c r="BN156" s="250">
        <v>12.5</v>
      </c>
      <c r="BO156" s="250">
        <v>14.2857142857143</v>
      </c>
      <c r="BP156" s="250">
        <v>0</v>
      </c>
      <c r="BQ156" s="251">
        <v>75</v>
      </c>
      <c r="BR156" s="252">
        <v>0</v>
      </c>
      <c r="BS156" s="252">
        <v>40</v>
      </c>
      <c r="BT156" s="252">
        <v>0</v>
      </c>
      <c r="BU156" s="252">
        <v>14.2857142857143</v>
      </c>
      <c r="BV156" s="252">
        <v>0</v>
      </c>
      <c r="BW156" s="252">
        <v>12.9032258064516</v>
      </c>
      <c r="BX156" s="252">
        <v>14.81481481481481</v>
      </c>
      <c r="BY156" s="252">
        <v>0</v>
      </c>
      <c r="BZ156" s="252">
        <v>0</v>
      </c>
      <c r="CA156" s="253">
        <v>12.5</v>
      </c>
      <c r="CB156" s="250">
        <v>14.44990844421585</v>
      </c>
      <c r="CC156" s="250">
        <v>18.82077211943448</v>
      </c>
      <c r="CD156" t="s" s="116">
        <v>152</v>
      </c>
      <c r="CE156" s="254">
        <v>-11.26234936426228</v>
      </c>
      <c r="CF156" s="254">
        <v>15.54351971022983</v>
      </c>
      <c r="CG156" s="250">
        <v>52.48755038112515</v>
      </c>
      <c r="CH156" s="255">
        <v>0.77</v>
      </c>
      <c r="CI156" s="256">
        <v>0.7931</v>
      </c>
      <c r="CJ156" s="257">
        <v>0.8168930000000001</v>
      </c>
      <c r="CK156" s="257">
        <v>0.8413997900000001</v>
      </c>
      <c r="CL156" s="258">
        <v>0.8666417837000001</v>
      </c>
      <c r="CM156" s="256">
        <v>4.0880345737</v>
      </c>
      <c r="CN156" s="253">
        <v>3.442555430484211</v>
      </c>
      <c r="CO156" s="259">
        <v>0.97</v>
      </c>
      <c r="CP156" s="260">
        <v>92.3</v>
      </c>
      <c r="CQ156" s="261">
        <v>-1.5</v>
      </c>
      <c r="CR156" s="260">
        <v>12.1</v>
      </c>
      <c r="CS156" s="261">
        <v>17.6</v>
      </c>
    </row>
    <row r="157" ht="11.25" customHeight="1">
      <c r="A157" t="s" s="116">
        <v>1247</v>
      </c>
      <c r="B157" t="s" s="116">
        <v>1248</v>
      </c>
      <c r="C157" t="s" s="227">
        <v>1249</v>
      </c>
      <c r="D157" s="218">
        <v>7</v>
      </c>
      <c r="E157" s="85">
        <v>431</v>
      </c>
      <c r="F157" t="s" s="220">
        <v>129</v>
      </c>
      <c r="G157" t="s" s="221">
        <v>129</v>
      </c>
      <c r="H157" s="493">
        <v>21.75</v>
      </c>
      <c r="I157" s="223">
        <v>6.068965517241379</v>
      </c>
      <c r="J157" s="224">
        <v>0.1</v>
      </c>
      <c r="K157" s="224">
        <v>0.11</v>
      </c>
      <c r="L157" s="223">
        <v>9.999999999999986</v>
      </c>
      <c r="M157" s="327">
        <v>42458</v>
      </c>
      <c r="N157" s="327">
        <v>42460</v>
      </c>
      <c r="O157" s="327">
        <v>42489</v>
      </c>
      <c r="P157" t="s" s="227">
        <v>1250</v>
      </c>
      <c r="Q157" t="s" s="227">
        <v>1251</v>
      </c>
      <c r="R157" s="225">
        <v>1.32</v>
      </c>
      <c r="S157" s="228">
        <v>200</v>
      </c>
      <c r="T157" s="229">
        <v>34.76504057661302</v>
      </c>
      <c r="U157" s="223">
        <v>32.95454545454545</v>
      </c>
      <c r="V157" s="230">
        <v>12</v>
      </c>
      <c r="W157" s="222">
        <v>0.66</v>
      </c>
      <c r="X157" s="222">
        <v>2.76</v>
      </c>
      <c r="Y157" s="231">
        <v>2.89</v>
      </c>
      <c r="Z157" s="232">
        <v>1.24</v>
      </c>
      <c r="AA157" s="233">
        <v>3.8</v>
      </c>
      <c r="AB157" s="234">
        <v>-5</v>
      </c>
      <c r="AC157" s="235">
        <v>29.66</v>
      </c>
      <c r="AD157" s="236">
        <v>26</v>
      </c>
      <c r="AE157" s="236">
        <v>12</v>
      </c>
      <c r="AF157" s="237">
        <v>6</v>
      </c>
      <c r="AG157" s="238">
        <v>851</v>
      </c>
      <c r="AH157" s="239">
        <v>0.1</v>
      </c>
      <c r="AI157" s="240">
        <v>0.84</v>
      </c>
      <c r="AJ157" s="241">
        <v>0.5001990572667395</v>
      </c>
      <c r="AK157" t="s" s="402">
        <v>143</v>
      </c>
      <c r="AL157" s="243">
        <v>9.322033898305104</v>
      </c>
      <c r="AM157" s="243">
        <v>15.37281116524374</v>
      </c>
      <c r="AN157" s="243">
        <v>13.00517548893523</v>
      </c>
      <c r="AO157" t="s" s="265">
        <v>143</v>
      </c>
      <c r="AP157" s="241">
        <v>1.29</v>
      </c>
      <c r="AQ157" s="241">
        <v>1.18</v>
      </c>
      <c r="AR157" s="241">
        <v>0.92</v>
      </c>
      <c r="AS157" s="241">
        <v>0.84</v>
      </c>
      <c r="AT157" s="245"/>
      <c r="AU157" s="241">
        <v>0.75</v>
      </c>
      <c r="AV157" s="321">
        <v>0.7</v>
      </c>
      <c r="AW157" s="245"/>
      <c r="AX157" s="246">
        <v>0.175</v>
      </c>
      <c r="AY157" s="394">
        <v>0</v>
      </c>
      <c r="AZ157" s="317">
        <v>0</v>
      </c>
      <c r="BA157" s="317">
        <v>0</v>
      </c>
      <c r="BB157" s="317">
        <v>0</v>
      </c>
      <c r="BC157" s="317">
        <v>0</v>
      </c>
      <c r="BD157" s="317">
        <v>0</v>
      </c>
      <c r="BE157" s="317">
        <v>0</v>
      </c>
      <c r="BF157" s="317">
        <v>0</v>
      </c>
      <c r="BG157" s="317">
        <v>0</v>
      </c>
      <c r="BH157" s="317">
        <v>0</v>
      </c>
      <c r="BI157" s="401">
        <v>0</v>
      </c>
      <c r="BJ157" s="246">
        <v>5.855</v>
      </c>
      <c r="BK157" s="250">
        <v>9.322033898305104</v>
      </c>
      <c r="BL157" s="250">
        <v>28.26086956521738</v>
      </c>
      <c r="BM157" s="250">
        <v>9.523809523809534</v>
      </c>
      <c r="BN157" s="250">
        <v>12</v>
      </c>
      <c r="BO157" s="250">
        <v>7.14285714285714</v>
      </c>
      <c r="BP157" s="250">
        <v>300</v>
      </c>
      <c r="BQ157" s="251">
        <v>0</v>
      </c>
      <c r="BR157" s="252">
        <v>0</v>
      </c>
      <c r="BS157" s="252">
        <v>0</v>
      </c>
      <c r="BT157" s="252">
        <v>0</v>
      </c>
      <c r="BU157" s="252">
        <v>0</v>
      </c>
      <c r="BV157" s="252">
        <v>0</v>
      </c>
      <c r="BW157" s="252">
        <v>0</v>
      </c>
      <c r="BX157" s="252">
        <v>0</v>
      </c>
      <c r="BY157" s="252">
        <v>0</v>
      </c>
      <c r="BZ157" s="252">
        <v>0</v>
      </c>
      <c r="CA157" s="253">
        <v>0</v>
      </c>
      <c r="CB157" s="250">
        <v>21.54409236059936</v>
      </c>
      <c r="CC157" s="250">
        <v>69.99192636409947</v>
      </c>
      <c r="CD157" t="s" s="116">
        <v>285</v>
      </c>
      <c r="CE157" s="254">
        <v>-13.88040444836885</v>
      </c>
      <c r="CF157" s="254">
        <v>19.07414100617661</v>
      </c>
      <c r="CG157" s="250">
        <v>56.465562403698</v>
      </c>
      <c r="CH157" s="255">
        <v>1.3029</v>
      </c>
      <c r="CI157" s="256">
        <v>1.43319</v>
      </c>
      <c r="CJ157" s="257">
        <v>1.576509</v>
      </c>
      <c r="CK157" s="257">
        <v>1.7341599</v>
      </c>
      <c r="CL157" s="258">
        <v>1.90757589</v>
      </c>
      <c r="CM157" s="256">
        <v>7.954334790000001</v>
      </c>
      <c r="CN157" s="253">
        <v>36.57165420689655</v>
      </c>
      <c r="CO157" s="259">
        <v>1.03</v>
      </c>
      <c r="CP157" s="260">
        <v>32.2</v>
      </c>
      <c r="CQ157" s="261">
        <v>-2.7</v>
      </c>
      <c r="CR157" s="260">
        <v>3.5</v>
      </c>
      <c r="CS157" s="261">
        <v>7.6</v>
      </c>
    </row>
    <row r="158" ht="11.25" customHeight="1">
      <c r="A158" t="s" s="227">
        <v>1252</v>
      </c>
      <c r="B158" t="s" s="116">
        <v>1253</v>
      </c>
      <c r="C158" t="s" s="227">
        <v>341</v>
      </c>
      <c r="D158" s="218">
        <v>6</v>
      </c>
      <c r="E158" s="85">
        <v>672</v>
      </c>
      <c r="F158" t="s" s="220">
        <v>129</v>
      </c>
      <c r="G158" t="s" s="221">
        <v>129</v>
      </c>
      <c r="H158" s="493">
        <v>44.74</v>
      </c>
      <c r="I158" s="223">
        <v>2.592758158247653</v>
      </c>
      <c r="J158" s="224">
        <v>0.24</v>
      </c>
      <c r="K158" s="224">
        <v>0.29</v>
      </c>
      <c r="L158" s="223">
        <v>20.83333333333333</v>
      </c>
      <c r="M158" s="226">
        <v>42961</v>
      </c>
      <c r="N158" s="226">
        <v>42963</v>
      </c>
      <c r="O158" s="226">
        <v>42976</v>
      </c>
      <c r="P158" t="s" s="227">
        <v>967</v>
      </c>
      <c r="Q158" s="316"/>
      <c r="R158" s="225">
        <v>1.16</v>
      </c>
      <c r="S158" s="228">
        <v>40.55944055944056</v>
      </c>
      <c r="T158" s="229">
        <v>52.15836431878411</v>
      </c>
      <c r="U158" s="223">
        <v>15.64335664335665</v>
      </c>
      <c r="V158" s="230">
        <v>12</v>
      </c>
      <c r="W158" s="222">
        <v>2.86</v>
      </c>
      <c r="X158" s="222">
        <v>1.5</v>
      </c>
      <c r="Y158" s="231">
        <v>0.9</v>
      </c>
      <c r="Z158" s="232">
        <v>3.33</v>
      </c>
      <c r="AA158" s="233">
        <v>22.8</v>
      </c>
      <c r="AB158" s="234">
        <v>22.7</v>
      </c>
      <c r="AC158" s="235">
        <v>8.34</v>
      </c>
      <c r="AD158" s="236">
        <v>11.4</v>
      </c>
      <c r="AE158" s="236">
        <v>10.47</v>
      </c>
      <c r="AF158" s="237">
        <v>18</v>
      </c>
      <c r="AG158" s="238">
        <v>2069</v>
      </c>
      <c r="AH158" s="239">
        <v>7</v>
      </c>
      <c r="AI158" s="240">
        <v>0</v>
      </c>
      <c r="AJ158" t="s" s="265">
        <v>143</v>
      </c>
      <c r="AK158" t="s" s="265">
        <v>143</v>
      </c>
      <c r="AL158" s="243">
        <v>20.54794520547944</v>
      </c>
      <c r="AM158" s="243">
        <v>19.16803444819315</v>
      </c>
      <c r="AN158" t="s" s="265">
        <v>143</v>
      </c>
      <c r="AO158" t="s" s="265">
        <v>143</v>
      </c>
      <c r="AP158" s="241">
        <v>0.88</v>
      </c>
      <c r="AQ158" s="241">
        <v>0.73</v>
      </c>
      <c r="AR158" s="241">
        <v>0.61</v>
      </c>
      <c r="AS158" s="241">
        <v>0.52</v>
      </c>
      <c r="AT158" s="245"/>
      <c r="AU158" s="241">
        <v>0.24</v>
      </c>
      <c r="AV158" s="321">
        <v>0</v>
      </c>
      <c r="AW158" s="245"/>
      <c r="AX158" s="583">
        <v>0</v>
      </c>
      <c r="AY158" s="394">
        <v>0</v>
      </c>
      <c r="AZ158" s="317">
        <v>0</v>
      </c>
      <c r="BA158" s="317">
        <v>0</v>
      </c>
      <c r="BB158" s="317">
        <v>0</v>
      </c>
      <c r="BC158" s="317">
        <v>0</v>
      </c>
      <c r="BD158" s="317">
        <v>0</v>
      </c>
      <c r="BE158" s="317">
        <v>0</v>
      </c>
      <c r="BF158" s="317">
        <v>0</v>
      </c>
      <c r="BG158" s="317">
        <v>0</v>
      </c>
      <c r="BH158" s="317">
        <v>0</v>
      </c>
      <c r="BI158" s="401">
        <v>0</v>
      </c>
      <c r="BJ158" s="246">
        <v>2.98</v>
      </c>
      <c r="BK158" s="250">
        <v>20.54794520547944</v>
      </c>
      <c r="BL158" s="250">
        <v>19.67213114754098</v>
      </c>
      <c r="BM158" s="250">
        <v>17.30769230769229</v>
      </c>
      <c r="BN158" s="250">
        <v>116.6666666666667</v>
      </c>
      <c r="BO158" s="250">
        <v>0</v>
      </c>
      <c r="BP158" s="250">
        <v>0</v>
      </c>
      <c r="BQ158" s="251">
        <v>0</v>
      </c>
      <c r="BR158" s="252">
        <v>0</v>
      </c>
      <c r="BS158" s="252">
        <v>0</v>
      </c>
      <c r="BT158" s="252">
        <v>0</v>
      </c>
      <c r="BU158" s="252">
        <v>0</v>
      </c>
      <c r="BV158" s="252">
        <v>0</v>
      </c>
      <c r="BW158" s="252">
        <v>0</v>
      </c>
      <c r="BX158" s="252">
        <v>0</v>
      </c>
      <c r="BY158" s="252">
        <v>0</v>
      </c>
      <c r="BZ158" s="252">
        <v>0</v>
      </c>
      <c r="CA158" s="253">
        <v>0</v>
      </c>
      <c r="CB158" s="250">
        <v>10.24673148984585</v>
      </c>
      <c r="CC158" s="250">
        <v>27.58404751509716</v>
      </c>
      <c r="CD158" t="s" s="116">
        <v>302</v>
      </c>
      <c r="CE158" t="s" s="402">
        <v>143</v>
      </c>
      <c r="CF158" t="s" s="402">
        <v>143</v>
      </c>
      <c r="CG158" s="250">
        <v>64.49972027972028</v>
      </c>
      <c r="CH158" s="255">
        <v>0.9680000000000001</v>
      </c>
      <c r="CI158" s="256">
        <v>1.0487312</v>
      </c>
      <c r="CJ158" s="257">
        <v>1.15360432</v>
      </c>
      <c r="CK158" s="257">
        <v>1.268964752</v>
      </c>
      <c r="CL158" s="258">
        <v>1.3958612272</v>
      </c>
      <c r="CM158" s="256">
        <v>5.835161499200001</v>
      </c>
      <c r="CN158" s="253">
        <v>13.0423815359857</v>
      </c>
      <c r="CO158" s="259">
        <v>0.28</v>
      </c>
      <c r="CP158" s="260">
        <v>16.7</v>
      </c>
      <c r="CQ158" s="261">
        <v>-33.4</v>
      </c>
      <c r="CR158" s="260">
        <v>7.2</v>
      </c>
      <c r="CS158" s="261">
        <v>-16.1</v>
      </c>
    </row>
    <row r="159" ht="11.25" customHeight="1">
      <c r="A159" t="s" s="146">
        <v>1254</v>
      </c>
      <c r="B159" t="s" s="146">
        <v>1255</v>
      </c>
      <c r="C159" t="s" s="146">
        <v>1256</v>
      </c>
      <c r="D159" s="267">
        <v>9</v>
      </c>
      <c r="E159" s="85">
        <v>345</v>
      </c>
      <c r="F159" t="s" s="151">
        <v>55</v>
      </c>
      <c r="G159" t="s" s="152">
        <v>55</v>
      </c>
      <c r="H159" s="496">
        <v>223.43</v>
      </c>
      <c r="I159" s="269">
        <v>0.5012755672917693</v>
      </c>
      <c r="J159" s="270">
        <v>0.26</v>
      </c>
      <c r="K159" s="270">
        <v>0.28</v>
      </c>
      <c r="L159" s="269">
        <v>7.692307692307709</v>
      </c>
      <c r="M159" s="272">
        <v>42957</v>
      </c>
      <c r="N159" s="272">
        <v>42961</v>
      </c>
      <c r="O159" s="272">
        <v>42979</v>
      </c>
      <c r="P159" t="s" s="273">
        <v>147</v>
      </c>
      <c r="Q159" s="558"/>
      <c r="R159" s="271">
        <v>1.12</v>
      </c>
      <c r="S159" s="275">
        <v>28.14070351758794</v>
      </c>
      <c r="T159" s="276">
        <v>343.9678209273549</v>
      </c>
      <c r="U159" s="269">
        <v>56.13819095477387</v>
      </c>
      <c r="V159" s="277">
        <v>12</v>
      </c>
      <c r="W159" s="268">
        <v>3.98</v>
      </c>
      <c r="X159" s="268">
        <v>5.61</v>
      </c>
      <c r="Y159" s="278">
        <v>2.21</v>
      </c>
      <c r="Z159" s="279">
        <v>7.9</v>
      </c>
      <c r="AA159" s="280">
        <v>23.2</v>
      </c>
      <c r="AB159" s="281">
        <v>2.3</v>
      </c>
      <c r="AC159" s="282">
        <v>6.67</v>
      </c>
      <c r="AD159" s="283">
        <v>9.6</v>
      </c>
      <c r="AE159" s="283">
        <v>10</v>
      </c>
      <c r="AF159" s="284">
        <v>5</v>
      </c>
      <c r="AG159" s="285">
        <v>3577</v>
      </c>
      <c r="AH159" s="286">
        <v>2.2</v>
      </c>
      <c r="AI159" s="287">
        <v>0.28</v>
      </c>
      <c r="AJ159" s="288">
        <v>1.120482742169688</v>
      </c>
      <c r="AK159" s="289">
        <v>0.7012277591311682</v>
      </c>
      <c r="AL159" s="290">
        <v>8.695652173913038</v>
      </c>
      <c r="AM159" s="290">
        <v>9.579370842217516</v>
      </c>
      <c r="AN159" s="290">
        <v>10.75663432482901</v>
      </c>
      <c r="AO159" s="291">
        <v>15.33971549865145</v>
      </c>
      <c r="AP159" s="288">
        <v>1</v>
      </c>
      <c r="AQ159" s="288">
        <v>0.92</v>
      </c>
      <c r="AR159" s="288">
        <v>0.84</v>
      </c>
      <c r="AS159" s="288">
        <v>0.76</v>
      </c>
      <c r="AT159" s="292"/>
      <c r="AU159" s="288">
        <v>0.68</v>
      </c>
      <c r="AV159" s="288">
        <v>0.6</v>
      </c>
      <c r="AW159" s="292"/>
      <c r="AX159" s="293">
        <v>0.52</v>
      </c>
      <c r="AY159" s="294">
        <v>0.36</v>
      </c>
      <c r="AZ159" s="426">
        <v>0.24</v>
      </c>
      <c r="BA159" s="426">
        <v>0.24</v>
      </c>
      <c r="BB159" s="426">
        <v>0.24</v>
      </c>
      <c r="BC159" s="426">
        <v>0.24</v>
      </c>
      <c r="BD159" s="426">
        <v>0.24</v>
      </c>
      <c r="BE159" s="426">
        <v>0.24</v>
      </c>
      <c r="BF159" s="295">
        <v>0.225</v>
      </c>
      <c r="BG159" s="295">
        <v>0.22</v>
      </c>
      <c r="BH159" s="426">
        <v>0.2</v>
      </c>
      <c r="BI159" s="296">
        <v>1.06</v>
      </c>
      <c r="BJ159" s="293">
        <v>8.824999999999999</v>
      </c>
      <c r="BK159" s="297">
        <v>8.695652173913038</v>
      </c>
      <c r="BL159" s="297">
        <v>9.523809523809534</v>
      </c>
      <c r="BM159" s="297">
        <v>10.52631578947367</v>
      </c>
      <c r="BN159" s="297">
        <v>11.76470588235294</v>
      </c>
      <c r="BO159" s="297">
        <v>13.33333333333335</v>
      </c>
      <c r="BP159" s="297">
        <v>15.38461538461537</v>
      </c>
      <c r="BQ159" s="298">
        <v>44.44444444444446</v>
      </c>
      <c r="BR159" s="299">
        <v>50</v>
      </c>
      <c r="BS159" s="299">
        <v>0</v>
      </c>
      <c r="BT159" s="299">
        <v>0</v>
      </c>
      <c r="BU159" s="299">
        <v>0</v>
      </c>
      <c r="BV159" s="299">
        <v>0</v>
      </c>
      <c r="BW159" s="299">
        <v>0</v>
      </c>
      <c r="BX159" s="299">
        <v>6.666666666666665</v>
      </c>
      <c r="BY159" s="299">
        <v>2.272727272727271</v>
      </c>
      <c r="BZ159" s="299">
        <v>9.999999999999986</v>
      </c>
      <c r="CA159" s="300">
        <v>0</v>
      </c>
      <c r="CB159" s="297">
        <v>10.74189826301978</v>
      </c>
      <c r="CC159" s="297">
        <v>14.33487942085483</v>
      </c>
      <c r="CD159" t="s" s="146">
        <v>188</v>
      </c>
      <c r="CE159" s="301">
        <v>-44.8802810626531</v>
      </c>
      <c r="CF159" s="301">
        <v>11.25790989212078</v>
      </c>
      <c r="CG159" s="297">
        <v>64.78077590698294</v>
      </c>
      <c r="CH159" s="302">
        <v>1.023</v>
      </c>
      <c r="CI159" s="303">
        <v>1.0912341</v>
      </c>
      <c r="CJ159" s="304">
        <v>1.20035751</v>
      </c>
      <c r="CK159" s="304">
        <v>1.320393261</v>
      </c>
      <c r="CL159" s="305">
        <v>1.4524325871</v>
      </c>
      <c r="CM159" s="303">
        <v>6.087417458100001</v>
      </c>
      <c r="CN159" s="300">
        <v>2.724530035402587</v>
      </c>
      <c r="CO159" s="306">
        <v>1.13</v>
      </c>
      <c r="CP159" s="307">
        <v>68.09999999999999</v>
      </c>
      <c r="CQ159" s="308">
        <v>-4.3</v>
      </c>
      <c r="CR159" s="307">
        <v>12.1</v>
      </c>
      <c r="CS159" s="308">
        <v>15.7</v>
      </c>
    </row>
    <row r="160" ht="11.25" customHeight="1">
      <c r="A160" t="s" s="173">
        <v>1257</v>
      </c>
      <c r="B160" t="s" s="110">
        <v>1258</v>
      </c>
      <c r="C160" t="s" s="173">
        <v>128</v>
      </c>
      <c r="D160" s="174">
        <v>6</v>
      </c>
      <c r="E160" s="85">
        <v>678</v>
      </c>
      <c r="F160" t="s" s="118">
        <v>55</v>
      </c>
      <c r="G160" t="s" s="113">
        <v>55</v>
      </c>
      <c r="H160" s="495">
        <v>52.69</v>
      </c>
      <c r="I160" s="177">
        <v>2.125640539001708</v>
      </c>
      <c r="J160" s="311">
        <v>0.27</v>
      </c>
      <c r="K160" s="311">
        <v>0.28</v>
      </c>
      <c r="L160" s="177">
        <v>3.703703703703698</v>
      </c>
      <c r="M160" s="179">
        <v>42977</v>
      </c>
      <c r="N160" s="179">
        <v>42979</v>
      </c>
      <c r="O160" s="179">
        <v>42993</v>
      </c>
      <c r="P160" t="s" s="173">
        <v>182</v>
      </c>
      <c r="Q160" s="498"/>
      <c r="R160" s="180">
        <v>1.12</v>
      </c>
      <c r="S160" s="181">
        <v>46.86192468619247</v>
      </c>
      <c r="T160" s="182">
        <v>17.12184566404624</v>
      </c>
      <c r="U160" s="177">
        <v>22.04602510460251</v>
      </c>
      <c r="V160" s="183">
        <v>12</v>
      </c>
      <c r="W160" s="176">
        <v>2.39</v>
      </c>
      <c r="X160" s="176">
        <v>2.45</v>
      </c>
      <c r="Y160" s="184">
        <v>6</v>
      </c>
      <c r="Z160" s="185">
        <v>1.4</v>
      </c>
      <c r="AA160" t="s" s="513">
        <v>143</v>
      </c>
      <c r="AB160" s="187">
        <v>-9</v>
      </c>
      <c r="AC160" s="188">
        <v>20.32</v>
      </c>
      <c r="AD160" s="189">
        <v>6.8</v>
      </c>
      <c r="AE160" s="189">
        <v>9</v>
      </c>
      <c r="AF160" s="190">
        <v>6</v>
      </c>
      <c r="AG160" s="191">
        <v>3787</v>
      </c>
      <c r="AH160" s="192">
        <v>0.6</v>
      </c>
      <c r="AI160" s="193">
        <v>0</v>
      </c>
      <c r="AJ160" s="194">
        <v>0.8514189515537272</v>
      </c>
      <c r="AK160" t="s" s="338">
        <v>143</v>
      </c>
      <c r="AL160" s="196">
        <v>6.000000000000005</v>
      </c>
      <c r="AM160" s="196">
        <v>6.805972203802813</v>
      </c>
      <c r="AN160" s="196">
        <v>5.789648870565345</v>
      </c>
      <c r="AO160" s="197">
        <v>-0.3697275351607021</v>
      </c>
      <c r="AP160" s="194">
        <v>1.06</v>
      </c>
      <c r="AQ160" s="194">
        <v>1</v>
      </c>
      <c r="AR160" s="194">
        <v>0.9399999999999999</v>
      </c>
      <c r="AS160" s="194">
        <v>0.87</v>
      </c>
      <c r="AT160" s="199"/>
      <c r="AU160" s="194">
        <v>0.82</v>
      </c>
      <c r="AV160" s="198">
        <v>0.8</v>
      </c>
      <c r="AW160" s="199"/>
      <c r="AX160" s="398">
        <v>0.8</v>
      </c>
      <c r="AY160" s="370">
        <v>1.18</v>
      </c>
      <c r="AZ160" s="202">
        <v>1.18</v>
      </c>
      <c r="BA160" s="202">
        <v>1.14</v>
      </c>
      <c r="BB160" s="202">
        <v>1.1</v>
      </c>
      <c r="BC160" s="203">
        <v>1.06</v>
      </c>
      <c r="BD160" s="202">
        <v>1.06</v>
      </c>
      <c r="BE160" s="202">
        <v>1</v>
      </c>
      <c r="BF160" s="203">
        <v>0.96</v>
      </c>
      <c r="BG160" s="202">
        <v>0.96</v>
      </c>
      <c r="BH160" s="202">
        <v>0.88</v>
      </c>
      <c r="BI160" s="314">
        <v>0.84</v>
      </c>
      <c r="BJ160" s="200">
        <v>17.65</v>
      </c>
      <c r="BK160" s="205">
        <v>6.000000000000005</v>
      </c>
      <c r="BL160" s="205">
        <v>6.382978723404253</v>
      </c>
      <c r="BM160" s="205">
        <v>8.045977011494255</v>
      </c>
      <c r="BN160" s="205">
        <v>6.097560975609762</v>
      </c>
      <c r="BO160" s="205">
        <v>2.499999999999991</v>
      </c>
      <c r="BP160" s="205">
        <v>0</v>
      </c>
      <c r="BQ160" s="206">
        <v>0</v>
      </c>
      <c r="BR160" s="207">
        <v>0</v>
      </c>
      <c r="BS160" s="207">
        <v>3.508771929824572</v>
      </c>
      <c r="BT160" s="207">
        <v>3.636363636363615</v>
      </c>
      <c r="BU160" s="207">
        <v>3.773584905660377</v>
      </c>
      <c r="BV160" s="207">
        <v>0</v>
      </c>
      <c r="BW160" s="207">
        <v>6.000000000000005</v>
      </c>
      <c r="BX160" s="207">
        <v>4.166666666666674</v>
      </c>
      <c r="BY160" s="207">
        <v>0</v>
      </c>
      <c r="BZ160" s="207">
        <v>9.090909090909083</v>
      </c>
      <c r="CA160" s="208">
        <v>4.761904761904767</v>
      </c>
      <c r="CB160" s="205">
        <v>3.762630453049256</v>
      </c>
      <c r="CC160" s="205">
        <v>2.897167569337219</v>
      </c>
      <c r="CD160" t="s" s="110">
        <v>132</v>
      </c>
      <c r="CE160" s="209">
        <v>-14.13073569503546</v>
      </c>
      <c r="CF160" s="209">
        <v>7.915289409567054</v>
      </c>
      <c r="CG160" s="205">
        <v>51.21018263648106</v>
      </c>
      <c r="CH160" s="315">
        <v>1.0706</v>
      </c>
      <c r="CI160" s="211">
        <v>1.17766</v>
      </c>
      <c r="CJ160" s="212">
        <v>1.2836494</v>
      </c>
      <c r="CK160" s="212">
        <v>1.399177846</v>
      </c>
      <c r="CL160" s="210">
        <v>1.525103852140</v>
      </c>
      <c r="CM160" s="211">
        <v>6.456191098140001</v>
      </c>
      <c r="CN160" s="208">
        <v>12.25316207656102</v>
      </c>
      <c r="CO160" s="213">
        <v>1.16</v>
      </c>
      <c r="CP160" s="214">
        <v>28.7</v>
      </c>
      <c r="CQ160" s="215">
        <v>-5.2</v>
      </c>
      <c r="CR160" s="214">
        <v>5.7</v>
      </c>
      <c r="CS160" s="215">
        <v>6.8</v>
      </c>
    </row>
    <row r="161" ht="11.25" customHeight="1">
      <c r="A161" t="s" s="227">
        <v>216</v>
      </c>
      <c r="B161" t="s" s="116">
        <v>217</v>
      </c>
      <c r="C161" t="s" s="116">
        <v>128</v>
      </c>
      <c r="D161" s="218">
        <v>26</v>
      </c>
      <c r="E161" s="219">
        <v>103</v>
      </c>
      <c r="F161" t="s" s="220">
        <v>129</v>
      </c>
      <c r="G161" t="s" s="221">
        <v>129</v>
      </c>
      <c r="H161" s="343">
        <v>27.44</v>
      </c>
      <c r="I161" s="223">
        <v>1.895043731778426</v>
      </c>
      <c r="J161" s="224">
        <v>0.125</v>
      </c>
      <c r="K161" s="224">
        <v>0.13</v>
      </c>
      <c r="L161" s="223">
        <v>4</v>
      </c>
      <c r="M161" s="226">
        <v>42977</v>
      </c>
      <c r="N161" s="226">
        <v>42979</v>
      </c>
      <c r="O161" s="226">
        <v>42993</v>
      </c>
      <c r="P161" t="s" s="227">
        <v>182</v>
      </c>
      <c r="Q161" s="316"/>
      <c r="R161" s="225">
        <v>0.52</v>
      </c>
      <c r="S161" s="228">
        <v>27.65957446808511</v>
      </c>
      <c r="T161" s="229">
        <v>-7.815582102649865</v>
      </c>
      <c r="U161" s="223">
        <v>14.59574468085107</v>
      </c>
      <c r="V161" s="230">
        <v>12</v>
      </c>
      <c r="W161" s="344">
        <v>1.88</v>
      </c>
      <c r="X161" t="s" s="348">
        <v>143</v>
      </c>
      <c r="Y161" s="504">
        <v>2.25</v>
      </c>
      <c r="Z161" s="346">
        <v>1.31</v>
      </c>
      <c r="AA161" t="s" s="349">
        <v>143</v>
      </c>
      <c r="AB161" t="s" s="345">
        <v>143</v>
      </c>
      <c r="AC161" t="s" s="349">
        <v>143</v>
      </c>
      <c r="AD161" t="s" s="348">
        <v>143</v>
      </c>
      <c r="AE161" t="s" s="348">
        <v>143</v>
      </c>
      <c r="AF161" s="237">
        <v>1</v>
      </c>
      <c r="AG161" s="350">
        <v>110</v>
      </c>
      <c r="AH161" t="s" s="348">
        <v>143</v>
      </c>
      <c r="AI161" t="s" s="348">
        <v>143</v>
      </c>
      <c r="AJ161" t="s" s="265">
        <v>143</v>
      </c>
      <c r="AK161" s="242">
        <v>1.005319929585531</v>
      </c>
      <c r="AL161" s="243">
        <v>5.376344086021501</v>
      </c>
      <c r="AM161" s="243">
        <v>4.858196378469648</v>
      </c>
      <c r="AN161" s="243">
        <v>8.238136672187601</v>
      </c>
      <c r="AO161" s="244">
        <v>8.194542284249739</v>
      </c>
      <c r="AP161" s="241">
        <v>0.49</v>
      </c>
      <c r="AQ161" s="241">
        <v>0.465</v>
      </c>
      <c r="AR161" s="321">
        <v>0.45</v>
      </c>
      <c r="AS161" s="241">
        <v>0.425</v>
      </c>
      <c r="AT161" s="245"/>
      <c r="AU161" s="241">
        <v>0.375</v>
      </c>
      <c r="AV161" s="241">
        <v>0.3298333333333333</v>
      </c>
      <c r="AW161" s="245"/>
      <c r="AX161" s="246">
        <v>0.2986666666666667</v>
      </c>
      <c r="AY161" s="247">
        <v>0.2916666666666667</v>
      </c>
      <c r="AZ161" s="248">
        <v>0.2811666666666666</v>
      </c>
      <c r="BA161" s="248">
        <v>0.2429166666666667</v>
      </c>
      <c r="BB161" s="248">
        <v>0.2229166666666667</v>
      </c>
      <c r="BC161" s="248">
        <v>0.2111111111111111</v>
      </c>
      <c r="BD161" s="248">
        <v>0.1965277777777777</v>
      </c>
      <c r="BE161" s="248">
        <v>0.1652777777777778</v>
      </c>
      <c r="BF161" s="248">
        <v>0.1416666666666667</v>
      </c>
      <c r="BG161" s="248">
        <v>0.1305555555555555</v>
      </c>
      <c r="BH161" s="248">
        <v>0.1159722222222222</v>
      </c>
      <c r="BI161" s="249">
        <v>0.09583333333333334</v>
      </c>
      <c r="BJ161" s="246">
        <v>4.929111111111111</v>
      </c>
      <c r="BK161" s="250">
        <v>5.376344086021501</v>
      </c>
      <c r="BL161" s="250">
        <v>3.333333333333344</v>
      </c>
      <c r="BM161" s="250">
        <v>5.882352941176472</v>
      </c>
      <c r="BN161" s="250">
        <v>13.33333333333333</v>
      </c>
      <c r="BO161" s="250">
        <v>13.69378473976757</v>
      </c>
      <c r="BP161" s="250">
        <v>10.43526785714284</v>
      </c>
      <c r="BQ161" s="251">
        <v>2.4</v>
      </c>
      <c r="BR161" s="252">
        <v>3.734439834024927</v>
      </c>
      <c r="BS161" s="252">
        <v>15.746140651801</v>
      </c>
      <c r="BT161" s="252">
        <v>8.971962616822427</v>
      </c>
      <c r="BU161" s="252">
        <v>5.592105263157898</v>
      </c>
      <c r="BV161" s="252">
        <v>7.420494699646674</v>
      </c>
      <c r="BW161" s="252">
        <v>18.90756302521006</v>
      </c>
      <c r="BX161" s="252">
        <v>16.66666666666665</v>
      </c>
      <c r="BY161" s="252">
        <v>8.510638297872376</v>
      </c>
      <c r="BZ161" s="252">
        <v>12.57485029940115</v>
      </c>
      <c r="CA161" s="253">
        <v>21.01449275362319</v>
      </c>
      <c r="CB161" s="250">
        <v>10.21139825876479</v>
      </c>
      <c r="CC161" s="250">
        <v>5.520520016963084</v>
      </c>
      <c r="CD161" t="s" s="116">
        <v>132</v>
      </c>
      <c r="CE161" s="254">
        <v>-4.46256427688504</v>
      </c>
      <c r="CF161" s="254">
        <v>10.13318040396603</v>
      </c>
      <c r="CG161" s="250">
        <v>54.21807779557062</v>
      </c>
      <c r="CH161" s="255">
        <v>0.5047</v>
      </c>
      <c r="CI161" s="256">
        <v>0.519841</v>
      </c>
      <c r="CJ161" s="257">
        <v>0.53543623</v>
      </c>
      <c r="CK161" s="257">
        <v>0.5514993169</v>
      </c>
      <c r="CL161" s="258">
        <v>0.568044296407</v>
      </c>
      <c r="CM161" s="256">
        <v>2.679520843307</v>
      </c>
      <c r="CN161" s="253">
        <v>9.765017650535714</v>
      </c>
      <c r="CO161" t="s" s="348">
        <v>143</v>
      </c>
      <c r="CP161" s="351">
        <v>36.5</v>
      </c>
      <c r="CQ161" s="352">
        <v>-8.5</v>
      </c>
      <c r="CR161" s="351">
        <v>1.9</v>
      </c>
      <c r="CS161" s="352">
        <v>2.7</v>
      </c>
    </row>
    <row r="162" ht="11.25" customHeight="1">
      <c r="A162" t="s" s="227">
        <v>616</v>
      </c>
      <c r="B162" t="s" s="116">
        <v>617</v>
      </c>
      <c r="C162" t="s" s="116">
        <v>174</v>
      </c>
      <c r="D162" s="218">
        <v>14</v>
      </c>
      <c r="E162" s="219">
        <v>251</v>
      </c>
      <c r="F162" t="s" s="220">
        <v>55</v>
      </c>
      <c r="G162" t="s" s="221">
        <v>55</v>
      </c>
      <c r="H162" s="493">
        <v>80.55</v>
      </c>
      <c r="I162" s="223">
        <v>1.613904407200497</v>
      </c>
      <c r="J162" s="224">
        <v>0.305</v>
      </c>
      <c r="K162" s="224">
        <v>0.325</v>
      </c>
      <c r="L162" s="223">
        <v>6.557377049180335</v>
      </c>
      <c r="M162" s="226">
        <v>42899</v>
      </c>
      <c r="N162" s="226">
        <v>42901</v>
      </c>
      <c r="O162" s="226">
        <v>42921</v>
      </c>
      <c r="P162" t="s" s="227">
        <v>618</v>
      </c>
      <c r="Q162" s="316"/>
      <c r="R162" s="225">
        <v>1.3</v>
      </c>
      <c r="S162" s="228">
        <v>50.98039215686276</v>
      </c>
      <c r="T162" s="229">
        <v>100.0294096023941</v>
      </c>
      <c r="U162" s="223">
        <v>31.58823529411765</v>
      </c>
      <c r="V162" s="230">
        <v>12</v>
      </c>
      <c r="W162" s="222">
        <v>2.55</v>
      </c>
      <c r="X162" s="222">
        <v>3.9</v>
      </c>
      <c r="Y162" s="231">
        <v>2.31</v>
      </c>
      <c r="Z162" s="232">
        <v>2.85</v>
      </c>
      <c r="AA162" s="233">
        <v>9.199999999999999</v>
      </c>
      <c r="AB162" s="234">
        <v>5.3</v>
      </c>
      <c r="AC162" s="235">
        <v>19.91</v>
      </c>
      <c r="AD162" s="236">
        <v>8.4</v>
      </c>
      <c r="AE162" s="236">
        <v>8.1</v>
      </c>
      <c r="AF162" s="237">
        <v>4</v>
      </c>
      <c r="AG162" s="238">
        <v>1294</v>
      </c>
      <c r="AH162" s="239">
        <v>2.7</v>
      </c>
      <c r="AI162" s="240">
        <v>0.78</v>
      </c>
      <c r="AJ162" s="241">
        <v>0.6733623924846375</v>
      </c>
      <c r="AK162" s="242">
        <v>1.27087839806654</v>
      </c>
      <c r="AL162" s="243">
        <v>6.278026905829592</v>
      </c>
      <c r="AM162" s="243">
        <v>5.355045860867125</v>
      </c>
      <c r="AN162" s="243">
        <v>5.656244096870955</v>
      </c>
      <c r="AO162" s="244">
        <v>4.450657203298225</v>
      </c>
      <c r="AP162" s="241">
        <v>1.185</v>
      </c>
      <c r="AQ162" s="241">
        <v>1.115</v>
      </c>
      <c r="AR162" s="241">
        <v>1.053333333333333</v>
      </c>
      <c r="AS162" s="241">
        <v>1.013333333333333</v>
      </c>
      <c r="AT162" s="245"/>
      <c r="AU162" s="241">
        <v>0.9466666666666667</v>
      </c>
      <c r="AV162" s="241">
        <v>0.9</v>
      </c>
      <c r="AW162" s="245"/>
      <c r="AX162" s="246">
        <v>0.86</v>
      </c>
      <c r="AY162" s="247">
        <v>0.8266666666666667</v>
      </c>
      <c r="AZ162" s="248">
        <v>0.8</v>
      </c>
      <c r="BA162" s="248">
        <v>0.78</v>
      </c>
      <c r="BB162" s="248">
        <v>0.7666666666666666</v>
      </c>
      <c r="BC162" s="248">
        <v>0.7533333333333333</v>
      </c>
      <c r="BD162" s="248">
        <v>0.74</v>
      </c>
      <c r="BE162" s="317">
        <v>0.7333333333333334</v>
      </c>
      <c r="BF162" s="317">
        <v>0.7333333333333334</v>
      </c>
      <c r="BG162" s="248">
        <v>0.7266666666666667</v>
      </c>
      <c r="BH162" s="248">
        <v>0.7066666666666667</v>
      </c>
      <c r="BI162" s="249">
        <v>0.68</v>
      </c>
      <c r="BJ162" s="246">
        <v>15.32</v>
      </c>
      <c r="BK162" s="250">
        <v>6.278026905829592</v>
      </c>
      <c r="BL162" s="250">
        <v>5.854430379746844</v>
      </c>
      <c r="BM162" s="250">
        <v>3.947368421052611</v>
      </c>
      <c r="BN162" s="250">
        <v>7.042253521126773</v>
      </c>
      <c r="BO162" s="250">
        <v>5.185185185185182</v>
      </c>
      <c r="BP162" s="250">
        <v>4.651162790697683</v>
      </c>
      <c r="BQ162" s="251">
        <v>4.032258064516125</v>
      </c>
      <c r="BR162" s="252">
        <v>3.333333333333321</v>
      </c>
      <c r="BS162" s="252">
        <v>2.564102564102577</v>
      </c>
      <c r="BT162" s="252">
        <v>1.739130434782621</v>
      </c>
      <c r="BU162" s="252">
        <v>1.769911504424782</v>
      </c>
      <c r="BV162" s="252">
        <v>1.801801801801806</v>
      </c>
      <c r="BW162" s="252">
        <v>0.9090909090909038</v>
      </c>
      <c r="BX162" s="252">
        <v>0</v>
      </c>
      <c r="BY162" s="252">
        <v>0.9174311926605672</v>
      </c>
      <c r="BZ162" s="252">
        <v>2.830188679245293</v>
      </c>
      <c r="CA162" s="253">
        <v>3.921568627450966</v>
      </c>
      <c r="CB162" s="250">
        <v>3.339837900885156</v>
      </c>
      <c r="CC162" s="250">
        <v>1.972770242235486</v>
      </c>
      <c r="CD162" t="s" s="116">
        <v>161</v>
      </c>
      <c r="CE162" s="254">
        <v>-24.31808679004619</v>
      </c>
      <c r="CF162" s="254">
        <v>7.270148504071452</v>
      </c>
      <c r="CG162" s="250">
        <v>59.49173176336764</v>
      </c>
      <c r="CH162" s="255">
        <v>1.247805</v>
      </c>
      <c r="CI162" s="256">
        <v>1.3725855</v>
      </c>
      <c r="CJ162" s="257">
        <v>1.4837649255</v>
      </c>
      <c r="CK162" s="257">
        <v>1.6039498844655</v>
      </c>
      <c r="CL162" s="258">
        <v>1.733869825107206</v>
      </c>
      <c r="CM162" s="256">
        <v>7.441975135072706</v>
      </c>
      <c r="CN162" s="253">
        <v>9.238951129823347</v>
      </c>
      <c r="CO162" s="259">
        <v>0.27</v>
      </c>
      <c r="CP162" s="260">
        <v>38.9</v>
      </c>
      <c r="CQ162" s="261">
        <v>-2</v>
      </c>
      <c r="CR162" s="262">
        <v>1.1</v>
      </c>
      <c r="CS162" s="263">
        <v>9.1</v>
      </c>
    </row>
    <row r="163" ht="11.25" customHeight="1">
      <c r="A163" t="s" s="227">
        <v>218</v>
      </c>
      <c r="B163" t="s" s="116">
        <v>219</v>
      </c>
      <c r="C163" t="s" s="116">
        <v>220</v>
      </c>
      <c r="D163" s="218">
        <v>30</v>
      </c>
      <c r="E163" s="219">
        <v>92</v>
      </c>
      <c r="F163" t="s" s="220">
        <v>141</v>
      </c>
      <c r="G163" t="s" s="221">
        <v>141</v>
      </c>
      <c r="H163" s="222">
        <v>115.89</v>
      </c>
      <c r="I163" s="223">
        <v>3.727672793165933</v>
      </c>
      <c r="J163" s="318">
        <v>1.07</v>
      </c>
      <c r="K163" s="318">
        <v>1.08</v>
      </c>
      <c r="L163" s="223">
        <v>0.9345794392523477</v>
      </c>
      <c r="M163" s="327">
        <v>42690</v>
      </c>
      <c r="N163" s="327">
        <v>42692</v>
      </c>
      <c r="O163" s="327">
        <v>42716</v>
      </c>
      <c r="P163" t="s" s="227">
        <v>136</v>
      </c>
      <c r="Q163" t="s" s="353">
        <v>221</v>
      </c>
      <c r="R163" s="225">
        <v>4.32</v>
      </c>
      <c r="S163" s="228">
        <v>140.2597402597403</v>
      </c>
      <c r="T163" s="229">
        <v>57.85178537851938</v>
      </c>
      <c r="U163" s="223">
        <v>37.62662337662338</v>
      </c>
      <c r="V163" s="230">
        <v>12</v>
      </c>
      <c r="W163" s="222">
        <v>3.08</v>
      </c>
      <c r="X163" s="222">
        <v>0.74</v>
      </c>
      <c r="Y163" s="231">
        <v>1.85</v>
      </c>
      <c r="Z163" s="232">
        <v>1.49</v>
      </c>
      <c r="AA163" s="233">
        <v>4</v>
      </c>
      <c r="AB163" s="234">
        <v>-110.8</v>
      </c>
      <c r="AC163" s="235">
        <v>22.79</v>
      </c>
      <c r="AD163" s="236">
        <v>-15.1</v>
      </c>
      <c r="AE163" s="236">
        <v>51.13</v>
      </c>
      <c r="AF163" s="237">
        <v>25</v>
      </c>
      <c r="AG163" s="238">
        <v>229089</v>
      </c>
      <c r="AH163" s="239">
        <v>0.1</v>
      </c>
      <c r="AI163" s="240">
        <v>0.29</v>
      </c>
      <c r="AJ163" t="s" s="265">
        <v>143</v>
      </c>
      <c r="AK163" s="242">
        <v>0.8611154377598239</v>
      </c>
      <c r="AL163" s="243">
        <v>0.2336448598130758</v>
      </c>
      <c r="AM163" s="243">
        <v>3.228011545636722</v>
      </c>
      <c r="AN163" s="243">
        <v>6.782420871216499</v>
      </c>
      <c r="AO163" s="244">
        <v>7.876320146879312</v>
      </c>
      <c r="AP163" s="241">
        <v>4.29</v>
      </c>
      <c r="AQ163" s="241">
        <v>4.28</v>
      </c>
      <c r="AR163" s="241">
        <v>4.21</v>
      </c>
      <c r="AS163" s="241">
        <v>3.9</v>
      </c>
      <c r="AT163" s="245"/>
      <c r="AU163" s="241">
        <v>3.51</v>
      </c>
      <c r="AV163" s="241">
        <v>3.09</v>
      </c>
      <c r="AW163" s="245"/>
      <c r="AX163" s="246">
        <v>2.84</v>
      </c>
      <c r="AY163" s="247">
        <v>2.66</v>
      </c>
      <c r="AZ163" s="248">
        <v>2.53</v>
      </c>
      <c r="BA163" s="248">
        <v>2.26</v>
      </c>
      <c r="BB163" s="248">
        <v>2.01</v>
      </c>
      <c r="BC163" s="248">
        <v>1.75</v>
      </c>
      <c r="BD163" s="248">
        <v>1.53</v>
      </c>
      <c r="BE163" s="248">
        <v>1.43</v>
      </c>
      <c r="BF163" s="317">
        <v>1.4</v>
      </c>
      <c r="BG163" s="248">
        <v>1.325</v>
      </c>
      <c r="BH163" s="317">
        <v>1.3</v>
      </c>
      <c r="BI163" s="249">
        <v>1.24</v>
      </c>
      <c r="BJ163" s="246">
        <v>45.555</v>
      </c>
      <c r="BK163" s="250">
        <v>0.2336448598130758</v>
      </c>
      <c r="BL163" s="250">
        <v>1.662707838479816</v>
      </c>
      <c r="BM163" s="250">
        <v>7.948717948717943</v>
      </c>
      <c r="BN163" s="250">
        <v>11.11111111111112</v>
      </c>
      <c r="BO163" s="250">
        <v>13.59223300970873</v>
      </c>
      <c r="BP163" s="250">
        <v>8.80281690140845</v>
      </c>
      <c r="BQ163" s="251">
        <v>6.766917293233066</v>
      </c>
      <c r="BR163" s="252">
        <v>5.138339920948631</v>
      </c>
      <c r="BS163" s="252">
        <v>11.94690265486726</v>
      </c>
      <c r="BT163" s="252">
        <v>12.43781094527363</v>
      </c>
      <c r="BU163" s="252">
        <v>14.85714285714284</v>
      </c>
      <c r="BV163" s="252">
        <v>14.37908496732025</v>
      </c>
      <c r="BW163" s="252">
        <v>6.993006993007</v>
      </c>
      <c r="BX163" s="252">
        <v>2.142857142857135</v>
      </c>
      <c r="BY163" s="252">
        <v>5.660377358490565</v>
      </c>
      <c r="BZ163" s="252">
        <v>1.923076923076916</v>
      </c>
      <c r="CA163" s="253">
        <v>4.838709677419351</v>
      </c>
      <c r="CB163" s="250">
        <v>7.672674023698575</v>
      </c>
      <c r="CC163" s="250">
        <v>4.606051169942054</v>
      </c>
      <c r="CD163" t="s" s="116">
        <v>222</v>
      </c>
      <c r="CE163" s="254">
        <v>-27.11652971224095</v>
      </c>
      <c r="CF163" s="254">
        <v>10.51009366438243</v>
      </c>
      <c r="CG163" s="250">
        <v>60.10116310558592</v>
      </c>
      <c r="CH163" s="255">
        <v>4.3329</v>
      </c>
      <c r="CI163" s="256">
        <v>4.766190000000001</v>
      </c>
      <c r="CJ163" s="257">
        <v>5.242809000000001</v>
      </c>
      <c r="CK163" s="257">
        <v>5.767089900000002</v>
      </c>
      <c r="CL163" s="258">
        <v>6.343798890000003</v>
      </c>
      <c r="CM163" s="256">
        <v>26.45278779000001</v>
      </c>
      <c r="CN163" s="253">
        <v>22.82577253429977</v>
      </c>
      <c r="CO163" s="259">
        <v>1.23</v>
      </c>
      <c r="CP163" s="260">
        <v>13</v>
      </c>
      <c r="CQ163" s="261">
        <v>-4.1</v>
      </c>
      <c r="CR163" s="262">
        <v>1</v>
      </c>
      <c r="CS163" s="263">
        <v>5.7</v>
      </c>
    </row>
    <row r="164" ht="11.25" customHeight="1">
      <c r="A164" t="s" s="146">
        <v>1259</v>
      </c>
      <c r="B164" t="s" s="146">
        <v>1260</v>
      </c>
      <c r="C164" t="s" s="273">
        <v>461</v>
      </c>
      <c r="D164" s="267">
        <v>8</v>
      </c>
      <c r="E164" s="85">
        <v>375</v>
      </c>
      <c r="F164" t="s" s="151">
        <v>129</v>
      </c>
      <c r="G164" t="s" s="152">
        <v>129</v>
      </c>
      <c r="H164" s="496">
        <v>7.99</v>
      </c>
      <c r="I164" s="269">
        <v>4.130162703379224</v>
      </c>
      <c r="J164" s="270">
        <v>0.08</v>
      </c>
      <c r="K164" s="270">
        <v>0.0825</v>
      </c>
      <c r="L164" s="269">
        <v>3.125</v>
      </c>
      <c r="M164" s="272">
        <v>42803</v>
      </c>
      <c r="N164" s="272">
        <v>42807</v>
      </c>
      <c r="O164" s="272">
        <v>42821</v>
      </c>
      <c r="P164" t="s" s="273">
        <v>240</v>
      </c>
      <c r="Q164" s="329"/>
      <c r="R164" s="271">
        <v>0.33</v>
      </c>
      <c r="S164" s="528">
        <v>45.83333333333334</v>
      </c>
      <c r="T164" s="529">
        <v>-10.61320007965382</v>
      </c>
      <c r="U164" s="620">
        <v>11.09722222222222</v>
      </c>
      <c r="V164" s="277">
        <v>1</v>
      </c>
      <c r="W164" s="268">
        <v>0.72</v>
      </c>
      <c r="X164" s="515">
        <v>0.85</v>
      </c>
      <c r="Y164" s="278">
        <v>0.44</v>
      </c>
      <c r="Z164" s="279">
        <v>1.62</v>
      </c>
      <c r="AA164" s="280">
        <v>14.9</v>
      </c>
      <c r="AB164" s="281">
        <v>-21</v>
      </c>
      <c r="AC164" s="282">
        <v>7.96</v>
      </c>
      <c r="AD164" s="283">
        <v>-3.3</v>
      </c>
      <c r="AE164" s="283">
        <v>13</v>
      </c>
      <c r="AF164" s="284">
        <v>23</v>
      </c>
      <c r="AG164" s="285">
        <v>1039</v>
      </c>
      <c r="AH164" s="286">
        <v>0.6</v>
      </c>
      <c r="AI164" s="287">
        <v>0.12</v>
      </c>
      <c r="AJ164" t="s" s="368">
        <v>143</v>
      </c>
      <c r="AK164" t="s" s="368">
        <v>143</v>
      </c>
      <c r="AL164" s="290">
        <v>4.065040650406515</v>
      </c>
      <c r="AM164" s="290">
        <v>10.06424162982089</v>
      </c>
      <c r="AN164" s="290">
        <v>9.856054330611762</v>
      </c>
      <c r="AO164" t="s" s="368">
        <v>143</v>
      </c>
      <c r="AP164" s="288">
        <v>0.32</v>
      </c>
      <c r="AQ164" s="288">
        <v>0.3075</v>
      </c>
      <c r="AR164" s="510">
        <v>0.3</v>
      </c>
      <c r="AS164" s="288">
        <v>0.24</v>
      </c>
      <c r="AT164" s="292"/>
      <c r="AU164" s="288">
        <v>0.21</v>
      </c>
      <c r="AV164" s="288">
        <v>0.2</v>
      </c>
      <c r="AW164" s="292"/>
      <c r="AX164" s="293">
        <v>0.16</v>
      </c>
      <c r="AY164" s="403">
        <v>0</v>
      </c>
      <c r="AZ164" s="426">
        <v>0</v>
      </c>
      <c r="BA164" s="426">
        <v>0</v>
      </c>
      <c r="BB164" s="426">
        <v>0</v>
      </c>
      <c r="BC164" s="426">
        <v>0</v>
      </c>
      <c r="BD164" s="426">
        <v>0</v>
      </c>
      <c r="BE164" s="426">
        <v>0</v>
      </c>
      <c r="BF164" s="426">
        <v>0</v>
      </c>
      <c r="BG164" s="426">
        <v>0</v>
      </c>
      <c r="BH164" s="426">
        <v>0</v>
      </c>
      <c r="BI164" s="494">
        <v>0</v>
      </c>
      <c r="BJ164" s="293">
        <v>1.7375</v>
      </c>
      <c r="BK164" s="297">
        <v>4.065040650406515</v>
      </c>
      <c r="BL164" s="297">
        <v>2.500000000000013</v>
      </c>
      <c r="BM164" s="297">
        <v>25</v>
      </c>
      <c r="BN164" s="297">
        <v>14.28571428571428</v>
      </c>
      <c r="BO164" s="297">
        <v>4.999999999999982</v>
      </c>
      <c r="BP164" s="297">
        <v>25</v>
      </c>
      <c r="BQ164" s="298">
        <v>0</v>
      </c>
      <c r="BR164" s="299">
        <v>0</v>
      </c>
      <c r="BS164" s="299">
        <v>0</v>
      </c>
      <c r="BT164" s="299">
        <v>0</v>
      </c>
      <c r="BU164" s="299">
        <v>0</v>
      </c>
      <c r="BV164" s="299">
        <v>0</v>
      </c>
      <c r="BW164" s="299">
        <v>0</v>
      </c>
      <c r="BX164" s="299">
        <v>0</v>
      </c>
      <c r="BY164" s="299">
        <v>0</v>
      </c>
      <c r="BZ164" s="299">
        <v>0</v>
      </c>
      <c r="CA164" s="300">
        <v>0</v>
      </c>
      <c r="CB164" s="297">
        <v>4.461809113889458</v>
      </c>
      <c r="CC164" s="297">
        <v>8.27265018519792</v>
      </c>
      <c r="CD164" t="s" s="146">
        <v>302</v>
      </c>
      <c r="CE164" s="419">
        <v>2.888994811768763</v>
      </c>
      <c r="CF164" s="301">
        <v>13.98621703399099</v>
      </c>
      <c r="CG164" s="297">
        <v>61.4808964918983</v>
      </c>
      <c r="CH164" s="302">
        <v>0.3232</v>
      </c>
      <c r="CI164" s="303">
        <v>0.34892672</v>
      </c>
      <c r="CJ164" s="304">
        <v>0.383819392</v>
      </c>
      <c r="CK164" s="304">
        <v>0.4222013312000001</v>
      </c>
      <c r="CL164" s="305">
        <v>0.4644214643200001</v>
      </c>
      <c r="CM164" s="303">
        <v>1.942568907520</v>
      </c>
      <c r="CN164" s="300">
        <v>24.31250197146434</v>
      </c>
      <c r="CO164" s="306">
        <v>0.72</v>
      </c>
      <c r="CP164" s="307">
        <v>14.8</v>
      </c>
      <c r="CQ164" s="308">
        <v>-52.6</v>
      </c>
      <c r="CR164" s="307">
        <v>-1.9</v>
      </c>
      <c r="CS164" s="308">
        <v>-26.3</v>
      </c>
    </row>
    <row r="165" ht="11.25" customHeight="1">
      <c r="A165" t="s" s="173">
        <v>619</v>
      </c>
      <c r="B165" t="s" s="110">
        <v>620</v>
      </c>
      <c r="C165" t="s" s="110">
        <v>146</v>
      </c>
      <c r="D165" s="174">
        <v>24</v>
      </c>
      <c r="E165" s="219">
        <v>123</v>
      </c>
      <c r="F165" t="s" s="118">
        <v>55</v>
      </c>
      <c r="G165" t="s" s="113">
        <v>55</v>
      </c>
      <c r="H165" s="176">
        <v>150.82</v>
      </c>
      <c r="I165" s="177">
        <v>1.88303938469699</v>
      </c>
      <c r="J165" s="178">
        <v>0.6899999999999999</v>
      </c>
      <c r="K165" s="178">
        <v>0.71</v>
      </c>
      <c r="L165" s="177">
        <v>2.898550724637694</v>
      </c>
      <c r="M165" s="179">
        <v>42914</v>
      </c>
      <c r="N165" s="179">
        <v>42916</v>
      </c>
      <c r="O165" s="179">
        <v>42937</v>
      </c>
      <c r="P165" t="s" s="173">
        <v>621</v>
      </c>
      <c r="Q165" t="s" s="173">
        <v>622</v>
      </c>
      <c r="R165" s="180">
        <v>2.84</v>
      </c>
      <c r="S165" s="181">
        <v>24.95606326889279</v>
      </c>
      <c r="T165" s="182">
        <v>-9.515440128809882</v>
      </c>
      <c r="U165" s="177">
        <v>13.2530755711775</v>
      </c>
      <c r="V165" s="183">
        <v>12</v>
      </c>
      <c r="W165" s="176">
        <v>11.38</v>
      </c>
      <c r="X165" s="176">
        <v>4.1</v>
      </c>
      <c r="Y165" s="184">
        <v>2.2</v>
      </c>
      <c r="Z165" s="185">
        <v>1.39</v>
      </c>
      <c r="AA165" t="s" s="513">
        <v>143</v>
      </c>
      <c r="AB165" s="187">
        <v>3</v>
      </c>
      <c r="AC165" s="188">
        <v>44.76</v>
      </c>
      <c r="AD165" s="189">
        <v>14.5</v>
      </c>
      <c r="AE165" s="189">
        <v>3.23</v>
      </c>
      <c r="AF165" s="190">
        <v>25</v>
      </c>
      <c r="AG165" s="191">
        <v>71113</v>
      </c>
      <c r="AH165" s="192">
        <v>0.6</v>
      </c>
      <c r="AI165" s="193">
        <v>0.26</v>
      </c>
      <c r="AJ165" s="194">
        <v>1.025505896531276</v>
      </c>
      <c r="AK165" s="195">
        <v>1.354736988272004</v>
      </c>
      <c r="AL165" s="196">
        <v>3.030303030303028</v>
      </c>
      <c r="AM165" s="196">
        <v>10.79316513508928</v>
      </c>
      <c r="AN165" s="196">
        <v>14.86983549970351</v>
      </c>
      <c r="AO165" s="197">
        <v>10.97617886603237</v>
      </c>
      <c r="AP165" s="194">
        <v>2.72</v>
      </c>
      <c r="AQ165" s="194">
        <v>2.64</v>
      </c>
      <c r="AR165" s="194">
        <v>2.56</v>
      </c>
      <c r="AS165" s="194">
        <v>2</v>
      </c>
      <c r="AT165" s="199"/>
      <c r="AU165" s="194">
        <v>1.92</v>
      </c>
      <c r="AV165" s="194">
        <v>1.36</v>
      </c>
      <c r="AW165" s="199"/>
      <c r="AX165" s="200">
        <v>1.28</v>
      </c>
      <c r="AY165" s="201">
        <v>1.15</v>
      </c>
      <c r="AZ165" s="202">
        <v>1.09</v>
      </c>
      <c r="BA165" s="202">
        <v>1.04</v>
      </c>
      <c r="BB165" s="202">
        <v>0.96</v>
      </c>
      <c r="BC165" s="202">
        <v>0.88</v>
      </c>
      <c r="BD165" s="202">
        <v>0.8</v>
      </c>
      <c r="BE165" s="202">
        <v>0.74</v>
      </c>
      <c r="BF165" s="202">
        <v>0.68</v>
      </c>
      <c r="BG165" s="202">
        <v>0.5600000000000001</v>
      </c>
      <c r="BH165" s="202">
        <v>0.48</v>
      </c>
      <c r="BI165" s="314">
        <v>0.4</v>
      </c>
      <c r="BJ165" s="200">
        <v>23.26</v>
      </c>
      <c r="BK165" s="205">
        <v>3.030303030303028</v>
      </c>
      <c r="BL165" s="205">
        <v>3.125</v>
      </c>
      <c r="BM165" s="205">
        <v>28</v>
      </c>
      <c r="BN165" s="205">
        <v>4.166666666666674</v>
      </c>
      <c r="BO165" s="205">
        <v>41.17647058823528</v>
      </c>
      <c r="BP165" s="205">
        <v>6.25</v>
      </c>
      <c r="BQ165" s="206">
        <v>11.30434782608696</v>
      </c>
      <c r="BR165" s="207">
        <v>5.504587155963292</v>
      </c>
      <c r="BS165" s="207">
        <v>4.807692307692313</v>
      </c>
      <c r="BT165" s="207">
        <v>8.333333333333348</v>
      </c>
      <c r="BU165" s="207">
        <v>9.090909090909083</v>
      </c>
      <c r="BV165" s="207">
        <v>9.999999999999986</v>
      </c>
      <c r="BW165" s="207">
        <v>8.108108108108114</v>
      </c>
      <c r="BX165" s="207">
        <v>8.823529411764696</v>
      </c>
      <c r="BY165" s="207">
        <v>21.42857142857142</v>
      </c>
      <c r="BZ165" s="207">
        <v>16.66666666666667</v>
      </c>
      <c r="CA165" s="208">
        <v>20</v>
      </c>
      <c r="CB165" s="205">
        <v>12.34212856554711</v>
      </c>
      <c r="CC165" s="205">
        <v>9.938471422608231</v>
      </c>
      <c r="CD165" t="s" s="110">
        <v>132</v>
      </c>
      <c r="CE165" s="209">
        <v>3.499799313222995</v>
      </c>
      <c r="CF165" s="209">
        <v>16.7528748844005</v>
      </c>
      <c r="CG165" s="205">
        <v>74.23851299346333</v>
      </c>
      <c r="CH165" s="315">
        <v>2.8016</v>
      </c>
      <c r="CI165" s="211">
        <v>3.08176</v>
      </c>
      <c r="CJ165" s="212">
        <v>3.181300848000001</v>
      </c>
      <c r="CK165" s="212">
        <v>3.284056865390401</v>
      </c>
      <c r="CL165" s="210">
        <v>3.390131902142511</v>
      </c>
      <c r="CM165" s="211">
        <v>15.73884961553291</v>
      </c>
      <c r="CN165" s="208">
        <v>10.43551890699703</v>
      </c>
      <c r="CO165" s="213">
        <v>0.98</v>
      </c>
      <c r="CP165" s="214">
        <v>22.5</v>
      </c>
      <c r="CQ165" s="215">
        <v>-3.3</v>
      </c>
      <c r="CR165" s="216">
        <v>3.6</v>
      </c>
      <c r="CS165" s="217">
        <v>6.6</v>
      </c>
    </row>
    <row r="166" ht="11.25" customHeight="1">
      <c r="A166" t="s" s="116">
        <v>623</v>
      </c>
      <c r="B166" t="s" s="116">
        <v>624</v>
      </c>
      <c r="C166" t="s" s="116">
        <v>398</v>
      </c>
      <c r="D166" s="218">
        <v>21</v>
      </c>
      <c r="E166" s="219">
        <v>149</v>
      </c>
      <c r="F166" t="s" s="220">
        <v>141</v>
      </c>
      <c r="G166" t="s" s="221">
        <v>141</v>
      </c>
      <c r="H166" s="493">
        <v>45.17</v>
      </c>
      <c r="I166" s="223">
        <v>1.682532654416648</v>
      </c>
      <c r="J166" s="318">
        <v>0.1775</v>
      </c>
      <c r="K166" s="318">
        <v>0.19</v>
      </c>
      <c r="L166" s="223">
        <v>7.042253521126773</v>
      </c>
      <c r="M166" s="226">
        <v>42782</v>
      </c>
      <c r="N166" s="226">
        <v>42787</v>
      </c>
      <c r="O166" s="226">
        <v>42795</v>
      </c>
      <c r="P166" t="s" s="227">
        <v>147</v>
      </c>
      <c r="Q166" s="325"/>
      <c r="R166" s="225">
        <v>0.76</v>
      </c>
      <c r="S166" s="228">
        <v>44.97041420118343</v>
      </c>
      <c r="T166" s="229">
        <v>169.1877865566995</v>
      </c>
      <c r="U166" s="223">
        <v>26.72781065088758</v>
      </c>
      <c r="V166" s="230">
        <v>12</v>
      </c>
      <c r="W166" s="222">
        <v>1.69</v>
      </c>
      <c r="X166" s="222">
        <v>3.16</v>
      </c>
      <c r="Y166" s="231">
        <v>3.21</v>
      </c>
      <c r="Z166" s="232">
        <v>6.1</v>
      </c>
      <c r="AA166" s="233">
        <v>22.3</v>
      </c>
      <c r="AB166" s="234">
        <v>14</v>
      </c>
      <c r="AC166" s="235">
        <v>9.07</v>
      </c>
      <c r="AD166" s="236">
        <v>10.5</v>
      </c>
      <c r="AE166" s="236">
        <v>8.48</v>
      </c>
      <c r="AF166" s="237">
        <v>21</v>
      </c>
      <c r="AG166" s="238">
        <v>11380</v>
      </c>
      <c r="AH166" s="239">
        <v>0.1</v>
      </c>
      <c r="AI166" s="240">
        <v>0.82</v>
      </c>
      <c r="AJ166" s="241">
        <v>1.511044369354161</v>
      </c>
      <c r="AK166" s="242">
        <v>0.5874325386753391</v>
      </c>
      <c r="AL166" s="243">
        <v>5.970149253731338</v>
      </c>
      <c r="AM166" s="243">
        <v>8.23227167591083</v>
      </c>
      <c r="AN166" s="243">
        <v>15.86596587821869</v>
      </c>
      <c r="AO166" s="244">
        <v>27.0090007509568</v>
      </c>
      <c r="AP166" s="241">
        <v>0.71</v>
      </c>
      <c r="AQ166" s="241">
        <v>0.67</v>
      </c>
      <c r="AR166" s="241">
        <v>0.62</v>
      </c>
      <c r="AS166" s="241">
        <v>0.5600000000000001</v>
      </c>
      <c r="AT166" s="245"/>
      <c r="AU166" s="241">
        <v>0.48</v>
      </c>
      <c r="AV166" s="241">
        <v>0.34</v>
      </c>
      <c r="AW166" s="245"/>
      <c r="AX166" s="246">
        <v>0.155</v>
      </c>
      <c r="AY166" s="247">
        <v>0.115</v>
      </c>
      <c r="AZ166" s="248">
        <v>0.08500000000000001</v>
      </c>
      <c r="BA166" s="248">
        <v>0.075</v>
      </c>
      <c r="BB166" s="248">
        <v>0.065</v>
      </c>
      <c r="BC166" s="317">
        <v>0.06</v>
      </c>
      <c r="BD166" s="248">
        <v>0.0566675</v>
      </c>
      <c r="BE166" s="248">
        <v>0.0516675</v>
      </c>
      <c r="BF166" s="317">
        <v>0.05</v>
      </c>
      <c r="BG166" s="248">
        <v>0.0475</v>
      </c>
      <c r="BH166" s="248">
        <v>0.0466675</v>
      </c>
      <c r="BI166" s="249">
        <v>0.0416675</v>
      </c>
      <c r="BJ166" s="246">
        <v>4.22917</v>
      </c>
      <c r="BK166" s="250">
        <v>5.970149253731338</v>
      </c>
      <c r="BL166" s="250">
        <v>8.064516129032274</v>
      </c>
      <c r="BM166" s="250">
        <v>10.7142857142857</v>
      </c>
      <c r="BN166" s="250">
        <v>16.66666666666667</v>
      </c>
      <c r="BO166" s="250">
        <v>41.17647058823528</v>
      </c>
      <c r="BP166" s="250">
        <v>119.3548387096775</v>
      </c>
      <c r="BQ166" s="251">
        <v>34.78260869565217</v>
      </c>
      <c r="BR166" s="252">
        <v>35.29411764705881</v>
      </c>
      <c r="BS166" s="252">
        <v>13.33333333333335</v>
      </c>
      <c r="BT166" s="252">
        <v>15.38461538461537</v>
      </c>
      <c r="BU166" s="252">
        <v>8.333333333333348</v>
      </c>
      <c r="BV166" s="252">
        <v>5.880795870648958</v>
      </c>
      <c r="BW166" s="252">
        <v>9.677263269947268</v>
      </c>
      <c r="BX166" s="252">
        <v>3.335</v>
      </c>
      <c r="BY166" s="252">
        <v>5.263157894736836</v>
      </c>
      <c r="BZ166" s="252">
        <v>1.783896716130062</v>
      </c>
      <c r="CA166" s="253">
        <v>11.9997600047999</v>
      </c>
      <c r="CB166" s="250">
        <v>20.41263583599322</v>
      </c>
      <c r="CC166" s="250">
        <v>27.22940788181706</v>
      </c>
      <c r="CD166" t="s" s="116">
        <v>157</v>
      </c>
      <c r="CE166" s="254">
        <v>-9.179312118252238</v>
      </c>
      <c r="CF166" s="254">
        <v>17.54849853263534</v>
      </c>
      <c r="CG166" s="250">
        <v>72.56751474017737</v>
      </c>
      <c r="CH166" s="255">
        <v>0.781</v>
      </c>
      <c r="CI166" s="256">
        <v>0.8518367</v>
      </c>
      <c r="CJ166" s="257">
        <v>0.924072452160</v>
      </c>
      <c r="CK166" s="257">
        <v>1.002433796103168</v>
      </c>
      <c r="CL166" s="258">
        <v>1.087440182012717</v>
      </c>
      <c r="CM166" s="256">
        <v>4.646783130275884</v>
      </c>
      <c r="CN166" s="253">
        <v>10.28732151931788</v>
      </c>
      <c r="CO166" s="259">
        <v>0.54</v>
      </c>
      <c r="CP166" s="260">
        <v>6.1</v>
      </c>
      <c r="CQ166" s="261">
        <v>-16.6</v>
      </c>
      <c r="CR166" s="262">
        <v>-6.8</v>
      </c>
      <c r="CS166" s="263">
        <v>-9.4</v>
      </c>
    </row>
    <row r="167" ht="11.25" customHeight="1">
      <c r="A167" t="s" s="227">
        <v>1261</v>
      </c>
      <c r="B167" t="s" s="116">
        <v>1262</v>
      </c>
      <c r="C167" t="s" s="227">
        <v>1263</v>
      </c>
      <c r="D167" s="218">
        <v>7</v>
      </c>
      <c r="E167" s="85">
        <v>584</v>
      </c>
      <c r="F167" t="s" s="220">
        <v>129</v>
      </c>
      <c r="G167" t="s" s="221">
        <v>129</v>
      </c>
      <c r="H167" s="493">
        <v>208.55</v>
      </c>
      <c r="I167" s="223">
        <v>0.7288420043155118</v>
      </c>
      <c r="J167" s="224">
        <v>1.32</v>
      </c>
      <c r="K167" s="224">
        <v>1.52</v>
      </c>
      <c r="L167" s="223">
        <v>15.15151515151514</v>
      </c>
      <c r="M167" s="226">
        <v>43069</v>
      </c>
      <c r="N167" s="226">
        <v>43070</v>
      </c>
      <c r="O167" s="226">
        <v>43105</v>
      </c>
      <c r="P167" t="s" s="227">
        <v>1166</v>
      </c>
      <c r="Q167" t="s" s="582">
        <v>1264</v>
      </c>
      <c r="R167" s="225">
        <v>1.52</v>
      </c>
      <c r="S167" s="228">
        <v>20.43010752688172</v>
      </c>
      <c r="T167" s="229">
        <v>163.660134769492</v>
      </c>
      <c r="U167" s="223">
        <v>28.03091397849462</v>
      </c>
      <c r="V167" s="230">
        <v>12</v>
      </c>
      <c r="W167" s="222">
        <v>7.44</v>
      </c>
      <c r="X167" s="222">
        <v>2.33</v>
      </c>
      <c r="Y167" s="231">
        <v>2.4</v>
      </c>
      <c r="Z167" s="232">
        <v>5.58</v>
      </c>
      <c r="AA167" s="233">
        <v>18.2</v>
      </c>
      <c r="AB167" s="234">
        <v>73.5</v>
      </c>
      <c r="AC167" s="235">
        <v>18.34</v>
      </c>
      <c r="AD167" s="236">
        <v>12.6</v>
      </c>
      <c r="AE167" s="236">
        <v>12</v>
      </c>
      <c r="AF167" s="237">
        <v>6</v>
      </c>
      <c r="AG167" s="238">
        <v>3155</v>
      </c>
      <c r="AH167" s="239">
        <v>1.1</v>
      </c>
      <c r="AI167" s="240">
        <v>1.78</v>
      </c>
      <c r="AJ167" s="241">
        <v>1.438572920977051</v>
      </c>
      <c r="AK167" s="242">
        <v>2.086857942899214</v>
      </c>
      <c r="AL167" s="243">
        <v>15</v>
      </c>
      <c r="AM167" s="243">
        <v>16.8929847249943</v>
      </c>
      <c r="AN167" s="243">
        <v>18.12601880431084</v>
      </c>
      <c r="AO167" s="244">
        <v>8.685794289921267</v>
      </c>
      <c r="AP167" s="241">
        <v>1.15</v>
      </c>
      <c r="AQ167" s="241">
        <v>1</v>
      </c>
      <c r="AR167" s="241">
        <v>0.87</v>
      </c>
      <c r="AS167" s="241">
        <v>0.72</v>
      </c>
      <c r="AT167" t="s" s="266">
        <v>112</v>
      </c>
      <c r="AU167" s="241">
        <v>0.6</v>
      </c>
      <c r="AV167" s="321">
        <v>0.5</v>
      </c>
      <c r="AW167" s="245"/>
      <c r="AX167" s="583">
        <v>0.5</v>
      </c>
      <c r="AY167" s="394">
        <v>0.5</v>
      </c>
      <c r="AZ167" s="317">
        <v>0.5</v>
      </c>
      <c r="BA167" s="317">
        <v>0.5</v>
      </c>
      <c r="BB167" s="317">
        <v>0.5</v>
      </c>
      <c r="BC167" s="317">
        <v>0.5</v>
      </c>
      <c r="BD167" s="317">
        <v>0.5</v>
      </c>
      <c r="BE167" s="317">
        <v>0.5</v>
      </c>
      <c r="BF167" s="317">
        <v>0.5</v>
      </c>
      <c r="BG167" s="317">
        <v>0.5</v>
      </c>
      <c r="BH167" s="317">
        <v>0.5</v>
      </c>
      <c r="BI167" s="401">
        <v>0.5</v>
      </c>
      <c r="BJ167" s="246">
        <v>10.84</v>
      </c>
      <c r="BK167" s="250">
        <v>15</v>
      </c>
      <c r="BL167" s="250">
        <v>14.94252873563218</v>
      </c>
      <c r="BM167" s="250">
        <v>20.83333333333335</v>
      </c>
      <c r="BN167" s="250">
        <v>20</v>
      </c>
      <c r="BO167" s="250">
        <v>20</v>
      </c>
      <c r="BP167" s="250">
        <v>0</v>
      </c>
      <c r="BQ167" s="251">
        <v>0</v>
      </c>
      <c r="BR167" s="252">
        <v>0</v>
      </c>
      <c r="BS167" s="252">
        <v>0</v>
      </c>
      <c r="BT167" s="252">
        <v>0</v>
      </c>
      <c r="BU167" s="252">
        <v>0</v>
      </c>
      <c r="BV167" s="252">
        <v>0</v>
      </c>
      <c r="BW167" s="252">
        <v>0</v>
      </c>
      <c r="BX167" s="252">
        <v>0</v>
      </c>
      <c r="BY167" s="252">
        <v>0</v>
      </c>
      <c r="BZ167" s="252">
        <v>0</v>
      </c>
      <c r="CA167" s="253">
        <v>0</v>
      </c>
      <c r="CB167" s="250">
        <v>5.339756592292089</v>
      </c>
      <c r="CC167" s="250">
        <v>8.393225331424832</v>
      </c>
      <c r="CD167" t="s" s="116">
        <v>302</v>
      </c>
      <c r="CE167" s="254">
        <v>-9.176053169868272</v>
      </c>
      <c r="CF167" s="254">
        <v>18.85486080862635</v>
      </c>
      <c r="CG167" s="250">
        <v>68.89667329056904</v>
      </c>
      <c r="CH167" s="255">
        <v>1.265</v>
      </c>
      <c r="CI167" s="256">
        <v>1.3915</v>
      </c>
      <c r="CJ167" s="257">
        <v>1.53065</v>
      </c>
      <c r="CK167" s="257">
        <v>1.683715</v>
      </c>
      <c r="CL167" s="258">
        <v>1.8520865</v>
      </c>
      <c r="CM167" s="256">
        <v>7.722951500000001</v>
      </c>
      <c r="CN167" s="253">
        <v>3.703165427954927</v>
      </c>
      <c r="CO167" s="259">
        <v>0.88</v>
      </c>
      <c r="CP167" s="260">
        <v>58.4</v>
      </c>
      <c r="CQ167" s="261">
        <v>-1.4</v>
      </c>
      <c r="CR167" s="260">
        <v>3.1</v>
      </c>
      <c r="CS167" s="261">
        <v>18.7</v>
      </c>
    </row>
    <row r="168" ht="11.25" customHeight="1">
      <c r="A168" t="s" s="116">
        <v>223</v>
      </c>
      <c r="B168" t="s" s="116">
        <v>224</v>
      </c>
      <c r="C168" t="s" s="116">
        <v>146</v>
      </c>
      <c r="D168" s="218">
        <v>57</v>
      </c>
      <c r="E168" s="219">
        <v>10</v>
      </c>
      <c r="F168" t="s" s="220">
        <v>55</v>
      </c>
      <c r="G168" t="s" s="221">
        <v>55</v>
      </c>
      <c r="H168" s="222">
        <v>70.17</v>
      </c>
      <c r="I168" s="223">
        <v>2.850220892119139</v>
      </c>
      <c r="J168" s="224">
        <v>0.48</v>
      </c>
      <c r="K168" s="224">
        <v>0.5</v>
      </c>
      <c r="L168" s="225">
        <v>4.166666666666674</v>
      </c>
      <c r="M168" s="226">
        <v>42814</v>
      </c>
      <c r="N168" s="226">
        <v>42816</v>
      </c>
      <c r="O168" s="226">
        <v>42839</v>
      </c>
      <c r="P168" t="s" s="227">
        <v>225</v>
      </c>
      <c r="Q168" s="395"/>
      <c r="R168" s="225">
        <v>2</v>
      </c>
      <c r="S168" s="228">
        <v>66.006600660066</v>
      </c>
      <c r="T168" s="229">
        <v>25.48993095972774</v>
      </c>
      <c r="U168" s="223">
        <v>23.15841584158416</v>
      </c>
      <c r="V168" s="230">
        <v>12</v>
      </c>
      <c r="W168" s="222">
        <v>3.03</v>
      </c>
      <c r="X168" t="s" s="399">
        <v>143</v>
      </c>
      <c r="Y168" s="231">
        <v>2.19</v>
      </c>
      <c r="Z168" s="232">
        <v>1.53</v>
      </c>
      <c r="AA168" s="233">
        <v>6.9</v>
      </c>
      <c r="AB168" s="234">
        <v>-7.3</v>
      </c>
      <c r="AC168" s="235">
        <v>15.76</v>
      </c>
      <c r="AD168" s="236">
        <v>28.4</v>
      </c>
      <c r="AE168" s="236">
        <v>-0.18</v>
      </c>
      <c r="AF168" s="237">
        <v>8</v>
      </c>
      <c r="AG168" s="238">
        <v>12315</v>
      </c>
      <c r="AH168" s="239">
        <v>0.1</v>
      </c>
      <c r="AI168" s="240">
        <v>0.11</v>
      </c>
      <c r="AJ168" s="241">
        <v>0.1219873329392656</v>
      </c>
      <c r="AK168" s="242">
        <v>0.9145202235017155</v>
      </c>
      <c r="AL168" s="243">
        <v>4.39560439560438</v>
      </c>
      <c r="AM168" s="243">
        <v>4.974240440363631</v>
      </c>
      <c r="AN168" s="243">
        <v>3.464440255475143</v>
      </c>
      <c r="AO168" s="244">
        <v>3.788259861777288</v>
      </c>
      <c r="AP168" s="241">
        <v>1.9</v>
      </c>
      <c r="AQ168" s="241">
        <v>1.82</v>
      </c>
      <c r="AR168" s="241">
        <v>1.74</v>
      </c>
      <c r="AS168" s="241">
        <v>1.6425</v>
      </c>
      <c r="AT168" s="245"/>
      <c r="AU168" s="241">
        <v>1.615</v>
      </c>
      <c r="AV168" s="241">
        <v>1.6025</v>
      </c>
      <c r="AW168" s="245"/>
      <c r="AX168" s="246">
        <v>1.585</v>
      </c>
      <c r="AY168" s="247">
        <v>1.565</v>
      </c>
      <c r="AZ168" s="248">
        <v>1.525</v>
      </c>
      <c r="BA168" s="248">
        <v>1.4</v>
      </c>
      <c r="BB168" s="248">
        <v>1.31</v>
      </c>
      <c r="BC168" s="248">
        <v>1.16238</v>
      </c>
      <c r="BD168" s="248">
        <v>1</v>
      </c>
      <c r="BE168" s="248">
        <v>0.8825499999999999</v>
      </c>
      <c r="BF168" s="248">
        <v>0.7972900000000001</v>
      </c>
      <c r="BG168" s="248">
        <v>0.74377</v>
      </c>
      <c r="BH168" s="248">
        <v>0.6711800000000001</v>
      </c>
      <c r="BI168" s="249">
        <v>0.60044</v>
      </c>
      <c r="BJ168" s="246">
        <v>23.56261</v>
      </c>
      <c r="BK168" s="250">
        <v>4.39560439560438</v>
      </c>
      <c r="BL168" s="250">
        <v>4.597701149425282</v>
      </c>
      <c r="BM168" s="250">
        <v>5.936073059360725</v>
      </c>
      <c r="BN168" s="250">
        <v>1.702786377708976</v>
      </c>
      <c r="BO168" s="250">
        <v>0.7800312012480548</v>
      </c>
      <c r="BP168" s="250">
        <v>1.104100946372255</v>
      </c>
      <c r="BQ168" s="251">
        <v>1.27795527156549</v>
      </c>
      <c r="BR168" s="252">
        <v>2.622950819672143</v>
      </c>
      <c r="BS168" s="252">
        <v>8.92857142857142</v>
      </c>
      <c r="BT168" s="252">
        <v>6.870229007633566</v>
      </c>
      <c r="BU168" s="252">
        <v>12.69980557132779</v>
      </c>
      <c r="BV168" s="252">
        <v>16.238</v>
      </c>
      <c r="BW168" s="252">
        <v>13.30802787377488</v>
      </c>
      <c r="BX168" s="252">
        <v>10.69372499341519</v>
      </c>
      <c r="BY168" s="252">
        <v>7.195772886779506</v>
      </c>
      <c r="BZ168" s="252">
        <v>10.81528055067194</v>
      </c>
      <c r="CA168" s="253">
        <v>11.78136033575381</v>
      </c>
      <c r="CB168" s="250">
        <v>7.114586815816788</v>
      </c>
      <c r="CC168" s="250">
        <v>4.723711680246504</v>
      </c>
      <c r="CD168" t="s" s="116">
        <v>132</v>
      </c>
      <c r="CE168" s="254">
        <v>-16.84375469398988</v>
      </c>
      <c r="CF168" s="254">
        <v>6.314661147594283</v>
      </c>
      <c r="CG168" s="250">
        <v>58.71539756768694</v>
      </c>
      <c r="CH168" s="255">
        <v>1.919</v>
      </c>
      <c r="CI168" s="256">
        <v>2.1109</v>
      </c>
      <c r="CJ168" s="257">
        <v>2.132009</v>
      </c>
      <c r="CK168" s="257">
        <v>2.15332909</v>
      </c>
      <c r="CL168" s="258">
        <v>2.1748623809</v>
      </c>
      <c r="CM168" s="256">
        <v>10.4901004709</v>
      </c>
      <c r="CN168" s="253">
        <v>14.949551761294</v>
      </c>
      <c r="CO168" s="259">
        <v>0.96</v>
      </c>
      <c r="CP168" s="260">
        <v>3</v>
      </c>
      <c r="CQ168" s="261">
        <v>-14.4</v>
      </c>
      <c r="CR168" s="262">
        <v>-7.9</v>
      </c>
      <c r="CS168" s="263">
        <v>-4.4</v>
      </c>
    </row>
    <row r="169" ht="11.25" customHeight="1">
      <c r="A169" t="s" s="146">
        <v>226</v>
      </c>
      <c r="B169" t="s" s="146">
        <v>227</v>
      </c>
      <c r="C169" t="s" s="146">
        <v>140</v>
      </c>
      <c r="D169" s="267">
        <v>35</v>
      </c>
      <c r="E169" s="219">
        <v>78</v>
      </c>
      <c r="F169" t="s" s="151">
        <v>129</v>
      </c>
      <c r="G169" t="s" s="152">
        <v>129</v>
      </c>
      <c r="H169" s="268">
        <v>149.04</v>
      </c>
      <c r="I169" s="269">
        <v>1.086956521739131</v>
      </c>
      <c r="J169" s="270">
        <v>1.33</v>
      </c>
      <c r="K169" s="270">
        <v>1.62</v>
      </c>
      <c r="L169" s="271">
        <v>21.80451127819549</v>
      </c>
      <c r="M169" s="272">
        <v>43048</v>
      </c>
      <c r="N169" s="272">
        <v>43049</v>
      </c>
      <c r="O169" s="272">
        <v>43077</v>
      </c>
      <c r="P169" t="s" s="273">
        <v>212</v>
      </c>
      <c r="Q169" t="s" s="273">
        <v>44</v>
      </c>
      <c r="R169" s="271">
        <v>1.62</v>
      </c>
      <c r="S169" s="275">
        <v>37.15596330275229</v>
      </c>
      <c r="T169" s="276">
        <v>205.422552834293</v>
      </c>
      <c r="U169" s="269">
        <v>34.1834862385321</v>
      </c>
      <c r="V169" s="277">
        <v>5</v>
      </c>
      <c r="W169" s="268">
        <v>4.36</v>
      </c>
      <c r="X169" s="268">
        <v>2.62</v>
      </c>
      <c r="Y169" s="278">
        <v>2.81</v>
      </c>
      <c r="Z169" s="279">
        <v>6.14</v>
      </c>
      <c r="AA169" s="280">
        <v>24.3</v>
      </c>
      <c r="AB169" s="281">
        <v>3.8</v>
      </c>
      <c r="AC169" s="282">
        <v>13.22</v>
      </c>
      <c r="AD169" s="283">
        <v>12.9</v>
      </c>
      <c r="AE169" s="283">
        <v>13.03</v>
      </c>
      <c r="AF169" s="284">
        <v>14</v>
      </c>
      <c r="AG169" s="285">
        <v>15843</v>
      </c>
      <c r="AH169" s="286">
        <v>1.2</v>
      </c>
      <c r="AI169" s="287">
        <v>1.11</v>
      </c>
      <c r="AJ169" s="288">
        <v>1.531350911917814</v>
      </c>
      <c r="AK169" s="289">
        <v>1.383156054870107</v>
      </c>
      <c r="AL169" s="290">
        <v>26.66666666666666</v>
      </c>
      <c r="AM169" s="290">
        <v>19.98316262079767</v>
      </c>
      <c r="AN169" s="290">
        <v>19.7544267637398</v>
      </c>
      <c r="AO169" s="291">
        <v>14.28213880435563</v>
      </c>
      <c r="AP169" s="288">
        <v>1.33</v>
      </c>
      <c r="AQ169" s="288">
        <v>1.05</v>
      </c>
      <c r="AR169" s="288">
        <v>0.85</v>
      </c>
      <c r="AS169" s="288">
        <v>0.77</v>
      </c>
      <c r="AT169" s="292"/>
      <c r="AU169" s="288">
        <v>0.64</v>
      </c>
      <c r="AV169" s="288">
        <v>0.54</v>
      </c>
      <c r="AW169" t="s" s="382">
        <v>112</v>
      </c>
      <c r="AX169" s="293">
        <v>0.48</v>
      </c>
      <c r="AY169" s="294">
        <v>0.47</v>
      </c>
      <c r="AZ169" s="295">
        <v>0.46</v>
      </c>
      <c r="BA169" s="295">
        <v>0.39</v>
      </c>
      <c r="BB169" s="295">
        <v>0.35</v>
      </c>
      <c r="BC169" s="295">
        <v>0.32</v>
      </c>
      <c r="BD169" s="295">
        <v>0.29</v>
      </c>
      <c r="BE169" s="295">
        <v>0.27</v>
      </c>
      <c r="BF169" s="295">
        <v>0.25</v>
      </c>
      <c r="BG169" s="295">
        <v>0.22</v>
      </c>
      <c r="BH169" s="295">
        <v>0.18667</v>
      </c>
      <c r="BI169" s="296">
        <v>0.03667</v>
      </c>
      <c r="BJ169" s="293">
        <v>8.90334</v>
      </c>
      <c r="BK169" s="297">
        <v>26.66666666666666</v>
      </c>
      <c r="BL169" s="297">
        <v>23.52941176470589</v>
      </c>
      <c r="BM169" s="297">
        <v>10.38961038961039</v>
      </c>
      <c r="BN169" s="297">
        <v>20.3125</v>
      </c>
      <c r="BO169" s="297">
        <v>18.51851851851851</v>
      </c>
      <c r="BP169" s="297">
        <v>12.5</v>
      </c>
      <c r="BQ169" s="298">
        <v>2.127659574468077</v>
      </c>
      <c r="BR169" s="299">
        <v>2.173913043478248</v>
      </c>
      <c r="BS169" s="299">
        <v>17.94871794871795</v>
      </c>
      <c r="BT169" s="299">
        <v>11.42857142857143</v>
      </c>
      <c r="BU169" s="299">
        <v>9.375</v>
      </c>
      <c r="BV169" s="299">
        <v>10.34482758620692</v>
      </c>
      <c r="BW169" s="299">
        <v>7.407407407407396</v>
      </c>
      <c r="BX169" s="299">
        <v>8.000000000000007</v>
      </c>
      <c r="BY169" s="299">
        <v>13.63636363636365</v>
      </c>
      <c r="BZ169" s="299">
        <v>17.85503830288744</v>
      </c>
      <c r="CA169" s="300">
        <v>409.0537223888737</v>
      </c>
      <c r="CB169" s="297">
        <v>36.54517227391037</v>
      </c>
      <c r="CC169" s="297">
        <v>93.36381272902403</v>
      </c>
      <c r="CD169" t="s" s="146">
        <v>137</v>
      </c>
      <c r="CE169" s="301">
        <v>-13.34210295305318</v>
      </c>
      <c r="CF169" s="301">
        <v>20.84138328547893</v>
      </c>
      <c r="CG169" s="297">
        <v>75.45605504587155</v>
      </c>
      <c r="CH169" s="302">
        <v>1.38054</v>
      </c>
      <c r="CI169" s="303">
        <v>1.518594</v>
      </c>
      <c r="CJ169" s="304">
        <v>1.6704534</v>
      </c>
      <c r="CK169" s="304">
        <v>1.837498740000001</v>
      </c>
      <c r="CL169" s="305">
        <v>2.021248614000001</v>
      </c>
      <c r="CM169" s="303">
        <v>8.428334754000002</v>
      </c>
      <c r="CN169" s="300">
        <v>5.655082363123995</v>
      </c>
      <c r="CO169" s="306">
        <v>0.85</v>
      </c>
      <c r="CP169" s="307">
        <v>46</v>
      </c>
      <c r="CQ169" s="308">
        <v>-2.5</v>
      </c>
      <c r="CR169" s="309">
        <v>5.2</v>
      </c>
      <c r="CS169" s="310">
        <v>16.1</v>
      </c>
    </row>
    <row r="170" ht="11.25" customHeight="1">
      <c r="A170" t="s" s="110">
        <v>1265</v>
      </c>
      <c r="B170" t="s" s="110">
        <v>1266</v>
      </c>
      <c r="C170" t="s" s="173">
        <v>736</v>
      </c>
      <c r="D170" s="174">
        <v>7</v>
      </c>
      <c r="E170" s="85">
        <v>500</v>
      </c>
      <c r="F170" t="s" s="118">
        <v>141</v>
      </c>
      <c r="G170" t="s" s="113">
        <v>141</v>
      </c>
      <c r="H170" s="495">
        <v>34.15</v>
      </c>
      <c r="I170" s="177">
        <v>3.396778916544656</v>
      </c>
      <c r="J170" s="311">
        <v>0.26</v>
      </c>
      <c r="K170" s="311">
        <v>0.29</v>
      </c>
      <c r="L170" s="177">
        <v>11.53846153846152</v>
      </c>
      <c r="M170" s="179">
        <v>42829</v>
      </c>
      <c r="N170" s="179">
        <v>42831</v>
      </c>
      <c r="O170" s="179">
        <v>42851</v>
      </c>
      <c r="P170" t="s" s="173">
        <v>350</v>
      </c>
      <c r="Q170" s="492"/>
      <c r="R170" s="180">
        <v>1.16</v>
      </c>
      <c r="S170" s="181">
        <v>60.73298429319372</v>
      </c>
      <c r="T170" s="182">
        <v>43.18491443154158</v>
      </c>
      <c r="U170" s="177">
        <v>17.87958115183246</v>
      </c>
      <c r="V170" s="183">
        <v>7</v>
      </c>
      <c r="W170" s="176">
        <v>1.91</v>
      </c>
      <c r="X170" s="176">
        <v>1.75</v>
      </c>
      <c r="Y170" s="184">
        <v>3.55</v>
      </c>
      <c r="Z170" s="185">
        <v>2.58</v>
      </c>
      <c r="AA170" s="186">
        <v>14.9</v>
      </c>
      <c r="AB170" s="187">
        <v>-9.800000000000001</v>
      </c>
      <c r="AC170" s="188">
        <v>5.02</v>
      </c>
      <c r="AD170" s="189">
        <v>5</v>
      </c>
      <c r="AE170" s="189">
        <v>10.24</v>
      </c>
      <c r="AF170" s="190">
        <v>40</v>
      </c>
      <c r="AG170" s="191">
        <v>170579</v>
      </c>
      <c r="AH170" s="192">
        <v>0.1</v>
      </c>
      <c r="AI170" s="193">
        <v>0.51</v>
      </c>
      <c r="AJ170" s="194">
        <v>8.125647767752705</v>
      </c>
      <c r="AK170" t="s" s="338">
        <v>143</v>
      </c>
      <c r="AL170" s="196">
        <v>20.73170731707317</v>
      </c>
      <c r="AM170" s="196">
        <v>15.05547224404848</v>
      </c>
      <c r="AN170" s="196">
        <v>40.62823883876352</v>
      </c>
      <c r="AO170" t="s" s="338">
        <v>143</v>
      </c>
      <c r="AP170" s="194">
        <v>0.99</v>
      </c>
      <c r="AQ170" s="194">
        <v>0.82</v>
      </c>
      <c r="AR170" s="194">
        <v>0.74</v>
      </c>
      <c r="AS170" s="194">
        <v>0.65</v>
      </c>
      <c r="AT170" s="199"/>
      <c r="AU170" s="194">
        <v>0.36</v>
      </c>
      <c r="AV170" s="194">
        <v>0.18</v>
      </c>
      <c r="AW170" s="199"/>
      <c r="AX170" s="398">
        <v>0</v>
      </c>
      <c r="AY170" s="370">
        <v>0</v>
      </c>
      <c r="AZ170" s="203">
        <v>0</v>
      </c>
      <c r="BA170" s="203">
        <v>0</v>
      </c>
      <c r="BB170" s="203">
        <v>0</v>
      </c>
      <c r="BC170" s="203">
        <v>0</v>
      </c>
      <c r="BD170" s="203">
        <v>0</v>
      </c>
      <c r="BE170" s="203">
        <v>0</v>
      </c>
      <c r="BF170" s="203">
        <v>0</v>
      </c>
      <c r="BG170" s="203">
        <v>0</v>
      </c>
      <c r="BH170" s="203">
        <v>0</v>
      </c>
      <c r="BI170" s="204">
        <v>0</v>
      </c>
      <c r="BJ170" s="200">
        <v>3.74</v>
      </c>
      <c r="BK170" s="205">
        <v>20.73170731707317</v>
      </c>
      <c r="BL170" s="205">
        <v>10.81081081081081</v>
      </c>
      <c r="BM170" s="205">
        <v>13.84615384615384</v>
      </c>
      <c r="BN170" s="205">
        <v>80.55555555555556</v>
      </c>
      <c r="BO170" s="205">
        <v>100</v>
      </c>
      <c r="BP170" s="205">
        <v>0</v>
      </c>
      <c r="BQ170" s="206">
        <v>0</v>
      </c>
      <c r="BR170" s="207">
        <v>0</v>
      </c>
      <c r="BS170" s="207">
        <v>0</v>
      </c>
      <c r="BT170" s="207">
        <v>0</v>
      </c>
      <c r="BU170" s="207">
        <v>0</v>
      </c>
      <c r="BV170" s="207">
        <v>0</v>
      </c>
      <c r="BW170" s="207">
        <v>0</v>
      </c>
      <c r="BX170" s="207">
        <v>0</v>
      </c>
      <c r="BY170" s="207">
        <v>0</v>
      </c>
      <c r="BZ170" s="207">
        <v>0</v>
      </c>
      <c r="CA170" s="208">
        <v>0</v>
      </c>
      <c r="CB170" s="205">
        <v>13.29083691350549</v>
      </c>
      <c r="CC170" s="205">
        <v>28.92648180781113</v>
      </c>
      <c r="CD170" t="s" s="110">
        <v>178</v>
      </c>
      <c r="CE170" s="209">
        <v>26.14543660347572</v>
      </c>
      <c r="CF170" s="209">
        <v>44.02501775530818</v>
      </c>
      <c r="CG170" s="205">
        <v>66.46874345549737</v>
      </c>
      <c r="CH170" s="315">
        <v>0.9999</v>
      </c>
      <c r="CI170" s="211">
        <v>1.05009498</v>
      </c>
      <c r="CJ170" s="212">
        <v>1.155104478</v>
      </c>
      <c r="CK170" s="212">
        <v>1.2706149258</v>
      </c>
      <c r="CL170" s="210">
        <v>1.397676418380001</v>
      </c>
      <c r="CM170" s="211">
        <v>5.873390802180001</v>
      </c>
      <c r="CN170" s="208">
        <v>17.19880176333822</v>
      </c>
      <c r="CO170" s="213">
        <v>1.16</v>
      </c>
      <c r="CP170" s="214">
        <v>17.3</v>
      </c>
      <c r="CQ170" s="215">
        <v>-1.7</v>
      </c>
      <c r="CR170" s="214">
        <v>3.8</v>
      </c>
      <c r="CS170" s="215">
        <v>5</v>
      </c>
    </row>
    <row r="171" ht="11.25" customHeight="1">
      <c r="A171" t="s" s="227">
        <v>1267</v>
      </c>
      <c r="B171" t="s" s="116">
        <v>1268</v>
      </c>
      <c r="C171" t="s" s="227">
        <v>128</v>
      </c>
      <c r="D171" s="218">
        <v>5</v>
      </c>
      <c r="E171" s="85">
        <v>741</v>
      </c>
      <c r="F171" t="s" s="220">
        <v>129</v>
      </c>
      <c r="G171" t="s" s="221">
        <v>129</v>
      </c>
      <c r="H171" s="493">
        <v>13.6</v>
      </c>
      <c r="I171" s="223">
        <v>1.176470588235294</v>
      </c>
      <c r="J171" s="224">
        <v>0.12</v>
      </c>
      <c r="K171" s="224">
        <v>0.16</v>
      </c>
      <c r="L171" s="223">
        <v>33.33333333333335</v>
      </c>
      <c r="M171" s="226">
        <v>42801</v>
      </c>
      <c r="N171" s="226">
        <v>42803</v>
      </c>
      <c r="O171" s="226">
        <v>42817</v>
      </c>
      <c r="P171" t="s" s="227">
        <v>938</v>
      </c>
      <c r="Q171" t="s" s="227">
        <v>44</v>
      </c>
      <c r="R171" s="225">
        <v>0.16</v>
      </c>
      <c r="S171" s="228">
        <v>28.57142857142857</v>
      </c>
      <c r="T171" s="229">
        <v>8.96336940924629</v>
      </c>
      <c r="U171" s="223">
        <v>24.28571428571428</v>
      </c>
      <c r="V171" s="230">
        <v>9</v>
      </c>
      <c r="W171" s="222">
        <v>0.5600000000000001</v>
      </c>
      <c r="X171" t="s" s="399">
        <v>143</v>
      </c>
      <c r="Y171" s="231">
        <v>2.63</v>
      </c>
      <c r="Z171" s="232">
        <v>1.1</v>
      </c>
      <c r="AA171" s="233">
        <v>4</v>
      </c>
      <c r="AB171" s="234">
        <v>-8.9</v>
      </c>
      <c r="AC171" t="s" s="422">
        <v>143</v>
      </c>
      <c r="AD171" s="236">
        <v>67.09999999999999</v>
      </c>
      <c r="AE171" t="s" s="416">
        <v>143</v>
      </c>
      <c r="AF171" s="237">
        <v>1</v>
      </c>
      <c r="AG171" s="238">
        <v>72</v>
      </c>
      <c r="AH171" s="239">
        <v>1</v>
      </c>
      <c r="AI171" s="240">
        <v>0</v>
      </c>
      <c r="AJ171" t="s" s="265">
        <v>143</v>
      </c>
      <c r="AK171" t="s" s="265">
        <v>143</v>
      </c>
      <c r="AL171" s="243">
        <v>50</v>
      </c>
      <c r="AM171" s="243">
        <v>81.71205928321396</v>
      </c>
      <c r="AN171" t="s" s="265">
        <v>143</v>
      </c>
      <c r="AO171" s="244">
        <v>-4.979978349432357</v>
      </c>
      <c r="AP171" s="241">
        <v>0.12</v>
      </c>
      <c r="AQ171" s="241">
        <v>0.08</v>
      </c>
      <c r="AR171" s="241">
        <v>0.04</v>
      </c>
      <c r="AS171" s="241">
        <v>0.02</v>
      </c>
      <c r="AT171" s="245"/>
      <c r="AU171" s="321">
        <v>0</v>
      </c>
      <c r="AV171" s="321">
        <v>0</v>
      </c>
      <c r="AW171" s="245"/>
      <c r="AX171" s="583">
        <v>0</v>
      </c>
      <c r="AY171" s="394">
        <v>0.1</v>
      </c>
      <c r="AZ171" s="317">
        <v>0.2</v>
      </c>
      <c r="BA171" s="317">
        <v>0.2</v>
      </c>
      <c r="BB171" s="317">
        <v>0.2</v>
      </c>
      <c r="BC171" s="248">
        <v>0.2</v>
      </c>
      <c r="BD171" s="248">
        <v>0.1</v>
      </c>
      <c r="BE171" s="317">
        <v>0</v>
      </c>
      <c r="BF171" s="317">
        <v>0</v>
      </c>
      <c r="BG171" s="317">
        <v>0</v>
      </c>
      <c r="BH171" s="317">
        <v>0</v>
      </c>
      <c r="BI171" s="401">
        <v>0</v>
      </c>
      <c r="BJ171" s="246">
        <v>1.26</v>
      </c>
      <c r="BK171" s="250">
        <v>50</v>
      </c>
      <c r="BL171" s="250">
        <v>100</v>
      </c>
      <c r="BM171" s="250">
        <v>100</v>
      </c>
      <c r="BN171" s="250">
        <v>0</v>
      </c>
      <c r="BO171" s="250">
        <v>0</v>
      </c>
      <c r="BP171" s="250">
        <v>0</v>
      </c>
      <c r="BQ171" s="251">
        <v>0</v>
      </c>
      <c r="BR171" s="252">
        <v>0</v>
      </c>
      <c r="BS171" s="252">
        <v>0</v>
      </c>
      <c r="BT171" s="252">
        <v>0</v>
      </c>
      <c r="BU171" s="252">
        <v>0</v>
      </c>
      <c r="BV171" s="252">
        <v>100</v>
      </c>
      <c r="BW171" s="252">
        <v>0</v>
      </c>
      <c r="BX171" s="252">
        <v>0</v>
      </c>
      <c r="BY171" s="252">
        <v>0</v>
      </c>
      <c r="BZ171" s="252">
        <v>0</v>
      </c>
      <c r="CA171" s="253">
        <v>0</v>
      </c>
      <c r="CB171" s="250">
        <v>20.58823529411765</v>
      </c>
      <c r="CC171" s="250">
        <v>38.57316779001177</v>
      </c>
      <c r="CD171" t="s" s="116">
        <v>132</v>
      </c>
      <c r="CE171" t="s" s="402">
        <v>143</v>
      </c>
      <c r="CF171" t="s" s="402">
        <v>143</v>
      </c>
      <c r="CG171" s="250">
        <v>44.17428571428572</v>
      </c>
      <c r="CH171" s="255">
        <v>0.1212</v>
      </c>
      <c r="CI171" s="256">
        <v>0.124836</v>
      </c>
      <c r="CJ171" s="257">
        <v>0.12858108</v>
      </c>
      <c r="CK171" s="257">
        <v>0.1324385124</v>
      </c>
      <c r="CL171" s="258">
        <v>0.136411667772</v>
      </c>
      <c r="CM171" s="256">
        <v>0.6434672601720001</v>
      </c>
      <c r="CN171" s="253">
        <v>4.731376913029412</v>
      </c>
      <c r="CO171" s="259">
        <v>0.21</v>
      </c>
      <c r="CP171" s="260">
        <v>25.9</v>
      </c>
      <c r="CQ171" s="261">
        <v>-5.8</v>
      </c>
      <c r="CR171" s="260">
        <v>-0.6</v>
      </c>
      <c r="CS171" s="261">
        <v>0.5</v>
      </c>
    </row>
    <row r="172" ht="11.25" customHeight="1">
      <c r="A172" t="s" s="116">
        <v>625</v>
      </c>
      <c r="B172" t="s" s="116">
        <v>626</v>
      </c>
      <c r="C172" t="s" s="116">
        <v>128</v>
      </c>
      <c r="D172" s="218">
        <v>19</v>
      </c>
      <c r="E172" s="219">
        <v>164</v>
      </c>
      <c r="F172" t="s" s="220">
        <v>129</v>
      </c>
      <c r="G172" t="s" s="221">
        <v>129</v>
      </c>
      <c r="H172" s="343">
        <v>60.5</v>
      </c>
      <c r="I172" s="223">
        <v>2.809917355371901</v>
      </c>
      <c r="J172" s="318">
        <v>0.42</v>
      </c>
      <c r="K172" s="318">
        <v>0.425</v>
      </c>
      <c r="L172" s="223">
        <v>1.190476190476186</v>
      </c>
      <c r="M172" s="226">
        <v>42809</v>
      </c>
      <c r="N172" s="226">
        <v>42811</v>
      </c>
      <c r="O172" s="226">
        <v>42825</v>
      </c>
      <c r="P172" t="s" s="227">
        <v>434</v>
      </c>
      <c r="Q172" s="319"/>
      <c r="R172" s="225">
        <v>1.7</v>
      </c>
      <c r="S172" s="228">
        <v>45.33333333333333</v>
      </c>
      <c r="T172" s="229">
        <v>8.770911144069714</v>
      </c>
      <c r="U172" s="223">
        <v>16.13333333333333</v>
      </c>
      <c r="V172" s="230">
        <v>12</v>
      </c>
      <c r="W172" s="344">
        <v>3.75</v>
      </c>
      <c r="X172" t="s" s="348">
        <v>143</v>
      </c>
      <c r="Y172" s="504">
        <v>4.65</v>
      </c>
      <c r="Z172" s="346">
        <v>1.65</v>
      </c>
      <c r="AA172" t="s" s="349">
        <v>143</v>
      </c>
      <c r="AB172" t="s" s="345">
        <v>143</v>
      </c>
      <c r="AC172" t="s" s="349">
        <v>143</v>
      </c>
      <c r="AD172" t="s" s="348">
        <v>143</v>
      </c>
      <c r="AE172" t="s" s="348">
        <v>143</v>
      </c>
      <c r="AF172" s="237">
        <v>0</v>
      </c>
      <c r="AG172" s="350">
        <v>211</v>
      </c>
      <c r="AH172" t="s" s="348">
        <v>143</v>
      </c>
      <c r="AI172" t="s" s="348">
        <v>143</v>
      </c>
      <c r="AJ172" t="s" s="265">
        <v>143</v>
      </c>
      <c r="AK172" s="242">
        <v>1.358178305390144</v>
      </c>
      <c r="AL172" s="243">
        <v>2.201901840490783</v>
      </c>
      <c r="AM172" s="243">
        <v>11.31047644457686</v>
      </c>
      <c r="AN172" s="243">
        <v>10.75676897322273</v>
      </c>
      <c r="AO172" s="244">
        <v>7.919997639877474</v>
      </c>
      <c r="AP172" s="241">
        <v>1.665891</v>
      </c>
      <c r="AQ172" s="241">
        <v>1.63</v>
      </c>
      <c r="AR172" s="241">
        <v>1.562376237623762</v>
      </c>
      <c r="AS172" s="241">
        <v>1.207920792079208</v>
      </c>
      <c r="AT172" s="245"/>
      <c r="AU172" s="241">
        <v>1.123158887317303</v>
      </c>
      <c r="AV172" s="241">
        <v>0.9995285242809995</v>
      </c>
      <c r="AW172" s="245"/>
      <c r="AX172" s="246">
        <v>0.957095709570957</v>
      </c>
      <c r="AY172" s="247">
        <v>0.9105139085337104</v>
      </c>
      <c r="AZ172" s="248">
        <v>0.8646864686468646</v>
      </c>
      <c r="BA172" s="248">
        <v>0.8196133899104195</v>
      </c>
      <c r="BB172" s="248">
        <v>0.7773691654879774</v>
      </c>
      <c r="BC172" s="248">
        <v>0.7321074964639321</v>
      </c>
      <c r="BD172" s="248">
        <v>0.6894860914662896</v>
      </c>
      <c r="BE172" s="248">
        <v>0.6476190476190475</v>
      </c>
      <c r="BF172" s="248">
        <v>0.5907590759075908</v>
      </c>
      <c r="BG172" s="248">
        <v>0.5476661951909477</v>
      </c>
      <c r="BH172" s="248">
        <v>0.5096652522395096</v>
      </c>
      <c r="BI172" s="249">
        <v>0.4710042432814711</v>
      </c>
      <c r="BJ172" s="246">
        <v>16.70646148561999</v>
      </c>
      <c r="BK172" s="250">
        <v>2.201901840490783</v>
      </c>
      <c r="BL172" s="250">
        <v>4.328263624841555</v>
      </c>
      <c r="BM172" s="250">
        <v>29.34426229508198</v>
      </c>
      <c r="BN172" s="250">
        <v>7.546742114498262</v>
      </c>
      <c r="BO172" s="250">
        <v>12.36886792452827</v>
      </c>
      <c r="BP172" s="250">
        <v>4.433497536945818</v>
      </c>
      <c r="BQ172" s="251">
        <v>5.115990057995035</v>
      </c>
      <c r="BR172" s="252">
        <v>5.2998909487459</v>
      </c>
      <c r="BS172" s="252">
        <v>5.499309710078237</v>
      </c>
      <c r="BT172" s="252">
        <v>5.434255215914585</v>
      </c>
      <c r="BU172" s="252">
        <v>6.18238021638331</v>
      </c>
      <c r="BV172" s="252">
        <v>6.181619256017501</v>
      </c>
      <c r="BW172" s="252">
        <v>6.464764123471189</v>
      </c>
      <c r="BX172" s="252">
        <v>9.624900239425349</v>
      </c>
      <c r="BY172" s="252">
        <v>7.868457300275478</v>
      </c>
      <c r="BZ172" s="252">
        <v>7.456059204440346</v>
      </c>
      <c r="CA172" s="253">
        <v>8.208208208208202</v>
      </c>
      <c r="CB172" s="250">
        <v>7.856433518667165</v>
      </c>
      <c r="CC172" s="250">
        <v>5.814524138944362</v>
      </c>
      <c r="CD172" t="s" s="116">
        <v>132</v>
      </c>
      <c r="CE172" s="254">
        <v>-2.566647004738702</v>
      </c>
      <c r="CF172" s="254">
        <v>13.56668632859463</v>
      </c>
      <c r="CG172" s="250">
        <v>47.39773792808914</v>
      </c>
      <c r="CH172" s="255">
        <v>1.71586773</v>
      </c>
      <c r="CI172" s="256">
        <v>1.7673437619</v>
      </c>
      <c r="CJ172" s="257">
        <v>1.820364074757</v>
      </c>
      <c r="CK172" s="257">
        <v>1.87497499699971</v>
      </c>
      <c r="CL172" s="258">
        <v>1.931224246909701</v>
      </c>
      <c r="CM172" s="256">
        <v>9.109774810566412</v>
      </c>
      <c r="CN172" s="253">
        <v>15.05747902572961</v>
      </c>
      <c r="CO172" t="s" s="348">
        <v>143</v>
      </c>
      <c r="CP172" s="351">
        <v>22.6</v>
      </c>
      <c r="CQ172" s="352">
        <v>-6.9</v>
      </c>
      <c r="CR172" s="351">
        <v>3.5</v>
      </c>
      <c r="CS172" s="352">
        <v>9.6</v>
      </c>
    </row>
    <row r="173" ht="11.25" customHeight="1">
      <c r="A173" t="s" s="227">
        <v>1269</v>
      </c>
      <c r="B173" t="s" s="116">
        <v>1270</v>
      </c>
      <c r="C173" t="s" s="227">
        <v>128</v>
      </c>
      <c r="D173" s="218">
        <v>6</v>
      </c>
      <c r="E173" s="85">
        <v>641</v>
      </c>
      <c r="F173" t="s" s="220">
        <v>55</v>
      </c>
      <c r="G173" t="s" s="221">
        <v>55</v>
      </c>
      <c r="H173" s="493">
        <v>70.48999999999999</v>
      </c>
      <c r="I173" s="223">
        <v>2.496808057880551</v>
      </c>
      <c r="J173" s="224">
        <v>0.43</v>
      </c>
      <c r="K173" s="224">
        <v>0.44</v>
      </c>
      <c r="L173" s="223">
        <v>2.325581395348841</v>
      </c>
      <c r="M173" s="226">
        <v>42837</v>
      </c>
      <c r="N173" s="226">
        <v>42839</v>
      </c>
      <c r="O173" s="226">
        <v>42853</v>
      </c>
      <c r="P173" t="s" s="227">
        <v>344</v>
      </c>
      <c r="Q173" s="617"/>
      <c r="R173" s="225">
        <v>1.76</v>
      </c>
      <c r="S173" s="228">
        <v>45.83333333333334</v>
      </c>
      <c r="T173" s="229">
        <v>34.27743012413047</v>
      </c>
      <c r="U173" s="223">
        <v>18.35677083333333</v>
      </c>
      <c r="V173" s="230">
        <v>12</v>
      </c>
      <c r="W173" s="222">
        <v>3.84</v>
      </c>
      <c r="X173" s="222">
        <v>1.84</v>
      </c>
      <c r="Y173" s="231">
        <v>7.8</v>
      </c>
      <c r="Z173" s="232">
        <v>2.21</v>
      </c>
      <c r="AA173" s="233">
        <v>12.1</v>
      </c>
      <c r="AB173" s="234">
        <v>-2</v>
      </c>
      <c r="AC173" s="235">
        <v>1.66</v>
      </c>
      <c r="AD173" s="236">
        <v>5.3</v>
      </c>
      <c r="AE173" s="236">
        <v>10</v>
      </c>
      <c r="AF173" s="237">
        <v>4</v>
      </c>
      <c r="AG173" s="238">
        <v>1090</v>
      </c>
      <c r="AH173" s="239">
        <v>1.4</v>
      </c>
      <c r="AI173" s="240">
        <v>0.03</v>
      </c>
      <c r="AJ173" s="241">
        <v>0.8842798573746895</v>
      </c>
      <c r="AK173" s="242">
        <v>1.017497529092073</v>
      </c>
      <c r="AL173" s="243">
        <v>3.012048192771077</v>
      </c>
      <c r="AM173" s="243">
        <v>5.409823190941432</v>
      </c>
      <c r="AN173" s="243">
        <v>4.686683244085854</v>
      </c>
      <c r="AO173" s="244">
        <v>4.606088083838245</v>
      </c>
      <c r="AP173" s="241">
        <v>1.71</v>
      </c>
      <c r="AQ173" s="241">
        <v>1.66</v>
      </c>
      <c r="AR173" s="241">
        <v>1.57</v>
      </c>
      <c r="AS173" s="241">
        <v>1.46</v>
      </c>
      <c r="AT173" s="245"/>
      <c r="AU173" s="241">
        <v>1.4</v>
      </c>
      <c r="AV173" s="321">
        <v>1.36</v>
      </c>
      <c r="AW173" s="245"/>
      <c r="AX173" s="583">
        <v>1.36</v>
      </c>
      <c r="AY173" s="247">
        <v>1.36</v>
      </c>
      <c r="AZ173" s="248">
        <v>1.33</v>
      </c>
      <c r="BA173" s="248">
        <v>1.21</v>
      </c>
      <c r="BB173" s="248">
        <v>1.09</v>
      </c>
      <c r="BC173" s="248">
        <v>0.97</v>
      </c>
      <c r="BD173" s="248">
        <v>0.86</v>
      </c>
      <c r="BE173" s="248">
        <v>0.75</v>
      </c>
      <c r="BF173" s="248">
        <v>0.3</v>
      </c>
      <c r="BG173" s="317">
        <v>0</v>
      </c>
      <c r="BH173" s="317">
        <v>0.44</v>
      </c>
      <c r="BI173" s="249">
        <v>0.8</v>
      </c>
      <c r="BJ173" s="246">
        <v>19.63</v>
      </c>
      <c r="BK173" s="250">
        <v>3.012048192771077</v>
      </c>
      <c r="BL173" s="250">
        <v>5.73248407643312</v>
      </c>
      <c r="BM173" s="250">
        <v>7.534246575342474</v>
      </c>
      <c r="BN173" s="250">
        <v>4.285714285714293</v>
      </c>
      <c r="BO173" s="250">
        <v>2.941176470588225</v>
      </c>
      <c r="BP173" s="250">
        <v>0</v>
      </c>
      <c r="BQ173" s="251">
        <v>0</v>
      </c>
      <c r="BR173" s="252">
        <v>2.255639097744355</v>
      </c>
      <c r="BS173" s="252">
        <v>9.917355371900838</v>
      </c>
      <c r="BT173" s="252">
        <v>11.00917431192658</v>
      </c>
      <c r="BU173" s="252">
        <v>12.37113402061856</v>
      </c>
      <c r="BV173" s="252">
        <v>12.79069767441861</v>
      </c>
      <c r="BW173" s="252">
        <v>14.66666666666667</v>
      </c>
      <c r="BX173" s="252">
        <v>150</v>
      </c>
      <c r="BY173" s="252">
        <v>0</v>
      </c>
      <c r="BZ173" s="252">
        <v>0</v>
      </c>
      <c r="CA173" s="253">
        <v>0</v>
      </c>
      <c r="CB173" s="250">
        <v>13.91272569083087</v>
      </c>
      <c r="CC173" s="250">
        <v>34.3781149692964</v>
      </c>
      <c r="CD173" t="s" s="116">
        <v>132</v>
      </c>
      <c r="CE173" s="254">
        <v>-11.17327953136693</v>
      </c>
      <c r="CF173" s="254">
        <v>7.183491301966405</v>
      </c>
      <c r="CG173" s="250">
        <v>49.97110163682606</v>
      </c>
      <c r="CH173" s="255">
        <v>1.7271</v>
      </c>
      <c r="CI173" s="256">
        <v>1.75576986</v>
      </c>
      <c r="CJ173" s="257">
        <v>1.931346846</v>
      </c>
      <c r="CK173" s="257">
        <v>2.124481530600001</v>
      </c>
      <c r="CL173" s="258">
        <v>2.336929683660001</v>
      </c>
      <c r="CM173" s="256">
        <v>9.875627920260001</v>
      </c>
      <c r="CN173" s="253">
        <v>14.00997009541779</v>
      </c>
      <c r="CO173" s="259">
        <v>0.85</v>
      </c>
      <c r="CP173" s="260">
        <v>38.1</v>
      </c>
      <c r="CQ173" s="261">
        <v>-5.9</v>
      </c>
      <c r="CR173" s="260">
        <v>3.6</v>
      </c>
      <c r="CS173" s="261">
        <v>6.5</v>
      </c>
    </row>
    <row r="174" ht="11.25" customHeight="1">
      <c r="A174" t="s" s="273">
        <v>1271</v>
      </c>
      <c r="B174" t="s" s="146">
        <v>1272</v>
      </c>
      <c r="C174" t="s" s="273">
        <v>128</v>
      </c>
      <c r="D174" s="267">
        <v>7</v>
      </c>
      <c r="E174" s="85">
        <v>574</v>
      </c>
      <c r="F174" t="s" s="151">
        <v>129</v>
      </c>
      <c r="G174" t="s" s="152">
        <v>129</v>
      </c>
      <c r="H174" s="496">
        <v>22.57</v>
      </c>
      <c r="I174" s="269">
        <v>1.240584847142224</v>
      </c>
      <c r="J174" s="270">
        <v>0.06</v>
      </c>
      <c r="K174" s="270">
        <v>0.07000000000000001</v>
      </c>
      <c r="L174" s="269">
        <v>16.66666666666667</v>
      </c>
      <c r="M174" s="272">
        <v>43024</v>
      </c>
      <c r="N174" s="272">
        <v>43025</v>
      </c>
      <c r="O174" s="272">
        <v>43040</v>
      </c>
      <c r="P174" t="s" s="273">
        <v>171</v>
      </c>
      <c r="Q174" s="329"/>
      <c r="R174" s="271">
        <v>0.28</v>
      </c>
      <c r="S174" s="275">
        <v>20.58823529411765</v>
      </c>
      <c r="T174" s="276">
        <v>2.340901553186225</v>
      </c>
      <c r="U174" s="269">
        <v>16.59558823529412</v>
      </c>
      <c r="V174" s="277">
        <v>12</v>
      </c>
      <c r="W174" s="268">
        <v>1.36</v>
      </c>
      <c r="X174" s="268">
        <v>2.08</v>
      </c>
      <c r="Y174" s="278">
        <v>4.32</v>
      </c>
      <c r="Z174" s="279">
        <v>1.42</v>
      </c>
      <c r="AA174" t="s" s="538">
        <v>143</v>
      </c>
      <c r="AB174" s="281">
        <v>34.7</v>
      </c>
      <c r="AC174" s="282">
        <v>11.02</v>
      </c>
      <c r="AD174" s="283">
        <v>34.2</v>
      </c>
      <c r="AE174" s="283">
        <v>8</v>
      </c>
      <c r="AF174" s="284">
        <v>3</v>
      </c>
      <c r="AG174" s="285">
        <v>236</v>
      </c>
      <c r="AH174" s="286">
        <v>1.5</v>
      </c>
      <c r="AI174" t="s" s="569">
        <v>143</v>
      </c>
      <c r="AJ174" s="288">
        <v>1.43148489189254</v>
      </c>
      <c r="AK174" t="s" s="368">
        <v>143</v>
      </c>
      <c r="AL174" s="290">
        <v>9.999999999999986</v>
      </c>
      <c r="AM174" s="290">
        <v>13.61712805724899</v>
      </c>
      <c r="AN174" s="290">
        <v>48.95678330272486</v>
      </c>
      <c r="AO174" s="301">
        <v>-15.01926836088206</v>
      </c>
      <c r="AP174" s="288">
        <v>0.22</v>
      </c>
      <c r="AQ174" s="510">
        <v>0.2</v>
      </c>
      <c r="AR174" s="288">
        <v>0.19</v>
      </c>
      <c r="AS174" s="288">
        <v>0.15</v>
      </c>
      <c r="AT174" s="292"/>
      <c r="AU174" s="510">
        <v>0.12</v>
      </c>
      <c r="AV174" s="288">
        <v>0.03</v>
      </c>
      <c r="AW174" s="292"/>
      <c r="AX174" s="524">
        <v>0</v>
      </c>
      <c r="AY174" s="403">
        <v>0.25</v>
      </c>
      <c r="AZ174" s="426">
        <v>0.91</v>
      </c>
      <c r="BA174" s="426">
        <v>1.12</v>
      </c>
      <c r="BB174" s="426">
        <v>1.12</v>
      </c>
      <c r="BC174" s="295">
        <v>1.12</v>
      </c>
      <c r="BD174" s="295">
        <v>1.08</v>
      </c>
      <c r="BE174" s="295">
        <v>1.04</v>
      </c>
      <c r="BF174" s="295">
        <v>0.9399999999999999</v>
      </c>
      <c r="BG174" s="295">
        <v>0.55</v>
      </c>
      <c r="BH174" s="426">
        <v>0</v>
      </c>
      <c r="BI174" s="494">
        <v>0</v>
      </c>
      <c r="BJ174" s="293">
        <v>9.039999999999999</v>
      </c>
      <c r="BK174" s="297">
        <v>9.999999999999986</v>
      </c>
      <c r="BL174" s="297">
        <v>5.263157894736836</v>
      </c>
      <c r="BM174" s="297">
        <v>26.66666666666668</v>
      </c>
      <c r="BN174" s="297">
        <v>25</v>
      </c>
      <c r="BO174" s="297">
        <v>300</v>
      </c>
      <c r="BP174" s="297">
        <v>0</v>
      </c>
      <c r="BQ174" s="298">
        <v>0</v>
      </c>
      <c r="BR174" s="299">
        <v>0</v>
      </c>
      <c r="BS174" s="299">
        <v>0</v>
      </c>
      <c r="BT174" s="299">
        <v>0</v>
      </c>
      <c r="BU174" s="299">
        <v>0</v>
      </c>
      <c r="BV174" s="299">
        <v>3.703703703703698</v>
      </c>
      <c r="BW174" s="299">
        <v>3.846153846153855</v>
      </c>
      <c r="BX174" s="299">
        <v>10.63829787234043</v>
      </c>
      <c r="BY174" s="299">
        <v>70.90909090909088</v>
      </c>
      <c r="BZ174" s="299">
        <v>0</v>
      </c>
      <c r="CA174" s="300">
        <v>0</v>
      </c>
      <c r="CB174" s="297">
        <v>26.8251218172172</v>
      </c>
      <c r="CC174" s="297">
        <v>70.46092496145242</v>
      </c>
      <c r="CD174" t="s" s="146">
        <v>132</v>
      </c>
      <c r="CE174" s="301">
        <v>33.60177991457297</v>
      </c>
      <c r="CF174" s="301">
        <v>50.19736814986708</v>
      </c>
      <c r="CG174" s="297">
        <v>67.72161764705882</v>
      </c>
      <c r="CH174" s="302">
        <v>0.242</v>
      </c>
      <c r="CI174" s="303">
        <v>0.2662</v>
      </c>
      <c r="CJ174" s="304">
        <v>0.2874960000000001</v>
      </c>
      <c r="CK174" s="304">
        <v>0.3104956800000001</v>
      </c>
      <c r="CL174" s="305">
        <v>0.3353353344000001</v>
      </c>
      <c r="CM174" s="303">
        <v>1.4415270144</v>
      </c>
      <c r="CN174" s="300">
        <v>6.386916324324325</v>
      </c>
      <c r="CO174" s="306">
        <v>0.59</v>
      </c>
      <c r="CP174" s="307">
        <v>58.3</v>
      </c>
      <c r="CQ174" s="308">
        <v>-5</v>
      </c>
      <c r="CR174" s="307">
        <v>5.1</v>
      </c>
      <c r="CS174" s="308">
        <v>6</v>
      </c>
    </row>
    <row r="175" ht="11.25" customHeight="1">
      <c r="A175" t="s" s="110">
        <v>228</v>
      </c>
      <c r="B175" t="s" s="110">
        <v>229</v>
      </c>
      <c r="C175" t="s" s="110">
        <v>230</v>
      </c>
      <c r="D175" s="174">
        <v>40</v>
      </c>
      <c r="E175" s="219">
        <v>67</v>
      </c>
      <c r="F175" t="s" s="118">
        <v>55</v>
      </c>
      <c r="G175" t="s" s="113">
        <v>141</v>
      </c>
      <c r="H175" s="176">
        <v>126.53</v>
      </c>
      <c r="I175" s="177">
        <v>2.65549672014542</v>
      </c>
      <c r="J175" s="311">
        <v>0.8</v>
      </c>
      <c r="K175" s="311">
        <v>0.84</v>
      </c>
      <c r="L175" s="180">
        <v>4.999999999999982</v>
      </c>
      <c r="M175" s="179">
        <v>42933</v>
      </c>
      <c r="N175" s="179">
        <v>42935</v>
      </c>
      <c r="O175" s="179">
        <v>42951</v>
      </c>
      <c r="P175" t="s" s="173">
        <v>231</v>
      </c>
      <c r="Q175" s="397"/>
      <c r="R175" s="180">
        <v>3.36</v>
      </c>
      <c r="S175" s="181">
        <v>62.92134831460674</v>
      </c>
      <c r="T175" s="431">
        <v>463.2931011200606</v>
      </c>
      <c r="U175" s="177">
        <v>23.69475655430712</v>
      </c>
      <c r="V175" s="183">
        <v>6</v>
      </c>
      <c r="W175" s="176">
        <v>5.34</v>
      </c>
      <c r="X175" s="176">
        <v>3.59</v>
      </c>
      <c r="Y175" s="184">
        <v>2.75</v>
      </c>
      <c r="Z175" s="729">
        <v>30.13</v>
      </c>
      <c r="AA175" s="432">
        <v>186.3</v>
      </c>
      <c r="AB175" s="187">
        <v>8.6</v>
      </c>
      <c r="AC175" s="188">
        <v>6.74</v>
      </c>
      <c r="AD175" s="189">
        <v>5.4</v>
      </c>
      <c r="AE175" s="189">
        <v>6.6</v>
      </c>
      <c r="AF175" s="190">
        <v>19</v>
      </c>
      <c r="AG175" s="191">
        <v>16438</v>
      </c>
      <c r="AH175" s="192">
        <v>0.2</v>
      </c>
      <c r="AI175" s="688">
        <v>4.05</v>
      </c>
      <c r="AJ175" s="194">
        <v>1.189665222646272</v>
      </c>
      <c r="AK175" s="195">
        <v>0.6135390037010731</v>
      </c>
      <c r="AL175" s="196">
        <v>3.973509933774833</v>
      </c>
      <c r="AM175" s="196">
        <v>5.161142229204274</v>
      </c>
      <c r="AN175" s="196">
        <v>6.424192202289869</v>
      </c>
      <c r="AO175" s="197">
        <v>10.47071524962062</v>
      </c>
      <c r="AP175" s="194">
        <v>3.14</v>
      </c>
      <c r="AQ175" s="194">
        <v>3.02</v>
      </c>
      <c r="AR175" s="194">
        <v>2.9</v>
      </c>
      <c r="AS175" s="194">
        <v>2.7</v>
      </c>
      <c r="AT175" s="199"/>
      <c r="AU175" s="194">
        <v>2.48</v>
      </c>
      <c r="AV175" s="194">
        <v>2.3</v>
      </c>
      <c r="AW175" s="199"/>
      <c r="AX175" s="200">
        <v>2.1</v>
      </c>
      <c r="AY175" s="201">
        <v>1.92</v>
      </c>
      <c r="AZ175" s="202">
        <v>1.72</v>
      </c>
      <c r="BA175" s="202">
        <v>1.52</v>
      </c>
      <c r="BB175" s="202">
        <v>1.16</v>
      </c>
      <c r="BC175" s="202">
        <v>1.12</v>
      </c>
      <c r="BD175" s="203">
        <v>1.08</v>
      </c>
      <c r="BE175" s="202">
        <v>0.98</v>
      </c>
      <c r="BF175" s="202">
        <v>0.85</v>
      </c>
      <c r="BG175" s="203">
        <v>0.84</v>
      </c>
      <c r="BH175" s="202">
        <v>0.82</v>
      </c>
      <c r="BI175" s="314">
        <v>0.76</v>
      </c>
      <c r="BJ175" s="200">
        <v>31.41</v>
      </c>
      <c r="BK175" s="205">
        <v>3.973509933774833</v>
      </c>
      <c r="BL175" s="205">
        <v>4.137931034482767</v>
      </c>
      <c r="BM175" s="205">
        <v>7.407407407407396</v>
      </c>
      <c r="BN175" s="205">
        <v>8.870967741935498</v>
      </c>
      <c r="BO175" s="205">
        <v>7.826086956521738</v>
      </c>
      <c r="BP175" s="205">
        <v>9.523809523809511</v>
      </c>
      <c r="BQ175" s="206">
        <v>9.375</v>
      </c>
      <c r="BR175" s="207">
        <v>11.62790697674419</v>
      </c>
      <c r="BS175" s="207">
        <v>13.1578947368421</v>
      </c>
      <c r="BT175" s="207">
        <v>31.03448275862071</v>
      </c>
      <c r="BU175" s="207">
        <v>3.571428571428559</v>
      </c>
      <c r="BV175" s="207">
        <v>3.703703703703698</v>
      </c>
      <c r="BW175" s="207">
        <v>10.20408163265307</v>
      </c>
      <c r="BX175" s="207">
        <v>15.29411764705881</v>
      </c>
      <c r="BY175" s="207">
        <v>1.190476190476186</v>
      </c>
      <c r="BZ175" s="207">
        <v>2.439024390243905</v>
      </c>
      <c r="CA175" s="208">
        <v>7.894736842105265</v>
      </c>
      <c r="CB175" s="205">
        <v>8.896033296929897</v>
      </c>
      <c r="CC175" s="205">
        <v>6.715314333275525</v>
      </c>
      <c r="CD175" t="s" s="110">
        <v>157</v>
      </c>
      <c r="CE175" s="209">
        <v>-14.61506763187183</v>
      </c>
      <c r="CF175" s="209">
        <v>9.079688922435288</v>
      </c>
      <c r="CG175" s="205">
        <v>65.92582834420803</v>
      </c>
      <c r="CH175" s="315">
        <v>3.41004</v>
      </c>
      <c r="CI175" s="211">
        <v>3.639876696</v>
      </c>
      <c r="CJ175" s="212">
        <v>3.880108557936</v>
      </c>
      <c r="CK175" s="212">
        <v>4.136195722759776</v>
      </c>
      <c r="CL175" s="210">
        <v>4.409184640461921</v>
      </c>
      <c r="CM175" s="211">
        <v>19.4754056171577</v>
      </c>
      <c r="CN175" s="208">
        <v>15.39192730353094</v>
      </c>
      <c r="CO175" s="213">
        <v>0.39</v>
      </c>
      <c r="CP175" s="214">
        <v>13.8</v>
      </c>
      <c r="CQ175" s="215">
        <v>-10.7</v>
      </c>
      <c r="CR175" s="216">
        <v>-4.7</v>
      </c>
      <c r="CS175" s="217">
        <v>-5</v>
      </c>
    </row>
    <row r="176" ht="11.25" customHeight="1">
      <c r="A176" t="s" s="116">
        <v>1273</v>
      </c>
      <c r="B176" t="s" s="116">
        <v>1274</v>
      </c>
      <c r="C176" t="s" s="116">
        <v>265</v>
      </c>
      <c r="D176" s="218">
        <v>7</v>
      </c>
      <c r="E176" s="85">
        <v>483</v>
      </c>
      <c r="F176" t="s" s="220">
        <v>129</v>
      </c>
      <c r="G176" t="s" s="221">
        <v>129</v>
      </c>
      <c r="H176" s="493">
        <v>137.17</v>
      </c>
      <c r="I176" s="223">
        <v>1.924619085805935</v>
      </c>
      <c r="J176" s="224">
        <v>0.6</v>
      </c>
      <c r="K176" s="224">
        <v>0.66</v>
      </c>
      <c r="L176" s="223">
        <v>10</v>
      </c>
      <c r="M176" s="226">
        <v>42802</v>
      </c>
      <c r="N176" s="226">
        <v>42804</v>
      </c>
      <c r="O176" s="226">
        <v>42821</v>
      </c>
      <c r="P176" t="s" s="227">
        <v>240</v>
      </c>
      <c r="Q176" s="395"/>
      <c r="R176" s="225">
        <v>2.64</v>
      </c>
      <c r="S176" s="228">
        <v>59.8639455782313</v>
      </c>
      <c r="T176" s="229">
        <v>75.97177904255088</v>
      </c>
      <c r="U176" s="223">
        <v>31.10430839002267</v>
      </c>
      <c r="V176" s="230">
        <v>12</v>
      </c>
      <c r="W176" s="222">
        <v>4.41</v>
      </c>
      <c r="X176" s="222">
        <v>3.24</v>
      </c>
      <c r="Y176" s="231">
        <v>12.66</v>
      </c>
      <c r="Z176" s="232">
        <v>2.24</v>
      </c>
      <c r="AA176" s="233">
        <v>7.6</v>
      </c>
      <c r="AB176" s="234">
        <v>22.6</v>
      </c>
      <c r="AC176" s="235">
        <v>11.73</v>
      </c>
      <c r="AD176" s="236">
        <v>-3.6</v>
      </c>
      <c r="AE176" s="236">
        <v>9.6</v>
      </c>
      <c r="AF176" s="237">
        <v>16</v>
      </c>
      <c r="AG176" s="238">
        <v>46303</v>
      </c>
      <c r="AH176" s="239">
        <v>0.4</v>
      </c>
      <c r="AI176" s="240">
        <v>0.11</v>
      </c>
      <c r="AJ176" t="s" s="265">
        <v>143</v>
      </c>
      <c r="AK176" s="242">
        <v>0.9748771335702935</v>
      </c>
      <c r="AL176" s="243">
        <v>20</v>
      </c>
      <c r="AM176" s="243">
        <v>10.06424162982089</v>
      </c>
      <c r="AN176" s="243">
        <v>16.46586157796568</v>
      </c>
      <c r="AO176" s="244">
        <v>16.89019160564649</v>
      </c>
      <c r="AP176" s="241">
        <v>2.4</v>
      </c>
      <c r="AQ176" s="241">
        <v>2</v>
      </c>
      <c r="AR176" s="241">
        <v>1.88</v>
      </c>
      <c r="AS176" s="241">
        <v>1.8</v>
      </c>
      <c r="AT176" s="245"/>
      <c r="AU176" s="241">
        <v>1.792</v>
      </c>
      <c r="AV176" s="241">
        <v>1.12</v>
      </c>
      <c r="AW176" s="245"/>
      <c r="AX176" s="583">
        <v>0.92</v>
      </c>
      <c r="AY176" s="394">
        <v>0.92</v>
      </c>
      <c r="AZ176" s="248">
        <v>0.92</v>
      </c>
      <c r="BA176" s="248">
        <v>0.6879999999999999</v>
      </c>
      <c r="BB176" s="248">
        <v>0.504</v>
      </c>
      <c r="BC176" s="248">
        <v>0.368</v>
      </c>
      <c r="BD176" s="248">
        <v>0.208</v>
      </c>
      <c r="BE176" s="248">
        <v>0.112</v>
      </c>
      <c r="BF176" s="317">
        <v>0</v>
      </c>
      <c r="BG176" s="317">
        <v>0</v>
      </c>
      <c r="BH176" s="317">
        <v>0</v>
      </c>
      <c r="BI176" s="401">
        <v>0</v>
      </c>
      <c r="BJ176" s="246">
        <v>15.632</v>
      </c>
      <c r="BK176" s="250">
        <v>20</v>
      </c>
      <c r="BL176" s="250">
        <v>6.382978723404253</v>
      </c>
      <c r="BM176" s="250">
        <v>4.444444444444429</v>
      </c>
      <c r="BN176" s="250">
        <v>0.4464285714285809</v>
      </c>
      <c r="BO176" s="250">
        <v>60</v>
      </c>
      <c r="BP176" s="250">
        <v>21.73913043478262</v>
      </c>
      <c r="BQ176" s="251">
        <v>0</v>
      </c>
      <c r="BR176" s="252">
        <v>0</v>
      </c>
      <c r="BS176" s="252">
        <v>33.72093023255815</v>
      </c>
      <c r="BT176" s="252">
        <v>36.50793650793649</v>
      </c>
      <c r="BU176" s="252">
        <v>36.95652173913044</v>
      </c>
      <c r="BV176" s="252">
        <v>76.92307692307693</v>
      </c>
      <c r="BW176" s="252">
        <v>85.71428571428569</v>
      </c>
      <c r="BX176" s="252">
        <v>0</v>
      </c>
      <c r="BY176" s="252">
        <v>0</v>
      </c>
      <c r="BZ176" s="252">
        <v>0</v>
      </c>
      <c r="CA176" s="253">
        <v>0</v>
      </c>
      <c r="CB176" s="250">
        <v>22.51974901712044</v>
      </c>
      <c r="CC176" s="250">
        <v>27.66579281726019</v>
      </c>
      <c r="CD176" t="s" s="116">
        <v>178</v>
      </c>
      <c r="CE176" s="254">
        <v>-12.71382772625106</v>
      </c>
      <c r="CF176" s="254">
        <v>18.39048066377161</v>
      </c>
      <c r="CG176" s="250">
        <v>69.69317460317461</v>
      </c>
      <c r="CH176" s="255">
        <v>2.64</v>
      </c>
      <c r="CI176" s="256">
        <v>2.904</v>
      </c>
      <c r="CJ176" s="257">
        <v>3.182784000000001</v>
      </c>
      <c r="CK176" s="257">
        <v>3.488331264000001</v>
      </c>
      <c r="CL176" s="258">
        <v>3.823211065344001</v>
      </c>
      <c r="CM176" s="256">
        <v>16.03832632934401</v>
      </c>
      <c r="CN176" s="253">
        <v>11.6922988476664</v>
      </c>
      <c r="CO176" s="259">
        <v>0.71</v>
      </c>
      <c r="CP176" s="260">
        <v>42.5</v>
      </c>
      <c r="CQ176" s="261">
        <v>-1</v>
      </c>
      <c r="CR176" s="260">
        <v>3.5</v>
      </c>
      <c r="CS176" s="261">
        <v>10.8</v>
      </c>
    </row>
    <row r="177" ht="11.25" customHeight="1">
      <c r="A177" t="s" s="227">
        <v>627</v>
      </c>
      <c r="B177" t="s" s="116">
        <v>628</v>
      </c>
      <c r="C177" t="s" s="227">
        <v>357</v>
      </c>
      <c r="D177" s="218">
        <v>11</v>
      </c>
      <c r="E177" s="219">
        <v>311</v>
      </c>
      <c r="F177" t="s" s="220">
        <v>55</v>
      </c>
      <c r="G177" t="s" s="221">
        <v>55</v>
      </c>
      <c r="H177" s="493">
        <v>48.37</v>
      </c>
      <c r="I177" s="223">
        <v>2.749638205499277</v>
      </c>
      <c r="J177" s="224">
        <v>0.31</v>
      </c>
      <c r="K177" s="224">
        <v>0.3325</v>
      </c>
      <c r="L177" s="223">
        <v>7.258064516129048</v>
      </c>
      <c r="M177" s="226">
        <v>42767</v>
      </c>
      <c r="N177" s="226">
        <v>42769</v>
      </c>
      <c r="O177" s="226">
        <v>42794</v>
      </c>
      <c r="P177" t="s" s="227">
        <v>629</v>
      </c>
      <c r="Q177" s="85"/>
      <c r="R177" s="225">
        <v>1.33</v>
      </c>
      <c r="S177" s="228">
        <v>68.9119170984456</v>
      </c>
      <c r="T177" s="229">
        <v>82.80108010550013</v>
      </c>
      <c r="U177" s="223">
        <v>25.06217616580311</v>
      </c>
      <c r="V177" s="230">
        <v>12</v>
      </c>
      <c r="W177" s="222">
        <v>1.93</v>
      </c>
      <c r="X177" s="222">
        <v>3.38</v>
      </c>
      <c r="Y177" s="231">
        <v>2.11</v>
      </c>
      <c r="Z177" s="232">
        <v>3</v>
      </c>
      <c r="AA177" s="233">
        <v>12.3</v>
      </c>
      <c r="AB177" s="234">
        <v>4.4</v>
      </c>
      <c r="AC177" s="235">
        <v>7.47</v>
      </c>
      <c r="AD177" s="236">
        <v>4.7</v>
      </c>
      <c r="AE177" s="236">
        <v>7.44</v>
      </c>
      <c r="AF177" s="237">
        <v>15</v>
      </c>
      <c r="AG177" s="238">
        <v>13582</v>
      </c>
      <c r="AH177" s="239">
        <v>0.4</v>
      </c>
      <c r="AI177" s="240">
        <v>2.28</v>
      </c>
      <c r="AJ177" s="241">
        <v>1.723551793783644</v>
      </c>
      <c r="AK177" t="s" s="265">
        <v>143</v>
      </c>
      <c r="AL177" s="243">
        <v>6.896551724137945</v>
      </c>
      <c r="AM177" s="243">
        <v>6.726885931119542</v>
      </c>
      <c r="AN177" s="243">
        <v>8.100693430783124</v>
      </c>
      <c r="AO177" t="s" s="265">
        <v>143</v>
      </c>
      <c r="AP177" s="241">
        <v>1.24</v>
      </c>
      <c r="AQ177" s="241">
        <v>1.16</v>
      </c>
      <c r="AR177" s="241">
        <v>1.08</v>
      </c>
      <c r="AS177" s="241">
        <v>1.02</v>
      </c>
      <c r="AT177" s="245"/>
      <c r="AU177" s="241">
        <v>0.96</v>
      </c>
      <c r="AV177" s="321">
        <v>0.84</v>
      </c>
      <c r="AW177" s="245"/>
      <c r="AX177" s="246">
        <v>0.66</v>
      </c>
      <c r="AY177" s="247">
        <v>0.5</v>
      </c>
      <c r="AZ177" s="248">
        <v>0.36</v>
      </c>
      <c r="BA177" s="248">
        <v>0.2</v>
      </c>
      <c r="BB177" s="317">
        <v>0</v>
      </c>
      <c r="BC177" s="317">
        <v>0</v>
      </c>
      <c r="BD177" s="317">
        <v>0</v>
      </c>
      <c r="BE177" s="317">
        <v>0</v>
      </c>
      <c r="BF177" s="317">
        <v>1.09</v>
      </c>
      <c r="BG177" s="317">
        <v>1.46</v>
      </c>
      <c r="BH177" s="317">
        <v>1.46</v>
      </c>
      <c r="BI177" s="401">
        <v>1.39</v>
      </c>
      <c r="BJ177" s="246">
        <v>13.42</v>
      </c>
      <c r="BK177" s="250">
        <v>6.896551724137945</v>
      </c>
      <c r="BL177" s="250">
        <v>7.407407407407396</v>
      </c>
      <c r="BM177" s="250">
        <v>5.882352941176472</v>
      </c>
      <c r="BN177" s="250">
        <v>6.25</v>
      </c>
      <c r="BO177" s="250">
        <v>14.28571428571428</v>
      </c>
      <c r="BP177" s="250">
        <v>27.27272727272727</v>
      </c>
      <c r="BQ177" s="251">
        <v>32</v>
      </c>
      <c r="BR177" s="252">
        <v>38.88888888888889</v>
      </c>
      <c r="BS177" s="252">
        <v>80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3">
        <v>5.035971223021596</v>
      </c>
      <c r="CB177" s="250">
        <v>13.1717419848867</v>
      </c>
      <c r="CC177" s="250">
        <v>20.48855531243982</v>
      </c>
      <c r="CD177" t="s" s="116">
        <v>161</v>
      </c>
      <c r="CE177" s="254">
        <v>-14.21184452952071</v>
      </c>
      <c r="CF177" s="254">
        <v>10.8503316362824</v>
      </c>
      <c r="CG177" s="250">
        <v>61.74868847465996</v>
      </c>
      <c r="CH177" s="255">
        <v>1.29456</v>
      </c>
      <c r="CI177" s="256">
        <v>1.391263632</v>
      </c>
      <c r="CJ177" s="257">
        <v>1.4947736462208</v>
      </c>
      <c r="CK177" s="257">
        <v>1.605984805499628</v>
      </c>
      <c r="CL177" s="258">
        <v>1.7254700750288</v>
      </c>
      <c r="CM177" s="256">
        <v>7.512052158749227</v>
      </c>
      <c r="CN177" s="253">
        <v>15.53039520105277</v>
      </c>
      <c r="CO177" s="259">
        <v>0.17</v>
      </c>
      <c r="CP177" s="260">
        <v>24.7</v>
      </c>
      <c r="CQ177" s="261">
        <v>-1.5</v>
      </c>
      <c r="CR177" s="262">
        <v>1.5</v>
      </c>
      <c r="CS177" s="263">
        <v>5.3</v>
      </c>
    </row>
    <row r="178" ht="11.25" customHeight="1">
      <c r="A178" t="s" s="227">
        <v>1275</v>
      </c>
      <c r="B178" t="s" s="116">
        <v>1276</v>
      </c>
      <c r="C178" t="s" s="227">
        <v>146</v>
      </c>
      <c r="D178" s="218">
        <v>6</v>
      </c>
      <c r="E178" s="85">
        <v>658</v>
      </c>
      <c r="F178" t="s" s="220">
        <v>129</v>
      </c>
      <c r="G178" t="s" s="221">
        <v>129</v>
      </c>
      <c r="H178" s="493">
        <v>23.97</v>
      </c>
      <c r="I178" s="223">
        <v>1.501877346683354</v>
      </c>
      <c r="J178" s="224">
        <v>0.08</v>
      </c>
      <c r="K178" s="224">
        <v>0.09</v>
      </c>
      <c r="L178" s="223">
        <v>12.5</v>
      </c>
      <c r="M178" s="226">
        <v>42893</v>
      </c>
      <c r="N178" s="226">
        <v>42895</v>
      </c>
      <c r="O178" s="226">
        <v>42909</v>
      </c>
      <c r="P178" t="s" s="227">
        <v>723</v>
      </c>
      <c r="Q178" s="316"/>
      <c r="R178" s="225">
        <v>0.36</v>
      </c>
      <c r="S178" s="228">
        <v>12.99638989169675</v>
      </c>
      <c r="T178" s="229">
        <v>-42.48884375480314</v>
      </c>
      <c r="U178" s="223">
        <v>8.653429602888087</v>
      </c>
      <c r="V178" s="230">
        <v>12</v>
      </c>
      <c r="W178" s="222">
        <v>2.77</v>
      </c>
      <c r="X178" s="222">
        <v>0.98</v>
      </c>
      <c r="Y178" s="231">
        <v>0.96</v>
      </c>
      <c r="Z178" s="232">
        <v>0.86</v>
      </c>
      <c r="AA178" s="233">
        <v>8.199999999999999</v>
      </c>
      <c r="AB178" s="234">
        <v>44.8</v>
      </c>
      <c r="AC178" s="235">
        <v>2.46</v>
      </c>
      <c r="AD178" s="236">
        <v>11.8</v>
      </c>
      <c r="AE178" s="236">
        <v>8.82</v>
      </c>
      <c r="AF178" s="237">
        <v>11</v>
      </c>
      <c r="AG178" s="238">
        <v>4088</v>
      </c>
      <c r="AH178" s="239">
        <v>0.4</v>
      </c>
      <c r="AI178" s="240">
        <v>0.86</v>
      </c>
      <c r="AJ178" t="s" s="265">
        <v>143</v>
      </c>
      <c r="AK178" t="s" s="265">
        <v>143</v>
      </c>
      <c r="AL178" s="243">
        <v>14.81481481481481</v>
      </c>
      <c r="AM178" s="243">
        <v>41.25039453870438</v>
      </c>
      <c r="AN178" t="s" s="265">
        <v>143</v>
      </c>
      <c r="AO178" t="s" s="265">
        <v>143</v>
      </c>
      <c r="AP178" s="241">
        <v>0.31</v>
      </c>
      <c r="AQ178" s="241">
        <v>0.27</v>
      </c>
      <c r="AR178" s="241">
        <v>0.24</v>
      </c>
      <c r="AS178" s="241">
        <v>0.11</v>
      </c>
      <c r="AT178" s="245"/>
      <c r="AU178" s="241">
        <v>0.06</v>
      </c>
      <c r="AV178" s="321">
        <v>0</v>
      </c>
      <c r="AW178" s="245"/>
      <c r="AX178" s="583">
        <v>0</v>
      </c>
      <c r="AY178" s="394">
        <v>0</v>
      </c>
      <c r="AZ178" s="317">
        <v>0</v>
      </c>
      <c r="BA178" s="317">
        <v>0</v>
      </c>
      <c r="BB178" s="317">
        <v>0</v>
      </c>
      <c r="BC178" s="317">
        <v>0</v>
      </c>
      <c r="BD178" s="317">
        <v>0</v>
      </c>
      <c r="BE178" s="317">
        <v>0</v>
      </c>
      <c r="BF178" s="317">
        <v>0</v>
      </c>
      <c r="BG178" s="317">
        <v>0</v>
      </c>
      <c r="BH178" s="317">
        <v>0</v>
      </c>
      <c r="BI178" s="401">
        <v>0</v>
      </c>
      <c r="BJ178" s="246">
        <v>0.99</v>
      </c>
      <c r="BK178" s="250">
        <v>14.81481481481481</v>
      </c>
      <c r="BL178" s="250">
        <v>12.5</v>
      </c>
      <c r="BM178" s="250">
        <v>118.1818181818182</v>
      </c>
      <c r="BN178" s="250">
        <v>83.33333333333334</v>
      </c>
      <c r="BO178" s="250">
        <v>0</v>
      </c>
      <c r="BP178" s="250">
        <v>0</v>
      </c>
      <c r="BQ178" s="251">
        <v>0</v>
      </c>
      <c r="BR178" s="252">
        <v>0</v>
      </c>
      <c r="BS178" s="252">
        <v>0</v>
      </c>
      <c r="BT178" s="252">
        <v>0</v>
      </c>
      <c r="BU178" s="252">
        <v>0</v>
      </c>
      <c r="BV178" s="252">
        <v>0</v>
      </c>
      <c r="BW178" s="252">
        <v>0</v>
      </c>
      <c r="BX178" s="252">
        <v>0</v>
      </c>
      <c r="BY178" s="252">
        <v>0</v>
      </c>
      <c r="BZ178" s="252">
        <v>0</v>
      </c>
      <c r="CA178" s="253">
        <v>0</v>
      </c>
      <c r="CB178" s="250">
        <v>13.4605862547039</v>
      </c>
      <c r="CC178" s="250">
        <v>32.72607328196077</v>
      </c>
      <c r="CD178" t="s" s="116">
        <v>132</v>
      </c>
      <c r="CE178" t="s" s="402">
        <v>143</v>
      </c>
      <c r="CF178" t="s" s="402">
        <v>143</v>
      </c>
      <c r="CG178" s="250">
        <v>66.79501805054153</v>
      </c>
      <c r="CH178" s="255">
        <v>0.341</v>
      </c>
      <c r="CI178" s="256">
        <v>0.3493886</v>
      </c>
      <c r="CJ178" s="257">
        <v>0.380204674520</v>
      </c>
      <c r="CK178" s="257">
        <v>0.413738726812664</v>
      </c>
      <c r="CL178" s="258">
        <v>0.4502304825175411</v>
      </c>
      <c r="CM178" s="256">
        <v>1.934562483850205</v>
      </c>
      <c r="CN178" s="253">
        <v>8.070765472883625</v>
      </c>
      <c r="CO178" s="259">
        <v>1.21</v>
      </c>
      <c r="CP178" s="260">
        <v>60.6</v>
      </c>
      <c r="CQ178" s="261">
        <v>-4.4</v>
      </c>
      <c r="CR178" s="260">
        <v>3.2</v>
      </c>
      <c r="CS178" s="261">
        <v>11.8</v>
      </c>
    </row>
    <row r="179" ht="11.25" customHeight="1">
      <c r="A179" t="s" s="273">
        <v>1277</v>
      </c>
      <c r="B179" t="s" s="146">
        <v>1278</v>
      </c>
      <c r="C179" t="s" s="273">
        <v>128</v>
      </c>
      <c r="D179" s="267">
        <v>6</v>
      </c>
      <c r="E179" s="85">
        <v>668</v>
      </c>
      <c r="F179" t="s" s="151">
        <v>129</v>
      </c>
      <c r="G179" t="s" s="152">
        <v>129</v>
      </c>
      <c r="H179" s="496">
        <v>20.44</v>
      </c>
      <c r="I179" s="269">
        <v>1.076320939334638</v>
      </c>
      <c r="J179" s="270">
        <v>0.05</v>
      </c>
      <c r="K179" s="270">
        <v>0.055</v>
      </c>
      <c r="L179" s="269">
        <v>9.999999999999986</v>
      </c>
      <c r="M179" s="272">
        <v>42943</v>
      </c>
      <c r="N179" s="272">
        <v>42947</v>
      </c>
      <c r="O179" s="272">
        <v>42954</v>
      </c>
      <c r="P179" t="s" s="273">
        <v>687</v>
      </c>
      <c r="Q179" s="329"/>
      <c r="R179" s="271">
        <v>0.22</v>
      </c>
      <c r="S179" s="275">
        <v>24.7191011235955</v>
      </c>
      <c r="T179" s="276">
        <v>61.96483951293852</v>
      </c>
      <c r="U179" s="269">
        <v>22.96629213483146</v>
      </c>
      <c r="V179" s="277">
        <v>12</v>
      </c>
      <c r="W179" s="268">
        <v>0.89</v>
      </c>
      <c r="X179" s="268">
        <v>2.31</v>
      </c>
      <c r="Y179" s="278">
        <v>6.46</v>
      </c>
      <c r="Z179" s="279">
        <v>2.57</v>
      </c>
      <c r="AA179" t="s" s="538">
        <v>143</v>
      </c>
      <c r="AB179" s="281">
        <v>34</v>
      </c>
      <c r="AC179" s="282">
        <v>20</v>
      </c>
      <c r="AD179" s="283">
        <v>2.1</v>
      </c>
      <c r="AE179" s="283">
        <v>10</v>
      </c>
      <c r="AF179" s="284">
        <v>7</v>
      </c>
      <c r="AG179" s="285">
        <v>863</v>
      </c>
      <c r="AH179" s="286">
        <v>7.1</v>
      </c>
      <c r="AI179" s="287">
        <v>0.4</v>
      </c>
      <c r="AJ179" s="288">
        <v>17.41180187254306</v>
      </c>
      <c r="AK179" t="s" s="368">
        <v>143</v>
      </c>
      <c r="AL179" s="290">
        <v>11.76470588235294</v>
      </c>
      <c r="AM179" s="290">
        <v>16.55317761968114</v>
      </c>
      <c r="AN179" s="290">
        <v>36.56478393234042</v>
      </c>
      <c r="AO179" s="291">
        <v>-1.455340775466241</v>
      </c>
      <c r="AP179" s="288">
        <v>0.19</v>
      </c>
      <c r="AQ179" s="288">
        <v>0.17</v>
      </c>
      <c r="AR179" s="288">
        <v>0.15</v>
      </c>
      <c r="AS179" s="288">
        <v>0.12</v>
      </c>
      <c r="AT179" s="292"/>
      <c r="AU179" s="288">
        <v>0.07000000000000001</v>
      </c>
      <c r="AV179" s="510">
        <v>0.04</v>
      </c>
      <c r="AW179" s="292"/>
      <c r="AX179" s="524">
        <v>0.04</v>
      </c>
      <c r="AY179" s="403">
        <v>0.1</v>
      </c>
      <c r="AZ179" s="295">
        <v>0.28</v>
      </c>
      <c r="BA179" s="295">
        <v>0.26</v>
      </c>
      <c r="BB179" s="295">
        <v>0.22</v>
      </c>
      <c r="BC179" s="295">
        <v>0.19</v>
      </c>
      <c r="BD179" s="295">
        <v>0.17</v>
      </c>
      <c r="BE179" s="295">
        <v>0.1466666666666667</v>
      </c>
      <c r="BF179" s="295">
        <v>0.1266666666666667</v>
      </c>
      <c r="BG179" s="295">
        <v>0.1133333333333333</v>
      </c>
      <c r="BH179" s="295">
        <v>0.09777777777777778</v>
      </c>
      <c r="BI179" s="296">
        <v>0.04444444444444445</v>
      </c>
      <c r="BJ179" s="293">
        <v>2.528888888888889</v>
      </c>
      <c r="BK179" s="297">
        <v>11.76470588235294</v>
      </c>
      <c r="BL179" s="297">
        <v>13.33333333333335</v>
      </c>
      <c r="BM179" s="297">
        <v>25</v>
      </c>
      <c r="BN179" s="297">
        <v>71.4285714285714</v>
      </c>
      <c r="BO179" s="297">
        <v>75</v>
      </c>
      <c r="BP179" s="297">
        <v>0</v>
      </c>
      <c r="BQ179" s="298">
        <v>0</v>
      </c>
      <c r="BR179" s="299">
        <v>0</v>
      </c>
      <c r="BS179" s="299">
        <v>7.692307692307709</v>
      </c>
      <c r="BT179" s="299">
        <v>18.18181818181819</v>
      </c>
      <c r="BU179" s="299">
        <v>15.78947368421053</v>
      </c>
      <c r="BV179" s="299">
        <v>11.76470588235294</v>
      </c>
      <c r="BW179" s="299">
        <v>15.90909090909092</v>
      </c>
      <c r="BX179" s="299">
        <v>15.78947368421051</v>
      </c>
      <c r="BY179" s="299">
        <v>11.76470588235297</v>
      </c>
      <c r="BZ179" s="299">
        <v>15.9090909090909</v>
      </c>
      <c r="CA179" s="300">
        <v>120</v>
      </c>
      <c r="CB179" s="297">
        <v>25.25454573351132</v>
      </c>
      <c r="CC179" s="297">
        <v>31.52696470500702</v>
      </c>
      <c r="CD179" t="s" s="146">
        <v>132</v>
      </c>
      <c r="CE179" s="301">
        <v>14.67481273684359</v>
      </c>
      <c r="CF179" s="301">
        <v>37.64110487167505</v>
      </c>
      <c r="CG179" s="297">
        <v>64.9714606741573</v>
      </c>
      <c r="CH179" s="302">
        <v>0.209</v>
      </c>
      <c r="CI179" s="303">
        <v>0.2299</v>
      </c>
      <c r="CJ179" s="304">
        <v>0.2528900000000001</v>
      </c>
      <c r="CK179" s="304">
        <v>0.2781790000000001</v>
      </c>
      <c r="CL179" s="305">
        <v>0.3059969000000001</v>
      </c>
      <c r="CM179" s="303">
        <v>1.2759659</v>
      </c>
      <c r="CN179" s="300">
        <v>6.242494618395305</v>
      </c>
      <c r="CO179" s="306">
        <v>1.26</v>
      </c>
      <c r="CP179" s="307">
        <v>64.8</v>
      </c>
      <c r="CQ179" s="308">
        <v>-4.3</v>
      </c>
      <c r="CR179" s="307">
        <v>11</v>
      </c>
      <c r="CS179" s="308">
        <v>18.3</v>
      </c>
    </row>
    <row r="180" ht="11.25" customHeight="1">
      <c r="A180" t="s" s="110">
        <v>232</v>
      </c>
      <c r="B180" t="s" s="110">
        <v>233</v>
      </c>
      <c r="C180" t="s" s="110">
        <v>234</v>
      </c>
      <c r="D180" s="174">
        <v>55</v>
      </c>
      <c r="E180" s="219">
        <v>11</v>
      </c>
      <c r="F180" t="s" s="118">
        <v>141</v>
      </c>
      <c r="G180" t="s" s="113">
        <v>141</v>
      </c>
      <c r="H180" s="176">
        <v>45.98</v>
      </c>
      <c r="I180" s="177">
        <v>3.218790778599391</v>
      </c>
      <c r="J180" s="311">
        <v>0.35</v>
      </c>
      <c r="K180" s="311">
        <v>0.37</v>
      </c>
      <c r="L180" s="180">
        <v>5.714285714285716</v>
      </c>
      <c r="M180" s="179">
        <v>42807</v>
      </c>
      <c r="N180" s="179">
        <v>42809</v>
      </c>
      <c r="O180" s="179">
        <v>42828</v>
      </c>
      <c r="P180" t="s" s="173">
        <v>201</v>
      </c>
      <c r="Q180" s="397"/>
      <c r="R180" s="180">
        <v>1.48</v>
      </c>
      <c r="S180" s="181">
        <v>140.9523809523809</v>
      </c>
      <c r="T180" s="182">
        <v>315.7239621412419</v>
      </c>
      <c r="U180" s="177">
        <v>43.79047619047618</v>
      </c>
      <c r="V180" s="183">
        <v>12</v>
      </c>
      <c r="W180" s="176">
        <v>1.05</v>
      </c>
      <c r="X180" s="176">
        <v>8.6</v>
      </c>
      <c r="Y180" s="184">
        <v>5.28</v>
      </c>
      <c r="Z180" s="185">
        <v>8.880000000000001</v>
      </c>
      <c r="AA180" s="186">
        <v>20.2</v>
      </c>
      <c r="AB180" s="187">
        <v>-10.4</v>
      </c>
      <c r="AC180" s="188">
        <v>4.71</v>
      </c>
      <c r="AD180" s="189">
        <v>-4.2</v>
      </c>
      <c r="AE180" s="189">
        <v>5.09</v>
      </c>
      <c r="AF180" s="190">
        <v>17</v>
      </c>
      <c r="AG180" s="191">
        <v>196800</v>
      </c>
      <c r="AH180" s="192">
        <v>0.1</v>
      </c>
      <c r="AI180" s="193">
        <v>2.22</v>
      </c>
      <c r="AJ180" t="s" s="338">
        <v>143</v>
      </c>
      <c r="AK180" s="195">
        <v>0.9772481980786716</v>
      </c>
      <c r="AL180" s="196">
        <v>6.060606060606055</v>
      </c>
      <c r="AM180" s="196">
        <v>7.721734501594169</v>
      </c>
      <c r="AN180" s="196">
        <v>8.292913085193621</v>
      </c>
      <c r="AO180" s="197">
        <v>8.485984524195578</v>
      </c>
      <c r="AP180" s="194">
        <v>1.4</v>
      </c>
      <c r="AQ180" s="194">
        <v>1.32</v>
      </c>
      <c r="AR180" s="194">
        <v>1.22</v>
      </c>
      <c r="AS180" s="194">
        <v>1.12</v>
      </c>
      <c r="AT180" s="199"/>
      <c r="AU180" s="194">
        <v>1.02</v>
      </c>
      <c r="AV180" s="194">
        <v>0.9399999999999999</v>
      </c>
      <c r="AW180" s="199"/>
      <c r="AX180" s="200">
        <v>0.88</v>
      </c>
      <c r="AY180" s="201">
        <v>0.82</v>
      </c>
      <c r="AZ180" s="202">
        <v>0.76</v>
      </c>
      <c r="BA180" s="202">
        <v>0.68</v>
      </c>
      <c r="BB180" s="202">
        <v>0.62</v>
      </c>
      <c r="BC180" s="202">
        <v>0.5600000000000001</v>
      </c>
      <c r="BD180" s="202">
        <v>0.5</v>
      </c>
      <c r="BE180" s="202">
        <v>0.44</v>
      </c>
      <c r="BF180" s="202">
        <v>0.4</v>
      </c>
      <c r="BG180" s="202">
        <v>0.36</v>
      </c>
      <c r="BH180" s="202">
        <v>0.34</v>
      </c>
      <c r="BI180" s="314">
        <v>0.32</v>
      </c>
      <c r="BJ180" s="200">
        <v>13.7</v>
      </c>
      <c r="BK180" s="205">
        <v>6.060606060606055</v>
      </c>
      <c r="BL180" s="205">
        <v>8.196721311475418</v>
      </c>
      <c r="BM180" s="205">
        <v>8.92857142857142</v>
      </c>
      <c r="BN180" s="205">
        <v>9.803921568627461</v>
      </c>
      <c r="BO180" s="205">
        <v>8.510638297872353</v>
      </c>
      <c r="BP180" s="205">
        <v>6.818181818181812</v>
      </c>
      <c r="BQ180" s="206">
        <v>7.317073170731714</v>
      </c>
      <c r="BR180" s="207">
        <v>7.894736842105265</v>
      </c>
      <c r="BS180" s="207">
        <v>11.76470588235294</v>
      </c>
      <c r="BT180" s="207">
        <v>9.677419354838722</v>
      </c>
      <c r="BU180" s="207">
        <v>10.7142857142857</v>
      </c>
      <c r="BV180" s="207">
        <v>12</v>
      </c>
      <c r="BW180" s="207">
        <v>13.63636363636365</v>
      </c>
      <c r="BX180" s="207">
        <v>9.999999999999986</v>
      </c>
      <c r="BY180" s="207">
        <v>11.11111111111112</v>
      </c>
      <c r="BZ180" s="207">
        <v>5.88235294117645</v>
      </c>
      <c r="CA180" s="208">
        <v>6.25</v>
      </c>
      <c r="CB180" s="205">
        <v>9.092158184605884</v>
      </c>
      <c r="CC180" s="205">
        <v>2.211229483443454</v>
      </c>
      <c r="CD180" t="s" s="110">
        <v>157</v>
      </c>
      <c r="CE180" s="209">
        <v>-32.27877232668317</v>
      </c>
      <c r="CF180" s="209">
        <v>11.51170386379301</v>
      </c>
      <c r="CG180" s="205">
        <v>55.2947934161929</v>
      </c>
      <c r="CH180" s="315">
        <v>1.414</v>
      </c>
      <c r="CI180" s="211">
        <v>1.4805994</v>
      </c>
      <c r="CJ180" s="212">
        <v>1.555961909460</v>
      </c>
      <c r="CK180" s="212">
        <v>1.635160370651514</v>
      </c>
      <c r="CL180" s="210">
        <v>1.718390033517676</v>
      </c>
      <c r="CM180" s="211">
        <v>7.804111713629188</v>
      </c>
      <c r="CN180" s="208">
        <v>16.97283974256022</v>
      </c>
      <c r="CO180" s="213">
        <v>0.71</v>
      </c>
      <c r="CP180" s="214">
        <v>15.3</v>
      </c>
      <c r="CQ180" s="215">
        <v>-2.1</v>
      </c>
      <c r="CR180" s="216">
        <v>0.3</v>
      </c>
      <c r="CS180" s="217">
        <v>4.2</v>
      </c>
    </row>
    <row r="181" ht="11.25" customHeight="1">
      <c r="A181" t="s" s="227">
        <v>1279</v>
      </c>
      <c r="B181" t="s" s="116">
        <v>1280</v>
      </c>
      <c r="C181" t="s" s="227">
        <v>128</v>
      </c>
      <c r="D181" s="218">
        <v>7</v>
      </c>
      <c r="E181" s="85">
        <v>462</v>
      </c>
      <c r="F181" t="s" s="220">
        <v>55</v>
      </c>
      <c r="G181" t="s" s="221">
        <v>55</v>
      </c>
      <c r="H181" s="493">
        <v>31.64</v>
      </c>
      <c r="I181" s="223">
        <v>1.706700379266751</v>
      </c>
      <c r="J181" s="224">
        <v>0.13</v>
      </c>
      <c r="K181" s="224">
        <v>0.135</v>
      </c>
      <c r="L181" s="223">
        <v>3.846153846153855</v>
      </c>
      <c r="M181" s="226">
        <v>42755</v>
      </c>
      <c r="N181" s="226">
        <v>42759</v>
      </c>
      <c r="O181" s="226">
        <v>42780</v>
      </c>
      <c r="P181" t="s" s="227">
        <v>677</v>
      </c>
      <c r="Q181" t="s" s="582">
        <v>1281</v>
      </c>
      <c r="R181" s="225">
        <v>0.54</v>
      </c>
      <c r="S181" s="228">
        <v>32.53012048192772</v>
      </c>
      <c r="T181" s="229">
        <v>21.40807089610994</v>
      </c>
      <c r="U181" s="223">
        <v>19.06024096385542</v>
      </c>
      <c r="V181" s="230">
        <v>12</v>
      </c>
      <c r="W181" s="222">
        <v>1.66</v>
      </c>
      <c r="X181" t="s" s="399">
        <v>143</v>
      </c>
      <c r="Y181" s="231">
        <v>4</v>
      </c>
      <c r="Z181" s="232">
        <v>1.74</v>
      </c>
      <c r="AA181" s="233">
        <v>8.699999999999999</v>
      </c>
      <c r="AB181" s="234">
        <v>-6.8</v>
      </c>
      <c r="AC181" t="s" s="422">
        <v>143</v>
      </c>
      <c r="AD181" s="236">
        <v>9.199999999999999</v>
      </c>
      <c r="AE181" t="s" s="416">
        <v>143</v>
      </c>
      <c r="AF181" s="237">
        <v>0</v>
      </c>
      <c r="AG181" s="238">
        <v>273</v>
      </c>
      <c r="AH181" s="239">
        <v>1.9</v>
      </c>
      <c r="AI181" s="240">
        <v>0.06</v>
      </c>
      <c r="AJ181" s="241">
        <v>1.306268894008791</v>
      </c>
      <c r="AK181" s="242">
        <v>3.562285999636232</v>
      </c>
      <c r="AL181" s="243">
        <v>4.509803921568634</v>
      </c>
      <c r="AM181" s="243">
        <v>8.50780287946975</v>
      </c>
      <c r="AN181" s="243">
        <v>12.01767382488088</v>
      </c>
      <c r="AO181" s="244">
        <v>3.373584778456329</v>
      </c>
      <c r="AP181" s="241">
        <v>0.5076190476190476</v>
      </c>
      <c r="AQ181" s="241">
        <v>0.4857142857142857</v>
      </c>
      <c r="AR181" s="241">
        <v>0.4443809523809524</v>
      </c>
      <c r="AS181" s="241">
        <v>0.3973333333333333</v>
      </c>
      <c r="AT181" s="245"/>
      <c r="AU181" s="241">
        <v>0.328952380952381</v>
      </c>
      <c r="AV181" s="241">
        <v>0.2878095238095238</v>
      </c>
      <c r="AW181" s="245"/>
      <c r="AX181" s="583">
        <v>0.2056190476190476</v>
      </c>
      <c r="AY181" s="394">
        <v>0.2139047619047619</v>
      </c>
      <c r="AZ181" s="317">
        <v>0.4169523809523809</v>
      </c>
      <c r="BA181" s="248">
        <v>0.4170476190476191</v>
      </c>
      <c r="BB181" s="248">
        <v>0.3642857142857143</v>
      </c>
      <c r="BC181" s="248">
        <v>0.3335238095238095</v>
      </c>
      <c r="BD181" s="248">
        <v>0.3142857142857143</v>
      </c>
      <c r="BE181" s="248">
        <v>0.2878095238095238</v>
      </c>
      <c r="BF181" s="248">
        <v>0.2740952380952381</v>
      </c>
      <c r="BG181" s="248">
        <v>0.2611428571428571</v>
      </c>
      <c r="BH181" s="248">
        <v>0.2386666666666666</v>
      </c>
      <c r="BI181" s="249">
        <v>0.2123809523809524</v>
      </c>
      <c r="BJ181" s="246">
        <v>5.991523809523809</v>
      </c>
      <c r="BK181" s="250">
        <v>4.509803921568634</v>
      </c>
      <c r="BL181" s="250">
        <v>9.301328761251604</v>
      </c>
      <c r="BM181" s="250">
        <v>11.84084372003835</v>
      </c>
      <c r="BN181" s="250">
        <v>20.78749276201503</v>
      </c>
      <c r="BO181" s="250">
        <v>14.29516876240902</v>
      </c>
      <c r="BP181" s="250">
        <v>39.97220935618342</v>
      </c>
      <c r="BQ181" s="251">
        <v>0</v>
      </c>
      <c r="BR181" s="252">
        <v>0</v>
      </c>
      <c r="BS181" s="252">
        <v>0</v>
      </c>
      <c r="BT181" s="252">
        <v>14.48366013071896</v>
      </c>
      <c r="BU181" s="252">
        <v>9.223300970873783</v>
      </c>
      <c r="BV181" s="252">
        <v>6.121212121212105</v>
      </c>
      <c r="BW181" s="252">
        <v>9.199205823957657</v>
      </c>
      <c r="BX181" s="252">
        <v>5.003474635163307</v>
      </c>
      <c r="BY181" s="252">
        <v>4.959883296863588</v>
      </c>
      <c r="BZ181" s="252">
        <v>9.417398244213881</v>
      </c>
      <c r="CA181" s="253">
        <v>12.37668161434977</v>
      </c>
      <c r="CB181" s="250">
        <v>10.08774494828348</v>
      </c>
      <c r="CC181" s="250">
        <v>9.266603036598109</v>
      </c>
      <c r="CD181" t="s" s="116">
        <v>132</v>
      </c>
      <c r="CE181" s="254">
        <v>-5.335866759707793</v>
      </c>
      <c r="CF181" s="254">
        <v>13.72437420414763</v>
      </c>
      <c r="CG181" s="250">
        <v>49.29963656824597</v>
      </c>
      <c r="CH181" s="255">
        <v>0.5126952380952381</v>
      </c>
      <c r="CI181" s="256">
        <v>0.5280760952380953</v>
      </c>
      <c r="CJ181" s="257">
        <v>0.5439183780952381</v>
      </c>
      <c r="CK181" s="257">
        <v>0.5602359294380953</v>
      </c>
      <c r="CL181" s="258">
        <v>0.5770430073212381</v>
      </c>
      <c r="CM181" s="256">
        <v>2.721968648187905</v>
      </c>
      <c r="CN181" s="253">
        <v>8.60293504484167</v>
      </c>
      <c r="CO181" s="259">
        <v>0.74</v>
      </c>
      <c r="CP181" s="260">
        <v>66.2</v>
      </c>
      <c r="CQ181" s="261">
        <v>-8.9</v>
      </c>
      <c r="CR181" s="260">
        <v>13.5</v>
      </c>
      <c r="CS181" s="261">
        <v>20.8</v>
      </c>
    </row>
    <row r="182" ht="11.25" customHeight="1">
      <c r="A182" t="s" s="116">
        <v>1282</v>
      </c>
      <c r="B182" t="s" s="116">
        <v>1283</v>
      </c>
      <c r="C182" t="s" s="227">
        <v>1284</v>
      </c>
      <c r="D182" s="218">
        <v>6</v>
      </c>
      <c r="E182" s="85">
        <v>674</v>
      </c>
      <c r="F182" t="s" s="220">
        <v>129</v>
      </c>
      <c r="G182" t="s" s="221">
        <v>129</v>
      </c>
      <c r="H182" s="493">
        <v>53.9</v>
      </c>
      <c r="I182" s="223">
        <v>3.413729128014843</v>
      </c>
      <c r="J182" s="224">
        <v>0.44</v>
      </c>
      <c r="K182" s="224">
        <v>0.46</v>
      </c>
      <c r="L182" s="223">
        <v>4.545454545454541</v>
      </c>
      <c r="M182" s="226">
        <v>42963</v>
      </c>
      <c r="N182" s="226">
        <v>42965</v>
      </c>
      <c r="O182" s="226">
        <v>42979</v>
      </c>
      <c r="P182" t="s" s="227">
        <v>147</v>
      </c>
      <c r="Q182" t="s" s="227">
        <v>131</v>
      </c>
      <c r="R182" s="225">
        <v>1.84</v>
      </c>
      <c r="S182" s="228">
        <v>525.7142857142858</v>
      </c>
      <c r="T182" t="s" s="361">
        <v>143</v>
      </c>
      <c r="U182" s="223">
        <v>154</v>
      </c>
      <c r="V182" s="230">
        <v>12</v>
      </c>
      <c r="W182" s="222">
        <v>0.35</v>
      </c>
      <c r="X182" s="222">
        <v>5.05</v>
      </c>
      <c r="Y182" s="231">
        <v>5.2</v>
      </c>
      <c r="Z182" t="s" s="514">
        <v>143</v>
      </c>
      <c r="AA182" s="233">
        <v>-27.7</v>
      </c>
      <c r="AB182" s="234">
        <v>206.9</v>
      </c>
      <c r="AC182" s="235">
        <v>64.69</v>
      </c>
      <c r="AD182" s="236">
        <v>15.1</v>
      </c>
      <c r="AE182" s="236">
        <v>30.42</v>
      </c>
      <c r="AF182" s="237">
        <v>15</v>
      </c>
      <c r="AG182" s="238">
        <v>2420</v>
      </c>
      <c r="AH182" s="239">
        <v>9.800000000000001</v>
      </c>
      <c r="AI182" t="s" s="416">
        <v>143</v>
      </c>
      <c r="AJ182" t="s" s="265">
        <v>143</v>
      </c>
      <c r="AK182" t="s" s="265">
        <v>143</v>
      </c>
      <c r="AL182" s="243">
        <v>3.424657534246589</v>
      </c>
      <c r="AM182" s="243">
        <v>25.71519837155114</v>
      </c>
      <c r="AN182" t="s" s="265">
        <v>143</v>
      </c>
      <c r="AO182" t="s" s="265">
        <v>143</v>
      </c>
      <c r="AP182" s="241">
        <v>1.51</v>
      </c>
      <c r="AQ182" s="241">
        <v>1.46</v>
      </c>
      <c r="AR182" s="241">
        <v>1.17</v>
      </c>
      <c r="AS182" s="241">
        <v>0.76</v>
      </c>
      <c r="AT182" s="245"/>
      <c r="AU182" s="241">
        <v>0.21</v>
      </c>
      <c r="AV182" s="321">
        <v>0</v>
      </c>
      <c r="AW182" s="245"/>
      <c r="AX182" s="583">
        <v>0</v>
      </c>
      <c r="AY182" s="394">
        <v>0</v>
      </c>
      <c r="AZ182" s="317">
        <v>0</v>
      </c>
      <c r="BA182" s="317">
        <v>0</v>
      </c>
      <c r="BB182" s="317">
        <v>0</v>
      </c>
      <c r="BC182" s="317">
        <v>0</v>
      </c>
      <c r="BD182" s="317">
        <v>0</v>
      </c>
      <c r="BE182" s="317">
        <v>0</v>
      </c>
      <c r="BF182" s="317">
        <v>0</v>
      </c>
      <c r="BG182" s="317">
        <v>0</v>
      </c>
      <c r="BH182" s="317">
        <v>0</v>
      </c>
      <c r="BI182" s="401">
        <v>0</v>
      </c>
      <c r="BJ182" s="246">
        <v>5.11</v>
      </c>
      <c r="BK182" s="250">
        <v>3.424657534246589</v>
      </c>
      <c r="BL182" s="250">
        <v>24.78632478632479</v>
      </c>
      <c r="BM182" s="250">
        <v>53.94736842105261</v>
      </c>
      <c r="BN182" s="250">
        <v>261.9047619047619</v>
      </c>
      <c r="BO182" s="250">
        <v>0</v>
      </c>
      <c r="BP182" s="250">
        <v>0</v>
      </c>
      <c r="BQ182" s="251">
        <v>0</v>
      </c>
      <c r="BR182" s="252">
        <v>0</v>
      </c>
      <c r="BS182" s="252">
        <v>0</v>
      </c>
      <c r="BT182" s="252">
        <v>0</v>
      </c>
      <c r="BU182" s="252">
        <v>0</v>
      </c>
      <c r="BV182" s="252">
        <v>0</v>
      </c>
      <c r="BW182" s="252">
        <v>0</v>
      </c>
      <c r="BX182" s="252">
        <v>0</v>
      </c>
      <c r="BY182" s="252">
        <v>0</v>
      </c>
      <c r="BZ182" s="252">
        <v>0</v>
      </c>
      <c r="CA182" s="253">
        <v>0</v>
      </c>
      <c r="CB182" s="250">
        <v>20.23900662625799</v>
      </c>
      <c r="CC182" s="250">
        <v>61.91408536260062</v>
      </c>
      <c r="CD182" t="s" s="116">
        <v>178</v>
      </c>
      <c r="CE182" t="s" s="402">
        <v>143</v>
      </c>
      <c r="CF182" t="s" s="402">
        <v>143</v>
      </c>
      <c r="CG182" s="250">
        <v>35.34505603985057</v>
      </c>
      <c r="CH182" s="255">
        <v>1.661</v>
      </c>
      <c r="CI182" s="256">
        <v>1.8271</v>
      </c>
      <c r="CJ182" s="257">
        <v>2.009810000000001</v>
      </c>
      <c r="CK182" s="257">
        <v>2.210791000000001</v>
      </c>
      <c r="CL182" s="258">
        <v>2.431870100000001</v>
      </c>
      <c r="CM182" s="256">
        <v>10.1405711</v>
      </c>
      <c r="CN182" s="253">
        <v>18.81367551020409</v>
      </c>
      <c r="CO182" s="259">
        <v>0.64</v>
      </c>
      <c r="CP182" s="260">
        <v>56.5</v>
      </c>
      <c r="CQ182" s="261">
        <v>2.2</v>
      </c>
      <c r="CR182" s="260">
        <v>12.2</v>
      </c>
      <c r="CS182" s="261">
        <v>24.4</v>
      </c>
    </row>
    <row r="183" ht="11.25" customHeight="1">
      <c r="A183" t="s" s="116">
        <v>1285</v>
      </c>
      <c r="B183" t="s" s="116">
        <v>1286</v>
      </c>
      <c r="C183" t="s" s="227">
        <v>265</v>
      </c>
      <c r="D183" s="218">
        <v>8</v>
      </c>
      <c r="E183" s="85">
        <v>373</v>
      </c>
      <c r="F183" t="s" s="220">
        <v>129</v>
      </c>
      <c r="G183" t="s" s="221">
        <v>129</v>
      </c>
      <c r="H183" s="493">
        <v>43.49</v>
      </c>
      <c r="I183" s="223">
        <v>2.575304667739711</v>
      </c>
      <c r="J183" s="224">
        <v>0.26</v>
      </c>
      <c r="K183" s="224">
        <v>0.28</v>
      </c>
      <c r="L183" s="223">
        <v>7.692307692307709</v>
      </c>
      <c r="M183" s="226">
        <v>42801</v>
      </c>
      <c r="N183" s="226">
        <v>42803</v>
      </c>
      <c r="O183" s="226">
        <v>42817</v>
      </c>
      <c r="P183" t="s" s="227">
        <v>723</v>
      </c>
      <c r="Q183" s="316"/>
      <c r="R183" s="225">
        <v>1.12</v>
      </c>
      <c r="S183" s="228">
        <v>53.5885167464115</v>
      </c>
      <c r="T183" s="229">
        <v>153.7084438517147</v>
      </c>
      <c r="U183" s="223">
        <v>20.80861244019139</v>
      </c>
      <c r="V183" s="230">
        <v>12</v>
      </c>
      <c r="W183" s="222">
        <v>2.09</v>
      </c>
      <c r="X183" s="222">
        <v>2.2</v>
      </c>
      <c r="Y183" s="231">
        <v>5.32</v>
      </c>
      <c r="Z183" s="232">
        <v>6.96</v>
      </c>
      <c r="AA183" s="233">
        <v>35.5</v>
      </c>
      <c r="AB183" s="234">
        <v>42.3</v>
      </c>
      <c r="AC183" s="235">
        <v>11.78</v>
      </c>
      <c r="AD183" s="236">
        <v>10.1</v>
      </c>
      <c r="AE183" s="236">
        <v>9.460000000000001</v>
      </c>
      <c r="AF183" s="237">
        <v>5</v>
      </c>
      <c r="AG183" s="238">
        <v>1961</v>
      </c>
      <c r="AH183" s="239">
        <v>41.3</v>
      </c>
      <c r="AI183" s="240">
        <v>0</v>
      </c>
      <c r="AJ183" s="241">
        <v>1.151370450338358</v>
      </c>
      <c r="AK183" s="242">
        <v>1.44661348097066</v>
      </c>
      <c r="AL183" s="243">
        <v>4</v>
      </c>
      <c r="AM183" s="243">
        <v>9.139288306110593</v>
      </c>
      <c r="AN183" s="243">
        <v>11.62884154841741</v>
      </c>
      <c r="AO183" s="244">
        <v>8.038665269878864</v>
      </c>
      <c r="AP183" s="241">
        <v>1.04</v>
      </c>
      <c r="AQ183" s="241">
        <v>1</v>
      </c>
      <c r="AR183" s="241">
        <v>0.86</v>
      </c>
      <c r="AS183" s="241">
        <v>0.8</v>
      </c>
      <c r="AT183" s="245"/>
      <c r="AU183" s="241">
        <v>0.72</v>
      </c>
      <c r="AV183" s="241">
        <v>0.6</v>
      </c>
      <c r="AW183" s="245"/>
      <c r="AX183" s="246">
        <v>0.4</v>
      </c>
      <c r="AY183" s="394">
        <v>0.2</v>
      </c>
      <c r="AZ183" s="317">
        <v>0.76</v>
      </c>
      <c r="BA183" s="248">
        <v>0.8</v>
      </c>
      <c r="BB183" s="248">
        <v>0.48</v>
      </c>
      <c r="BC183" s="248">
        <v>0.44</v>
      </c>
      <c r="BD183" s="248">
        <v>0.2</v>
      </c>
      <c r="BE183" s="317">
        <v>0</v>
      </c>
      <c r="BF183" s="317">
        <v>0</v>
      </c>
      <c r="BG183" s="317">
        <v>0</v>
      </c>
      <c r="BH183" s="317">
        <v>0</v>
      </c>
      <c r="BI183" s="401">
        <v>0</v>
      </c>
      <c r="BJ183" s="246">
        <v>8.300000000000001</v>
      </c>
      <c r="BK183" s="250">
        <v>4</v>
      </c>
      <c r="BL183" s="250">
        <v>16.27906976744187</v>
      </c>
      <c r="BM183" s="250">
        <v>7.5</v>
      </c>
      <c r="BN183" s="250">
        <v>11.11111111111112</v>
      </c>
      <c r="BO183" s="250">
        <v>20</v>
      </c>
      <c r="BP183" s="250">
        <v>50</v>
      </c>
      <c r="BQ183" s="251">
        <v>100</v>
      </c>
      <c r="BR183" s="252">
        <v>0</v>
      </c>
      <c r="BS183" s="252">
        <v>0</v>
      </c>
      <c r="BT183" s="252">
        <v>66.66666666666667</v>
      </c>
      <c r="BU183" s="252">
        <v>9.090909090909083</v>
      </c>
      <c r="BV183" s="252">
        <v>120</v>
      </c>
      <c r="BW183" s="252">
        <v>0</v>
      </c>
      <c r="BX183" s="252">
        <v>0</v>
      </c>
      <c r="BY183" s="252">
        <v>0</v>
      </c>
      <c r="BZ183" s="252">
        <v>0</v>
      </c>
      <c r="CA183" s="253">
        <v>0</v>
      </c>
      <c r="CB183" s="250">
        <v>23.80280921388992</v>
      </c>
      <c r="CC183" s="250">
        <v>36.50628521640201</v>
      </c>
      <c r="CD183" t="s" s="116">
        <v>132</v>
      </c>
      <c r="CE183" s="254">
        <v>-6.604466224034265</v>
      </c>
      <c r="CF183" s="254">
        <v>14.20414621615712</v>
      </c>
      <c r="CG183" s="250">
        <v>63.0954177154883</v>
      </c>
      <c r="CH183" s="255">
        <v>1.144</v>
      </c>
      <c r="CI183" s="256">
        <v>1.2584</v>
      </c>
      <c r="CJ183" s="257">
        <v>1.37744464</v>
      </c>
      <c r="CK183" s="257">
        <v>1.507750902944</v>
      </c>
      <c r="CL183" s="258">
        <v>1.650384138362503</v>
      </c>
      <c r="CM183" s="256">
        <v>6.937979681306503</v>
      </c>
      <c r="CN183" s="253">
        <v>15.95304594459991</v>
      </c>
      <c r="CO183" s="259">
        <v>1.61</v>
      </c>
      <c r="CP183" s="260">
        <v>33</v>
      </c>
      <c r="CQ183" s="261">
        <v>-4.4</v>
      </c>
      <c r="CR183" s="260">
        <v>9.4</v>
      </c>
      <c r="CS183" s="261">
        <v>11.2</v>
      </c>
    </row>
    <row r="184" ht="11.25" customHeight="1">
      <c r="A184" t="s" s="146">
        <v>235</v>
      </c>
      <c r="B184" t="s" s="146">
        <v>236</v>
      </c>
      <c r="C184" t="s" s="146">
        <v>237</v>
      </c>
      <c r="D184" s="267">
        <v>54</v>
      </c>
      <c r="E184" s="219">
        <v>15</v>
      </c>
      <c r="F184" t="s" s="151">
        <v>141</v>
      </c>
      <c r="G184" t="s" s="152">
        <v>141</v>
      </c>
      <c r="H184" s="268">
        <v>70.45</v>
      </c>
      <c r="I184" s="269">
        <v>2.27111426543648</v>
      </c>
      <c r="J184" s="270">
        <v>0.39</v>
      </c>
      <c r="K184" s="270">
        <v>0.4</v>
      </c>
      <c r="L184" s="271">
        <v>2.564102564102577</v>
      </c>
      <c r="M184" s="272">
        <v>42844</v>
      </c>
      <c r="N184" s="272">
        <v>42846</v>
      </c>
      <c r="O184" s="272">
        <v>42870</v>
      </c>
      <c r="P184" t="s" s="273">
        <v>130</v>
      </c>
      <c r="Q184" s="329"/>
      <c r="R184" s="271">
        <v>1.6</v>
      </c>
      <c r="S184" s="275">
        <v>59.47955390334572</v>
      </c>
      <c r="T184" t="s" s="501">
        <v>143</v>
      </c>
      <c r="U184" s="269">
        <v>26.18959107806691</v>
      </c>
      <c r="V184" s="277">
        <v>12</v>
      </c>
      <c r="W184" s="268">
        <v>2.69</v>
      </c>
      <c r="X184" s="268">
        <v>3.46</v>
      </c>
      <c r="Y184" s="278">
        <v>4.14</v>
      </c>
      <c r="Z184" t="s" s="572">
        <v>143</v>
      </c>
      <c r="AA184" t="s" s="730">
        <v>143</v>
      </c>
      <c r="AB184" s="281">
        <v>78.59999999999999</v>
      </c>
      <c r="AC184" s="282">
        <v>8.09</v>
      </c>
      <c r="AD184" s="283">
        <v>1.9</v>
      </c>
      <c r="AE184" s="283">
        <v>7.57</v>
      </c>
      <c r="AF184" s="284">
        <v>23</v>
      </c>
      <c r="AG184" s="285">
        <v>62770</v>
      </c>
      <c r="AH184" s="286">
        <v>0.3</v>
      </c>
      <c r="AI184" t="s" s="731">
        <v>143</v>
      </c>
      <c r="AJ184" s="288">
        <v>3.384611036984304</v>
      </c>
      <c r="AK184" s="289">
        <v>0.6763648303842855</v>
      </c>
      <c r="AL184" s="290">
        <v>3.333333333333344</v>
      </c>
      <c r="AM184" s="290">
        <v>5.234954850278584</v>
      </c>
      <c r="AN184" s="290">
        <v>6.430760970270177</v>
      </c>
      <c r="AO184" s="291">
        <v>9.507828735885715</v>
      </c>
      <c r="AP184" s="288">
        <v>1.55</v>
      </c>
      <c r="AQ184" s="288">
        <v>1.5</v>
      </c>
      <c r="AR184" s="288">
        <v>1.42</v>
      </c>
      <c r="AS184" s="288">
        <v>1.33</v>
      </c>
      <c r="AT184" s="292"/>
      <c r="AU184" s="288">
        <v>1.22</v>
      </c>
      <c r="AV184" s="288">
        <v>1.135</v>
      </c>
      <c r="AW184" s="292"/>
      <c r="AX184" s="293">
        <v>1.015</v>
      </c>
      <c r="AY184" s="294">
        <v>0.86</v>
      </c>
      <c r="AZ184" s="295">
        <v>0.78</v>
      </c>
      <c r="BA184" s="295">
        <v>0.7</v>
      </c>
      <c r="BB184" s="295">
        <v>0.625</v>
      </c>
      <c r="BC184" s="295">
        <v>0.555</v>
      </c>
      <c r="BD184" s="426">
        <v>0.48</v>
      </c>
      <c r="BE184" s="295">
        <v>0.45</v>
      </c>
      <c r="BF184" s="426">
        <v>0.36</v>
      </c>
      <c r="BG184" s="295">
        <v>0.3375</v>
      </c>
      <c r="BH184" s="295">
        <v>0.315</v>
      </c>
      <c r="BI184" s="296">
        <v>0.295</v>
      </c>
      <c r="BJ184" s="293">
        <v>14.9275</v>
      </c>
      <c r="BK184" s="297">
        <v>3.333333333333344</v>
      </c>
      <c r="BL184" s="297">
        <v>5.633802816901423</v>
      </c>
      <c r="BM184" s="297">
        <v>6.766917293233066</v>
      </c>
      <c r="BN184" s="297">
        <v>9.016393442622949</v>
      </c>
      <c r="BO184" s="297">
        <v>7.488986784140961</v>
      </c>
      <c r="BP184" s="297">
        <v>11.82266009852217</v>
      </c>
      <c r="BQ184" s="298">
        <v>18.02325581395348</v>
      </c>
      <c r="BR184" s="299">
        <v>10.25641025641024</v>
      </c>
      <c r="BS184" s="299">
        <v>11.42857142857143</v>
      </c>
      <c r="BT184" s="299">
        <v>12</v>
      </c>
      <c r="BU184" s="299">
        <v>12.61261261261259</v>
      </c>
      <c r="BV184" s="299">
        <v>15.625</v>
      </c>
      <c r="BW184" s="299">
        <v>6.666666666666665</v>
      </c>
      <c r="BX184" s="299">
        <v>25</v>
      </c>
      <c r="BY184" s="299">
        <v>6.666666666666665</v>
      </c>
      <c r="BZ184" s="299">
        <v>7.14285714285714</v>
      </c>
      <c r="CA184" s="300">
        <v>6.779661016949157</v>
      </c>
      <c r="CB184" s="297">
        <v>10.3684585513789</v>
      </c>
      <c r="CC184" s="297">
        <v>5.184532385347161</v>
      </c>
      <c r="CD184" t="s" s="146">
        <v>157</v>
      </c>
      <c r="CE184" s="301">
        <v>-17.48771584236026</v>
      </c>
      <c r="CF184" s="301">
        <v>8.701875235706657</v>
      </c>
      <c r="CG184" s="297">
        <v>66.74857572879392</v>
      </c>
      <c r="CH184" s="302">
        <v>1.705</v>
      </c>
      <c r="CI184" s="303">
        <v>1.8429345</v>
      </c>
      <c r="CJ184" s="304">
        <v>1.982444641650001</v>
      </c>
      <c r="CK184" s="304">
        <v>2.132515701022906</v>
      </c>
      <c r="CL184" s="305">
        <v>2.29394713959034</v>
      </c>
      <c r="CM184" s="303">
        <v>9.956841982263247</v>
      </c>
      <c r="CN184" s="300">
        <v>14.13320366538431</v>
      </c>
      <c r="CO184" s="306">
        <v>0.8</v>
      </c>
      <c r="CP184" s="307">
        <v>11.1</v>
      </c>
      <c r="CQ184" s="308">
        <v>-8.800000000000001</v>
      </c>
      <c r="CR184" s="309">
        <v>-2.6</v>
      </c>
      <c r="CS184" s="310">
        <v>-2.8</v>
      </c>
    </row>
    <row r="185" ht="11.25" customHeight="1">
      <c r="A185" t="s" s="173">
        <v>1287</v>
      </c>
      <c r="B185" t="s" s="110">
        <v>1288</v>
      </c>
      <c r="C185" t="s" s="173">
        <v>128</v>
      </c>
      <c r="D185" s="174">
        <v>7</v>
      </c>
      <c r="E185" s="85">
        <v>464</v>
      </c>
      <c r="F185" t="s" s="118">
        <v>129</v>
      </c>
      <c r="G185" t="s" s="113">
        <v>129</v>
      </c>
      <c r="H185" s="495">
        <v>43.51</v>
      </c>
      <c r="I185" s="177">
        <v>2.022523557802804</v>
      </c>
      <c r="J185" s="311">
        <v>0.2</v>
      </c>
      <c r="K185" s="311">
        <v>0.22</v>
      </c>
      <c r="L185" s="177">
        <v>9.999999999999986</v>
      </c>
      <c r="M185" s="179">
        <v>42772</v>
      </c>
      <c r="N185" s="179">
        <v>42774</v>
      </c>
      <c r="O185" s="179">
        <v>42788</v>
      </c>
      <c r="P185" t="s" s="173">
        <v>589</v>
      </c>
      <c r="Q185" s="375"/>
      <c r="R185" s="180">
        <v>0.88</v>
      </c>
      <c r="S185" s="181">
        <v>44.67005076142132</v>
      </c>
      <c r="T185" s="182">
        <v>36.20751561365721</v>
      </c>
      <c r="U185" s="177">
        <v>22.08629441624365</v>
      </c>
      <c r="V185" s="183">
        <v>12</v>
      </c>
      <c r="W185" s="176">
        <v>1.97</v>
      </c>
      <c r="X185" s="176">
        <v>2.46</v>
      </c>
      <c r="Y185" s="184">
        <v>7.15</v>
      </c>
      <c r="Z185" s="185">
        <v>1.89</v>
      </c>
      <c r="AA185" t="s" s="513">
        <v>143</v>
      </c>
      <c r="AB185" s="187">
        <v>5.6</v>
      </c>
      <c r="AC185" s="188">
        <v>15</v>
      </c>
      <c r="AD185" s="189">
        <v>8.300000000000001</v>
      </c>
      <c r="AE185" s="189">
        <v>9</v>
      </c>
      <c r="AF185" s="190">
        <v>6</v>
      </c>
      <c r="AG185" s="191">
        <v>2495</v>
      </c>
      <c r="AH185" s="192">
        <v>0.5</v>
      </c>
      <c r="AI185" s="193">
        <v>0</v>
      </c>
      <c r="AJ185" s="194">
        <v>3.430544061728184</v>
      </c>
      <c r="AK185" s="690">
        <v>9.325718419033118</v>
      </c>
      <c r="AL185" s="196">
        <v>10</v>
      </c>
      <c r="AM185" s="196">
        <v>23.37740253983542</v>
      </c>
      <c r="AN185" s="196">
        <v>28.47351571234393</v>
      </c>
      <c r="AO185" s="197">
        <v>3.053224902676832</v>
      </c>
      <c r="AP185" s="194">
        <v>0.77</v>
      </c>
      <c r="AQ185" s="194">
        <v>0.7</v>
      </c>
      <c r="AR185" s="194">
        <v>0.54</v>
      </c>
      <c r="AS185" s="194">
        <v>0.41</v>
      </c>
      <c r="AT185" s="199"/>
      <c r="AU185" s="194">
        <v>0.34</v>
      </c>
      <c r="AV185" s="194">
        <v>0.22</v>
      </c>
      <c r="AW185" s="199"/>
      <c r="AX185" s="398">
        <v>0.04</v>
      </c>
      <c r="AY185" s="370">
        <v>0.07000000000000001</v>
      </c>
      <c r="AZ185" s="203">
        <v>0.58</v>
      </c>
      <c r="BA185" s="202">
        <v>0.66</v>
      </c>
      <c r="BB185" s="202">
        <v>0.57</v>
      </c>
      <c r="BC185" s="202">
        <v>0.39</v>
      </c>
      <c r="BD185" s="202">
        <v>0.25762</v>
      </c>
      <c r="BE185" s="202">
        <v>0.14286</v>
      </c>
      <c r="BF185" s="203">
        <v>0</v>
      </c>
      <c r="BG185" s="203">
        <v>0</v>
      </c>
      <c r="BH185" s="203">
        <v>0</v>
      </c>
      <c r="BI185" s="204">
        <v>0</v>
      </c>
      <c r="BJ185" s="200">
        <v>5.69048</v>
      </c>
      <c r="BK185" s="205">
        <v>10</v>
      </c>
      <c r="BL185" s="205">
        <v>29.6296296296296</v>
      </c>
      <c r="BM185" s="205">
        <v>31.70731707317074</v>
      </c>
      <c r="BN185" s="205">
        <v>20.58823529411764</v>
      </c>
      <c r="BO185" s="205">
        <v>54.54545454545456</v>
      </c>
      <c r="BP185" s="205">
        <v>450</v>
      </c>
      <c r="BQ185" s="206">
        <v>0</v>
      </c>
      <c r="BR185" s="207">
        <v>0</v>
      </c>
      <c r="BS185" s="207">
        <v>0</v>
      </c>
      <c r="BT185" s="207">
        <v>15.78947368421053</v>
      </c>
      <c r="BU185" s="207">
        <v>46.15384615384615</v>
      </c>
      <c r="BV185" s="207">
        <v>51.38576197500193</v>
      </c>
      <c r="BW185" s="207">
        <v>80.33039339213215</v>
      </c>
      <c r="BX185" s="207">
        <v>0</v>
      </c>
      <c r="BY185" s="207">
        <v>0</v>
      </c>
      <c r="BZ185" s="207">
        <v>0</v>
      </c>
      <c r="CA185" s="208">
        <v>0</v>
      </c>
      <c r="CB185" s="205">
        <v>46.47824186750373</v>
      </c>
      <c r="CC185" s="205">
        <v>103.6485708711573</v>
      </c>
      <c r="CD185" t="s" s="110">
        <v>132</v>
      </c>
      <c r="CE185" s="209">
        <v>8.409744853903081</v>
      </c>
      <c r="CF185" s="209">
        <v>30.49603927014673</v>
      </c>
      <c r="CG185" s="205">
        <v>65.46097793357191</v>
      </c>
      <c r="CH185" s="315">
        <v>0.8131200000000001</v>
      </c>
      <c r="CI185" s="211">
        <v>0.8944320000000001</v>
      </c>
      <c r="CJ185" s="212">
        <v>0.9749308800000002</v>
      </c>
      <c r="CK185" s="212">
        <v>1.0626746592</v>
      </c>
      <c r="CL185" s="210">
        <v>1.158315378528</v>
      </c>
      <c r="CM185" s="211">
        <v>4.903472917728001</v>
      </c>
      <c r="CN185" s="208">
        <v>11.26976078540106</v>
      </c>
      <c r="CO185" s="213">
        <v>1.23</v>
      </c>
      <c r="CP185" s="214">
        <v>37.2</v>
      </c>
      <c r="CQ185" s="215">
        <v>-4.8</v>
      </c>
      <c r="CR185" s="214">
        <v>9.1</v>
      </c>
      <c r="CS185" s="215">
        <v>10.4</v>
      </c>
    </row>
    <row r="186" ht="11.25" customHeight="1">
      <c r="A186" t="s" s="227">
        <v>630</v>
      </c>
      <c r="B186" t="s" s="116">
        <v>631</v>
      </c>
      <c r="C186" t="s" s="116">
        <v>461</v>
      </c>
      <c r="D186" s="218">
        <v>12</v>
      </c>
      <c r="E186" s="219">
        <v>307</v>
      </c>
      <c r="F186" t="s" s="220">
        <v>129</v>
      </c>
      <c r="G186" t="s" s="221">
        <v>129</v>
      </c>
      <c r="H186" s="493">
        <v>62.38</v>
      </c>
      <c r="I186" s="223">
        <v>1.218339211285669</v>
      </c>
      <c r="J186" s="224">
        <v>0.18</v>
      </c>
      <c r="K186" s="224">
        <v>0.19</v>
      </c>
      <c r="L186" s="223">
        <v>5.555555555555558</v>
      </c>
      <c r="M186" s="226">
        <v>43054</v>
      </c>
      <c r="N186" s="226">
        <v>43055</v>
      </c>
      <c r="O186" s="226">
        <v>43069</v>
      </c>
      <c r="P186" t="s" s="227">
        <v>632</v>
      </c>
      <c r="Q186" s="319"/>
      <c r="R186" s="225">
        <v>0.76</v>
      </c>
      <c r="S186" s="228">
        <v>27.24014336917563</v>
      </c>
      <c r="T186" s="229">
        <v>67.1023218919492</v>
      </c>
      <c r="U186" s="223">
        <v>22.3584229390681</v>
      </c>
      <c r="V186" s="230">
        <v>12</v>
      </c>
      <c r="W186" s="222">
        <v>2.79</v>
      </c>
      <c r="X186" s="222">
        <v>3.15</v>
      </c>
      <c r="Y186" s="231">
        <v>1.78</v>
      </c>
      <c r="Z186" s="232">
        <v>2.81</v>
      </c>
      <c r="AA186" s="233">
        <v>12.7</v>
      </c>
      <c r="AB186" s="234">
        <v>10.7</v>
      </c>
      <c r="AC186" s="235">
        <v>9.98</v>
      </c>
      <c r="AD186" s="236">
        <v>12.4</v>
      </c>
      <c r="AE186" s="236">
        <v>7.1</v>
      </c>
      <c r="AF186" s="237">
        <v>16</v>
      </c>
      <c r="AG186" s="238">
        <v>4296</v>
      </c>
      <c r="AH186" s="239">
        <v>0.9</v>
      </c>
      <c r="AI186" s="240">
        <v>0</v>
      </c>
      <c r="AJ186" s="241">
        <v>0.7999879025569235</v>
      </c>
      <c r="AK186" s="242">
        <v>0.3858133209671983</v>
      </c>
      <c r="AL186" s="243">
        <v>11.29032258064515</v>
      </c>
      <c r="AM186" s="243">
        <v>14.88920687910826</v>
      </c>
      <c r="AN186" s="243">
        <v>9.919849991705853</v>
      </c>
      <c r="AO186" s="244">
        <v>25.71152796600622</v>
      </c>
      <c r="AP186" s="241">
        <v>0.6899999999999999</v>
      </c>
      <c r="AQ186" s="241">
        <v>0.62</v>
      </c>
      <c r="AR186" s="241">
        <v>0.57</v>
      </c>
      <c r="AS186" s="241">
        <v>0.455</v>
      </c>
      <c r="AT186" s="245"/>
      <c r="AU186" s="321">
        <v>0.44</v>
      </c>
      <c r="AV186" s="241">
        <v>0.43</v>
      </c>
      <c r="AW186" s="245"/>
      <c r="AX186" s="246">
        <v>0.37</v>
      </c>
      <c r="AY186" s="247">
        <v>0.33</v>
      </c>
      <c r="AZ186" s="317">
        <v>0.32</v>
      </c>
      <c r="BA186" s="248">
        <v>0.29</v>
      </c>
      <c r="BB186" s="248">
        <v>0.07000000000000001</v>
      </c>
      <c r="BC186" s="317">
        <v>0</v>
      </c>
      <c r="BD186" s="317">
        <v>0</v>
      </c>
      <c r="BE186" s="317">
        <v>0</v>
      </c>
      <c r="BF186" s="317">
        <v>0</v>
      </c>
      <c r="BG186" s="317">
        <v>0</v>
      </c>
      <c r="BH186" s="317">
        <v>0</v>
      </c>
      <c r="BI186" s="401">
        <v>0</v>
      </c>
      <c r="BJ186" s="246">
        <v>4.585</v>
      </c>
      <c r="BK186" s="250">
        <v>11.29032258064515</v>
      </c>
      <c r="BL186" s="250">
        <v>8.771929824561408</v>
      </c>
      <c r="BM186" s="250">
        <v>25.27472527472525</v>
      </c>
      <c r="BN186" s="250">
        <v>3.409090909090917</v>
      </c>
      <c r="BO186" s="250">
        <v>2.325581395348841</v>
      </c>
      <c r="BP186" s="250">
        <v>16.21621621621621</v>
      </c>
      <c r="BQ186" s="251">
        <v>12.12121212121211</v>
      </c>
      <c r="BR186" s="252">
        <v>3.125</v>
      </c>
      <c r="BS186" s="252">
        <v>10.34482758620692</v>
      </c>
      <c r="BT186" s="252">
        <v>314.2857142857142</v>
      </c>
      <c r="BU186" s="252">
        <v>0</v>
      </c>
      <c r="BV186" s="252">
        <v>0</v>
      </c>
      <c r="BW186" s="252">
        <v>0</v>
      </c>
      <c r="BX186" s="252">
        <v>0</v>
      </c>
      <c r="BY186" s="252">
        <v>0</v>
      </c>
      <c r="BZ186" s="252">
        <v>0</v>
      </c>
      <c r="CA186" s="253">
        <v>0</v>
      </c>
      <c r="CB186" s="250">
        <v>23.95086001139535</v>
      </c>
      <c r="CC186" s="250">
        <v>72.92643272216321</v>
      </c>
      <c r="CD186" t="s" s="116">
        <v>302</v>
      </c>
      <c r="CE186" s="254">
        <v>-11.22023373607658</v>
      </c>
      <c r="CF186" s="254">
        <v>11.13818920299152</v>
      </c>
      <c r="CG186" s="250">
        <v>74.30784614280633</v>
      </c>
      <c r="CH186" s="255">
        <v>0.759</v>
      </c>
      <c r="CI186" s="256">
        <v>0.8347482000000001</v>
      </c>
      <c r="CJ186" s="257">
        <v>0.8940153222</v>
      </c>
      <c r="CK186" s="257">
        <v>0.9574904100761999</v>
      </c>
      <c r="CL186" s="258">
        <v>1.02547222919161</v>
      </c>
      <c r="CM186" s="256">
        <v>4.47072616146781</v>
      </c>
      <c r="CN186" s="253">
        <v>7.166922349259072</v>
      </c>
      <c r="CO186" s="259">
        <v>0.86</v>
      </c>
      <c r="CP186" s="260">
        <v>21</v>
      </c>
      <c r="CQ186" s="261">
        <v>-7.7</v>
      </c>
      <c r="CR186" s="262">
        <v>4.5</v>
      </c>
      <c r="CS186" s="263">
        <v>8.6</v>
      </c>
    </row>
    <row r="187" ht="11.25" customHeight="1">
      <c r="A187" t="s" s="227">
        <v>633</v>
      </c>
      <c r="B187" t="s" s="116">
        <v>634</v>
      </c>
      <c r="C187" t="s" s="116">
        <v>635</v>
      </c>
      <c r="D187" s="218">
        <v>10</v>
      </c>
      <c r="E187" s="219">
        <v>323</v>
      </c>
      <c r="F187" t="s" s="220">
        <v>129</v>
      </c>
      <c r="G187" t="s" s="221">
        <v>129</v>
      </c>
      <c r="H187" s="493">
        <v>36.03</v>
      </c>
      <c r="I187" s="223">
        <v>1.748542880932556</v>
      </c>
      <c r="J187" s="224">
        <v>0.1375</v>
      </c>
      <c r="K187" s="224">
        <v>0.1575</v>
      </c>
      <c r="L187" s="223">
        <v>14.54545454545453</v>
      </c>
      <c r="M187" s="226">
        <v>42828</v>
      </c>
      <c r="N187" s="226">
        <v>42830</v>
      </c>
      <c r="O187" s="226">
        <v>42851</v>
      </c>
      <c r="P187" t="s" s="227">
        <v>350</v>
      </c>
      <c r="Q187" s="325"/>
      <c r="R187" s="225">
        <v>0.63</v>
      </c>
      <c r="S187" s="228">
        <v>29.71698113207547</v>
      </c>
      <c r="T187" s="229">
        <v>51.78290521157316</v>
      </c>
      <c r="U187" s="223">
        <v>16.99528301886792</v>
      </c>
      <c r="V187" s="230">
        <v>12</v>
      </c>
      <c r="W187" s="222">
        <v>2.12</v>
      </c>
      <c r="X187" s="222">
        <v>1.86</v>
      </c>
      <c r="Y187" s="231">
        <v>2</v>
      </c>
      <c r="Z187" s="232">
        <v>3.05</v>
      </c>
      <c r="AA187" s="233">
        <v>18.3</v>
      </c>
      <c r="AB187" s="234">
        <v>10</v>
      </c>
      <c r="AC187" s="235">
        <v>8.06</v>
      </c>
      <c r="AD187" s="236">
        <v>18.9</v>
      </c>
      <c r="AE187" s="236">
        <v>9.130000000000001</v>
      </c>
      <c r="AF187" s="237">
        <v>29</v>
      </c>
      <c r="AG187" s="238">
        <v>167422</v>
      </c>
      <c r="AH187" s="239">
        <v>0.1</v>
      </c>
      <c r="AI187" s="240">
        <v>1.17</v>
      </c>
      <c r="AJ187" s="241">
        <v>1.056786397055998</v>
      </c>
      <c r="AK187" t="s" s="265">
        <v>143</v>
      </c>
      <c r="AL187" s="243">
        <v>10.25641025641026</v>
      </c>
      <c r="AM187" s="243">
        <v>12.87534457214767</v>
      </c>
      <c r="AN187" s="243">
        <v>19.97326290435837</v>
      </c>
      <c r="AO187" t="s" s="265">
        <v>143</v>
      </c>
      <c r="AP187" s="241">
        <v>0.5375</v>
      </c>
      <c r="AQ187" s="241">
        <v>0.4875</v>
      </c>
      <c r="AR187" s="241">
        <v>0.435</v>
      </c>
      <c r="AS187" s="241">
        <v>0.37375</v>
      </c>
      <c r="AT187" s="245"/>
      <c r="AU187" s="241">
        <v>0.305</v>
      </c>
      <c r="AV187" s="241">
        <v>0.21625</v>
      </c>
      <c r="AW187" s="245"/>
      <c r="AX187" s="246">
        <v>0.19</v>
      </c>
      <c r="AY187" s="247">
        <v>0.1325</v>
      </c>
      <c r="AZ187" s="248">
        <v>0.09375</v>
      </c>
      <c r="BA187" s="317">
        <v>0</v>
      </c>
      <c r="BB187" s="317">
        <v>0</v>
      </c>
      <c r="BC187" s="317">
        <v>0</v>
      </c>
      <c r="BD187" s="317">
        <v>0</v>
      </c>
      <c r="BE187" s="317">
        <v>0</v>
      </c>
      <c r="BF187" s="317">
        <v>0</v>
      </c>
      <c r="BG187" s="317">
        <v>0</v>
      </c>
      <c r="BH187" s="317">
        <v>0</v>
      </c>
      <c r="BI187" s="401">
        <v>0.003665</v>
      </c>
      <c r="BJ187" s="246">
        <v>2.774915</v>
      </c>
      <c r="BK187" s="250">
        <v>10.25641025641026</v>
      </c>
      <c r="BL187" s="250">
        <v>12.06896551724137</v>
      </c>
      <c r="BM187" s="250">
        <v>16.38795986622073</v>
      </c>
      <c r="BN187" s="250">
        <v>22.54098360655739</v>
      </c>
      <c r="BO187" s="250">
        <v>41.04046242774566</v>
      </c>
      <c r="BP187" s="250">
        <v>13.8157894736842</v>
      </c>
      <c r="BQ187" s="251">
        <v>43.39622641509433</v>
      </c>
      <c r="BR187" s="252">
        <v>41.33333333333334</v>
      </c>
      <c r="BS187" s="252">
        <v>0</v>
      </c>
      <c r="BT187" s="252">
        <v>0</v>
      </c>
      <c r="BU187" s="252">
        <v>0</v>
      </c>
      <c r="BV187" s="252">
        <v>0</v>
      </c>
      <c r="BW187" s="252">
        <v>0</v>
      </c>
      <c r="BX187" s="252">
        <v>0</v>
      </c>
      <c r="BY187" s="252">
        <v>0</v>
      </c>
      <c r="BZ187" s="252">
        <v>0</v>
      </c>
      <c r="CA187" s="253">
        <v>0</v>
      </c>
      <c r="CB187" s="250">
        <v>11.81412534684043</v>
      </c>
      <c r="CC187" s="250">
        <v>15.57078160421831</v>
      </c>
      <c r="CD187" t="s" s="116">
        <v>302</v>
      </c>
      <c r="CE187" s="254">
        <v>4.726522766423003</v>
      </c>
      <c r="CF187" s="254">
        <v>21.72180578529093</v>
      </c>
      <c r="CG187" s="250">
        <v>75.68377358490565</v>
      </c>
      <c r="CH187" s="255">
        <v>0.5912500000000001</v>
      </c>
      <c r="CI187" s="256">
        <v>0.63890475</v>
      </c>
      <c r="CJ187" s="257">
        <v>0.6972367536749999</v>
      </c>
      <c r="CK187" s="257">
        <v>0.7608944692855274</v>
      </c>
      <c r="CL187" s="258">
        <v>0.830364134331296</v>
      </c>
      <c r="CM187" s="256">
        <v>3.518650107291823</v>
      </c>
      <c r="CN187" s="253">
        <v>9.765889834282051</v>
      </c>
      <c r="CO187" s="259">
        <v>1.03</v>
      </c>
      <c r="CP187" s="260">
        <v>20</v>
      </c>
      <c r="CQ187" s="261">
        <v>-14.6</v>
      </c>
      <c r="CR187" s="262">
        <v>-5.7</v>
      </c>
      <c r="CS187" s="263">
        <v>-6.7</v>
      </c>
    </row>
    <row r="188" ht="11.25" customHeight="1">
      <c r="A188" t="s" s="116">
        <v>1289</v>
      </c>
      <c r="B188" t="s" s="116">
        <v>1290</v>
      </c>
      <c r="C188" t="s" s="227">
        <v>128</v>
      </c>
      <c r="D188" s="218">
        <v>8</v>
      </c>
      <c r="E188" s="85">
        <v>411</v>
      </c>
      <c r="F188" t="s" s="220">
        <v>55</v>
      </c>
      <c r="G188" t="s" s="221">
        <v>55</v>
      </c>
      <c r="H188" s="493">
        <v>78.56999999999999</v>
      </c>
      <c r="I188" s="223">
        <v>1.527300496372661</v>
      </c>
      <c r="J188" s="224">
        <v>0.26</v>
      </c>
      <c r="K188" s="224">
        <v>0.3</v>
      </c>
      <c r="L188" s="223">
        <v>15.38461538461537</v>
      </c>
      <c r="M188" s="226">
        <v>42991</v>
      </c>
      <c r="N188" s="226">
        <v>42993</v>
      </c>
      <c r="O188" s="226">
        <v>43009</v>
      </c>
      <c r="P188" t="s" s="227">
        <v>177</v>
      </c>
      <c r="Q188" s="319"/>
      <c r="R188" s="225">
        <v>1.2</v>
      </c>
      <c r="S188" s="228">
        <v>27.21088435374149</v>
      </c>
      <c r="T188" s="229">
        <v>16.70300697383376</v>
      </c>
      <c r="U188" s="223">
        <v>17.81632653061224</v>
      </c>
      <c r="V188" s="230">
        <v>12</v>
      </c>
      <c r="W188" s="222">
        <v>4.41</v>
      </c>
      <c r="X188" s="222">
        <v>0.66</v>
      </c>
      <c r="Y188" s="231">
        <v>6.55</v>
      </c>
      <c r="Z188" s="232">
        <v>1.72</v>
      </c>
      <c r="AA188" s="233">
        <v>7.8</v>
      </c>
      <c r="AB188" s="234">
        <v>-6.1</v>
      </c>
      <c r="AC188" s="235">
        <v>13.2</v>
      </c>
      <c r="AD188" s="236">
        <v>5</v>
      </c>
      <c r="AE188" s="236">
        <v>26.91</v>
      </c>
      <c r="AF188" s="237">
        <v>31</v>
      </c>
      <c r="AG188" s="238">
        <v>13683</v>
      </c>
      <c r="AH188" s="239">
        <v>0.6</v>
      </c>
      <c r="AI188" s="240">
        <v>0.64</v>
      </c>
      <c r="AJ188" s="241">
        <v>3.362636289756797</v>
      </c>
      <c r="AK188" t="s" s="265">
        <v>143</v>
      </c>
      <c r="AL188" s="243">
        <v>6.097560975609762</v>
      </c>
      <c r="AM188" s="243">
        <v>9.645742373189425</v>
      </c>
      <c r="AN188" s="243">
        <v>16.81318144878399</v>
      </c>
      <c r="AO188" s="244">
        <v>-9.342627726223341</v>
      </c>
      <c r="AP188" s="241">
        <v>0.87</v>
      </c>
      <c r="AQ188" s="241">
        <v>0.82</v>
      </c>
      <c r="AR188" s="241">
        <v>0.76</v>
      </c>
      <c r="AS188" s="241">
        <v>0.66</v>
      </c>
      <c r="AT188" s="245"/>
      <c r="AU188" s="241">
        <v>0.5</v>
      </c>
      <c r="AV188" s="241">
        <v>0.4</v>
      </c>
      <c r="AW188" s="245"/>
      <c r="AX188" s="583">
        <v>0.2</v>
      </c>
      <c r="AY188" s="394">
        <v>0.48</v>
      </c>
      <c r="AZ188" s="248">
        <v>2.62</v>
      </c>
      <c r="BA188" s="248">
        <v>2.51</v>
      </c>
      <c r="BB188" s="248">
        <v>2.32</v>
      </c>
      <c r="BC188" s="248">
        <v>2.17</v>
      </c>
      <c r="BD188" s="248">
        <v>2.06</v>
      </c>
      <c r="BE188" s="248">
        <v>1.98</v>
      </c>
      <c r="BF188" s="248">
        <v>1.88</v>
      </c>
      <c r="BG188" s="248">
        <v>1.72</v>
      </c>
      <c r="BH188" s="248">
        <v>1.56</v>
      </c>
      <c r="BI188" s="249">
        <v>1.4</v>
      </c>
      <c r="BJ188" s="246">
        <v>24.91</v>
      </c>
      <c r="BK188" s="250">
        <v>6.097560975609762</v>
      </c>
      <c r="BL188" s="250">
        <v>7.894736842105265</v>
      </c>
      <c r="BM188" s="250">
        <v>15.15151515151514</v>
      </c>
      <c r="BN188" s="250">
        <v>32</v>
      </c>
      <c r="BO188" s="250">
        <v>25</v>
      </c>
      <c r="BP188" s="250">
        <v>100</v>
      </c>
      <c r="BQ188" s="251">
        <v>0</v>
      </c>
      <c r="BR188" s="252">
        <v>0</v>
      </c>
      <c r="BS188" s="252">
        <v>4.382470119521931</v>
      </c>
      <c r="BT188" s="252">
        <v>8.18965517241379</v>
      </c>
      <c r="BU188" s="252">
        <v>6.912442396313367</v>
      </c>
      <c r="BV188" s="252">
        <v>5.339805825242716</v>
      </c>
      <c r="BW188" s="252">
        <v>4.040404040404044</v>
      </c>
      <c r="BX188" s="252">
        <v>5.319148936170226</v>
      </c>
      <c r="BY188" s="252">
        <v>9.302325581395344</v>
      </c>
      <c r="BZ188" s="252">
        <v>10.25641025641024</v>
      </c>
      <c r="CA188" s="253">
        <v>11.42857142857143</v>
      </c>
      <c r="CB188" s="250">
        <v>14.78323804268666</v>
      </c>
      <c r="CC188" s="250">
        <v>22.74197327254753</v>
      </c>
      <c r="CD188" t="s" s="116">
        <v>132</v>
      </c>
      <c r="CE188" s="254">
        <v>0.5241554145444027</v>
      </c>
      <c r="CF188" s="254">
        <v>18.34048194515665</v>
      </c>
      <c r="CG188" s="250">
        <v>71.77893058596422</v>
      </c>
      <c r="CH188" s="255">
        <v>0.8787</v>
      </c>
      <c r="CI188" s="256">
        <v>0.9665700000000002</v>
      </c>
      <c r="CJ188" s="257">
        <v>1.063227</v>
      </c>
      <c r="CK188" s="257">
        <v>1.1695497</v>
      </c>
      <c r="CL188" s="258">
        <v>1.28650467</v>
      </c>
      <c r="CM188" s="256">
        <v>5.364551370000001</v>
      </c>
      <c r="CN188" s="253">
        <v>6.827734975181368</v>
      </c>
      <c r="CO188" s="259">
        <v>1.51</v>
      </c>
      <c r="CP188" s="260">
        <v>57.7</v>
      </c>
      <c r="CQ188" s="261">
        <v>-2.1</v>
      </c>
      <c r="CR188" s="260">
        <v>7.5</v>
      </c>
      <c r="CS188" s="261">
        <v>10.2</v>
      </c>
    </row>
    <row r="189" ht="11.25" customHeight="1">
      <c r="A189" t="s" s="273">
        <v>1291</v>
      </c>
      <c r="B189" t="s" s="146">
        <v>1292</v>
      </c>
      <c r="C189" t="s" s="273">
        <v>1293</v>
      </c>
      <c r="D189" s="267">
        <v>5</v>
      </c>
      <c r="E189" s="85">
        <v>769</v>
      </c>
      <c r="F189" t="s" s="151">
        <v>129</v>
      </c>
      <c r="G189" t="s" s="152">
        <v>129</v>
      </c>
      <c r="H189" s="496">
        <v>44.3</v>
      </c>
      <c r="I189" s="269">
        <v>0.6772009029345373</v>
      </c>
      <c r="J189" s="270">
        <v>0.07000000000000001</v>
      </c>
      <c r="K189" s="270">
        <v>0.075</v>
      </c>
      <c r="L189" s="269">
        <v>7.14285714285714</v>
      </c>
      <c r="M189" s="272">
        <v>42865</v>
      </c>
      <c r="N189" s="272">
        <v>42867</v>
      </c>
      <c r="O189" s="272">
        <v>42878</v>
      </c>
      <c r="P189" t="s" s="273">
        <v>532</v>
      </c>
      <c r="Q189" s="329"/>
      <c r="R189" s="271">
        <v>0.3</v>
      </c>
      <c r="S189" s="275">
        <v>17.44186046511628</v>
      </c>
      <c r="T189" s="276">
        <v>114.2488832627329</v>
      </c>
      <c r="U189" s="269">
        <v>25.75581395348837</v>
      </c>
      <c r="V189" s="277">
        <v>12</v>
      </c>
      <c r="W189" s="268">
        <v>1.72</v>
      </c>
      <c r="X189" s="268">
        <v>2.58</v>
      </c>
      <c r="Y189" s="278">
        <v>0.96</v>
      </c>
      <c r="Z189" s="279">
        <v>4.01</v>
      </c>
      <c r="AA189" s="280">
        <v>16.5</v>
      </c>
      <c r="AB189" s="281">
        <v>31.7</v>
      </c>
      <c r="AC189" s="282">
        <v>18.79</v>
      </c>
      <c r="AD189" s="283">
        <v>31.7</v>
      </c>
      <c r="AE189" s="283">
        <v>10</v>
      </c>
      <c r="AF189" s="284">
        <v>6</v>
      </c>
      <c r="AG189" s="285">
        <v>1649</v>
      </c>
      <c r="AH189" s="286">
        <v>1.3</v>
      </c>
      <c r="AI189" s="287">
        <v>0.2</v>
      </c>
      <c r="AJ189" s="288">
        <v>0.2074534909636409</v>
      </c>
      <c r="AK189" s="289">
        <v>0.9415659527765112</v>
      </c>
      <c r="AL189" s="290">
        <v>10</v>
      </c>
      <c r="AM189" s="290">
        <v>9.405158512115541</v>
      </c>
      <c r="AN189" s="290">
        <v>6.576275663547415</v>
      </c>
      <c r="AO189" s="291">
        <v>6.984402573346182</v>
      </c>
      <c r="AP189" s="288">
        <v>0.275</v>
      </c>
      <c r="AQ189" s="288">
        <v>0.25</v>
      </c>
      <c r="AR189" s="288">
        <v>0.225</v>
      </c>
      <c r="AS189" s="288">
        <v>0.21</v>
      </c>
      <c r="AT189" s="292"/>
      <c r="AU189" s="510">
        <v>0.2</v>
      </c>
      <c r="AV189" s="510">
        <v>0.2</v>
      </c>
      <c r="AW189" s="292"/>
      <c r="AX189" s="293">
        <v>0.2</v>
      </c>
      <c r="AY189" s="294">
        <v>0.19</v>
      </c>
      <c r="AZ189" s="426">
        <v>0.18</v>
      </c>
      <c r="BA189" s="295">
        <v>0.15</v>
      </c>
      <c r="BB189" s="295">
        <v>0.14</v>
      </c>
      <c r="BC189" s="295">
        <v>0.025</v>
      </c>
      <c r="BD189" s="426">
        <v>0</v>
      </c>
      <c r="BE189" s="426">
        <v>0</v>
      </c>
      <c r="BF189" s="426">
        <v>0</v>
      </c>
      <c r="BG189" s="426">
        <v>0</v>
      </c>
      <c r="BH189" s="426">
        <v>0</v>
      </c>
      <c r="BI189" s="494">
        <v>0</v>
      </c>
      <c r="BJ189" s="293">
        <v>2.245</v>
      </c>
      <c r="BK189" s="297">
        <v>10</v>
      </c>
      <c r="BL189" s="297">
        <v>11.11111111111112</v>
      </c>
      <c r="BM189" s="297">
        <v>7.14285714285714</v>
      </c>
      <c r="BN189" s="297">
        <v>4.999999999999982</v>
      </c>
      <c r="BO189" s="297">
        <v>0</v>
      </c>
      <c r="BP189" s="297">
        <v>0</v>
      </c>
      <c r="BQ189" s="298">
        <v>5.263157894736836</v>
      </c>
      <c r="BR189" s="299">
        <v>5.555555555555558</v>
      </c>
      <c r="BS189" s="299">
        <v>20</v>
      </c>
      <c r="BT189" s="299">
        <v>7.14285714285714</v>
      </c>
      <c r="BU189" s="299">
        <v>460</v>
      </c>
      <c r="BV189" s="299">
        <v>0</v>
      </c>
      <c r="BW189" s="299">
        <v>0</v>
      </c>
      <c r="BX189" s="299">
        <v>0</v>
      </c>
      <c r="BY189" s="299">
        <v>0</v>
      </c>
      <c r="BZ189" s="299">
        <v>0</v>
      </c>
      <c r="CA189" s="300">
        <v>0</v>
      </c>
      <c r="CB189" s="297">
        <v>31.24797287335987</v>
      </c>
      <c r="CC189" s="297">
        <v>107.3229469151001</v>
      </c>
      <c r="CD189" t="s" s="146">
        <v>137</v>
      </c>
      <c r="CE189" s="301">
        <v>-18.50233738700642</v>
      </c>
      <c r="CF189" s="301">
        <v>7.253476566481952</v>
      </c>
      <c r="CG189" s="297">
        <v>67.59457950407268</v>
      </c>
      <c r="CH189" s="302">
        <v>0.3025</v>
      </c>
      <c r="CI189" s="303">
        <v>0.3327500000000001</v>
      </c>
      <c r="CJ189" s="304">
        <v>0.3660250000000002</v>
      </c>
      <c r="CK189" s="304">
        <v>0.4026275000000002</v>
      </c>
      <c r="CL189" s="305">
        <v>0.4428902500000003</v>
      </c>
      <c r="CM189" s="303">
        <v>1.846792750000001</v>
      </c>
      <c r="CN189" s="300">
        <v>4.168832392776525</v>
      </c>
      <c r="CO189" s="306">
        <v>1.26</v>
      </c>
      <c r="CP189" s="307">
        <v>60.5</v>
      </c>
      <c r="CQ189" s="308">
        <v>0.6</v>
      </c>
      <c r="CR189" s="307">
        <v>24.7</v>
      </c>
      <c r="CS189" s="308">
        <v>25.6</v>
      </c>
    </row>
    <row r="190" ht="11.25" customHeight="1">
      <c r="A190" t="s" s="110">
        <v>238</v>
      </c>
      <c r="B190" t="s" s="110">
        <v>239</v>
      </c>
      <c r="C190" t="s" s="110">
        <v>128</v>
      </c>
      <c r="D190" s="174">
        <v>49</v>
      </c>
      <c r="E190" s="219">
        <v>27</v>
      </c>
      <c r="F190" t="s" s="118">
        <v>129</v>
      </c>
      <c r="G190" t="s" s="113">
        <v>129</v>
      </c>
      <c r="H190" s="176">
        <v>58.16</v>
      </c>
      <c r="I190" s="177">
        <v>1.547455295735901</v>
      </c>
      <c r="J190" s="423">
        <v>0.2142857142857143</v>
      </c>
      <c r="K190" s="311">
        <v>0.225</v>
      </c>
      <c r="L190" s="180">
        <v>5</v>
      </c>
      <c r="M190" s="179">
        <v>42802</v>
      </c>
      <c r="N190" s="179">
        <v>42804</v>
      </c>
      <c r="O190" s="179">
        <v>42821</v>
      </c>
      <c r="P190" t="s" s="173">
        <v>240</v>
      </c>
      <c r="Q190" t="s" s="390">
        <v>241</v>
      </c>
      <c r="R190" s="180">
        <v>0.9</v>
      </c>
      <c r="S190" s="181">
        <v>32.60869565217392</v>
      </c>
      <c r="T190" s="182">
        <v>46.76764200851882</v>
      </c>
      <c r="U190" s="177">
        <v>21.07246376811594</v>
      </c>
      <c r="V190" s="183">
        <v>12</v>
      </c>
      <c r="W190" s="176">
        <v>2.76</v>
      </c>
      <c r="X190" s="176">
        <v>3.83</v>
      </c>
      <c r="Y190" s="184">
        <v>5.09</v>
      </c>
      <c r="Z190" s="185">
        <v>2.3</v>
      </c>
      <c r="AA190" t="s" s="513">
        <v>143</v>
      </c>
      <c r="AB190" s="187">
        <v>7.4</v>
      </c>
      <c r="AC190" s="188">
        <v>5.72</v>
      </c>
      <c r="AD190" s="189">
        <v>-35.4</v>
      </c>
      <c r="AE190" s="189">
        <v>5.5</v>
      </c>
      <c r="AF190" s="190">
        <v>14</v>
      </c>
      <c r="AG190" s="191">
        <v>5896</v>
      </c>
      <c r="AH190" s="192">
        <v>2.8</v>
      </c>
      <c r="AI190" s="193">
        <v>0.04</v>
      </c>
      <c r="AJ190" t="s" s="338">
        <v>143</v>
      </c>
      <c r="AK190" s="195">
        <v>1.148448845054072</v>
      </c>
      <c r="AL190" s="196">
        <v>5</v>
      </c>
      <c r="AM190" s="196">
        <v>4.999300009333196</v>
      </c>
      <c r="AN190" s="196">
        <v>5.305990394709692</v>
      </c>
      <c r="AO190" s="197">
        <v>4.620136471520309</v>
      </c>
      <c r="AP190" s="194">
        <v>0.8571428571428571</v>
      </c>
      <c r="AQ190" s="194">
        <v>0.8163265306122448</v>
      </c>
      <c r="AR190" s="194">
        <v>0.7774538386783284</v>
      </c>
      <c r="AS190" s="194">
        <v>0.7404470359572399</v>
      </c>
      <c r="AT190" s="199"/>
      <c r="AU190" s="194">
        <v>0.6950996419670186</v>
      </c>
      <c r="AV190" s="194">
        <v>0.6618930568166885</v>
      </c>
      <c r="AW190" s="199"/>
      <c r="AX190" s="200">
        <v>0.6363724902517158</v>
      </c>
      <c r="AY190" s="201">
        <v>0.6187618068910915</v>
      </c>
      <c r="AZ190" s="202">
        <v>0.6139860283526171</v>
      </c>
      <c r="BA190" s="202">
        <v>0.5847343848044613</v>
      </c>
      <c r="BB190" s="202">
        <v>0.5456326980207021</v>
      </c>
      <c r="BC190" s="202">
        <v>0.5092173866648345</v>
      </c>
      <c r="BD190" s="202">
        <v>0.4647429490252916</v>
      </c>
      <c r="BE190" s="202">
        <v>0.3751971014288962</v>
      </c>
      <c r="BF190" s="202">
        <v>0.2978891863373417</v>
      </c>
      <c r="BG190" s="202">
        <v>0.2790845583420987</v>
      </c>
      <c r="BH190" s="202">
        <v>0.2575935549189639</v>
      </c>
      <c r="BI190" s="314">
        <v>0.2372964961304475</v>
      </c>
      <c r="BJ190" s="200">
        <v>9.968871602342839</v>
      </c>
      <c r="BK190" s="205">
        <v>5</v>
      </c>
      <c r="BL190" s="205">
        <v>5</v>
      </c>
      <c r="BM190" s="205">
        <v>4.997900041999159</v>
      </c>
      <c r="BN190" s="205">
        <v>6.523869565217399</v>
      </c>
      <c r="BO190" s="205">
        <v>5.016910935738461</v>
      </c>
      <c r="BP190" s="205">
        <v>4.010318949343339</v>
      </c>
      <c r="BQ190" s="206">
        <v>2.84611673902555</v>
      </c>
      <c r="BR190" s="207">
        <v>0.7778317938745838</v>
      </c>
      <c r="BS190" s="207">
        <v>5.002552322613574</v>
      </c>
      <c r="BT190" s="207">
        <v>7.166301969365407</v>
      </c>
      <c r="BU190" s="207">
        <v>7.151230949589715</v>
      </c>
      <c r="BV190" s="207">
        <v>9.569685292228636</v>
      </c>
      <c r="BW190" s="207">
        <v>23.86634844868736</v>
      </c>
      <c r="BX190" s="207">
        <v>25.95190380761521</v>
      </c>
      <c r="BY190" s="207">
        <v>6.737967914438503</v>
      </c>
      <c r="BZ190" s="207">
        <v>8.342989571263004</v>
      </c>
      <c r="CA190" s="208">
        <v>8.553459119496898</v>
      </c>
      <c r="CB190" s="205">
        <v>8.030316907088048</v>
      </c>
      <c r="CC190" s="205">
        <v>6.51517303650794</v>
      </c>
      <c r="CD190" t="s" s="110">
        <v>132</v>
      </c>
      <c r="CE190" s="209">
        <v>-14.21901807767035</v>
      </c>
      <c r="CF190" s="209">
        <v>6.853445690445593</v>
      </c>
      <c r="CG190" s="205">
        <v>61.31975594929665</v>
      </c>
      <c r="CH190" s="315">
        <v>0.9205714285714286</v>
      </c>
      <c r="CI190" s="211">
        <v>0.9732281142857142</v>
      </c>
      <c r="CJ190" s="212">
        <v>1.026755660571429</v>
      </c>
      <c r="CK190" s="212">
        <v>1.083227221902857</v>
      </c>
      <c r="CL190" s="210">
        <v>1.142804719107514</v>
      </c>
      <c r="CM190" s="211">
        <v>5.146587144438942</v>
      </c>
      <c r="CN190" s="208">
        <v>8.84901503514261</v>
      </c>
      <c r="CO190" s="213">
        <v>0.8</v>
      </c>
      <c r="CP190" s="214">
        <v>24.9</v>
      </c>
      <c r="CQ190" s="215">
        <v>-4</v>
      </c>
      <c r="CR190" s="216">
        <v>3.4</v>
      </c>
      <c r="CS190" s="217">
        <v>3.2</v>
      </c>
    </row>
    <row r="191" ht="11.25" customHeight="1">
      <c r="A191" t="s" s="116">
        <v>242</v>
      </c>
      <c r="B191" t="s" s="116">
        <v>243</v>
      </c>
      <c r="C191" t="s" s="116">
        <v>128</v>
      </c>
      <c r="D191" s="218">
        <v>25</v>
      </c>
      <c r="E191" s="219">
        <v>112</v>
      </c>
      <c r="F191" t="s" s="220">
        <v>55</v>
      </c>
      <c r="G191" t="s" s="221">
        <v>55</v>
      </c>
      <c r="H191" s="222">
        <v>55.29</v>
      </c>
      <c r="I191" s="223">
        <v>2.459757641526497</v>
      </c>
      <c r="J191" s="318">
        <v>0.32</v>
      </c>
      <c r="K191" s="318">
        <v>0.34</v>
      </c>
      <c r="L191" s="223">
        <v>6.25</v>
      </c>
      <c r="M191" s="226">
        <v>42992</v>
      </c>
      <c r="N191" s="226">
        <v>42993</v>
      </c>
      <c r="O191" s="226">
        <v>43018</v>
      </c>
      <c r="P191" t="s" s="227">
        <v>156</v>
      </c>
      <c r="Q191" s="85"/>
      <c r="R191" s="225">
        <v>1.36</v>
      </c>
      <c r="S191" s="228">
        <v>65.07177033492823</v>
      </c>
      <c r="T191" s="229">
        <v>44.2598665288066</v>
      </c>
      <c r="U191" s="223">
        <v>26.45454545454546</v>
      </c>
      <c r="V191" s="230">
        <v>12</v>
      </c>
      <c r="W191" s="222">
        <v>2.09</v>
      </c>
      <c r="X191" s="222">
        <v>2.64</v>
      </c>
      <c r="Y191" s="231">
        <v>6.22</v>
      </c>
      <c r="Z191" s="232">
        <v>1.77</v>
      </c>
      <c r="AA191" t="s" s="362">
        <v>143</v>
      </c>
      <c r="AB191" s="234">
        <v>5.9</v>
      </c>
      <c r="AC191" s="235">
        <v>5.77</v>
      </c>
      <c r="AD191" s="236">
        <v>3</v>
      </c>
      <c r="AE191" s="236">
        <v>10</v>
      </c>
      <c r="AF191" s="237">
        <v>7</v>
      </c>
      <c r="AG191" s="238">
        <v>2790</v>
      </c>
      <c r="AH191" s="239">
        <v>0.7</v>
      </c>
      <c r="AI191" s="240">
        <v>0.08</v>
      </c>
      <c r="AJ191" s="241">
        <v>1.521318419709106</v>
      </c>
      <c r="AK191" s="242">
        <v>0.9193411517955041</v>
      </c>
      <c r="AL191" s="243">
        <v>2.459016393442615</v>
      </c>
      <c r="AM191" s="243">
        <v>4.353201121161576</v>
      </c>
      <c r="AN191" s="243">
        <v>4.563955259127317</v>
      </c>
      <c r="AO191" s="244">
        <v>4.964376118934477</v>
      </c>
      <c r="AP191" s="241">
        <v>1.25</v>
      </c>
      <c r="AQ191" s="241">
        <v>1.22</v>
      </c>
      <c r="AR191" s="241">
        <v>1.14</v>
      </c>
      <c r="AS191" s="241">
        <v>1.1</v>
      </c>
      <c r="AT191" s="245"/>
      <c r="AU191" s="241">
        <v>1.06</v>
      </c>
      <c r="AV191" s="241">
        <v>1</v>
      </c>
      <c r="AW191" s="245"/>
      <c r="AX191" s="246">
        <v>0.92</v>
      </c>
      <c r="AY191" s="394">
        <v>0.88</v>
      </c>
      <c r="AZ191" s="248">
        <v>0.85</v>
      </c>
      <c r="BA191" s="248">
        <v>0.8100000000000001</v>
      </c>
      <c r="BB191" s="248">
        <v>0.77</v>
      </c>
      <c r="BC191" s="248">
        <v>0.73</v>
      </c>
      <c r="BD191" s="248">
        <v>0.66</v>
      </c>
      <c r="BE191" s="248">
        <v>0.595</v>
      </c>
      <c r="BF191" s="248">
        <v>0.55</v>
      </c>
      <c r="BG191" s="317">
        <v>0.54</v>
      </c>
      <c r="BH191" s="248">
        <v>0.51</v>
      </c>
      <c r="BI191" s="249">
        <v>0.47</v>
      </c>
      <c r="BJ191" s="246">
        <v>15.055</v>
      </c>
      <c r="BK191" s="250">
        <v>2.459016393442615</v>
      </c>
      <c r="BL191" s="250">
        <v>7.017543859649122</v>
      </c>
      <c r="BM191" s="250">
        <v>3.636363636363615</v>
      </c>
      <c r="BN191" s="250">
        <v>3.773584905660377</v>
      </c>
      <c r="BO191" s="250">
        <v>6.000000000000005</v>
      </c>
      <c r="BP191" s="250">
        <v>8.695652173913038</v>
      </c>
      <c r="BQ191" s="251">
        <v>4.545454545454541</v>
      </c>
      <c r="BR191" s="252">
        <v>3.529411764705892</v>
      </c>
      <c r="BS191" s="252">
        <v>4.938271604938271</v>
      </c>
      <c r="BT191" s="252">
        <v>5.194805194805197</v>
      </c>
      <c r="BU191" s="252">
        <v>5.47945205479452</v>
      </c>
      <c r="BV191" s="252">
        <v>10.6060606060606</v>
      </c>
      <c r="BW191" s="252">
        <v>10.92436974789917</v>
      </c>
      <c r="BX191" s="252">
        <v>8.18181818181818</v>
      </c>
      <c r="BY191" s="252">
        <v>1.85185185185186</v>
      </c>
      <c r="BZ191" s="252">
        <v>5.882352941176472</v>
      </c>
      <c r="CA191" s="253">
        <v>8.510638297872353</v>
      </c>
      <c r="CB191" s="250">
        <v>5.954508691788579</v>
      </c>
      <c r="CC191" s="250">
        <v>2.605028247100341</v>
      </c>
      <c r="CD191" t="s" s="116">
        <v>132</v>
      </c>
      <c r="CE191" s="254">
        <v>-19.43083255389164</v>
      </c>
      <c r="CF191" s="254">
        <v>7.023712900653813</v>
      </c>
      <c r="CG191" s="250">
        <v>58.62489721327992</v>
      </c>
      <c r="CH191" s="255">
        <v>1.32375</v>
      </c>
      <c r="CI191" s="256">
        <v>1.400130375</v>
      </c>
      <c r="CJ191" s="257">
        <v>1.5401434125</v>
      </c>
      <c r="CK191" s="257">
        <v>1.694157753750</v>
      </c>
      <c r="CL191" s="258">
        <v>1.863573529125</v>
      </c>
      <c r="CM191" s="256">
        <v>7.821755070375001</v>
      </c>
      <c r="CN191" s="253">
        <v>14.14678073860554</v>
      </c>
      <c r="CO191" s="259">
        <v>1.11</v>
      </c>
      <c r="CP191" s="260">
        <v>20.8</v>
      </c>
      <c r="CQ191" s="261">
        <v>-12.3</v>
      </c>
      <c r="CR191" s="262">
        <v>3.6</v>
      </c>
      <c r="CS191" s="263">
        <v>-0.3</v>
      </c>
    </row>
    <row r="192" ht="11.25" customHeight="1">
      <c r="A192" t="s" s="116">
        <v>244</v>
      </c>
      <c r="B192" t="s" s="116">
        <v>245</v>
      </c>
      <c r="C192" t="s" s="116">
        <v>128</v>
      </c>
      <c r="D192" s="218">
        <v>37</v>
      </c>
      <c r="E192" s="219">
        <v>70</v>
      </c>
      <c r="F192" t="s" s="220">
        <v>55</v>
      </c>
      <c r="G192" t="s" s="221">
        <v>129</v>
      </c>
      <c r="H192" s="222">
        <v>48.3</v>
      </c>
      <c r="I192" s="223">
        <v>2.732919254658385</v>
      </c>
      <c r="J192" s="224">
        <v>0.32</v>
      </c>
      <c r="K192" s="224">
        <v>0.33</v>
      </c>
      <c r="L192" s="225">
        <v>3.125</v>
      </c>
      <c r="M192" s="226">
        <v>42992</v>
      </c>
      <c r="N192" s="226">
        <v>42993</v>
      </c>
      <c r="O192" s="226">
        <v>43009</v>
      </c>
      <c r="P192" t="s" s="227">
        <v>177</v>
      </c>
      <c r="Q192" s="371"/>
      <c r="R192" s="225">
        <v>1.32</v>
      </c>
      <c r="S192" s="228">
        <v>48</v>
      </c>
      <c r="T192" s="229">
        <v>13.49008767288886</v>
      </c>
      <c r="U192" s="223">
        <v>17.56363636363636</v>
      </c>
      <c r="V192" s="230">
        <v>12</v>
      </c>
      <c r="W192" s="222">
        <v>2.75</v>
      </c>
      <c r="X192" s="222">
        <v>3.52</v>
      </c>
      <c r="Y192" s="231">
        <v>5.62</v>
      </c>
      <c r="Z192" s="232">
        <v>1.65</v>
      </c>
      <c r="AA192" s="233">
        <v>9.300000000000001</v>
      </c>
      <c r="AB192" s="234">
        <v>1.5</v>
      </c>
      <c r="AC192" s="235">
        <v>8.16</v>
      </c>
      <c r="AD192" s="236">
        <v>3.2</v>
      </c>
      <c r="AE192" s="236">
        <v>5</v>
      </c>
      <c r="AF192" s="237">
        <v>4</v>
      </c>
      <c r="AG192" s="372">
        <v>854</v>
      </c>
      <c r="AH192" s="239">
        <v>0.8</v>
      </c>
      <c r="AI192" s="240">
        <v>0.12</v>
      </c>
      <c r="AJ192" s="241">
        <v>0.7043169828196416</v>
      </c>
      <c r="AK192" s="242">
        <v>0.7959280151941145</v>
      </c>
      <c r="AL192" s="243">
        <v>3.305785123966953</v>
      </c>
      <c r="AM192" s="243">
        <v>2.818372270192615</v>
      </c>
      <c r="AN192" s="243">
        <v>2.253814345022853</v>
      </c>
      <c r="AO192" s="244">
        <v>2.831681134471919</v>
      </c>
      <c r="AP192" s="241">
        <v>1.25</v>
      </c>
      <c r="AQ192" s="241">
        <v>1.21</v>
      </c>
      <c r="AR192" s="241">
        <v>1.17273</v>
      </c>
      <c r="AS192" s="241">
        <v>1.15</v>
      </c>
      <c r="AT192" s="245"/>
      <c r="AU192" s="241">
        <v>1.131818181818182</v>
      </c>
      <c r="AV192" s="241">
        <v>1.118181818181818</v>
      </c>
      <c r="AW192" s="245"/>
      <c r="AX192" s="246">
        <v>1.1</v>
      </c>
      <c r="AY192" s="247">
        <v>1.090909090909091</v>
      </c>
      <c r="AZ192" s="248">
        <v>1.054545454545454</v>
      </c>
      <c r="BA192" s="248">
        <v>0.9818181818181818</v>
      </c>
      <c r="BB192" s="248">
        <v>0.9454545454545454</v>
      </c>
      <c r="BC192" s="248">
        <v>0.8727272727272726</v>
      </c>
      <c r="BD192" s="248">
        <v>0.7603272727272726</v>
      </c>
      <c r="BE192" s="248">
        <v>0.6461181818181817</v>
      </c>
      <c r="BF192" s="248">
        <v>0.5737090909090908</v>
      </c>
      <c r="BG192" s="248">
        <v>0.5464</v>
      </c>
      <c r="BH192" s="248">
        <v>0.5079090909090909</v>
      </c>
      <c r="BI192" s="249">
        <v>0.4854363636363636</v>
      </c>
      <c r="BJ192" s="246">
        <v>16.59808454545455</v>
      </c>
      <c r="BK192" s="250">
        <v>3.305785123966953</v>
      </c>
      <c r="BL192" s="250">
        <v>3.17805462467915</v>
      </c>
      <c r="BM192" s="250">
        <v>1.976521739130455</v>
      </c>
      <c r="BN192" s="250">
        <v>1.606425702811243</v>
      </c>
      <c r="BO192" s="250">
        <v>1.219512195121952</v>
      </c>
      <c r="BP192" s="250">
        <v>1.652892561983466</v>
      </c>
      <c r="BQ192" s="251">
        <v>0.8333333333333526</v>
      </c>
      <c r="BR192" s="252">
        <v>3.448275862068972</v>
      </c>
      <c r="BS192" s="252">
        <v>7.407407407407396</v>
      </c>
      <c r="BT192" s="252">
        <v>3.846153846153855</v>
      </c>
      <c r="BU192" s="252">
        <v>8.333333333333348</v>
      </c>
      <c r="BV192" s="252">
        <v>14.7831077526424</v>
      </c>
      <c r="BW192" s="252">
        <v>17.67619208419513</v>
      </c>
      <c r="BX192" s="252">
        <v>12.62122076440388</v>
      </c>
      <c r="BY192" s="252">
        <v>4.998003460668166</v>
      </c>
      <c r="BZ192" s="252">
        <v>7.578306783604805</v>
      </c>
      <c r="CA192" s="253">
        <v>4.629386868422025</v>
      </c>
      <c r="CB192" s="250">
        <v>5.829053731995679</v>
      </c>
      <c r="CC192" s="250">
        <v>4.850277950470594</v>
      </c>
      <c r="CD192" t="s" s="116">
        <v>132</v>
      </c>
      <c r="CE192" s="254">
        <v>-12.57690276395512</v>
      </c>
      <c r="CF192" s="254">
        <v>4.986733599681239</v>
      </c>
      <c r="CG192" s="250">
        <v>51.08548966646137</v>
      </c>
      <c r="CH192" s="255">
        <v>1.26875</v>
      </c>
      <c r="CI192" s="256">
        <v>1.37228</v>
      </c>
      <c r="CJ192" s="257">
        <v>1.440894</v>
      </c>
      <c r="CK192" s="257">
        <v>1.5129387</v>
      </c>
      <c r="CL192" s="258">
        <v>1.588585635</v>
      </c>
      <c r="CM192" s="256">
        <v>7.183448334999998</v>
      </c>
      <c r="CN192" s="253">
        <v>14.8725638405797</v>
      </c>
      <c r="CO192" s="259">
        <v>0.7</v>
      </c>
      <c r="CP192" s="260">
        <v>34.7</v>
      </c>
      <c r="CQ192" s="261">
        <v>-5.9</v>
      </c>
      <c r="CR192" s="262">
        <v>7</v>
      </c>
      <c r="CS192" s="263">
        <v>8.199999999999999</v>
      </c>
    </row>
    <row r="193" ht="11.25" customHeight="1">
      <c r="A193" t="s" s="227">
        <v>636</v>
      </c>
      <c r="B193" t="s" s="116">
        <v>637</v>
      </c>
      <c r="C193" t="s" s="116">
        <v>638</v>
      </c>
      <c r="D193" s="218">
        <v>14</v>
      </c>
      <c r="E193" s="219">
        <v>240</v>
      </c>
      <c r="F193" t="s" s="220">
        <v>129</v>
      </c>
      <c r="G193" t="s" s="221">
        <v>129</v>
      </c>
      <c r="H193" s="493">
        <v>65.59999999999999</v>
      </c>
      <c r="I193" s="223">
        <v>4.390243902439025</v>
      </c>
      <c r="J193" s="224">
        <v>0.695</v>
      </c>
      <c r="K193" s="224">
        <v>0.72</v>
      </c>
      <c r="L193" s="223">
        <v>3.597122302158273</v>
      </c>
      <c r="M193" s="226">
        <v>42793</v>
      </c>
      <c r="N193" s="226">
        <v>42795</v>
      </c>
      <c r="O193" s="226">
        <v>42809</v>
      </c>
      <c r="P193" t="s" s="227">
        <v>182</v>
      </c>
      <c r="Q193" s="85"/>
      <c r="R193" s="225">
        <v>2.88</v>
      </c>
      <c r="S193" s="228">
        <v>80.44692737430167</v>
      </c>
      <c r="T193" s="229">
        <v>61.43367610725519</v>
      </c>
      <c r="U193" s="223">
        <v>18.32402234636871</v>
      </c>
      <c r="V193" s="230">
        <v>12</v>
      </c>
      <c r="W193" s="222">
        <v>3.58</v>
      </c>
      <c r="X193" s="222">
        <v>4.37</v>
      </c>
      <c r="Y193" s="231">
        <v>1.81</v>
      </c>
      <c r="Z193" s="232">
        <v>3.2</v>
      </c>
      <c r="AA193" s="233">
        <v>17.2</v>
      </c>
      <c r="AB193" s="234">
        <v>2.1</v>
      </c>
      <c r="AC193" s="235">
        <v>50.62</v>
      </c>
      <c r="AD193" s="236">
        <v>1.5</v>
      </c>
      <c r="AE193" s="236">
        <v>4.2</v>
      </c>
      <c r="AF193" s="237">
        <v>10</v>
      </c>
      <c r="AG193" s="238">
        <v>2239</v>
      </c>
      <c r="AH193" s="239">
        <v>0.4</v>
      </c>
      <c r="AI193" s="240">
        <v>1.81</v>
      </c>
      <c r="AJ193" s="241">
        <v>6.054895417218272</v>
      </c>
      <c r="AK193" s="242">
        <v>1.057972901700472</v>
      </c>
      <c r="AL193" s="243">
        <v>5.303030303030298</v>
      </c>
      <c r="AM193" s="243">
        <v>8.441645950033671</v>
      </c>
      <c r="AN193" s="243">
        <v>9.082343125827407</v>
      </c>
      <c r="AO193" s="244">
        <v>8.584665175477957</v>
      </c>
      <c r="AP193" s="241">
        <v>2.78</v>
      </c>
      <c r="AQ193" s="241">
        <v>2.64</v>
      </c>
      <c r="AR193" s="241">
        <v>2.4</v>
      </c>
      <c r="AS193" s="241">
        <v>2.18</v>
      </c>
      <c r="AT193" s="245"/>
      <c r="AU193" s="241">
        <v>1.98</v>
      </c>
      <c r="AV193" s="241">
        <v>1.8</v>
      </c>
      <c r="AW193" s="245"/>
      <c r="AX193" s="246">
        <v>1.56</v>
      </c>
      <c r="AY193" s="247">
        <v>1.42</v>
      </c>
      <c r="AZ193" s="248">
        <v>1.34</v>
      </c>
      <c r="BA193" s="248">
        <v>1.28</v>
      </c>
      <c r="BB193" s="248">
        <v>1.22</v>
      </c>
      <c r="BC193" s="248">
        <v>1.1</v>
      </c>
      <c r="BD193" s="248">
        <v>0.9375</v>
      </c>
      <c r="BE193" s="317">
        <v>0</v>
      </c>
      <c r="BF193" s="317">
        <v>0</v>
      </c>
      <c r="BG193" s="317">
        <v>0</v>
      </c>
      <c r="BH193" s="317">
        <v>0</v>
      </c>
      <c r="BI193" s="401">
        <v>0</v>
      </c>
      <c r="BJ193" s="246">
        <v>22.6375</v>
      </c>
      <c r="BK193" s="250">
        <v>5.303030303030298</v>
      </c>
      <c r="BL193" s="250">
        <v>10</v>
      </c>
      <c r="BM193" s="250">
        <v>10.09174311926604</v>
      </c>
      <c r="BN193" s="250">
        <v>10.1010101010101</v>
      </c>
      <c r="BO193" s="250">
        <v>9.999999999999986</v>
      </c>
      <c r="BP193" s="250">
        <v>15.38461538461537</v>
      </c>
      <c r="BQ193" s="251">
        <v>9.859154929577475</v>
      </c>
      <c r="BR193" s="252">
        <v>5.970149253731338</v>
      </c>
      <c r="BS193" s="252">
        <v>4.6875</v>
      </c>
      <c r="BT193" s="252">
        <v>4.918032786885251</v>
      </c>
      <c r="BU193" s="252">
        <v>10.90909090909089</v>
      </c>
      <c r="BV193" s="252">
        <v>17.33333333333334</v>
      </c>
      <c r="BW193" s="252">
        <v>0</v>
      </c>
      <c r="BX193" s="252">
        <v>0</v>
      </c>
      <c r="BY193" s="252">
        <v>0</v>
      </c>
      <c r="BZ193" s="252">
        <v>0</v>
      </c>
      <c r="CA193" s="253">
        <v>0</v>
      </c>
      <c r="CB193" s="250">
        <v>6.738685889443534</v>
      </c>
      <c r="CC193" s="250">
        <v>5.397015226731859</v>
      </c>
      <c r="CD193" t="s" s="116">
        <v>152</v>
      </c>
      <c r="CE193" s="254">
        <v>-4.851435318102283</v>
      </c>
      <c r="CF193" s="254">
        <v>13.47258702826643</v>
      </c>
      <c r="CG193" s="250">
        <v>55.76665140091853</v>
      </c>
      <c r="CH193" s="255">
        <v>2.838379999999999</v>
      </c>
      <c r="CI193" s="256">
        <v>3.122218</v>
      </c>
      <c r="CJ193" s="257">
        <v>3.253351156</v>
      </c>
      <c r="CK193" s="257">
        <v>3.389991904552</v>
      </c>
      <c r="CL193" s="258">
        <v>3.532371564543184</v>
      </c>
      <c r="CM193" s="256">
        <v>16.13631262509518</v>
      </c>
      <c r="CN193" s="253">
        <v>24.59803753825485</v>
      </c>
      <c r="CO193" s="259">
        <v>0.48</v>
      </c>
      <c r="CP193" s="260">
        <v>9.9</v>
      </c>
      <c r="CQ193" s="261">
        <v>-22.3</v>
      </c>
      <c r="CR193" s="262">
        <v>-1.6</v>
      </c>
      <c r="CS193" s="263">
        <v>-4.9</v>
      </c>
    </row>
    <row r="194" ht="11.25" customHeight="1">
      <c r="A194" t="s" s="273">
        <v>246</v>
      </c>
      <c r="B194" t="s" s="146">
        <v>247</v>
      </c>
      <c r="C194" t="s" s="273">
        <v>248</v>
      </c>
      <c r="D194" s="267">
        <v>46</v>
      </c>
      <c r="E194" s="219">
        <v>40</v>
      </c>
      <c r="F194" t="s" s="151">
        <v>129</v>
      </c>
      <c r="G194" t="s" s="152">
        <v>129</v>
      </c>
      <c r="H194" s="516">
        <v>48.5</v>
      </c>
      <c r="I194" s="269">
        <v>2.556701030927835</v>
      </c>
      <c r="J194" s="270">
        <v>0.28</v>
      </c>
      <c r="K194" s="270">
        <v>0.31</v>
      </c>
      <c r="L194" s="269">
        <v>10.7142857142857</v>
      </c>
      <c r="M194" s="272">
        <v>42977</v>
      </c>
      <c r="N194" s="272">
        <v>42979</v>
      </c>
      <c r="O194" s="272">
        <v>43003</v>
      </c>
      <c r="P194" t="s" s="273">
        <v>249</v>
      </c>
      <c r="Q194" s="732"/>
      <c r="R194" s="271">
        <v>1.24</v>
      </c>
      <c r="S194" s="275">
        <v>51.66666666666667</v>
      </c>
      <c r="T194" s="276">
        <v>86.43586922406679</v>
      </c>
      <c r="U194" s="269">
        <v>20.20833333333334</v>
      </c>
      <c r="V194" s="277">
        <v>2</v>
      </c>
      <c r="W194" s="517">
        <v>2.4</v>
      </c>
      <c r="X194" t="s" s="518">
        <v>143</v>
      </c>
      <c r="Y194" s="519">
        <v>2.75</v>
      </c>
      <c r="Z194" s="520">
        <v>3.87</v>
      </c>
      <c r="AA194" t="s" s="521">
        <v>143</v>
      </c>
      <c r="AB194" t="s" s="522">
        <v>143</v>
      </c>
      <c r="AC194" t="s" s="521">
        <v>143</v>
      </c>
      <c r="AD194" t="s" s="518">
        <v>143</v>
      </c>
      <c r="AE194" t="s" s="518">
        <v>143</v>
      </c>
      <c r="AF194" s="284">
        <v>0</v>
      </c>
      <c r="AG194" s="523">
        <v>677</v>
      </c>
      <c r="AH194" t="s" s="518">
        <v>143</v>
      </c>
      <c r="AI194" t="s" s="518">
        <v>143</v>
      </c>
      <c r="AJ194" t="s" s="368">
        <v>143</v>
      </c>
      <c r="AK194" s="289">
        <v>1.136562391230627</v>
      </c>
      <c r="AL194" s="290">
        <v>12.76595744680853</v>
      </c>
      <c r="AM194" s="290">
        <v>20.8884673748599</v>
      </c>
      <c r="AN194" s="290">
        <v>17.66345631705113</v>
      </c>
      <c r="AO194" s="291">
        <v>15.5411233499692</v>
      </c>
      <c r="AP194" s="288">
        <v>1.06</v>
      </c>
      <c r="AQ194" s="288">
        <v>0.9399999999999999</v>
      </c>
      <c r="AR194" s="288">
        <v>0.76</v>
      </c>
      <c r="AS194" s="288">
        <v>0.6</v>
      </c>
      <c r="AT194" s="292"/>
      <c r="AU194" s="288">
        <v>0.53</v>
      </c>
      <c r="AV194" s="288">
        <v>0.47</v>
      </c>
      <c r="AW194" s="292"/>
      <c r="AX194" s="293">
        <v>0.41</v>
      </c>
      <c r="AY194" s="294">
        <v>0.36</v>
      </c>
      <c r="AZ194" s="295">
        <v>0.33</v>
      </c>
      <c r="BA194" s="295">
        <v>0.29</v>
      </c>
      <c r="BB194" s="295">
        <v>0.25</v>
      </c>
      <c r="BC194" s="295">
        <v>0.21</v>
      </c>
      <c r="BD194" s="295">
        <v>0.16</v>
      </c>
      <c r="BE194" s="295">
        <v>0.125</v>
      </c>
      <c r="BF194" s="295">
        <v>0.11</v>
      </c>
      <c r="BG194" s="295">
        <v>0.1</v>
      </c>
      <c r="BH194" s="295">
        <v>0.095</v>
      </c>
      <c r="BI194" s="296">
        <v>0.075</v>
      </c>
      <c r="BJ194" s="293">
        <v>6.875</v>
      </c>
      <c r="BK194" s="297">
        <v>12.76595744680853</v>
      </c>
      <c r="BL194" s="297">
        <v>23.68421052631577</v>
      </c>
      <c r="BM194" s="297">
        <v>26.66666666666668</v>
      </c>
      <c r="BN194" s="297">
        <v>13.20754716981132</v>
      </c>
      <c r="BO194" s="297">
        <v>12.76595744680853</v>
      </c>
      <c r="BP194" s="297">
        <v>14.63414634146341</v>
      </c>
      <c r="BQ194" s="298">
        <v>13.88888888888888</v>
      </c>
      <c r="BR194" s="299">
        <v>9.090909090909083</v>
      </c>
      <c r="BS194" s="299">
        <v>13.79310344827587</v>
      </c>
      <c r="BT194" s="299">
        <v>16</v>
      </c>
      <c r="BU194" s="299">
        <v>19.04761904761905</v>
      </c>
      <c r="BV194" s="299">
        <v>31.25</v>
      </c>
      <c r="BW194" s="299">
        <v>28</v>
      </c>
      <c r="BX194" s="299">
        <v>13.63636363636365</v>
      </c>
      <c r="BY194" s="299">
        <v>9.999999999999986</v>
      </c>
      <c r="BZ194" s="299">
        <v>5.263157894736836</v>
      </c>
      <c r="CA194" s="300">
        <v>26.66666666666668</v>
      </c>
      <c r="CB194" s="297">
        <v>17.08007025125496</v>
      </c>
      <c r="CC194" s="297">
        <v>7.264468061053823</v>
      </c>
      <c r="CD194" t="s" s="146">
        <v>178</v>
      </c>
      <c r="CE194" s="301">
        <v>0.01182401464562588</v>
      </c>
      <c r="CF194" s="301">
        <v>20.22015734797896</v>
      </c>
      <c r="CG194" s="297">
        <v>60.3925</v>
      </c>
      <c r="CH194" s="302">
        <v>1.0918</v>
      </c>
      <c r="CI194" s="303">
        <v>1.124554</v>
      </c>
      <c r="CJ194" s="304">
        <v>1.15829062</v>
      </c>
      <c r="CK194" s="304">
        <v>1.1930393386</v>
      </c>
      <c r="CL194" s="305">
        <v>1.228830518758</v>
      </c>
      <c r="CM194" s="303">
        <v>5.796514477358</v>
      </c>
      <c r="CN194" s="300">
        <v>11.95157624197526</v>
      </c>
      <c r="CO194" t="s" s="518">
        <v>143</v>
      </c>
      <c r="CP194" s="525">
        <v>34.7</v>
      </c>
      <c r="CQ194" s="526">
        <v>-3</v>
      </c>
      <c r="CR194" s="525">
        <v>3.2</v>
      </c>
      <c r="CS194" s="526">
        <v>4.1</v>
      </c>
    </row>
    <row r="195" ht="11.25" customHeight="1">
      <c r="A195" t="s" s="173">
        <v>250</v>
      </c>
      <c r="B195" t="s" s="110">
        <v>251</v>
      </c>
      <c r="C195" t="s" s="110">
        <v>160</v>
      </c>
      <c r="D195" s="174">
        <v>48</v>
      </c>
      <c r="E195" s="219">
        <v>29</v>
      </c>
      <c r="F195" t="s" s="118">
        <v>55</v>
      </c>
      <c r="G195" t="s" s="113">
        <v>55</v>
      </c>
      <c r="H195" s="176">
        <v>62.02</v>
      </c>
      <c r="I195" s="177">
        <v>1.918735891647855</v>
      </c>
      <c r="J195" s="311">
        <v>0.2825</v>
      </c>
      <c r="K195" s="311">
        <v>0.2975</v>
      </c>
      <c r="L195" s="180">
        <v>5.309734513274345</v>
      </c>
      <c r="M195" s="179">
        <v>42885</v>
      </c>
      <c r="N195" s="179">
        <v>42887</v>
      </c>
      <c r="O195" s="179">
        <v>42901</v>
      </c>
      <c r="P195" t="s" s="173">
        <v>182</v>
      </c>
      <c r="Q195" s="84"/>
      <c r="R195" s="180">
        <v>1.19</v>
      </c>
      <c r="S195" s="181">
        <v>59.5</v>
      </c>
      <c r="T195" s="182">
        <v>93.26102095927729</v>
      </c>
      <c r="U195" s="177">
        <v>31.01</v>
      </c>
      <c r="V195" s="183">
        <v>12</v>
      </c>
      <c r="W195" s="176">
        <v>2</v>
      </c>
      <c r="X195" s="176">
        <v>5.17</v>
      </c>
      <c r="Y195" s="184">
        <v>7.14</v>
      </c>
      <c r="Z195" s="185">
        <v>2.71</v>
      </c>
      <c r="AA195" s="186">
        <v>9.199999999999999</v>
      </c>
      <c r="AB195" s="187">
        <v>2.2</v>
      </c>
      <c r="AC195" s="188">
        <v>2.94</v>
      </c>
      <c r="AD195" s="189">
        <v>10</v>
      </c>
      <c r="AE195" s="189">
        <v>6</v>
      </c>
      <c r="AF195" s="190">
        <v>4</v>
      </c>
      <c r="AG195" s="393">
        <v>724</v>
      </c>
      <c r="AH195" s="192">
        <v>1.9</v>
      </c>
      <c r="AI195" s="193">
        <v>0.98</v>
      </c>
      <c r="AJ195" s="194">
        <v>0.3473562750440262</v>
      </c>
      <c r="AK195" s="195">
        <v>1.290978447705404</v>
      </c>
      <c r="AL195" s="196">
        <v>6.190476190476191</v>
      </c>
      <c r="AM195" s="196">
        <v>4.395776891336745</v>
      </c>
      <c r="AN195" s="196">
        <v>3.473562750440262</v>
      </c>
      <c r="AO195" s="197">
        <v>2.690643485655553</v>
      </c>
      <c r="AP195" s="194">
        <v>1.115</v>
      </c>
      <c r="AQ195" s="194">
        <v>1.05</v>
      </c>
      <c r="AR195" s="194">
        <v>1.01</v>
      </c>
      <c r="AS195" s="194">
        <v>0.98</v>
      </c>
      <c r="AT195" s="199"/>
      <c r="AU195" s="194">
        <v>0.96</v>
      </c>
      <c r="AV195" s="194">
        <v>0.9399999999999999</v>
      </c>
      <c r="AW195" s="199"/>
      <c r="AX195" s="200">
        <v>0.925</v>
      </c>
      <c r="AY195" s="201">
        <v>0.9</v>
      </c>
      <c r="AZ195" s="202">
        <v>0.88</v>
      </c>
      <c r="BA195" s="202">
        <v>0.865</v>
      </c>
      <c r="BB195" s="202">
        <v>0.855</v>
      </c>
      <c r="BC195" s="202">
        <v>0.845</v>
      </c>
      <c r="BD195" s="202">
        <v>0.835</v>
      </c>
      <c r="BE195" s="202">
        <v>0.825</v>
      </c>
      <c r="BF195" s="202">
        <v>0.8149999999999999</v>
      </c>
      <c r="BG195" s="202">
        <v>0.805</v>
      </c>
      <c r="BH195" s="202">
        <v>0.795</v>
      </c>
      <c r="BI195" s="314">
        <v>0.785</v>
      </c>
      <c r="BJ195" s="200">
        <v>16.185</v>
      </c>
      <c r="BK195" s="205">
        <v>6.190476190476191</v>
      </c>
      <c r="BL195" s="205">
        <v>3.960396039603964</v>
      </c>
      <c r="BM195" s="205">
        <v>3.061224489795911</v>
      </c>
      <c r="BN195" s="205">
        <v>2.083333333333326</v>
      </c>
      <c r="BO195" s="205">
        <v>2.127659574468077</v>
      </c>
      <c r="BP195" s="205">
        <v>1.621621621621605</v>
      </c>
      <c r="BQ195" s="206">
        <v>2.77777777777779</v>
      </c>
      <c r="BR195" s="207">
        <v>2.272727272727271</v>
      </c>
      <c r="BS195" s="207">
        <v>1.734104046242768</v>
      </c>
      <c r="BT195" s="207">
        <v>1.169590643274865</v>
      </c>
      <c r="BU195" s="207">
        <v>1.183431952662728</v>
      </c>
      <c r="BV195" s="207">
        <v>1.197604790419171</v>
      </c>
      <c r="BW195" s="207">
        <v>1.21212121212122</v>
      </c>
      <c r="BX195" s="207">
        <v>1.226993865030668</v>
      </c>
      <c r="BY195" s="207">
        <v>1.242236024844701</v>
      </c>
      <c r="BZ195" s="207">
        <v>1.257861635220126</v>
      </c>
      <c r="CA195" s="208">
        <v>1.273885350318471</v>
      </c>
      <c r="CB195" s="205">
        <v>2.093708577643461</v>
      </c>
      <c r="CC195" s="205">
        <v>1.287206279340214</v>
      </c>
      <c r="CD195" t="s" s="110">
        <v>161</v>
      </c>
      <c r="CE195" s="209">
        <v>-25.61770135791188</v>
      </c>
      <c r="CF195" s="209">
        <v>5.392298642088118</v>
      </c>
      <c r="CG195" s="205">
        <v>49.79595120441329</v>
      </c>
      <c r="CH195" s="315">
        <v>1.13953</v>
      </c>
      <c r="CI195" s="211">
        <v>1.173032182</v>
      </c>
      <c r="CJ195" s="212">
        <v>1.243414112920</v>
      </c>
      <c r="CK195" s="212">
        <v>1.3180189596952</v>
      </c>
      <c r="CL195" s="210">
        <v>1.397100097276912</v>
      </c>
      <c r="CM195" s="211">
        <v>6.271095351892112</v>
      </c>
      <c r="CN195" s="208">
        <v>10.11140817783314</v>
      </c>
      <c r="CO195" s="213">
        <v>0.08</v>
      </c>
      <c r="CP195" s="214">
        <v>26</v>
      </c>
      <c r="CQ195" s="215">
        <v>-3.3</v>
      </c>
      <c r="CR195" s="216">
        <v>5.7</v>
      </c>
      <c r="CS195" s="217">
        <v>11</v>
      </c>
    </row>
    <row r="196" ht="11.25" customHeight="1">
      <c r="A196" t="s" s="116">
        <v>252</v>
      </c>
      <c r="B196" t="s" s="116">
        <v>253</v>
      </c>
      <c r="C196" t="s" s="116">
        <v>194</v>
      </c>
      <c r="D196" s="218">
        <v>43</v>
      </c>
      <c r="E196" s="219">
        <v>54</v>
      </c>
      <c r="F196" t="s" s="220">
        <v>55</v>
      </c>
      <c r="G196" t="s" s="221">
        <v>141</v>
      </c>
      <c r="H196" s="222">
        <v>86.05</v>
      </c>
      <c r="I196" s="223">
        <v>3.207437536316096</v>
      </c>
      <c r="J196" s="224">
        <v>0.67</v>
      </c>
      <c r="K196" s="224">
        <v>0.6899999999999999</v>
      </c>
      <c r="L196" s="225">
        <v>2.985074626865658</v>
      </c>
      <c r="M196" s="226">
        <v>42779</v>
      </c>
      <c r="N196" s="226">
        <v>42781</v>
      </c>
      <c r="O196" s="226">
        <v>42809</v>
      </c>
      <c r="P196" t="s" s="227">
        <v>182</v>
      </c>
      <c r="Q196" s="85"/>
      <c r="R196" s="225">
        <v>2.76</v>
      </c>
      <c r="S196" s="228">
        <v>66.66666666666666</v>
      </c>
      <c r="T196" s="229">
        <v>29.3073749203927</v>
      </c>
      <c r="U196" s="223">
        <v>20.78502415458937</v>
      </c>
      <c r="V196" s="230">
        <v>12</v>
      </c>
      <c r="W196" s="222">
        <v>4.14</v>
      </c>
      <c r="X196" s="222">
        <v>6.43</v>
      </c>
      <c r="Y196" s="231">
        <v>2.21</v>
      </c>
      <c r="Z196" s="232">
        <v>1.81</v>
      </c>
      <c r="AA196" s="233">
        <v>8.800000000000001</v>
      </c>
      <c r="AB196" s="234">
        <v>1.8</v>
      </c>
      <c r="AC196" s="235">
        <v>4.14</v>
      </c>
      <c r="AD196" s="236">
        <v>2.9</v>
      </c>
      <c r="AE196" s="236">
        <v>3.23</v>
      </c>
      <c r="AF196" s="237">
        <v>18</v>
      </c>
      <c r="AG196" s="238">
        <v>26530</v>
      </c>
      <c r="AH196" s="239">
        <v>0.2</v>
      </c>
      <c r="AI196" s="240">
        <v>1.13</v>
      </c>
      <c r="AJ196" s="241">
        <v>0.7694809242333839</v>
      </c>
      <c r="AK196" s="242">
        <v>1.448244880514284</v>
      </c>
      <c r="AL196" s="243">
        <v>3.076923076923088</v>
      </c>
      <c r="AM196" s="243">
        <v>2.896332504339361</v>
      </c>
      <c r="AN196" s="243">
        <v>2.231494680276813</v>
      </c>
      <c r="AO196" s="244">
        <v>1.540826907314452</v>
      </c>
      <c r="AP196" s="241">
        <v>2.68</v>
      </c>
      <c r="AQ196" s="241">
        <v>2.6</v>
      </c>
      <c r="AR196" s="241">
        <v>2.52</v>
      </c>
      <c r="AS196" s="241">
        <v>2.46</v>
      </c>
      <c r="AT196" s="245"/>
      <c r="AU196" s="241">
        <v>2.42</v>
      </c>
      <c r="AV196" s="241">
        <v>2.4</v>
      </c>
      <c r="AW196" s="245"/>
      <c r="AX196" s="246">
        <v>2.38</v>
      </c>
      <c r="AY196" s="247">
        <v>2.36</v>
      </c>
      <c r="AZ196" s="248">
        <v>2.34</v>
      </c>
      <c r="BA196" s="248">
        <v>2.32</v>
      </c>
      <c r="BB196" s="248">
        <v>2.3</v>
      </c>
      <c r="BC196" s="248">
        <v>2.28</v>
      </c>
      <c r="BD196" s="248">
        <v>2.26</v>
      </c>
      <c r="BE196" s="248">
        <v>2.24</v>
      </c>
      <c r="BF196" s="248">
        <v>2.22</v>
      </c>
      <c r="BG196" s="248">
        <v>2.2</v>
      </c>
      <c r="BH196" s="248">
        <v>2.18</v>
      </c>
      <c r="BI196" s="249">
        <v>2.14</v>
      </c>
      <c r="BJ196" s="246">
        <v>42.3</v>
      </c>
      <c r="BK196" s="250">
        <v>3.076923076923088</v>
      </c>
      <c r="BL196" s="250">
        <v>3.174603174603186</v>
      </c>
      <c r="BM196" s="250">
        <v>2.439024390243905</v>
      </c>
      <c r="BN196" s="250">
        <v>1.652892561983466</v>
      </c>
      <c r="BO196" s="250">
        <v>0.8333333333333304</v>
      </c>
      <c r="BP196" s="250">
        <v>0.8403361344537785</v>
      </c>
      <c r="BQ196" s="251">
        <v>0.8474576271186418</v>
      </c>
      <c r="BR196" s="252">
        <v>0.8547008547008517</v>
      </c>
      <c r="BS196" s="252">
        <v>0.8620689655172376</v>
      </c>
      <c r="BT196" s="252">
        <v>0.8695652173912993</v>
      </c>
      <c r="BU196" s="252">
        <v>0.8771929824561431</v>
      </c>
      <c r="BV196" s="252">
        <v>0.8849557522123908</v>
      </c>
      <c r="BW196" s="252">
        <v>0.8928571428571175</v>
      </c>
      <c r="BX196" s="252">
        <v>0.9009009009008917</v>
      </c>
      <c r="BY196" s="252">
        <v>0.9090909090909038</v>
      </c>
      <c r="BZ196" s="252">
        <v>0.917431192660545</v>
      </c>
      <c r="CA196" s="253">
        <v>1.869158878504673</v>
      </c>
      <c r="CB196" s="250">
        <v>1.335440770291262</v>
      </c>
      <c r="CC196" s="250">
        <v>0.7889138248477137</v>
      </c>
      <c r="CD196" t="s" s="116">
        <v>161</v>
      </c>
      <c r="CE196" s="254">
        <v>-15.34609193799646</v>
      </c>
      <c r="CF196" s="254">
        <v>5.438932216592908</v>
      </c>
      <c r="CG196" s="250">
        <v>49.41287720087971</v>
      </c>
      <c r="CH196" s="255">
        <v>2.72824</v>
      </c>
      <c r="CI196" s="256">
        <v>2.841189136</v>
      </c>
      <c r="CJ196" s="257">
        <v>2.9329595450928</v>
      </c>
      <c r="CK196" s="257">
        <v>3.027694138399298</v>
      </c>
      <c r="CL196" s="258">
        <v>3.125488659069595</v>
      </c>
      <c r="CM196" s="256">
        <v>14.65557147856169</v>
      </c>
      <c r="CN196" s="253">
        <v>17.03146017264578</v>
      </c>
      <c r="CO196" s="259">
        <v>0.1</v>
      </c>
      <c r="CP196" s="260">
        <v>25.2</v>
      </c>
      <c r="CQ196" s="261">
        <v>-0.3</v>
      </c>
      <c r="CR196" s="262">
        <v>3</v>
      </c>
      <c r="CS196" s="263">
        <v>7.2</v>
      </c>
    </row>
    <row r="197" ht="11.25" customHeight="1">
      <c r="A197" t="s" s="227">
        <v>1294</v>
      </c>
      <c r="B197" t="s" s="116">
        <v>1295</v>
      </c>
      <c r="C197" t="s" s="227">
        <v>140</v>
      </c>
      <c r="D197" s="218">
        <v>6</v>
      </c>
      <c r="E197" s="85">
        <v>664</v>
      </c>
      <c r="F197" t="s" s="220">
        <v>129</v>
      </c>
      <c r="G197" t="s" s="221">
        <v>129</v>
      </c>
      <c r="H197" s="493">
        <v>25.73</v>
      </c>
      <c r="I197" s="223">
        <v>1.554605518849592</v>
      </c>
      <c r="J197" s="224">
        <v>0.09</v>
      </c>
      <c r="K197" s="224">
        <v>0.1</v>
      </c>
      <c r="L197" s="223">
        <v>11.11111111111112</v>
      </c>
      <c r="M197" s="226">
        <v>42907</v>
      </c>
      <c r="N197" s="226">
        <v>42909</v>
      </c>
      <c r="O197" s="226">
        <v>42923</v>
      </c>
      <c r="P197" t="s" s="227">
        <v>1296</v>
      </c>
      <c r="Q197" s="546"/>
      <c r="R197" s="225">
        <v>0.4</v>
      </c>
      <c r="S197" s="228">
        <v>30.3030303030303</v>
      </c>
      <c r="T197" s="229">
        <v>23.83069249600602</v>
      </c>
      <c r="U197" s="223">
        <v>19.49242424242424</v>
      </c>
      <c r="V197" s="230">
        <v>12</v>
      </c>
      <c r="W197" s="222">
        <v>1.32</v>
      </c>
      <c r="X197" s="222">
        <v>1.95</v>
      </c>
      <c r="Y197" s="231">
        <v>0.83</v>
      </c>
      <c r="Z197" s="232">
        <v>1.77</v>
      </c>
      <c r="AA197" s="233">
        <v>10.7</v>
      </c>
      <c r="AB197" s="234">
        <v>-19.3</v>
      </c>
      <c r="AC197" s="235">
        <v>3.09</v>
      </c>
      <c r="AD197" s="236">
        <v>-10.8</v>
      </c>
      <c r="AE197" s="236">
        <v>10</v>
      </c>
      <c r="AF197" s="237">
        <v>6</v>
      </c>
      <c r="AG197" s="238">
        <v>2409</v>
      </c>
      <c r="AH197" s="239">
        <v>1.2</v>
      </c>
      <c r="AI197" s="240">
        <v>0.26</v>
      </c>
      <c r="AJ197" t="s" s="265">
        <v>143</v>
      </c>
      <c r="AK197" t="s" s="265">
        <v>143</v>
      </c>
      <c r="AL197" s="243">
        <v>13.33333333333335</v>
      </c>
      <c r="AM197" s="243">
        <v>13.91572897852535</v>
      </c>
      <c r="AN197" t="s" s="265">
        <v>143</v>
      </c>
      <c r="AO197" t="s" s="265">
        <v>143</v>
      </c>
      <c r="AP197" s="241">
        <v>0.34</v>
      </c>
      <c r="AQ197" s="241">
        <v>0.3</v>
      </c>
      <c r="AR197" s="241">
        <v>0.26</v>
      </c>
      <c r="AS197" s="241">
        <v>0.23</v>
      </c>
      <c r="AT197" s="245"/>
      <c r="AU197" s="241">
        <v>0.1</v>
      </c>
      <c r="AV197" s="321">
        <v>0</v>
      </c>
      <c r="AW197" s="245"/>
      <c r="AX197" s="583">
        <v>0</v>
      </c>
      <c r="AY197" s="394">
        <v>0</v>
      </c>
      <c r="AZ197" s="317">
        <v>0</v>
      </c>
      <c r="BA197" s="317">
        <v>0</v>
      </c>
      <c r="BB197" s="317">
        <v>0</v>
      </c>
      <c r="BC197" s="317">
        <v>0</v>
      </c>
      <c r="BD197" s="317">
        <v>0</v>
      </c>
      <c r="BE197" s="317">
        <v>0</v>
      </c>
      <c r="BF197" s="317">
        <v>0</v>
      </c>
      <c r="BG197" s="317">
        <v>0</v>
      </c>
      <c r="BH197" s="317">
        <v>0</v>
      </c>
      <c r="BI197" s="401">
        <v>0</v>
      </c>
      <c r="BJ197" s="246">
        <v>1.23</v>
      </c>
      <c r="BK197" s="250">
        <v>13.33333333333335</v>
      </c>
      <c r="BL197" s="250">
        <v>15.38461538461537</v>
      </c>
      <c r="BM197" s="250">
        <v>13.04347826086956</v>
      </c>
      <c r="BN197" s="250">
        <v>130</v>
      </c>
      <c r="BO197" s="250">
        <v>0</v>
      </c>
      <c r="BP197" s="250">
        <v>0</v>
      </c>
      <c r="BQ197" s="251">
        <v>0</v>
      </c>
      <c r="BR197" s="252">
        <v>0</v>
      </c>
      <c r="BS197" s="252">
        <v>0</v>
      </c>
      <c r="BT197" s="252">
        <v>0</v>
      </c>
      <c r="BU197" s="252">
        <v>0</v>
      </c>
      <c r="BV197" s="252">
        <v>0</v>
      </c>
      <c r="BW197" s="252">
        <v>0</v>
      </c>
      <c r="BX197" s="252">
        <v>0</v>
      </c>
      <c r="BY197" s="252">
        <v>0</v>
      </c>
      <c r="BZ197" s="252">
        <v>0</v>
      </c>
      <c r="CA197" s="253">
        <v>0</v>
      </c>
      <c r="CB197" s="250">
        <v>10.10361335169519</v>
      </c>
      <c r="CC197" s="250">
        <v>30.43719227072143</v>
      </c>
      <c r="CD197" t="s" s="116">
        <v>137</v>
      </c>
      <c r="CE197" t="s" s="402">
        <v>143</v>
      </c>
      <c r="CF197" t="s" s="402">
        <v>143</v>
      </c>
      <c r="CG197" s="250">
        <v>57.57545454545455</v>
      </c>
      <c r="CH197" s="255">
        <v>0.3434</v>
      </c>
      <c r="CI197" s="256">
        <v>0.35401106</v>
      </c>
      <c r="CJ197" s="257">
        <v>0.389412166</v>
      </c>
      <c r="CK197" s="257">
        <v>0.4283533826000001</v>
      </c>
      <c r="CL197" s="258">
        <v>0.4711887208600001</v>
      </c>
      <c r="CM197" s="256">
        <v>1.986365329460</v>
      </c>
      <c r="CN197" s="253">
        <v>7.720036259075011</v>
      </c>
      <c r="CO197" s="259">
        <v>1.13</v>
      </c>
      <c r="CP197" s="260">
        <v>27.7</v>
      </c>
      <c r="CQ197" s="261">
        <v>-12.2</v>
      </c>
      <c r="CR197" s="260">
        <v>3.1</v>
      </c>
      <c r="CS197" s="261">
        <v>8.300000000000001</v>
      </c>
    </row>
    <row r="198" ht="11.25" customHeight="1">
      <c r="A198" t="s" s="227">
        <v>1297</v>
      </c>
      <c r="B198" t="s" s="116">
        <v>1298</v>
      </c>
      <c r="C198" t="s" s="227">
        <v>1224</v>
      </c>
      <c r="D198" s="218">
        <v>6</v>
      </c>
      <c r="E198" s="85">
        <v>599</v>
      </c>
      <c r="F198" t="s" s="220">
        <v>129</v>
      </c>
      <c r="G198" t="s" s="221">
        <v>129</v>
      </c>
      <c r="H198" s="493">
        <v>34.06</v>
      </c>
      <c r="I198" s="223">
        <v>1.056958308866706</v>
      </c>
      <c r="J198" s="224">
        <v>0.08</v>
      </c>
      <c r="K198" s="224">
        <v>0.09</v>
      </c>
      <c r="L198" s="223">
        <v>12.5</v>
      </c>
      <c r="M198" s="323">
        <v>42695</v>
      </c>
      <c r="N198" s="323">
        <v>42697</v>
      </c>
      <c r="O198" s="323">
        <v>42719</v>
      </c>
      <c r="P198" t="s" s="227">
        <v>182</v>
      </c>
      <c r="Q198" s="85"/>
      <c r="R198" s="225">
        <v>0.36</v>
      </c>
      <c r="S198" s="228">
        <v>40.44943820224719</v>
      </c>
      <c r="T198" s="229">
        <v>125.5130369572963</v>
      </c>
      <c r="U198" s="223">
        <v>38.26966292134831</v>
      </c>
      <c r="V198" s="230">
        <v>12</v>
      </c>
      <c r="W198" s="222">
        <v>0.89</v>
      </c>
      <c r="X198" s="222">
        <v>3.88</v>
      </c>
      <c r="Y198" s="231">
        <v>0.1</v>
      </c>
      <c r="Z198" s="232">
        <v>2.99</v>
      </c>
      <c r="AA198" s="233">
        <v>7.8</v>
      </c>
      <c r="AB198" s="234">
        <v>5.5</v>
      </c>
      <c r="AC198" s="235">
        <v>18.09</v>
      </c>
      <c r="AD198" s="236">
        <v>15.8</v>
      </c>
      <c r="AE198" s="236">
        <v>9.9</v>
      </c>
      <c r="AF198" s="237">
        <v>5</v>
      </c>
      <c r="AG198" s="238">
        <v>1585</v>
      </c>
      <c r="AH198" s="239">
        <v>0.9</v>
      </c>
      <c r="AI198" s="240">
        <v>0.62</v>
      </c>
      <c r="AJ198" s="241">
        <v>3.206922802381235</v>
      </c>
      <c r="AK198" t="s" s="265">
        <v>143</v>
      </c>
      <c r="AL198" s="243">
        <v>20</v>
      </c>
      <c r="AM198" s="243">
        <v>18.66307909260292</v>
      </c>
      <c r="AN198" s="243">
        <v>50.66938027762351</v>
      </c>
      <c r="AO198" t="s" s="265">
        <v>143</v>
      </c>
      <c r="AP198" s="241">
        <v>0.33</v>
      </c>
      <c r="AQ198" s="241">
        <v>0.275</v>
      </c>
      <c r="AR198" s="241">
        <v>0.23</v>
      </c>
      <c r="AS198" s="241">
        <v>0.1975</v>
      </c>
      <c r="AT198" s="245"/>
      <c r="AU198" s="241">
        <v>0.175</v>
      </c>
      <c r="AV198" s="241">
        <v>0.0425</v>
      </c>
      <c r="AW198" s="245"/>
      <c r="AX198" s="583">
        <v>0</v>
      </c>
      <c r="AY198" s="394">
        <v>0</v>
      </c>
      <c r="AZ198" s="317">
        <v>0</v>
      </c>
      <c r="BA198" s="317">
        <v>0</v>
      </c>
      <c r="BB198" s="317">
        <v>0</v>
      </c>
      <c r="BC198" s="317">
        <v>0</v>
      </c>
      <c r="BD198" s="317">
        <v>0</v>
      </c>
      <c r="BE198" s="317">
        <v>0</v>
      </c>
      <c r="BF198" s="317">
        <v>0</v>
      </c>
      <c r="BG198" s="317">
        <v>0</v>
      </c>
      <c r="BH198" s="317">
        <v>0</v>
      </c>
      <c r="BI198" s="401">
        <v>0</v>
      </c>
      <c r="BJ198" s="246">
        <v>1.25</v>
      </c>
      <c r="BK198" s="250">
        <v>20</v>
      </c>
      <c r="BL198" s="250">
        <v>19.56521739130434</v>
      </c>
      <c r="BM198" s="250">
        <v>16.45569620253164</v>
      </c>
      <c r="BN198" s="250">
        <v>12.85714285714288</v>
      </c>
      <c r="BO198" s="580">
        <v>311.7647058823529</v>
      </c>
      <c r="BP198" s="250">
        <v>0</v>
      </c>
      <c r="BQ198" s="251">
        <v>0</v>
      </c>
      <c r="BR198" s="252">
        <v>0</v>
      </c>
      <c r="BS198" s="252">
        <v>0</v>
      </c>
      <c r="BT198" s="252">
        <v>0</v>
      </c>
      <c r="BU198" s="252">
        <v>0</v>
      </c>
      <c r="BV198" s="252">
        <v>0</v>
      </c>
      <c r="BW198" s="252">
        <v>0</v>
      </c>
      <c r="BX198" s="252">
        <v>0</v>
      </c>
      <c r="BY198" s="252">
        <v>0</v>
      </c>
      <c r="BZ198" s="252">
        <v>0</v>
      </c>
      <c r="CA198" s="253">
        <v>0</v>
      </c>
      <c r="CB198" s="250">
        <v>22.39075072549011</v>
      </c>
      <c r="CC198" s="250">
        <v>72.71752293820826</v>
      </c>
      <c r="CD198" t="s" s="116">
        <v>302</v>
      </c>
      <c r="CE198" s="254">
        <v>13.4566756651419</v>
      </c>
      <c r="CF198" s="254">
        <v>51.72633858649021</v>
      </c>
      <c r="CG198" s="250">
        <v>63.96808988764045</v>
      </c>
      <c r="CH198" s="255">
        <v>0.34815</v>
      </c>
      <c r="CI198" s="256">
        <v>0.3829650000000001</v>
      </c>
      <c r="CJ198" s="257">
        <v>0.4208785350000001</v>
      </c>
      <c r="CK198" s="257">
        <v>0.462545509965</v>
      </c>
      <c r="CL198" s="258">
        <v>0.508337515451535</v>
      </c>
      <c r="CM198" s="256">
        <v>2.122876560416535</v>
      </c>
      <c r="CN198" s="253">
        <v>6.232755608973973</v>
      </c>
      <c r="CO198" s="259">
        <v>0.99</v>
      </c>
      <c r="CP198" s="260">
        <v>30.6</v>
      </c>
      <c r="CQ198" s="261">
        <v>-22.8</v>
      </c>
      <c r="CR198" s="260">
        <v>11.8</v>
      </c>
      <c r="CS198" s="261">
        <v>3.4</v>
      </c>
    </row>
    <row r="199" ht="11.25" customHeight="1">
      <c r="A199" t="s" s="273">
        <v>1299</v>
      </c>
      <c r="B199" t="s" s="146">
        <v>1300</v>
      </c>
      <c r="C199" t="s" s="273">
        <v>1075</v>
      </c>
      <c r="D199" s="267">
        <v>7</v>
      </c>
      <c r="E199" s="85">
        <v>530</v>
      </c>
      <c r="F199" t="s" s="151">
        <v>129</v>
      </c>
      <c r="G199" t="s" s="152">
        <v>129</v>
      </c>
      <c r="H199" s="496">
        <v>110.75</v>
      </c>
      <c r="I199" s="269">
        <v>3.250564334085779</v>
      </c>
      <c r="J199" s="270">
        <v>0.8</v>
      </c>
      <c r="K199" s="270">
        <v>0.9</v>
      </c>
      <c r="L199" s="269">
        <v>12.5</v>
      </c>
      <c r="M199" s="272">
        <v>42914</v>
      </c>
      <c r="N199" s="272">
        <v>42916</v>
      </c>
      <c r="O199" s="272">
        <v>42933</v>
      </c>
      <c r="P199" t="s" s="273">
        <v>268</v>
      </c>
      <c r="Q199" t="s" s="273">
        <v>131</v>
      </c>
      <c r="R199" s="271">
        <v>3.6</v>
      </c>
      <c r="S199" s="275">
        <v>206.8965517241379</v>
      </c>
      <c r="T199" s="276">
        <v>493.4589173565752</v>
      </c>
      <c r="U199" s="269">
        <v>63.64942528735632</v>
      </c>
      <c r="V199" s="277">
        <v>12</v>
      </c>
      <c r="W199" s="268">
        <v>1.74</v>
      </c>
      <c r="X199" s="268">
        <v>2.9</v>
      </c>
      <c r="Y199" s="278">
        <v>11.94</v>
      </c>
      <c r="Z199" s="279">
        <v>12.45</v>
      </c>
      <c r="AA199" t="s" s="538">
        <v>143</v>
      </c>
      <c r="AB199" s="281">
        <v>50</v>
      </c>
      <c r="AC199" s="282">
        <v>16.83</v>
      </c>
      <c r="AD199" s="283">
        <v>53.6</v>
      </c>
      <c r="AE199" s="283">
        <v>22</v>
      </c>
      <c r="AF199" s="284">
        <v>12</v>
      </c>
      <c r="AG199" s="285">
        <v>5310</v>
      </c>
      <c r="AH199" s="286">
        <v>0.9</v>
      </c>
      <c r="AI199" t="s" s="569">
        <v>143</v>
      </c>
      <c r="AJ199" s="288">
        <v>0.605493184651912</v>
      </c>
      <c r="AK199" t="s" s="368">
        <v>143</v>
      </c>
      <c r="AL199" s="290">
        <v>26.19047619047621</v>
      </c>
      <c r="AM199" s="290">
        <v>25.2095251407024</v>
      </c>
      <c r="AN199" s="290">
        <v>32.45443469734249</v>
      </c>
      <c r="AO199" t="s" s="368">
        <v>143</v>
      </c>
      <c r="AP199" s="288">
        <v>2.12</v>
      </c>
      <c r="AQ199" s="288">
        <v>1.68</v>
      </c>
      <c r="AR199" s="288">
        <v>1.4</v>
      </c>
      <c r="AS199" s="288">
        <v>1.08</v>
      </c>
      <c r="AT199" s="292"/>
      <c r="AU199" s="288">
        <v>0.72</v>
      </c>
      <c r="AV199" s="288">
        <v>0.52</v>
      </c>
      <c r="AW199" s="292"/>
      <c r="AX199" s="524">
        <v>0</v>
      </c>
      <c r="AY199" s="403">
        <v>0</v>
      </c>
      <c r="AZ199" s="426">
        <v>0</v>
      </c>
      <c r="BA199" s="426">
        <v>0</v>
      </c>
      <c r="BB199" s="426">
        <v>0</v>
      </c>
      <c r="BC199" s="426">
        <v>0</v>
      </c>
      <c r="BD199" s="426">
        <v>0</v>
      </c>
      <c r="BE199" s="426">
        <v>0</v>
      </c>
      <c r="BF199" s="426">
        <v>0</v>
      </c>
      <c r="BG199" s="426">
        <v>0</v>
      </c>
      <c r="BH199" s="426">
        <v>0</v>
      </c>
      <c r="BI199" s="494">
        <v>0</v>
      </c>
      <c r="BJ199" s="293">
        <v>7.52</v>
      </c>
      <c r="BK199" s="297">
        <v>26.19047619047621</v>
      </c>
      <c r="BL199" s="297">
        <v>20</v>
      </c>
      <c r="BM199" s="297">
        <v>29.6296296296296</v>
      </c>
      <c r="BN199" s="297">
        <v>50</v>
      </c>
      <c r="BO199" s="297">
        <v>38.46153846153846</v>
      </c>
      <c r="BP199" s="297">
        <v>0</v>
      </c>
      <c r="BQ199" s="615">
        <v>0</v>
      </c>
      <c r="BR199" s="299">
        <v>0</v>
      </c>
      <c r="BS199" s="299">
        <v>0</v>
      </c>
      <c r="BT199" s="299">
        <v>0</v>
      </c>
      <c r="BU199" s="299">
        <v>0</v>
      </c>
      <c r="BV199" s="299">
        <v>0</v>
      </c>
      <c r="BW199" s="299">
        <v>0</v>
      </c>
      <c r="BX199" s="299">
        <v>0</v>
      </c>
      <c r="BY199" s="299">
        <v>0</v>
      </c>
      <c r="BZ199" s="299">
        <v>0</v>
      </c>
      <c r="CA199" s="300">
        <v>0</v>
      </c>
      <c r="CB199" s="297">
        <v>9.663626134214368</v>
      </c>
      <c r="CC199" s="297">
        <v>16.00659706799139</v>
      </c>
      <c r="CD199" t="s" s="146">
        <v>285</v>
      </c>
      <c r="CE199" s="301">
        <v>-27.94442625592806</v>
      </c>
      <c r="CF199" s="301">
        <v>35.70499903142827</v>
      </c>
      <c r="CG199" s="297">
        <v>53.16687053837155</v>
      </c>
      <c r="CH199" s="302">
        <v>2.332</v>
      </c>
      <c r="CI199" s="303">
        <v>2.5652</v>
      </c>
      <c r="CJ199" s="304">
        <v>2.82172</v>
      </c>
      <c r="CK199" s="304">
        <v>3.103892000000001</v>
      </c>
      <c r="CL199" s="305">
        <v>3.414281200000001</v>
      </c>
      <c r="CM199" s="303">
        <v>14.2370932</v>
      </c>
      <c r="CN199" s="300">
        <v>12.85516316027088</v>
      </c>
      <c r="CO199" s="306">
        <v>0.46</v>
      </c>
      <c r="CP199" s="307">
        <v>70.90000000000001</v>
      </c>
      <c r="CQ199" s="308">
        <v>-8.4</v>
      </c>
      <c r="CR199" s="307">
        <v>-2.3</v>
      </c>
      <c r="CS199" s="308">
        <v>9.4</v>
      </c>
    </row>
    <row r="200" ht="11.25" customHeight="1">
      <c r="A200" t="s" s="110">
        <v>1301</v>
      </c>
      <c r="B200" t="s" s="110">
        <v>1302</v>
      </c>
      <c r="C200" t="s" s="173">
        <v>525</v>
      </c>
      <c r="D200" s="174">
        <v>7</v>
      </c>
      <c r="E200" s="85">
        <v>484</v>
      </c>
      <c r="F200" t="s" s="118">
        <v>129</v>
      </c>
      <c r="G200" t="s" s="113">
        <v>129</v>
      </c>
      <c r="H200" s="495">
        <v>31.31</v>
      </c>
      <c r="I200" s="177">
        <v>1.98019801980198</v>
      </c>
      <c r="J200" s="311">
        <v>0.135</v>
      </c>
      <c r="K200" s="311">
        <v>0.155</v>
      </c>
      <c r="L200" s="177">
        <v>14.81481481481481</v>
      </c>
      <c r="M200" s="179">
        <v>42790</v>
      </c>
      <c r="N200" s="179">
        <v>42794</v>
      </c>
      <c r="O200" s="179">
        <v>42825</v>
      </c>
      <c r="P200" t="s" s="173">
        <v>434</v>
      </c>
      <c r="Q200" s="492"/>
      <c r="R200" s="180">
        <v>0.62</v>
      </c>
      <c r="S200" s="181">
        <v>26.83982683982684</v>
      </c>
      <c r="T200" s="182">
        <v>5.281774511318171</v>
      </c>
      <c r="U200" s="177">
        <v>13.55411255411255</v>
      </c>
      <c r="V200" s="183">
        <v>12</v>
      </c>
      <c r="W200" s="176">
        <v>2.31</v>
      </c>
      <c r="X200" s="176">
        <v>1.67</v>
      </c>
      <c r="Y200" s="184">
        <v>2.86</v>
      </c>
      <c r="Z200" s="185">
        <v>1.84</v>
      </c>
      <c r="AA200" s="186">
        <v>15.3</v>
      </c>
      <c r="AB200" s="187">
        <v>224</v>
      </c>
      <c r="AC200" s="188">
        <v>7.74</v>
      </c>
      <c r="AD200" s="189">
        <v>12.7</v>
      </c>
      <c r="AE200" s="189">
        <v>8.140000000000001</v>
      </c>
      <c r="AF200" s="190">
        <v>16</v>
      </c>
      <c r="AG200" s="191">
        <v>28449</v>
      </c>
      <c r="AH200" s="192">
        <v>0.1</v>
      </c>
      <c r="AI200" s="193">
        <v>0.31</v>
      </c>
      <c r="AJ200" s="194">
        <v>1.506755103677887</v>
      </c>
      <c r="AK200" t="s" s="338">
        <v>143</v>
      </c>
      <c r="AL200" s="196">
        <v>12.5</v>
      </c>
      <c r="AM200" s="196">
        <v>11.45760779590614</v>
      </c>
      <c r="AN200" s="196">
        <v>19.13578981670916</v>
      </c>
      <c r="AO200" t="s" s="338">
        <v>143</v>
      </c>
      <c r="AP200" s="194">
        <v>0.54</v>
      </c>
      <c r="AQ200" s="194">
        <v>0.48</v>
      </c>
      <c r="AR200" s="198">
        <v>0.4</v>
      </c>
      <c r="AS200" s="194">
        <v>0.39</v>
      </c>
      <c r="AT200" s="199"/>
      <c r="AU200" s="194">
        <v>0.315</v>
      </c>
      <c r="AV200" s="194">
        <v>0.225</v>
      </c>
      <c r="AW200" s="199"/>
      <c r="AX200" s="398">
        <v>0.2</v>
      </c>
      <c r="AY200" s="370">
        <v>0.2</v>
      </c>
      <c r="AZ200" s="202">
        <v>0.2</v>
      </c>
      <c r="BA200" s="202">
        <v>0.1</v>
      </c>
      <c r="BB200" s="203">
        <v>0</v>
      </c>
      <c r="BC200" s="203">
        <v>0</v>
      </c>
      <c r="BD200" s="203">
        <v>0</v>
      </c>
      <c r="BE200" s="203">
        <v>0</v>
      </c>
      <c r="BF200" s="203">
        <v>0</v>
      </c>
      <c r="BG200" s="203">
        <v>0.12</v>
      </c>
      <c r="BH200" s="203">
        <v>0.24</v>
      </c>
      <c r="BI200" s="204">
        <v>0.24</v>
      </c>
      <c r="BJ200" s="200">
        <v>3.65</v>
      </c>
      <c r="BK200" s="205">
        <v>12.5</v>
      </c>
      <c r="BL200" s="205">
        <v>20</v>
      </c>
      <c r="BM200" s="205">
        <v>2.564102564102577</v>
      </c>
      <c r="BN200" s="205">
        <v>23.80952380952381</v>
      </c>
      <c r="BO200" s="205">
        <v>40</v>
      </c>
      <c r="BP200" s="205">
        <v>12.5</v>
      </c>
      <c r="BQ200" s="206">
        <v>0</v>
      </c>
      <c r="BR200" s="207">
        <v>0</v>
      </c>
      <c r="BS200" s="207">
        <v>100</v>
      </c>
      <c r="BT200" s="207">
        <v>0</v>
      </c>
      <c r="BU200" s="207">
        <v>0</v>
      </c>
      <c r="BV200" s="207">
        <v>0</v>
      </c>
      <c r="BW200" s="207">
        <v>0</v>
      </c>
      <c r="BX200" s="207">
        <v>0</v>
      </c>
      <c r="BY200" s="207">
        <v>0</v>
      </c>
      <c r="BZ200" s="207">
        <v>0</v>
      </c>
      <c r="CA200" s="208">
        <v>0</v>
      </c>
      <c r="CB200" s="205">
        <v>12.43374272786038</v>
      </c>
      <c r="CC200" s="205">
        <v>24.56420489513261</v>
      </c>
      <c r="CD200" t="s" s="110">
        <v>178</v>
      </c>
      <c r="CE200" s="209">
        <v>7.561875282398585</v>
      </c>
      <c r="CF200" s="209">
        <v>21.11598783651114</v>
      </c>
      <c r="CG200" s="205">
        <v>71.99060606060607</v>
      </c>
      <c r="CH200" s="315">
        <v>0.5940000000000001</v>
      </c>
      <c r="CI200" s="211">
        <v>0.6399756000000001</v>
      </c>
      <c r="CJ200" s="212">
        <v>0.6920696138400001</v>
      </c>
      <c r="CK200" s="212">
        <v>0.748404080406576</v>
      </c>
      <c r="CL200" s="210">
        <v>0.8093241725516712</v>
      </c>
      <c r="CM200" s="211">
        <v>3.483773466798247</v>
      </c>
      <c r="CN200" s="208">
        <v>11.12671180708479</v>
      </c>
      <c r="CO200" s="213">
        <v>1.33</v>
      </c>
      <c r="CP200" s="214">
        <v>40.9</v>
      </c>
      <c r="CQ200" s="215">
        <v>-3.1</v>
      </c>
      <c r="CR200" s="214">
        <v>5.5</v>
      </c>
      <c r="CS200" s="215">
        <v>9</v>
      </c>
    </row>
    <row r="201" ht="11.25" customHeight="1">
      <c r="A201" t="s" s="116">
        <v>1303</v>
      </c>
      <c r="B201" t="s" s="116">
        <v>1304</v>
      </c>
      <c r="C201" t="s" s="227">
        <v>128</v>
      </c>
      <c r="D201" s="218">
        <v>6</v>
      </c>
      <c r="E201" s="85">
        <v>620</v>
      </c>
      <c r="F201" t="s" s="220">
        <v>129</v>
      </c>
      <c r="G201" t="s" s="221">
        <v>129</v>
      </c>
      <c r="H201" s="343">
        <v>18.75</v>
      </c>
      <c r="I201" s="223">
        <v>1.706666666666667</v>
      </c>
      <c r="J201" s="224">
        <v>0.07000000000000001</v>
      </c>
      <c r="K201" s="224">
        <v>0.08</v>
      </c>
      <c r="L201" s="223">
        <v>14.28571428571428</v>
      </c>
      <c r="M201" s="226">
        <v>42774</v>
      </c>
      <c r="N201" s="226">
        <v>42776</v>
      </c>
      <c r="O201" s="226">
        <v>42795</v>
      </c>
      <c r="P201" t="s" s="227">
        <v>147</v>
      </c>
      <c r="Q201" s="319"/>
      <c r="R201" s="225">
        <v>0.32</v>
      </c>
      <c r="S201" s="228">
        <v>31.37254901960784</v>
      </c>
      <c r="T201" s="229">
        <v>6.565515765311236</v>
      </c>
      <c r="U201" s="223">
        <v>18.38235294117647</v>
      </c>
      <c r="V201" s="230">
        <v>12</v>
      </c>
      <c r="W201" s="344">
        <v>1.02</v>
      </c>
      <c r="X201" t="s" s="348">
        <v>143</v>
      </c>
      <c r="Y201" s="504">
        <v>3.48</v>
      </c>
      <c r="Z201" s="346">
        <v>1.39</v>
      </c>
      <c r="AA201" t="s" s="349">
        <v>143</v>
      </c>
      <c r="AB201" t="s" s="345">
        <v>143</v>
      </c>
      <c r="AC201" t="s" s="349">
        <v>143</v>
      </c>
      <c r="AD201" t="s" s="348">
        <v>143</v>
      </c>
      <c r="AE201" t="s" s="348">
        <v>143</v>
      </c>
      <c r="AF201" s="237">
        <v>0</v>
      </c>
      <c r="AG201" s="350">
        <v>83</v>
      </c>
      <c r="AH201" t="s" s="348">
        <v>143</v>
      </c>
      <c r="AI201" t="s" s="348">
        <v>143</v>
      </c>
      <c r="AJ201" t="s" s="265">
        <v>143</v>
      </c>
      <c r="AK201" t="s" s="265">
        <v>143</v>
      </c>
      <c r="AL201" s="243">
        <v>16.66666666666667</v>
      </c>
      <c r="AM201" s="243">
        <v>32.63524026321307</v>
      </c>
      <c r="AN201" t="s" s="265">
        <v>143</v>
      </c>
      <c r="AO201" s="254">
        <v>-10.32710102518726</v>
      </c>
      <c r="AP201" s="241">
        <v>0.28</v>
      </c>
      <c r="AQ201" s="241">
        <v>0.24</v>
      </c>
      <c r="AR201" s="241">
        <v>0.18</v>
      </c>
      <c r="AS201" s="241">
        <v>0.12</v>
      </c>
      <c r="AT201" s="245"/>
      <c r="AU201" s="241">
        <v>0.03</v>
      </c>
      <c r="AV201" s="321">
        <v>0</v>
      </c>
      <c r="AW201" s="622"/>
      <c r="AX201" s="583">
        <v>0</v>
      </c>
      <c r="AY201" s="394">
        <v>0</v>
      </c>
      <c r="AZ201" s="248">
        <v>0.86285</v>
      </c>
      <c r="BA201" s="248">
        <v>0.85429</v>
      </c>
      <c r="BB201" s="248">
        <v>0.8328100000000001</v>
      </c>
      <c r="BC201" s="248">
        <v>0.8129999999999999</v>
      </c>
      <c r="BD201" s="248">
        <v>0.78932</v>
      </c>
      <c r="BE201" s="248">
        <v>0.76632</v>
      </c>
      <c r="BF201" s="248">
        <v>0.744</v>
      </c>
      <c r="BG201" s="248">
        <v>0.72232</v>
      </c>
      <c r="BH201" s="248">
        <v>0.57376</v>
      </c>
      <c r="BI201" s="401">
        <v>0</v>
      </c>
      <c r="BJ201" s="246">
        <v>7.80867</v>
      </c>
      <c r="BK201" s="250">
        <v>16.66666666666667</v>
      </c>
      <c r="BL201" s="250">
        <v>33.33333333333333</v>
      </c>
      <c r="BM201" s="250">
        <v>50</v>
      </c>
      <c r="BN201" s="250">
        <v>300</v>
      </c>
      <c r="BO201" s="250">
        <v>0</v>
      </c>
      <c r="BP201" s="250">
        <v>0</v>
      </c>
      <c r="BQ201" s="251">
        <v>0</v>
      </c>
      <c r="BR201" s="252">
        <v>0</v>
      </c>
      <c r="BS201" s="252">
        <v>1.002001662199015</v>
      </c>
      <c r="BT201" s="252">
        <v>2.579219750002992</v>
      </c>
      <c r="BU201" s="252">
        <v>2.436654366543678</v>
      </c>
      <c r="BV201" s="252">
        <v>3.000050676531685</v>
      </c>
      <c r="BW201" s="252">
        <v>3.001357135400351</v>
      </c>
      <c r="BX201" s="252">
        <v>3</v>
      </c>
      <c r="BY201" s="252">
        <v>3.001439805072548</v>
      </c>
      <c r="BZ201" s="252">
        <v>25.89235917456774</v>
      </c>
      <c r="CA201" s="253">
        <v>0</v>
      </c>
      <c r="CB201" s="250">
        <v>26.11253426884223</v>
      </c>
      <c r="CC201" s="250">
        <v>69.88108316253708</v>
      </c>
      <c r="CD201" t="s" s="116">
        <v>132</v>
      </c>
      <c r="CE201" t="s" s="402">
        <v>143</v>
      </c>
      <c r="CF201" t="s" s="402">
        <v>143</v>
      </c>
      <c r="CG201" s="250">
        <v>44.55450980392156</v>
      </c>
      <c r="CH201" s="255">
        <v>0.2884</v>
      </c>
      <c r="CI201" s="256">
        <v>0.297052</v>
      </c>
      <c r="CJ201" s="257">
        <v>0.30596356</v>
      </c>
      <c r="CK201" s="257">
        <v>0.3151424668</v>
      </c>
      <c r="CL201" s="258">
        <v>0.324596740804</v>
      </c>
      <c r="CM201" s="256">
        <v>1.531154767604</v>
      </c>
      <c r="CN201" s="253">
        <v>8.166158760554667</v>
      </c>
      <c r="CO201" t="s" s="348">
        <v>143</v>
      </c>
      <c r="CP201" s="351">
        <v>21.7</v>
      </c>
      <c r="CQ201" s="352">
        <v>-2.6</v>
      </c>
      <c r="CR201" s="351">
        <v>3.2</v>
      </c>
      <c r="CS201" s="352">
        <v>3.2</v>
      </c>
    </row>
    <row r="202" ht="11.25" customHeight="1">
      <c r="A202" t="s" s="227">
        <v>639</v>
      </c>
      <c r="B202" t="s" s="116">
        <v>640</v>
      </c>
      <c r="C202" t="s" s="227">
        <v>641</v>
      </c>
      <c r="D202" s="218">
        <v>14</v>
      </c>
      <c r="E202" s="219">
        <v>249</v>
      </c>
      <c r="F202" t="s" s="220">
        <v>141</v>
      </c>
      <c r="G202" t="s" s="221">
        <v>141</v>
      </c>
      <c r="H202" s="493">
        <v>161.08</v>
      </c>
      <c r="I202" s="223">
        <v>1.241619071268935</v>
      </c>
      <c r="J202" s="224">
        <v>0.45</v>
      </c>
      <c r="K202" s="224">
        <v>0.5</v>
      </c>
      <c r="L202" s="223">
        <v>11.11111111111112</v>
      </c>
      <c r="M202" s="226">
        <v>42865</v>
      </c>
      <c r="N202" s="226">
        <v>42867</v>
      </c>
      <c r="O202" s="226">
        <v>42881</v>
      </c>
      <c r="P202" t="s" s="227">
        <v>541</v>
      </c>
      <c r="Q202" s="325"/>
      <c r="R202" s="225">
        <v>2</v>
      </c>
      <c r="S202" s="228">
        <v>32.89473684210527</v>
      </c>
      <c r="T202" s="229">
        <v>177.5023312688546</v>
      </c>
      <c r="U202" s="223">
        <v>26.49342105263158</v>
      </c>
      <c r="V202" s="230">
        <v>8</v>
      </c>
      <c r="W202" s="222">
        <v>6.08</v>
      </c>
      <c r="X202" s="222">
        <v>2.68</v>
      </c>
      <c r="Y202" s="231">
        <v>0.55</v>
      </c>
      <c r="Z202" s="232">
        <v>6.54</v>
      </c>
      <c r="AA202" s="233">
        <v>23.8</v>
      </c>
      <c r="AB202" s="234">
        <v>14.1</v>
      </c>
      <c r="AC202" s="235">
        <v>9.48</v>
      </c>
      <c r="AD202" s="236">
        <v>9.300000000000001</v>
      </c>
      <c r="AE202" s="236">
        <v>9.890000000000001</v>
      </c>
      <c r="AF202" s="237">
        <v>26</v>
      </c>
      <c r="AG202" s="238">
        <v>70424</v>
      </c>
      <c r="AH202" s="239">
        <v>0.4</v>
      </c>
      <c r="AI202" s="240">
        <v>0.62</v>
      </c>
      <c r="AJ202" s="241">
        <v>1.462391799826272</v>
      </c>
      <c r="AK202" s="242">
        <v>1.027718635749687</v>
      </c>
      <c r="AL202" s="243">
        <v>12.54019292604502</v>
      </c>
      <c r="AM202" s="243">
        <v>13.24446922656091</v>
      </c>
      <c r="AN202" s="243">
        <v>13.60024373838433</v>
      </c>
      <c r="AO202" s="244">
        <v>13.2334310824902</v>
      </c>
      <c r="AP202" s="241">
        <v>1.75</v>
      </c>
      <c r="AQ202" s="241">
        <v>1.555</v>
      </c>
      <c r="AR202" s="241">
        <v>1.375</v>
      </c>
      <c r="AS202" s="241">
        <v>1.205</v>
      </c>
      <c r="AT202" s="245"/>
      <c r="AU202" s="241">
        <v>1.065</v>
      </c>
      <c r="AV202" s="241">
        <v>0.925</v>
      </c>
      <c r="AW202" s="245"/>
      <c r="AX202" s="246">
        <v>0.795</v>
      </c>
      <c r="AY202" s="247">
        <v>0.7</v>
      </c>
      <c r="AZ202" s="248">
        <v>0.625</v>
      </c>
      <c r="BA202" s="248">
        <v>0.5649999999999999</v>
      </c>
      <c r="BB202" s="248">
        <v>0.505</v>
      </c>
      <c r="BC202" s="248">
        <v>0.445</v>
      </c>
      <c r="BD202" s="248">
        <v>0.3</v>
      </c>
      <c r="BE202" s="317">
        <v>0</v>
      </c>
      <c r="BF202" s="317">
        <v>0</v>
      </c>
      <c r="BG202" s="317">
        <v>0</v>
      </c>
      <c r="BH202" s="317">
        <v>0</v>
      </c>
      <c r="BI202" s="401">
        <v>0</v>
      </c>
      <c r="BJ202" s="246">
        <v>11.81</v>
      </c>
      <c r="BK202" s="250">
        <v>12.54019292604502</v>
      </c>
      <c r="BL202" s="250">
        <v>13.09090909090909</v>
      </c>
      <c r="BM202" s="250">
        <v>14.10788381742738</v>
      </c>
      <c r="BN202" s="250">
        <v>13.1455399061033</v>
      </c>
      <c r="BO202" s="250">
        <v>15.13513513513511</v>
      </c>
      <c r="BP202" s="250">
        <v>16.35220125786163</v>
      </c>
      <c r="BQ202" s="251">
        <v>13.57142857142859</v>
      </c>
      <c r="BR202" s="252">
        <v>12</v>
      </c>
      <c r="BS202" s="252">
        <v>10.61946902654869</v>
      </c>
      <c r="BT202" s="252">
        <v>11.88118811881187</v>
      </c>
      <c r="BU202" s="252">
        <v>13.48314606741572</v>
      </c>
      <c r="BV202" s="252">
        <v>48.33333333333334</v>
      </c>
      <c r="BW202" s="252">
        <v>0</v>
      </c>
      <c r="BX202" s="252">
        <v>0</v>
      </c>
      <c r="BY202" s="252">
        <v>0</v>
      </c>
      <c r="BZ202" s="252">
        <v>0</v>
      </c>
      <c r="CA202" s="253">
        <v>0</v>
      </c>
      <c r="CB202" s="250">
        <v>11.42708395594234</v>
      </c>
      <c r="CC202" s="250">
        <v>11.0536879676791</v>
      </c>
      <c r="CD202" t="s" s="116">
        <v>157</v>
      </c>
      <c r="CE202" s="254">
        <v>-11.65155824297832</v>
      </c>
      <c r="CF202" s="254">
        <v>14.84186280965327</v>
      </c>
      <c r="CG202" s="250">
        <v>81.02618421052632</v>
      </c>
      <c r="CH202" s="255">
        <v>1.925</v>
      </c>
      <c r="CI202" s="256">
        <v>2.10749</v>
      </c>
      <c r="CJ202" s="257">
        <v>2.315920761</v>
      </c>
      <c r="CK202" s="257">
        <v>2.5449653242629</v>
      </c>
      <c r="CL202" s="258">
        <v>2.796662394832501</v>
      </c>
      <c r="CM202" s="256">
        <v>11.6900384800954</v>
      </c>
      <c r="CN202" s="253">
        <v>7.257287360377079</v>
      </c>
      <c r="CO202" s="259">
        <v>0.9399999999999999</v>
      </c>
      <c r="CP202" s="260">
        <v>17.9</v>
      </c>
      <c r="CQ202" s="261">
        <v>-11.8</v>
      </c>
      <c r="CR202" s="262">
        <v>0.8</v>
      </c>
      <c r="CS202" s="263">
        <v>-1</v>
      </c>
    </row>
    <row r="203" ht="11.25" customHeight="1">
      <c r="A203" t="s" s="227">
        <v>642</v>
      </c>
      <c r="B203" t="s" s="116">
        <v>643</v>
      </c>
      <c r="C203" t="s" s="116">
        <v>341</v>
      </c>
      <c r="D203" s="218">
        <v>15</v>
      </c>
      <c r="E203" s="219">
        <v>217</v>
      </c>
      <c r="F203" t="s" s="220">
        <v>55</v>
      </c>
      <c r="G203" t="s" s="221">
        <v>55</v>
      </c>
      <c r="H203" s="493">
        <v>156.13</v>
      </c>
      <c r="I203" s="223">
        <v>3.074361109331967</v>
      </c>
      <c r="J203" s="224">
        <v>1.15</v>
      </c>
      <c r="K203" s="224">
        <v>1.2</v>
      </c>
      <c r="L203" s="223">
        <v>4.347826086956519</v>
      </c>
      <c r="M203" s="226">
        <v>42928</v>
      </c>
      <c r="N203" s="226">
        <v>42930</v>
      </c>
      <c r="O203" s="226">
        <v>42951</v>
      </c>
      <c r="P203" t="s" s="227">
        <v>231</v>
      </c>
      <c r="Q203" s="395"/>
      <c r="R203" s="225">
        <v>4.8</v>
      </c>
      <c r="S203" s="228">
        <v>57.34767025089607</v>
      </c>
      <c r="T203" s="229">
        <v>139.000496281673</v>
      </c>
      <c r="U203" s="223">
        <v>18.65352449223417</v>
      </c>
      <c r="V203" s="230">
        <v>7</v>
      </c>
      <c r="W203" s="222">
        <v>8.369999999999999</v>
      </c>
      <c r="X203" s="222">
        <v>2.74</v>
      </c>
      <c r="Y203" s="231">
        <v>1.28</v>
      </c>
      <c r="Z203" s="232">
        <v>6.89</v>
      </c>
      <c r="AA203" s="233">
        <v>35.5</v>
      </c>
      <c r="AB203" s="234">
        <v>6.5</v>
      </c>
      <c r="AC203" s="235">
        <v>4.24</v>
      </c>
      <c r="AD203" s="236">
        <v>13.7</v>
      </c>
      <c r="AE203" s="236">
        <v>6.8</v>
      </c>
      <c r="AF203" s="237">
        <v>10</v>
      </c>
      <c r="AG203" s="238">
        <v>3733</v>
      </c>
      <c r="AH203" s="239">
        <v>0.7</v>
      </c>
      <c r="AI203" s="240">
        <v>0.73</v>
      </c>
      <c r="AJ203" s="241">
        <v>2.749517305849131</v>
      </c>
      <c r="AK203" s="242">
        <v>1.579431613722469</v>
      </c>
      <c r="AL203" s="243">
        <v>7.14285714285714</v>
      </c>
      <c r="AM203" s="243">
        <v>21.64403991146799</v>
      </c>
      <c r="AN203" s="243">
        <v>37.66838709013309</v>
      </c>
      <c r="AO203" s="244">
        <v>23.84933083703111</v>
      </c>
      <c r="AP203" s="241">
        <v>4.5</v>
      </c>
      <c r="AQ203" s="241">
        <v>4.2</v>
      </c>
      <c r="AR203" s="241">
        <v>3.5</v>
      </c>
      <c r="AS203" s="241">
        <v>2.5</v>
      </c>
      <c r="AT203" s="245"/>
      <c r="AU203" s="241">
        <v>1.4</v>
      </c>
      <c r="AV203" s="241">
        <v>0.91</v>
      </c>
      <c r="AW203" s="245"/>
      <c r="AX203" s="246">
        <v>0.82</v>
      </c>
      <c r="AY203" s="394">
        <v>0.8</v>
      </c>
      <c r="AZ203" s="248">
        <v>0.74</v>
      </c>
      <c r="BA203" s="248">
        <v>0.6</v>
      </c>
      <c r="BB203" s="248">
        <v>0.53</v>
      </c>
      <c r="BC203" s="248">
        <v>0.49</v>
      </c>
      <c r="BD203" s="248">
        <v>0.45</v>
      </c>
      <c r="BE203" s="248">
        <v>0.11</v>
      </c>
      <c r="BF203" s="317">
        <v>0.02</v>
      </c>
      <c r="BG203" s="317">
        <v>0.02</v>
      </c>
      <c r="BH203" s="317">
        <v>0.02</v>
      </c>
      <c r="BI203" s="401">
        <v>0.02</v>
      </c>
      <c r="BJ203" s="246">
        <v>21.63</v>
      </c>
      <c r="BK203" s="250">
        <v>7.14285714285714</v>
      </c>
      <c r="BL203" s="250">
        <v>20</v>
      </c>
      <c r="BM203" s="250">
        <v>40</v>
      </c>
      <c r="BN203" s="250">
        <v>78.57142857142858</v>
      </c>
      <c r="BO203" s="250">
        <v>53.84615384615383</v>
      </c>
      <c r="BP203" s="250">
        <v>10.97560975609757</v>
      </c>
      <c r="BQ203" s="251">
        <v>2.499999999999991</v>
      </c>
      <c r="BR203" s="252">
        <v>8.108108108108114</v>
      </c>
      <c r="BS203" s="252">
        <v>23.33333333333334</v>
      </c>
      <c r="BT203" s="252">
        <v>13.20754716981132</v>
      </c>
      <c r="BU203" s="252">
        <v>8.163265306122458</v>
      </c>
      <c r="BV203" s="252">
        <v>8.888888888888879</v>
      </c>
      <c r="BW203" s="252">
        <v>309.0909090909091</v>
      </c>
      <c r="BX203" s="252">
        <v>450</v>
      </c>
      <c r="BY203" s="252">
        <v>0</v>
      </c>
      <c r="BZ203" s="252">
        <v>0</v>
      </c>
      <c r="CA203" s="253">
        <v>0</v>
      </c>
      <c r="CB203" s="250">
        <v>60.81341771845355</v>
      </c>
      <c r="CC203" s="250">
        <v>120.6227610981094</v>
      </c>
      <c r="CD203" t="s" s="116">
        <v>302</v>
      </c>
      <c r="CE203" s="254">
        <v>22.08922370723089</v>
      </c>
      <c r="CF203" s="254">
        <v>40.74274819946506</v>
      </c>
      <c r="CG203" s="250">
        <v>68.2252221405938</v>
      </c>
      <c r="CH203" s="255">
        <v>4.7925</v>
      </c>
      <c r="CI203" s="256">
        <v>4.995702</v>
      </c>
      <c r="CJ203" s="257">
        <v>5.335409736</v>
      </c>
      <c r="CK203" s="257">
        <v>5.698217598048</v>
      </c>
      <c r="CL203" s="258">
        <v>6.085696394715264</v>
      </c>
      <c r="CM203" s="256">
        <v>26.90752572876326</v>
      </c>
      <c r="CN203" s="253">
        <v>17.2340522185123</v>
      </c>
      <c r="CO203" s="259">
        <v>0.46</v>
      </c>
      <c r="CP203" s="260">
        <v>21.1</v>
      </c>
      <c r="CQ203" s="261">
        <v>-8.9</v>
      </c>
      <c r="CR203" s="262">
        <v>3.8</v>
      </c>
      <c r="CS203" s="263">
        <v>0.1</v>
      </c>
    </row>
    <row r="204" ht="11.25" customHeight="1">
      <c r="A204" t="s" s="273">
        <v>1305</v>
      </c>
      <c r="B204" t="s" s="146">
        <v>1306</v>
      </c>
      <c r="C204" t="s" s="273">
        <v>829</v>
      </c>
      <c r="D204" s="267">
        <v>5</v>
      </c>
      <c r="E204" s="85">
        <v>747</v>
      </c>
      <c r="F204" t="s" s="151">
        <v>129</v>
      </c>
      <c r="G204" t="s" s="152">
        <v>129</v>
      </c>
      <c r="H204" s="496">
        <v>42.34</v>
      </c>
      <c r="I204" s="269">
        <v>1.865847897968824</v>
      </c>
      <c r="J204" s="270">
        <v>0.185</v>
      </c>
      <c r="K204" s="270">
        <v>0.1975</v>
      </c>
      <c r="L204" s="269">
        <v>6.756756756756754</v>
      </c>
      <c r="M204" s="272">
        <v>42807</v>
      </c>
      <c r="N204" s="272">
        <v>42809</v>
      </c>
      <c r="O204" s="272">
        <v>42824</v>
      </c>
      <c r="P204" t="s" s="273">
        <v>186</v>
      </c>
      <c r="Q204" s="329"/>
      <c r="R204" s="271">
        <v>0.79</v>
      </c>
      <c r="S204" s="275">
        <v>41.57894736842105</v>
      </c>
      <c r="T204" s="276">
        <v>108.2784910271855</v>
      </c>
      <c r="U204" s="269">
        <v>22.28421052631579</v>
      </c>
      <c r="V204" s="277">
        <v>12</v>
      </c>
      <c r="W204" s="268">
        <v>1.9</v>
      </c>
      <c r="X204" t="s" s="367">
        <v>143</v>
      </c>
      <c r="Y204" s="278">
        <v>1.84</v>
      </c>
      <c r="Z204" s="279">
        <v>4.38</v>
      </c>
      <c r="AA204" s="280">
        <v>22.2</v>
      </c>
      <c r="AB204" s="281">
        <v>1.8</v>
      </c>
      <c r="AC204" s="282">
        <v>8.58</v>
      </c>
      <c r="AD204" s="283">
        <v>8.4</v>
      </c>
      <c r="AE204" s="283">
        <v>-5</v>
      </c>
      <c r="AF204" s="284">
        <v>2</v>
      </c>
      <c r="AG204" s="285">
        <v>1420</v>
      </c>
      <c r="AH204" s="286">
        <v>1</v>
      </c>
      <c r="AI204" s="287">
        <v>1.07</v>
      </c>
      <c r="AJ204" t="s" s="368">
        <v>143</v>
      </c>
      <c r="AK204" t="s" s="368">
        <v>143</v>
      </c>
      <c r="AL204" s="290">
        <v>5.714285714285716</v>
      </c>
      <c r="AM204" s="290">
        <v>18.03380350230399</v>
      </c>
      <c r="AN204" t="s" s="368">
        <v>143</v>
      </c>
      <c r="AO204" t="s" s="368">
        <v>143</v>
      </c>
      <c r="AP204" s="288">
        <v>0.74</v>
      </c>
      <c r="AQ204" s="288">
        <v>0.7</v>
      </c>
      <c r="AR204" s="288">
        <v>0.6225000000000001</v>
      </c>
      <c r="AS204" s="288">
        <v>0.45</v>
      </c>
      <c r="AT204" s="292"/>
      <c r="AU204" s="510">
        <v>0</v>
      </c>
      <c r="AV204" s="510">
        <v>0</v>
      </c>
      <c r="AW204" s="292"/>
      <c r="AX204" s="524">
        <v>0</v>
      </c>
      <c r="AY204" s="403">
        <v>0</v>
      </c>
      <c r="AZ204" s="426">
        <v>0</v>
      </c>
      <c r="BA204" s="426">
        <v>0</v>
      </c>
      <c r="BB204" s="426">
        <v>0</v>
      </c>
      <c r="BC204" s="426">
        <v>0</v>
      </c>
      <c r="BD204" s="426">
        <v>0</v>
      </c>
      <c r="BE204" s="426">
        <v>0</v>
      </c>
      <c r="BF204" s="426">
        <v>0</v>
      </c>
      <c r="BG204" s="426">
        <v>0</v>
      </c>
      <c r="BH204" s="426">
        <v>0</v>
      </c>
      <c r="BI204" s="494">
        <v>0</v>
      </c>
      <c r="BJ204" s="293">
        <v>2.5125</v>
      </c>
      <c r="BK204" s="297">
        <v>5.714285714285716</v>
      </c>
      <c r="BL204" s="297">
        <v>12.44979919678713</v>
      </c>
      <c r="BM204" s="297">
        <v>38.33333333333335</v>
      </c>
      <c r="BN204" s="297">
        <v>0</v>
      </c>
      <c r="BO204" s="297">
        <v>0</v>
      </c>
      <c r="BP204" s="297">
        <v>0</v>
      </c>
      <c r="BQ204" s="298">
        <v>0</v>
      </c>
      <c r="BR204" s="299">
        <v>0</v>
      </c>
      <c r="BS204" s="299">
        <v>0</v>
      </c>
      <c r="BT204" s="299">
        <v>0</v>
      </c>
      <c r="BU204" s="299">
        <v>0</v>
      </c>
      <c r="BV204" s="299">
        <v>0</v>
      </c>
      <c r="BW204" s="299">
        <v>0</v>
      </c>
      <c r="BX204" s="299">
        <v>0</v>
      </c>
      <c r="BY204" s="299">
        <v>0</v>
      </c>
      <c r="BZ204" s="299">
        <v>0</v>
      </c>
      <c r="CA204" s="300">
        <v>0</v>
      </c>
      <c r="CB204" s="297">
        <v>3.323377543788599</v>
      </c>
      <c r="CC204" s="297">
        <v>9.296845621385161</v>
      </c>
      <c r="CD204" t="s" s="146">
        <v>178</v>
      </c>
      <c r="CE204" t="s" s="502">
        <v>143</v>
      </c>
      <c r="CF204" t="s" s="502">
        <v>143</v>
      </c>
      <c r="CG204" s="297">
        <v>39.71089421794185</v>
      </c>
      <c r="CH204" s="302">
        <v>0.75332</v>
      </c>
      <c r="CI204" s="303">
        <v>0.8179548560000001</v>
      </c>
      <c r="CJ204" s="304">
        <v>0.8261344045600001</v>
      </c>
      <c r="CK204" s="304">
        <v>0.8343957486056001</v>
      </c>
      <c r="CL204" s="305">
        <v>0.842739706091656</v>
      </c>
      <c r="CM204" s="303">
        <v>4.074544715257256</v>
      </c>
      <c r="CN204" s="300">
        <v>9.623393281193328</v>
      </c>
      <c r="CO204" s="306">
        <v>1.02</v>
      </c>
      <c r="CP204" s="307">
        <v>19.3</v>
      </c>
      <c r="CQ204" s="308">
        <v>-17.5</v>
      </c>
      <c r="CR204" s="307">
        <v>7.2</v>
      </c>
      <c r="CS204" s="308">
        <v>5.9</v>
      </c>
    </row>
    <row r="205" ht="11.25" customHeight="1">
      <c r="A205" t="s" s="173">
        <v>644</v>
      </c>
      <c r="B205" t="s" s="110">
        <v>645</v>
      </c>
      <c r="C205" t="s" s="110">
        <v>599</v>
      </c>
      <c r="D205" s="174">
        <v>13</v>
      </c>
      <c r="E205" s="219">
        <v>275</v>
      </c>
      <c r="F205" t="s" s="118">
        <v>55</v>
      </c>
      <c r="G205" t="s" s="113">
        <v>55</v>
      </c>
      <c r="H205" s="495">
        <v>50.43</v>
      </c>
      <c r="I205" s="177">
        <v>1.586357326987904</v>
      </c>
      <c r="J205" s="311">
        <v>0.18</v>
      </c>
      <c r="K205" s="311">
        <v>0.2</v>
      </c>
      <c r="L205" s="177">
        <v>11.11111111111112</v>
      </c>
      <c r="M205" s="179">
        <v>42881</v>
      </c>
      <c r="N205" s="179">
        <v>42886</v>
      </c>
      <c r="O205" s="179">
        <v>42901</v>
      </c>
      <c r="P205" t="s" s="173">
        <v>182</v>
      </c>
      <c r="Q205" s="397"/>
      <c r="R205" s="180">
        <v>0.8</v>
      </c>
      <c r="S205" s="181">
        <v>41.23711340206186</v>
      </c>
      <c r="T205" s="182">
        <v>119.7558783016053</v>
      </c>
      <c r="U205" s="177">
        <v>25.99484536082474</v>
      </c>
      <c r="V205" s="183">
        <v>12</v>
      </c>
      <c r="W205" s="176">
        <v>1.94</v>
      </c>
      <c r="X205" s="176">
        <v>1.64</v>
      </c>
      <c r="Y205" s="184">
        <v>3.88</v>
      </c>
      <c r="Z205" s="185">
        <v>4.18</v>
      </c>
      <c r="AA205" s="186">
        <v>15.6</v>
      </c>
      <c r="AB205" s="187">
        <v>-9.6</v>
      </c>
      <c r="AC205" s="188">
        <v>21.74</v>
      </c>
      <c r="AD205" s="189">
        <v>1.2</v>
      </c>
      <c r="AE205" s="189">
        <v>15.81</v>
      </c>
      <c r="AF205" s="190">
        <v>29</v>
      </c>
      <c r="AG205" s="191">
        <v>44907</v>
      </c>
      <c r="AH205" s="192">
        <v>0.1</v>
      </c>
      <c r="AI205" s="193">
        <v>1.08</v>
      </c>
      <c r="AJ205" s="194">
        <v>8.349472598247383</v>
      </c>
      <c r="AK205" s="195">
        <v>0.4847646465872906</v>
      </c>
      <c r="AL205" s="196">
        <v>2.857142857142869</v>
      </c>
      <c r="AM205" s="196">
        <v>6.862868641265285</v>
      </c>
      <c r="AN205" s="196">
        <v>10.01936711789686</v>
      </c>
      <c r="AO205" s="197">
        <v>20.66851860677652</v>
      </c>
      <c r="AP205" s="198">
        <v>0.72</v>
      </c>
      <c r="AQ205" s="194">
        <v>0.7</v>
      </c>
      <c r="AR205" s="194">
        <v>0.63</v>
      </c>
      <c r="AS205" s="194">
        <v>0.59</v>
      </c>
      <c r="AT205" s="199"/>
      <c r="AU205" s="194">
        <v>0.54</v>
      </c>
      <c r="AV205" s="194">
        <v>0.44667</v>
      </c>
      <c r="AW205" s="199"/>
      <c r="AX205" s="200">
        <v>0.3266666666666667</v>
      </c>
      <c r="AY205" s="370">
        <v>0.2933333333333333</v>
      </c>
      <c r="AZ205" s="202">
        <v>0.2566666666666667</v>
      </c>
      <c r="BA205" s="202">
        <v>0.18</v>
      </c>
      <c r="BB205" s="202">
        <v>0.11</v>
      </c>
      <c r="BC205" s="202">
        <v>0.07166666666666667</v>
      </c>
      <c r="BD205" s="203">
        <v>0.06666666666666667</v>
      </c>
      <c r="BE205" s="203">
        <v>0.06666666666666667</v>
      </c>
      <c r="BF205" s="203">
        <v>0.06666666666666667</v>
      </c>
      <c r="BG205" s="203">
        <v>0.1333333333333333</v>
      </c>
      <c r="BH205" s="203">
        <v>0.2</v>
      </c>
      <c r="BI205" s="204">
        <v>0.2</v>
      </c>
      <c r="BJ205" s="200">
        <v>5.598336666666667</v>
      </c>
      <c r="BK205" s="205">
        <v>2.857142857142869</v>
      </c>
      <c r="BL205" s="205">
        <v>11.11111111111109</v>
      </c>
      <c r="BM205" s="205">
        <v>6.779661016949157</v>
      </c>
      <c r="BN205" s="205">
        <v>9.259259259259256</v>
      </c>
      <c r="BO205" s="205">
        <v>20.89462018940158</v>
      </c>
      <c r="BP205" s="205">
        <v>36.73571428571429</v>
      </c>
      <c r="BQ205" s="206">
        <v>11.36363636363635</v>
      </c>
      <c r="BR205" s="207">
        <v>14.2857142857143</v>
      </c>
      <c r="BS205" s="207">
        <v>42.59259259259258</v>
      </c>
      <c r="BT205" s="207">
        <v>63.63636363636363</v>
      </c>
      <c r="BU205" s="207">
        <v>53.48837209302324</v>
      </c>
      <c r="BV205" s="207">
        <v>7.500000000000018</v>
      </c>
      <c r="BW205" s="207">
        <v>0</v>
      </c>
      <c r="BX205" s="207">
        <v>0</v>
      </c>
      <c r="BY205" s="207">
        <v>0</v>
      </c>
      <c r="BZ205" s="207">
        <v>0</v>
      </c>
      <c r="CA205" s="208">
        <v>0</v>
      </c>
      <c r="CB205" s="205">
        <v>16.50024633475931</v>
      </c>
      <c r="CC205" s="205">
        <v>19.60674094301683</v>
      </c>
      <c r="CD205" t="s" s="110">
        <v>137</v>
      </c>
      <c r="CE205" s="209">
        <v>-14.38912091593998</v>
      </c>
      <c r="CF205" s="209">
        <v>11.60572444488476</v>
      </c>
      <c r="CG205" s="205">
        <v>70.88680987291542</v>
      </c>
      <c r="CH205" s="315">
        <v>0.7272</v>
      </c>
      <c r="CI205" s="211">
        <v>0.79992</v>
      </c>
      <c r="CJ205" s="212">
        <v>0.879912</v>
      </c>
      <c r="CK205" s="212">
        <v>0.9679032000000001</v>
      </c>
      <c r="CL205" s="210">
        <v>1.06469352</v>
      </c>
      <c r="CM205" s="211">
        <v>4.43962872</v>
      </c>
      <c r="CN205" s="208">
        <v>8.803546936347411</v>
      </c>
      <c r="CO205" s="213">
        <v>1.35</v>
      </c>
      <c r="CP205" s="214">
        <v>67.3</v>
      </c>
      <c r="CQ205" s="215">
        <v>-9.1</v>
      </c>
      <c r="CR205" s="216">
        <v>-3.1</v>
      </c>
      <c r="CS205" s="217">
        <v>-0.1</v>
      </c>
    </row>
    <row r="206" ht="11.25" customHeight="1">
      <c r="A206" t="s" s="116">
        <v>1307</v>
      </c>
      <c r="B206" t="s" s="116">
        <v>1308</v>
      </c>
      <c r="C206" t="s" s="227">
        <v>655</v>
      </c>
      <c r="D206" s="218">
        <v>7</v>
      </c>
      <c r="E206" s="85">
        <v>455</v>
      </c>
      <c r="F206" t="s" s="220">
        <v>129</v>
      </c>
      <c r="G206" t="s" s="221">
        <v>129</v>
      </c>
      <c r="H206" s="493">
        <v>27.22</v>
      </c>
      <c r="I206" s="223">
        <v>3.967670830271859</v>
      </c>
      <c r="J206" s="224">
        <v>0.21</v>
      </c>
      <c r="K206" s="224">
        <v>0.27</v>
      </c>
      <c r="L206" s="223">
        <v>28.57142857142858</v>
      </c>
      <c r="M206" s="323">
        <v>42733</v>
      </c>
      <c r="N206" s="323">
        <v>42738</v>
      </c>
      <c r="O206" s="323">
        <v>42752</v>
      </c>
      <c r="P206" t="s" s="227">
        <v>268</v>
      </c>
      <c r="Q206" s="325"/>
      <c r="R206" s="225">
        <v>1.08</v>
      </c>
      <c r="S206" s="228">
        <v>186.2068965517242</v>
      </c>
      <c r="T206" s="229">
        <v>151.3970162315276</v>
      </c>
      <c r="U206" s="223">
        <v>46.93103448275862</v>
      </c>
      <c r="V206" s="230">
        <v>12</v>
      </c>
      <c r="W206" s="222">
        <v>0.58</v>
      </c>
      <c r="X206" s="222">
        <v>7.89</v>
      </c>
      <c r="Y206" s="231">
        <v>9.15</v>
      </c>
      <c r="Z206" s="232">
        <v>3.03</v>
      </c>
      <c r="AA206" s="233">
        <v>5.5</v>
      </c>
      <c r="AB206" s="234">
        <v>5.7</v>
      </c>
      <c r="AC206" s="235">
        <v>3.91</v>
      </c>
      <c r="AD206" s="236">
        <v>36.5</v>
      </c>
      <c r="AE206" s="236">
        <v>6</v>
      </c>
      <c r="AF206" s="237">
        <v>12</v>
      </c>
      <c r="AG206" s="238">
        <v>4905</v>
      </c>
      <c r="AH206" s="239">
        <v>0.2</v>
      </c>
      <c r="AI206" s="240">
        <v>1</v>
      </c>
      <c r="AJ206" s="241">
        <v>0.6732354510014176</v>
      </c>
      <c r="AK206" t="s" s="265">
        <v>143</v>
      </c>
      <c r="AL206" s="243">
        <v>31.25</v>
      </c>
      <c r="AM206" s="243">
        <v>24.05345659703568</v>
      </c>
      <c r="AN206" s="243">
        <v>24.57309396155174</v>
      </c>
      <c r="AO206" s="244">
        <v>-3.176198554305787</v>
      </c>
      <c r="AP206" s="241">
        <v>0.84</v>
      </c>
      <c r="AQ206" s="241">
        <v>0.64</v>
      </c>
      <c r="AR206" s="241">
        <v>0.52</v>
      </c>
      <c r="AS206" s="241">
        <v>0.44</v>
      </c>
      <c r="AT206" s="245"/>
      <c r="AU206" s="241">
        <v>0.32</v>
      </c>
      <c r="AV206" s="241">
        <v>0.28</v>
      </c>
      <c r="AW206" s="245"/>
      <c r="AX206" s="583">
        <v>0.1</v>
      </c>
      <c r="AY206" s="394">
        <v>0.1</v>
      </c>
      <c r="AZ206" s="317">
        <v>0.72</v>
      </c>
      <c r="BA206" s="317">
        <v>1.16</v>
      </c>
      <c r="BB206" s="248">
        <v>1.16</v>
      </c>
      <c r="BC206" s="248">
        <v>0.761</v>
      </c>
      <c r="BD206" s="317">
        <v>0</v>
      </c>
      <c r="BE206" s="317">
        <v>0</v>
      </c>
      <c r="BF206" s="317">
        <v>0</v>
      </c>
      <c r="BG206" s="317">
        <v>0</v>
      </c>
      <c r="BH206" s="317">
        <v>0</v>
      </c>
      <c r="BI206" s="401">
        <v>0</v>
      </c>
      <c r="BJ206" s="246">
        <v>7.041</v>
      </c>
      <c r="BK206" s="250">
        <v>31.25</v>
      </c>
      <c r="BL206" s="250">
        <v>23.07692307692308</v>
      </c>
      <c r="BM206" s="250">
        <v>18.18181818181819</v>
      </c>
      <c r="BN206" s="250">
        <v>37.5</v>
      </c>
      <c r="BO206" s="250">
        <v>14.28571428571428</v>
      </c>
      <c r="BP206" s="250">
        <v>180</v>
      </c>
      <c r="BQ206" s="251">
        <v>0</v>
      </c>
      <c r="BR206" s="252">
        <v>0</v>
      </c>
      <c r="BS206" s="252">
        <v>0</v>
      </c>
      <c r="BT206" s="252">
        <v>0</v>
      </c>
      <c r="BU206" s="252">
        <v>52.43101182654402</v>
      </c>
      <c r="BV206" s="252">
        <v>0</v>
      </c>
      <c r="BW206" s="252">
        <v>0</v>
      </c>
      <c r="BX206" s="252">
        <v>0</v>
      </c>
      <c r="BY206" s="252">
        <v>0</v>
      </c>
      <c r="BZ206" s="252">
        <v>0</v>
      </c>
      <c r="CA206" s="253">
        <v>0</v>
      </c>
      <c r="CB206" s="250">
        <v>20.9838510218235</v>
      </c>
      <c r="CC206" s="250">
        <v>42.78094267991693</v>
      </c>
      <c r="CD206" t="s" s="116">
        <v>285</v>
      </c>
      <c r="CE206" s="254">
        <v>-18.39026969093502</v>
      </c>
      <c r="CF206" s="254">
        <v>28.5407647918236</v>
      </c>
      <c r="CG206" s="250">
        <v>48.43189655172414</v>
      </c>
      <c r="CH206" s="255">
        <v>0.8878799999999999</v>
      </c>
      <c r="CI206" s="256">
        <v>0.9225961079999998</v>
      </c>
      <c r="CJ206" s="257">
        <v>0.9779518744799999</v>
      </c>
      <c r="CK206" s="257">
        <v>1.0366289869488</v>
      </c>
      <c r="CL206" s="258">
        <v>1.098826726165728</v>
      </c>
      <c r="CM206" s="256">
        <v>4.923883695594528</v>
      </c>
      <c r="CN206" s="253">
        <v>18.08921269505705</v>
      </c>
      <c r="CO206" s="259">
        <v>0.22</v>
      </c>
      <c r="CP206" s="260">
        <v>19.2</v>
      </c>
      <c r="CQ206" s="261">
        <v>-3</v>
      </c>
      <c r="CR206" s="260">
        <v>5.4</v>
      </c>
      <c r="CS206" s="261">
        <v>6.9</v>
      </c>
    </row>
    <row r="207" ht="11.25" customHeight="1">
      <c r="A207" t="s" s="116">
        <v>646</v>
      </c>
      <c r="B207" t="s" s="116">
        <v>647</v>
      </c>
      <c r="C207" t="s" s="116">
        <v>128</v>
      </c>
      <c r="D207" s="218">
        <v>24</v>
      </c>
      <c r="E207" s="219">
        <v>121</v>
      </c>
      <c r="F207" t="s" s="220">
        <v>129</v>
      </c>
      <c r="G207" t="s" s="221">
        <v>129</v>
      </c>
      <c r="H207" s="222">
        <v>98.5</v>
      </c>
      <c r="I207" s="223">
        <v>2.314720812182741</v>
      </c>
      <c r="J207" s="318">
        <v>0.54</v>
      </c>
      <c r="K207" s="318">
        <v>0.57</v>
      </c>
      <c r="L207" s="223">
        <v>5.555555555555536</v>
      </c>
      <c r="M207" s="226">
        <v>42881</v>
      </c>
      <c r="N207" s="226">
        <v>42886</v>
      </c>
      <c r="O207" s="226">
        <v>42901</v>
      </c>
      <c r="P207" t="s" s="227">
        <v>182</v>
      </c>
      <c r="Q207" s="85"/>
      <c r="R207" s="225">
        <v>2.28</v>
      </c>
      <c r="S207" s="228">
        <v>45.14851485148515</v>
      </c>
      <c r="T207" s="229">
        <v>33.63332588309944</v>
      </c>
      <c r="U207" s="223">
        <v>19.50495049504951</v>
      </c>
      <c r="V207" s="230">
        <v>12</v>
      </c>
      <c r="W207" s="222">
        <v>5.05</v>
      </c>
      <c r="X207" s="222">
        <v>1.81</v>
      </c>
      <c r="Y207" s="231">
        <v>7.52</v>
      </c>
      <c r="Z207" s="232">
        <v>2.06</v>
      </c>
      <c r="AA207" s="233">
        <v>11.3</v>
      </c>
      <c r="AB207" s="234">
        <v>10</v>
      </c>
      <c r="AC207" s="235">
        <v>8.550000000000001</v>
      </c>
      <c r="AD207" s="236">
        <v>5.8</v>
      </c>
      <c r="AE207" s="236">
        <v>10.77</v>
      </c>
      <c r="AF207" s="237">
        <v>19</v>
      </c>
      <c r="AG207" s="238">
        <v>6269</v>
      </c>
      <c r="AH207" s="239">
        <v>11.8</v>
      </c>
      <c r="AI207" s="240">
        <v>0.08</v>
      </c>
      <c r="AJ207" s="241">
        <v>0.5647482583766553</v>
      </c>
      <c r="AK207" s="242">
        <v>0.6551981516707411</v>
      </c>
      <c r="AL207" s="243">
        <v>2.380952380952372</v>
      </c>
      <c r="AM207" s="243">
        <v>2.783741626862346</v>
      </c>
      <c r="AN207" s="243">
        <v>3.275539898584601</v>
      </c>
      <c r="AO207" s="244">
        <v>4.99931187264806</v>
      </c>
      <c r="AP207" s="241">
        <v>2.15</v>
      </c>
      <c r="AQ207" s="241">
        <v>2.1</v>
      </c>
      <c r="AR207" s="241">
        <v>2.03</v>
      </c>
      <c r="AS207" s="241">
        <v>1.98</v>
      </c>
      <c r="AT207" s="245"/>
      <c r="AU207" s="241">
        <v>1.9</v>
      </c>
      <c r="AV207" s="241">
        <v>1.83</v>
      </c>
      <c r="AW207" s="245"/>
      <c r="AX207" s="246">
        <v>1.78</v>
      </c>
      <c r="AY207" s="247">
        <v>1.71</v>
      </c>
      <c r="AZ207" s="248">
        <v>1.66</v>
      </c>
      <c r="BA207" s="248">
        <v>1.54</v>
      </c>
      <c r="BB207" s="248">
        <v>1.32</v>
      </c>
      <c r="BC207" s="248">
        <v>1.165</v>
      </c>
      <c r="BD207" s="248">
        <v>1.035</v>
      </c>
      <c r="BE207" s="248">
        <v>0.9399999999999999</v>
      </c>
      <c r="BF207" s="248">
        <v>0.875</v>
      </c>
      <c r="BG207" s="248">
        <v>0.84</v>
      </c>
      <c r="BH207" s="248">
        <v>0.76</v>
      </c>
      <c r="BI207" s="249">
        <v>0.675</v>
      </c>
      <c r="BJ207" s="246">
        <v>26.29</v>
      </c>
      <c r="BK207" s="250">
        <v>2.380952380952372</v>
      </c>
      <c r="BL207" s="250">
        <v>3.448275862068972</v>
      </c>
      <c r="BM207" s="250">
        <v>2.525252525252508</v>
      </c>
      <c r="BN207" s="250">
        <v>4.210526315789487</v>
      </c>
      <c r="BO207" s="250">
        <v>3.82513661202184</v>
      </c>
      <c r="BP207" s="250">
        <v>2.80898876404494</v>
      </c>
      <c r="BQ207" s="251">
        <v>4.093567251461994</v>
      </c>
      <c r="BR207" s="252">
        <v>3.012048192771077</v>
      </c>
      <c r="BS207" s="252">
        <v>7.792207792207795</v>
      </c>
      <c r="BT207" s="252">
        <v>16.66666666666667</v>
      </c>
      <c r="BU207" s="252">
        <v>13.30472103004292</v>
      </c>
      <c r="BV207" s="252">
        <v>12.56038647342996</v>
      </c>
      <c r="BW207" s="252">
        <v>10.10638297872339</v>
      </c>
      <c r="BX207" s="252">
        <v>7.428571428571429</v>
      </c>
      <c r="BY207" s="252">
        <v>4.166666666666674</v>
      </c>
      <c r="BZ207" s="252">
        <v>10.52631578947367</v>
      </c>
      <c r="CA207" s="253">
        <v>12.59259259259258</v>
      </c>
      <c r="CB207" s="250">
        <v>7.144074077808134</v>
      </c>
      <c r="CC207" s="250">
        <v>4.47022796215483</v>
      </c>
      <c r="CD207" t="s" s="116">
        <v>132</v>
      </c>
      <c r="CE207" s="254">
        <v>-13.91468978428216</v>
      </c>
      <c r="CF207" s="254">
        <v>5.590260710767342</v>
      </c>
      <c r="CG207" s="250">
        <v>61.09924117155206</v>
      </c>
      <c r="CH207" s="255">
        <v>2.365</v>
      </c>
      <c r="CI207" s="256">
        <v>2.5672075</v>
      </c>
      <c r="CJ207" s="257">
        <v>2.82392825</v>
      </c>
      <c r="CK207" s="257">
        <v>3.106321075</v>
      </c>
      <c r="CL207" s="258">
        <v>3.416953182500001</v>
      </c>
      <c r="CM207" s="256">
        <v>14.2794100075</v>
      </c>
      <c r="CN207" s="253">
        <v>14.49686295177665</v>
      </c>
      <c r="CO207" s="259">
        <v>1.35</v>
      </c>
      <c r="CP207" s="260">
        <v>35</v>
      </c>
      <c r="CQ207" s="261">
        <v>-4.7</v>
      </c>
      <c r="CR207" s="262">
        <v>7.4</v>
      </c>
      <c r="CS207" s="263">
        <v>7.4</v>
      </c>
    </row>
    <row r="208" ht="11.25" customHeight="1">
      <c r="A208" t="s" s="116">
        <v>1309</v>
      </c>
      <c r="B208" t="s" s="116">
        <v>1310</v>
      </c>
      <c r="C208" t="s" s="227">
        <v>1311</v>
      </c>
      <c r="D208" s="218">
        <v>6</v>
      </c>
      <c r="E208" s="85">
        <v>608</v>
      </c>
      <c r="F208" t="s" s="220">
        <v>129</v>
      </c>
      <c r="G208" t="s" s="221">
        <v>129</v>
      </c>
      <c r="H208" s="493">
        <v>31.7</v>
      </c>
      <c r="I208" s="223">
        <v>1.009463722397477</v>
      </c>
      <c r="J208" s="224">
        <v>0.07000000000000001</v>
      </c>
      <c r="K208" s="224">
        <v>0.08</v>
      </c>
      <c r="L208" s="223">
        <v>14.28571428571428</v>
      </c>
      <c r="M208" s="323">
        <v>42733</v>
      </c>
      <c r="N208" s="323">
        <v>42738</v>
      </c>
      <c r="O208" s="323">
        <v>42752</v>
      </c>
      <c r="P208" t="s" s="227">
        <v>268</v>
      </c>
      <c r="Q208" s="325"/>
      <c r="R208" s="225">
        <v>0.32</v>
      </c>
      <c r="S208" s="228">
        <v>18.28571428571428</v>
      </c>
      <c r="T208" s="229">
        <v>45.51146793839755</v>
      </c>
      <c r="U208" s="223">
        <v>18.11428571428571</v>
      </c>
      <c r="V208" s="230">
        <v>4</v>
      </c>
      <c r="W208" s="222">
        <v>1.75</v>
      </c>
      <c r="X208" t="s" s="399">
        <v>143</v>
      </c>
      <c r="Y208" s="231">
        <v>1.28</v>
      </c>
      <c r="Z208" s="232">
        <v>2.63</v>
      </c>
      <c r="AA208" t="s" s="362">
        <v>143</v>
      </c>
      <c r="AB208" t="s" s="320">
        <v>143</v>
      </c>
      <c r="AC208" t="s" s="422">
        <v>143</v>
      </c>
      <c r="AD208" t="s" s="416">
        <v>143</v>
      </c>
      <c r="AE208" t="s" s="416">
        <v>143</v>
      </c>
      <c r="AF208" s="237">
        <v>3</v>
      </c>
      <c r="AG208" s="238">
        <v>394</v>
      </c>
      <c r="AH208" t="s" s="416">
        <v>143</v>
      </c>
      <c r="AI208" t="s" s="416">
        <v>143</v>
      </c>
      <c r="AJ208" t="s" s="265">
        <v>143</v>
      </c>
      <c r="AK208" t="s" s="265">
        <v>143</v>
      </c>
      <c r="AL208" s="243">
        <v>16.66666666666667</v>
      </c>
      <c r="AM208" s="243">
        <v>25.99210498948732</v>
      </c>
      <c r="AN208" t="s" s="265">
        <v>143</v>
      </c>
      <c r="AO208" t="s" s="265">
        <v>143</v>
      </c>
      <c r="AP208" s="241">
        <v>0.28</v>
      </c>
      <c r="AQ208" s="241">
        <v>0.24</v>
      </c>
      <c r="AR208" s="241">
        <v>0.2</v>
      </c>
      <c r="AS208" s="241">
        <v>0.14</v>
      </c>
      <c r="AT208" s="245"/>
      <c r="AU208" s="241">
        <v>0.06</v>
      </c>
      <c r="AV208" s="321">
        <v>0</v>
      </c>
      <c r="AW208" s="245"/>
      <c r="AX208" s="583">
        <v>0</v>
      </c>
      <c r="AY208" s="394">
        <v>0</v>
      </c>
      <c r="AZ208" s="317">
        <v>0</v>
      </c>
      <c r="BA208" s="317">
        <v>0</v>
      </c>
      <c r="BB208" s="317">
        <v>0</v>
      </c>
      <c r="BC208" s="317">
        <v>0</v>
      </c>
      <c r="BD208" s="317">
        <v>0</v>
      </c>
      <c r="BE208" s="317">
        <v>0</v>
      </c>
      <c r="BF208" s="317">
        <v>0</v>
      </c>
      <c r="BG208" s="317">
        <v>0</v>
      </c>
      <c r="BH208" s="317">
        <v>0.14</v>
      </c>
      <c r="BI208" s="401">
        <v>0.14</v>
      </c>
      <c r="BJ208" s="246">
        <v>1.2</v>
      </c>
      <c r="BK208" s="250">
        <v>16.66666666666667</v>
      </c>
      <c r="BL208" s="250">
        <v>20</v>
      </c>
      <c r="BM208" s="250">
        <v>42.85714285714286</v>
      </c>
      <c r="BN208" s="250">
        <v>133.3333333333333</v>
      </c>
      <c r="BO208" s="250">
        <v>0</v>
      </c>
      <c r="BP208" s="250">
        <v>0</v>
      </c>
      <c r="BQ208" s="251">
        <v>0</v>
      </c>
      <c r="BR208" s="252">
        <v>0</v>
      </c>
      <c r="BS208" s="252">
        <v>0</v>
      </c>
      <c r="BT208" s="252">
        <v>0</v>
      </c>
      <c r="BU208" s="252">
        <v>0</v>
      </c>
      <c r="BV208" s="252">
        <v>0</v>
      </c>
      <c r="BW208" s="252">
        <v>0</v>
      </c>
      <c r="BX208" s="252">
        <v>0</v>
      </c>
      <c r="BY208" s="252">
        <v>0</v>
      </c>
      <c r="BZ208" s="252">
        <v>0</v>
      </c>
      <c r="CA208" s="253">
        <v>0</v>
      </c>
      <c r="CB208" s="250">
        <v>12.52100840336135</v>
      </c>
      <c r="CC208" s="250">
        <v>32.20075279993542</v>
      </c>
      <c r="CD208" t="s" s="116">
        <v>137</v>
      </c>
      <c r="CE208" t="s" s="402">
        <v>143</v>
      </c>
      <c r="CF208" t="s" s="402">
        <v>143</v>
      </c>
      <c r="CG208" s="250">
        <v>47.27</v>
      </c>
      <c r="CH208" s="255">
        <v>0.2884</v>
      </c>
      <c r="CI208" s="256">
        <v>0.297052</v>
      </c>
      <c r="CJ208" s="257">
        <v>0.30596356</v>
      </c>
      <c r="CK208" s="257">
        <v>0.3151424668</v>
      </c>
      <c r="CL208" s="258">
        <v>0.324596740804</v>
      </c>
      <c r="CM208" s="256">
        <v>1.531154767604</v>
      </c>
      <c r="CN208" s="253">
        <v>4.830141222725553</v>
      </c>
      <c r="CO208" t="s" s="416">
        <v>143</v>
      </c>
      <c r="CP208" s="260">
        <v>18.3</v>
      </c>
      <c r="CQ208" s="261">
        <v>-16.1</v>
      </c>
      <c r="CR208" s="260">
        <v>2.1</v>
      </c>
      <c r="CS208" s="261">
        <v>1.3</v>
      </c>
    </row>
    <row r="209" ht="11.25" customHeight="1">
      <c r="A209" t="s" s="273">
        <v>648</v>
      </c>
      <c r="B209" t="s" s="146">
        <v>649</v>
      </c>
      <c r="C209" t="s" s="273">
        <v>259</v>
      </c>
      <c r="D209" s="267">
        <v>12</v>
      </c>
      <c r="E209" s="219">
        <v>303</v>
      </c>
      <c r="F209" t="s" s="151">
        <v>55</v>
      </c>
      <c r="G209" t="s" s="152">
        <v>55</v>
      </c>
      <c r="H209" s="496">
        <v>176.88</v>
      </c>
      <c r="I209" s="269">
        <v>2.442333785617368</v>
      </c>
      <c r="J209" s="270">
        <v>1.025</v>
      </c>
      <c r="K209" s="270">
        <v>1.08</v>
      </c>
      <c r="L209" s="269">
        <v>5.365853658536612</v>
      </c>
      <c r="M209" s="272">
        <v>42963</v>
      </c>
      <c r="N209" s="272">
        <v>42965</v>
      </c>
      <c r="O209" s="272">
        <v>42979</v>
      </c>
      <c r="P209" t="s" s="273">
        <v>147</v>
      </c>
      <c r="Q209" s="274"/>
      <c r="R209" s="271">
        <v>4.32</v>
      </c>
      <c r="S209" s="275">
        <v>48.8135593220339</v>
      </c>
      <c r="T209" s="276">
        <v>87.31606169249058</v>
      </c>
      <c r="U209" s="269">
        <v>19.9864406779661</v>
      </c>
      <c r="V209" s="277">
        <v>12</v>
      </c>
      <c r="W209" s="268">
        <v>8.85</v>
      </c>
      <c r="X209" s="515">
        <v>1.37</v>
      </c>
      <c r="Y209" s="278">
        <v>1.61</v>
      </c>
      <c r="Z209" s="279">
        <v>3.95</v>
      </c>
      <c r="AA209" s="280">
        <v>20.9</v>
      </c>
      <c r="AB209" s="281">
        <v>5</v>
      </c>
      <c r="AC209" s="282">
        <v>10.74</v>
      </c>
      <c r="AD209" s="283">
        <v>-3.1</v>
      </c>
      <c r="AE209" s="283">
        <v>14.56</v>
      </c>
      <c r="AF209" s="284">
        <v>21</v>
      </c>
      <c r="AG209" s="285">
        <v>29592</v>
      </c>
      <c r="AH209" s="286">
        <v>0.2</v>
      </c>
      <c r="AI209" s="287">
        <v>0.24</v>
      </c>
      <c r="AJ209" t="s" s="368">
        <v>143</v>
      </c>
      <c r="AK209" s="289">
        <v>0.8726645367278167</v>
      </c>
      <c r="AL209" s="290">
        <v>13.96011396011396</v>
      </c>
      <c r="AM209" s="290">
        <v>21.14137285547597</v>
      </c>
      <c r="AN209" s="290">
        <v>24.72939695520919</v>
      </c>
      <c r="AO209" s="291">
        <v>28.33780440756271</v>
      </c>
      <c r="AP209" s="288">
        <v>4</v>
      </c>
      <c r="AQ209" s="288">
        <v>3.51</v>
      </c>
      <c r="AR209" s="288">
        <v>2.81</v>
      </c>
      <c r="AS209" s="288">
        <v>2.25</v>
      </c>
      <c r="AT209" s="292"/>
      <c r="AU209" s="288">
        <v>1.8</v>
      </c>
      <c r="AV209" s="288">
        <v>1.325</v>
      </c>
      <c r="AW209" s="292"/>
      <c r="AX209" s="293">
        <v>0.875</v>
      </c>
      <c r="AY209" s="403">
        <v>0.7</v>
      </c>
      <c r="AZ209" s="295">
        <v>0.6</v>
      </c>
      <c r="BA209" s="295">
        <v>0.43</v>
      </c>
      <c r="BB209" s="295">
        <v>0.33</v>
      </c>
      <c r="BC209" s="426">
        <v>0.3</v>
      </c>
      <c r="BD209" s="426">
        <v>0.3</v>
      </c>
      <c r="BE209" s="426">
        <v>0.3</v>
      </c>
      <c r="BF209" s="426">
        <v>0.3</v>
      </c>
      <c r="BG209" s="426">
        <v>0.3</v>
      </c>
      <c r="BH209" s="426">
        <v>0.3</v>
      </c>
      <c r="BI209" s="296">
        <v>0.28125</v>
      </c>
      <c r="BJ209" s="293">
        <v>20.71125</v>
      </c>
      <c r="BK209" s="297">
        <v>13.96011396011396</v>
      </c>
      <c r="BL209" s="297">
        <v>24.91103202846974</v>
      </c>
      <c r="BM209" s="297">
        <v>24.88888888888889</v>
      </c>
      <c r="BN209" s="297">
        <v>25</v>
      </c>
      <c r="BO209" s="297">
        <v>35.8490566037736</v>
      </c>
      <c r="BP209" s="297">
        <v>51.42857142857142</v>
      </c>
      <c r="BQ209" s="298">
        <v>25</v>
      </c>
      <c r="BR209" s="299">
        <v>16.66666666666667</v>
      </c>
      <c r="BS209" s="299">
        <v>39.53488372093024</v>
      </c>
      <c r="BT209" s="299">
        <v>30.3030303030303</v>
      </c>
      <c r="BU209" s="299">
        <v>10</v>
      </c>
      <c r="BV209" s="299">
        <v>0</v>
      </c>
      <c r="BW209" s="299">
        <v>0</v>
      </c>
      <c r="BX209" s="299">
        <v>0</v>
      </c>
      <c r="BY209" s="299">
        <v>0</v>
      </c>
      <c r="BZ209" s="299">
        <v>0</v>
      </c>
      <c r="CA209" s="300">
        <v>6.666666666666665</v>
      </c>
      <c r="CB209" s="297">
        <v>17.89464178041833</v>
      </c>
      <c r="CC209" s="297">
        <v>15.48195786779907</v>
      </c>
      <c r="CD209" t="s" s="146">
        <v>137</v>
      </c>
      <c r="CE209" s="301">
        <v>7.18529006286046</v>
      </c>
      <c r="CF209" s="301">
        <v>27.17173074082656</v>
      </c>
      <c r="CG209" s="297">
        <v>77.6429268292683</v>
      </c>
      <c r="CH209" s="302">
        <v>4.2</v>
      </c>
      <c r="CI209" s="303">
        <v>4.62</v>
      </c>
      <c r="CJ209" s="304">
        <v>5.082000000000002</v>
      </c>
      <c r="CK209" s="304">
        <v>5.590200000000002</v>
      </c>
      <c r="CL209" s="305">
        <v>6.149220000000002</v>
      </c>
      <c r="CM209" s="303">
        <v>25.64142000000001</v>
      </c>
      <c r="CN209" s="300">
        <v>14.49650610583447</v>
      </c>
      <c r="CO209" s="306">
        <v>1.15</v>
      </c>
      <c r="CP209" s="307">
        <v>45.9</v>
      </c>
      <c r="CQ209" s="308">
        <v>-2.2</v>
      </c>
      <c r="CR209" s="309">
        <v>5.8</v>
      </c>
      <c r="CS209" s="310">
        <v>12.1</v>
      </c>
    </row>
    <row r="210" ht="11.25" customHeight="1">
      <c r="A210" t="s" s="173">
        <v>650</v>
      </c>
      <c r="B210" t="s" s="110">
        <v>651</v>
      </c>
      <c r="C210" t="s" s="173">
        <v>468</v>
      </c>
      <c r="D210" s="174">
        <v>14</v>
      </c>
      <c r="E210" s="219">
        <v>234</v>
      </c>
      <c r="F210" t="s" s="118">
        <v>55</v>
      </c>
      <c r="G210" t="s" s="113">
        <v>141</v>
      </c>
      <c r="H210" s="495">
        <v>68.53</v>
      </c>
      <c r="I210" s="177">
        <v>2.918429884722019</v>
      </c>
      <c r="J210" s="311">
        <v>0.425</v>
      </c>
      <c r="K210" s="311">
        <v>0.5</v>
      </c>
      <c r="L210" s="177">
        <v>17.64705882352942</v>
      </c>
      <c r="M210" s="179">
        <v>42755</v>
      </c>
      <c r="N210" s="179">
        <v>42759</v>
      </c>
      <c r="O210" s="179">
        <v>42768</v>
      </c>
      <c r="P210" t="s" s="173">
        <v>652</v>
      </c>
      <c r="Q210" s="84"/>
      <c r="R210" s="180">
        <v>2</v>
      </c>
      <c r="S210" s="181">
        <v>39.8406374501992</v>
      </c>
      <c r="T210" s="182">
        <v>11.52549995551502</v>
      </c>
      <c r="U210" s="177">
        <v>13.65139442231076</v>
      </c>
      <c r="V210" s="183">
        <v>12</v>
      </c>
      <c r="W210" s="176">
        <v>5.02</v>
      </c>
      <c r="X210" s="176">
        <v>1.62</v>
      </c>
      <c r="Y210" s="184">
        <v>0.41</v>
      </c>
      <c r="Z210" s="185">
        <v>2.05</v>
      </c>
      <c r="AA210" s="186">
        <v>15</v>
      </c>
      <c r="AB210" s="187">
        <v>5.6</v>
      </c>
      <c r="AC210" s="188">
        <v>8.1</v>
      </c>
      <c r="AD210" s="189">
        <v>13.6</v>
      </c>
      <c r="AE210" s="189">
        <v>8.42</v>
      </c>
      <c r="AF210" s="190">
        <v>20</v>
      </c>
      <c r="AG210" s="191">
        <v>74027</v>
      </c>
      <c r="AH210" s="192">
        <v>0.1</v>
      </c>
      <c r="AI210" s="193">
        <v>0.78</v>
      </c>
      <c r="AJ210" s="194">
        <v>2.039032680790734</v>
      </c>
      <c r="AK210" s="195">
        <v>1.027861864879416</v>
      </c>
      <c r="AL210" s="196">
        <v>21.42857142857144</v>
      </c>
      <c r="AM210" s="196">
        <v>23.61432564220631</v>
      </c>
      <c r="AN210" s="196">
        <v>27.73084445875398</v>
      </c>
      <c r="AO210" s="197">
        <v>26.97915489063041</v>
      </c>
      <c r="AP210" s="194">
        <v>1.7</v>
      </c>
      <c r="AQ210" s="194">
        <v>1.4</v>
      </c>
      <c r="AR210" s="194">
        <v>1.1</v>
      </c>
      <c r="AS210" s="194">
        <v>0.9</v>
      </c>
      <c r="AT210" s="199"/>
      <c r="AU210" s="194">
        <v>0.65</v>
      </c>
      <c r="AV210" s="194">
        <v>0.5</v>
      </c>
      <c r="AW210" s="199"/>
      <c r="AX210" s="200">
        <v>0.35</v>
      </c>
      <c r="AY210" s="201">
        <v>0.304</v>
      </c>
      <c r="AZ210" s="202">
        <v>0.258</v>
      </c>
      <c r="BA210" s="202">
        <v>0.229</v>
      </c>
      <c r="BB210" s="202">
        <v>0.156</v>
      </c>
      <c r="BC210" s="202">
        <v>0.146</v>
      </c>
      <c r="BD210" s="202">
        <v>0.134</v>
      </c>
      <c r="BE210" s="203">
        <v>0.116</v>
      </c>
      <c r="BF210" s="203">
        <v>0.116</v>
      </c>
      <c r="BG210" s="203">
        <v>0.116</v>
      </c>
      <c r="BH210" s="203">
        <v>0.116</v>
      </c>
      <c r="BI210" s="204">
        <v>0.116</v>
      </c>
      <c r="BJ210" s="200">
        <v>8.406999999999998</v>
      </c>
      <c r="BK210" s="205">
        <v>21.42857142857144</v>
      </c>
      <c r="BL210" s="205">
        <v>27.27272727272725</v>
      </c>
      <c r="BM210" s="205">
        <v>22.22222222222223</v>
      </c>
      <c r="BN210" s="205">
        <v>38.46153846153846</v>
      </c>
      <c r="BO210" s="205">
        <v>30</v>
      </c>
      <c r="BP210" s="205">
        <v>42.85714285714286</v>
      </c>
      <c r="BQ210" s="206">
        <v>15.13157894736841</v>
      </c>
      <c r="BR210" s="207">
        <v>17.82945736434107</v>
      </c>
      <c r="BS210" s="207">
        <v>12.66375545851528</v>
      </c>
      <c r="BT210" s="207">
        <v>46.79487179487181</v>
      </c>
      <c r="BU210" s="207">
        <v>6.849315068493156</v>
      </c>
      <c r="BV210" s="207">
        <v>8.955223880596996</v>
      </c>
      <c r="BW210" s="207">
        <v>15.51724137931034</v>
      </c>
      <c r="BX210" s="207">
        <v>0</v>
      </c>
      <c r="BY210" s="207">
        <v>0</v>
      </c>
      <c r="BZ210" s="207">
        <v>0</v>
      </c>
      <c r="CA210" s="208">
        <v>0</v>
      </c>
      <c r="CB210" s="205">
        <v>17.99903800798231</v>
      </c>
      <c r="CC210" s="205">
        <v>14.69354547489158</v>
      </c>
      <c r="CD210" t="s" s="110">
        <v>157</v>
      </c>
      <c r="CE210" s="209">
        <v>16.99787992116524</v>
      </c>
      <c r="CF210" s="209">
        <v>30.649274343476</v>
      </c>
      <c r="CG210" s="205">
        <v>82.690796812749</v>
      </c>
      <c r="CH210" s="315">
        <v>1.7952</v>
      </c>
      <c r="CI210" s="211">
        <v>1.9406112</v>
      </c>
      <c r="CJ210" s="212">
        <v>2.104010663040</v>
      </c>
      <c r="CK210" s="212">
        <v>2.281168360867968</v>
      </c>
      <c r="CL210" s="210">
        <v>2.473242736853051</v>
      </c>
      <c r="CM210" s="211">
        <v>10.59423296076102</v>
      </c>
      <c r="CN210" s="208">
        <v>15.459263039196</v>
      </c>
      <c r="CO210" s="213">
        <v>0.89</v>
      </c>
      <c r="CP210" s="214">
        <v>0.8</v>
      </c>
      <c r="CQ210" s="215">
        <v>-19.3</v>
      </c>
      <c r="CR210" s="216">
        <v>-11.9</v>
      </c>
      <c r="CS210" s="217">
        <v>-13</v>
      </c>
    </row>
    <row r="211" ht="11.25" customHeight="1">
      <c r="A211" t="s" s="227">
        <v>1312</v>
      </c>
      <c r="B211" t="s" s="116">
        <v>1313</v>
      </c>
      <c r="C211" t="s" s="227">
        <v>1314</v>
      </c>
      <c r="D211" s="218">
        <v>5</v>
      </c>
      <c r="E211" s="85">
        <v>758</v>
      </c>
      <c r="F211" t="s" s="220">
        <v>129</v>
      </c>
      <c r="G211" t="s" s="221">
        <v>129</v>
      </c>
      <c r="H211" s="493">
        <v>61.39</v>
      </c>
      <c r="I211" s="223">
        <v>2.736602052451539</v>
      </c>
      <c r="J211" s="224">
        <v>0.38</v>
      </c>
      <c r="K211" s="224">
        <v>0.42</v>
      </c>
      <c r="L211" s="223">
        <v>10.52631578947367</v>
      </c>
      <c r="M211" s="226">
        <v>42823</v>
      </c>
      <c r="N211" s="226">
        <v>42825</v>
      </c>
      <c r="O211" s="226">
        <v>42839</v>
      </c>
      <c r="P211" t="s" s="227">
        <v>225</v>
      </c>
      <c r="Q211" s="325"/>
      <c r="R211" s="225">
        <v>1.68</v>
      </c>
      <c r="S211" t="s" s="400">
        <v>143</v>
      </c>
      <c r="T211" t="s" s="361">
        <v>143</v>
      </c>
      <c r="U211" t="s" s="402">
        <v>143</v>
      </c>
      <c r="V211" s="230">
        <v>12</v>
      </c>
      <c r="W211" s="222">
        <v>-0.32</v>
      </c>
      <c r="X211" t="s" s="399">
        <v>143</v>
      </c>
      <c r="Y211" s="231">
        <v>9.199999999999999</v>
      </c>
      <c r="Z211" s="232">
        <v>3.69</v>
      </c>
      <c r="AA211" s="233">
        <v>-2.1</v>
      </c>
      <c r="AB211" s="234">
        <v>180.5</v>
      </c>
      <c r="AC211" s="261">
        <v>287.5</v>
      </c>
      <c r="AD211" s="236">
        <v>25.8</v>
      </c>
      <c r="AE211" s="236">
        <v>27.57</v>
      </c>
      <c r="AF211" s="237">
        <v>14</v>
      </c>
      <c r="AG211" s="238">
        <v>5496</v>
      </c>
      <c r="AH211" s="239">
        <v>0.7</v>
      </c>
      <c r="AI211" s="240">
        <v>1.35</v>
      </c>
      <c r="AJ211" t="s" s="265">
        <v>143</v>
      </c>
      <c r="AK211" t="s" s="265">
        <v>143</v>
      </c>
      <c r="AL211" s="243">
        <v>25.97402597402598</v>
      </c>
      <c r="AM211" s="243">
        <v>44.72400930156011</v>
      </c>
      <c r="AN211" t="s" s="265">
        <v>143</v>
      </c>
      <c r="AO211" t="s" s="265">
        <v>143</v>
      </c>
      <c r="AP211" s="241">
        <v>1.455</v>
      </c>
      <c r="AQ211" s="241">
        <v>1.155</v>
      </c>
      <c r="AR211" s="241">
        <v>0.79</v>
      </c>
      <c r="AS211" s="241">
        <v>0.48</v>
      </c>
      <c r="AT211" s="245"/>
      <c r="AU211" s="321">
        <v>0</v>
      </c>
      <c r="AV211" s="321">
        <v>0</v>
      </c>
      <c r="AW211" s="245"/>
      <c r="AX211" s="583">
        <v>0</v>
      </c>
      <c r="AY211" s="394">
        <v>0</v>
      </c>
      <c r="AZ211" s="317">
        <v>0</v>
      </c>
      <c r="BA211" s="317">
        <v>0</v>
      </c>
      <c r="BB211" s="317">
        <v>0</v>
      </c>
      <c r="BC211" s="317">
        <v>0</v>
      </c>
      <c r="BD211" s="317">
        <v>0</v>
      </c>
      <c r="BE211" s="317">
        <v>0</v>
      </c>
      <c r="BF211" s="317">
        <v>0</v>
      </c>
      <c r="BG211" s="317">
        <v>0</v>
      </c>
      <c r="BH211" s="317">
        <v>0</v>
      </c>
      <c r="BI211" s="401">
        <v>0</v>
      </c>
      <c r="BJ211" s="246">
        <v>3.88</v>
      </c>
      <c r="BK211" s="250">
        <v>25.97402597402598</v>
      </c>
      <c r="BL211" s="250">
        <v>46.20253164556962</v>
      </c>
      <c r="BM211" s="250">
        <v>64.58333333333334</v>
      </c>
      <c r="BN211" s="250">
        <v>0</v>
      </c>
      <c r="BO211" s="250">
        <v>0</v>
      </c>
      <c r="BP211" s="250">
        <v>0</v>
      </c>
      <c r="BQ211" s="251">
        <v>0</v>
      </c>
      <c r="BR211" s="252">
        <v>0</v>
      </c>
      <c r="BS211" s="252">
        <v>0</v>
      </c>
      <c r="BT211" s="252">
        <v>0</v>
      </c>
      <c r="BU211" s="252">
        <v>0</v>
      </c>
      <c r="BV211" s="252">
        <v>0</v>
      </c>
      <c r="BW211" s="252">
        <v>0</v>
      </c>
      <c r="BX211" s="252">
        <v>0</v>
      </c>
      <c r="BY211" s="252">
        <v>0</v>
      </c>
      <c r="BZ211" s="252">
        <v>0</v>
      </c>
      <c r="CA211" s="253">
        <v>0</v>
      </c>
      <c r="CB211" s="250">
        <v>8.044699467819349</v>
      </c>
      <c r="CC211" s="250">
        <v>18.59813190845922</v>
      </c>
      <c r="CD211" t="s" s="116">
        <v>285</v>
      </c>
      <c r="CE211" t="s" s="640">
        <v>143</v>
      </c>
      <c r="CF211" t="s" s="402">
        <v>143</v>
      </c>
      <c r="CG211" s="250">
        <v>40.65234973390967</v>
      </c>
      <c r="CH211" s="255">
        <v>1.6005</v>
      </c>
      <c r="CI211" s="256">
        <v>1.760550000000001</v>
      </c>
      <c r="CJ211" s="257">
        <v>1.936605000000001</v>
      </c>
      <c r="CK211" s="257">
        <v>2.130265500000001</v>
      </c>
      <c r="CL211" s="258">
        <v>2.343292050000001</v>
      </c>
      <c r="CM211" s="256">
        <v>9.771212550000005</v>
      </c>
      <c r="CN211" s="253">
        <v>15.91661923766086</v>
      </c>
      <c r="CO211" s="259">
        <v>0.83</v>
      </c>
      <c r="CP211" s="260">
        <v>58.2</v>
      </c>
      <c r="CQ211" s="261">
        <v>-6.6</v>
      </c>
      <c r="CR211" s="260">
        <v>0.2</v>
      </c>
      <c r="CS211" s="261">
        <v>10.3</v>
      </c>
    </row>
    <row r="212" ht="11.25" customHeight="1">
      <c r="A212" t="s" s="116">
        <v>1315</v>
      </c>
      <c r="B212" t="s" s="116">
        <v>1316</v>
      </c>
      <c r="C212" t="s" s="116">
        <v>372</v>
      </c>
      <c r="D212" s="218">
        <v>7</v>
      </c>
      <c r="E212" s="85">
        <v>429</v>
      </c>
      <c r="F212" t="s" s="220">
        <v>55</v>
      </c>
      <c r="G212" t="s" s="221">
        <v>55</v>
      </c>
      <c r="H212" s="493">
        <v>7.67</v>
      </c>
      <c r="I212" s="223">
        <v>9.908735332464145</v>
      </c>
      <c r="J212" s="224">
        <v>0.1725</v>
      </c>
      <c r="K212" s="224">
        <v>0.19</v>
      </c>
      <c r="L212" s="223">
        <v>10.14492753623188</v>
      </c>
      <c r="M212" s="327">
        <v>42437</v>
      </c>
      <c r="N212" s="327">
        <v>42439</v>
      </c>
      <c r="O212" s="327">
        <v>42465</v>
      </c>
      <c r="P212" t="s" s="227">
        <v>618</v>
      </c>
      <c r="Q212" t="s" s="353">
        <v>1227</v>
      </c>
      <c r="R212" s="225">
        <v>0.76</v>
      </c>
      <c r="S212" t="s" s="400">
        <v>143</v>
      </c>
      <c r="T212" t="s" s="361">
        <v>143</v>
      </c>
      <c r="U212" t="s" s="265">
        <v>143</v>
      </c>
      <c r="V212" s="230">
        <v>12</v>
      </c>
      <c r="W212" s="222">
        <v>-0.5600000000000001</v>
      </c>
      <c r="X212" t="s" s="399">
        <v>143</v>
      </c>
      <c r="Y212" s="231">
        <v>2.9</v>
      </c>
      <c r="Z212" s="232">
        <v>1.03</v>
      </c>
      <c r="AA212" s="233">
        <v>-2.7</v>
      </c>
      <c r="AB212" s="396">
        <v>86.3</v>
      </c>
      <c r="AC212" s="261">
        <v>100</v>
      </c>
      <c r="AD212" s="236">
        <v>5.2</v>
      </c>
      <c r="AE212" s="236">
        <v>-2.75</v>
      </c>
      <c r="AF212" s="237">
        <v>19</v>
      </c>
      <c r="AG212" s="238">
        <v>2814</v>
      </c>
      <c r="AH212" s="239">
        <v>17.1</v>
      </c>
      <c r="AI212" s="240">
        <v>1.68</v>
      </c>
      <c r="AJ212" s="241">
        <v>6.909614070526268</v>
      </c>
      <c r="AK212" t="s" s="265">
        <v>143</v>
      </c>
      <c r="AL212" s="243">
        <v>10.40892193308551</v>
      </c>
      <c r="AM212" s="243">
        <v>12.24811369884131</v>
      </c>
      <c r="AN212" s="243">
        <v>35.92999316673659</v>
      </c>
      <c r="AO212" s="254">
        <v>-10.72940121831327</v>
      </c>
      <c r="AP212" s="241">
        <v>0.7425</v>
      </c>
      <c r="AQ212" s="241">
        <v>0.6725</v>
      </c>
      <c r="AR212" s="241">
        <v>0.6</v>
      </c>
      <c r="AS212" s="241">
        <v>0.525</v>
      </c>
      <c r="AT212" s="245"/>
      <c r="AU212" s="241">
        <v>0.44</v>
      </c>
      <c r="AV212" s="241">
        <v>0.16</v>
      </c>
      <c r="AW212" s="245"/>
      <c r="AX212" s="583">
        <v>0.08</v>
      </c>
      <c r="AY212" s="394">
        <v>1.11</v>
      </c>
      <c r="AZ212" s="248">
        <v>2.73</v>
      </c>
      <c r="BA212" s="248">
        <v>2.59</v>
      </c>
      <c r="BB212" s="248">
        <v>2.31</v>
      </c>
      <c r="BC212" s="248">
        <v>2.13</v>
      </c>
      <c r="BD212" s="248">
        <v>1.89</v>
      </c>
      <c r="BE212" s="248">
        <v>1.61</v>
      </c>
      <c r="BF212" s="248">
        <v>1.51</v>
      </c>
      <c r="BG212" s="248">
        <v>1.47</v>
      </c>
      <c r="BH212" s="248">
        <v>1.43</v>
      </c>
      <c r="BI212" s="249">
        <v>1.3775</v>
      </c>
      <c r="BJ212" s="246">
        <v>23.3775</v>
      </c>
      <c r="BK212" s="250">
        <v>10.40892193308551</v>
      </c>
      <c r="BL212" s="250">
        <v>12.08333333333334</v>
      </c>
      <c r="BM212" s="250">
        <v>14.28571428571428</v>
      </c>
      <c r="BN212" s="250">
        <v>19.31818181818181</v>
      </c>
      <c r="BO212" s="250">
        <v>175</v>
      </c>
      <c r="BP212" s="250">
        <v>100</v>
      </c>
      <c r="BQ212" s="251">
        <v>0</v>
      </c>
      <c r="BR212" s="252">
        <v>0</v>
      </c>
      <c r="BS212" s="252">
        <v>5.405405405405417</v>
      </c>
      <c r="BT212" s="252">
        <v>12.12121212121211</v>
      </c>
      <c r="BU212" s="252">
        <v>8.450704225352123</v>
      </c>
      <c r="BV212" s="252">
        <v>12.6984126984127</v>
      </c>
      <c r="BW212" s="252">
        <v>17.39130434782608</v>
      </c>
      <c r="BX212" s="252">
        <v>6.622516556291402</v>
      </c>
      <c r="BY212" s="252">
        <v>2.721088435374153</v>
      </c>
      <c r="BZ212" s="252">
        <v>2.797202797202791</v>
      </c>
      <c r="CA212" s="253">
        <v>3.81125226860255</v>
      </c>
      <c r="CB212" s="250">
        <v>23.71266177799967</v>
      </c>
      <c r="CC212" s="250">
        <v>43.84636719503131</v>
      </c>
      <c r="CD212" t="s" s="116">
        <v>285</v>
      </c>
      <c r="CE212" t="s" s="402">
        <v>143</v>
      </c>
      <c r="CF212" s="254">
        <v>45.83872849920074</v>
      </c>
      <c r="CG212" s="250">
        <v>54.38</v>
      </c>
      <c r="CH212" s="255">
        <v>0.8167500000000001</v>
      </c>
      <c r="CI212" s="256">
        <v>0.8984250000000001</v>
      </c>
      <c r="CJ212" s="257">
        <v>0.9074092500000002</v>
      </c>
      <c r="CK212" s="257">
        <v>0.9164833425000002</v>
      </c>
      <c r="CL212" s="258">
        <v>0.9256481759250001</v>
      </c>
      <c r="CM212" s="256">
        <v>4.464715768425001</v>
      </c>
      <c r="CN212" s="253">
        <v>58.21011432105607</v>
      </c>
      <c r="CO212" s="259">
        <v>0.82</v>
      </c>
      <c r="CP212" s="260">
        <v>0</v>
      </c>
      <c r="CQ212" s="261">
        <v>-51.5</v>
      </c>
      <c r="CR212" s="260">
        <v>-17</v>
      </c>
      <c r="CS212" s="261">
        <v>-29.7</v>
      </c>
    </row>
    <row r="213" ht="11.25" customHeight="1">
      <c r="A213" t="s" s="227">
        <v>1317</v>
      </c>
      <c r="B213" t="s" s="116">
        <v>1318</v>
      </c>
      <c r="C213" t="s" s="227">
        <v>588</v>
      </c>
      <c r="D213" s="218">
        <v>5</v>
      </c>
      <c r="E213" s="85">
        <v>801</v>
      </c>
      <c r="F213" t="s" s="220">
        <v>129</v>
      </c>
      <c r="G213" t="s" s="221">
        <v>129</v>
      </c>
      <c r="H213" s="493">
        <v>30.7</v>
      </c>
      <c r="I213" s="223">
        <v>9.315960912052116</v>
      </c>
      <c r="J213" s="224">
        <v>0.705</v>
      </c>
      <c r="K213" s="224">
        <v>0.715</v>
      </c>
      <c r="L213" s="223">
        <v>1.418439716312059</v>
      </c>
      <c r="M213" s="226">
        <v>43045</v>
      </c>
      <c r="N213" s="226">
        <v>43046</v>
      </c>
      <c r="O213" s="226">
        <v>43053</v>
      </c>
      <c r="P213" t="s" s="227">
        <v>677</v>
      </c>
      <c r="Q213" t="s" s="227">
        <v>131</v>
      </c>
      <c r="R213" s="225">
        <v>2.86</v>
      </c>
      <c r="S213" s="228">
        <v>150.5263157894737</v>
      </c>
      <c r="T213" s="229">
        <v>73.87701508327376</v>
      </c>
      <c r="U213" s="223">
        <v>16.15789473684211</v>
      </c>
      <c r="V213" s="230">
        <v>12</v>
      </c>
      <c r="W213" s="222">
        <v>1.9</v>
      </c>
      <c r="X213" s="222">
        <v>0.9</v>
      </c>
      <c r="Y213" s="231">
        <v>1.51</v>
      </c>
      <c r="Z213" s="232">
        <v>4.21</v>
      </c>
      <c r="AA213" s="233">
        <v>24.9</v>
      </c>
      <c r="AB213" s="234">
        <v>-17.1</v>
      </c>
      <c r="AC213" s="235">
        <v>32.47</v>
      </c>
      <c r="AD213" s="236">
        <v>42.8</v>
      </c>
      <c r="AE213" s="236">
        <v>17.9</v>
      </c>
      <c r="AF213" s="237">
        <v>3</v>
      </c>
      <c r="AG213" s="238">
        <v>736</v>
      </c>
      <c r="AH213" s="239">
        <v>1.6</v>
      </c>
      <c r="AI213" s="240">
        <v>0</v>
      </c>
      <c r="AJ213" t="s" s="265">
        <v>143</v>
      </c>
      <c r="AK213" t="s" s="265">
        <v>143</v>
      </c>
      <c r="AL213" s="243">
        <v>15.04629629629628</v>
      </c>
      <c r="AM213" s="243">
        <v>20.81989852995108</v>
      </c>
      <c r="AN213" t="s" s="265">
        <v>143</v>
      </c>
      <c r="AO213" t="s" s="265">
        <v>143</v>
      </c>
      <c r="AP213" s="241">
        <v>2.485</v>
      </c>
      <c r="AQ213" s="241">
        <v>2.16</v>
      </c>
      <c r="AR213" s="241">
        <v>1.805</v>
      </c>
      <c r="AS213" s="241">
        <v>1.409</v>
      </c>
      <c r="AT213" s="245"/>
      <c r="AU213" s="321">
        <v>0</v>
      </c>
      <c r="AV213" s="321">
        <v>0</v>
      </c>
      <c r="AW213" s="245"/>
      <c r="AX213" s="583">
        <v>0</v>
      </c>
      <c r="AY213" s="394">
        <v>0</v>
      </c>
      <c r="AZ213" s="317">
        <v>0</v>
      </c>
      <c r="BA213" s="317">
        <v>0</v>
      </c>
      <c r="BB213" s="317">
        <v>0</v>
      </c>
      <c r="BC213" s="317">
        <v>0</v>
      </c>
      <c r="BD213" s="317">
        <v>0</v>
      </c>
      <c r="BE213" s="317">
        <v>0</v>
      </c>
      <c r="BF213" s="317">
        <v>0</v>
      </c>
      <c r="BG213" s="317">
        <v>0</v>
      </c>
      <c r="BH213" s="317">
        <v>0</v>
      </c>
      <c r="BI213" s="401">
        <v>0</v>
      </c>
      <c r="BJ213" s="246">
        <v>7.858999999999999</v>
      </c>
      <c r="BK213" s="250">
        <v>15.04629629629628</v>
      </c>
      <c r="BL213" s="250">
        <v>19.66759002770084</v>
      </c>
      <c r="BM213" s="250">
        <v>28.10503903477644</v>
      </c>
      <c r="BN213" s="250">
        <v>0</v>
      </c>
      <c r="BO213" s="250">
        <v>0</v>
      </c>
      <c r="BP213" s="250">
        <v>0</v>
      </c>
      <c r="BQ213" s="251">
        <v>0</v>
      </c>
      <c r="BR213" s="252">
        <v>0</v>
      </c>
      <c r="BS213" s="252">
        <v>0</v>
      </c>
      <c r="BT213" s="252">
        <v>0</v>
      </c>
      <c r="BU213" s="252">
        <v>0</v>
      </c>
      <c r="BV213" s="252">
        <v>0</v>
      </c>
      <c r="BW213" s="252">
        <v>0</v>
      </c>
      <c r="BX213" s="252">
        <v>0</v>
      </c>
      <c r="BY213" s="252">
        <v>0</v>
      </c>
      <c r="BZ213" s="252">
        <v>0</v>
      </c>
      <c r="CA213" s="253">
        <v>0</v>
      </c>
      <c r="CB213" s="250">
        <v>3.695230903457268</v>
      </c>
      <c r="CC213" s="250">
        <v>8.299425616455242</v>
      </c>
      <c r="CD213" t="s" s="116">
        <v>222</v>
      </c>
      <c r="CE213" t="s" s="402">
        <v>143</v>
      </c>
      <c r="CF213" t="s" s="402">
        <v>143</v>
      </c>
      <c r="CG213" s="250">
        <v>42.11104583620045</v>
      </c>
      <c r="CH213" s="255">
        <v>2.50985</v>
      </c>
      <c r="CI213" s="256">
        <v>2.760835</v>
      </c>
      <c r="CJ213" s="257">
        <v>3.0369185</v>
      </c>
      <c r="CK213" s="257">
        <v>3.34061035</v>
      </c>
      <c r="CL213" s="258">
        <v>3.674671385000001</v>
      </c>
      <c r="CM213" s="256">
        <v>15.322885235</v>
      </c>
      <c r="CN213" s="253">
        <v>49.91167828990228</v>
      </c>
      <c r="CO213" s="259">
        <v>1.28</v>
      </c>
      <c r="CP213" s="260">
        <v>44.1</v>
      </c>
      <c r="CQ213" s="261">
        <v>-14.8</v>
      </c>
      <c r="CR213" s="260">
        <v>1.7</v>
      </c>
      <c r="CS213" s="261">
        <v>-2.6</v>
      </c>
    </row>
    <row r="214" ht="11.25" customHeight="1">
      <c r="A214" t="s" s="273">
        <v>1319</v>
      </c>
      <c r="B214" t="s" s="146">
        <v>1320</v>
      </c>
      <c r="C214" t="s" s="273">
        <v>1072</v>
      </c>
      <c r="D214" s="267">
        <v>5</v>
      </c>
      <c r="E214" s="85">
        <v>787</v>
      </c>
      <c r="F214" t="s" s="151">
        <v>141</v>
      </c>
      <c r="G214" t="s" s="152">
        <v>141</v>
      </c>
      <c r="H214" s="496">
        <v>50.03</v>
      </c>
      <c r="I214" s="269">
        <v>2.438536877873276</v>
      </c>
      <c r="J214" s="270">
        <v>0.2025</v>
      </c>
      <c r="K214" s="270">
        <v>0.305</v>
      </c>
      <c r="L214" s="269">
        <v>50.61728395061726</v>
      </c>
      <c r="M214" s="272">
        <v>42968</v>
      </c>
      <c r="N214" s="272">
        <v>42970</v>
      </c>
      <c r="O214" s="272">
        <v>42991</v>
      </c>
      <c r="P214" t="s" s="273">
        <v>322</v>
      </c>
      <c r="Q214" s="619"/>
      <c r="R214" s="271">
        <v>1.22</v>
      </c>
      <c r="S214" s="275">
        <v>24.44889779559118</v>
      </c>
      <c r="T214" s="276">
        <v>6.805520845181334</v>
      </c>
      <c r="U214" s="269">
        <v>10.02605210420842</v>
      </c>
      <c r="V214" s="277">
        <v>12</v>
      </c>
      <c r="W214" s="268">
        <v>4.99</v>
      </c>
      <c r="X214" s="268">
        <v>1.9</v>
      </c>
      <c r="Y214" s="278">
        <v>0.89</v>
      </c>
      <c r="Z214" s="279">
        <v>2.56</v>
      </c>
      <c r="AA214" s="280">
        <v>27.5</v>
      </c>
      <c r="AB214" s="281">
        <v>2.9</v>
      </c>
      <c r="AC214" s="282">
        <v>11.23</v>
      </c>
      <c r="AD214" s="283">
        <v>41.8</v>
      </c>
      <c r="AE214" s="283">
        <v>5.29</v>
      </c>
      <c r="AF214" s="284">
        <v>17</v>
      </c>
      <c r="AG214" s="285">
        <v>35931</v>
      </c>
      <c r="AH214" s="286">
        <v>0.2</v>
      </c>
      <c r="AI214" s="287">
        <v>0.63</v>
      </c>
      <c r="AJ214" t="s" s="368">
        <v>143</v>
      </c>
      <c r="AK214" t="s" s="368">
        <v>143</v>
      </c>
      <c r="AL214" s="290">
        <v>5.555555555555558</v>
      </c>
      <c r="AM214" s="290">
        <v>58.18699930048883</v>
      </c>
      <c r="AN214" t="s" s="368">
        <v>143</v>
      </c>
      <c r="AO214" t="s" s="368">
        <v>143</v>
      </c>
      <c r="AP214" s="288">
        <v>0.475</v>
      </c>
      <c r="AQ214" s="288">
        <v>0.45</v>
      </c>
      <c r="AR214" s="288">
        <v>0.3</v>
      </c>
      <c r="AS214" s="288">
        <v>0.12</v>
      </c>
      <c r="AT214" s="292"/>
      <c r="AU214" s="510">
        <v>0</v>
      </c>
      <c r="AV214" s="510">
        <v>0</v>
      </c>
      <c r="AW214" s="292"/>
      <c r="AX214" s="524">
        <v>0</v>
      </c>
      <c r="AY214" s="403">
        <v>0</v>
      </c>
      <c r="AZ214" s="426">
        <v>0</v>
      </c>
      <c r="BA214" s="426">
        <v>0</v>
      </c>
      <c r="BB214" s="426">
        <v>0</v>
      </c>
      <c r="BC214" s="426">
        <v>0</v>
      </c>
      <c r="BD214" s="426">
        <v>0</v>
      </c>
      <c r="BE214" s="426">
        <v>0</v>
      </c>
      <c r="BF214" s="426">
        <v>0</v>
      </c>
      <c r="BG214" s="426">
        <v>0</v>
      </c>
      <c r="BH214" s="426">
        <v>0</v>
      </c>
      <c r="BI214" s="494">
        <v>0</v>
      </c>
      <c r="BJ214" s="293">
        <v>1.345</v>
      </c>
      <c r="BK214" s="297">
        <v>5.555555555555558</v>
      </c>
      <c r="BL214" s="297">
        <v>50</v>
      </c>
      <c r="BM214" s="297">
        <v>150</v>
      </c>
      <c r="BN214" s="297">
        <v>0</v>
      </c>
      <c r="BO214" s="297">
        <v>0</v>
      </c>
      <c r="BP214" s="297">
        <v>0</v>
      </c>
      <c r="BQ214" s="298">
        <v>0</v>
      </c>
      <c r="BR214" s="299">
        <v>0</v>
      </c>
      <c r="BS214" s="299">
        <v>0</v>
      </c>
      <c r="BT214" s="299">
        <v>0</v>
      </c>
      <c r="BU214" s="299">
        <v>0</v>
      </c>
      <c r="BV214" s="299">
        <v>0</v>
      </c>
      <c r="BW214" s="299">
        <v>0</v>
      </c>
      <c r="BX214" s="299">
        <v>0</v>
      </c>
      <c r="BY214" s="299">
        <v>0</v>
      </c>
      <c r="BZ214" s="299">
        <v>0</v>
      </c>
      <c r="CA214" s="300">
        <v>0</v>
      </c>
      <c r="CB214" s="297">
        <v>12.09150326797386</v>
      </c>
      <c r="CC214" s="297">
        <v>36.41701971669186</v>
      </c>
      <c r="CD214" t="s" s="146">
        <v>137</v>
      </c>
      <c r="CE214" t="s" s="502">
        <v>143</v>
      </c>
      <c r="CF214" t="s" s="502">
        <v>143</v>
      </c>
      <c r="CG214" s="297">
        <v>61.40528278779783</v>
      </c>
      <c r="CH214" s="302">
        <v>0.488775</v>
      </c>
      <c r="CI214" s="303">
        <v>0.5376525</v>
      </c>
      <c r="CJ214" s="304">
        <v>0.5660943172499999</v>
      </c>
      <c r="CK214" s="304">
        <v>0.5960407066325248</v>
      </c>
      <c r="CL214" s="305">
        <v>0.6275712600133854</v>
      </c>
      <c r="CM214" s="303">
        <v>2.816133783895911</v>
      </c>
      <c r="CN214" s="300">
        <v>5.628890233651631</v>
      </c>
      <c r="CO214" s="306">
        <v>1.28</v>
      </c>
      <c r="CP214" s="307">
        <v>21.7</v>
      </c>
      <c r="CQ214" s="308">
        <v>-10.3</v>
      </c>
      <c r="CR214" s="307">
        <v>1.1</v>
      </c>
      <c r="CS214" s="308">
        <v>1.1</v>
      </c>
    </row>
    <row r="215" ht="11.25" customHeight="1">
      <c r="A215" t="s" s="173">
        <v>1321</v>
      </c>
      <c r="B215" t="s" s="110">
        <v>1322</v>
      </c>
      <c r="C215" t="s" s="173">
        <v>882</v>
      </c>
      <c r="D215" s="174">
        <v>6</v>
      </c>
      <c r="E215" s="85">
        <v>635</v>
      </c>
      <c r="F215" t="s" s="118">
        <v>129</v>
      </c>
      <c r="G215" t="s" s="113">
        <v>129</v>
      </c>
      <c r="H215" s="495">
        <v>61.07</v>
      </c>
      <c r="I215" s="177">
        <v>0.5731128213525463</v>
      </c>
      <c r="J215" s="311">
        <v>0.0775</v>
      </c>
      <c r="K215" s="311">
        <v>0.08749999999999999</v>
      </c>
      <c r="L215" s="177">
        <v>12.9032258064516</v>
      </c>
      <c r="M215" s="179">
        <v>42823</v>
      </c>
      <c r="N215" s="179">
        <v>42825</v>
      </c>
      <c r="O215" s="179">
        <v>42838</v>
      </c>
      <c r="P215" t="s" s="173">
        <v>294</v>
      </c>
      <c r="Q215" s="675"/>
      <c r="R215" s="180">
        <v>0.35</v>
      </c>
      <c r="S215" t="s" s="548">
        <v>143</v>
      </c>
      <c r="T215" t="s" s="542">
        <v>143</v>
      </c>
      <c r="U215" t="s" s="338">
        <v>143</v>
      </c>
      <c r="V215" s="183">
        <v>12</v>
      </c>
      <c r="W215" s="176">
        <v>-3.47</v>
      </c>
      <c r="X215" t="s" s="369">
        <v>143</v>
      </c>
      <c r="Y215" s="184">
        <v>3.65</v>
      </c>
      <c r="Z215" s="185">
        <v>1.93</v>
      </c>
      <c r="AA215" s="186">
        <v>-9.9</v>
      </c>
      <c r="AB215" s="187">
        <v>10.1</v>
      </c>
      <c r="AC215" s="188">
        <v>10.53</v>
      </c>
      <c r="AD215" s="189">
        <v>2.6</v>
      </c>
      <c r="AE215" s="189">
        <v>7.17</v>
      </c>
      <c r="AF215" s="190">
        <v>9</v>
      </c>
      <c r="AG215" s="191">
        <v>14020</v>
      </c>
      <c r="AH215" s="192">
        <v>0.7</v>
      </c>
      <c r="AI215" s="193">
        <v>0.22</v>
      </c>
      <c r="AJ215" s="194">
        <v>3.387031382549084</v>
      </c>
      <c r="AK215" s="195">
        <v>3.976279188819007</v>
      </c>
      <c r="AL215" s="196">
        <v>7.488986784140961</v>
      </c>
      <c r="AM215" s="196">
        <v>7.943384786032226</v>
      </c>
      <c r="AN215" s="196">
        <v>8.806281594627619</v>
      </c>
      <c r="AO215" s="197">
        <v>2.214704042761939</v>
      </c>
      <c r="AP215" s="194">
        <v>0.305</v>
      </c>
      <c r="AQ215" s="194">
        <v>0.28375</v>
      </c>
      <c r="AR215" s="194">
        <v>0.26125</v>
      </c>
      <c r="AS215" s="194">
        <v>0.2425</v>
      </c>
      <c r="AT215" s="199"/>
      <c r="AU215" s="194">
        <v>0.22</v>
      </c>
      <c r="AV215" s="198">
        <v>0.2</v>
      </c>
      <c r="AW215" s="199"/>
      <c r="AX215" s="398">
        <v>0.2</v>
      </c>
      <c r="AY215" s="201">
        <v>0.2</v>
      </c>
      <c r="AZ215" s="202">
        <v>0.18</v>
      </c>
      <c r="BA215" s="203">
        <v>0.16</v>
      </c>
      <c r="BB215" s="202">
        <v>0.245</v>
      </c>
      <c r="BC215" s="202">
        <v>0.24</v>
      </c>
      <c r="BD215" s="202">
        <v>0.21</v>
      </c>
      <c r="BE215" s="203">
        <v>0.184</v>
      </c>
      <c r="BF215" s="203">
        <v>0.2067</v>
      </c>
      <c r="BG215" s="202">
        <v>0.2748</v>
      </c>
      <c r="BH215" s="202">
        <v>0.25</v>
      </c>
      <c r="BI215" s="314">
        <v>0.2248</v>
      </c>
      <c r="BJ215" s="200">
        <v>4.0878</v>
      </c>
      <c r="BK215" s="205">
        <v>7.488986784140961</v>
      </c>
      <c r="BL215" s="205">
        <v>8.612440191387559</v>
      </c>
      <c r="BM215" s="205">
        <v>7.731958762886593</v>
      </c>
      <c r="BN215" s="205">
        <v>10.22727272727273</v>
      </c>
      <c r="BO215" s="205">
        <v>9.999999999999986</v>
      </c>
      <c r="BP215" s="205">
        <v>0</v>
      </c>
      <c r="BQ215" s="613">
        <v>0</v>
      </c>
      <c r="BR215" s="207">
        <v>11.11111111111112</v>
      </c>
      <c r="BS215" s="207">
        <v>12.5</v>
      </c>
      <c r="BT215" s="207">
        <v>0</v>
      </c>
      <c r="BU215" s="207">
        <v>2.083333333333326</v>
      </c>
      <c r="BV215" s="207">
        <v>14.28571428571428</v>
      </c>
      <c r="BW215" s="207">
        <v>14.13043478260869</v>
      </c>
      <c r="BX215" s="207">
        <v>0</v>
      </c>
      <c r="BY215" s="207">
        <v>0</v>
      </c>
      <c r="BZ215" s="207">
        <v>9.919999999999995</v>
      </c>
      <c r="CA215" s="208">
        <v>11.20996441281139</v>
      </c>
      <c r="CB215" s="205">
        <v>7.017718611250977</v>
      </c>
      <c r="CC215" s="205">
        <v>5.254043630860395</v>
      </c>
      <c r="CD215" t="s" s="110">
        <v>188</v>
      </c>
      <c r="CE215" t="s" s="552">
        <v>143</v>
      </c>
      <c r="CF215" s="209">
        <v>9.379394415980165</v>
      </c>
      <c r="CG215" s="205">
        <v>46.89053790940686</v>
      </c>
      <c r="CH215" s="315">
        <v>0.3355</v>
      </c>
      <c r="CI215" s="211">
        <v>0.36905</v>
      </c>
      <c r="CJ215" s="212">
        <v>0.3955108850000001</v>
      </c>
      <c r="CK215" s="212">
        <v>0.4238690154545001</v>
      </c>
      <c r="CL215" s="210">
        <v>0.4542604238625878</v>
      </c>
      <c r="CM215" s="211">
        <v>1.978190324317088</v>
      </c>
      <c r="CN215" s="208">
        <v>3.2392178226905</v>
      </c>
      <c r="CO215" s="213">
        <v>1.28</v>
      </c>
      <c r="CP215" s="214">
        <v>16.3</v>
      </c>
      <c r="CQ215" s="215">
        <v>-7</v>
      </c>
      <c r="CR215" s="214">
        <v>5</v>
      </c>
      <c r="CS215" s="215">
        <v>0.3</v>
      </c>
    </row>
    <row r="216" ht="11.25" customHeight="1">
      <c r="A216" t="s" s="227">
        <v>653</v>
      </c>
      <c r="B216" t="s" s="116">
        <v>654</v>
      </c>
      <c r="C216" t="s" s="227">
        <v>655</v>
      </c>
      <c r="D216" s="218">
        <v>13</v>
      </c>
      <c r="E216" s="219">
        <v>266</v>
      </c>
      <c r="F216" t="s" s="220">
        <v>129</v>
      </c>
      <c r="G216" t="s" s="221">
        <v>129</v>
      </c>
      <c r="H216" s="493">
        <v>118.44</v>
      </c>
      <c r="I216" s="223">
        <v>3.140830800405269</v>
      </c>
      <c r="J216" s="224">
        <v>0.88</v>
      </c>
      <c r="K216" s="224">
        <v>0.93</v>
      </c>
      <c r="L216" s="223">
        <v>5.681818181818188</v>
      </c>
      <c r="M216" s="226">
        <v>42807</v>
      </c>
      <c r="N216" s="226">
        <v>42809</v>
      </c>
      <c r="O216" s="226">
        <v>42825</v>
      </c>
      <c r="P216" t="s" s="227">
        <v>434</v>
      </c>
      <c r="Q216" s="85"/>
      <c r="R216" s="225">
        <v>3.72</v>
      </c>
      <c r="S216" s="228">
        <v>302.4390243902439</v>
      </c>
      <c r="T216" s="229">
        <v>342.7291561339244</v>
      </c>
      <c r="U216" s="223">
        <v>96.29268292682927</v>
      </c>
      <c r="V216" s="230">
        <v>12</v>
      </c>
      <c r="W216" s="222">
        <v>1.23</v>
      </c>
      <c r="X216" s="222">
        <v>2.72</v>
      </c>
      <c r="Y216" s="231">
        <v>10.8</v>
      </c>
      <c r="Z216" s="232">
        <v>4.58</v>
      </c>
      <c r="AA216" s="233">
        <v>8.800000000000001</v>
      </c>
      <c r="AB216" s="234">
        <v>40.9</v>
      </c>
      <c r="AC216" s="235">
        <v>26.32</v>
      </c>
      <c r="AD216" s="236">
        <v>10.8</v>
      </c>
      <c r="AE216" s="236">
        <v>35.36</v>
      </c>
      <c r="AF216" s="237">
        <v>20</v>
      </c>
      <c r="AG216" s="238">
        <v>24880</v>
      </c>
      <c r="AH216" s="239">
        <v>0.1</v>
      </c>
      <c r="AI216" s="240">
        <v>1.55</v>
      </c>
      <c r="AJ216" s="241">
        <v>0.4899860098621336</v>
      </c>
      <c r="AK216" s="242">
        <v>0.4149867302840979</v>
      </c>
      <c r="AL216" s="243">
        <v>3.529411764705892</v>
      </c>
      <c r="AM216" s="243">
        <v>4.102866914963843</v>
      </c>
      <c r="AN216" s="243">
        <v>5.291848906511043</v>
      </c>
      <c r="AO216" s="244">
        <v>12.75185089144482</v>
      </c>
      <c r="AP216" s="241">
        <v>3.52</v>
      </c>
      <c r="AQ216" s="241">
        <v>3.4</v>
      </c>
      <c r="AR216" s="241">
        <v>3.32</v>
      </c>
      <c r="AS216" s="241">
        <v>3.12</v>
      </c>
      <c r="AT216" s="245"/>
      <c r="AU216" s="241">
        <v>2.92</v>
      </c>
      <c r="AV216" s="241">
        <v>2.72</v>
      </c>
      <c r="AW216" s="245"/>
      <c r="AX216" s="246">
        <v>1.94</v>
      </c>
      <c r="AY216" s="247">
        <v>1.35</v>
      </c>
      <c r="AZ216" s="248">
        <v>1.24</v>
      </c>
      <c r="BA216" s="248">
        <v>1.145</v>
      </c>
      <c r="BB216" s="248">
        <v>1.06</v>
      </c>
      <c r="BC216" s="248">
        <v>0.8875679999999999</v>
      </c>
      <c r="BD216" s="317">
        <v>0</v>
      </c>
      <c r="BE216" s="317">
        <v>0</v>
      </c>
      <c r="BF216" s="317">
        <v>0</v>
      </c>
      <c r="BG216" s="317">
        <v>0</v>
      </c>
      <c r="BH216" s="317">
        <v>0</v>
      </c>
      <c r="BI216" s="401">
        <v>0</v>
      </c>
      <c r="BJ216" s="246">
        <v>26.622568</v>
      </c>
      <c r="BK216" s="250">
        <v>3.529411764705892</v>
      </c>
      <c r="BL216" s="250">
        <v>2.409638554216875</v>
      </c>
      <c r="BM216" s="250">
        <v>6.41025641025641</v>
      </c>
      <c r="BN216" s="250">
        <v>6.849315068493156</v>
      </c>
      <c r="BO216" s="250">
        <v>7.352941176470584</v>
      </c>
      <c r="BP216" s="250">
        <v>40.20618556701032</v>
      </c>
      <c r="BQ216" s="251">
        <v>43.70370370370369</v>
      </c>
      <c r="BR216" s="252">
        <v>8.870967741935498</v>
      </c>
      <c r="BS216" s="252">
        <v>8.296943231441055</v>
      </c>
      <c r="BT216" s="252">
        <v>8.018867924528305</v>
      </c>
      <c r="BU216" s="252">
        <v>19.42746921925984</v>
      </c>
      <c r="BV216" s="252">
        <v>0</v>
      </c>
      <c r="BW216" s="252">
        <v>0</v>
      </c>
      <c r="BX216" s="252">
        <v>0</v>
      </c>
      <c r="BY216" s="252">
        <v>0</v>
      </c>
      <c r="BZ216" s="252">
        <v>0</v>
      </c>
      <c r="CA216" s="253">
        <v>0</v>
      </c>
      <c r="CB216" s="250">
        <v>9.122100021295392</v>
      </c>
      <c r="CC216" s="250">
        <v>12.9740249953964</v>
      </c>
      <c r="CD216" t="s" s="116">
        <v>285</v>
      </c>
      <c r="CE216" s="254">
        <v>-87.86000321991295</v>
      </c>
      <c r="CF216" s="254">
        <v>8.432679706916311</v>
      </c>
      <c r="CG216" s="250">
        <v>49.57475460196426</v>
      </c>
      <c r="CH216" s="255">
        <v>3.872</v>
      </c>
      <c r="CI216" s="256">
        <v>4.259200000000001</v>
      </c>
      <c r="CJ216" s="257">
        <v>4.685120000000001</v>
      </c>
      <c r="CK216" s="257">
        <v>5.153632000000002</v>
      </c>
      <c r="CL216" s="258">
        <v>5.668995200000002</v>
      </c>
      <c r="CM216" s="256">
        <v>23.63894720000001</v>
      </c>
      <c r="CN216" s="253">
        <v>19.95858426207363</v>
      </c>
      <c r="CO216" s="259">
        <v>-0.06</v>
      </c>
      <c r="CP216" s="260">
        <v>38.3</v>
      </c>
      <c r="CQ216" s="261">
        <v>-6.9</v>
      </c>
      <c r="CR216" s="262">
        <v>-0.5</v>
      </c>
      <c r="CS216" s="263">
        <v>4.8</v>
      </c>
    </row>
    <row r="217" ht="11.25" customHeight="1">
      <c r="A217" t="s" s="116">
        <v>1323</v>
      </c>
      <c r="B217" t="s" s="116">
        <v>1324</v>
      </c>
      <c r="C217" t="s" s="227">
        <v>1325</v>
      </c>
      <c r="D217" s="218">
        <v>7</v>
      </c>
      <c r="E217" s="85">
        <v>572</v>
      </c>
      <c r="F217" t="s" s="220">
        <v>129</v>
      </c>
      <c r="G217" t="s" s="221">
        <v>129</v>
      </c>
      <c r="H217" s="493">
        <v>50.8</v>
      </c>
      <c r="I217" s="223">
        <v>0.7874015748031498</v>
      </c>
      <c r="J217" s="224">
        <v>0.07000000000000001</v>
      </c>
      <c r="K217" s="224">
        <v>0.1</v>
      </c>
      <c r="L217" s="223">
        <v>42.85714285714286</v>
      </c>
      <c r="M217" s="226">
        <v>43006</v>
      </c>
      <c r="N217" s="226">
        <v>43007</v>
      </c>
      <c r="O217" s="226">
        <v>43038</v>
      </c>
      <c r="P217" t="s" s="227">
        <v>872</v>
      </c>
      <c r="Q217" s="316"/>
      <c r="R217" s="225">
        <v>0.4</v>
      </c>
      <c r="S217" s="228">
        <v>10.17811704834606</v>
      </c>
      <c r="T217" s="229">
        <v>-26.90531545149727</v>
      </c>
      <c r="U217" s="223">
        <v>12.92620865139949</v>
      </c>
      <c r="V217" s="230">
        <v>1</v>
      </c>
      <c r="W217" s="222">
        <v>3.93</v>
      </c>
      <c r="X217" t="s" s="399">
        <v>143</v>
      </c>
      <c r="Y217" s="231">
        <v>0.24</v>
      </c>
      <c r="Z217" s="232">
        <v>0.93</v>
      </c>
      <c r="AA217" s="233">
        <v>7.6</v>
      </c>
      <c r="AB217" s="234">
        <v>-28.6</v>
      </c>
      <c r="AC217" s="235">
        <v>5.34</v>
      </c>
      <c r="AD217" s="236">
        <v>-10.4</v>
      </c>
      <c r="AE217" s="236">
        <v>-11.2</v>
      </c>
      <c r="AF217" s="237">
        <v>6</v>
      </c>
      <c r="AG217" s="238">
        <v>1527</v>
      </c>
      <c r="AH217" s="239">
        <v>19.8</v>
      </c>
      <c r="AI217" s="240">
        <v>0.51</v>
      </c>
      <c r="AJ217" t="s" s="265">
        <v>143</v>
      </c>
      <c r="AK217" s="242">
        <v>1.605163287510791</v>
      </c>
      <c r="AL217" s="243">
        <v>12</v>
      </c>
      <c r="AM217" s="243">
        <v>10.06424162982089</v>
      </c>
      <c r="AN217" s="243">
        <v>9.238846414037315</v>
      </c>
      <c r="AO217" s="244">
        <v>5.755705033825231</v>
      </c>
      <c r="AP217" s="321">
        <v>0.28</v>
      </c>
      <c r="AQ217" s="241">
        <v>0.25</v>
      </c>
      <c r="AR217" s="321">
        <v>0.24</v>
      </c>
      <c r="AS217" s="241">
        <v>0.21</v>
      </c>
      <c r="AT217" s="245"/>
      <c r="AU217" s="321">
        <v>0.2</v>
      </c>
      <c r="AV217" s="241">
        <v>0.18</v>
      </c>
      <c r="AW217" s="245"/>
      <c r="AX217" s="583">
        <v>0.16</v>
      </c>
      <c r="AY217" s="394">
        <v>0.16</v>
      </c>
      <c r="AZ217" s="317">
        <v>0.16</v>
      </c>
      <c r="BA217" s="317">
        <v>0.16</v>
      </c>
      <c r="BB217" s="317">
        <v>0.16</v>
      </c>
      <c r="BC217" s="317">
        <v>0.16</v>
      </c>
      <c r="BD217" s="317">
        <v>0.16</v>
      </c>
      <c r="BE217" s="317">
        <v>0.16</v>
      </c>
      <c r="BF217" s="317">
        <v>0.16</v>
      </c>
      <c r="BG217" s="317">
        <v>0.16</v>
      </c>
      <c r="BH217" s="317">
        <v>0.16</v>
      </c>
      <c r="BI217" s="401">
        <v>0.16</v>
      </c>
      <c r="BJ217" s="246">
        <v>3.28</v>
      </c>
      <c r="BK217" s="250">
        <v>12</v>
      </c>
      <c r="BL217" s="250">
        <v>4.166666666666674</v>
      </c>
      <c r="BM217" s="250">
        <v>14.28571428571428</v>
      </c>
      <c r="BN217" s="250">
        <v>4.999999999999982</v>
      </c>
      <c r="BO217" s="250">
        <v>11.11111111111112</v>
      </c>
      <c r="BP217" s="250">
        <v>12.5</v>
      </c>
      <c r="BQ217" s="251">
        <v>0</v>
      </c>
      <c r="BR217" s="252">
        <v>0</v>
      </c>
      <c r="BS217" s="252">
        <v>0</v>
      </c>
      <c r="BT217" s="252">
        <v>0</v>
      </c>
      <c r="BU217" s="252">
        <v>0</v>
      </c>
      <c r="BV217" s="252">
        <v>0</v>
      </c>
      <c r="BW217" s="252">
        <v>0</v>
      </c>
      <c r="BX217" s="252">
        <v>0</v>
      </c>
      <c r="BY217" s="252">
        <v>0</v>
      </c>
      <c r="BZ217" s="252">
        <v>0</v>
      </c>
      <c r="CA217" s="253">
        <v>0</v>
      </c>
      <c r="CB217" s="250">
        <v>3.474323062558357</v>
      </c>
      <c r="CC217" s="250">
        <v>5.229688334298181</v>
      </c>
      <c r="CD217" t="s" s="116">
        <v>302</v>
      </c>
      <c r="CE217" s="254">
        <v>-2.899960662559025</v>
      </c>
      <c r="CF217" s="254">
        <v>10.02624798884047</v>
      </c>
      <c r="CG217" s="250">
        <v>60.00400468523591</v>
      </c>
      <c r="CH217" s="255">
        <v>0.2828000000000001</v>
      </c>
      <c r="CI217" s="256">
        <v>0.29790152</v>
      </c>
      <c r="CJ217" s="257">
        <v>0.3008805352</v>
      </c>
      <c r="CK217" s="257">
        <v>0.303889340552</v>
      </c>
      <c r="CL217" s="258">
        <v>0.30692823395752</v>
      </c>
      <c r="CM217" s="256">
        <v>1.49239962970952</v>
      </c>
      <c r="CN217" s="253">
        <v>2.937794546672285</v>
      </c>
      <c r="CO217" s="259">
        <v>1.18</v>
      </c>
      <c r="CP217" s="260">
        <v>11.6</v>
      </c>
      <c r="CQ217" s="261">
        <v>-39.1</v>
      </c>
      <c r="CR217" s="260">
        <v>-9.1</v>
      </c>
      <c r="CS217" s="261">
        <v>-9.199999999999999</v>
      </c>
    </row>
    <row r="218" ht="11.25" customHeight="1">
      <c r="A218" t="s" s="116">
        <v>1326</v>
      </c>
      <c r="B218" t="s" s="116">
        <v>1327</v>
      </c>
      <c r="C218" t="s" s="227">
        <v>265</v>
      </c>
      <c r="D218" s="218">
        <v>7</v>
      </c>
      <c r="E218" s="85">
        <v>551</v>
      </c>
      <c r="F218" t="s" s="220">
        <v>55</v>
      </c>
      <c r="G218" t="s" s="221">
        <v>141</v>
      </c>
      <c r="H218" s="493">
        <v>66.53</v>
      </c>
      <c r="I218" s="223">
        <v>2.104313843378927</v>
      </c>
      <c r="J218" s="224">
        <v>0.3</v>
      </c>
      <c r="K218" s="224">
        <v>0.35</v>
      </c>
      <c r="L218" s="223">
        <v>16.66666666666667</v>
      </c>
      <c r="M218" s="226">
        <v>42969</v>
      </c>
      <c r="N218" s="226">
        <v>42971</v>
      </c>
      <c r="O218" s="226">
        <v>42985</v>
      </c>
      <c r="P218" t="s" s="227">
        <v>526</v>
      </c>
      <c r="Q218" s="316"/>
      <c r="R218" s="225">
        <v>1.4</v>
      </c>
      <c r="S218" s="228">
        <v>24.05498281786941</v>
      </c>
      <c r="T218" s="229">
        <v>9.499468669000532</v>
      </c>
      <c r="U218" s="223">
        <v>11.43127147766323</v>
      </c>
      <c r="V218" s="230">
        <v>12</v>
      </c>
      <c r="W218" s="222">
        <v>5.82</v>
      </c>
      <c r="X218" s="222">
        <v>1.48</v>
      </c>
      <c r="Y218" s="231">
        <v>2.65</v>
      </c>
      <c r="Z218" s="232">
        <v>2.36</v>
      </c>
      <c r="AA218" s="233">
        <v>21.7</v>
      </c>
      <c r="AB218" s="234">
        <v>12.3</v>
      </c>
      <c r="AC218" s="235">
        <v>11.09</v>
      </c>
      <c r="AD218" s="236">
        <v>5.3</v>
      </c>
      <c r="AE218" s="236">
        <v>7.73</v>
      </c>
      <c r="AF218" s="237">
        <v>26</v>
      </c>
      <c r="AG218" s="238">
        <v>24739</v>
      </c>
      <c r="AH218" s="239">
        <v>0.9</v>
      </c>
      <c r="AI218" s="240">
        <v>2.47</v>
      </c>
      <c r="AJ218" s="241">
        <v>7.949046889260794</v>
      </c>
      <c r="AK218" t="s" s="265">
        <v>143</v>
      </c>
      <c r="AL218" s="243">
        <v>7.407407407407396</v>
      </c>
      <c r="AM218" s="243">
        <v>16.1650338111724</v>
      </c>
      <c r="AN218" s="243">
        <v>42.1299485130822</v>
      </c>
      <c r="AO218" t="s" s="265">
        <v>143</v>
      </c>
      <c r="AP218" s="241">
        <v>1.16</v>
      </c>
      <c r="AQ218" s="241">
        <v>1.08</v>
      </c>
      <c r="AR218" s="241">
        <v>0.92</v>
      </c>
      <c r="AS218" s="241">
        <v>0.74</v>
      </c>
      <c r="AT218" s="245"/>
      <c r="AU218" s="241">
        <v>0.4</v>
      </c>
      <c r="AV218" s="241">
        <v>0.2</v>
      </c>
      <c r="AW218" s="245"/>
      <c r="AX218" s="583">
        <v>0.08</v>
      </c>
      <c r="AY218" s="394">
        <v>0.12</v>
      </c>
      <c r="AZ218" s="248">
        <v>0.24</v>
      </c>
      <c r="BA218" s="248">
        <v>0.06</v>
      </c>
      <c r="BB218" s="317">
        <v>0</v>
      </c>
      <c r="BC218" s="317">
        <v>0</v>
      </c>
      <c r="BD218" s="317">
        <v>0</v>
      </c>
      <c r="BE218" s="317">
        <v>0</v>
      </c>
      <c r="BF218" s="317">
        <v>0</v>
      </c>
      <c r="BG218" s="317">
        <v>0</v>
      </c>
      <c r="BH218" s="317">
        <v>0</v>
      </c>
      <c r="BI218" s="401">
        <v>0</v>
      </c>
      <c r="BJ218" s="246">
        <v>5</v>
      </c>
      <c r="BK218" s="250">
        <v>7.407407407407396</v>
      </c>
      <c r="BL218" s="250">
        <v>17.3913043478261</v>
      </c>
      <c r="BM218" s="250">
        <v>24.32432432432432</v>
      </c>
      <c r="BN218" s="250">
        <v>85</v>
      </c>
      <c r="BO218" s="250">
        <v>100</v>
      </c>
      <c r="BP218" s="250">
        <v>150</v>
      </c>
      <c r="BQ218" s="251">
        <v>0</v>
      </c>
      <c r="BR218" s="252">
        <v>0</v>
      </c>
      <c r="BS218" s="252">
        <v>300</v>
      </c>
      <c r="BT218" s="252">
        <v>0</v>
      </c>
      <c r="BU218" s="252">
        <v>0</v>
      </c>
      <c r="BV218" s="252">
        <v>0</v>
      </c>
      <c r="BW218" s="252">
        <v>0</v>
      </c>
      <c r="BX218" s="252">
        <v>0</v>
      </c>
      <c r="BY218" s="252">
        <v>0</v>
      </c>
      <c r="BZ218" s="252">
        <v>0</v>
      </c>
      <c r="CA218" s="253">
        <v>0</v>
      </c>
      <c r="CB218" s="250">
        <v>40.24253153409163</v>
      </c>
      <c r="CC218" s="250">
        <v>77.89251910490009</v>
      </c>
      <c r="CD218" t="s" s="116">
        <v>132</v>
      </c>
      <c r="CE218" s="254">
        <v>32.8029908787979</v>
      </c>
      <c r="CF218" s="254">
        <v>44.23426235646113</v>
      </c>
      <c r="CG218" s="250">
        <v>75.32007827415043</v>
      </c>
      <c r="CH218" s="255">
        <v>1.276</v>
      </c>
      <c r="CI218" s="256">
        <v>1.4036</v>
      </c>
      <c r="CJ218" s="257">
        <v>1.51209828</v>
      </c>
      <c r="CK218" s="257">
        <v>1.628983477044</v>
      </c>
      <c r="CL218" s="258">
        <v>1.754903899819501</v>
      </c>
      <c r="CM218" s="256">
        <v>7.575585656863502</v>
      </c>
      <c r="CN218" s="253">
        <v>11.38672126388622</v>
      </c>
      <c r="CO218" s="259">
        <v>1.5</v>
      </c>
      <c r="CP218" s="260">
        <v>20.1</v>
      </c>
      <c r="CQ218" s="261">
        <v>-10.5</v>
      </c>
      <c r="CR218" s="260">
        <v>6.7</v>
      </c>
      <c r="CS218" s="261">
        <v>3.9</v>
      </c>
    </row>
    <row r="219" ht="11.25" customHeight="1">
      <c r="A219" t="s" s="273">
        <v>656</v>
      </c>
      <c r="B219" t="s" s="146">
        <v>657</v>
      </c>
      <c r="C219" t="s" s="146">
        <v>357</v>
      </c>
      <c r="D219" s="267">
        <v>14</v>
      </c>
      <c r="E219" s="219">
        <v>260</v>
      </c>
      <c r="F219" t="s" s="151">
        <v>55</v>
      </c>
      <c r="G219" t="s" s="152">
        <v>141</v>
      </c>
      <c r="H219" s="496">
        <v>81.14</v>
      </c>
      <c r="I219" s="269">
        <v>3.795908306630515</v>
      </c>
      <c r="J219" s="270">
        <v>0.755</v>
      </c>
      <c r="K219" s="270">
        <v>0.77</v>
      </c>
      <c r="L219" s="269">
        <v>1.986754966887427</v>
      </c>
      <c r="M219" s="272">
        <v>43069</v>
      </c>
      <c r="N219" s="272">
        <v>43070</v>
      </c>
      <c r="O219" s="272">
        <v>43089</v>
      </c>
      <c r="P219" t="s" s="273">
        <v>401</v>
      </c>
      <c r="Q219" t="s" s="146">
        <v>131</v>
      </c>
      <c r="R219" s="271">
        <v>3.08</v>
      </c>
      <c r="S219" s="275">
        <v>89.01734104046243</v>
      </c>
      <c r="T219" s="276">
        <v>88.52345170638154</v>
      </c>
      <c r="U219" s="269">
        <v>23.45086705202312</v>
      </c>
      <c r="V219" s="277">
        <v>12</v>
      </c>
      <c r="W219" s="268">
        <v>3.46</v>
      </c>
      <c r="X219" s="268">
        <v>5.87</v>
      </c>
      <c r="Y219" s="278">
        <v>4.19</v>
      </c>
      <c r="Z219" s="279">
        <v>3.41</v>
      </c>
      <c r="AA219" s="280">
        <v>14.6</v>
      </c>
      <c r="AB219" s="281">
        <v>7.6</v>
      </c>
      <c r="AC219" s="282">
        <v>12.22</v>
      </c>
      <c r="AD219" s="283">
        <v>6.2</v>
      </c>
      <c r="AE219" s="283">
        <v>4</v>
      </c>
      <c r="AF219" s="284">
        <v>20</v>
      </c>
      <c r="AG219" s="285">
        <v>52075</v>
      </c>
      <c r="AH219" s="286">
        <v>0.4</v>
      </c>
      <c r="AI219" s="287">
        <v>2.47</v>
      </c>
      <c r="AJ219" s="288">
        <v>1.174974320442367</v>
      </c>
      <c r="AK219" s="289">
        <v>0.9936124886753611</v>
      </c>
      <c r="AL219" s="290">
        <v>8.108108108108114</v>
      </c>
      <c r="AM219" s="290">
        <v>7.561909734969574</v>
      </c>
      <c r="AN219" s="290">
        <v>7.284840786742675</v>
      </c>
      <c r="AO219" s="291">
        <v>7.331671924186955</v>
      </c>
      <c r="AP219" s="288">
        <v>2.8</v>
      </c>
      <c r="AQ219" s="288">
        <v>2.59</v>
      </c>
      <c r="AR219" s="288">
        <v>2.4</v>
      </c>
      <c r="AS219" s="288">
        <v>2.25</v>
      </c>
      <c r="AT219" s="292"/>
      <c r="AU219" s="288">
        <v>2.11</v>
      </c>
      <c r="AV219" s="288">
        <v>1.97</v>
      </c>
      <c r="AW219" s="292"/>
      <c r="AX219" s="293">
        <v>1.83</v>
      </c>
      <c r="AY219" s="294">
        <v>1.75</v>
      </c>
      <c r="AZ219" s="426">
        <v>1.58</v>
      </c>
      <c r="BA219" s="295">
        <v>1.46</v>
      </c>
      <c r="BB219" s="295">
        <v>1.38</v>
      </c>
      <c r="BC219" s="295">
        <v>1.34</v>
      </c>
      <c r="BD219" s="295">
        <v>1.3</v>
      </c>
      <c r="BE219" s="426">
        <v>1.29</v>
      </c>
      <c r="BF219" s="426">
        <v>1.29</v>
      </c>
      <c r="BG219" s="426">
        <v>1.29</v>
      </c>
      <c r="BH219" s="426">
        <v>1.29</v>
      </c>
      <c r="BI219" s="494">
        <v>1.29</v>
      </c>
      <c r="BJ219" s="293">
        <v>31.21</v>
      </c>
      <c r="BK219" s="297">
        <v>8.108108108108114</v>
      </c>
      <c r="BL219" s="297">
        <v>7.916666666666661</v>
      </c>
      <c r="BM219" s="297">
        <v>6.666666666666665</v>
      </c>
      <c r="BN219" s="297">
        <v>6.635071090047395</v>
      </c>
      <c r="BO219" s="297">
        <v>7.106598984771573</v>
      </c>
      <c r="BP219" s="297">
        <v>7.650273224043702</v>
      </c>
      <c r="BQ219" s="298">
        <v>4.571428571428582</v>
      </c>
      <c r="BR219" s="299">
        <v>10.75949367088607</v>
      </c>
      <c r="BS219" s="299">
        <v>8.219178082191792</v>
      </c>
      <c r="BT219" s="299">
        <v>5.797101449275366</v>
      </c>
      <c r="BU219" s="299">
        <v>2.985074626865658</v>
      </c>
      <c r="BV219" s="299">
        <v>3.076923076923088</v>
      </c>
      <c r="BW219" s="299">
        <v>0.7751937984496138</v>
      </c>
      <c r="BX219" s="299">
        <v>0</v>
      </c>
      <c r="BY219" s="299">
        <v>0</v>
      </c>
      <c r="BZ219" s="299">
        <v>0</v>
      </c>
      <c r="CA219" s="300">
        <v>0</v>
      </c>
      <c r="CB219" s="297">
        <v>4.721634000960252</v>
      </c>
      <c r="CC219" s="297">
        <v>3.461757366184659</v>
      </c>
      <c r="CD219" t="s" s="146">
        <v>161</v>
      </c>
      <c r="CE219" s="301">
        <v>-12.37011795864993</v>
      </c>
      <c r="CF219" s="301">
        <v>11.08074909337319</v>
      </c>
      <c r="CG219" s="297">
        <v>56.25063895167894</v>
      </c>
      <c r="CH219" s="302">
        <v>3.0128</v>
      </c>
      <c r="CI219" s="303">
        <v>3.31408</v>
      </c>
      <c r="CJ219" s="304">
        <v>3.4466432</v>
      </c>
      <c r="CK219" s="304">
        <v>3.584508928</v>
      </c>
      <c r="CL219" s="305">
        <v>3.727889285120001</v>
      </c>
      <c r="CM219" s="303">
        <v>17.085921413120</v>
      </c>
      <c r="CN219" s="300">
        <v>21.05733474626572</v>
      </c>
      <c r="CO219" s="306">
        <v>0.27</v>
      </c>
      <c r="CP219" s="307">
        <v>16.7</v>
      </c>
      <c r="CQ219" s="308">
        <v>-1.1</v>
      </c>
      <c r="CR219" s="309">
        <v>3.2</v>
      </c>
      <c r="CS219" s="310">
        <v>4.6</v>
      </c>
    </row>
    <row r="220" ht="11.25" customHeight="1">
      <c r="A220" t="s" s="173">
        <v>1328</v>
      </c>
      <c r="B220" t="s" s="110">
        <v>1329</v>
      </c>
      <c r="C220" t="s" s="173">
        <v>341</v>
      </c>
      <c r="D220" s="174">
        <v>5</v>
      </c>
      <c r="E220" s="85">
        <v>748</v>
      </c>
      <c r="F220" t="s" s="118">
        <v>141</v>
      </c>
      <c r="G220" t="s" s="113">
        <v>141</v>
      </c>
      <c r="H220" s="495">
        <v>183</v>
      </c>
      <c r="I220" s="177">
        <v>1.005464480874317</v>
      </c>
      <c r="J220" s="311">
        <v>0.38</v>
      </c>
      <c r="K220" s="311">
        <v>0.46</v>
      </c>
      <c r="L220" s="177">
        <v>21.05263157894737</v>
      </c>
      <c r="M220" s="179">
        <v>42807</v>
      </c>
      <c r="N220" s="179">
        <v>42809</v>
      </c>
      <c r="O220" s="179">
        <v>42824</v>
      </c>
      <c r="P220" t="s" s="173">
        <v>186</v>
      </c>
      <c r="Q220" s="492"/>
      <c r="R220" s="180">
        <v>1.84</v>
      </c>
      <c r="S220" s="181">
        <v>35.04761904761905</v>
      </c>
      <c r="T220" t="s" s="542">
        <v>143</v>
      </c>
      <c r="U220" s="177">
        <v>34.85714285714285</v>
      </c>
      <c r="V220" s="183">
        <v>12</v>
      </c>
      <c r="W220" s="176">
        <v>5.25</v>
      </c>
      <c r="X220" s="176">
        <v>1.8</v>
      </c>
      <c r="Y220" s="184">
        <v>2.96</v>
      </c>
      <c r="Z220" t="s" s="543">
        <v>143</v>
      </c>
      <c r="AA220" s="186">
        <v>-12.4</v>
      </c>
      <c r="AB220" s="187">
        <v>23.9</v>
      </c>
      <c r="AC220" s="188">
        <v>19.82</v>
      </c>
      <c r="AD220" s="189">
        <v>20.3</v>
      </c>
      <c r="AE220" s="189">
        <v>19.32</v>
      </c>
      <c r="AF220" s="190">
        <v>18</v>
      </c>
      <c r="AG220" s="191">
        <v>8047</v>
      </c>
      <c r="AH220" s="192">
        <v>0.1</v>
      </c>
      <c r="AI220" t="s" s="392">
        <v>143</v>
      </c>
      <c r="AJ220" t="s" s="338">
        <v>143</v>
      </c>
      <c r="AK220" t="s" s="338">
        <v>143</v>
      </c>
      <c r="AL220" s="196">
        <v>22.58064516129032</v>
      </c>
      <c r="AM220" s="196">
        <v>23.85623296301706</v>
      </c>
      <c r="AN220" t="s" s="338">
        <v>143</v>
      </c>
      <c r="AO220" s="197">
        <v>12.21740849520803</v>
      </c>
      <c r="AP220" s="194">
        <v>1.52</v>
      </c>
      <c r="AQ220" s="194">
        <v>1.24</v>
      </c>
      <c r="AR220" s="194">
        <v>1</v>
      </c>
      <c r="AS220" s="194">
        <v>0.8</v>
      </c>
      <c r="AT220" s="199"/>
      <c r="AU220" s="198">
        <v>0</v>
      </c>
      <c r="AV220" s="198">
        <v>0</v>
      </c>
      <c r="AW220" s="199"/>
      <c r="AX220" s="398">
        <v>0</v>
      </c>
      <c r="AY220" s="370">
        <v>0</v>
      </c>
      <c r="AZ220" s="203">
        <v>0</v>
      </c>
      <c r="BA220" s="203">
        <v>0</v>
      </c>
      <c r="BB220" s="202">
        <v>0.48</v>
      </c>
      <c r="BC220" s="202">
        <v>0.4</v>
      </c>
      <c r="BD220" s="202">
        <v>0.065</v>
      </c>
      <c r="BE220" s="203">
        <v>0</v>
      </c>
      <c r="BF220" s="203">
        <v>0</v>
      </c>
      <c r="BG220" s="203">
        <v>0</v>
      </c>
      <c r="BH220" s="203">
        <v>0</v>
      </c>
      <c r="BI220" s="204">
        <v>0</v>
      </c>
      <c r="BJ220" s="200">
        <v>5.505</v>
      </c>
      <c r="BK220" s="205">
        <v>22.58064516129032</v>
      </c>
      <c r="BL220" s="205">
        <v>24</v>
      </c>
      <c r="BM220" s="205">
        <v>25</v>
      </c>
      <c r="BN220" s="205">
        <v>0</v>
      </c>
      <c r="BO220" s="205">
        <v>0</v>
      </c>
      <c r="BP220" s="205">
        <v>0</v>
      </c>
      <c r="BQ220" s="206">
        <v>0</v>
      </c>
      <c r="BR220" s="207">
        <v>0</v>
      </c>
      <c r="BS220" s="207">
        <v>0</v>
      </c>
      <c r="BT220" s="207">
        <v>0</v>
      </c>
      <c r="BU220" s="207">
        <v>20</v>
      </c>
      <c r="BV220" s="207">
        <v>515.3846153846155</v>
      </c>
      <c r="BW220" s="207">
        <v>0</v>
      </c>
      <c r="BX220" s="207">
        <v>0</v>
      </c>
      <c r="BY220" s="207">
        <v>0</v>
      </c>
      <c r="BZ220" s="207">
        <v>0</v>
      </c>
      <c r="CA220" s="208">
        <v>0</v>
      </c>
      <c r="CB220" s="205">
        <v>35.70383885564152</v>
      </c>
      <c r="CC220" s="205">
        <v>120.3087199073198</v>
      </c>
      <c r="CD220" t="s" s="110">
        <v>302</v>
      </c>
      <c r="CE220" t="s" s="552">
        <v>143</v>
      </c>
      <c r="CF220" t="s" s="552">
        <v>143</v>
      </c>
      <c r="CG220" s="205">
        <v>66.0695238095238</v>
      </c>
      <c r="CH220" s="315">
        <v>1.672</v>
      </c>
      <c r="CI220" s="211">
        <v>1.8392</v>
      </c>
      <c r="CJ220" s="212">
        <v>2.02312</v>
      </c>
      <c r="CK220" s="212">
        <v>2.225432000000001</v>
      </c>
      <c r="CL220" s="210">
        <v>2.447975200000001</v>
      </c>
      <c r="CM220" s="211">
        <v>10.2077272</v>
      </c>
      <c r="CN220" s="208">
        <v>5.577993005464482</v>
      </c>
      <c r="CO220" s="213">
        <v>0.39</v>
      </c>
      <c r="CP220" s="214">
        <v>19.2</v>
      </c>
      <c r="CQ220" s="215">
        <v>-17.4</v>
      </c>
      <c r="CR220" s="214">
        <v>-4.3</v>
      </c>
      <c r="CS220" s="215">
        <v>-4.7</v>
      </c>
    </row>
    <row r="221" ht="11.25" customHeight="1">
      <c r="A221" t="s" s="116">
        <v>1330</v>
      </c>
      <c r="B221" t="s" s="116">
        <v>1331</v>
      </c>
      <c r="C221" t="s" s="227">
        <v>1332</v>
      </c>
      <c r="D221" s="218">
        <v>8</v>
      </c>
      <c r="E221" s="85">
        <v>349</v>
      </c>
      <c r="F221" t="s" s="220">
        <v>129</v>
      </c>
      <c r="G221" t="s" s="221">
        <v>129</v>
      </c>
      <c r="H221" s="493">
        <v>47.32</v>
      </c>
      <c r="I221" s="223">
        <v>3.508030431107354</v>
      </c>
      <c r="J221" s="224">
        <v>0.4</v>
      </c>
      <c r="K221" s="224">
        <v>0.415</v>
      </c>
      <c r="L221" s="223">
        <v>3.749999999999987</v>
      </c>
      <c r="M221" s="327">
        <v>42551</v>
      </c>
      <c r="N221" s="327">
        <v>42556</v>
      </c>
      <c r="O221" s="327">
        <v>42566</v>
      </c>
      <c r="P221" t="s" s="227">
        <v>603</v>
      </c>
      <c r="Q221" t="s" s="444">
        <v>1333</v>
      </c>
      <c r="R221" s="225">
        <v>1.66</v>
      </c>
      <c r="S221" s="228">
        <v>63.35877862595419</v>
      </c>
      <c r="T221" s="229">
        <v>-7.322917824067132</v>
      </c>
      <c r="U221" s="223">
        <v>18.06106870229008</v>
      </c>
      <c r="V221" s="230">
        <v>12</v>
      </c>
      <c r="W221" s="222">
        <v>2.62</v>
      </c>
      <c r="X221" s="222">
        <v>6.02</v>
      </c>
      <c r="Y221" s="231">
        <v>0.58</v>
      </c>
      <c r="Z221" s="232">
        <v>1.07</v>
      </c>
      <c r="AA221" s="233">
        <v>5.3</v>
      </c>
      <c r="AB221" s="234">
        <v>-8.9</v>
      </c>
      <c r="AC221" s="235">
        <v>15.06</v>
      </c>
      <c r="AD221" s="236">
        <v>-14.8</v>
      </c>
      <c r="AE221" s="236">
        <v>3</v>
      </c>
      <c r="AF221" s="237">
        <v>14</v>
      </c>
      <c r="AG221" s="238">
        <v>2962</v>
      </c>
      <c r="AH221" s="239">
        <v>0.1</v>
      </c>
      <c r="AI221" s="240">
        <v>0.43</v>
      </c>
      <c r="AJ221" t="s" s="265">
        <v>143</v>
      </c>
      <c r="AK221" t="s" s="265">
        <v>143</v>
      </c>
      <c r="AL221" s="243">
        <v>3.49206349206348</v>
      </c>
      <c r="AM221" s="243">
        <v>15.78867968275652</v>
      </c>
      <c r="AN221" s="243">
        <v>20.18626794277718</v>
      </c>
      <c r="AO221" t="s" s="265">
        <v>143</v>
      </c>
      <c r="AP221" s="241">
        <v>1.63</v>
      </c>
      <c r="AQ221" s="241">
        <v>1.575</v>
      </c>
      <c r="AR221" s="241">
        <v>1.3</v>
      </c>
      <c r="AS221" s="241">
        <v>1.05</v>
      </c>
      <c r="AT221" s="245"/>
      <c r="AU221" s="241">
        <v>0.85</v>
      </c>
      <c r="AV221" s="241">
        <v>0.65</v>
      </c>
      <c r="AW221" s="245"/>
      <c r="AX221" s="246">
        <v>0.375</v>
      </c>
      <c r="AY221" s="394">
        <v>0</v>
      </c>
      <c r="AZ221" s="317">
        <v>0</v>
      </c>
      <c r="BA221" s="317">
        <v>0</v>
      </c>
      <c r="BB221" s="317">
        <v>0</v>
      </c>
      <c r="BC221" s="317">
        <v>0</v>
      </c>
      <c r="BD221" s="317">
        <v>0</v>
      </c>
      <c r="BE221" s="317">
        <v>0</v>
      </c>
      <c r="BF221" s="317">
        <v>0</v>
      </c>
      <c r="BG221" s="317">
        <v>0</v>
      </c>
      <c r="BH221" s="317">
        <v>0</v>
      </c>
      <c r="BI221" s="401">
        <v>0</v>
      </c>
      <c r="BJ221" s="246">
        <v>7.43</v>
      </c>
      <c r="BK221" s="250">
        <v>3.49206349206348</v>
      </c>
      <c r="BL221" s="250">
        <v>21.15384615384615</v>
      </c>
      <c r="BM221" s="250">
        <v>23.80952380952381</v>
      </c>
      <c r="BN221" s="250">
        <v>23.52941176470589</v>
      </c>
      <c r="BO221" s="250">
        <v>30.76923076923077</v>
      </c>
      <c r="BP221" s="250">
        <v>73.33333333333334</v>
      </c>
      <c r="BQ221" s="251">
        <v>0</v>
      </c>
      <c r="BR221" s="252">
        <v>0</v>
      </c>
      <c r="BS221" s="252">
        <v>0</v>
      </c>
      <c r="BT221" s="252">
        <v>0</v>
      </c>
      <c r="BU221" s="252">
        <v>0</v>
      </c>
      <c r="BV221" s="252">
        <v>0</v>
      </c>
      <c r="BW221" s="252">
        <v>0</v>
      </c>
      <c r="BX221" s="252">
        <v>0</v>
      </c>
      <c r="BY221" s="252">
        <v>0</v>
      </c>
      <c r="BZ221" s="252">
        <v>0</v>
      </c>
      <c r="CA221" s="253">
        <v>0</v>
      </c>
      <c r="CB221" s="250">
        <v>10.35808290133549</v>
      </c>
      <c r="CC221" s="250">
        <v>18.91280567238622</v>
      </c>
      <c r="CD221" t="s" s="116">
        <v>302</v>
      </c>
      <c r="CE221" s="254">
        <v>5.63322967159446</v>
      </c>
      <c r="CF221" s="254">
        <v>23.69429837388454</v>
      </c>
      <c r="CG221" s="250">
        <v>55.03904701320731</v>
      </c>
      <c r="CH221" s="255">
        <v>1.6463</v>
      </c>
      <c r="CI221" s="256">
        <v>1.81093</v>
      </c>
      <c r="CJ221" s="257">
        <v>1.8652579</v>
      </c>
      <c r="CK221" s="257">
        <v>1.921215637</v>
      </c>
      <c r="CL221" s="258">
        <v>1.978852106110</v>
      </c>
      <c r="CM221" s="256">
        <v>9.222555643110001</v>
      </c>
      <c r="CN221" s="253">
        <v>19.48976255940406</v>
      </c>
      <c r="CO221" s="259">
        <v>1.55</v>
      </c>
      <c r="CP221" s="260">
        <v>39.2</v>
      </c>
      <c r="CQ221" s="261">
        <v>2.6</v>
      </c>
      <c r="CR221" s="260">
        <v>11.5</v>
      </c>
      <c r="CS221" s="261">
        <v>19.9</v>
      </c>
    </row>
    <row r="222" ht="11.25" customHeight="1">
      <c r="A222" t="s" s="116">
        <v>254</v>
      </c>
      <c r="B222" t="s" s="116">
        <v>255</v>
      </c>
      <c r="C222" t="s" s="116">
        <v>181</v>
      </c>
      <c r="D222" s="218">
        <v>31</v>
      </c>
      <c r="E222" s="219">
        <v>89</v>
      </c>
      <c r="F222" t="s" s="220">
        <v>55</v>
      </c>
      <c r="G222" t="s" s="221">
        <v>55</v>
      </c>
      <c r="H222" s="222">
        <v>47.21</v>
      </c>
      <c r="I222" s="223">
        <v>1.525100614276636</v>
      </c>
      <c r="J222" s="318">
        <v>0.175</v>
      </c>
      <c r="K222" s="318">
        <v>0.18</v>
      </c>
      <c r="L222" s="223">
        <v>2.857142857142869</v>
      </c>
      <c r="M222" s="226">
        <v>42958</v>
      </c>
      <c r="N222" s="226">
        <v>42962</v>
      </c>
      <c r="O222" s="226">
        <v>42978</v>
      </c>
      <c r="P222" t="s" s="227">
        <v>256</v>
      </c>
      <c r="Q222" s="319"/>
      <c r="R222" s="225">
        <v>0.72</v>
      </c>
      <c r="S222" s="228">
        <v>41.37931034482759</v>
      </c>
      <c r="T222" s="229">
        <v>196.6965846552749</v>
      </c>
      <c r="U222" s="223">
        <v>27.13218390804598</v>
      </c>
      <c r="V222" s="230">
        <v>7</v>
      </c>
      <c r="W222" s="222">
        <v>1.74</v>
      </c>
      <c r="X222" s="222">
        <v>2.72</v>
      </c>
      <c r="Y222" s="231">
        <v>2.59</v>
      </c>
      <c r="Z222" s="232">
        <v>7.3</v>
      </c>
      <c r="AA222" s="233">
        <v>29.1</v>
      </c>
      <c r="AB222" s="234">
        <v>22.6</v>
      </c>
      <c r="AC222" s="235">
        <v>10.19</v>
      </c>
      <c r="AD222" s="236">
        <v>0.1</v>
      </c>
      <c r="AE222" s="236">
        <v>10</v>
      </c>
      <c r="AF222" s="237">
        <v>13</v>
      </c>
      <c r="AG222" s="238">
        <v>6139</v>
      </c>
      <c r="AH222" s="239">
        <v>0.3</v>
      </c>
      <c r="AI222" s="240">
        <v>0.72</v>
      </c>
      <c r="AJ222" s="384">
        <v>191.0153570241442</v>
      </c>
      <c r="AK222" s="242">
        <v>1.263266906053165</v>
      </c>
      <c r="AL222" s="243">
        <v>3.731343283582067</v>
      </c>
      <c r="AM222" s="243">
        <v>11.60190299209165</v>
      </c>
      <c r="AN222" s="243">
        <v>19.10153570241442</v>
      </c>
      <c r="AO222" s="244">
        <v>15.12074416806619</v>
      </c>
      <c r="AP222" s="241">
        <v>0.695</v>
      </c>
      <c r="AQ222" s="241">
        <v>0.67</v>
      </c>
      <c r="AR222" s="241">
        <v>0.635</v>
      </c>
      <c r="AS222" s="241">
        <v>0.5</v>
      </c>
      <c r="AT222" s="245"/>
      <c r="AU222" s="241">
        <v>0.35</v>
      </c>
      <c r="AV222" s="241">
        <v>0.29</v>
      </c>
      <c r="AW222" s="245"/>
      <c r="AX222" s="246">
        <v>0.2475</v>
      </c>
      <c r="AY222" s="394">
        <v>0.23</v>
      </c>
      <c r="AZ222" s="248">
        <v>0.2225</v>
      </c>
      <c r="BA222" s="248">
        <v>0.19</v>
      </c>
      <c r="BB222" s="248">
        <v>0.17</v>
      </c>
      <c r="BC222" s="248">
        <v>0.14</v>
      </c>
      <c r="BD222" s="248">
        <v>0.1125</v>
      </c>
      <c r="BE222" s="248">
        <v>0.0925</v>
      </c>
      <c r="BF222" s="248">
        <v>0.0825</v>
      </c>
      <c r="BG222" s="317">
        <v>0.075</v>
      </c>
      <c r="BH222" s="248">
        <v>0.07124999999999999</v>
      </c>
      <c r="BI222" s="249">
        <v>0.0625</v>
      </c>
      <c r="BJ222" s="246">
        <v>4.83625</v>
      </c>
      <c r="BK222" s="250">
        <v>3.731343283582067</v>
      </c>
      <c r="BL222" s="250">
        <v>5.51181102362206</v>
      </c>
      <c r="BM222" s="250">
        <v>27</v>
      </c>
      <c r="BN222" s="250">
        <v>42.85714285714286</v>
      </c>
      <c r="BO222" s="250">
        <v>20.68965517241379</v>
      </c>
      <c r="BP222" s="250">
        <v>17.17171717171717</v>
      </c>
      <c r="BQ222" s="251">
        <v>7.608695652173902</v>
      </c>
      <c r="BR222" s="252">
        <v>3.370786516853941</v>
      </c>
      <c r="BS222" s="252">
        <v>17.10526315789473</v>
      </c>
      <c r="BT222" s="252">
        <v>11.76470588235294</v>
      </c>
      <c r="BU222" s="252">
        <v>21.42857142857142</v>
      </c>
      <c r="BV222" s="252">
        <v>24.44444444444445</v>
      </c>
      <c r="BW222" s="252">
        <v>21.62162162162162</v>
      </c>
      <c r="BX222" s="252">
        <v>12.12121212121211</v>
      </c>
      <c r="BY222" s="252">
        <v>10</v>
      </c>
      <c r="BZ222" s="252">
        <v>5.263157894736836</v>
      </c>
      <c r="CA222" s="253">
        <v>14</v>
      </c>
      <c r="CB222" s="250">
        <v>15.62883107225529</v>
      </c>
      <c r="CC222" s="250">
        <v>9.928057995239996</v>
      </c>
      <c r="CD222" t="s" s="116">
        <v>137</v>
      </c>
      <c r="CE222" s="254">
        <v>-6.505547591354926</v>
      </c>
      <c r="CF222" s="254">
        <v>20.62663631669105</v>
      </c>
      <c r="CG222" s="250">
        <v>74.64309364507511</v>
      </c>
      <c r="CH222" s="255">
        <v>0.7645</v>
      </c>
      <c r="CI222" s="256">
        <v>0.84095</v>
      </c>
      <c r="CJ222" s="257">
        <v>0.925045</v>
      </c>
      <c r="CK222" s="257">
        <v>1.0175495</v>
      </c>
      <c r="CL222" s="258">
        <v>1.11930445</v>
      </c>
      <c r="CM222" s="256">
        <v>4.66734895</v>
      </c>
      <c r="CN222" s="253">
        <v>9.886356598178352</v>
      </c>
      <c r="CO222" s="259">
        <v>1.21</v>
      </c>
      <c r="CP222" s="260">
        <v>31.7</v>
      </c>
      <c r="CQ222" s="261">
        <v>-3.5</v>
      </c>
      <c r="CR222" s="262">
        <v>2.2</v>
      </c>
      <c r="CS222" s="263">
        <v>3.7</v>
      </c>
    </row>
    <row r="223" ht="11.25" customHeight="1">
      <c r="A223" t="s" s="227">
        <v>658</v>
      </c>
      <c r="B223" t="s" s="116">
        <v>659</v>
      </c>
      <c r="C223" t="s" s="116">
        <v>146</v>
      </c>
      <c r="D223" s="218">
        <v>15</v>
      </c>
      <c r="E223" s="219">
        <v>212</v>
      </c>
      <c r="F223" t="s" s="220">
        <v>55</v>
      </c>
      <c r="G223" t="s" s="221">
        <v>55</v>
      </c>
      <c r="H223" s="493">
        <v>17.14</v>
      </c>
      <c r="I223" s="223">
        <v>3.267211201866978</v>
      </c>
      <c r="J223" s="224">
        <v>0.1375</v>
      </c>
      <c r="K223" s="224">
        <v>0.14</v>
      </c>
      <c r="L223" s="223">
        <v>1.81818181818183</v>
      </c>
      <c r="M223" s="226">
        <v>42852</v>
      </c>
      <c r="N223" s="226">
        <v>42856</v>
      </c>
      <c r="O223" s="226">
        <v>42870</v>
      </c>
      <c r="P223" t="s" s="227">
        <v>130</v>
      </c>
      <c r="Q223" s="85"/>
      <c r="R223" s="225">
        <v>0.5600000000000001</v>
      </c>
      <c r="S223" s="228">
        <v>119.1489361702128</v>
      </c>
      <c r="T223" s="229">
        <v>31.07448300322473</v>
      </c>
      <c r="U223" s="223">
        <v>36.46808510638298</v>
      </c>
      <c r="V223" s="230">
        <v>12</v>
      </c>
      <c r="W223" s="222">
        <v>0.47</v>
      </c>
      <c r="X223" s="222">
        <v>3.63</v>
      </c>
      <c r="Y223" s="231">
        <v>0.64</v>
      </c>
      <c r="Z223" s="232">
        <v>1.06</v>
      </c>
      <c r="AA223" s="233">
        <v>3</v>
      </c>
      <c r="AB223" s="234">
        <v>49.5</v>
      </c>
      <c r="AC223" s="534">
        <v>116.98</v>
      </c>
      <c r="AD223" s="535">
        <v>129.9</v>
      </c>
      <c r="AE223" s="535">
        <v>10</v>
      </c>
      <c r="AF223" s="237">
        <v>1</v>
      </c>
      <c r="AG223" s="536">
        <v>454</v>
      </c>
      <c r="AH223" s="537">
        <v>0.8</v>
      </c>
      <c r="AI223" s="222">
        <v>0</v>
      </c>
      <c r="AJ223" s="241">
        <v>0.02218393466648677</v>
      </c>
      <c r="AK223" s="242">
        <v>0.5301952127085814</v>
      </c>
      <c r="AL223" s="243">
        <v>2.050326188257223</v>
      </c>
      <c r="AM223" s="243">
        <v>2.73006946930443</v>
      </c>
      <c r="AN223" s="243">
        <v>2.881693113176631</v>
      </c>
      <c r="AO223" s="244">
        <v>5.435154909179718</v>
      </c>
      <c r="AP223" s="241">
        <v>0.5475</v>
      </c>
      <c r="AQ223" s="241">
        <v>0.5365</v>
      </c>
      <c r="AR223" s="241">
        <v>0.522</v>
      </c>
      <c r="AS223" s="241">
        <v>0.505</v>
      </c>
      <c r="AT223" s="245"/>
      <c r="AU223" s="241">
        <v>0.4875</v>
      </c>
      <c r="AV223" s="241">
        <v>0.475</v>
      </c>
      <c r="AW223" s="245"/>
      <c r="AX223" s="246">
        <v>0.4575</v>
      </c>
      <c r="AY223" s="247">
        <v>0.4425</v>
      </c>
      <c r="AZ223" s="248">
        <v>0.405</v>
      </c>
      <c r="BA223" s="248">
        <v>0.3525</v>
      </c>
      <c r="BB223" s="248">
        <v>0.3225</v>
      </c>
      <c r="BC223" s="248">
        <v>0.2925</v>
      </c>
      <c r="BD223" s="248">
        <v>0.264375</v>
      </c>
      <c r="BE223" s="248">
        <v>0.12375</v>
      </c>
      <c r="BF223" s="317">
        <v>0</v>
      </c>
      <c r="BG223" s="317">
        <v>0</v>
      </c>
      <c r="BH223" s="317">
        <v>0</v>
      </c>
      <c r="BI223" s="401">
        <v>0</v>
      </c>
      <c r="BJ223" s="246">
        <v>5.734125000000001</v>
      </c>
      <c r="BK223" s="250">
        <v>2.050326188257223</v>
      </c>
      <c r="BL223" s="250">
        <v>2.777777777777768</v>
      </c>
      <c r="BM223" s="250">
        <v>3.366336633663369</v>
      </c>
      <c r="BN223" s="250">
        <v>3.589743589743599</v>
      </c>
      <c r="BO223" s="250">
        <v>2.631578947368429</v>
      </c>
      <c r="BP223" s="250">
        <v>3.82513661202184</v>
      </c>
      <c r="BQ223" s="251">
        <v>3.389830508474589</v>
      </c>
      <c r="BR223" s="252">
        <v>9.259259259259256</v>
      </c>
      <c r="BS223" s="252">
        <v>14.89361702127661</v>
      </c>
      <c r="BT223" s="252">
        <v>9.302325581395344</v>
      </c>
      <c r="BU223" s="252">
        <v>10.25641025641026</v>
      </c>
      <c r="BV223" s="252">
        <v>10.63829787234041</v>
      </c>
      <c r="BW223" s="252">
        <v>113.6363636363637</v>
      </c>
      <c r="BX223" s="252">
        <v>0</v>
      </c>
      <c r="BY223" s="252">
        <v>0</v>
      </c>
      <c r="BZ223" s="252">
        <v>0</v>
      </c>
      <c r="CA223" s="253">
        <v>0</v>
      </c>
      <c r="CB223" s="250">
        <v>11.1539414049619</v>
      </c>
      <c r="CC223" s="250">
        <v>25.98629354888277</v>
      </c>
      <c r="CD223" t="s" s="116">
        <v>132</v>
      </c>
      <c r="CE223" s="254">
        <v>-30.31918079133937</v>
      </c>
      <c r="CF223" s="254">
        <v>6.148904315043609</v>
      </c>
      <c r="CG223" s="250">
        <v>56.96090423841162</v>
      </c>
      <c r="CH223" s="255">
        <v>0.6022500000000001</v>
      </c>
      <c r="CI223" s="256">
        <v>0.6624750000000001</v>
      </c>
      <c r="CJ223" s="257">
        <v>0.7287225000000003</v>
      </c>
      <c r="CK223" s="257">
        <v>0.8015947500000004</v>
      </c>
      <c r="CL223" s="258">
        <v>0.8817542250000004</v>
      </c>
      <c r="CM223" s="256">
        <v>3.676796475000002</v>
      </c>
      <c r="CN223" s="253">
        <v>21.45155469661611</v>
      </c>
      <c r="CO223" s="259">
        <v>0.25</v>
      </c>
      <c r="CP223" s="260">
        <v>18.3</v>
      </c>
      <c r="CQ223" s="261">
        <v>-7.6</v>
      </c>
      <c r="CR223" s="260">
        <v>8.1</v>
      </c>
      <c r="CS223" s="261">
        <v>6.1</v>
      </c>
    </row>
    <row r="224" ht="11.25" customHeight="1">
      <c r="A224" t="s" s="273">
        <v>660</v>
      </c>
      <c r="B224" t="s" s="273">
        <v>661</v>
      </c>
      <c r="C224" t="s" s="146">
        <v>146</v>
      </c>
      <c r="D224" s="267">
        <v>15</v>
      </c>
      <c r="E224" s="219">
        <v>213</v>
      </c>
      <c r="F224" t="s" s="151">
        <v>129</v>
      </c>
      <c r="G224" t="s" s="152">
        <v>129</v>
      </c>
      <c r="H224" s="496">
        <v>15.25</v>
      </c>
      <c r="I224" s="269">
        <v>3.21311475409836</v>
      </c>
      <c r="J224" s="270">
        <v>0.12</v>
      </c>
      <c r="K224" s="270">
        <v>0.1225</v>
      </c>
      <c r="L224" s="269">
        <v>2.083333333333326</v>
      </c>
      <c r="M224" s="272">
        <v>42852</v>
      </c>
      <c r="N224" s="272">
        <v>42856</v>
      </c>
      <c r="O224" s="272">
        <v>42870</v>
      </c>
      <c r="P224" t="s" s="273">
        <v>130</v>
      </c>
      <c r="Q224" s="274"/>
      <c r="R224" s="271">
        <v>0.49</v>
      </c>
      <c r="S224" s="275">
        <v>104.2553191489362</v>
      </c>
      <c r="T224" s="276">
        <v>16.42832797715319</v>
      </c>
      <c r="U224" s="269">
        <v>32.4468085106383</v>
      </c>
      <c r="V224" s="277">
        <v>12</v>
      </c>
      <c r="W224" s="268">
        <v>0.47</v>
      </c>
      <c r="X224" t="s" s="367">
        <v>143</v>
      </c>
      <c r="Y224" s="278">
        <v>0.12</v>
      </c>
      <c r="Z224" s="279">
        <v>0.9399999999999999</v>
      </c>
      <c r="AA224" t="s" s="538">
        <v>143</v>
      </c>
      <c r="AB224" t="s" s="355">
        <v>143</v>
      </c>
      <c r="AC224" t="s" s="538">
        <v>143</v>
      </c>
      <c r="AD224" t="s" s="367">
        <v>143</v>
      </c>
      <c r="AE224" t="s" s="367">
        <v>143</v>
      </c>
      <c r="AF224" s="539">
        <v>0</v>
      </c>
      <c r="AG224" s="540">
        <v>85</v>
      </c>
      <c r="AH224" s="541">
        <v>3.4</v>
      </c>
      <c r="AI224" t="s" s="367">
        <v>143</v>
      </c>
      <c r="AJ224" t="s" s="368">
        <v>143</v>
      </c>
      <c r="AK224" s="289">
        <v>0.4119521341546422</v>
      </c>
      <c r="AL224" s="290">
        <v>1.921024546424754</v>
      </c>
      <c r="AM224" s="290">
        <v>1.621903713979411</v>
      </c>
      <c r="AN224" s="290">
        <v>2.356844586248119</v>
      </c>
      <c r="AO224" s="291">
        <v>5.721161248708051</v>
      </c>
      <c r="AP224" s="288">
        <v>0.4775</v>
      </c>
      <c r="AQ224" s="288">
        <v>0.4685</v>
      </c>
      <c r="AR224" s="288">
        <v>0.463</v>
      </c>
      <c r="AS224" s="288">
        <v>0.455</v>
      </c>
      <c r="AT224" s="292"/>
      <c r="AU224" s="288">
        <v>0.4375</v>
      </c>
      <c r="AV224" s="288">
        <v>0.425</v>
      </c>
      <c r="AW224" s="292"/>
      <c r="AX224" s="293">
        <v>0.4075</v>
      </c>
      <c r="AY224" s="294">
        <v>0.3925</v>
      </c>
      <c r="AZ224" s="295">
        <v>0.355</v>
      </c>
      <c r="BA224" s="295">
        <v>0.3025</v>
      </c>
      <c r="BB224" s="295">
        <v>0.27375</v>
      </c>
      <c r="BC224" s="295">
        <v>0.25031</v>
      </c>
      <c r="BD224" s="295">
        <v>0.23343</v>
      </c>
      <c r="BE224" s="295">
        <v>0.219375</v>
      </c>
      <c r="BF224" s="426">
        <v>0.2025</v>
      </c>
      <c r="BG224" s="426">
        <v>0.2025</v>
      </c>
      <c r="BH224" s="295">
        <v>0.2025</v>
      </c>
      <c r="BI224" s="296">
        <v>0.199685</v>
      </c>
      <c r="BJ224" s="293">
        <v>5.968049999999998</v>
      </c>
      <c r="BK224" s="297">
        <v>1.921024546424754</v>
      </c>
      <c r="BL224" s="297">
        <v>1.187904967602571</v>
      </c>
      <c r="BM224" s="297">
        <v>1.758241758241752</v>
      </c>
      <c r="BN224" s="297">
        <v>4</v>
      </c>
      <c r="BO224" s="297">
        <v>2.941176470588247</v>
      </c>
      <c r="BP224" s="297">
        <v>4.294478527607359</v>
      </c>
      <c r="BQ224" s="298">
        <v>3.821656050955413</v>
      </c>
      <c r="BR224" s="299">
        <v>10.56338028169015</v>
      </c>
      <c r="BS224" s="299">
        <v>17.35537190082643</v>
      </c>
      <c r="BT224" s="299">
        <v>10.50228310502284</v>
      </c>
      <c r="BU224" s="299">
        <v>9.364388158683212</v>
      </c>
      <c r="BV224" s="299">
        <v>7.23128989418671</v>
      </c>
      <c r="BW224" s="299">
        <v>6.406837606837623</v>
      </c>
      <c r="BX224" s="299">
        <v>8.333333333333325</v>
      </c>
      <c r="BY224" s="299">
        <v>0</v>
      </c>
      <c r="BZ224" s="299">
        <v>0</v>
      </c>
      <c r="CA224" s="300">
        <v>1.40972030948745</v>
      </c>
      <c r="CB224" s="297">
        <v>5.358299230087521</v>
      </c>
      <c r="CC224" s="297">
        <v>4.559103477449231</v>
      </c>
      <c r="CD224" t="s" s="146">
        <v>132</v>
      </c>
      <c r="CE224" s="301">
        <v>-26.87684917029182</v>
      </c>
      <c r="CF224" s="301">
        <v>5.569959340346479</v>
      </c>
      <c r="CG224" s="297">
        <v>34.59660247832676</v>
      </c>
      <c r="CH224" s="302">
        <v>0.491825</v>
      </c>
      <c r="CI224" s="303">
        <v>0.50657975</v>
      </c>
      <c r="CJ224" s="304">
        <v>0.5217771425</v>
      </c>
      <c r="CK224" s="304">
        <v>0.537430456775</v>
      </c>
      <c r="CL224" s="305">
        <v>0.55355337047825</v>
      </c>
      <c r="CM224" s="303">
        <v>2.61116571975325</v>
      </c>
      <c r="CN224" s="300">
        <v>17.12239816231639</v>
      </c>
      <c r="CO224" t="s" s="368">
        <v>143</v>
      </c>
      <c r="CP224" s="307">
        <v>14.2</v>
      </c>
      <c r="CQ224" s="308">
        <v>-25.8</v>
      </c>
      <c r="CR224" s="307">
        <v>0.2</v>
      </c>
      <c r="CS224" s="308">
        <v>-13.4</v>
      </c>
    </row>
    <row r="225" ht="11.25" customHeight="1">
      <c r="A225" t="s" s="110">
        <v>1334</v>
      </c>
      <c r="B225" t="s" s="110">
        <v>1335</v>
      </c>
      <c r="C225" t="s" s="110">
        <v>301</v>
      </c>
      <c r="D225" s="174">
        <v>8</v>
      </c>
      <c r="E225" s="85">
        <v>380</v>
      </c>
      <c r="F225" t="s" s="118">
        <v>141</v>
      </c>
      <c r="G225" t="s" s="113">
        <v>141</v>
      </c>
      <c r="H225" s="495">
        <v>41.95</v>
      </c>
      <c r="I225" s="177">
        <v>2.288438617401668</v>
      </c>
      <c r="J225" s="311">
        <v>0.235</v>
      </c>
      <c r="K225" s="311">
        <v>0.24</v>
      </c>
      <c r="L225" s="177">
        <v>2.127659574468077</v>
      </c>
      <c r="M225" s="179">
        <v>42811</v>
      </c>
      <c r="N225" s="179">
        <v>42815</v>
      </c>
      <c r="O225" s="179">
        <v>42825</v>
      </c>
      <c r="P225" t="s" s="173">
        <v>434</v>
      </c>
      <c r="Q225" s="492"/>
      <c r="R225" s="180">
        <v>0.96</v>
      </c>
      <c r="S225" s="181">
        <v>76.19047619047619</v>
      </c>
      <c r="T225" s="182">
        <v>151.3641792644369</v>
      </c>
      <c r="U225" s="177">
        <v>33.2936507936508</v>
      </c>
      <c r="V225" s="183">
        <v>12</v>
      </c>
      <c r="W225" s="176">
        <v>1.26</v>
      </c>
      <c r="X225" s="176">
        <v>2.21</v>
      </c>
      <c r="Y225" s="184">
        <v>2.01</v>
      </c>
      <c r="Z225" s="185">
        <v>4.27</v>
      </c>
      <c r="AA225" s="186">
        <v>13.1</v>
      </c>
      <c r="AB225" s="187">
        <v>-12.3</v>
      </c>
      <c r="AC225" s="188">
        <v>22</v>
      </c>
      <c r="AD225" s="189">
        <v>14.7</v>
      </c>
      <c r="AE225" s="189">
        <v>15</v>
      </c>
      <c r="AF225" s="190">
        <v>5</v>
      </c>
      <c r="AG225" s="191">
        <v>936</v>
      </c>
      <c r="AH225" s="192">
        <v>1.5</v>
      </c>
      <c r="AI225" s="193">
        <v>1.4</v>
      </c>
      <c r="AJ225" s="194">
        <v>0.214239865593226</v>
      </c>
      <c r="AK225" t="s" s="338">
        <v>143</v>
      </c>
      <c r="AL225" s="196">
        <v>5.617977528089879</v>
      </c>
      <c r="AM225" s="196">
        <v>4.027251949615396</v>
      </c>
      <c r="AN225" s="196">
        <v>3.149326024220422</v>
      </c>
      <c r="AO225" t="s" s="338">
        <v>143</v>
      </c>
      <c r="AP225" s="194">
        <v>0.9399999999999999</v>
      </c>
      <c r="AQ225" s="194">
        <v>0.89</v>
      </c>
      <c r="AR225" s="194">
        <v>0.87</v>
      </c>
      <c r="AS225" s="194">
        <v>0.835</v>
      </c>
      <c r="AT225" s="376"/>
      <c r="AU225" s="194">
        <v>0.8225</v>
      </c>
      <c r="AV225" s="194">
        <v>0.805</v>
      </c>
      <c r="AW225" s="376"/>
      <c r="AX225" s="200">
        <v>0.3825</v>
      </c>
      <c r="AY225" s="370">
        <v>0</v>
      </c>
      <c r="AZ225" s="203">
        <v>0</v>
      </c>
      <c r="BA225" s="203">
        <v>0</v>
      </c>
      <c r="BB225" s="203">
        <v>0</v>
      </c>
      <c r="BC225" s="203">
        <v>0</v>
      </c>
      <c r="BD225" s="203">
        <v>0</v>
      </c>
      <c r="BE225" s="203">
        <v>0</v>
      </c>
      <c r="BF225" s="203">
        <v>0</v>
      </c>
      <c r="BG225" s="203">
        <v>0</v>
      </c>
      <c r="BH225" s="203">
        <v>0</v>
      </c>
      <c r="BI225" s="204">
        <v>0</v>
      </c>
      <c r="BJ225" s="200">
        <v>5.545</v>
      </c>
      <c r="BK225" s="205">
        <v>5.617977528089879</v>
      </c>
      <c r="BL225" s="205">
        <v>2.298850574712641</v>
      </c>
      <c r="BM225" s="205">
        <v>4.191616766467066</v>
      </c>
      <c r="BN225" s="205">
        <v>1.519756838905773</v>
      </c>
      <c r="BO225" s="205">
        <v>2.173913043478248</v>
      </c>
      <c r="BP225" s="205">
        <v>110.4575163398693</v>
      </c>
      <c r="BQ225" s="206">
        <v>0</v>
      </c>
      <c r="BR225" s="207">
        <v>0</v>
      </c>
      <c r="BS225" s="207">
        <v>0</v>
      </c>
      <c r="BT225" s="207">
        <v>0</v>
      </c>
      <c r="BU225" s="207">
        <v>0</v>
      </c>
      <c r="BV225" s="207">
        <v>0</v>
      </c>
      <c r="BW225" s="207">
        <v>0</v>
      </c>
      <c r="BX225" s="207">
        <v>0</v>
      </c>
      <c r="BY225" s="207">
        <v>0</v>
      </c>
      <c r="BZ225" s="207">
        <v>0</v>
      </c>
      <c r="CA225" s="208">
        <v>0</v>
      </c>
      <c r="CB225" s="205">
        <v>7.427037123030758</v>
      </c>
      <c r="CC225" s="205">
        <v>25.80991549553535</v>
      </c>
      <c r="CD225" t="s" s="110">
        <v>302</v>
      </c>
      <c r="CE225" s="209">
        <v>-27.85588615202871</v>
      </c>
      <c r="CF225" s="209">
        <v>5.43776464162209</v>
      </c>
      <c r="CG225" s="205">
        <v>46.23621340129957</v>
      </c>
      <c r="CH225" s="315">
        <v>0.9493999999999999</v>
      </c>
      <c r="CI225" s="211">
        <v>1.04434</v>
      </c>
      <c r="CJ225" s="212">
        <v>1.148774</v>
      </c>
      <c r="CK225" s="212">
        <v>1.2636514</v>
      </c>
      <c r="CL225" s="210">
        <v>1.39001654</v>
      </c>
      <c r="CM225" s="211">
        <v>5.796181940000001</v>
      </c>
      <c r="CN225" s="208">
        <v>13.81688185935638</v>
      </c>
      <c r="CO225" s="213">
        <v>1.17</v>
      </c>
      <c r="CP225" s="214">
        <v>66.3</v>
      </c>
      <c r="CQ225" s="215">
        <v>-1.5</v>
      </c>
      <c r="CR225" s="214">
        <v>9.699999999999999</v>
      </c>
      <c r="CS225" s="215">
        <v>25.8</v>
      </c>
    </row>
    <row r="226" ht="11.25" customHeight="1">
      <c r="A226" t="s" s="116">
        <v>1336</v>
      </c>
      <c r="B226" t="s" s="116">
        <v>1337</v>
      </c>
      <c r="C226" t="s" s="227">
        <v>1131</v>
      </c>
      <c r="D226" s="218">
        <v>7</v>
      </c>
      <c r="E226" s="85">
        <v>454</v>
      </c>
      <c r="F226" t="s" s="220">
        <v>129</v>
      </c>
      <c r="G226" t="s" s="221">
        <v>129</v>
      </c>
      <c r="H226" s="493">
        <v>39.79</v>
      </c>
      <c r="I226" s="223">
        <v>2.3121387283237</v>
      </c>
      <c r="J226" s="224">
        <v>0.22</v>
      </c>
      <c r="K226" s="224">
        <v>0.23</v>
      </c>
      <c r="L226" s="223">
        <v>4.545454545454541</v>
      </c>
      <c r="M226" s="323">
        <v>42732</v>
      </c>
      <c r="N226" s="323">
        <v>42734</v>
      </c>
      <c r="O226" s="323">
        <v>42748</v>
      </c>
      <c r="P226" t="s" s="227">
        <v>268</v>
      </c>
      <c r="Q226" s="325"/>
      <c r="R226" s="225">
        <v>0.92</v>
      </c>
      <c r="S226" s="228">
        <v>155.9322033898305</v>
      </c>
      <c r="T226" s="229">
        <v>195.842885976111</v>
      </c>
      <c r="U226" s="223">
        <v>67.4406779661017</v>
      </c>
      <c r="V226" s="230">
        <v>12</v>
      </c>
      <c r="W226" s="222">
        <v>0.59</v>
      </c>
      <c r="X226" s="222">
        <v>8.49</v>
      </c>
      <c r="Y226" s="231">
        <v>8.199999999999999</v>
      </c>
      <c r="Z226" s="232">
        <v>2.92</v>
      </c>
      <c r="AA226" s="233">
        <v>4.6</v>
      </c>
      <c r="AB226" s="234">
        <v>43</v>
      </c>
      <c r="AC226" s="235">
        <v>28.98</v>
      </c>
      <c r="AD226" s="236">
        <v>117.6</v>
      </c>
      <c r="AE226" s="236">
        <v>8</v>
      </c>
      <c r="AF226" s="237">
        <v>16</v>
      </c>
      <c r="AG226" s="238">
        <v>6404</v>
      </c>
      <c r="AH226" s="239">
        <v>6.1</v>
      </c>
      <c r="AI226" s="240">
        <v>2.03</v>
      </c>
      <c r="AJ226" s="241">
        <v>0.1177987101028875</v>
      </c>
      <c r="AK226" t="s" s="265">
        <v>143</v>
      </c>
      <c r="AL226" s="243">
        <v>4.761904761904767</v>
      </c>
      <c r="AM226" s="243">
        <v>6.917810999860885</v>
      </c>
      <c r="AN226" s="243">
        <v>13.85312830809957</v>
      </c>
      <c r="AO226" t="s" s="265">
        <v>143</v>
      </c>
      <c r="AP226" s="241">
        <v>0.88</v>
      </c>
      <c r="AQ226" s="241">
        <v>0.84</v>
      </c>
      <c r="AR226" s="241">
        <v>0.8</v>
      </c>
      <c r="AS226" s="241">
        <v>0.72</v>
      </c>
      <c r="AT226" s="245"/>
      <c r="AU226" s="241">
        <v>0.58</v>
      </c>
      <c r="AV226" s="241">
        <v>0.46</v>
      </c>
      <c r="AW226" s="245"/>
      <c r="AX226" s="583">
        <v>0.4</v>
      </c>
      <c r="AY226" s="394">
        <v>0.4875</v>
      </c>
      <c r="AZ226" s="248">
        <v>0.7375</v>
      </c>
      <c r="BA226" s="317">
        <v>0.645</v>
      </c>
      <c r="BB226" s="317">
        <v>0</v>
      </c>
      <c r="BC226" s="317">
        <v>0</v>
      </c>
      <c r="BD226" s="317">
        <v>0</v>
      </c>
      <c r="BE226" s="317">
        <v>0</v>
      </c>
      <c r="BF226" s="317">
        <v>0</v>
      </c>
      <c r="BG226" s="317">
        <v>0</v>
      </c>
      <c r="BH226" s="317">
        <v>0</v>
      </c>
      <c r="BI226" s="401">
        <v>0</v>
      </c>
      <c r="BJ226" s="246">
        <v>6.55</v>
      </c>
      <c r="BK226" s="250">
        <v>4.761904761904767</v>
      </c>
      <c r="BL226" s="250">
        <v>4.999999999999982</v>
      </c>
      <c r="BM226" s="250">
        <v>11.11111111111112</v>
      </c>
      <c r="BN226" s="250">
        <v>24.13793103448276</v>
      </c>
      <c r="BO226" s="250">
        <v>26.08695652173911</v>
      </c>
      <c r="BP226" s="250">
        <v>15</v>
      </c>
      <c r="BQ226" s="251">
        <v>0</v>
      </c>
      <c r="BR226" s="252">
        <v>0</v>
      </c>
      <c r="BS226" s="252">
        <v>14.34108527131783</v>
      </c>
      <c r="BT226" s="252">
        <v>0</v>
      </c>
      <c r="BU226" s="252">
        <v>0</v>
      </c>
      <c r="BV226" s="252">
        <v>0</v>
      </c>
      <c r="BW226" s="252">
        <v>0</v>
      </c>
      <c r="BX226" s="252">
        <v>0</v>
      </c>
      <c r="BY226" s="252">
        <v>0</v>
      </c>
      <c r="BZ226" s="252">
        <v>0</v>
      </c>
      <c r="CA226" s="253">
        <v>0</v>
      </c>
      <c r="CB226" s="250">
        <v>5.908175805915032</v>
      </c>
      <c r="CC226" s="250">
        <v>8.648553316716427</v>
      </c>
      <c r="CD226" t="s" s="116">
        <v>285</v>
      </c>
      <c r="CE226" s="254">
        <v>-51.27541092967843</v>
      </c>
      <c r="CF226" s="254">
        <v>16.16526703642327</v>
      </c>
      <c r="CG226" s="250">
        <v>44.16260525995745</v>
      </c>
      <c r="CH226" s="255">
        <v>0.9680000000000001</v>
      </c>
      <c r="CI226" s="256">
        <v>1.0648</v>
      </c>
      <c r="CJ226" s="257">
        <v>1.149984</v>
      </c>
      <c r="CK226" s="257">
        <v>1.24198272</v>
      </c>
      <c r="CL226" s="258">
        <v>1.341341337600001</v>
      </c>
      <c r="CM226" s="256">
        <v>5.766108057600001</v>
      </c>
      <c r="CN226" s="253">
        <v>14.49134973008294</v>
      </c>
      <c r="CO226" s="259">
        <v>0.74</v>
      </c>
      <c r="CP226" s="260">
        <v>17.8</v>
      </c>
      <c r="CQ226" s="261">
        <v>-3.2</v>
      </c>
      <c r="CR226" s="260">
        <v>1.2</v>
      </c>
      <c r="CS226" s="261">
        <v>2.9</v>
      </c>
    </row>
    <row r="227" ht="11.25" customHeight="1">
      <c r="A227" t="s" s="116">
        <v>257</v>
      </c>
      <c r="B227" t="s" s="116">
        <v>258</v>
      </c>
      <c r="C227" t="s" s="116">
        <v>259</v>
      </c>
      <c r="D227" s="218">
        <v>62</v>
      </c>
      <c r="E227" s="219">
        <v>2</v>
      </c>
      <c r="F227" t="s" s="220">
        <v>141</v>
      </c>
      <c r="G227" t="s" s="221">
        <v>55</v>
      </c>
      <c r="H227" s="222">
        <v>95.48999999999999</v>
      </c>
      <c r="I227" s="223">
        <v>1.968792543721856</v>
      </c>
      <c r="J227" s="224">
        <v>0.44</v>
      </c>
      <c r="K227" s="224">
        <v>0.47</v>
      </c>
      <c r="L227" s="225">
        <v>6.818181818181812</v>
      </c>
      <c r="M227" s="226">
        <v>42976</v>
      </c>
      <c r="N227" s="226">
        <v>42978</v>
      </c>
      <c r="O227" s="226">
        <v>42993</v>
      </c>
      <c r="P227" t="s" s="227">
        <v>182</v>
      </c>
      <c r="Q227" s="319"/>
      <c r="R227" s="225">
        <v>1.88</v>
      </c>
      <c r="S227" s="228">
        <v>43.72093023255814</v>
      </c>
      <c r="T227" s="229">
        <v>85.32887173258898</v>
      </c>
      <c r="U227" s="223">
        <v>22.20697674418605</v>
      </c>
      <c r="V227" s="230">
        <v>12</v>
      </c>
      <c r="W227" s="222">
        <v>4.3</v>
      </c>
      <c r="X227" s="222">
        <v>1.47</v>
      </c>
      <c r="Y227" s="231">
        <v>1.97</v>
      </c>
      <c r="Z227" s="232">
        <v>3.48</v>
      </c>
      <c r="AA227" s="233">
        <v>16.8</v>
      </c>
      <c r="AB227" s="234">
        <v>-13.2</v>
      </c>
      <c r="AC227" s="235">
        <v>5.54</v>
      </c>
      <c r="AD227" s="236">
        <v>-4.5</v>
      </c>
      <c r="AE227" s="236">
        <v>15.12</v>
      </c>
      <c r="AF227" s="237">
        <v>19</v>
      </c>
      <c r="AG227" s="238">
        <v>14949</v>
      </c>
      <c r="AH227" s="239">
        <v>0.2</v>
      </c>
      <c r="AI227" s="240">
        <v>0.8100000000000001</v>
      </c>
      <c r="AJ227" t="s" s="265">
        <v>143</v>
      </c>
      <c r="AK227" s="242">
        <v>1.048402079682923</v>
      </c>
      <c r="AL227" s="243">
        <v>4.878048780487809</v>
      </c>
      <c r="AM227" s="243">
        <v>12.40164169636542</v>
      </c>
      <c r="AN227" s="243">
        <v>11.77914712857751</v>
      </c>
      <c r="AO227" s="244">
        <v>11.23533361564866</v>
      </c>
      <c r="AP227" s="241">
        <v>1.72</v>
      </c>
      <c r="AQ227" s="241">
        <v>1.64</v>
      </c>
      <c r="AR227" s="241">
        <v>1.55</v>
      </c>
      <c r="AS227" s="241">
        <v>1.211185</v>
      </c>
      <c r="AT227" s="245"/>
      <c r="AU227" s="241">
        <v>1.110949</v>
      </c>
      <c r="AV227" s="241">
        <v>0.985654</v>
      </c>
      <c r="AW227" s="245"/>
      <c r="AX227" s="246">
        <v>0.8937710000000001</v>
      </c>
      <c r="AY227" s="247">
        <v>0.852006</v>
      </c>
      <c r="AZ227" s="248">
        <v>0.75177</v>
      </c>
      <c r="BA227" s="248">
        <v>0.643181</v>
      </c>
      <c r="BB227" s="248">
        <v>0.593063</v>
      </c>
      <c r="BC227" s="248">
        <v>0.5512980000000001</v>
      </c>
      <c r="BD227" s="248">
        <v>0.509533</v>
      </c>
      <c r="BE227" s="248">
        <v>0.476121</v>
      </c>
      <c r="BF227" s="317">
        <v>0.4510620000000001</v>
      </c>
      <c r="BG227" s="248">
        <v>0.434356</v>
      </c>
      <c r="BH227" s="248">
        <v>0.400944</v>
      </c>
      <c r="BI227" s="249">
        <v>0.367532</v>
      </c>
      <c r="BJ227" s="246">
        <v>15.142425</v>
      </c>
      <c r="BK227" s="250">
        <v>4.878048780487809</v>
      </c>
      <c r="BL227" s="250">
        <v>5.806451612903207</v>
      </c>
      <c r="BM227" s="250">
        <v>27.97384379760319</v>
      </c>
      <c r="BN227" s="250">
        <v>9.022556390977421</v>
      </c>
      <c r="BO227" s="250">
        <v>12.71186440677967</v>
      </c>
      <c r="BP227" s="250">
        <v>10.28037383177569</v>
      </c>
      <c r="BQ227" s="251">
        <v>4.90196078431373</v>
      </c>
      <c r="BR227" s="252">
        <v>13.33333333333333</v>
      </c>
      <c r="BS227" s="252">
        <v>16.8831168831169</v>
      </c>
      <c r="BT227" s="252">
        <v>8.450704225352101</v>
      </c>
      <c r="BU227" s="252">
        <v>7.575757575757569</v>
      </c>
      <c r="BV227" s="252">
        <v>8.196721311475418</v>
      </c>
      <c r="BW227" s="252">
        <v>7.017543859649145</v>
      </c>
      <c r="BX227" s="252">
        <v>5.555555555555536</v>
      </c>
      <c r="BY227" s="252">
        <v>3.846153846153855</v>
      </c>
      <c r="BZ227" s="252">
        <v>8.333333333333325</v>
      </c>
      <c r="CA227" s="253">
        <v>9.090909090909083</v>
      </c>
      <c r="CB227" s="250">
        <v>9.638719330557471</v>
      </c>
      <c r="CC227" s="250">
        <v>5.631728798107851</v>
      </c>
      <c r="CD227" t="s" s="116">
        <v>137</v>
      </c>
      <c r="CE227" s="254">
        <v>-8.459037071886685</v>
      </c>
      <c r="CF227" s="254">
        <v>13.74793967229936</v>
      </c>
      <c r="CG227" s="250">
        <v>78.00468426693914</v>
      </c>
      <c r="CH227" s="255">
        <v>1.7372</v>
      </c>
      <c r="CI227" s="256">
        <v>1.83344088</v>
      </c>
      <c r="CJ227" s="257">
        <v>2.016784968</v>
      </c>
      <c r="CK227" s="257">
        <v>2.2184634648</v>
      </c>
      <c r="CL227" s="258">
        <v>2.440309811280</v>
      </c>
      <c r="CM227" s="256">
        <v>10.246199124080</v>
      </c>
      <c r="CN227" s="253">
        <v>10.73012789200964</v>
      </c>
      <c r="CO227" s="259">
        <v>1.27</v>
      </c>
      <c r="CP227" s="260">
        <v>45.8</v>
      </c>
      <c r="CQ227" s="261">
        <v>-1.7</v>
      </c>
      <c r="CR227" s="262">
        <v>5.4</v>
      </c>
      <c r="CS227" s="263">
        <v>14.5</v>
      </c>
    </row>
    <row r="228" ht="11.25" customHeight="1">
      <c r="A228" t="s" s="116">
        <v>1338</v>
      </c>
      <c r="B228" t="s" s="116">
        <v>1339</v>
      </c>
      <c r="C228" t="s" s="227">
        <v>234</v>
      </c>
      <c r="D228" s="218">
        <v>8</v>
      </c>
      <c r="E228" s="85">
        <v>383</v>
      </c>
      <c r="F228" t="s" s="220">
        <v>55</v>
      </c>
      <c r="G228" t="s" s="221">
        <v>55</v>
      </c>
      <c r="H228" s="493">
        <v>85.66</v>
      </c>
      <c r="I228" s="223">
        <v>2.708381975250992</v>
      </c>
      <c r="J228" s="224">
        <v>0.53</v>
      </c>
      <c r="K228" s="224">
        <v>0.58</v>
      </c>
      <c r="L228" s="223">
        <v>9.433962264150942</v>
      </c>
      <c r="M228" s="226">
        <v>42804</v>
      </c>
      <c r="N228" s="226">
        <v>42808</v>
      </c>
      <c r="O228" s="226">
        <v>42830</v>
      </c>
      <c r="P228" t="s" s="227">
        <v>618</v>
      </c>
      <c r="Q228" s="325"/>
      <c r="R228" s="225">
        <v>2.32</v>
      </c>
      <c r="S228" s="228">
        <v>58.1453634085213</v>
      </c>
      <c r="T228" s="229">
        <v>163.9202769003846</v>
      </c>
      <c r="U228" s="223">
        <v>21.46867167919799</v>
      </c>
      <c r="V228" s="230">
        <v>12</v>
      </c>
      <c r="W228" s="222">
        <v>3.99</v>
      </c>
      <c r="X228" s="222">
        <v>3.01</v>
      </c>
      <c r="Y228" s="231">
        <v>2.35</v>
      </c>
      <c r="Z228" s="232">
        <v>7.3</v>
      </c>
      <c r="AA228" s="233">
        <v>34</v>
      </c>
      <c r="AB228" s="234">
        <v>14.3</v>
      </c>
      <c r="AC228" s="235">
        <v>7.29</v>
      </c>
      <c r="AD228" s="236">
        <v>10.6</v>
      </c>
      <c r="AE228" s="236">
        <v>7.15</v>
      </c>
      <c r="AF228" s="237">
        <v>17</v>
      </c>
      <c r="AG228" s="238">
        <v>15594</v>
      </c>
      <c r="AH228" s="239">
        <v>0.3</v>
      </c>
      <c r="AI228" s="240">
        <v>2.1</v>
      </c>
      <c r="AJ228" s="241">
        <v>1.195400608586302</v>
      </c>
      <c r="AK228" t="s" s="265">
        <v>143</v>
      </c>
      <c r="AL228" s="243">
        <v>11.89189189189188</v>
      </c>
      <c r="AM228" s="243">
        <v>11.83288876818633</v>
      </c>
      <c r="AN228" s="243">
        <v>12.67124645101481</v>
      </c>
      <c r="AO228" t="s" s="265">
        <v>143</v>
      </c>
      <c r="AP228" s="241">
        <v>2.07</v>
      </c>
      <c r="AQ228" s="241">
        <v>1.85</v>
      </c>
      <c r="AR228" s="241">
        <v>1.61</v>
      </c>
      <c r="AS228" s="241">
        <v>1.48</v>
      </c>
      <c r="AT228" s="245"/>
      <c r="AU228" s="241">
        <v>1.34</v>
      </c>
      <c r="AV228" s="241">
        <v>1.14</v>
      </c>
      <c r="AW228" s="245"/>
      <c r="AX228" s="246">
        <v>0.8</v>
      </c>
      <c r="AY228" s="394">
        <v>0</v>
      </c>
      <c r="AZ228" s="317">
        <v>0</v>
      </c>
      <c r="BA228" s="317">
        <v>0</v>
      </c>
      <c r="BB228" s="317">
        <v>0</v>
      </c>
      <c r="BC228" s="317">
        <v>0</v>
      </c>
      <c r="BD228" s="317">
        <v>0</v>
      </c>
      <c r="BE228" s="317">
        <v>0</v>
      </c>
      <c r="BF228" s="317">
        <v>0</v>
      </c>
      <c r="BG228" s="317">
        <v>0</v>
      </c>
      <c r="BH228" s="317">
        <v>0</v>
      </c>
      <c r="BI228" s="401">
        <v>0</v>
      </c>
      <c r="BJ228" s="246">
        <v>10.29</v>
      </c>
      <c r="BK228" s="250">
        <v>11.89189189189188</v>
      </c>
      <c r="BL228" s="250">
        <v>14.90683229813665</v>
      </c>
      <c r="BM228" s="250">
        <v>8.783783783783793</v>
      </c>
      <c r="BN228" s="250">
        <v>10.44776119402984</v>
      </c>
      <c r="BO228" s="250">
        <v>17.54385964912282</v>
      </c>
      <c r="BP228" s="250">
        <v>42.5</v>
      </c>
      <c r="BQ228" s="251">
        <v>0</v>
      </c>
      <c r="BR228" s="252">
        <v>0</v>
      </c>
      <c r="BS228" s="252">
        <v>0</v>
      </c>
      <c r="BT228" s="252">
        <v>0</v>
      </c>
      <c r="BU228" s="252">
        <v>0</v>
      </c>
      <c r="BV228" s="252">
        <v>0</v>
      </c>
      <c r="BW228" s="252">
        <v>0</v>
      </c>
      <c r="BX228" s="252">
        <v>0</v>
      </c>
      <c r="BY228" s="252">
        <v>0</v>
      </c>
      <c r="BZ228" s="252">
        <v>0</v>
      </c>
      <c r="CA228" s="253">
        <v>0</v>
      </c>
      <c r="CB228" s="250">
        <v>6.239654636292056</v>
      </c>
      <c r="CC228" s="250">
        <v>10.85224941493062</v>
      </c>
      <c r="CD228" t="s" s="116">
        <v>157</v>
      </c>
      <c r="CE228" s="254">
        <v>-6.089043252932195</v>
      </c>
      <c r="CF228" s="254">
        <v>15.3796284262658</v>
      </c>
      <c r="CG228" s="250">
        <v>66.40540494144958</v>
      </c>
      <c r="CH228" s="255">
        <v>2.277</v>
      </c>
      <c r="CI228" s="256">
        <v>2.4429933</v>
      </c>
      <c r="CJ228" s="257">
        <v>2.617667320950</v>
      </c>
      <c r="CK228" s="257">
        <v>2.804830534397925</v>
      </c>
      <c r="CL228" s="258">
        <v>3.005375917607376</v>
      </c>
      <c r="CM228" s="256">
        <v>13.1478670729553</v>
      </c>
      <c r="CN228" s="253">
        <v>15.348899221288</v>
      </c>
      <c r="CO228" s="259">
        <v>0.6</v>
      </c>
      <c r="CP228" s="260">
        <v>5.7</v>
      </c>
      <c r="CQ228" s="261">
        <v>-13.9</v>
      </c>
      <c r="CR228" s="260">
        <v>-4.5</v>
      </c>
      <c r="CS228" s="261">
        <v>-7.1</v>
      </c>
    </row>
    <row r="229" ht="11.25" customHeight="1">
      <c r="A229" t="s" s="146">
        <v>1340</v>
      </c>
      <c r="B229" t="s" s="146">
        <v>1341</v>
      </c>
      <c r="C229" t="s" s="146">
        <v>194</v>
      </c>
      <c r="D229" s="267">
        <v>8</v>
      </c>
      <c r="E229" s="85">
        <v>355</v>
      </c>
      <c r="F229" t="s" s="151">
        <v>141</v>
      </c>
      <c r="G229" t="s" s="152">
        <v>141</v>
      </c>
      <c r="H229" s="496">
        <v>110.46</v>
      </c>
      <c r="I229" s="269">
        <v>2.987506789788159</v>
      </c>
      <c r="J229" s="270">
        <v>0.77</v>
      </c>
      <c r="K229" s="270">
        <v>0.825</v>
      </c>
      <c r="L229" s="269">
        <v>7.14285714285714</v>
      </c>
      <c r="M229" s="380">
        <v>42719</v>
      </c>
      <c r="N229" s="380">
        <v>42723</v>
      </c>
      <c r="O229" s="380">
        <v>42750</v>
      </c>
      <c r="P229" t="s" s="273">
        <v>603</v>
      </c>
      <c r="Q229" s="508"/>
      <c r="R229" s="271">
        <v>3.3</v>
      </c>
      <c r="S229" s="275">
        <v>60.3290676416819</v>
      </c>
      <c r="T229" s="276">
        <v>37.61279789697436</v>
      </c>
      <c r="U229" s="269">
        <v>20.19378427787934</v>
      </c>
      <c r="V229" s="277">
        <v>12</v>
      </c>
      <c r="W229" s="268">
        <v>5.47</v>
      </c>
      <c r="X229" s="268">
        <v>4.12</v>
      </c>
      <c r="Y229" s="278">
        <v>1.62</v>
      </c>
      <c r="Z229" s="279">
        <v>2.11</v>
      </c>
      <c r="AA229" s="280">
        <v>10.7</v>
      </c>
      <c r="AB229" s="281">
        <v>19.4</v>
      </c>
      <c r="AC229" s="282">
        <v>4.06</v>
      </c>
      <c r="AD229" s="283">
        <v>2.9</v>
      </c>
      <c r="AE229" s="283">
        <v>4.91</v>
      </c>
      <c r="AF229" s="284">
        <v>15</v>
      </c>
      <c r="AG229" s="285">
        <v>19772</v>
      </c>
      <c r="AH229" s="286">
        <v>0.2</v>
      </c>
      <c r="AI229" s="287">
        <v>1.34</v>
      </c>
      <c r="AJ229" s="288">
        <v>2.089822124902056</v>
      </c>
      <c r="AK229" s="289">
        <v>1.476645704581202</v>
      </c>
      <c r="AL229" s="290">
        <v>10</v>
      </c>
      <c r="AM229" s="290">
        <v>6.496870377734543</v>
      </c>
      <c r="AN229" s="290">
        <v>6.060484162215962</v>
      </c>
      <c r="AO229" s="291">
        <v>4.104223608556667</v>
      </c>
      <c r="AP229" s="288">
        <v>3.08</v>
      </c>
      <c r="AQ229" s="288">
        <v>2.8</v>
      </c>
      <c r="AR229" s="288">
        <v>2.655</v>
      </c>
      <c r="AS229" s="288">
        <v>2.55</v>
      </c>
      <c r="AT229" s="292"/>
      <c r="AU229" s="288">
        <v>2.3825</v>
      </c>
      <c r="AV229" s="288">
        <v>2.295</v>
      </c>
      <c r="AW229" s="292"/>
      <c r="AX229" s="293">
        <v>2.15</v>
      </c>
      <c r="AY229" s="403">
        <v>2.12</v>
      </c>
      <c r="AZ229" s="426">
        <v>2.12</v>
      </c>
      <c r="BA229" s="295">
        <v>2.12</v>
      </c>
      <c r="BB229" s="426">
        <v>2.06</v>
      </c>
      <c r="BC229" s="426">
        <v>2.06</v>
      </c>
      <c r="BD229" s="426">
        <v>2.06</v>
      </c>
      <c r="BE229" s="426">
        <v>2.06</v>
      </c>
      <c r="BF229" s="426">
        <v>2.06</v>
      </c>
      <c r="BG229" s="426">
        <v>2.06</v>
      </c>
      <c r="BH229" s="426">
        <v>2.06</v>
      </c>
      <c r="BI229" s="494">
        <v>2.06</v>
      </c>
      <c r="BJ229" s="293">
        <v>40.7525</v>
      </c>
      <c r="BK229" s="297">
        <v>10</v>
      </c>
      <c r="BL229" s="297">
        <v>5.461393596986808</v>
      </c>
      <c r="BM229" s="297">
        <v>4.117647058823537</v>
      </c>
      <c r="BN229" s="297">
        <v>7.030430220356765</v>
      </c>
      <c r="BO229" s="297">
        <v>3.812636165577343</v>
      </c>
      <c r="BP229" s="297">
        <v>6.744186046511635</v>
      </c>
      <c r="BQ229" s="298">
        <v>1.415094339622636</v>
      </c>
      <c r="BR229" s="299">
        <v>0</v>
      </c>
      <c r="BS229" s="299">
        <v>0</v>
      </c>
      <c r="BT229" s="299">
        <v>2.9126213592233</v>
      </c>
      <c r="BU229" s="299">
        <v>0</v>
      </c>
      <c r="BV229" s="299">
        <v>0</v>
      </c>
      <c r="BW229" s="299">
        <v>0</v>
      </c>
      <c r="BX229" s="299">
        <v>0</v>
      </c>
      <c r="BY229" s="299">
        <v>0</v>
      </c>
      <c r="BZ229" s="299">
        <v>0</v>
      </c>
      <c r="CA229" s="300">
        <v>0</v>
      </c>
      <c r="CB229" s="297">
        <v>2.440824046300119</v>
      </c>
      <c r="CC229" s="297">
        <v>3.119533403212275</v>
      </c>
      <c r="CD229" t="s" s="146">
        <v>161</v>
      </c>
      <c r="CE229" s="301">
        <v>-11.14579332587522</v>
      </c>
      <c r="CF229" s="301">
        <v>9.04799095200412</v>
      </c>
      <c r="CG229" s="297">
        <v>59.45534447687609</v>
      </c>
      <c r="CH229" s="302">
        <v>3.388</v>
      </c>
      <c r="CI229" s="303">
        <v>3.5255528</v>
      </c>
      <c r="CJ229" s="304">
        <v>3.698657442480</v>
      </c>
      <c r="CK229" s="304">
        <v>3.880261522905768</v>
      </c>
      <c r="CL229" s="305">
        <v>4.070782363680441</v>
      </c>
      <c r="CM229" s="303">
        <v>18.56325412906621</v>
      </c>
      <c r="CN229" s="300">
        <v>16.8054084094389</v>
      </c>
      <c r="CO229" s="306">
        <v>0.25</v>
      </c>
      <c r="CP229" s="307">
        <v>23.2</v>
      </c>
      <c r="CQ229" s="308">
        <v>-2.9</v>
      </c>
      <c r="CR229" s="307">
        <v>0</v>
      </c>
      <c r="CS229" s="308">
        <v>4.4</v>
      </c>
    </row>
    <row r="230" ht="11.25" customHeight="1">
      <c r="A230" t="s" s="173">
        <v>662</v>
      </c>
      <c r="B230" t="s" s="110">
        <v>663</v>
      </c>
      <c r="C230" t="s" s="173">
        <v>357</v>
      </c>
      <c r="D230" s="174">
        <v>13</v>
      </c>
      <c r="E230" s="219">
        <v>282</v>
      </c>
      <c r="F230" t="s" s="118">
        <v>55</v>
      </c>
      <c r="G230" t="s" s="113">
        <v>55</v>
      </c>
      <c r="H230" s="495">
        <v>88.31</v>
      </c>
      <c r="I230" s="177">
        <v>4.031253538670592</v>
      </c>
      <c r="J230" s="311">
        <v>0.855</v>
      </c>
      <c r="K230" s="311">
        <v>0.89</v>
      </c>
      <c r="L230" s="177">
        <v>4.093567251461994</v>
      </c>
      <c r="M230" s="179">
        <v>42963</v>
      </c>
      <c r="N230" s="179">
        <v>42965</v>
      </c>
      <c r="O230" s="179">
        <v>42996</v>
      </c>
      <c r="P230" t="s" s="173">
        <v>462</v>
      </c>
      <c r="Q230" s="383"/>
      <c r="R230" s="180">
        <v>3.56</v>
      </c>
      <c r="S230" s="181">
        <v>89.67254408060454</v>
      </c>
      <c r="T230" s="182">
        <v>21.77666030813066</v>
      </c>
      <c r="U230" s="177">
        <v>22.24433249370277</v>
      </c>
      <c r="V230" s="183">
        <v>12</v>
      </c>
      <c r="W230" s="176">
        <v>3.97</v>
      </c>
      <c r="X230" s="176">
        <v>6.88</v>
      </c>
      <c r="Y230" s="184">
        <v>2.7</v>
      </c>
      <c r="Z230" s="185">
        <v>1.5</v>
      </c>
      <c r="AA230" s="186">
        <v>5.7</v>
      </c>
      <c r="AB230" s="187">
        <v>-2.6</v>
      </c>
      <c r="AC230" s="188">
        <v>5.63</v>
      </c>
      <c r="AD230" s="189">
        <v>-0.7</v>
      </c>
      <c r="AE230" s="189">
        <v>3.24</v>
      </c>
      <c r="AF230" s="190">
        <v>22</v>
      </c>
      <c r="AG230" s="191">
        <v>61817</v>
      </c>
      <c r="AH230" s="192">
        <v>0.1</v>
      </c>
      <c r="AI230" s="193">
        <v>1.28</v>
      </c>
      <c r="AJ230" t="s" s="338">
        <v>143</v>
      </c>
      <c r="AK230" s="195">
        <v>0.5753587250935077</v>
      </c>
      <c r="AL230" s="196">
        <v>3.703703703703698</v>
      </c>
      <c r="AM230" s="196">
        <v>2.83168036926309</v>
      </c>
      <c r="AN230" s="196">
        <v>2.49827715775639</v>
      </c>
      <c r="AO230" s="197">
        <v>4.342120921778614</v>
      </c>
      <c r="AP230" s="194">
        <v>3.36</v>
      </c>
      <c r="AQ230" s="194">
        <v>3.24</v>
      </c>
      <c r="AR230" s="194">
        <v>3.15</v>
      </c>
      <c r="AS230" s="194">
        <v>3.09</v>
      </c>
      <c r="AT230" s="199"/>
      <c r="AU230" s="194">
        <v>3.03</v>
      </c>
      <c r="AV230" s="194">
        <v>2.97</v>
      </c>
      <c r="AW230" s="199"/>
      <c r="AX230" s="200">
        <v>2.91</v>
      </c>
      <c r="AY230" s="201">
        <v>2.82</v>
      </c>
      <c r="AZ230" s="202">
        <v>2.7</v>
      </c>
      <c r="BA230" s="202">
        <v>2.58</v>
      </c>
      <c r="BB230" s="202">
        <v>2.196558</v>
      </c>
      <c r="BC230" s="202">
        <v>2.039661</v>
      </c>
      <c r="BD230" s="203">
        <v>1.91763</v>
      </c>
      <c r="BE230" s="203">
        <v>1.91763</v>
      </c>
      <c r="BF230" s="203">
        <v>1.91763</v>
      </c>
      <c r="BG230" s="203">
        <v>1.91763</v>
      </c>
      <c r="BH230" s="203">
        <v>1.91763</v>
      </c>
      <c r="BI230" s="204">
        <v>1.91763</v>
      </c>
      <c r="BJ230" s="200">
        <v>45.59199900000002</v>
      </c>
      <c r="BK230" s="205">
        <v>3.703703703703698</v>
      </c>
      <c r="BL230" s="205">
        <v>2.857142857142869</v>
      </c>
      <c r="BM230" s="205">
        <v>1.941747572815533</v>
      </c>
      <c r="BN230" s="205">
        <v>1.980198019801982</v>
      </c>
      <c r="BO230" s="205">
        <v>2.020202020202011</v>
      </c>
      <c r="BP230" s="205">
        <v>2.061855670103085</v>
      </c>
      <c r="BQ230" s="206">
        <v>3.191489361702149</v>
      </c>
      <c r="BR230" s="207">
        <v>4.444444444444429</v>
      </c>
      <c r="BS230" s="207">
        <v>4.651162790697683</v>
      </c>
      <c r="BT230" s="207">
        <v>17.45649329541947</v>
      </c>
      <c r="BU230" s="207">
        <v>7.692307692307687</v>
      </c>
      <c r="BV230" s="207">
        <v>6.363636363636371</v>
      </c>
      <c r="BW230" s="207">
        <v>0</v>
      </c>
      <c r="BX230" s="207">
        <v>0</v>
      </c>
      <c r="BY230" s="207">
        <v>0</v>
      </c>
      <c r="BZ230" s="207">
        <v>0</v>
      </c>
      <c r="CA230" s="208">
        <v>0</v>
      </c>
      <c r="CB230" s="205">
        <v>3.433199046586881</v>
      </c>
      <c r="CC230" s="205">
        <v>4.155059298285503</v>
      </c>
      <c r="CD230" t="s" s="110">
        <v>161</v>
      </c>
      <c r="CE230" s="209">
        <v>-15.71480179727579</v>
      </c>
      <c r="CF230" s="209">
        <v>6.529530696426982</v>
      </c>
      <c r="CG230" s="205">
        <v>46.17458656784461</v>
      </c>
      <c r="CH230" s="315">
        <v>3.3936</v>
      </c>
      <c r="CI230" s="211">
        <v>3.58465968</v>
      </c>
      <c r="CJ230" s="212">
        <v>3.700802653632</v>
      </c>
      <c r="CK230" s="212">
        <v>3.820708659609676</v>
      </c>
      <c r="CL230" s="210">
        <v>3.94449962018103</v>
      </c>
      <c r="CM230" s="211">
        <v>18.44427061342271</v>
      </c>
      <c r="CN230" s="208">
        <v>20.88582336476357</v>
      </c>
      <c r="CO230" s="213">
        <v>0.26</v>
      </c>
      <c r="CP230" s="214">
        <v>22.1</v>
      </c>
      <c r="CQ230" s="215">
        <v>-0.3</v>
      </c>
      <c r="CR230" s="216">
        <v>2.2</v>
      </c>
      <c r="CS230" s="217">
        <v>5.5</v>
      </c>
    </row>
    <row r="231" ht="11.25" customHeight="1">
      <c r="A231" t="s" s="227">
        <v>664</v>
      </c>
      <c r="B231" t="s" s="116">
        <v>665</v>
      </c>
      <c r="C231" t="s" s="116">
        <v>406</v>
      </c>
      <c r="D231" s="218">
        <v>11</v>
      </c>
      <c r="E231" s="219">
        <v>312</v>
      </c>
      <c r="F231" t="s" s="220">
        <v>129</v>
      </c>
      <c r="G231" t="s" s="221">
        <v>129</v>
      </c>
      <c r="H231" s="493">
        <v>116.83</v>
      </c>
      <c r="I231" s="223">
        <v>1.720448514936232</v>
      </c>
      <c r="J231" s="224">
        <v>0.4825</v>
      </c>
      <c r="K231" s="224">
        <v>0.5024999999999999</v>
      </c>
      <c r="L231" s="223">
        <v>4.145077720207246</v>
      </c>
      <c r="M231" s="226">
        <v>42787</v>
      </c>
      <c r="N231" s="226">
        <v>42789</v>
      </c>
      <c r="O231" s="226">
        <v>42804</v>
      </c>
      <c r="P231" t="s" s="227">
        <v>363</v>
      </c>
      <c r="Q231" s="85"/>
      <c r="R231" s="225">
        <v>2.01</v>
      </c>
      <c r="S231" s="228">
        <v>65.47231270358306</v>
      </c>
      <c r="T231" t="s" s="361">
        <v>143</v>
      </c>
      <c r="U231" s="223">
        <v>38.05537459283388</v>
      </c>
      <c r="V231" s="230">
        <v>12</v>
      </c>
      <c r="W231" s="222">
        <v>3.07</v>
      </c>
      <c r="X231" s="222">
        <v>6.5</v>
      </c>
      <c r="Y231" s="231">
        <v>2.52</v>
      </c>
      <c r="Z231" t="s" s="514">
        <v>143</v>
      </c>
      <c r="AA231" s="233">
        <v>-10.9</v>
      </c>
      <c r="AB231" s="234">
        <v>-50.8</v>
      </c>
      <c r="AC231" s="235">
        <v>5</v>
      </c>
      <c r="AD231" s="236">
        <v>-12.1</v>
      </c>
      <c r="AE231" s="236">
        <v>5.87</v>
      </c>
      <c r="AF231" s="237">
        <v>9</v>
      </c>
      <c r="AG231" s="238">
        <v>4330</v>
      </c>
      <c r="AH231" s="239">
        <v>0.2</v>
      </c>
      <c r="AI231" t="s" s="416">
        <v>143</v>
      </c>
      <c r="AJ231" t="s" s="265">
        <v>143</v>
      </c>
      <c r="AK231" t="s" s="265">
        <v>143</v>
      </c>
      <c r="AL231" s="243">
        <v>4.324324324324325</v>
      </c>
      <c r="AM231" s="243">
        <v>6.450026882775228</v>
      </c>
      <c r="AN231" s="243">
        <v>6.032490771095733</v>
      </c>
      <c r="AO231" t="s" s="265">
        <v>143</v>
      </c>
      <c r="AP231" s="241">
        <v>1.93</v>
      </c>
      <c r="AQ231" s="241">
        <v>1.85</v>
      </c>
      <c r="AR231" s="241">
        <v>1.76</v>
      </c>
      <c r="AS231" s="241">
        <v>1.6</v>
      </c>
      <c r="AT231" s="245"/>
      <c r="AU231" s="241">
        <v>1.52</v>
      </c>
      <c r="AV231" s="241">
        <v>1.44</v>
      </c>
      <c r="AW231" s="245"/>
      <c r="AX231" s="246">
        <v>1.4</v>
      </c>
      <c r="AY231" s="247">
        <v>1.36</v>
      </c>
      <c r="AZ231" s="248">
        <v>1.2</v>
      </c>
      <c r="BA231" s="248">
        <v>1</v>
      </c>
      <c r="BB231" s="317">
        <v>0</v>
      </c>
      <c r="BC231" s="317">
        <v>0</v>
      </c>
      <c r="BD231" s="317">
        <v>0</v>
      </c>
      <c r="BE231" s="317">
        <v>0</v>
      </c>
      <c r="BF231" s="317">
        <v>0</v>
      </c>
      <c r="BG231" s="317">
        <v>0</v>
      </c>
      <c r="BH231" s="317">
        <v>0.2775</v>
      </c>
      <c r="BI231" s="401">
        <v>0.37</v>
      </c>
      <c r="BJ231" s="246">
        <v>15.7075</v>
      </c>
      <c r="BK231" s="250">
        <v>4.324324324324325</v>
      </c>
      <c r="BL231" s="250">
        <v>5.113636363636376</v>
      </c>
      <c r="BM231" s="250">
        <v>9.999999999999986</v>
      </c>
      <c r="BN231" s="250">
        <v>5.263157894736836</v>
      </c>
      <c r="BO231" s="250">
        <v>5.555555555555558</v>
      </c>
      <c r="BP231" s="250">
        <v>2.857142857142869</v>
      </c>
      <c r="BQ231" s="251">
        <v>2.941176470588225</v>
      </c>
      <c r="BR231" s="252">
        <v>13.33333333333335</v>
      </c>
      <c r="BS231" s="252">
        <v>20</v>
      </c>
      <c r="BT231" s="252">
        <v>0</v>
      </c>
      <c r="BU231" s="252">
        <v>0</v>
      </c>
      <c r="BV231" s="252">
        <v>0</v>
      </c>
      <c r="BW231" s="252">
        <v>0</v>
      </c>
      <c r="BX231" s="252">
        <v>0</v>
      </c>
      <c r="BY231" s="252">
        <v>0</v>
      </c>
      <c r="BZ231" s="252">
        <v>0</v>
      </c>
      <c r="CA231" s="253">
        <v>0</v>
      </c>
      <c r="CB231" s="250">
        <v>4.081666282312796</v>
      </c>
      <c r="CC231" s="250">
        <v>5.502863717083018</v>
      </c>
      <c r="CD231" t="s" s="116">
        <v>137</v>
      </c>
      <c r="CE231" s="254">
        <v>-30.30243530680191</v>
      </c>
      <c r="CF231" s="254">
        <v>7.752939286031966</v>
      </c>
      <c r="CG231" s="250">
        <v>39.95902426071597</v>
      </c>
      <c r="CH231" s="255">
        <v>1.9493</v>
      </c>
      <c r="CI231" s="256">
        <v>2.046765</v>
      </c>
      <c r="CJ231" s="257">
        <v>2.1669101055</v>
      </c>
      <c r="CK231" s="257">
        <v>2.29410772869285</v>
      </c>
      <c r="CL231" s="258">
        <v>2.42877185236712</v>
      </c>
      <c r="CM231" s="256">
        <v>10.88585468655997</v>
      </c>
      <c r="CN231" s="253">
        <v>9.31768782552424</v>
      </c>
      <c r="CO231" s="259">
        <v>1.27</v>
      </c>
      <c r="CP231" s="260">
        <v>16.3</v>
      </c>
      <c r="CQ231" s="261">
        <v>-7.3</v>
      </c>
      <c r="CR231" s="262">
        <v>2</v>
      </c>
      <c r="CS231" s="263">
        <v>5.5</v>
      </c>
    </row>
    <row r="232" ht="11.25" customHeight="1">
      <c r="A232" t="s" s="227">
        <v>1342</v>
      </c>
      <c r="B232" t="s" s="116">
        <v>1343</v>
      </c>
      <c r="C232" t="s" s="116">
        <v>341</v>
      </c>
      <c r="D232" s="218">
        <v>6</v>
      </c>
      <c r="E232" s="85">
        <v>626</v>
      </c>
      <c r="F232" t="s" s="220">
        <v>129</v>
      </c>
      <c r="G232" t="s" s="221">
        <v>129</v>
      </c>
      <c r="H232" s="493">
        <v>59.07</v>
      </c>
      <c r="I232" s="223">
        <v>2.183849669883189</v>
      </c>
      <c r="J232" s="224">
        <v>0.3</v>
      </c>
      <c r="K232" s="224">
        <v>0.3225</v>
      </c>
      <c r="L232" s="223">
        <v>7.500000000000018</v>
      </c>
      <c r="M232" s="226">
        <v>42803</v>
      </c>
      <c r="N232" s="226">
        <v>42807</v>
      </c>
      <c r="O232" s="226">
        <v>42816</v>
      </c>
      <c r="P232" t="s" s="227">
        <v>737</v>
      </c>
      <c r="Q232" s="316"/>
      <c r="R232" s="225">
        <v>1.29</v>
      </c>
      <c r="S232" s="228">
        <v>56.33187772925764</v>
      </c>
      <c r="T232" t="s" s="361">
        <v>143</v>
      </c>
      <c r="U232" s="223">
        <v>25.79475982532751</v>
      </c>
      <c r="V232" s="230">
        <v>12</v>
      </c>
      <c r="W232" s="222">
        <v>2.29</v>
      </c>
      <c r="X232" s="222">
        <v>2.57</v>
      </c>
      <c r="Y232" s="231">
        <v>6.37</v>
      </c>
      <c r="Z232" t="s" s="514">
        <v>143</v>
      </c>
      <c r="AA232" s="642">
        <v>-129.7</v>
      </c>
      <c r="AB232" s="234">
        <v>95.09999999999999</v>
      </c>
      <c r="AC232" s="235">
        <v>9.16</v>
      </c>
      <c r="AD232" s="236">
        <v>28.4</v>
      </c>
      <c r="AE232" s="236">
        <v>10.03</v>
      </c>
      <c r="AF232" s="237">
        <v>27</v>
      </c>
      <c r="AG232" s="238">
        <v>5409</v>
      </c>
      <c r="AH232" s="239">
        <v>0.1</v>
      </c>
      <c r="AI232" t="s" s="416">
        <v>143</v>
      </c>
      <c r="AJ232" t="s" s="265">
        <v>143</v>
      </c>
      <c r="AK232" t="s" s="265">
        <v>143</v>
      </c>
      <c r="AL232" s="243">
        <v>13.20754716981132</v>
      </c>
      <c r="AM232" s="243">
        <v>16.44545743112158</v>
      </c>
      <c r="AN232" t="s" s="265">
        <v>143</v>
      </c>
      <c r="AO232" t="s" s="265">
        <v>143</v>
      </c>
      <c r="AP232" s="241">
        <v>1.2</v>
      </c>
      <c r="AQ232" s="241">
        <v>1.06</v>
      </c>
      <c r="AR232" s="241">
        <v>0.92</v>
      </c>
      <c r="AS232" s="241">
        <v>0.76</v>
      </c>
      <c r="AT232" s="245"/>
      <c r="AU232" s="241">
        <v>0.6</v>
      </c>
      <c r="AV232" s="321">
        <v>0</v>
      </c>
      <c r="AW232" s="245"/>
      <c r="AX232" s="583">
        <v>0</v>
      </c>
      <c r="AY232" s="394">
        <v>0</v>
      </c>
      <c r="AZ232" s="317">
        <v>0</v>
      </c>
      <c r="BA232" s="317">
        <v>0</v>
      </c>
      <c r="BB232" s="317">
        <v>0</v>
      </c>
      <c r="BC232" s="317">
        <v>0</v>
      </c>
      <c r="BD232" s="317">
        <v>0</v>
      </c>
      <c r="BE232" s="317">
        <v>0</v>
      </c>
      <c r="BF232" s="317">
        <v>0</v>
      </c>
      <c r="BG232" s="317">
        <v>0</v>
      </c>
      <c r="BH232" s="317">
        <v>0</v>
      </c>
      <c r="BI232" s="401">
        <v>0</v>
      </c>
      <c r="BJ232" s="246">
        <v>4.54</v>
      </c>
      <c r="BK232" s="250">
        <v>13.20754716981132</v>
      </c>
      <c r="BL232" s="250">
        <v>15.21739130434783</v>
      </c>
      <c r="BM232" s="250">
        <v>21.05263157894737</v>
      </c>
      <c r="BN232" s="250">
        <v>26.66666666666668</v>
      </c>
      <c r="BO232" s="250">
        <v>0</v>
      </c>
      <c r="BP232" s="250">
        <v>0</v>
      </c>
      <c r="BQ232" s="251">
        <v>0</v>
      </c>
      <c r="BR232" s="252">
        <v>0</v>
      </c>
      <c r="BS232" s="252">
        <v>0</v>
      </c>
      <c r="BT232" s="252">
        <v>0</v>
      </c>
      <c r="BU232" s="252">
        <v>0</v>
      </c>
      <c r="BV232" s="252">
        <v>0</v>
      </c>
      <c r="BW232" s="252">
        <v>0</v>
      </c>
      <c r="BX232" s="252">
        <v>0</v>
      </c>
      <c r="BY232" s="252">
        <v>0</v>
      </c>
      <c r="BZ232" s="252">
        <v>0</v>
      </c>
      <c r="CA232" s="253">
        <v>0</v>
      </c>
      <c r="CB232" s="250">
        <v>4.479072748221952</v>
      </c>
      <c r="CC232" s="250">
        <v>8.468895102031901</v>
      </c>
      <c r="CD232" t="s" s="116">
        <v>302</v>
      </c>
      <c r="CE232" t="s" s="402">
        <v>143</v>
      </c>
      <c r="CF232" t="s" s="402">
        <v>143</v>
      </c>
      <c r="CG232" s="250">
        <v>52.82687261865247</v>
      </c>
      <c r="CH232" s="255">
        <v>1.32</v>
      </c>
      <c r="CI232" s="256">
        <v>1.440912</v>
      </c>
      <c r="CJ232" s="257">
        <v>1.5850032</v>
      </c>
      <c r="CK232" s="257">
        <v>1.74350352</v>
      </c>
      <c r="CL232" s="258">
        <v>1.917853872</v>
      </c>
      <c r="CM232" s="256">
        <v>8.007272592000001</v>
      </c>
      <c r="CN232" s="253">
        <v>13.55556558659218</v>
      </c>
      <c r="CO232" s="259">
        <v>0.27</v>
      </c>
      <c r="CP232" s="260">
        <v>26.9</v>
      </c>
      <c r="CQ232" s="261">
        <v>-1.1</v>
      </c>
      <c r="CR232" s="260">
        <v>10</v>
      </c>
      <c r="CS232" s="261">
        <v>8.5</v>
      </c>
    </row>
    <row r="233" ht="11.25" customHeight="1">
      <c r="A233" t="s" s="116">
        <v>666</v>
      </c>
      <c r="B233" t="s" s="116">
        <v>667</v>
      </c>
      <c r="C233" t="s" s="116">
        <v>128</v>
      </c>
      <c r="D233" s="218">
        <v>18</v>
      </c>
      <c r="E233" s="219">
        <v>175</v>
      </c>
      <c r="F233" t="s" s="220">
        <v>129</v>
      </c>
      <c r="G233" t="s" s="221">
        <v>129</v>
      </c>
      <c r="H233" s="222">
        <v>19.7</v>
      </c>
      <c r="I233" s="223">
        <v>1.827411167512691</v>
      </c>
      <c r="J233" s="318">
        <v>0.08</v>
      </c>
      <c r="K233" s="318">
        <v>0.09</v>
      </c>
      <c r="L233" s="223">
        <v>12.5</v>
      </c>
      <c r="M233" s="226">
        <v>42956</v>
      </c>
      <c r="N233" s="226">
        <v>42958</v>
      </c>
      <c r="O233" s="226">
        <v>42979</v>
      </c>
      <c r="P233" t="s" s="227">
        <v>147</v>
      </c>
      <c r="Q233" s="316"/>
      <c r="R233" s="225">
        <v>0.36</v>
      </c>
      <c r="S233" s="228">
        <v>27.90697674418605</v>
      </c>
      <c r="T233" s="357">
        <v>-9.376739376340371</v>
      </c>
      <c r="U233" s="223">
        <v>15.27131782945736</v>
      </c>
      <c r="V233" s="230">
        <v>6</v>
      </c>
      <c r="W233" s="222">
        <v>1.29</v>
      </c>
      <c r="X233" s="222">
        <v>1.52</v>
      </c>
      <c r="Y233" s="231">
        <v>3.57</v>
      </c>
      <c r="Z233" s="507">
        <v>1.21</v>
      </c>
      <c r="AA233" s="233">
        <v>8.699999999999999</v>
      </c>
      <c r="AB233" s="234">
        <v>98.2</v>
      </c>
      <c r="AC233" s="235">
        <v>38.27</v>
      </c>
      <c r="AD233" s="236">
        <v>19</v>
      </c>
      <c r="AE233" s="236">
        <v>10</v>
      </c>
      <c r="AF233" s="237">
        <v>1</v>
      </c>
      <c r="AG233" s="238">
        <v>96</v>
      </c>
      <c r="AH233" s="239">
        <v>9.4</v>
      </c>
      <c r="AI233" s="240">
        <v>0.4</v>
      </c>
      <c r="AJ233" s="241">
        <v>0.1158826694145763</v>
      </c>
      <c r="AK233" s="242">
        <v>0.6103058856396266</v>
      </c>
      <c r="AL233" s="243">
        <v>3.278688524590168</v>
      </c>
      <c r="AM233" s="243">
        <v>2.942849840017869</v>
      </c>
      <c r="AN233" s="243">
        <v>2.20177071887695</v>
      </c>
      <c r="AO233" s="244">
        <v>3.607651131480405</v>
      </c>
      <c r="AP233" s="241">
        <v>0.315</v>
      </c>
      <c r="AQ233" s="241">
        <v>0.305</v>
      </c>
      <c r="AR233" s="241">
        <v>0.295</v>
      </c>
      <c r="AS233" s="241">
        <v>0.28875</v>
      </c>
      <c r="AT233" s="245"/>
      <c r="AU233" s="321">
        <v>0.285</v>
      </c>
      <c r="AV233" s="241">
        <v>0.2825</v>
      </c>
      <c r="AW233" s="245"/>
      <c r="AX233" s="246">
        <v>0.2768</v>
      </c>
      <c r="AY233" s="247">
        <v>0.271</v>
      </c>
      <c r="AZ233" s="248">
        <v>0.2606000000000001</v>
      </c>
      <c r="BA233" s="248">
        <v>0.2422</v>
      </c>
      <c r="BB233" s="248">
        <v>0.221</v>
      </c>
      <c r="BC233" s="248">
        <v>0.2</v>
      </c>
      <c r="BD233" s="248">
        <v>0.179</v>
      </c>
      <c r="BE233" s="248">
        <v>0.1526</v>
      </c>
      <c r="BF233" s="248">
        <v>0.121</v>
      </c>
      <c r="BG233" s="248">
        <v>0.08940000000000001</v>
      </c>
      <c r="BH233" s="248">
        <v>0.0368</v>
      </c>
      <c r="BI233" s="249">
        <v>0</v>
      </c>
      <c r="BJ233" s="246">
        <v>3.82165</v>
      </c>
      <c r="BK233" s="250">
        <v>3.278688524590168</v>
      </c>
      <c r="BL233" s="250">
        <v>3.389830508474589</v>
      </c>
      <c r="BM233" s="250">
        <v>2.164502164502147</v>
      </c>
      <c r="BN233" s="250">
        <v>1.315789473684226</v>
      </c>
      <c r="BO233" s="250">
        <v>0.8849557522123908</v>
      </c>
      <c r="BP233" s="250">
        <v>2.059248554913262</v>
      </c>
      <c r="BQ233" s="251">
        <v>2.140221402214038</v>
      </c>
      <c r="BR233" s="252">
        <v>3.990790483499596</v>
      </c>
      <c r="BS233" s="252">
        <v>7.597027250206456</v>
      </c>
      <c r="BT233" s="252">
        <v>9.592760180995485</v>
      </c>
      <c r="BU233" s="252">
        <v>10.5</v>
      </c>
      <c r="BV233" s="252">
        <v>11.73184357541901</v>
      </c>
      <c r="BW233" s="252">
        <v>17.30013106159893</v>
      </c>
      <c r="BX233" s="252">
        <v>26.11570247933885</v>
      </c>
      <c r="BY233" s="252">
        <v>35.34675615212528</v>
      </c>
      <c r="BZ233" s="252">
        <v>142.9347826086957</v>
      </c>
      <c r="CA233" s="253">
        <v>0</v>
      </c>
      <c r="CB233" s="250">
        <v>16.49076648073353</v>
      </c>
      <c r="CC233" s="250">
        <v>32.9793232983125</v>
      </c>
      <c r="CD233" t="s" s="116">
        <v>132</v>
      </c>
      <c r="CE233" s="254">
        <v>-11.24213594306772</v>
      </c>
      <c r="CF233" s="254">
        <v>4.02918188638964</v>
      </c>
      <c r="CG233" s="250">
        <v>65.54765065011836</v>
      </c>
      <c r="CH233" s="255">
        <v>0.3465</v>
      </c>
      <c r="CI233" s="256">
        <v>0.38115</v>
      </c>
      <c r="CJ233" s="257">
        <v>0.4192650000000001</v>
      </c>
      <c r="CK233" s="257">
        <v>0.4611915000000001</v>
      </c>
      <c r="CL233" s="258">
        <v>0.5073106500000002</v>
      </c>
      <c r="CM233" s="256">
        <v>2.115417150000001</v>
      </c>
      <c r="CN233" s="253">
        <v>10.73815812182742</v>
      </c>
      <c r="CO233" s="259">
        <v>0.35</v>
      </c>
      <c r="CP233" s="260">
        <v>32.2</v>
      </c>
      <c r="CQ233" s="261">
        <v>-17.9</v>
      </c>
      <c r="CR233" s="260">
        <v>5.8</v>
      </c>
      <c r="CS233" s="261">
        <v>3.9</v>
      </c>
    </row>
    <row r="234" ht="11.25" customHeight="1">
      <c r="A234" t="s" s="273">
        <v>260</v>
      </c>
      <c r="B234" t="s" s="146">
        <v>261</v>
      </c>
      <c r="C234" t="s" s="146">
        <v>128</v>
      </c>
      <c r="D234" s="267">
        <v>31</v>
      </c>
      <c r="E234" s="219">
        <v>85</v>
      </c>
      <c r="F234" t="s" s="151">
        <v>129</v>
      </c>
      <c r="G234" t="s" s="152">
        <v>129</v>
      </c>
      <c r="H234" s="516">
        <v>30.98</v>
      </c>
      <c r="I234" s="269">
        <v>2.840542285345384</v>
      </c>
      <c r="J234" s="270">
        <v>0.2</v>
      </c>
      <c r="K234" s="270">
        <v>0.22</v>
      </c>
      <c r="L234" s="269">
        <v>9.999999999999986</v>
      </c>
      <c r="M234" s="554">
        <v>42671</v>
      </c>
      <c r="N234" s="554">
        <v>42675</v>
      </c>
      <c r="O234" s="554">
        <v>42689</v>
      </c>
      <c r="P234" t="s" s="273">
        <v>130</v>
      </c>
      <c r="Q234" t="s" s="641">
        <v>262</v>
      </c>
      <c r="R234" s="271">
        <v>0.88</v>
      </c>
      <c r="S234" s="275">
        <v>42.10526315789474</v>
      </c>
      <c r="T234" s="276">
        <v>-7.812686353011856</v>
      </c>
      <c r="U234" s="269">
        <v>14.82296650717704</v>
      </c>
      <c r="V234" s="277">
        <v>12</v>
      </c>
      <c r="W234" s="517">
        <v>2.09</v>
      </c>
      <c r="X234" t="s" s="518">
        <v>143</v>
      </c>
      <c r="Y234" s="519">
        <v>3.25</v>
      </c>
      <c r="Z234" s="520">
        <v>1.29</v>
      </c>
      <c r="AA234" t="s" s="521">
        <v>143</v>
      </c>
      <c r="AB234" t="s" s="522">
        <v>143</v>
      </c>
      <c r="AC234" t="s" s="521">
        <v>143</v>
      </c>
      <c r="AD234" t="s" s="518">
        <v>143</v>
      </c>
      <c r="AE234" t="s" s="518">
        <v>143</v>
      </c>
      <c r="AF234" s="284">
        <v>0</v>
      </c>
      <c r="AG234" s="556">
        <v>107</v>
      </c>
      <c r="AH234" t="s" s="518">
        <v>143</v>
      </c>
      <c r="AI234" t="s" s="518">
        <v>143</v>
      </c>
      <c r="AJ234" t="s" s="368">
        <v>143</v>
      </c>
      <c r="AK234" s="289">
        <v>0.8304902884932163</v>
      </c>
      <c r="AL234" s="290">
        <v>2.499999999999991</v>
      </c>
      <c r="AM234" s="290">
        <v>2.565213100885844</v>
      </c>
      <c r="AN234" s="290">
        <v>2.635185407071083</v>
      </c>
      <c r="AO234" s="291">
        <v>3.173047829195186</v>
      </c>
      <c r="AP234" s="288">
        <v>0.82</v>
      </c>
      <c r="AQ234" s="510">
        <v>0.8</v>
      </c>
      <c r="AR234" s="288">
        <v>0.77</v>
      </c>
      <c r="AS234" s="510">
        <v>0.76</v>
      </c>
      <c r="AT234" s="292"/>
      <c r="AU234" s="288">
        <v>0.73</v>
      </c>
      <c r="AV234" s="510">
        <v>0.72</v>
      </c>
      <c r="AW234" s="292"/>
      <c r="AX234" s="293">
        <v>0.6899999999999999</v>
      </c>
      <c r="AY234" s="294">
        <v>0.68</v>
      </c>
      <c r="AZ234" s="295">
        <v>0.67</v>
      </c>
      <c r="BA234" s="295">
        <v>0.64</v>
      </c>
      <c r="BB234" s="295">
        <v>0.6</v>
      </c>
      <c r="BC234" s="295">
        <v>0.5</v>
      </c>
      <c r="BD234" s="295">
        <v>0.415</v>
      </c>
      <c r="BE234" s="295">
        <v>0.375</v>
      </c>
      <c r="BF234" s="295">
        <v>0.32</v>
      </c>
      <c r="BG234" s="295">
        <v>0.275</v>
      </c>
      <c r="BH234" s="295">
        <v>0.23</v>
      </c>
      <c r="BI234" s="296">
        <v>0.19</v>
      </c>
      <c r="BJ234" s="293">
        <v>10.185</v>
      </c>
      <c r="BK234" s="297">
        <v>2.499999999999991</v>
      </c>
      <c r="BL234" s="297">
        <v>3.896103896103909</v>
      </c>
      <c r="BM234" s="297">
        <v>1.315789473684204</v>
      </c>
      <c r="BN234" s="297">
        <v>4.109589041095885</v>
      </c>
      <c r="BO234" s="297">
        <v>1.388888888888884</v>
      </c>
      <c r="BP234" s="297">
        <v>4.347826086956519</v>
      </c>
      <c r="BQ234" s="298">
        <v>1.470588235294112</v>
      </c>
      <c r="BR234" s="299">
        <v>1.49253731343284</v>
      </c>
      <c r="BS234" s="299">
        <v>4.6875</v>
      </c>
      <c r="BT234" s="299">
        <v>6.666666666666665</v>
      </c>
      <c r="BU234" s="299">
        <v>20</v>
      </c>
      <c r="BV234" s="299">
        <v>20.48192771084338</v>
      </c>
      <c r="BW234" s="299">
        <v>10.66666666666667</v>
      </c>
      <c r="BX234" s="299">
        <v>17.1875</v>
      </c>
      <c r="BY234" s="299">
        <v>16.36363636363636</v>
      </c>
      <c r="BZ234" s="299">
        <v>19.56521739130434</v>
      </c>
      <c r="CA234" s="300">
        <v>21.05263157894737</v>
      </c>
      <c r="CB234" s="297">
        <v>9.246651136089479</v>
      </c>
      <c r="CC234" s="297">
        <v>7.672169332545388</v>
      </c>
      <c r="CD234" t="s" s="146">
        <v>132</v>
      </c>
      <c r="CE234" s="301">
        <v>-9.347238814760567</v>
      </c>
      <c r="CF234" s="301">
        <v>5.475727692416468</v>
      </c>
      <c r="CG234" s="297">
        <v>47.07722577011361</v>
      </c>
      <c r="CH234" s="302">
        <v>0.8446</v>
      </c>
      <c r="CI234" s="303">
        <v>0.869938</v>
      </c>
      <c r="CJ234" s="304">
        <v>0.89603614</v>
      </c>
      <c r="CK234" s="304">
        <v>0.9229172242</v>
      </c>
      <c r="CL234" s="305">
        <v>0.950604740926</v>
      </c>
      <c r="CM234" s="303">
        <v>4.484096105126</v>
      </c>
      <c r="CN234" s="300">
        <v>14.47416431609426</v>
      </c>
      <c r="CO234" t="s" s="518">
        <v>143</v>
      </c>
      <c r="CP234" s="525">
        <v>31.6</v>
      </c>
      <c r="CQ234" s="526">
        <v>-6.8</v>
      </c>
      <c r="CR234" s="733">
        <v>4.8</v>
      </c>
      <c r="CS234" s="734">
        <v>3.3</v>
      </c>
    </row>
    <row r="235" ht="11.25" customHeight="1">
      <c r="A235" t="s" s="173">
        <v>1344</v>
      </c>
      <c r="B235" t="s" s="110">
        <v>1345</v>
      </c>
      <c r="C235" t="s" s="173">
        <v>655</v>
      </c>
      <c r="D235" s="174">
        <v>6</v>
      </c>
      <c r="E235" s="85">
        <v>681</v>
      </c>
      <c r="F235" t="s" s="118">
        <v>129</v>
      </c>
      <c r="G235" t="s" s="113">
        <v>129</v>
      </c>
      <c r="H235" s="495">
        <v>90.59</v>
      </c>
      <c r="I235" s="177">
        <v>2.825918975604371</v>
      </c>
      <c r="J235" s="311">
        <v>0.62</v>
      </c>
      <c r="K235" s="311">
        <v>0.64</v>
      </c>
      <c r="L235" s="177">
        <v>3.2258064516129</v>
      </c>
      <c r="M235" s="179">
        <v>42992</v>
      </c>
      <c r="N235" s="179">
        <v>42993</v>
      </c>
      <c r="O235" s="179">
        <v>43007</v>
      </c>
      <c r="P235" t="s" s="173">
        <v>546</v>
      </c>
      <c r="Q235" s="498"/>
      <c r="R235" s="180">
        <v>2.56</v>
      </c>
      <c r="S235" s="181">
        <v>107.1129707112971</v>
      </c>
      <c r="T235" s="182">
        <v>168.8305164652716</v>
      </c>
      <c r="U235" s="177">
        <v>37.90376569037657</v>
      </c>
      <c r="V235" s="183">
        <v>12</v>
      </c>
      <c r="W235" s="176">
        <v>2.39</v>
      </c>
      <c r="X235" s="176">
        <v>5.96</v>
      </c>
      <c r="Y235" s="184">
        <v>11.35</v>
      </c>
      <c r="Z235" s="185">
        <v>4.29</v>
      </c>
      <c r="AA235" s="186">
        <v>11.8</v>
      </c>
      <c r="AB235" s="647">
        <v>96.90000000000001</v>
      </c>
      <c r="AC235" s="188">
        <v>-7.36</v>
      </c>
      <c r="AD235" s="189">
        <v>29</v>
      </c>
      <c r="AE235" s="189">
        <v>6.35</v>
      </c>
      <c r="AF235" s="190">
        <v>14</v>
      </c>
      <c r="AG235" s="191">
        <v>3055</v>
      </c>
      <c r="AH235" s="192">
        <v>2.7</v>
      </c>
      <c r="AI235" s="193">
        <v>1.5</v>
      </c>
      <c r="AJ235" s="194">
        <v>0.1118659720679256</v>
      </c>
      <c r="AK235" s="195">
        <v>1.464806641127605</v>
      </c>
      <c r="AL235" s="196">
        <v>4.273504273504281</v>
      </c>
      <c r="AM235" s="196">
        <v>4.470101742942889</v>
      </c>
      <c r="AN235" s="196">
        <v>3.244113189969844</v>
      </c>
      <c r="AO235" s="197">
        <v>2.214704042761939</v>
      </c>
      <c r="AP235" s="194">
        <v>2.44</v>
      </c>
      <c r="AQ235" s="194">
        <v>2.34</v>
      </c>
      <c r="AR235" s="194">
        <v>2.22</v>
      </c>
      <c r="AS235" s="194">
        <v>2.14</v>
      </c>
      <c r="AT235" s="199"/>
      <c r="AU235" s="194">
        <v>2.1</v>
      </c>
      <c r="AV235" s="198">
        <v>2.08</v>
      </c>
      <c r="AW235" s="199"/>
      <c r="AX235" s="398">
        <v>2.08</v>
      </c>
      <c r="AY235" s="370">
        <v>2.08</v>
      </c>
      <c r="AZ235" s="202">
        <v>2.08</v>
      </c>
      <c r="BA235" s="202">
        <v>2</v>
      </c>
      <c r="BB235" s="202">
        <v>1.96</v>
      </c>
      <c r="BC235" s="202">
        <v>1.94</v>
      </c>
      <c r="BD235" s="202">
        <v>1.92</v>
      </c>
      <c r="BE235" s="202">
        <v>1.9</v>
      </c>
      <c r="BF235" s="202">
        <v>1.88</v>
      </c>
      <c r="BG235" s="202">
        <v>1.8</v>
      </c>
      <c r="BH235" s="202">
        <v>1.58</v>
      </c>
      <c r="BI235" s="314">
        <v>1.48</v>
      </c>
      <c r="BJ235" s="200">
        <v>36.02</v>
      </c>
      <c r="BK235" s="205">
        <v>4.273504273504281</v>
      </c>
      <c r="BL235" s="205">
        <v>5.405405405405395</v>
      </c>
      <c r="BM235" s="205">
        <v>3.738317757009346</v>
      </c>
      <c r="BN235" s="205">
        <v>1.904761904761898</v>
      </c>
      <c r="BO235" s="205">
        <v>0.9615384615384581</v>
      </c>
      <c r="BP235" s="205">
        <v>0</v>
      </c>
      <c r="BQ235" s="206">
        <v>0</v>
      </c>
      <c r="BR235" s="207">
        <v>0</v>
      </c>
      <c r="BS235" s="207">
        <v>4</v>
      </c>
      <c r="BT235" s="207">
        <v>2.040816326530615</v>
      </c>
      <c r="BU235" s="207">
        <v>1.030927835051543</v>
      </c>
      <c r="BV235" s="207">
        <v>1.041666666666674</v>
      </c>
      <c r="BW235" s="207">
        <v>1.052631578947372</v>
      </c>
      <c r="BX235" s="207">
        <v>1.06382978723405</v>
      </c>
      <c r="BY235" s="207">
        <v>4.444444444444429</v>
      </c>
      <c r="BZ235" s="207">
        <v>13.9240506329114</v>
      </c>
      <c r="CA235" s="208">
        <v>6.756756756756754</v>
      </c>
      <c r="CB235" s="205">
        <v>3.037567754750718</v>
      </c>
      <c r="CC235" s="205">
        <v>3.369339704476248</v>
      </c>
      <c r="CD235" t="s" s="110">
        <v>285</v>
      </c>
      <c r="CE235" s="209">
        <v>-31.83373352480235</v>
      </c>
      <c r="CF235" s="209">
        <v>6.070032165574215</v>
      </c>
      <c r="CG235" s="205">
        <v>31.51752215873363</v>
      </c>
      <c r="CH235" s="315">
        <v>2.684</v>
      </c>
      <c r="CI235" s="211">
        <v>2.71084</v>
      </c>
      <c r="CJ235" s="212">
        <v>2.88297834</v>
      </c>
      <c r="CK235" s="212">
        <v>3.066047464590</v>
      </c>
      <c r="CL235" s="210">
        <v>3.260741478591464</v>
      </c>
      <c r="CM235" s="211">
        <v>14.60460728318146</v>
      </c>
      <c r="CN235" s="208">
        <v>16.12165502062199</v>
      </c>
      <c r="CO235" s="213">
        <v>1.01</v>
      </c>
      <c r="CP235" s="214">
        <v>41.6</v>
      </c>
      <c r="CQ235" s="215">
        <v>-3.2</v>
      </c>
      <c r="CR235" s="214">
        <v>1.5</v>
      </c>
      <c r="CS235" s="215">
        <v>11.5</v>
      </c>
    </row>
    <row r="236" ht="11.25" customHeight="1">
      <c r="A236" t="s" s="116">
        <v>1346</v>
      </c>
      <c r="B236" t="s" s="116">
        <v>1347</v>
      </c>
      <c r="C236" t="s" s="227">
        <v>1348</v>
      </c>
      <c r="D236" s="218">
        <v>7</v>
      </c>
      <c r="E236" s="85">
        <v>450</v>
      </c>
      <c r="F236" t="s" s="220">
        <v>141</v>
      </c>
      <c r="G236" t="s" s="221">
        <v>141</v>
      </c>
      <c r="H236" s="493">
        <v>90.81</v>
      </c>
      <c r="I236" s="223">
        <v>2.246448629005616</v>
      </c>
      <c r="J236" s="224">
        <v>0.46</v>
      </c>
      <c r="K236" s="224">
        <v>0.51</v>
      </c>
      <c r="L236" s="223">
        <v>10.86956521739131</v>
      </c>
      <c r="M236" s="323">
        <v>42717</v>
      </c>
      <c r="N236" s="323">
        <v>42719</v>
      </c>
      <c r="O236" s="323">
        <v>42738</v>
      </c>
      <c r="P236" t="s" s="227">
        <v>201</v>
      </c>
      <c r="Q236" s="325"/>
      <c r="R236" s="225">
        <v>2.04</v>
      </c>
      <c r="S236" s="228">
        <v>32.74478330658106</v>
      </c>
      <c r="T236" s="229">
        <v>33.23147527221288</v>
      </c>
      <c r="U236" s="223">
        <v>14.57624398073836</v>
      </c>
      <c r="V236" s="230">
        <v>12</v>
      </c>
      <c r="W236" s="222">
        <v>6.23</v>
      </c>
      <c r="X236" s="222">
        <v>1.66</v>
      </c>
      <c r="Y236" s="231">
        <v>1.43</v>
      </c>
      <c r="Z236" s="232">
        <v>2.74</v>
      </c>
      <c r="AA236" s="233">
        <v>19.1</v>
      </c>
      <c r="AB236" s="396">
        <v>1.7</v>
      </c>
      <c r="AC236" s="235">
        <v>10.45</v>
      </c>
      <c r="AD236" s="236">
        <v>6.3</v>
      </c>
      <c r="AE236" s="236">
        <v>8.800000000000001</v>
      </c>
      <c r="AF236" s="237">
        <v>13</v>
      </c>
      <c r="AG236" s="238">
        <v>13195</v>
      </c>
      <c r="AH236" s="239">
        <v>0.1</v>
      </c>
      <c r="AI236" s="240">
        <v>1.43</v>
      </c>
      <c r="AJ236" s="384">
        <v>2.186976080435529</v>
      </c>
      <c r="AK236" s="242">
        <v>1.799902972302528</v>
      </c>
      <c r="AL236" s="243">
        <v>15</v>
      </c>
      <c r="AM236" s="243">
        <v>15.31315613332327</v>
      </c>
      <c r="AN236" s="243">
        <v>13.77794930674383</v>
      </c>
      <c r="AO236" s="244">
        <v>7.654828909537481</v>
      </c>
      <c r="AP236" s="241">
        <v>1.84</v>
      </c>
      <c r="AQ236" s="241">
        <v>1.6</v>
      </c>
      <c r="AR236" s="241">
        <v>1.4</v>
      </c>
      <c r="AS236" s="241">
        <v>1.2</v>
      </c>
      <c r="AT236" s="245"/>
      <c r="AU236" s="241">
        <v>1.04</v>
      </c>
      <c r="AV236" s="241">
        <v>0.965</v>
      </c>
      <c r="AW236" s="245"/>
      <c r="AX236" s="583">
        <v>0.88</v>
      </c>
      <c r="AY236" s="394">
        <v>0.88</v>
      </c>
      <c r="AZ236" s="317">
        <v>0.88</v>
      </c>
      <c r="BA236" s="317">
        <v>0.88</v>
      </c>
      <c r="BB236" s="317">
        <v>0.88</v>
      </c>
      <c r="BC236" s="317">
        <v>0.88</v>
      </c>
      <c r="BD236" s="317">
        <v>0.88</v>
      </c>
      <c r="BE236" s="317">
        <v>0.88</v>
      </c>
      <c r="BF236" s="317">
        <v>0.88</v>
      </c>
      <c r="BG236" s="317">
        <v>0.88</v>
      </c>
      <c r="BH236" s="317">
        <v>0.88</v>
      </c>
      <c r="BI236" s="401">
        <v>0.88</v>
      </c>
      <c r="BJ236" s="246">
        <v>18.605</v>
      </c>
      <c r="BK236" s="250">
        <v>15</v>
      </c>
      <c r="BL236" s="250">
        <v>14.2857142857143</v>
      </c>
      <c r="BM236" s="250">
        <v>16.66666666666667</v>
      </c>
      <c r="BN236" s="250">
        <v>15.38461538461537</v>
      </c>
      <c r="BO236" s="250">
        <v>7.772020725388606</v>
      </c>
      <c r="BP236" s="250">
        <v>9.659090909090896</v>
      </c>
      <c r="BQ236" s="251">
        <v>0</v>
      </c>
      <c r="BR236" s="252">
        <v>0</v>
      </c>
      <c r="BS236" s="252">
        <v>0</v>
      </c>
      <c r="BT236" s="252">
        <v>0</v>
      </c>
      <c r="BU236" s="252">
        <v>0</v>
      </c>
      <c r="BV236" s="252">
        <v>0</v>
      </c>
      <c r="BW236" s="252">
        <v>0</v>
      </c>
      <c r="BX236" s="252">
        <v>0</v>
      </c>
      <c r="BY236" s="252">
        <v>0</v>
      </c>
      <c r="BZ236" s="252">
        <v>0</v>
      </c>
      <c r="CA236" s="253">
        <v>0</v>
      </c>
      <c r="CB236" s="250">
        <v>4.633418115969167</v>
      </c>
      <c r="CC236" s="250">
        <v>6.563188634451489</v>
      </c>
      <c r="CD236" t="s" s="116">
        <v>152</v>
      </c>
      <c r="CE236" s="254">
        <v>1.448153955011087</v>
      </c>
      <c r="CF236" s="254">
        <v>16.02439793574945</v>
      </c>
      <c r="CG236" s="250">
        <v>72.33202078402137</v>
      </c>
      <c r="CH236" s="255">
        <v>1.87128</v>
      </c>
      <c r="CI236" s="256">
        <v>2.058408</v>
      </c>
      <c r="CJ236" s="257">
        <v>2.239547904</v>
      </c>
      <c r="CK236" s="257">
        <v>2.436628119552001</v>
      </c>
      <c r="CL236" s="258">
        <v>2.651051394072577</v>
      </c>
      <c r="CM236" s="256">
        <v>11.25691541762458</v>
      </c>
      <c r="CN236" s="253">
        <v>12.39611872880143</v>
      </c>
      <c r="CO236" s="259">
        <v>1.32</v>
      </c>
      <c r="CP236" s="260">
        <v>28.6</v>
      </c>
      <c r="CQ236" s="261">
        <v>-4.4</v>
      </c>
      <c r="CR236" s="260">
        <v>3.8</v>
      </c>
      <c r="CS236" s="261">
        <v>10.1</v>
      </c>
    </row>
    <row r="237" ht="11.25" customHeight="1">
      <c r="A237" t="s" s="116">
        <v>1349</v>
      </c>
      <c r="B237" t="s" s="116">
        <v>1350</v>
      </c>
      <c r="C237" t="s" s="227">
        <v>259</v>
      </c>
      <c r="D237" s="218">
        <v>8</v>
      </c>
      <c r="E237" s="85">
        <v>370</v>
      </c>
      <c r="F237" t="s" s="220">
        <v>141</v>
      </c>
      <c r="G237" t="s" s="221">
        <v>141</v>
      </c>
      <c r="H237" s="493">
        <v>80.02</v>
      </c>
      <c r="I237" s="223">
        <v>2.999250187453137</v>
      </c>
      <c r="J237" s="224">
        <v>0.57</v>
      </c>
      <c r="K237" s="224">
        <v>0.6</v>
      </c>
      <c r="L237" s="223">
        <v>5.263157894736836</v>
      </c>
      <c r="M237" s="226">
        <v>42796</v>
      </c>
      <c r="N237" s="226">
        <v>42800</v>
      </c>
      <c r="O237" s="226">
        <v>42811</v>
      </c>
      <c r="P237" t="s" s="227">
        <v>318</v>
      </c>
      <c r="Q237" t="s" s="429">
        <v>351</v>
      </c>
      <c r="R237" s="225">
        <v>2.4</v>
      </c>
      <c r="S237" s="228">
        <v>54.91990846681922</v>
      </c>
      <c r="T237" s="229">
        <v>37.11131179824605</v>
      </c>
      <c r="U237" s="223">
        <v>18.31121281464531</v>
      </c>
      <c r="V237" s="230">
        <v>12</v>
      </c>
      <c r="W237" s="222">
        <v>4.37</v>
      </c>
      <c r="X237" s="222">
        <v>1.68</v>
      </c>
      <c r="Y237" s="231">
        <v>1.81</v>
      </c>
      <c r="Z237" s="232">
        <v>2.31</v>
      </c>
      <c r="AA237" s="233">
        <v>12.9</v>
      </c>
      <c r="AB237" s="234">
        <v>-0.6</v>
      </c>
      <c r="AC237" s="235">
        <v>11.28</v>
      </c>
      <c r="AD237" s="236">
        <v>1.3</v>
      </c>
      <c r="AE237" s="236">
        <v>10.93</v>
      </c>
      <c r="AF237" s="237">
        <v>26</v>
      </c>
      <c r="AG237" s="238">
        <v>35897</v>
      </c>
      <c r="AH237" s="239">
        <v>0.2</v>
      </c>
      <c r="AI237" s="240">
        <v>0.55</v>
      </c>
      <c r="AJ237" s="241">
        <v>8.374331332662264</v>
      </c>
      <c r="AK237" s="242">
        <v>0.9140467660589975</v>
      </c>
      <c r="AL237" s="243">
        <v>3.636363636363615</v>
      </c>
      <c r="AM237" s="243">
        <v>10.715524489385</v>
      </c>
      <c r="AN237" s="243">
        <v>10.88663073246094</v>
      </c>
      <c r="AO237" s="244">
        <v>11.91036513306614</v>
      </c>
      <c r="AP237" s="241">
        <v>2.28</v>
      </c>
      <c r="AQ237" s="241">
        <v>2.2</v>
      </c>
      <c r="AR237" s="241">
        <v>1.96</v>
      </c>
      <c r="AS237" s="241">
        <v>1.68</v>
      </c>
      <c r="AT237" s="245"/>
      <c r="AU237" s="241">
        <v>1.52</v>
      </c>
      <c r="AV237" s="241">
        <v>1.36</v>
      </c>
      <c r="AW237" s="245"/>
      <c r="AX237" s="246">
        <v>1.08</v>
      </c>
      <c r="AY237" s="394">
        <v>1</v>
      </c>
      <c r="AZ237" s="248">
        <v>1</v>
      </c>
      <c r="BA237" s="248">
        <v>0.86</v>
      </c>
      <c r="BB237" s="248">
        <v>0.74</v>
      </c>
      <c r="BC237" s="248">
        <v>0.62</v>
      </c>
      <c r="BD237" s="248">
        <v>0.54</v>
      </c>
      <c r="BE237" s="248">
        <v>0.46</v>
      </c>
      <c r="BF237" s="317">
        <v>0.44</v>
      </c>
      <c r="BG237" s="248">
        <v>0.42545</v>
      </c>
      <c r="BH237" s="317">
        <v>0.3818</v>
      </c>
      <c r="BI237" s="249">
        <v>0.3818</v>
      </c>
      <c r="BJ237" s="246">
        <v>18.92905</v>
      </c>
      <c r="BK237" s="250">
        <v>3.636363636363615</v>
      </c>
      <c r="BL237" s="250">
        <v>12.24489795918369</v>
      </c>
      <c r="BM237" s="250">
        <v>16.66666666666667</v>
      </c>
      <c r="BN237" s="250">
        <v>10.52631578947367</v>
      </c>
      <c r="BO237" s="250">
        <v>11.76470588235294</v>
      </c>
      <c r="BP237" s="250">
        <v>25.92592592592593</v>
      </c>
      <c r="BQ237" s="251">
        <v>8.000000000000007</v>
      </c>
      <c r="BR237" s="252">
        <v>0</v>
      </c>
      <c r="BS237" s="252">
        <v>16.27906976744187</v>
      </c>
      <c r="BT237" s="252">
        <v>16.21621621621621</v>
      </c>
      <c r="BU237" s="252">
        <v>19.35483870967742</v>
      </c>
      <c r="BV237" s="252">
        <v>14.81481481481481</v>
      </c>
      <c r="BW237" s="252">
        <v>17.3913043478261</v>
      </c>
      <c r="BX237" s="252">
        <v>4.545454545454541</v>
      </c>
      <c r="BY237" s="252">
        <v>3.419908332353971</v>
      </c>
      <c r="BZ237" s="252">
        <v>11.43268727082243</v>
      </c>
      <c r="CA237" s="253">
        <v>0</v>
      </c>
      <c r="CB237" s="250">
        <v>11.30700999203376</v>
      </c>
      <c r="CC237" s="250">
        <v>7.031285838462273</v>
      </c>
      <c r="CD237" t="s" s="116">
        <v>137</v>
      </c>
      <c r="CE237" s="254">
        <v>-4.425331894731228</v>
      </c>
      <c r="CF237" s="254">
        <v>13.88588091991408</v>
      </c>
      <c r="CG237" s="250">
        <v>70.02664863740378</v>
      </c>
      <c r="CH237" s="255">
        <v>2.3028</v>
      </c>
      <c r="CI237" s="256">
        <v>2.53308</v>
      </c>
      <c r="CJ237" s="257">
        <v>2.786388</v>
      </c>
      <c r="CK237" s="257">
        <v>3.0650268</v>
      </c>
      <c r="CL237" s="258">
        <v>3.371529480000001</v>
      </c>
      <c r="CM237" s="256">
        <v>14.05882428</v>
      </c>
      <c r="CN237" s="253">
        <v>17.56913806548363</v>
      </c>
      <c r="CO237" s="259">
        <v>1.37</v>
      </c>
      <c r="CP237" s="260">
        <v>35.5</v>
      </c>
      <c r="CQ237" s="261">
        <v>-2</v>
      </c>
      <c r="CR237" s="260">
        <v>5.5</v>
      </c>
      <c r="CS237" s="261">
        <v>6.7</v>
      </c>
    </row>
    <row r="238" ht="11.25" customHeight="1">
      <c r="A238" t="s" s="116">
        <v>263</v>
      </c>
      <c r="B238" t="s" s="116">
        <v>264</v>
      </c>
      <c r="C238" t="s" s="116">
        <v>265</v>
      </c>
      <c r="D238" s="218">
        <v>37</v>
      </c>
      <c r="E238" s="219">
        <v>71</v>
      </c>
      <c r="F238" t="s" s="220">
        <v>129</v>
      </c>
      <c r="G238" t="s" s="221">
        <v>129</v>
      </c>
      <c r="H238" s="222">
        <v>50.47</v>
      </c>
      <c r="I238" s="223">
        <v>2.456905092133941</v>
      </c>
      <c r="J238" s="224">
        <v>0.28</v>
      </c>
      <c r="K238" s="224">
        <v>0.31</v>
      </c>
      <c r="L238" s="225">
        <v>10.7142857142857</v>
      </c>
      <c r="M238" s="226">
        <v>43038</v>
      </c>
      <c r="N238" s="226">
        <v>43039</v>
      </c>
      <c r="O238" s="226">
        <v>43054</v>
      </c>
      <c r="P238" t="s" s="227">
        <v>130</v>
      </c>
      <c r="Q238" s="316"/>
      <c r="R238" s="225">
        <v>1.24</v>
      </c>
      <c r="S238" s="228">
        <v>53.91304347826087</v>
      </c>
      <c r="T238" s="229">
        <v>146.4935154118595</v>
      </c>
      <c r="U238" s="223">
        <v>21.94347826086956</v>
      </c>
      <c r="V238" s="230">
        <v>10</v>
      </c>
      <c r="W238" s="222">
        <v>2.3</v>
      </c>
      <c r="X238" s="222">
        <v>1.45</v>
      </c>
      <c r="Y238" s="231">
        <v>4.02</v>
      </c>
      <c r="Z238" s="232">
        <v>6.23</v>
      </c>
      <c r="AA238" s="233">
        <v>33.8</v>
      </c>
      <c r="AB238" s="234">
        <v>10.5</v>
      </c>
      <c r="AC238" s="235">
        <v>19.84</v>
      </c>
      <c r="AD238" s="236">
        <v>3.8</v>
      </c>
      <c r="AE238" s="236">
        <v>15.13</v>
      </c>
      <c r="AF238" s="237">
        <v>15</v>
      </c>
      <c r="AG238" s="238">
        <v>5907</v>
      </c>
      <c r="AH238" s="239">
        <v>3.8</v>
      </c>
      <c r="AI238" s="240">
        <v>0.6899999999999999</v>
      </c>
      <c r="AJ238" s="241">
        <v>2.117920169062929</v>
      </c>
      <c r="AK238" s="242">
        <v>0.8167330929947678</v>
      </c>
      <c r="AL238" s="243">
        <v>5.911330049261099</v>
      </c>
      <c r="AM238" s="243">
        <v>9.445574163561288</v>
      </c>
      <c r="AN238" s="243">
        <v>8.048096642439129</v>
      </c>
      <c r="AO238" s="244">
        <v>9.85401070615206</v>
      </c>
      <c r="AP238" s="241">
        <v>1.075</v>
      </c>
      <c r="AQ238" s="241">
        <v>1.015</v>
      </c>
      <c r="AR238" s="241">
        <v>0.91</v>
      </c>
      <c r="AS238" s="241">
        <v>0.82</v>
      </c>
      <c r="AT238" s="245"/>
      <c r="AU238" s="241">
        <v>0.78</v>
      </c>
      <c r="AV238" s="241">
        <v>0.73</v>
      </c>
      <c r="AW238" s="245"/>
      <c r="AX238" s="246">
        <v>0.66</v>
      </c>
      <c r="AY238" s="247">
        <v>0.625</v>
      </c>
      <c r="AZ238" s="248">
        <v>0.605</v>
      </c>
      <c r="BA238" s="248">
        <v>0.51</v>
      </c>
      <c r="BB238" s="248">
        <v>0.42</v>
      </c>
      <c r="BC238" s="248">
        <v>0.34</v>
      </c>
      <c r="BD238" s="248">
        <v>0.275</v>
      </c>
      <c r="BE238" s="248">
        <v>0.2</v>
      </c>
      <c r="BF238" s="248">
        <v>0.1495</v>
      </c>
      <c r="BG238" s="248">
        <v>0.1265</v>
      </c>
      <c r="BH238" s="248">
        <v>0.10125</v>
      </c>
      <c r="BI238" s="249">
        <v>0.08</v>
      </c>
      <c r="BJ238" s="246">
        <v>9.42225</v>
      </c>
      <c r="BK238" s="250">
        <v>5.911330049261099</v>
      </c>
      <c r="BL238" s="250">
        <v>11.53846153846152</v>
      </c>
      <c r="BM238" s="250">
        <v>10.97560975609757</v>
      </c>
      <c r="BN238" s="250">
        <v>5.12820512820511</v>
      </c>
      <c r="BO238" s="250">
        <v>6.849315068493156</v>
      </c>
      <c r="BP238" s="250">
        <v>10.6060606060606</v>
      </c>
      <c r="BQ238" s="251">
        <v>5.6</v>
      </c>
      <c r="BR238" s="252">
        <v>3.305785123966953</v>
      </c>
      <c r="BS238" s="252">
        <v>18.62745098039216</v>
      </c>
      <c r="BT238" s="252">
        <v>21.42857142857144</v>
      </c>
      <c r="BU238" s="252">
        <v>23.52941176470587</v>
      </c>
      <c r="BV238" s="252">
        <v>23.63636363636363</v>
      </c>
      <c r="BW238" s="252">
        <v>37.5</v>
      </c>
      <c r="BX238" s="252">
        <v>33.77926421404685</v>
      </c>
      <c r="BY238" s="252">
        <v>18.18181818181817</v>
      </c>
      <c r="BZ238" s="252">
        <v>24.93827160493827</v>
      </c>
      <c r="CA238" s="253">
        <v>26.5625</v>
      </c>
      <c r="CB238" s="250">
        <v>16.94696582831661</v>
      </c>
      <c r="CC238" s="250">
        <v>10.16905835469429</v>
      </c>
      <c r="CD238" t="s" s="116">
        <v>132</v>
      </c>
      <c r="CE238" s="254">
        <v>-11.4384765262965</v>
      </c>
      <c r="CF238" s="254">
        <v>10.50500173457307</v>
      </c>
      <c r="CG238" s="250">
        <v>74.06385360679373</v>
      </c>
      <c r="CH238" s="255">
        <v>1.1825</v>
      </c>
      <c r="CI238" s="256">
        <v>1.30075</v>
      </c>
      <c r="CJ238" s="257">
        <v>1.430825</v>
      </c>
      <c r="CK238" s="257">
        <v>1.573907500000001</v>
      </c>
      <c r="CL238" s="258">
        <v>1.731298250000001</v>
      </c>
      <c r="CM238" s="256">
        <v>7.219280750000002</v>
      </c>
      <c r="CN238" s="253">
        <v>14.30410293243511</v>
      </c>
      <c r="CO238" s="259">
        <v>1.85</v>
      </c>
      <c r="CP238" s="260">
        <v>46.6</v>
      </c>
      <c r="CQ238" s="261">
        <v>-3.6</v>
      </c>
      <c r="CR238" s="262">
        <v>3.5</v>
      </c>
      <c r="CS238" s="263">
        <v>8.5</v>
      </c>
    </row>
    <row r="239" ht="11.25" customHeight="1">
      <c r="A239" t="s" s="273">
        <v>266</v>
      </c>
      <c r="B239" t="s" s="146">
        <v>267</v>
      </c>
      <c r="C239" t="s" s="146">
        <v>230</v>
      </c>
      <c r="D239" s="267">
        <v>25</v>
      </c>
      <c r="E239" s="219">
        <v>106</v>
      </c>
      <c r="F239" t="s" s="151">
        <v>55</v>
      </c>
      <c r="G239" t="s" s="152">
        <v>55</v>
      </c>
      <c r="H239" s="268">
        <v>130.66</v>
      </c>
      <c r="I239" s="269">
        <v>1.13271085259452</v>
      </c>
      <c r="J239" s="379">
        <v>0.35</v>
      </c>
      <c r="K239" s="379">
        <v>0.37</v>
      </c>
      <c r="L239" s="269">
        <v>5.714285714285716</v>
      </c>
      <c r="M239" s="380">
        <v>42720</v>
      </c>
      <c r="N239" s="380">
        <v>42724</v>
      </c>
      <c r="O239" s="380">
        <v>42752</v>
      </c>
      <c r="P239" t="s" s="273">
        <v>268</v>
      </c>
      <c r="Q239" s="381"/>
      <c r="R239" s="271">
        <v>1.48</v>
      </c>
      <c r="S239" s="275">
        <v>33.78995433789954</v>
      </c>
      <c r="T239" s="276">
        <v>169.3001998999617</v>
      </c>
      <c r="U239" s="269">
        <v>29.8310502283105</v>
      </c>
      <c r="V239" s="277">
        <v>12</v>
      </c>
      <c r="W239" s="268">
        <v>4.38</v>
      </c>
      <c r="X239" s="268">
        <v>2.38</v>
      </c>
      <c r="Y239" s="278">
        <v>2.84</v>
      </c>
      <c r="Z239" s="279">
        <v>5.47</v>
      </c>
      <c r="AA239" s="280">
        <v>18.8</v>
      </c>
      <c r="AB239" s="281">
        <v>24.6</v>
      </c>
      <c r="AC239" s="282">
        <v>13.1</v>
      </c>
      <c r="AD239" s="283">
        <v>16.8</v>
      </c>
      <c r="AE239" s="283">
        <v>12.54</v>
      </c>
      <c r="AF239" s="284">
        <v>12</v>
      </c>
      <c r="AG239" s="285">
        <v>38005</v>
      </c>
      <c r="AH239" s="286">
        <v>0.2</v>
      </c>
      <c r="AI239" s="287">
        <v>1.11</v>
      </c>
      <c r="AJ239" s="288">
        <v>0.8851092559347327</v>
      </c>
      <c r="AK239" s="289">
        <v>1.114165987961485</v>
      </c>
      <c r="AL239" s="290">
        <v>6.060606060606055</v>
      </c>
      <c r="AM239" s="290">
        <v>15.02177610147299</v>
      </c>
      <c r="AN239" s="290">
        <v>14.86983549970351</v>
      </c>
      <c r="AO239" s="291">
        <v>13.34615816706974</v>
      </c>
      <c r="AP239" s="288">
        <v>1.4</v>
      </c>
      <c r="AQ239" s="288">
        <v>1.32</v>
      </c>
      <c r="AR239" s="288">
        <v>1.1</v>
      </c>
      <c r="AS239" s="288">
        <v>0.92</v>
      </c>
      <c r="AT239" t="s" s="382">
        <v>112</v>
      </c>
      <c r="AU239" s="288">
        <v>0.8</v>
      </c>
      <c r="AV239" s="288">
        <v>0.7</v>
      </c>
      <c r="AW239" s="292"/>
      <c r="AX239" s="293">
        <v>0.62</v>
      </c>
      <c r="AY239" s="294">
        <v>0.5600000000000001</v>
      </c>
      <c r="AZ239" s="295">
        <v>0.52</v>
      </c>
      <c r="BA239" s="295">
        <v>0.46</v>
      </c>
      <c r="BB239" s="295">
        <v>0.4</v>
      </c>
      <c r="BC239" s="295">
        <v>0.35</v>
      </c>
      <c r="BD239" s="295">
        <v>0.32</v>
      </c>
      <c r="BE239" s="295">
        <v>0.29</v>
      </c>
      <c r="BF239" s="295">
        <v>0.27</v>
      </c>
      <c r="BG239" s="295">
        <v>0.26</v>
      </c>
      <c r="BH239" s="295">
        <v>0.24</v>
      </c>
      <c r="BI239" s="296">
        <v>0.21</v>
      </c>
      <c r="BJ239" s="293">
        <v>10.74</v>
      </c>
      <c r="BK239" s="297">
        <v>6.060606060606055</v>
      </c>
      <c r="BL239" s="297">
        <v>20</v>
      </c>
      <c r="BM239" s="297">
        <v>19.56521739130434</v>
      </c>
      <c r="BN239" s="297">
        <v>15</v>
      </c>
      <c r="BO239" s="297">
        <v>14.2857142857143</v>
      </c>
      <c r="BP239" s="297">
        <v>12.9032258064516</v>
      </c>
      <c r="BQ239" s="298">
        <v>10.7142857142857</v>
      </c>
      <c r="BR239" s="299">
        <v>7.692307692307709</v>
      </c>
      <c r="BS239" s="299">
        <v>13.04347826086956</v>
      </c>
      <c r="BT239" s="299">
        <v>15</v>
      </c>
      <c r="BU239" s="299">
        <v>14.2857142857143</v>
      </c>
      <c r="BV239" s="299">
        <v>9.375</v>
      </c>
      <c r="BW239" s="299">
        <v>10.34482758620692</v>
      </c>
      <c r="BX239" s="299">
        <v>7.407407407407396</v>
      </c>
      <c r="BY239" s="299">
        <v>3.846153846153855</v>
      </c>
      <c r="BZ239" s="299">
        <v>8.333333333333348</v>
      </c>
      <c r="CA239" s="300">
        <v>14.28571428571428</v>
      </c>
      <c r="CB239" s="297">
        <v>11.89076387976878</v>
      </c>
      <c r="CC239" s="297">
        <v>4.357179659109826</v>
      </c>
      <c r="CD239" t="s" s="146">
        <v>152</v>
      </c>
      <c r="CE239" s="301">
        <v>-13.82850387601247</v>
      </c>
      <c r="CF239" s="301">
        <v>16.00254635229803</v>
      </c>
      <c r="CG239" s="297">
        <v>77.94534543082489</v>
      </c>
      <c r="CH239" s="302">
        <v>1.54</v>
      </c>
      <c r="CI239" s="303">
        <v>1.694</v>
      </c>
      <c r="CJ239" s="304">
        <v>1.8634</v>
      </c>
      <c r="CK239" s="304">
        <v>2.049740000000001</v>
      </c>
      <c r="CL239" s="305">
        <v>2.254714000000001</v>
      </c>
      <c r="CM239" s="303">
        <v>9.401854000000002</v>
      </c>
      <c r="CN239" s="300">
        <v>7.195663554262974</v>
      </c>
      <c r="CO239" s="306">
        <v>1.05</v>
      </c>
      <c r="CP239" s="307">
        <v>18.1</v>
      </c>
      <c r="CQ239" s="308">
        <v>-3.1</v>
      </c>
      <c r="CR239" s="307">
        <v>-0.6</v>
      </c>
      <c r="CS239" s="308">
        <v>1.6</v>
      </c>
    </row>
    <row r="240" ht="11.25" customHeight="1">
      <c r="A240" t="s" s="173">
        <v>668</v>
      </c>
      <c r="B240" t="s" s="110">
        <v>669</v>
      </c>
      <c r="C240" t="s" s="173">
        <v>194</v>
      </c>
      <c r="D240" s="174">
        <v>14</v>
      </c>
      <c r="E240" s="219">
        <v>232</v>
      </c>
      <c r="F240" t="s" s="118">
        <v>55</v>
      </c>
      <c r="G240" t="s" s="113">
        <v>55</v>
      </c>
      <c r="H240" s="495">
        <v>79.95</v>
      </c>
      <c r="I240" s="177">
        <v>2.714196372732958</v>
      </c>
      <c r="J240" s="311">
        <v>0.48</v>
      </c>
      <c r="K240" s="311">
        <v>0.5425</v>
      </c>
      <c r="L240" s="177">
        <v>13.02083333333333</v>
      </c>
      <c r="M240" s="322">
        <v>42732</v>
      </c>
      <c r="N240" s="322">
        <v>42734</v>
      </c>
      <c r="O240" s="322">
        <v>42766</v>
      </c>
      <c r="P240" t="s" s="173">
        <v>197</v>
      </c>
      <c r="Q240" s="84"/>
      <c r="R240" s="180">
        <v>2.17</v>
      </c>
      <c r="S240" s="181">
        <v>51.4218009478673</v>
      </c>
      <c r="T240" s="182">
        <v>34.54915649467343</v>
      </c>
      <c r="U240" s="177">
        <v>18.94549763033175</v>
      </c>
      <c r="V240" s="183">
        <v>12</v>
      </c>
      <c r="W240" s="176">
        <v>4.22</v>
      </c>
      <c r="X240" s="176">
        <v>3.29</v>
      </c>
      <c r="Y240" s="184">
        <v>2.16</v>
      </c>
      <c r="Z240" s="185">
        <v>2.15</v>
      </c>
      <c r="AA240" s="186">
        <v>11.7</v>
      </c>
      <c r="AB240" s="647">
        <v>31.4</v>
      </c>
      <c r="AC240" s="188">
        <v>1.18</v>
      </c>
      <c r="AD240" s="189">
        <v>4.5</v>
      </c>
      <c r="AE240" s="189">
        <v>5.77</v>
      </c>
      <c r="AF240" s="190">
        <v>18</v>
      </c>
      <c r="AG240" s="191">
        <v>26064</v>
      </c>
      <c r="AH240" s="192">
        <v>0.2</v>
      </c>
      <c r="AI240" s="193">
        <v>1.05</v>
      </c>
      <c r="AJ240" s="194">
        <v>1.877150471059968</v>
      </c>
      <c r="AK240" s="195">
        <v>1.42631362136875</v>
      </c>
      <c r="AL240" s="196">
        <v>14.97005988023952</v>
      </c>
      <c r="AM240" s="196">
        <v>12.45768870689989</v>
      </c>
      <c r="AN240" s="196">
        <v>8.447177119769854</v>
      </c>
      <c r="AO240" s="197">
        <v>5.922384104881218</v>
      </c>
      <c r="AP240" s="194">
        <v>1.92</v>
      </c>
      <c r="AQ240" s="194">
        <v>1.67</v>
      </c>
      <c r="AR240" s="194">
        <v>1.42</v>
      </c>
      <c r="AS240" s="194">
        <v>1.35</v>
      </c>
      <c r="AT240" s="199"/>
      <c r="AU240" s="194">
        <v>1.3</v>
      </c>
      <c r="AV240" s="194">
        <v>1.28</v>
      </c>
      <c r="AW240" s="199"/>
      <c r="AX240" s="200">
        <v>1.26</v>
      </c>
      <c r="AY240" s="201">
        <v>1.24</v>
      </c>
      <c r="AZ240" s="202">
        <v>1.22</v>
      </c>
      <c r="BA240" s="202">
        <v>1.16</v>
      </c>
      <c r="BB240" s="202">
        <v>1.08</v>
      </c>
      <c r="BC240" s="202">
        <v>1</v>
      </c>
      <c r="BD240" s="202">
        <v>0.8</v>
      </c>
      <c r="BE240" s="203">
        <v>0</v>
      </c>
      <c r="BF240" s="203">
        <v>0</v>
      </c>
      <c r="BG240" s="203">
        <v>0</v>
      </c>
      <c r="BH240" s="202">
        <v>1.11</v>
      </c>
      <c r="BI240" s="314">
        <v>1.07</v>
      </c>
      <c r="BJ240" s="200">
        <v>18.88</v>
      </c>
      <c r="BK240" s="205">
        <v>14.97005988023952</v>
      </c>
      <c r="BL240" s="205">
        <v>17.6056338028169</v>
      </c>
      <c r="BM240" s="205">
        <v>5.185185185185182</v>
      </c>
      <c r="BN240" s="205">
        <v>3.846153846153855</v>
      </c>
      <c r="BO240" s="205">
        <v>1.5625</v>
      </c>
      <c r="BP240" s="205">
        <v>1.587301587301582</v>
      </c>
      <c r="BQ240" s="206">
        <v>1.61290322580645</v>
      </c>
      <c r="BR240" s="207">
        <v>1.639344262295084</v>
      </c>
      <c r="BS240" s="207">
        <v>5.172413793103448</v>
      </c>
      <c r="BT240" s="207">
        <v>7.407407407407396</v>
      </c>
      <c r="BU240" s="207">
        <v>8.000000000000007</v>
      </c>
      <c r="BV240" s="207">
        <v>25</v>
      </c>
      <c r="BW240" s="207">
        <v>0</v>
      </c>
      <c r="BX240" s="207">
        <v>0</v>
      </c>
      <c r="BY240" s="207">
        <v>0</v>
      </c>
      <c r="BZ240" s="207">
        <v>0</v>
      </c>
      <c r="CA240" s="208">
        <v>3.738317757009346</v>
      </c>
      <c r="CB240" s="205">
        <v>5.725130632195221</v>
      </c>
      <c r="CC240" s="205">
        <v>6.917060893977389</v>
      </c>
      <c r="CD240" t="s" s="110">
        <v>161</v>
      </c>
      <c r="CE240" s="209">
        <v>-7.784124137828941</v>
      </c>
      <c r="CF240" s="209">
        <v>11.16137349250281</v>
      </c>
      <c r="CG240" s="205">
        <v>70.76561607060324</v>
      </c>
      <c r="CH240" s="315">
        <v>2.112</v>
      </c>
      <c r="CI240" s="211">
        <v>2.1369216</v>
      </c>
      <c r="CJ240" s="212">
        <v>2.260221976320</v>
      </c>
      <c r="CK240" s="212">
        <v>2.390636784353664</v>
      </c>
      <c r="CL240" s="210">
        <v>2.528576526810871</v>
      </c>
      <c r="CM240" s="211">
        <v>11.42835688748453</v>
      </c>
      <c r="CN240" s="208">
        <v>14.29438009691624</v>
      </c>
      <c r="CO240" s="213">
        <v>0.26</v>
      </c>
      <c r="CP240" s="214">
        <v>18.6</v>
      </c>
      <c r="CQ240" s="215">
        <v>-3.5</v>
      </c>
      <c r="CR240" s="216">
        <v>0.8</v>
      </c>
      <c r="CS240" s="217">
        <v>1.6</v>
      </c>
    </row>
    <row r="241" ht="11.25" customHeight="1">
      <c r="A241" t="s" s="116">
        <v>1351</v>
      </c>
      <c r="B241" t="s" s="116">
        <v>1352</v>
      </c>
      <c r="C241" t="s" s="227">
        <v>1353</v>
      </c>
      <c r="D241" s="218">
        <v>7</v>
      </c>
      <c r="E241" s="85">
        <v>538</v>
      </c>
      <c r="F241" t="s" s="220">
        <v>55</v>
      </c>
      <c r="G241" t="s" s="221">
        <v>55</v>
      </c>
      <c r="H241" s="493">
        <v>34.9</v>
      </c>
      <c r="I241" s="223">
        <v>4.469914040114613</v>
      </c>
      <c r="J241" s="224">
        <v>0.38</v>
      </c>
      <c r="K241" s="224">
        <v>0.39</v>
      </c>
      <c r="L241" s="223">
        <v>2.631578947368429</v>
      </c>
      <c r="M241" s="226">
        <v>42943</v>
      </c>
      <c r="N241" s="226">
        <v>42947</v>
      </c>
      <c r="O241" s="226">
        <v>42962</v>
      </c>
      <c r="P241" t="s" s="227">
        <v>130</v>
      </c>
      <c r="Q241" s="325"/>
      <c r="R241" s="225">
        <v>1.56</v>
      </c>
      <c r="S241" s="228">
        <v>371.4285714285714</v>
      </c>
      <c r="T241" s="229">
        <v>132.2058929475665</v>
      </c>
      <c r="U241" s="223">
        <v>83.0952380952381</v>
      </c>
      <c r="V241" s="230">
        <v>12</v>
      </c>
      <c r="W241" s="222">
        <v>0.42</v>
      </c>
      <c r="X241" s="222">
        <v>8.960000000000001</v>
      </c>
      <c r="Y241" s="231">
        <v>8.220000000000001</v>
      </c>
      <c r="Z241" s="232">
        <v>1.46</v>
      </c>
      <c r="AA241" s="233">
        <v>1.8</v>
      </c>
      <c r="AB241" s="234">
        <v>-12.1</v>
      </c>
      <c r="AC241" s="235">
        <v>20.59</v>
      </c>
      <c r="AD241" s="236">
        <v>25.4</v>
      </c>
      <c r="AE241" s="236">
        <v>9.300000000000001</v>
      </c>
      <c r="AF241" s="237">
        <v>11</v>
      </c>
      <c r="AG241" s="238">
        <v>2550</v>
      </c>
      <c r="AH241" s="239">
        <v>0.1</v>
      </c>
      <c r="AI241" s="240">
        <v>0.46</v>
      </c>
      <c r="AJ241" s="241">
        <v>0.6225006914145451</v>
      </c>
      <c r="AK241" t="s" s="265">
        <v>143</v>
      </c>
      <c r="AL241" s="243">
        <v>2.739726027397271</v>
      </c>
      <c r="AM241" s="243">
        <v>5.983983294832651</v>
      </c>
      <c r="AN241" s="243">
        <v>15.81151756192945</v>
      </c>
      <c r="AO241" s="244">
        <v>-7.590149310588956</v>
      </c>
      <c r="AP241" s="241">
        <v>1.5</v>
      </c>
      <c r="AQ241" s="241">
        <v>1.46</v>
      </c>
      <c r="AR241" s="241">
        <v>1.38</v>
      </c>
      <c r="AS241" s="241">
        <v>1.26</v>
      </c>
      <c r="AT241" s="245"/>
      <c r="AU241" s="241">
        <v>1.02</v>
      </c>
      <c r="AV241" s="241">
        <v>0.72</v>
      </c>
      <c r="AW241" s="245"/>
      <c r="AX241" s="583">
        <v>0.6</v>
      </c>
      <c r="AY241" s="394">
        <v>1.077</v>
      </c>
      <c r="AZ241" s="317">
        <v>2.46</v>
      </c>
      <c r="BA241" s="317">
        <v>2.46</v>
      </c>
      <c r="BB241" s="248">
        <v>3.303</v>
      </c>
      <c r="BC241" s="248">
        <v>2.37</v>
      </c>
      <c r="BD241" s="317">
        <v>0</v>
      </c>
      <c r="BE241" s="317">
        <v>0</v>
      </c>
      <c r="BF241" s="317">
        <v>0</v>
      </c>
      <c r="BG241" s="317">
        <v>0</v>
      </c>
      <c r="BH241" s="317">
        <v>0</v>
      </c>
      <c r="BI241" s="401">
        <v>0</v>
      </c>
      <c r="BJ241" s="246">
        <v>19.61</v>
      </c>
      <c r="BK241" s="250">
        <v>2.739726027397271</v>
      </c>
      <c r="BL241" s="250">
        <v>5.797101449275366</v>
      </c>
      <c r="BM241" s="250">
        <v>9.523809523809511</v>
      </c>
      <c r="BN241" s="250">
        <v>23.52941176470589</v>
      </c>
      <c r="BO241" s="250">
        <v>41.66666666666667</v>
      </c>
      <c r="BP241" s="250">
        <v>20</v>
      </c>
      <c r="BQ241" s="251">
        <v>0</v>
      </c>
      <c r="BR241" s="252">
        <v>0</v>
      </c>
      <c r="BS241" s="252">
        <v>0</v>
      </c>
      <c r="BT241" s="252">
        <v>0</v>
      </c>
      <c r="BU241" s="252">
        <v>39.36708860759492</v>
      </c>
      <c r="BV241" s="252">
        <v>0</v>
      </c>
      <c r="BW241" s="252">
        <v>0</v>
      </c>
      <c r="BX241" s="252">
        <v>0</v>
      </c>
      <c r="BY241" s="252">
        <v>0</v>
      </c>
      <c r="BZ241" s="252">
        <v>0</v>
      </c>
      <c r="CA241" s="253">
        <v>0</v>
      </c>
      <c r="CB241" s="250">
        <v>8.389635531732331</v>
      </c>
      <c r="CC241" s="250">
        <v>13.66568414220434</v>
      </c>
      <c r="CD241" t="s" s="116">
        <v>285</v>
      </c>
      <c r="CE241" s="254">
        <v>-62.81380649319404</v>
      </c>
      <c r="CF241" s="254">
        <v>20.28143160204406</v>
      </c>
      <c r="CG241" s="250">
        <v>41.17293809114153</v>
      </c>
      <c r="CH241" s="255">
        <v>1.515</v>
      </c>
      <c r="CI241" s="256">
        <v>1.6665</v>
      </c>
      <c r="CJ241" s="257">
        <v>1.8214845</v>
      </c>
      <c r="CK241" s="257">
        <v>1.9908825585</v>
      </c>
      <c r="CL241" s="258">
        <v>2.1760346364405</v>
      </c>
      <c r="CM241" s="256">
        <v>9.169901694940501</v>
      </c>
      <c r="CN241" s="253">
        <v>26.27478995684957</v>
      </c>
      <c r="CO241" s="259">
        <v>0.43</v>
      </c>
      <c r="CP241" s="260">
        <v>0.7</v>
      </c>
      <c r="CQ241" s="261">
        <v>-18.6</v>
      </c>
      <c r="CR241" s="260">
        <v>-7</v>
      </c>
      <c r="CS241" s="261">
        <v>-10.5</v>
      </c>
    </row>
    <row r="242" ht="11.25" customHeight="1">
      <c r="A242" t="s" s="116">
        <v>1354</v>
      </c>
      <c r="B242" t="s" s="116">
        <v>1355</v>
      </c>
      <c r="C242" t="s" s="116">
        <v>194</v>
      </c>
      <c r="D242" s="218">
        <v>7</v>
      </c>
      <c r="E242" s="85">
        <v>525</v>
      </c>
      <c r="F242" t="s" s="220">
        <v>129</v>
      </c>
      <c r="G242" t="s" s="221">
        <v>129</v>
      </c>
      <c r="H242" s="493">
        <v>57.5</v>
      </c>
      <c r="I242" s="223">
        <v>2.330434782608696</v>
      </c>
      <c r="J242" s="224">
        <v>0.31</v>
      </c>
      <c r="K242" s="224">
        <v>0.335</v>
      </c>
      <c r="L242" s="223">
        <v>8.064516129032274</v>
      </c>
      <c r="M242" s="226">
        <v>42900</v>
      </c>
      <c r="N242" s="226">
        <v>42902</v>
      </c>
      <c r="O242" s="226">
        <v>42916</v>
      </c>
      <c r="P242" t="s" s="227">
        <v>186</v>
      </c>
      <c r="Q242" s="85"/>
      <c r="R242" s="225">
        <v>1.34</v>
      </c>
      <c r="S242" s="228">
        <v>48.37545126353791</v>
      </c>
      <c r="T242" s="229">
        <v>40.51078672943407</v>
      </c>
      <c r="U242" s="223">
        <v>20.75812274368231</v>
      </c>
      <c r="V242" s="230">
        <v>12</v>
      </c>
      <c r="W242" s="222">
        <v>2.77</v>
      </c>
      <c r="X242" s="222">
        <v>3.65</v>
      </c>
      <c r="Y242" s="231">
        <v>2.48</v>
      </c>
      <c r="Z242" s="232">
        <v>2.14</v>
      </c>
      <c r="AA242" s="233">
        <v>10.4</v>
      </c>
      <c r="AB242" s="234">
        <v>17.8</v>
      </c>
      <c r="AC242" s="235">
        <v>5.13</v>
      </c>
      <c r="AD242" s="236">
        <v>-0.8</v>
      </c>
      <c r="AE242" s="236">
        <v>5.7</v>
      </c>
      <c r="AF242" s="237">
        <v>5</v>
      </c>
      <c r="AG242" s="238">
        <v>2318</v>
      </c>
      <c r="AH242" s="239">
        <v>0.9</v>
      </c>
      <c r="AI242" s="240">
        <v>1.34</v>
      </c>
      <c r="AJ242" t="s" s="265">
        <v>143</v>
      </c>
      <c r="AK242" t="s" s="265">
        <v>143</v>
      </c>
      <c r="AL242" s="243">
        <v>5.150214592274693</v>
      </c>
      <c r="AM242" s="243">
        <v>5.440291868221236</v>
      </c>
      <c r="AN242" s="243">
        <v>13.16664236402818</v>
      </c>
      <c r="AO242" t="s" s="265">
        <v>143</v>
      </c>
      <c r="AP242" s="241">
        <v>1.225</v>
      </c>
      <c r="AQ242" s="241">
        <v>1.165</v>
      </c>
      <c r="AR242" s="241">
        <v>1.105</v>
      </c>
      <c r="AS242" s="241">
        <v>1.045</v>
      </c>
      <c r="AT242" s="245"/>
      <c r="AU242" s="241">
        <v>0.97</v>
      </c>
      <c r="AV242" s="241">
        <v>0.66</v>
      </c>
      <c r="AW242" s="245"/>
      <c r="AX242" s="583">
        <v>0</v>
      </c>
      <c r="AY242" s="394">
        <v>0</v>
      </c>
      <c r="AZ242" s="317">
        <v>0</v>
      </c>
      <c r="BA242" s="317">
        <v>0</v>
      </c>
      <c r="BB242" s="317">
        <v>0</v>
      </c>
      <c r="BC242" s="317">
        <v>0</v>
      </c>
      <c r="BD242" s="317">
        <v>0</v>
      </c>
      <c r="BE242" s="317">
        <v>0</v>
      </c>
      <c r="BF242" s="317">
        <v>0</v>
      </c>
      <c r="BG242" s="317">
        <v>0</v>
      </c>
      <c r="BH242" s="317">
        <v>0</v>
      </c>
      <c r="BI242" s="401">
        <v>0</v>
      </c>
      <c r="BJ242" s="246">
        <v>6.17</v>
      </c>
      <c r="BK242" s="250">
        <v>5.150214592274693</v>
      </c>
      <c r="BL242" s="250">
        <v>5.429864253393668</v>
      </c>
      <c r="BM242" s="250">
        <v>5.741626794258381</v>
      </c>
      <c r="BN242" s="250">
        <v>7.731958762886593</v>
      </c>
      <c r="BO242" s="250">
        <v>46.96969696969695</v>
      </c>
      <c r="BP242" s="250">
        <v>0</v>
      </c>
      <c r="BQ242" s="251">
        <v>0</v>
      </c>
      <c r="BR242" s="252">
        <v>0</v>
      </c>
      <c r="BS242" s="252">
        <v>0</v>
      </c>
      <c r="BT242" s="252">
        <v>0</v>
      </c>
      <c r="BU242" s="252">
        <v>0</v>
      </c>
      <c r="BV242" s="252">
        <v>0</v>
      </c>
      <c r="BW242" s="252">
        <v>0</v>
      </c>
      <c r="BX242" s="252">
        <v>0</v>
      </c>
      <c r="BY242" s="252">
        <v>0</v>
      </c>
      <c r="BZ242" s="252">
        <v>0</v>
      </c>
      <c r="CA242" s="253">
        <v>0</v>
      </c>
      <c r="CB242" s="250">
        <v>4.177844786618252</v>
      </c>
      <c r="CC242" s="250">
        <v>11.00316920682721</v>
      </c>
      <c r="CD242" t="s" s="116">
        <v>161</v>
      </c>
      <c r="CE242" s="254">
        <v>-5.261045597045433</v>
      </c>
      <c r="CF242" s="254">
        <v>15.49707714663688</v>
      </c>
      <c r="CG242" s="250">
        <v>53.5980762873512</v>
      </c>
      <c r="CH242" s="255">
        <v>1.3475</v>
      </c>
      <c r="CI242" s="256">
        <v>1.41662675</v>
      </c>
      <c r="CJ242" s="257">
        <v>1.497374474750</v>
      </c>
      <c r="CK242" s="257">
        <v>1.58272481981075</v>
      </c>
      <c r="CL242" s="258">
        <v>1.672940134539963</v>
      </c>
      <c r="CM242" s="256">
        <v>7.517166179100712</v>
      </c>
      <c r="CN242" s="253">
        <v>13.07333248539254</v>
      </c>
      <c r="CO242" s="259">
        <v>0.5</v>
      </c>
      <c r="CP242" s="260">
        <v>32</v>
      </c>
      <c r="CQ242" s="261">
        <v>-2</v>
      </c>
      <c r="CR242" s="260">
        <v>2.5</v>
      </c>
      <c r="CS242" s="261">
        <v>10.6</v>
      </c>
    </row>
    <row r="243" ht="11.25" customHeight="1">
      <c r="A243" t="s" s="116">
        <v>1356</v>
      </c>
      <c r="B243" t="s" s="116">
        <v>1357</v>
      </c>
      <c r="C243" t="s" s="227">
        <v>146</v>
      </c>
      <c r="D243" s="218">
        <v>7</v>
      </c>
      <c r="E243" s="85">
        <v>439</v>
      </c>
      <c r="F243" t="s" s="220">
        <v>55</v>
      </c>
      <c r="G243" t="s" s="221">
        <v>55</v>
      </c>
      <c r="H243" s="493">
        <v>29.46</v>
      </c>
      <c r="I243" s="223">
        <v>2.85132382892057</v>
      </c>
      <c r="J243" s="224">
        <v>0.19</v>
      </c>
      <c r="K243" s="224">
        <v>0.21</v>
      </c>
      <c r="L243" s="223">
        <v>10.52631578947367</v>
      </c>
      <c r="M243" s="323">
        <v>42684</v>
      </c>
      <c r="N243" s="323">
        <v>42689</v>
      </c>
      <c r="O243" s="323">
        <v>42696</v>
      </c>
      <c r="P243" t="s" s="227">
        <v>589</v>
      </c>
      <c r="Q243" s="316"/>
      <c r="R243" s="225">
        <v>0.84</v>
      </c>
      <c r="S243" s="228">
        <v>47.19101123595505</v>
      </c>
      <c r="T243" s="229">
        <v>-10.45767640185002</v>
      </c>
      <c r="U243" s="223">
        <v>16.55056179775281</v>
      </c>
      <c r="V243" s="230">
        <v>12</v>
      </c>
      <c r="W243" s="222">
        <v>1.78</v>
      </c>
      <c r="X243" s="222">
        <v>3.31</v>
      </c>
      <c r="Y243" s="231">
        <v>0.96</v>
      </c>
      <c r="Z243" s="232">
        <v>1.09</v>
      </c>
      <c r="AA243" s="233">
        <v>6.7</v>
      </c>
      <c r="AB243" s="234">
        <v>-9.6</v>
      </c>
      <c r="AC243" s="235">
        <v>62.59</v>
      </c>
      <c r="AD243" s="236">
        <v>77.40000000000001</v>
      </c>
      <c r="AE243" s="236">
        <v>5</v>
      </c>
      <c r="AF243" s="237">
        <v>2</v>
      </c>
      <c r="AG243" s="238">
        <v>627</v>
      </c>
      <c r="AH243" s="239">
        <v>2.5</v>
      </c>
      <c r="AI243" s="240">
        <v>0.05</v>
      </c>
      <c r="AJ243" s="241">
        <v>0.1127571850259345</v>
      </c>
      <c r="AK243" s="242">
        <v>1.441581878494079</v>
      </c>
      <c r="AL243" s="243">
        <v>12.49891827963192</v>
      </c>
      <c r="AM243" s="243">
        <v>10.80579401530068</v>
      </c>
      <c r="AN243" s="243">
        <v>8.727406121007331</v>
      </c>
      <c r="AO243" s="244">
        <v>6.05404816140187</v>
      </c>
      <c r="AP243" s="241">
        <v>0.78</v>
      </c>
      <c r="AQ243" s="241">
        <v>0.6933400000000001</v>
      </c>
      <c r="AR243" s="241">
        <v>0.6266666666666666</v>
      </c>
      <c r="AS243" s="241">
        <v>0.5733333333333334</v>
      </c>
      <c r="AT243" s="245"/>
      <c r="AU243" s="241">
        <v>0.54</v>
      </c>
      <c r="AV243" s="241">
        <v>0.5133333333333333</v>
      </c>
      <c r="AW243" s="245"/>
      <c r="AX243" s="246">
        <v>0.4866666666666666</v>
      </c>
      <c r="AY243" s="394">
        <v>0.48</v>
      </c>
      <c r="AZ243" s="248">
        <v>0.48</v>
      </c>
      <c r="BA243" s="248">
        <v>0.46</v>
      </c>
      <c r="BB243" s="248">
        <v>0.4333333333333333</v>
      </c>
      <c r="BC243" s="248">
        <v>0.4066666666666667</v>
      </c>
      <c r="BD243" s="317">
        <v>0.4</v>
      </c>
      <c r="BE243" s="317">
        <v>0.4</v>
      </c>
      <c r="BF243" s="317">
        <v>0.4</v>
      </c>
      <c r="BG243" s="317">
        <v>0.4</v>
      </c>
      <c r="BH243" s="317">
        <v>0.4</v>
      </c>
      <c r="BI243" s="401">
        <v>0.4</v>
      </c>
      <c r="BJ243" s="246">
        <v>8.873340000000001</v>
      </c>
      <c r="BK243" s="250">
        <v>12.49891827963192</v>
      </c>
      <c r="BL243" s="250">
        <v>10.63936170212769</v>
      </c>
      <c r="BM243" s="250">
        <v>9.302325581395321</v>
      </c>
      <c r="BN243" s="250">
        <v>6.172839506172845</v>
      </c>
      <c r="BO243" s="250">
        <v>5.194805194805197</v>
      </c>
      <c r="BP243" s="250">
        <v>5.47945205479452</v>
      </c>
      <c r="BQ243" s="251">
        <v>1.388888888888884</v>
      </c>
      <c r="BR243" s="252">
        <v>0</v>
      </c>
      <c r="BS243" s="252">
        <v>4.347826086956519</v>
      </c>
      <c r="BT243" s="252">
        <v>6.153846153846154</v>
      </c>
      <c r="BU243" s="252">
        <v>6.557377049180335</v>
      </c>
      <c r="BV243" s="252">
        <v>1.666666666666661</v>
      </c>
      <c r="BW243" s="252">
        <v>0</v>
      </c>
      <c r="BX243" s="252">
        <v>0</v>
      </c>
      <c r="BY243" s="252">
        <v>0</v>
      </c>
      <c r="BZ243" s="252">
        <v>0</v>
      </c>
      <c r="CA243" s="253">
        <v>0</v>
      </c>
      <c r="CB243" s="250">
        <v>4.082488656733297</v>
      </c>
      <c r="CC243" s="250">
        <v>4.001557391814749</v>
      </c>
      <c r="CD243" t="s" s="116">
        <v>132</v>
      </c>
      <c r="CE243" s="254">
        <v>-4.971831847824909</v>
      </c>
      <c r="CF243" s="254">
        <v>11.5787299499279</v>
      </c>
      <c r="CG243" s="250">
        <v>65.70781416620048</v>
      </c>
      <c r="CH243" s="255">
        <v>0.7878000000000001</v>
      </c>
      <c r="CI243" s="256">
        <v>0.8665800000000001</v>
      </c>
      <c r="CJ243" s="257">
        <v>0.9099090000000002</v>
      </c>
      <c r="CK243" s="257">
        <v>0.9554044500000003</v>
      </c>
      <c r="CL243" s="258">
        <v>1.0031746725</v>
      </c>
      <c r="CM243" s="256">
        <v>4.522868122500001</v>
      </c>
      <c r="CN243" s="253">
        <v>15.35257339613035</v>
      </c>
      <c r="CO243" s="259">
        <v>0.98</v>
      </c>
      <c r="CP243" s="260">
        <v>25.7</v>
      </c>
      <c r="CQ243" s="261">
        <v>-6.4</v>
      </c>
      <c r="CR243" s="260">
        <v>4.5</v>
      </c>
      <c r="CS243" s="261">
        <v>5.4</v>
      </c>
    </row>
    <row r="244" ht="11.25" customHeight="1">
      <c r="A244" t="s" s="146">
        <v>1358</v>
      </c>
      <c r="B244" t="s" s="146">
        <v>1359</v>
      </c>
      <c r="C244" t="s" s="146">
        <v>128</v>
      </c>
      <c r="D244" s="267">
        <v>7</v>
      </c>
      <c r="E244" s="85">
        <v>477</v>
      </c>
      <c r="F244" t="s" s="151">
        <v>55</v>
      </c>
      <c r="G244" t="s" s="152">
        <v>55</v>
      </c>
      <c r="H244" s="496">
        <v>30.81</v>
      </c>
      <c r="I244" s="269">
        <v>3.505355404089582</v>
      </c>
      <c r="J244" s="270">
        <v>0.26</v>
      </c>
      <c r="K244" s="270">
        <v>0.27</v>
      </c>
      <c r="L244" s="269">
        <v>3.846153846153855</v>
      </c>
      <c r="M244" s="272">
        <v>42793</v>
      </c>
      <c r="N244" s="272">
        <v>42795</v>
      </c>
      <c r="O244" s="272">
        <v>42811</v>
      </c>
      <c r="P244" t="s" s="273">
        <v>318</v>
      </c>
      <c r="Q244" s="441"/>
      <c r="R244" s="271">
        <v>1.08</v>
      </c>
      <c r="S244" s="275">
        <v>48</v>
      </c>
      <c r="T244" s="276">
        <v>-15.25690238967783</v>
      </c>
      <c r="U244" s="269">
        <v>13.69333333333333</v>
      </c>
      <c r="V244" s="277">
        <v>12</v>
      </c>
      <c r="W244" s="268">
        <v>2.25</v>
      </c>
      <c r="X244" t="s" s="367">
        <v>143</v>
      </c>
      <c r="Y244" s="278">
        <v>2.74</v>
      </c>
      <c r="Z244" s="279">
        <v>1.18</v>
      </c>
      <c r="AA244" s="280">
        <v>7.5</v>
      </c>
      <c r="AB244" s="281">
        <v>-9.699999999999999</v>
      </c>
      <c r="AC244" t="s" s="568">
        <v>143</v>
      </c>
      <c r="AD244" s="283">
        <v>-1.3</v>
      </c>
      <c r="AE244" t="s" s="569">
        <v>143</v>
      </c>
      <c r="AF244" s="284">
        <v>1</v>
      </c>
      <c r="AG244" s="285">
        <v>70</v>
      </c>
      <c r="AH244" s="286">
        <v>11.1</v>
      </c>
      <c r="AI244" s="287">
        <v>0.73</v>
      </c>
      <c r="AJ244" t="s" s="368">
        <v>143</v>
      </c>
      <c r="AK244" t="s" s="368">
        <v>143</v>
      </c>
      <c r="AL244" s="290">
        <v>8.333333333333348</v>
      </c>
      <c r="AM244" s="290">
        <v>9.139288306110593</v>
      </c>
      <c r="AN244" s="290">
        <v>10.19722877214802</v>
      </c>
      <c r="AO244" s="291">
        <v>-0.5593245892406284</v>
      </c>
      <c r="AP244" s="288">
        <v>1.04</v>
      </c>
      <c r="AQ244" s="288">
        <v>0.96</v>
      </c>
      <c r="AR244" s="288">
        <v>0.88</v>
      </c>
      <c r="AS244" s="288">
        <v>0.8</v>
      </c>
      <c r="AT244" s="292"/>
      <c r="AU244" s="288">
        <v>0.72</v>
      </c>
      <c r="AV244" s="288">
        <v>0.64</v>
      </c>
      <c r="AW244" s="292"/>
      <c r="AX244" s="524">
        <v>0.5600000000000001</v>
      </c>
      <c r="AY244" s="403">
        <v>0.74</v>
      </c>
      <c r="AZ244" s="295">
        <v>1.3</v>
      </c>
      <c r="BA244" s="295">
        <v>1.19</v>
      </c>
      <c r="BB244" s="295">
        <v>1.1</v>
      </c>
      <c r="BC244" s="295">
        <v>1.02</v>
      </c>
      <c r="BD244" s="295">
        <v>0.9399999999999999</v>
      </c>
      <c r="BE244" s="295">
        <v>0.86</v>
      </c>
      <c r="BF244" s="295">
        <v>0.7</v>
      </c>
      <c r="BG244" s="426">
        <v>0</v>
      </c>
      <c r="BH244" s="426">
        <v>0</v>
      </c>
      <c r="BI244" s="494">
        <v>0</v>
      </c>
      <c r="BJ244" s="293">
        <v>13.45</v>
      </c>
      <c r="BK244" s="297">
        <v>8.333333333333348</v>
      </c>
      <c r="BL244" s="297">
        <v>9.090909090909083</v>
      </c>
      <c r="BM244" s="297">
        <v>9.999999999999986</v>
      </c>
      <c r="BN244" s="297">
        <v>11.11111111111112</v>
      </c>
      <c r="BO244" s="297">
        <v>12.5</v>
      </c>
      <c r="BP244" s="297">
        <v>14.28571428571428</v>
      </c>
      <c r="BQ244" s="298">
        <v>0</v>
      </c>
      <c r="BR244" s="299">
        <v>0</v>
      </c>
      <c r="BS244" s="299">
        <v>9.243697478991608</v>
      </c>
      <c r="BT244" s="299">
        <v>8.18181818181818</v>
      </c>
      <c r="BU244" s="299">
        <v>7.843137254901977</v>
      </c>
      <c r="BV244" s="299">
        <v>8.510638297872353</v>
      </c>
      <c r="BW244" s="299">
        <v>9.302325581395344</v>
      </c>
      <c r="BX244" s="299">
        <v>22.85714285714286</v>
      </c>
      <c r="BY244" s="299">
        <v>0</v>
      </c>
      <c r="BZ244" s="299">
        <v>0</v>
      </c>
      <c r="CA244" s="300">
        <v>0</v>
      </c>
      <c r="CB244" s="297">
        <v>7.72116632195236</v>
      </c>
      <c r="CC244" s="297">
        <v>6.02794782610853</v>
      </c>
      <c r="CD244" t="s" s="146">
        <v>132</v>
      </c>
      <c r="CE244" s="301">
        <v>0.009250842904263479</v>
      </c>
      <c r="CF244" s="301">
        <v>13.7025841762376</v>
      </c>
      <c r="CG244" s="297">
        <v>49.46063757044173</v>
      </c>
      <c r="CH244" s="302">
        <v>1.0504</v>
      </c>
      <c r="CI244" s="303">
        <v>1.081912</v>
      </c>
      <c r="CJ244" s="304">
        <v>1.11436936</v>
      </c>
      <c r="CK244" s="304">
        <v>1.1478004408</v>
      </c>
      <c r="CL244" s="305">
        <v>1.182234454024</v>
      </c>
      <c r="CM244" s="303">
        <v>5.576716254823999</v>
      </c>
      <c r="CN244" s="300">
        <v>18.10034487122363</v>
      </c>
      <c r="CO244" s="306">
        <v>0.33</v>
      </c>
      <c r="CP244" s="307">
        <v>27.7</v>
      </c>
      <c r="CQ244" s="308">
        <v>-2.2</v>
      </c>
      <c r="CR244" s="307">
        <v>7.7</v>
      </c>
      <c r="CS244" s="308">
        <v>12.5</v>
      </c>
    </row>
    <row r="245" ht="11.25" customHeight="1">
      <c r="A245" t="s" s="110">
        <v>269</v>
      </c>
      <c r="B245" t="s" s="110">
        <v>270</v>
      </c>
      <c r="C245" t="s" s="110">
        <v>181</v>
      </c>
      <c r="D245" s="174">
        <v>60</v>
      </c>
      <c r="E245" s="219">
        <v>7</v>
      </c>
      <c r="F245" t="s" s="118">
        <v>55</v>
      </c>
      <c r="G245" t="s" s="113">
        <v>55</v>
      </c>
      <c r="H245" s="176">
        <v>64.45999999999999</v>
      </c>
      <c r="I245" s="177">
        <v>2.978591374495811</v>
      </c>
      <c r="J245" s="311">
        <v>0.475</v>
      </c>
      <c r="K245" s="311">
        <v>0.48</v>
      </c>
      <c r="L245" s="180">
        <v>1.052631578947372</v>
      </c>
      <c r="M245" s="322">
        <v>42683</v>
      </c>
      <c r="N245" s="322">
        <v>42685</v>
      </c>
      <c r="O245" s="322">
        <v>42713</v>
      </c>
      <c r="P245" t="s" s="173">
        <v>271</v>
      </c>
      <c r="Q245" s="383"/>
      <c r="R245" s="180">
        <v>1.92</v>
      </c>
      <c r="S245" s="181">
        <v>76.19047619047619</v>
      </c>
      <c r="T245" s="182">
        <v>143.1393733028202</v>
      </c>
      <c r="U245" s="177">
        <v>25.57936507936508</v>
      </c>
      <c r="V245" s="183">
        <v>9</v>
      </c>
      <c r="W245" s="176">
        <v>2.52</v>
      </c>
      <c r="X245" s="176">
        <v>2.56</v>
      </c>
      <c r="Y245" s="184">
        <v>2.81</v>
      </c>
      <c r="Z245" s="185">
        <v>5.2</v>
      </c>
      <c r="AA245" t="s" s="513">
        <v>143</v>
      </c>
      <c r="AB245" s="187">
        <v>-33.9</v>
      </c>
      <c r="AC245" s="188">
        <v>11.43</v>
      </c>
      <c r="AD245" s="189">
        <v>-5.5</v>
      </c>
      <c r="AE245" s="189">
        <v>10</v>
      </c>
      <c r="AF245" s="190">
        <v>27</v>
      </c>
      <c r="AG245" s="191">
        <v>41435</v>
      </c>
      <c r="AH245" s="192">
        <v>0.5</v>
      </c>
      <c r="AI245" s="193">
        <v>0.65</v>
      </c>
      <c r="AJ245" t="s" s="338">
        <v>143</v>
      </c>
      <c r="AK245" s="195">
        <v>0.7842428466927833</v>
      </c>
      <c r="AL245" s="196">
        <v>1.061007957559679</v>
      </c>
      <c r="AM245" s="196">
        <v>4.695728695148671</v>
      </c>
      <c r="AN245" s="196">
        <v>5.829956054723295</v>
      </c>
      <c r="AO245" s="197">
        <v>7.433865771691384</v>
      </c>
      <c r="AP245" s="194">
        <v>1.905</v>
      </c>
      <c r="AQ245" s="194">
        <v>1.885</v>
      </c>
      <c r="AR245" s="194">
        <v>1.76</v>
      </c>
      <c r="AS245" s="194">
        <v>1.66</v>
      </c>
      <c r="AT245" s="199"/>
      <c r="AU245" s="194">
        <v>1.61</v>
      </c>
      <c r="AV245" s="194">
        <v>1.435</v>
      </c>
      <c r="AW245" s="199"/>
      <c r="AX245" s="200">
        <v>1.35</v>
      </c>
      <c r="AY245" s="201">
        <v>1.325</v>
      </c>
      <c r="AZ245" s="202">
        <v>1.23</v>
      </c>
      <c r="BA245" s="202">
        <v>1.0875</v>
      </c>
      <c r="BB245" s="202">
        <v>0.93</v>
      </c>
      <c r="BC245" s="202">
        <v>0.845</v>
      </c>
      <c r="BD245" s="202">
        <v>0.8075</v>
      </c>
      <c r="BE245" s="202">
        <v>0.7895000000000001</v>
      </c>
      <c r="BF245" s="202">
        <v>0.7785</v>
      </c>
      <c r="BG245" s="202">
        <v>0.7685</v>
      </c>
      <c r="BH245" s="202">
        <v>0.7284999999999999</v>
      </c>
      <c r="BI245" s="314">
        <v>0.6665</v>
      </c>
      <c r="BJ245" s="200">
        <v>21.5615</v>
      </c>
      <c r="BK245" s="205">
        <v>1.061007957559679</v>
      </c>
      <c r="BL245" s="205">
        <v>7.102272727272729</v>
      </c>
      <c r="BM245" s="205">
        <v>6.024096385542177</v>
      </c>
      <c r="BN245" s="205">
        <v>3.105590062111796</v>
      </c>
      <c r="BO245" s="205">
        <v>12.19512195121952</v>
      </c>
      <c r="BP245" s="205">
        <v>6.296296296296289</v>
      </c>
      <c r="BQ245" s="206">
        <v>1.886792452830188</v>
      </c>
      <c r="BR245" s="207">
        <v>7.72357723577235</v>
      </c>
      <c r="BS245" s="207">
        <v>13.10344827586207</v>
      </c>
      <c r="BT245" s="207">
        <v>16.93548387096773</v>
      </c>
      <c r="BU245" s="207">
        <v>10.05917159763314</v>
      </c>
      <c r="BV245" s="207">
        <v>4.643962848297201</v>
      </c>
      <c r="BW245" s="207">
        <v>2.279924002533229</v>
      </c>
      <c r="BX245" s="207">
        <v>1.412973667308948</v>
      </c>
      <c r="BY245" s="207">
        <v>1.301236174365639</v>
      </c>
      <c r="BZ245" s="207">
        <v>5.490734385724094</v>
      </c>
      <c r="CA245" s="208">
        <v>9.302325581395344</v>
      </c>
      <c r="CB245" s="205">
        <v>6.466118557217184</v>
      </c>
      <c r="CC245" s="205">
        <v>4.505762243048503</v>
      </c>
      <c r="CD245" t="s" s="110">
        <v>137</v>
      </c>
      <c r="CE245" s="209">
        <v>-16.77081765014597</v>
      </c>
      <c r="CF245" s="209">
        <v>8.808547429219107</v>
      </c>
      <c r="CG245" s="205">
        <v>62.35267018065967</v>
      </c>
      <c r="CH245" s="315">
        <v>1.92405</v>
      </c>
      <c r="CI245" s="211">
        <v>2.116455</v>
      </c>
      <c r="CJ245" s="212">
        <v>2.328100500000001</v>
      </c>
      <c r="CK245" s="212">
        <v>2.560910550000001</v>
      </c>
      <c r="CL245" s="210">
        <v>2.817001605000001</v>
      </c>
      <c r="CM245" s="211">
        <v>11.746517655</v>
      </c>
      <c r="CN245" s="208">
        <v>18.22295633726343</v>
      </c>
      <c r="CO245" s="213">
        <v>1.24</v>
      </c>
      <c r="CP245" s="214">
        <v>30.5</v>
      </c>
      <c r="CQ245" s="215">
        <v>-4.9</v>
      </c>
      <c r="CR245" s="216">
        <v>3</v>
      </c>
      <c r="CS245" s="217">
        <v>6.6</v>
      </c>
    </row>
    <row r="246" ht="11.25" customHeight="1">
      <c r="A246" t="s" s="227">
        <v>670</v>
      </c>
      <c r="B246" t="s" s="116">
        <v>671</v>
      </c>
      <c r="C246" t="s" s="116">
        <v>220</v>
      </c>
      <c r="D246" s="218">
        <v>21</v>
      </c>
      <c r="E246" s="219">
        <v>148</v>
      </c>
      <c r="F246" t="s" s="220">
        <v>55</v>
      </c>
      <c r="G246" t="s" s="221">
        <v>55</v>
      </c>
      <c r="H246" s="222">
        <v>38.46</v>
      </c>
      <c r="I246" s="223">
        <v>4.136583463338534</v>
      </c>
      <c r="J246" s="318">
        <v>0.3673999999999999</v>
      </c>
      <c r="K246" s="318">
        <v>0.3977325</v>
      </c>
      <c r="L246" s="223">
        <v>8.25598802395211</v>
      </c>
      <c r="M246" s="323">
        <v>42684</v>
      </c>
      <c r="N246" s="323">
        <v>42689</v>
      </c>
      <c r="O246" s="323">
        <v>42705</v>
      </c>
      <c r="P246" t="s" s="227">
        <v>147</v>
      </c>
      <c r="Q246" t="s" s="227">
        <v>600</v>
      </c>
      <c r="R246" s="225">
        <v>1.59093</v>
      </c>
      <c r="S246" s="228">
        <v>148.685046728972</v>
      </c>
      <c r="T246" s="229">
        <v>57.86425021304571</v>
      </c>
      <c r="U246" s="223">
        <v>35.94392523364486</v>
      </c>
      <c r="V246" s="230">
        <v>12</v>
      </c>
      <c r="W246" s="222">
        <v>1.07</v>
      </c>
      <c r="X246" s="222">
        <v>5.39</v>
      </c>
      <c r="Y246" s="231">
        <v>2.01</v>
      </c>
      <c r="Z246" s="232">
        <v>1.56</v>
      </c>
      <c r="AA246" s="233">
        <v>5.5</v>
      </c>
      <c r="AB246" s="396">
        <v>-10.2</v>
      </c>
      <c r="AC246" s="235">
        <v>26.22</v>
      </c>
      <c r="AD246" s="236">
        <v>6.9</v>
      </c>
      <c r="AE246" s="236">
        <v>6.65</v>
      </c>
      <c r="AF246" s="237">
        <v>9</v>
      </c>
      <c r="AG246" s="238">
        <v>62596</v>
      </c>
      <c r="AH246" s="239">
        <v>9.199999999999999</v>
      </c>
      <c r="AI246" s="240">
        <v>1.3</v>
      </c>
      <c r="AJ246" s="241">
        <v>1.442320376998532</v>
      </c>
      <c r="AK246" s="242">
        <v>0.827466883061396</v>
      </c>
      <c r="AL246" s="243">
        <v>8.25598802395211</v>
      </c>
      <c r="AM246" s="243">
        <v>8.77878413089852</v>
      </c>
      <c r="AN246" s="243">
        <v>9.952010601289874</v>
      </c>
      <c r="AO246" s="244">
        <v>12.02708024334487</v>
      </c>
      <c r="AP246" s="241">
        <v>1.59093</v>
      </c>
      <c r="AQ246" s="241">
        <v>1.4696</v>
      </c>
      <c r="AR246" s="241">
        <v>1.268</v>
      </c>
      <c r="AS246" s="241">
        <v>1.236</v>
      </c>
      <c r="AT246" s="245"/>
      <c r="AU246" s="241">
        <v>1.131</v>
      </c>
      <c r="AV246" s="241">
        <v>0.99</v>
      </c>
      <c r="AW246" s="245"/>
      <c r="AX246" s="246">
        <v>0.824</v>
      </c>
      <c r="AY246" s="247">
        <v>0.651</v>
      </c>
      <c r="AZ246" s="248">
        <v>0.6245000000000001</v>
      </c>
      <c r="BA246" s="248">
        <v>0.579</v>
      </c>
      <c r="BB246" s="248">
        <v>0.511</v>
      </c>
      <c r="BC246" s="248">
        <v>0.4715</v>
      </c>
      <c r="BD246" s="248">
        <v>0.458</v>
      </c>
      <c r="BE246" s="248">
        <v>0.415</v>
      </c>
      <c r="BF246" s="248">
        <v>0.38</v>
      </c>
      <c r="BG246" s="248">
        <v>0.35</v>
      </c>
      <c r="BH246" s="248">
        <v>0.323</v>
      </c>
      <c r="BI246" s="249">
        <v>0.298875</v>
      </c>
      <c r="BJ246" s="246">
        <v>13.571405</v>
      </c>
      <c r="BK246" s="250">
        <v>8.25598802395211</v>
      </c>
      <c r="BL246" s="250">
        <v>15.89905362776023</v>
      </c>
      <c r="BM246" s="250">
        <v>2.588996763754037</v>
      </c>
      <c r="BN246" s="250">
        <v>9.283819628647215</v>
      </c>
      <c r="BO246" s="250">
        <v>14.24242424242424</v>
      </c>
      <c r="BP246" s="250">
        <v>20.14563106796117</v>
      </c>
      <c r="BQ246" s="251">
        <v>26.57450076804915</v>
      </c>
      <c r="BR246" s="252">
        <v>4.243394715772619</v>
      </c>
      <c r="BS246" s="252">
        <v>7.858376511226273</v>
      </c>
      <c r="BT246" s="252">
        <v>13.30724070450098</v>
      </c>
      <c r="BU246" s="252">
        <v>8.377518557794271</v>
      </c>
      <c r="BV246" s="252">
        <v>2.947598253275108</v>
      </c>
      <c r="BW246" s="252">
        <v>10.36144578313254</v>
      </c>
      <c r="BX246" s="252">
        <v>9.210526315789469</v>
      </c>
      <c r="BY246" s="252">
        <v>8.571428571428585</v>
      </c>
      <c r="BZ246" s="252">
        <v>8.359133126934971</v>
      </c>
      <c r="CA246" s="253">
        <v>8.071936428272686</v>
      </c>
      <c r="CB246" s="250">
        <v>10.48817724062798</v>
      </c>
      <c r="CC246" s="250">
        <v>5.916613144700452</v>
      </c>
      <c r="CD246" t="s" s="116">
        <v>222</v>
      </c>
      <c r="CE246" s="254">
        <v>-21.85533116901645</v>
      </c>
      <c r="CF246" s="254">
        <v>14.08859406462841</v>
      </c>
      <c r="CG246" s="250">
        <v>66.30199286668181</v>
      </c>
      <c r="CH246" s="255">
        <v>1.6068393</v>
      </c>
      <c r="CI246" s="256">
        <v>1.76752323</v>
      </c>
      <c r="CJ246" s="257">
        <v>1.885063524795</v>
      </c>
      <c r="CK246" s="257">
        <v>2.010420249193867</v>
      </c>
      <c r="CL246" s="258">
        <v>2.144113195765259</v>
      </c>
      <c r="CM246" s="256">
        <v>9.413959499754126</v>
      </c>
      <c r="CN246" s="253">
        <v>24.47727379031234</v>
      </c>
      <c r="CO246" s="259">
        <v>0.66</v>
      </c>
      <c r="CP246" s="260">
        <v>2.9</v>
      </c>
      <c r="CQ246" s="261">
        <v>-13.6</v>
      </c>
      <c r="CR246" s="260">
        <v>-5.3</v>
      </c>
      <c r="CS246" s="261">
        <v>-6</v>
      </c>
    </row>
    <row r="247" ht="11.25" customHeight="1">
      <c r="A247" t="s" s="227">
        <v>672</v>
      </c>
      <c r="B247" t="s" s="116">
        <v>673</v>
      </c>
      <c r="C247" t="s" s="227">
        <v>674</v>
      </c>
      <c r="D247" s="218">
        <v>12</v>
      </c>
      <c r="E247" s="219">
        <v>306</v>
      </c>
      <c r="F247" t="s" s="220">
        <v>129</v>
      </c>
      <c r="G247" t="s" s="221">
        <v>129</v>
      </c>
      <c r="H247" s="493">
        <v>17.75</v>
      </c>
      <c r="I247" s="223">
        <v>6.647887323943662</v>
      </c>
      <c r="J247" s="224">
        <v>0.285</v>
      </c>
      <c r="K247" s="224">
        <v>0.295</v>
      </c>
      <c r="L247" s="223">
        <v>3.508771929824572</v>
      </c>
      <c r="M247" s="226">
        <v>43045</v>
      </c>
      <c r="N247" s="226">
        <v>43046</v>
      </c>
      <c r="O247" s="226">
        <v>43059</v>
      </c>
      <c r="P247" t="s" s="227">
        <v>515</v>
      </c>
      <c r="Q247" s="316"/>
      <c r="R247" s="225">
        <v>1.18</v>
      </c>
      <c r="S247" s="228">
        <v>115.6862745098039</v>
      </c>
      <c r="T247" t="s" s="361">
        <v>143</v>
      </c>
      <c r="U247" s="223">
        <v>17.40196078431373</v>
      </c>
      <c r="V247" s="230">
        <v>12</v>
      </c>
      <c r="W247" s="222">
        <v>1.02</v>
      </c>
      <c r="X247" s="222">
        <v>1.34</v>
      </c>
      <c r="Y247" s="231">
        <v>0.47</v>
      </c>
      <c r="Z247" t="s" s="514">
        <v>143</v>
      </c>
      <c r="AA247" s="642">
        <v>-52.9</v>
      </c>
      <c r="AB247" s="234">
        <v>-17.2</v>
      </c>
      <c r="AC247" s="235">
        <v>60.46</v>
      </c>
      <c r="AD247" s="236">
        <v>21.3</v>
      </c>
      <c r="AE247" s="236">
        <v>13</v>
      </c>
      <c r="AF247" s="237">
        <v>9</v>
      </c>
      <c r="AG247" s="238">
        <v>18126</v>
      </c>
      <c r="AH247" s="239">
        <v>27.2</v>
      </c>
      <c r="AI247" t="s" s="416">
        <v>143</v>
      </c>
      <c r="AJ247" s="241">
        <v>0.6655963379936474</v>
      </c>
      <c r="AK247" s="242">
        <v>0.6356823564522694</v>
      </c>
      <c r="AL247" s="243">
        <v>11.76470588235292</v>
      </c>
      <c r="AM247" s="243">
        <v>20.47959765542382</v>
      </c>
      <c r="AN247" s="243">
        <v>14.17720199926469</v>
      </c>
      <c r="AO247" s="244">
        <v>22.30233678088436</v>
      </c>
      <c r="AP247" s="321">
        <v>1.14</v>
      </c>
      <c r="AQ247" s="241">
        <v>1.02</v>
      </c>
      <c r="AR247" s="241">
        <v>0.7494999999999999</v>
      </c>
      <c r="AS247" s="241">
        <v>0.651875</v>
      </c>
      <c r="AT247" s="245"/>
      <c r="AU247" s="321">
        <v>0.625</v>
      </c>
      <c r="AV247" s="241">
        <v>0.5875</v>
      </c>
      <c r="AW247" s="245"/>
      <c r="AX247" s="246">
        <v>0.54</v>
      </c>
      <c r="AY247" s="247">
        <v>0.52625</v>
      </c>
      <c r="AZ247" s="248">
        <v>0.4875</v>
      </c>
      <c r="BA247" s="248">
        <v>0.36475</v>
      </c>
      <c r="BB247" s="248">
        <v>0.15225</v>
      </c>
      <c r="BC247" s="317">
        <v>0</v>
      </c>
      <c r="BD247" s="317">
        <v>0</v>
      </c>
      <c r="BE247" s="317">
        <v>0</v>
      </c>
      <c r="BF247" s="317">
        <v>0</v>
      </c>
      <c r="BG247" s="317">
        <v>0</v>
      </c>
      <c r="BH247" s="317">
        <v>0</v>
      </c>
      <c r="BI247" s="401">
        <v>0</v>
      </c>
      <c r="BJ247" s="246">
        <v>6.844625000000001</v>
      </c>
      <c r="BK247" s="250">
        <v>11.76470588235292</v>
      </c>
      <c r="BL247" s="250">
        <v>36.09072715143431</v>
      </c>
      <c r="BM247" s="250">
        <v>14.97603068072866</v>
      </c>
      <c r="BN247" s="250">
        <v>4.299999999999993</v>
      </c>
      <c r="BO247" s="250">
        <v>6.382978723404253</v>
      </c>
      <c r="BP247" s="250">
        <v>8.796296296296301</v>
      </c>
      <c r="BQ247" s="251">
        <v>2.612826603325424</v>
      </c>
      <c r="BR247" s="252">
        <v>7.948717948717943</v>
      </c>
      <c r="BS247" s="252">
        <v>33.65318711446194</v>
      </c>
      <c r="BT247" s="252">
        <v>139.5730706075534</v>
      </c>
      <c r="BU247" s="252">
        <v>0</v>
      </c>
      <c r="BV247" s="252">
        <v>0</v>
      </c>
      <c r="BW247" s="252">
        <v>0</v>
      </c>
      <c r="BX247" s="252">
        <v>0</v>
      </c>
      <c r="BY247" s="252">
        <v>0</v>
      </c>
      <c r="BZ247" s="252">
        <v>0</v>
      </c>
      <c r="CA247" s="253">
        <v>0</v>
      </c>
      <c r="CB247" s="250">
        <v>15.65285535342795</v>
      </c>
      <c r="CC247" s="250">
        <v>32.82737709791844</v>
      </c>
      <c r="CD247" t="s" s="116">
        <v>222</v>
      </c>
      <c r="CE247" s="254">
        <v>3.423128538894627</v>
      </c>
      <c r="CF247" s="254">
        <v>20.82508932320835</v>
      </c>
      <c r="CG247" s="250">
        <v>64.24418988648091</v>
      </c>
      <c r="CH247" s="255">
        <v>1.1514</v>
      </c>
      <c r="CI247" s="256">
        <v>1.26654</v>
      </c>
      <c r="CJ247" s="257">
        <v>1.393194</v>
      </c>
      <c r="CK247" s="257">
        <v>1.5325134</v>
      </c>
      <c r="CL247" s="258">
        <v>1.68576474</v>
      </c>
      <c r="CM247" s="256">
        <v>7.029412140000001</v>
      </c>
      <c r="CN247" s="253">
        <v>39.60232191549296</v>
      </c>
      <c r="CO247" s="259">
        <v>1.91</v>
      </c>
      <c r="CP247" s="260">
        <v>28.9</v>
      </c>
      <c r="CQ247" s="261">
        <v>-11.5</v>
      </c>
      <c r="CR247" s="262">
        <v>1.9</v>
      </c>
      <c r="CS247" s="263">
        <v>-1</v>
      </c>
    </row>
    <row r="248" ht="11.25" customHeight="1">
      <c r="A248" t="s" s="116">
        <v>675</v>
      </c>
      <c r="B248" t="s" s="116">
        <v>676</v>
      </c>
      <c r="C248" t="s" s="227">
        <v>588</v>
      </c>
      <c r="D248" s="218">
        <v>16</v>
      </c>
      <c r="E248" s="219">
        <v>197</v>
      </c>
      <c r="F248" t="s" s="220">
        <v>129</v>
      </c>
      <c r="G248" t="s" s="221">
        <v>129</v>
      </c>
      <c r="H248" s="493">
        <v>17.41</v>
      </c>
      <c r="I248" s="223">
        <v>12.98104537622056</v>
      </c>
      <c r="J248" s="224">
        <v>0.55</v>
      </c>
      <c r="K248" s="224">
        <v>0.5649999999999999</v>
      </c>
      <c r="L248" s="223">
        <v>2.727272727272712</v>
      </c>
      <c r="M248" s="226">
        <v>43045</v>
      </c>
      <c r="N248" s="226">
        <v>43046</v>
      </c>
      <c r="O248" s="226">
        <v>43053</v>
      </c>
      <c r="P248" t="s" s="227">
        <v>677</v>
      </c>
      <c r="Q248" t="s" s="117">
        <v>678</v>
      </c>
      <c r="R248" s="225">
        <v>2.26</v>
      </c>
      <c r="S248" s="228">
        <v>513.6363636363636</v>
      </c>
      <c r="T248" s="229">
        <v>10.95089458900729</v>
      </c>
      <c r="U248" s="223">
        <v>39.56818181818182</v>
      </c>
      <c r="V248" s="230">
        <v>12</v>
      </c>
      <c r="W248" s="222">
        <v>0.44</v>
      </c>
      <c r="X248" t="s" s="399">
        <v>143</v>
      </c>
      <c r="Y248" s="231">
        <v>1.06</v>
      </c>
      <c r="Z248" s="232">
        <v>0.7</v>
      </c>
      <c r="AA248" s="233">
        <v>0.8</v>
      </c>
      <c r="AB248" s="234">
        <v>144.9</v>
      </c>
      <c r="AC248" s="235">
        <v>65.98</v>
      </c>
      <c r="AD248" s="236">
        <v>-4.3</v>
      </c>
      <c r="AE248" s="236">
        <v>-0.6</v>
      </c>
      <c r="AF248" s="237">
        <v>12</v>
      </c>
      <c r="AG248" s="238">
        <v>19631</v>
      </c>
      <c r="AH248" s="239">
        <v>0.4</v>
      </c>
      <c r="AI248" s="240">
        <v>1.31</v>
      </c>
      <c r="AJ248" t="s" s="265">
        <v>143</v>
      </c>
      <c r="AK248" s="242">
        <v>1.344782534787893</v>
      </c>
      <c r="AL248" s="243">
        <v>15.33527696793002</v>
      </c>
      <c r="AM248" s="243">
        <v>19.00089489486305</v>
      </c>
      <c r="AN248" s="243">
        <v>19.69792473322869</v>
      </c>
      <c r="AO248" s="244">
        <v>14.64766549510219</v>
      </c>
      <c r="AP248" s="241">
        <v>1.978</v>
      </c>
      <c r="AQ248" s="241">
        <v>1.715</v>
      </c>
      <c r="AR248" s="241">
        <v>1.4265</v>
      </c>
      <c r="AS248" s="241">
        <v>1.17375</v>
      </c>
      <c r="AT248" s="245"/>
      <c r="AU248" s="241">
        <v>0.9175</v>
      </c>
      <c r="AV248" s="241">
        <v>0.804995</v>
      </c>
      <c r="AW248" s="245"/>
      <c r="AX248" s="246">
        <v>0.7524999999999999</v>
      </c>
      <c r="AY248" s="247">
        <v>0.6850000000000001</v>
      </c>
      <c r="AZ248" s="248">
        <v>0.6108333333333333</v>
      </c>
      <c r="BA248" s="248">
        <v>0.5541666666666667</v>
      </c>
      <c r="BB248" s="248">
        <v>0.5041666666666667</v>
      </c>
      <c r="BC248" s="248">
        <v>0.4291666666666667</v>
      </c>
      <c r="BD248" s="248">
        <v>0.3866666666666667</v>
      </c>
      <c r="BE248" s="248">
        <v>0.33125</v>
      </c>
      <c r="BF248" s="248">
        <v>0.1933333333333333</v>
      </c>
      <c r="BG248" s="317">
        <v>0</v>
      </c>
      <c r="BH248" s="317">
        <v>0</v>
      </c>
      <c r="BI248" s="401">
        <v>0</v>
      </c>
      <c r="BJ248" s="246">
        <v>12.46282833333334</v>
      </c>
      <c r="BK248" s="250">
        <v>15.33527696793002</v>
      </c>
      <c r="BL248" s="250">
        <v>20.22432527164391</v>
      </c>
      <c r="BM248" s="250">
        <v>21.53354632587858</v>
      </c>
      <c r="BN248" s="250">
        <v>27.92915531335152</v>
      </c>
      <c r="BO248" s="250">
        <v>13.97586320411928</v>
      </c>
      <c r="BP248" s="250">
        <v>6.976079734219276</v>
      </c>
      <c r="BQ248" s="251">
        <v>9.85401459854014</v>
      </c>
      <c r="BR248" s="252">
        <v>12.14188267394272</v>
      </c>
      <c r="BS248" s="252">
        <v>10.22556390977443</v>
      </c>
      <c r="BT248" s="252">
        <v>9.917355371900838</v>
      </c>
      <c r="BU248" s="252">
        <v>17.4757281553398</v>
      </c>
      <c r="BV248" s="252">
        <v>10.99137931034484</v>
      </c>
      <c r="BW248" s="252">
        <v>16.72955974842767</v>
      </c>
      <c r="BX248" s="252">
        <v>71.33620689655172</v>
      </c>
      <c r="BY248" s="252">
        <v>0</v>
      </c>
      <c r="BZ248" s="252">
        <v>0</v>
      </c>
      <c r="CA248" s="253">
        <v>0</v>
      </c>
      <c r="CB248" s="250">
        <v>15.5674080871744</v>
      </c>
      <c r="CC248" s="250">
        <v>15.81966685622834</v>
      </c>
      <c r="CD248" t="s" s="116">
        <v>222</v>
      </c>
      <c r="CE248" s="254">
        <v>-6.889211708732567</v>
      </c>
      <c r="CF248" s="254">
        <v>32.67897010944925</v>
      </c>
      <c r="CG248" s="250">
        <v>63.47681818181817</v>
      </c>
      <c r="CH248" s="255">
        <v>2.1758</v>
      </c>
      <c r="CI248" s="256">
        <v>2.393380000000001</v>
      </c>
      <c r="CJ248" s="257">
        <v>2.417313800000001</v>
      </c>
      <c r="CK248" s="257">
        <v>2.441486938000001</v>
      </c>
      <c r="CL248" s="258">
        <v>2.465901807380001</v>
      </c>
      <c r="CM248" s="256">
        <v>11.893882545380</v>
      </c>
      <c r="CN248" s="253">
        <v>68.31638452257324</v>
      </c>
      <c r="CO248" s="259">
        <v>1</v>
      </c>
      <c r="CP248" s="260">
        <v>8.4</v>
      </c>
      <c r="CQ248" s="261">
        <v>-37.8</v>
      </c>
      <c r="CR248" s="260">
        <v>-5</v>
      </c>
      <c r="CS248" s="261">
        <v>-19.6</v>
      </c>
    </row>
    <row r="249" ht="11.25" customHeight="1">
      <c r="A249" t="s" s="273">
        <v>679</v>
      </c>
      <c r="B249" t="s" s="146">
        <v>680</v>
      </c>
      <c r="C249" t="s" s="146">
        <v>681</v>
      </c>
      <c r="D249" s="267">
        <v>10</v>
      </c>
      <c r="E249" s="219">
        <v>320</v>
      </c>
      <c r="F249" t="s" s="151">
        <v>129</v>
      </c>
      <c r="G249" t="s" s="152">
        <v>129</v>
      </c>
      <c r="H249" s="496">
        <v>23.08</v>
      </c>
      <c r="I249" s="269">
        <v>0.7365684575389949</v>
      </c>
      <c r="J249" s="270">
        <v>0.04</v>
      </c>
      <c r="K249" s="270">
        <v>0.0425</v>
      </c>
      <c r="L249" s="269">
        <v>6.25</v>
      </c>
      <c r="M249" s="380">
        <v>42732</v>
      </c>
      <c r="N249" s="380">
        <v>42735</v>
      </c>
      <c r="O249" s="380">
        <v>42766</v>
      </c>
      <c r="P249" t="s" s="273">
        <v>197</v>
      </c>
      <c r="Q249" s="508"/>
      <c r="R249" s="271">
        <v>0.17</v>
      </c>
      <c r="S249" s="275">
        <v>20</v>
      </c>
      <c r="T249" s="276">
        <v>74.38834283760785</v>
      </c>
      <c r="U249" s="269">
        <v>27.15294117647059</v>
      </c>
      <c r="V249" s="277">
        <v>12</v>
      </c>
      <c r="W249" s="268">
        <v>0.85</v>
      </c>
      <c r="X249" s="268">
        <v>1.81</v>
      </c>
      <c r="Y249" s="278">
        <v>0.65</v>
      </c>
      <c r="Z249" s="279">
        <v>2.52</v>
      </c>
      <c r="AA249" s="280">
        <v>9.800000000000001</v>
      </c>
      <c r="AB249" s="281">
        <v>-9.699999999999999</v>
      </c>
      <c r="AC249" s="282">
        <v>9.199999999999999</v>
      </c>
      <c r="AD249" s="283">
        <v>-2.8</v>
      </c>
      <c r="AE249" s="283">
        <v>15</v>
      </c>
      <c r="AF249" s="284">
        <v>7</v>
      </c>
      <c r="AG249" s="285">
        <v>1144</v>
      </c>
      <c r="AH249" s="286">
        <v>1</v>
      </c>
      <c r="AI249" s="287">
        <v>0.63</v>
      </c>
      <c r="AJ249" t="s" s="502">
        <v>143</v>
      </c>
      <c r="AK249" t="s" s="368">
        <v>143</v>
      </c>
      <c r="AL249" s="290">
        <v>6.666666666666665</v>
      </c>
      <c r="AM249" s="290">
        <v>29.54332488972775</v>
      </c>
      <c r="AN249" s="290">
        <v>20.77002526913332</v>
      </c>
      <c r="AO249" t="s" s="368">
        <v>143</v>
      </c>
      <c r="AP249" s="288">
        <v>0.16</v>
      </c>
      <c r="AQ249" s="288">
        <v>0.15</v>
      </c>
      <c r="AR249" s="288">
        <v>0.10819</v>
      </c>
      <c r="AS249" s="288">
        <v>0.07359950000000001</v>
      </c>
      <c r="AT249" s="292"/>
      <c r="AU249" s="288">
        <v>0.067938</v>
      </c>
      <c r="AV249" s="288">
        <v>0.06227650000000001</v>
      </c>
      <c r="AW249" s="292"/>
      <c r="AX249" s="293">
        <v>0.05661500000000001</v>
      </c>
      <c r="AY249" s="294">
        <v>0.0509535</v>
      </c>
      <c r="AZ249" s="295">
        <v>0.04529200000000001</v>
      </c>
      <c r="BA249" s="426">
        <v>0</v>
      </c>
      <c r="BB249" s="426">
        <v>0</v>
      </c>
      <c r="BC249" s="426">
        <v>0</v>
      </c>
      <c r="BD249" s="426">
        <v>0</v>
      </c>
      <c r="BE249" s="426">
        <v>0</v>
      </c>
      <c r="BF249" s="426">
        <v>0</v>
      </c>
      <c r="BG249" s="426">
        <v>0</v>
      </c>
      <c r="BH249" s="426">
        <v>0</v>
      </c>
      <c r="BI249" s="494">
        <v>0</v>
      </c>
      <c r="BJ249" s="293">
        <v>0.7748644999999998</v>
      </c>
      <c r="BK249" s="297">
        <v>6.666666666666665</v>
      </c>
      <c r="BL249" s="297">
        <v>38.64497643035399</v>
      </c>
      <c r="BM249" s="297">
        <v>46.99828123832361</v>
      </c>
      <c r="BN249" s="297">
        <v>8.333333333333348</v>
      </c>
      <c r="BO249" s="297">
        <v>9.090909090909083</v>
      </c>
      <c r="BP249" s="297">
        <v>10</v>
      </c>
      <c r="BQ249" s="298">
        <v>11.11111111111112</v>
      </c>
      <c r="BR249" s="299">
        <v>12.5</v>
      </c>
      <c r="BS249" s="299">
        <v>0</v>
      </c>
      <c r="BT249" s="299">
        <v>0</v>
      </c>
      <c r="BU249" s="299">
        <v>0</v>
      </c>
      <c r="BV249" s="299">
        <v>0</v>
      </c>
      <c r="BW249" s="299">
        <v>0</v>
      </c>
      <c r="BX249" s="299">
        <v>0</v>
      </c>
      <c r="BY249" s="299">
        <v>0</v>
      </c>
      <c r="BZ249" s="299">
        <v>0</v>
      </c>
      <c r="CA249" s="300">
        <v>0</v>
      </c>
      <c r="CB249" s="297">
        <v>8.432075168864577</v>
      </c>
      <c r="CC249" s="297">
        <v>13.43790685657815</v>
      </c>
      <c r="CD249" t="s" s="146">
        <v>188</v>
      </c>
      <c r="CE249" s="301">
        <v>-5.646347449798274</v>
      </c>
      <c r="CF249" s="301">
        <v>21.50659372667231</v>
      </c>
      <c r="CG249" s="297">
        <v>65.07907680011857</v>
      </c>
      <c r="CH249" s="302">
        <v>0.1616</v>
      </c>
      <c r="CI249" s="303">
        <v>0.1764672</v>
      </c>
      <c r="CJ249" s="304">
        <v>0.19411392</v>
      </c>
      <c r="CK249" s="304">
        <v>0.2135253120000001</v>
      </c>
      <c r="CL249" s="305">
        <v>0.2348778432000001</v>
      </c>
      <c r="CM249" s="303">
        <v>0.9805842752000001</v>
      </c>
      <c r="CN249" s="300">
        <v>4.248632041594455</v>
      </c>
      <c r="CO249" s="306">
        <v>0.87</v>
      </c>
      <c r="CP249" s="307">
        <v>39.8</v>
      </c>
      <c r="CQ249" s="308">
        <v>-3.1</v>
      </c>
      <c r="CR249" s="309">
        <v>7.4</v>
      </c>
      <c r="CS249" s="310">
        <v>14.5</v>
      </c>
    </row>
    <row r="250" ht="11.25" customHeight="1">
      <c r="A250" t="s" s="173">
        <v>682</v>
      </c>
      <c r="B250" t="s" s="110">
        <v>683</v>
      </c>
      <c r="C250" t="s" s="110">
        <v>128</v>
      </c>
      <c r="D250" s="174">
        <v>23</v>
      </c>
      <c r="E250" s="219">
        <v>132</v>
      </c>
      <c r="F250" t="s" s="118">
        <v>55</v>
      </c>
      <c r="G250" t="s" s="113">
        <v>129</v>
      </c>
      <c r="H250" s="495">
        <v>36.1</v>
      </c>
      <c r="I250" s="177">
        <v>1.49584487534626</v>
      </c>
      <c r="J250" s="311">
        <v>0.13</v>
      </c>
      <c r="K250" s="311">
        <v>0.135</v>
      </c>
      <c r="L250" s="177">
        <v>3.846153846153855</v>
      </c>
      <c r="M250" s="179">
        <v>42772</v>
      </c>
      <c r="N250" s="179">
        <v>42774</v>
      </c>
      <c r="O250" s="179">
        <v>42795</v>
      </c>
      <c r="P250" t="s" s="173">
        <v>147</v>
      </c>
      <c r="Q250" s="84"/>
      <c r="R250" s="180">
        <v>0.54</v>
      </c>
      <c r="S250" s="181">
        <v>29.03225806451613</v>
      </c>
      <c r="T250" s="182">
        <v>25.98382251876494</v>
      </c>
      <c r="U250" s="177">
        <v>19.40860215053764</v>
      </c>
      <c r="V250" s="183">
        <v>12</v>
      </c>
      <c r="W250" s="176">
        <v>1.86</v>
      </c>
      <c r="X250" t="s" s="369">
        <v>143</v>
      </c>
      <c r="Y250" s="184">
        <v>4.15</v>
      </c>
      <c r="Z250" s="185">
        <v>1.84</v>
      </c>
      <c r="AA250" s="186">
        <v>9.1</v>
      </c>
      <c r="AB250" s="187">
        <v>9.300000000000001</v>
      </c>
      <c r="AC250" t="s" s="425">
        <v>143</v>
      </c>
      <c r="AD250" s="189">
        <v>8</v>
      </c>
      <c r="AE250" t="s" s="392">
        <v>143</v>
      </c>
      <c r="AF250" s="190">
        <v>0</v>
      </c>
      <c r="AG250" s="393">
        <v>418</v>
      </c>
      <c r="AH250" s="192">
        <v>11.1</v>
      </c>
      <c r="AI250" s="193">
        <v>0.06</v>
      </c>
      <c r="AJ250" s="194">
        <v>0.545502839380449</v>
      </c>
      <c r="AK250" s="195">
        <v>0.6833720906315595</v>
      </c>
      <c r="AL250" s="196">
        <v>4</v>
      </c>
      <c r="AM250" s="196">
        <v>4.171400751029397</v>
      </c>
      <c r="AN250" s="196">
        <v>4.364022715043592</v>
      </c>
      <c r="AO250" s="197">
        <v>6.386012503101268</v>
      </c>
      <c r="AP250" s="194">
        <v>0.52</v>
      </c>
      <c r="AQ250" s="194">
        <v>0.5</v>
      </c>
      <c r="AR250" s="194">
        <v>0.48</v>
      </c>
      <c r="AS250" s="194">
        <v>0.46</v>
      </c>
      <c r="AT250" s="199"/>
      <c r="AU250" s="194">
        <v>0.44</v>
      </c>
      <c r="AV250" s="194">
        <v>0.42</v>
      </c>
      <c r="AW250" s="199"/>
      <c r="AX250" s="200">
        <v>0.4</v>
      </c>
      <c r="AY250" s="201">
        <v>0.38</v>
      </c>
      <c r="AZ250" s="202">
        <v>0.36</v>
      </c>
      <c r="BA250" s="202">
        <v>0.32</v>
      </c>
      <c r="BB250" s="202">
        <v>0.28</v>
      </c>
      <c r="BC250" s="202">
        <v>0.24</v>
      </c>
      <c r="BD250" s="202">
        <v>0.215</v>
      </c>
      <c r="BE250" s="202">
        <v>0.19</v>
      </c>
      <c r="BF250" s="202">
        <v>0.165</v>
      </c>
      <c r="BG250" s="202">
        <v>0.1438</v>
      </c>
      <c r="BH250" s="202">
        <v>0.125</v>
      </c>
      <c r="BI250" s="314">
        <v>0.105</v>
      </c>
      <c r="BJ250" s="200">
        <v>5.7438</v>
      </c>
      <c r="BK250" s="205">
        <v>4</v>
      </c>
      <c r="BL250" s="205">
        <v>4.166666666666674</v>
      </c>
      <c r="BM250" s="205">
        <v>4.347826086956519</v>
      </c>
      <c r="BN250" s="205">
        <v>4.545454545454541</v>
      </c>
      <c r="BO250" s="205">
        <v>4.761904761904767</v>
      </c>
      <c r="BP250" s="205">
        <v>4.999999999999982</v>
      </c>
      <c r="BQ250" s="206">
        <v>5.263157894736836</v>
      </c>
      <c r="BR250" s="207">
        <v>5.555555555555558</v>
      </c>
      <c r="BS250" s="207">
        <v>12.5</v>
      </c>
      <c r="BT250" s="207">
        <v>14.28571428571428</v>
      </c>
      <c r="BU250" s="207">
        <v>16.66666666666667</v>
      </c>
      <c r="BV250" s="207">
        <v>11.62790697674419</v>
      </c>
      <c r="BW250" s="207">
        <v>13.1578947368421</v>
      </c>
      <c r="BX250" s="207">
        <v>15.15151515151514</v>
      </c>
      <c r="BY250" s="207">
        <v>14.74269819193323</v>
      </c>
      <c r="BZ250" s="207">
        <v>15.04</v>
      </c>
      <c r="CA250" s="208">
        <v>19.04761904761905</v>
      </c>
      <c r="CB250" s="205">
        <v>9.991798856959386</v>
      </c>
      <c r="CC250" s="205">
        <v>5.226238374583038</v>
      </c>
      <c r="CD250" t="s" s="110">
        <v>132</v>
      </c>
      <c r="CE250" s="209">
        <v>-13.54873456014778</v>
      </c>
      <c r="CF250" s="209">
        <v>5.859867590389852</v>
      </c>
      <c r="CG250" s="205">
        <v>53.17560831463837</v>
      </c>
      <c r="CH250" s="315">
        <v>0.56836</v>
      </c>
      <c r="CI250" s="211">
        <v>0.5854108</v>
      </c>
      <c r="CJ250" s="212">
        <v>0.602973124</v>
      </c>
      <c r="CK250" s="212">
        <v>0.6210623177200001</v>
      </c>
      <c r="CL250" s="210">
        <v>0.6396941872516001</v>
      </c>
      <c r="CM250" s="211">
        <v>3.0175004289716</v>
      </c>
      <c r="CN250" s="208">
        <v>8.358726950059832</v>
      </c>
      <c r="CO250" s="213">
        <v>0.96</v>
      </c>
      <c r="CP250" s="214">
        <v>42.4</v>
      </c>
      <c r="CQ250" s="215">
        <v>-8</v>
      </c>
      <c r="CR250" s="214">
        <v>2.8</v>
      </c>
      <c r="CS250" s="215">
        <v>6.3</v>
      </c>
    </row>
    <row r="251" ht="11.25" customHeight="1">
      <c r="A251" t="s" s="116">
        <v>684</v>
      </c>
      <c r="B251" t="s" s="116">
        <v>685</v>
      </c>
      <c r="C251" t="s" s="227">
        <v>686</v>
      </c>
      <c r="D251" s="218">
        <v>20</v>
      </c>
      <c r="E251" s="219">
        <v>160</v>
      </c>
      <c r="F251" t="s" s="220">
        <v>55</v>
      </c>
      <c r="G251" t="s" s="221">
        <v>129</v>
      </c>
      <c r="H251" s="493">
        <v>24.5</v>
      </c>
      <c r="I251" s="223">
        <v>6.897959183673469</v>
      </c>
      <c r="J251" s="318">
        <v>0.42</v>
      </c>
      <c r="K251" s="318">
        <v>0.4225</v>
      </c>
      <c r="L251" s="223">
        <v>0.5952380952380931</v>
      </c>
      <c r="M251" s="226">
        <v>43038</v>
      </c>
      <c r="N251" s="226">
        <v>43039</v>
      </c>
      <c r="O251" s="226">
        <v>43046</v>
      </c>
      <c r="P251" t="s" s="227">
        <v>687</v>
      </c>
      <c r="Q251" t="s" s="227">
        <v>131</v>
      </c>
      <c r="R251" s="225">
        <v>1.69</v>
      </c>
      <c r="S251" s="228">
        <v>149.5575221238938</v>
      </c>
      <c r="T251" s="229">
        <v>49.51905854847804</v>
      </c>
      <c r="U251" s="223">
        <v>21.68141592920354</v>
      </c>
      <c r="V251" s="230">
        <v>12</v>
      </c>
      <c r="W251" s="222">
        <v>1.13</v>
      </c>
      <c r="X251" s="222">
        <v>3.74</v>
      </c>
      <c r="Y251" s="231">
        <v>1.98</v>
      </c>
      <c r="Z251" s="232">
        <v>2.32</v>
      </c>
      <c r="AA251" s="233">
        <v>12.1</v>
      </c>
      <c r="AB251" s="234">
        <v>-20.9</v>
      </c>
      <c r="AC251" s="235">
        <v>12.96</v>
      </c>
      <c r="AD251" s="236">
        <v>-3.3</v>
      </c>
      <c r="AE251" s="236">
        <v>5.8</v>
      </c>
      <c r="AF251" s="237">
        <v>20</v>
      </c>
      <c r="AG251" s="238">
        <v>52183</v>
      </c>
      <c r="AH251" s="239">
        <v>32.2</v>
      </c>
      <c r="AI251" s="240">
        <v>1.03</v>
      </c>
      <c r="AJ251" t="s" s="265">
        <v>143</v>
      </c>
      <c r="AK251" s="242">
        <v>0.9762430421479059</v>
      </c>
      <c r="AL251" s="243">
        <v>5.298013245033117</v>
      </c>
      <c r="AM251" s="243">
        <v>5.605803510589014</v>
      </c>
      <c r="AN251" s="243">
        <v>5.745624864939436</v>
      </c>
      <c r="AO251" s="244">
        <v>5.885445136999956</v>
      </c>
      <c r="AP251" s="241">
        <v>1.59</v>
      </c>
      <c r="AQ251" s="241">
        <v>1.51</v>
      </c>
      <c r="AR251" s="241">
        <v>1.43</v>
      </c>
      <c r="AS251" s="241">
        <v>1.35</v>
      </c>
      <c r="AT251" s="245"/>
      <c r="AU251" s="241">
        <v>1.26625</v>
      </c>
      <c r="AV251" s="241">
        <v>1.2025</v>
      </c>
      <c r="AW251" s="245"/>
      <c r="AX251" s="246">
        <v>1.1425</v>
      </c>
      <c r="AY251" s="247">
        <v>1.0825</v>
      </c>
      <c r="AZ251" s="248">
        <v>1.0225</v>
      </c>
      <c r="BA251" s="248">
        <v>0.9575</v>
      </c>
      <c r="BB251" s="248">
        <v>0.8975</v>
      </c>
      <c r="BC251" s="248">
        <v>0.83</v>
      </c>
      <c r="BD251" s="248">
        <v>0.75625</v>
      </c>
      <c r="BE251" s="248">
        <v>0.7212499999999999</v>
      </c>
      <c r="BF251" s="248">
        <v>0.66375</v>
      </c>
      <c r="BG251" s="248">
        <v>0.578125</v>
      </c>
      <c r="BH251" s="248">
        <v>0.5125</v>
      </c>
      <c r="BI251" s="249">
        <v>0.4625</v>
      </c>
      <c r="BJ251" s="246">
        <v>17.975625</v>
      </c>
      <c r="BK251" s="250">
        <v>5.298013245033117</v>
      </c>
      <c r="BL251" s="250">
        <v>5.594405594405605</v>
      </c>
      <c r="BM251" s="250">
        <v>5.925925925925912</v>
      </c>
      <c r="BN251" s="250">
        <v>6.614017769002967</v>
      </c>
      <c r="BO251" s="250">
        <v>5.301455301455316</v>
      </c>
      <c r="BP251" s="250">
        <v>5.251641137855567</v>
      </c>
      <c r="BQ251" s="251">
        <v>5.542725173210172</v>
      </c>
      <c r="BR251" s="252">
        <v>5.867970660146704</v>
      </c>
      <c r="BS251" s="252">
        <v>6.788511749347248</v>
      </c>
      <c r="BT251" s="252">
        <v>6.685236768802238</v>
      </c>
      <c r="BU251" s="252">
        <v>8.132530120481917</v>
      </c>
      <c r="BV251" s="252">
        <v>9.752066115702473</v>
      </c>
      <c r="BW251" s="252">
        <v>4.852686308492205</v>
      </c>
      <c r="BX251" s="252">
        <v>8.662900188323919</v>
      </c>
      <c r="BY251" s="252">
        <v>14.81081081081079</v>
      </c>
      <c r="BZ251" s="252">
        <v>12.8048780487805</v>
      </c>
      <c r="CA251" s="253">
        <v>10.81081081081079</v>
      </c>
      <c r="CB251" s="250">
        <v>7.570387395799262</v>
      </c>
      <c r="CC251" s="250">
        <v>2.824216259962196</v>
      </c>
      <c r="CD251" t="s" s="116">
        <v>222</v>
      </c>
      <c r="CE251" s="254">
        <v>-9.037831880590637</v>
      </c>
      <c r="CF251" s="254">
        <v>12.6435840486129</v>
      </c>
      <c r="CG251" s="250">
        <v>54.44211453137908</v>
      </c>
      <c r="CH251" s="255">
        <v>1.6059</v>
      </c>
      <c r="CI251" s="256">
        <v>1.76649</v>
      </c>
      <c r="CJ251" s="257">
        <v>1.868946420000001</v>
      </c>
      <c r="CK251" s="257">
        <v>1.977345312360001</v>
      </c>
      <c r="CL251" s="258">
        <v>2.092031340476881</v>
      </c>
      <c r="CM251" s="256">
        <v>9.310713072836883</v>
      </c>
      <c r="CN251" s="253">
        <v>38.00291050137503</v>
      </c>
      <c r="CO251" s="259">
        <v>0.91</v>
      </c>
      <c r="CP251" s="260">
        <v>2.8</v>
      </c>
      <c r="CQ251" s="261">
        <v>-19</v>
      </c>
      <c r="CR251" s="260">
        <v>-5.4</v>
      </c>
      <c r="CS251" s="261">
        <v>-9.300000000000001</v>
      </c>
    </row>
    <row r="252" ht="11.25" customHeight="1">
      <c r="A252" t="s" s="116">
        <v>1360</v>
      </c>
      <c r="B252" t="s" s="116">
        <v>1361</v>
      </c>
      <c r="C252" t="s" s="116">
        <v>635</v>
      </c>
      <c r="D252" s="218">
        <v>5</v>
      </c>
      <c r="E252" s="85">
        <v>792</v>
      </c>
      <c r="F252" t="s" s="220">
        <v>129</v>
      </c>
      <c r="G252" t="s" s="221">
        <v>129</v>
      </c>
      <c r="H252" s="493">
        <v>5.2</v>
      </c>
      <c r="I252" s="223">
        <v>3.846153846153846</v>
      </c>
      <c r="J252" s="224">
        <v>0.03125</v>
      </c>
      <c r="K252" s="224">
        <v>0.05</v>
      </c>
      <c r="L252" s="223">
        <v>60</v>
      </c>
      <c r="M252" s="679">
        <v>42991</v>
      </c>
      <c r="N252" s="679">
        <v>42992</v>
      </c>
      <c r="O252" s="679">
        <v>43007</v>
      </c>
      <c r="P252" t="s" s="227">
        <v>546</v>
      </c>
      <c r="Q252" s="316"/>
      <c r="R252" s="225">
        <v>0.2</v>
      </c>
      <c r="S252" s="228">
        <v>100</v>
      </c>
      <c r="T252" s="229">
        <v>69.28608264644139</v>
      </c>
      <c r="U252" s="223">
        <v>26</v>
      </c>
      <c r="V252" s="230">
        <v>12</v>
      </c>
      <c r="W252" s="222">
        <v>0.2</v>
      </c>
      <c r="X252" s="222">
        <v>1.2</v>
      </c>
      <c r="Y252" s="231">
        <v>1.82</v>
      </c>
      <c r="Z252" s="232">
        <v>2.48</v>
      </c>
      <c r="AA252" s="233">
        <v>10</v>
      </c>
      <c r="AB252" s="234">
        <v>-21.2</v>
      </c>
      <c r="AC252" s="235">
        <v>88.55</v>
      </c>
      <c r="AD252" s="236">
        <v>34</v>
      </c>
      <c r="AE252" s="236">
        <v>21.5</v>
      </c>
      <c r="AF252" s="237">
        <v>1</v>
      </c>
      <c r="AG252" s="238">
        <v>479</v>
      </c>
      <c r="AH252" s="626">
        <v>1.1</v>
      </c>
      <c r="AI252" s="240">
        <v>1.52</v>
      </c>
      <c r="AJ252" t="s" s="265">
        <v>143</v>
      </c>
      <c r="AK252" t="s" s="265">
        <v>143</v>
      </c>
      <c r="AL252" s="243">
        <v>17.64705882352942</v>
      </c>
      <c r="AM252" s="243">
        <v>70.99759466766969</v>
      </c>
      <c r="AN252" t="s" s="265">
        <v>143</v>
      </c>
      <c r="AO252" t="s" s="265">
        <v>143</v>
      </c>
      <c r="AP252" s="321">
        <v>0.125</v>
      </c>
      <c r="AQ252" s="241">
        <v>0.10625</v>
      </c>
      <c r="AR252" s="321">
        <v>0.1</v>
      </c>
      <c r="AS252" s="241">
        <v>0.025</v>
      </c>
      <c r="AT252" s="245"/>
      <c r="AU252" s="321">
        <v>0</v>
      </c>
      <c r="AV252" s="321">
        <v>0</v>
      </c>
      <c r="AW252" s="245"/>
      <c r="AX252" s="583">
        <v>0</v>
      </c>
      <c r="AY252" s="394">
        <v>0</v>
      </c>
      <c r="AZ252" s="317">
        <v>0</v>
      </c>
      <c r="BA252" s="317">
        <v>0</v>
      </c>
      <c r="BB252" s="317">
        <v>0</v>
      </c>
      <c r="BC252" s="317">
        <v>0</v>
      </c>
      <c r="BD252" s="317">
        <v>0</v>
      </c>
      <c r="BE252" s="317">
        <v>0</v>
      </c>
      <c r="BF252" s="317">
        <v>0</v>
      </c>
      <c r="BG252" s="317">
        <v>0</v>
      </c>
      <c r="BH252" s="317">
        <v>0</v>
      </c>
      <c r="BI252" s="401">
        <v>0</v>
      </c>
      <c r="BJ252" s="246">
        <v>0.35625</v>
      </c>
      <c r="BK252" s="250">
        <v>17.64705882352942</v>
      </c>
      <c r="BL252" s="250">
        <v>6.25</v>
      </c>
      <c r="BM252" s="250">
        <v>300</v>
      </c>
      <c r="BN252" s="250">
        <v>0</v>
      </c>
      <c r="BO252" s="250">
        <v>0</v>
      </c>
      <c r="BP252" s="250">
        <v>0</v>
      </c>
      <c r="BQ252" s="251">
        <v>0</v>
      </c>
      <c r="BR252" s="252">
        <v>0</v>
      </c>
      <c r="BS252" s="252">
        <v>0</v>
      </c>
      <c r="BT252" s="252">
        <v>0</v>
      </c>
      <c r="BU252" s="252">
        <v>0</v>
      </c>
      <c r="BV252" s="252">
        <v>0</v>
      </c>
      <c r="BW252" s="252">
        <v>0</v>
      </c>
      <c r="BX252" s="252">
        <v>0</v>
      </c>
      <c r="BY252" s="252">
        <v>0</v>
      </c>
      <c r="BZ252" s="252">
        <v>0</v>
      </c>
      <c r="CA252" s="253">
        <v>0</v>
      </c>
      <c r="CB252" s="250">
        <v>19.05276816608997</v>
      </c>
      <c r="CC252" s="250">
        <v>70.36850298655852</v>
      </c>
      <c r="CD252" t="s" s="116">
        <v>302</v>
      </c>
      <c r="CE252" t="s" s="402">
        <v>143</v>
      </c>
      <c r="CF252" t="s" s="402">
        <v>143</v>
      </c>
      <c r="CG252" s="250">
        <v>49.58</v>
      </c>
      <c r="CH252" s="255">
        <v>0.12625</v>
      </c>
      <c r="CI252" s="256">
        <v>0.138875</v>
      </c>
      <c r="CJ252" s="257">
        <v>0.1527625000000001</v>
      </c>
      <c r="CK252" s="257">
        <v>0.1680387500000001</v>
      </c>
      <c r="CL252" s="258">
        <v>0.1848426250000001</v>
      </c>
      <c r="CM252" s="256">
        <v>0.7707688750000004</v>
      </c>
      <c r="CN252" s="253">
        <v>14.82247836538462</v>
      </c>
      <c r="CO252" s="259">
        <v>1.54</v>
      </c>
      <c r="CP252" s="260">
        <v>6.1</v>
      </c>
      <c r="CQ252" s="261">
        <v>-27.3</v>
      </c>
      <c r="CR252" s="260">
        <v>-6.3</v>
      </c>
      <c r="CS252" s="261">
        <v>-11.6</v>
      </c>
    </row>
    <row r="253" ht="11.25" customHeight="1">
      <c r="A253" t="s" s="116">
        <v>1362</v>
      </c>
      <c r="B253" t="s" s="116">
        <v>1363</v>
      </c>
      <c r="C253" t="s" s="227">
        <v>372</v>
      </c>
      <c r="D253" s="218">
        <v>7</v>
      </c>
      <c r="E253" s="85">
        <v>463</v>
      </c>
      <c r="F253" t="s" s="220">
        <v>55</v>
      </c>
      <c r="G253" t="s" s="221">
        <v>55</v>
      </c>
      <c r="H253" s="493">
        <v>69.18000000000001</v>
      </c>
      <c r="I253" s="223">
        <v>5.897658282740676</v>
      </c>
      <c r="J253" s="224">
        <v>0.32</v>
      </c>
      <c r="K253" s="224">
        <v>0.34</v>
      </c>
      <c r="L253" s="223">
        <v>6.25</v>
      </c>
      <c r="M253" s="226">
        <v>42762</v>
      </c>
      <c r="N253" s="226">
        <v>42766</v>
      </c>
      <c r="O253" s="226">
        <v>42781</v>
      </c>
      <c r="P253" t="s" s="227">
        <v>1250</v>
      </c>
      <c r="Q253" t="s" s="227">
        <v>1251</v>
      </c>
      <c r="R253" s="225">
        <v>4.08</v>
      </c>
      <c r="S253" s="228">
        <v>120</v>
      </c>
      <c r="T253" s="229">
        <v>25.43946278396369</v>
      </c>
      <c r="U253" s="223">
        <v>20.34705882352942</v>
      </c>
      <c r="V253" s="230">
        <v>12</v>
      </c>
      <c r="W253" s="222">
        <v>3.4</v>
      </c>
      <c r="X253" s="222">
        <v>2.91</v>
      </c>
      <c r="Y253" s="231">
        <v>9.529999999999999</v>
      </c>
      <c r="Z253" s="232">
        <v>1.74</v>
      </c>
      <c r="AA253" s="233">
        <v>9.5</v>
      </c>
      <c r="AB253" s="234">
        <v>8.4</v>
      </c>
      <c r="AC253" s="235">
        <v>1.02</v>
      </c>
      <c r="AD253" s="236">
        <v>8.4</v>
      </c>
      <c r="AE253" s="236">
        <v>7</v>
      </c>
      <c r="AF253" s="237">
        <v>3</v>
      </c>
      <c r="AG253" s="238">
        <v>5083</v>
      </c>
      <c r="AH253" s="239">
        <v>0.1</v>
      </c>
      <c r="AI253" s="240">
        <v>0.96</v>
      </c>
      <c r="AJ253" s="241">
        <v>0.8104520993038177</v>
      </c>
      <c r="AK253" s="242">
        <v>1.898584308516679</v>
      </c>
      <c r="AL253" s="243">
        <v>5.813148788927336</v>
      </c>
      <c r="AM253" s="243">
        <v>7.005700262857539</v>
      </c>
      <c r="AN253" s="243">
        <v>6.807797634152069</v>
      </c>
      <c r="AO253" s="244">
        <v>3.58572311148555</v>
      </c>
      <c r="AP253" s="241">
        <v>3.8225</v>
      </c>
      <c r="AQ253" s="241">
        <v>3.6125</v>
      </c>
      <c r="AR253" s="241">
        <v>3.3983</v>
      </c>
      <c r="AS253" s="241">
        <v>3.1198</v>
      </c>
      <c r="AT253" s="245"/>
      <c r="AU253" s="241">
        <v>2.95</v>
      </c>
      <c r="AV253" s="241">
        <v>2.75</v>
      </c>
      <c r="AW253" s="245"/>
      <c r="AX253" s="583">
        <v>2.6</v>
      </c>
      <c r="AY253" s="394">
        <v>2.79</v>
      </c>
      <c r="AZ253" s="248">
        <v>3.28</v>
      </c>
      <c r="BA253" s="248">
        <v>2.9675</v>
      </c>
      <c r="BB253" s="248">
        <v>2.6875</v>
      </c>
      <c r="BC253" s="248">
        <v>2.4375</v>
      </c>
      <c r="BD253" s="248">
        <v>2.1875</v>
      </c>
      <c r="BE253" s="248">
        <v>1.975</v>
      </c>
      <c r="BF253" s="248">
        <v>1.875</v>
      </c>
      <c r="BG253" s="248">
        <v>1.79</v>
      </c>
      <c r="BH253" s="248">
        <v>1.74</v>
      </c>
      <c r="BI253" s="249">
        <v>1.66</v>
      </c>
      <c r="BJ253" s="246">
        <v>47.6431</v>
      </c>
      <c r="BK253" s="250">
        <v>5.813148788927336</v>
      </c>
      <c r="BL253" s="250">
        <v>6.303151575787891</v>
      </c>
      <c r="BM253" s="250">
        <v>8.926854285531128</v>
      </c>
      <c r="BN253" s="250">
        <v>5.755932203389813</v>
      </c>
      <c r="BO253" s="250">
        <v>7.272727272727275</v>
      </c>
      <c r="BP253" s="250">
        <v>5.769230769230771</v>
      </c>
      <c r="BQ253" s="251">
        <v>0</v>
      </c>
      <c r="BR253" s="252">
        <v>0</v>
      </c>
      <c r="BS253" s="252">
        <v>10.530749789385</v>
      </c>
      <c r="BT253" s="252">
        <v>10.41860465116278</v>
      </c>
      <c r="BU253" s="252">
        <v>10.25641025641026</v>
      </c>
      <c r="BV253" s="252">
        <v>11.42857142857143</v>
      </c>
      <c r="BW253" s="252">
        <v>10.75949367088607</v>
      </c>
      <c r="BX253" s="252">
        <v>5.333333333333345</v>
      </c>
      <c r="BY253" s="252">
        <v>4.748603351955305</v>
      </c>
      <c r="BZ253" s="252">
        <v>2.873563218390807</v>
      </c>
      <c r="CA253" s="253">
        <v>4.81927710843375</v>
      </c>
      <c r="CB253" s="250">
        <v>6.529979512007233</v>
      </c>
      <c r="CC253" s="250">
        <v>3.439571843600198</v>
      </c>
      <c r="CD253" t="s" s="116">
        <v>285</v>
      </c>
      <c r="CE253" s="254">
        <v>-7.64160290663667</v>
      </c>
      <c r="CF253" s="254">
        <v>12.70545591689275</v>
      </c>
      <c r="CG253" s="250">
        <v>50.89146877236192</v>
      </c>
      <c r="CH253" s="255">
        <v>4.14359</v>
      </c>
      <c r="CI253" s="256">
        <v>4.185854618</v>
      </c>
      <c r="CJ253" s="257">
        <v>4.478864441260</v>
      </c>
      <c r="CK253" s="257">
        <v>4.7923849521482</v>
      </c>
      <c r="CL253" s="258">
        <v>5.127851898798575</v>
      </c>
      <c r="CM253" s="256">
        <v>22.72854591020678</v>
      </c>
      <c r="CN253" s="253">
        <v>32.85421496127027</v>
      </c>
      <c r="CO253" s="259">
        <v>0.6</v>
      </c>
      <c r="CP253" s="260">
        <v>5.6</v>
      </c>
      <c r="CQ253" s="261">
        <v>-11</v>
      </c>
      <c r="CR253" s="260">
        <v>-1.4</v>
      </c>
      <c r="CS253" s="261">
        <v>-4.1</v>
      </c>
    </row>
    <row r="254" ht="11.25" customHeight="1">
      <c r="A254" t="s" s="273">
        <v>1364</v>
      </c>
      <c r="B254" t="s" s="146">
        <v>1365</v>
      </c>
      <c r="C254" t="s" s="273">
        <v>588</v>
      </c>
      <c r="D254" s="267">
        <v>6</v>
      </c>
      <c r="E254" s="85">
        <v>691</v>
      </c>
      <c r="F254" t="s" s="151">
        <v>129</v>
      </c>
      <c r="G254" t="s" s="152">
        <v>129</v>
      </c>
      <c r="H254" s="496">
        <v>73.06</v>
      </c>
      <c r="I254" s="269">
        <v>5.365453052285792</v>
      </c>
      <c r="J254" s="270">
        <v>0.9350000000000001</v>
      </c>
      <c r="K254" s="270">
        <v>0.98</v>
      </c>
      <c r="L254" s="269">
        <v>4.812834224598928</v>
      </c>
      <c r="M254" s="272">
        <v>43041</v>
      </c>
      <c r="N254" s="272">
        <v>43042</v>
      </c>
      <c r="O254" s="272">
        <v>43053</v>
      </c>
      <c r="P254" t="s" s="273">
        <v>677</v>
      </c>
      <c r="Q254" t="s" s="273">
        <v>131</v>
      </c>
      <c r="R254" s="271">
        <v>3.92</v>
      </c>
      <c r="S254" s="275">
        <v>75.67567567567568</v>
      </c>
      <c r="T254" s="276">
        <v>32.24699017091621</v>
      </c>
      <c r="U254" s="269">
        <v>14.10424710424711</v>
      </c>
      <c r="V254" s="277">
        <v>12</v>
      </c>
      <c r="W254" s="268">
        <v>5.18</v>
      </c>
      <c r="X254" s="268">
        <v>1.11</v>
      </c>
      <c r="Y254" s="278">
        <v>7.49</v>
      </c>
      <c r="Z254" s="279">
        <v>2.79</v>
      </c>
      <c r="AA254" t="s" s="538">
        <v>143</v>
      </c>
      <c r="AB254" s="281">
        <v>10.8</v>
      </c>
      <c r="AC254" s="282">
        <v>-2.28</v>
      </c>
      <c r="AD254" s="283">
        <v>22.6</v>
      </c>
      <c r="AE254" s="283">
        <v>12.75</v>
      </c>
      <c r="AF254" s="284">
        <v>12</v>
      </c>
      <c r="AG254" s="285">
        <v>5880</v>
      </c>
      <c r="AH254" s="286">
        <v>27.3</v>
      </c>
      <c r="AI254" s="287">
        <v>0.52</v>
      </c>
      <c r="AJ254" t="s" s="368">
        <v>143</v>
      </c>
      <c r="AK254" t="s" s="368">
        <v>143</v>
      </c>
      <c r="AL254" s="290">
        <v>21.7564870259481</v>
      </c>
      <c r="AM254" s="290">
        <v>25.31105328179484</v>
      </c>
      <c r="AN254" t="s" s="368">
        <v>143</v>
      </c>
      <c r="AO254" t="s" s="368">
        <v>143</v>
      </c>
      <c r="AP254" s="288">
        <v>3.05</v>
      </c>
      <c r="AQ254" s="288">
        <v>2.505</v>
      </c>
      <c r="AR254" s="288">
        <v>2.02</v>
      </c>
      <c r="AS254" s="288">
        <v>1.55</v>
      </c>
      <c r="AT254" s="292"/>
      <c r="AU254" s="288">
        <v>0.35</v>
      </c>
      <c r="AV254" s="510">
        <v>0</v>
      </c>
      <c r="AW254" s="292"/>
      <c r="AX254" s="524">
        <v>0</v>
      </c>
      <c r="AY254" s="403">
        <v>0</v>
      </c>
      <c r="AZ254" s="426">
        <v>0</v>
      </c>
      <c r="BA254" s="426">
        <v>0</v>
      </c>
      <c r="BB254" s="426">
        <v>0</v>
      </c>
      <c r="BC254" s="426">
        <v>0</v>
      </c>
      <c r="BD254" s="426">
        <v>0</v>
      </c>
      <c r="BE254" s="426">
        <v>0</v>
      </c>
      <c r="BF254" s="426">
        <v>0</v>
      </c>
      <c r="BG254" s="426">
        <v>0</v>
      </c>
      <c r="BH254" s="426">
        <v>0</v>
      </c>
      <c r="BI254" s="494">
        <v>0</v>
      </c>
      <c r="BJ254" s="293">
        <v>9.475</v>
      </c>
      <c r="BK254" s="297">
        <v>21.7564870259481</v>
      </c>
      <c r="BL254" s="297">
        <v>24.00990099009901</v>
      </c>
      <c r="BM254" s="297">
        <v>30.32258064516129</v>
      </c>
      <c r="BN254" s="297">
        <v>342.8571428571429</v>
      </c>
      <c r="BO254" s="297">
        <v>0</v>
      </c>
      <c r="BP254" s="297">
        <v>0</v>
      </c>
      <c r="BQ254" s="298">
        <v>0</v>
      </c>
      <c r="BR254" s="299">
        <v>0</v>
      </c>
      <c r="BS254" s="299">
        <v>0</v>
      </c>
      <c r="BT254" s="299">
        <v>0</v>
      </c>
      <c r="BU254" s="299">
        <v>0</v>
      </c>
      <c r="BV254" s="299">
        <v>0</v>
      </c>
      <c r="BW254" s="299">
        <v>0</v>
      </c>
      <c r="BX254" s="299">
        <v>0</v>
      </c>
      <c r="BY254" s="299">
        <v>0</v>
      </c>
      <c r="BZ254" s="299">
        <v>0</v>
      </c>
      <c r="CA254" s="300">
        <v>0</v>
      </c>
      <c r="CB254" s="297">
        <v>24.64388891284419</v>
      </c>
      <c r="CC254" s="297">
        <v>80.14539653055708</v>
      </c>
      <c r="CD254" t="s" s="146">
        <v>222</v>
      </c>
      <c r="CE254" t="s" s="502">
        <v>143</v>
      </c>
      <c r="CF254" t="s" s="502">
        <v>143</v>
      </c>
      <c r="CG254" s="297">
        <v>50.41842483430719</v>
      </c>
      <c r="CH254" s="302">
        <v>3.355</v>
      </c>
      <c r="CI254" s="303">
        <v>3.38855</v>
      </c>
      <c r="CJ254" s="304">
        <v>3.727405</v>
      </c>
      <c r="CK254" s="304">
        <v>4.1001455</v>
      </c>
      <c r="CL254" s="305">
        <v>4.510160050000001</v>
      </c>
      <c r="CM254" s="303">
        <v>19.08126055</v>
      </c>
      <c r="CN254" s="300">
        <v>26.11724685190254</v>
      </c>
      <c r="CO254" s="306">
        <v>0.9399999999999999</v>
      </c>
      <c r="CP254" s="307">
        <v>6.3</v>
      </c>
      <c r="CQ254" s="308">
        <v>-12</v>
      </c>
      <c r="CR254" s="307">
        <v>-1.8</v>
      </c>
      <c r="CS254" s="308">
        <v>-3.6</v>
      </c>
    </row>
    <row r="255" ht="11.25" customHeight="1">
      <c r="A255" t="s" s="110">
        <v>1366</v>
      </c>
      <c r="B255" t="s" s="110">
        <v>1367</v>
      </c>
      <c r="C255" t="s" s="173">
        <v>265</v>
      </c>
      <c r="D255" s="174">
        <v>8</v>
      </c>
      <c r="E255" s="85">
        <v>369</v>
      </c>
      <c r="F255" t="s" s="118">
        <v>141</v>
      </c>
      <c r="G255" t="s" s="113">
        <v>141</v>
      </c>
      <c r="H255" s="495">
        <v>108.53</v>
      </c>
      <c r="I255" s="177">
        <v>1.437390583248871</v>
      </c>
      <c r="J255" s="311">
        <v>0.33</v>
      </c>
      <c r="K255" s="311">
        <v>0.39</v>
      </c>
      <c r="L255" s="177">
        <v>18.18181818181819</v>
      </c>
      <c r="M255" s="179">
        <v>42795</v>
      </c>
      <c r="N255" s="179">
        <v>42797</v>
      </c>
      <c r="O255" s="179">
        <v>42809</v>
      </c>
      <c r="P255" t="s" s="173">
        <v>182</v>
      </c>
      <c r="Q255" s="397"/>
      <c r="R255" s="180">
        <v>1.56</v>
      </c>
      <c r="S255" s="181">
        <v>32.98097251585623</v>
      </c>
      <c r="T255" s="182">
        <v>109.8915455370923</v>
      </c>
      <c r="U255" s="177">
        <v>22.94503171247357</v>
      </c>
      <c r="V255" s="183">
        <v>12</v>
      </c>
      <c r="W255" s="176">
        <v>4.73</v>
      </c>
      <c r="X255" s="176">
        <v>2.43</v>
      </c>
      <c r="Y255" s="184">
        <v>3.95</v>
      </c>
      <c r="Z255" s="185">
        <v>4.32</v>
      </c>
      <c r="AA255" s="186">
        <v>20.3</v>
      </c>
      <c r="AB255" s="187">
        <v>13.7</v>
      </c>
      <c r="AC255" s="188">
        <v>3.75</v>
      </c>
      <c r="AD255" s="189">
        <v>16.8</v>
      </c>
      <c r="AE255" s="189">
        <v>9.43</v>
      </c>
      <c r="AF255" s="190">
        <v>12</v>
      </c>
      <c r="AG255" s="191">
        <v>13012</v>
      </c>
      <c r="AH255" s="192">
        <v>0.3</v>
      </c>
      <c r="AI255" s="193">
        <v>0.9399999999999999</v>
      </c>
      <c r="AJ255" s="194">
        <v>0.927319192648896</v>
      </c>
      <c r="AK255" s="195">
        <v>0.6631075900346808</v>
      </c>
      <c r="AL255" s="196">
        <v>13.79310344827587</v>
      </c>
      <c r="AM255" s="196">
        <v>14.47142425533319</v>
      </c>
      <c r="AN255" s="196">
        <v>15.57896243650145</v>
      </c>
      <c r="AO255" s="197">
        <v>23.49386837162679</v>
      </c>
      <c r="AP255" s="194">
        <v>1.32</v>
      </c>
      <c r="AQ255" s="194">
        <v>1.16</v>
      </c>
      <c r="AR255" s="194">
        <v>1</v>
      </c>
      <c r="AS255" s="194">
        <v>0.88</v>
      </c>
      <c r="AT255" s="199"/>
      <c r="AU255" s="194">
        <v>0.72</v>
      </c>
      <c r="AV255" s="198">
        <v>0.64</v>
      </c>
      <c r="AW255" s="199"/>
      <c r="AX255" s="200">
        <v>0.28</v>
      </c>
      <c r="AY255" s="370">
        <v>0.16</v>
      </c>
      <c r="AZ255" s="203">
        <v>0.16</v>
      </c>
      <c r="BA255" s="203">
        <v>0.16</v>
      </c>
      <c r="BB255" s="203">
        <v>0.16</v>
      </c>
      <c r="BC255" s="202">
        <v>0.15</v>
      </c>
      <c r="BD255" s="202">
        <v>0.11</v>
      </c>
      <c r="BE255" s="203">
        <v>0.08</v>
      </c>
      <c r="BF255" s="203">
        <v>0.08</v>
      </c>
      <c r="BG255" s="203">
        <v>0.225</v>
      </c>
      <c r="BH255" s="202">
        <v>0.37</v>
      </c>
      <c r="BI255" s="314">
        <v>0.3625</v>
      </c>
      <c r="BJ255" s="200">
        <v>8.0175</v>
      </c>
      <c r="BK255" s="205">
        <v>13.79310344827587</v>
      </c>
      <c r="BL255" s="205">
        <v>16</v>
      </c>
      <c r="BM255" s="205">
        <v>13.63636363636365</v>
      </c>
      <c r="BN255" s="205">
        <v>22.22222222222223</v>
      </c>
      <c r="BO255" s="205">
        <v>12.5</v>
      </c>
      <c r="BP255" s="205">
        <v>128.5714285714286</v>
      </c>
      <c r="BQ255" s="206">
        <v>75</v>
      </c>
      <c r="BR255" s="207">
        <v>0</v>
      </c>
      <c r="BS255" s="207">
        <v>0</v>
      </c>
      <c r="BT255" s="207">
        <v>0</v>
      </c>
      <c r="BU255" s="207">
        <v>6.666666666666665</v>
      </c>
      <c r="BV255" s="207">
        <v>36.36363636363635</v>
      </c>
      <c r="BW255" s="207">
        <v>37.5</v>
      </c>
      <c r="BX255" s="207">
        <v>0</v>
      </c>
      <c r="BY255" s="207">
        <v>0</v>
      </c>
      <c r="BZ255" s="207">
        <v>0</v>
      </c>
      <c r="CA255" s="208">
        <v>2.068965517241383</v>
      </c>
      <c r="CB255" s="205">
        <v>21.4307286132844</v>
      </c>
      <c r="CC255" s="205">
        <v>32.90582323081176</v>
      </c>
      <c r="CD255" t="s" s="110">
        <v>132</v>
      </c>
      <c r="CE255" s="209">
        <v>-5.928678692723249</v>
      </c>
      <c r="CF255" s="209">
        <v>17.01635301975032</v>
      </c>
      <c r="CG255" s="205">
        <v>72.60739957716702</v>
      </c>
      <c r="CH255" s="315">
        <v>1.452</v>
      </c>
      <c r="CI255" s="211">
        <v>1.50645</v>
      </c>
      <c r="CJ255" s="212">
        <v>1.648508235</v>
      </c>
      <c r="CK255" s="212">
        <v>1.803962561560501</v>
      </c>
      <c r="CL255" s="210">
        <v>1.974076231115656</v>
      </c>
      <c r="CM255" s="211">
        <v>8.384997027676157</v>
      </c>
      <c r="CN255" s="208">
        <v>7.725971646250951</v>
      </c>
      <c r="CO255" s="213">
        <v>0.9399999999999999</v>
      </c>
      <c r="CP255" s="214">
        <v>21.1</v>
      </c>
      <c r="CQ255" s="215">
        <v>-26.2</v>
      </c>
      <c r="CR255" s="214">
        <v>-6.5</v>
      </c>
      <c r="CS255" s="215">
        <v>-16.8</v>
      </c>
    </row>
    <row r="256" ht="11.25" customHeight="1">
      <c r="A256" t="s" s="227">
        <v>688</v>
      </c>
      <c r="B256" t="s" s="116">
        <v>689</v>
      </c>
      <c r="C256" t="s" s="227">
        <v>690</v>
      </c>
      <c r="D256" s="218">
        <v>13</v>
      </c>
      <c r="E256" s="219">
        <v>270</v>
      </c>
      <c r="F256" t="s" s="220">
        <v>55</v>
      </c>
      <c r="G256" t="s" s="221">
        <v>55</v>
      </c>
      <c r="H256" s="493">
        <v>88.48</v>
      </c>
      <c r="I256" s="223">
        <v>2.203887884267631</v>
      </c>
      <c r="J256" s="224">
        <v>0.425</v>
      </c>
      <c r="K256" s="224">
        <v>0.4875</v>
      </c>
      <c r="L256" s="223">
        <v>14.70588235294117</v>
      </c>
      <c r="M256" s="226">
        <v>42823</v>
      </c>
      <c r="N256" s="226">
        <v>42825</v>
      </c>
      <c r="O256" s="226">
        <v>42839</v>
      </c>
      <c r="P256" t="s" s="227">
        <v>225</v>
      </c>
      <c r="Q256" s="316"/>
      <c r="R256" s="225">
        <v>1.95</v>
      </c>
      <c r="S256" s="228">
        <v>93.30143540669857</v>
      </c>
      <c r="T256" s="229">
        <v>300.150104743735</v>
      </c>
      <c r="U256" s="223">
        <v>42.33492822966507</v>
      </c>
      <c r="V256" s="230">
        <v>12</v>
      </c>
      <c r="W256" s="222">
        <v>2.09</v>
      </c>
      <c r="X256" s="222">
        <v>3.65</v>
      </c>
      <c r="Y256" s="231">
        <v>8.52</v>
      </c>
      <c r="Z256" s="232">
        <v>8.51</v>
      </c>
      <c r="AA256" s="233">
        <v>19.2</v>
      </c>
      <c r="AB256" s="234">
        <v>25</v>
      </c>
      <c r="AC256" s="235">
        <v>12.63</v>
      </c>
      <c r="AD256" s="236">
        <v>37.2</v>
      </c>
      <c r="AE256" s="236">
        <v>11.6</v>
      </c>
      <c r="AF256" s="237">
        <v>6</v>
      </c>
      <c r="AG256" s="238">
        <v>7704</v>
      </c>
      <c r="AH256" s="239">
        <v>0.9</v>
      </c>
      <c r="AI256" s="240">
        <v>2.28</v>
      </c>
      <c r="AJ256" s="241">
        <v>0.4916065058983051</v>
      </c>
      <c r="AK256" s="242">
        <v>0.6212574515652564</v>
      </c>
      <c r="AL256" s="243">
        <v>13.79310344827587</v>
      </c>
      <c r="AM256" s="243">
        <v>19.42376062824209</v>
      </c>
      <c r="AN256" s="243">
        <v>18.28776201941695</v>
      </c>
      <c r="AO256" s="244">
        <v>29.43668840243443</v>
      </c>
      <c r="AP256" s="241">
        <v>1.65</v>
      </c>
      <c r="AQ256" s="241">
        <v>1.45</v>
      </c>
      <c r="AR256" s="241">
        <v>1.225</v>
      </c>
      <c r="AS256" s="241">
        <v>0.96875</v>
      </c>
      <c r="AT256" s="245"/>
      <c r="AU256" s="241">
        <v>0.84375</v>
      </c>
      <c r="AV256" s="241">
        <v>0.7125</v>
      </c>
      <c r="AW256" s="245"/>
      <c r="AX256" s="583">
        <v>0.6</v>
      </c>
      <c r="AY256" s="247">
        <v>0.5</v>
      </c>
      <c r="AZ256" s="248">
        <v>0.375</v>
      </c>
      <c r="BA256" s="248">
        <v>0.2625</v>
      </c>
      <c r="BB256" s="248">
        <v>0.125</v>
      </c>
      <c r="BC256" s="248">
        <v>0.04375</v>
      </c>
      <c r="BD256" s="317">
        <v>0.01875</v>
      </c>
      <c r="BE256" s="248">
        <v>0.98</v>
      </c>
      <c r="BF256" s="248">
        <v>0.9350000000000001</v>
      </c>
      <c r="BG256" s="248">
        <v>0.875</v>
      </c>
      <c r="BH256" s="248">
        <v>0.81125</v>
      </c>
      <c r="BI256" s="249">
        <v>0.759</v>
      </c>
      <c r="BJ256" s="246">
        <v>13.13525</v>
      </c>
      <c r="BK256" s="250">
        <v>13.79310344827587</v>
      </c>
      <c r="BL256" s="250">
        <v>18.36734693877551</v>
      </c>
      <c r="BM256" s="250">
        <v>26.45161290322582</v>
      </c>
      <c r="BN256" s="250">
        <v>14.81481481481481</v>
      </c>
      <c r="BO256" s="250">
        <v>18.42105263157894</v>
      </c>
      <c r="BP256" s="250">
        <v>18.75</v>
      </c>
      <c r="BQ256" s="251">
        <v>20</v>
      </c>
      <c r="BR256" s="252">
        <v>33.33333333333333</v>
      </c>
      <c r="BS256" s="252">
        <v>42.85714285714286</v>
      </c>
      <c r="BT256" s="252">
        <v>110</v>
      </c>
      <c r="BU256" s="252">
        <v>185.7142857142857</v>
      </c>
      <c r="BV256" s="252">
        <v>133.3333333333333</v>
      </c>
      <c r="BW256" s="252">
        <v>0</v>
      </c>
      <c r="BX256" s="252">
        <v>4.812834224598928</v>
      </c>
      <c r="BY256" s="252">
        <v>6.857142857142873</v>
      </c>
      <c r="BZ256" s="252">
        <v>7.858243451463798</v>
      </c>
      <c r="CA256" s="253">
        <v>6.884057971014501</v>
      </c>
      <c r="CB256" s="250">
        <v>38.95578261641096</v>
      </c>
      <c r="CC256" s="250">
        <v>51.0098133113678</v>
      </c>
      <c r="CD256" t="s" s="116">
        <v>285</v>
      </c>
      <c r="CE256" s="254">
        <v>-21.84327832598049</v>
      </c>
      <c r="CF256" s="254">
        <v>20.49164990368458</v>
      </c>
      <c r="CG256" s="250">
        <v>66.98636363636365</v>
      </c>
      <c r="CH256" s="255">
        <v>1.815</v>
      </c>
      <c r="CI256" s="256">
        <v>1.9965</v>
      </c>
      <c r="CJ256" s="257">
        <v>2.19615</v>
      </c>
      <c r="CK256" s="257">
        <v>2.415765</v>
      </c>
      <c r="CL256" s="258">
        <v>2.657341500000001</v>
      </c>
      <c r="CM256" s="256">
        <v>11.0807565</v>
      </c>
      <c r="CN256" s="253">
        <v>12.52345897377939</v>
      </c>
      <c r="CO256" s="259">
        <v>0.32</v>
      </c>
      <c r="CP256" s="260">
        <v>34.3</v>
      </c>
      <c r="CQ256" s="261">
        <v>-2.6</v>
      </c>
      <c r="CR256" s="262">
        <v>1.1</v>
      </c>
      <c r="CS256" s="263">
        <v>6.6</v>
      </c>
    </row>
    <row r="257" ht="11.25" customHeight="1">
      <c r="A257" t="s" s="227">
        <v>272</v>
      </c>
      <c r="B257" t="s" s="116">
        <v>273</v>
      </c>
      <c r="C257" t="s" s="116">
        <v>146</v>
      </c>
      <c r="D257" s="218">
        <v>27</v>
      </c>
      <c r="E257" s="219">
        <v>97</v>
      </c>
      <c r="F257" t="s" s="220">
        <v>129</v>
      </c>
      <c r="G257" t="s" s="221">
        <v>129</v>
      </c>
      <c r="H257" s="222">
        <v>120.8</v>
      </c>
      <c r="I257" s="223">
        <v>2.591059602649006</v>
      </c>
      <c r="J257" s="318">
        <v>0.73</v>
      </c>
      <c r="K257" s="318">
        <v>0.7825</v>
      </c>
      <c r="L257" s="223">
        <v>7.191780821917804</v>
      </c>
      <c r="M257" s="226">
        <v>42738</v>
      </c>
      <c r="N257" s="226">
        <v>42740</v>
      </c>
      <c r="O257" s="226">
        <v>42755</v>
      </c>
      <c r="P257" t="s" s="227">
        <v>274</v>
      </c>
      <c r="Q257" s="316"/>
      <c r="R257" s="225">
        <v>3.13</v>
      </c>
      <c r="S257" s="228">
        <v>78.25</v>
      </c>
      <c r="T257" s="229">
        <v>192.4030703593168</v>
      </c>
      <c r="U257" s="223">
        <v>30.2</v>
      </c>
      <c r="V257" s="230">
        <v>12</v>
      </c>
      <c r="W257" s="222">
        <v>4</v>
      </c>
      <c r="X257" s="222">
        <v>3.02</v>
      </c>
      <c r="Y257" s="231">
        <v>3.84</v>
      </c>
      <c r="Z257" s="232">
        <v>6.37</v>
      </c>
      <c r="AA257" s="233">
        <v>25</v>
      </c>
      <c r="AB257" s="234">
        <v>20.6</v>
      </c>
      <c r="AC257" s="235">
        <v>3.54</v>
      </c>
      <c r="AD257" s="236">
        <v>5.5</v>
      </c>
      <c r="AE257" s="236">
        <v>10</v>
      </c>
      <c r="AF257" s="237">
        <v>2</v>
      </c>
      <c r="AG257" s="238">
        <v>6323</v>
      </c>
      <c r="AH257" s="239">
        <v>0.8</v>
      </c>
      <c r="AI257" s="240">
        <v>0.06</v>
      </c>
      <c r="AJ257" s="241">
        <v>1.31395379668756</v>
      </c>
      <c r="AK257" s="242">
        <v>0.9865485658773493</v>
      </c>
      <c r="AL257" s="243">
        <v>7.195301027900136</v>
      </c>
      <c r="AM257" s="243">
        <v>7.204126321306292</v>
      </c>
      <c r="AN257" s="243">
        <v>7.226745881781582</v>
      </c>
      <c r="AO257" s="244">
        <v>7.32528142226303</v>
      </c>
      <c r="AP257" s="241">
        <v>2.92</v>
      </c>
      <c r="AQ257" s="241">
        <v>2.724</v>
      </c>
      <c r="AR257" s="241">
        <v>2.54</v>
      </c>
      <c r="AS257" s="241">
        <v>2.37</v>
      </c>
      <c r="AT257" t="s" s="266">
        <v>112</v>
      </c>
      <c r="AU257" s="241">
        <v>2.21</v>
      </c>
      <c r="AV257" s="241">
        <v>2.06</v>
      </c>
      <c r="AW257" s="245"/>
      <c r="AX257" s="246">
        <v>1.92</v>
      </c>
      <c r="AY257" s="247">
        <v>1.8</v>
      </c>
      <c r="AZ257" s="248">
        <v>1.76</v>
      </c>
      <c r="BA257" s="248">
        <v>1.6</v>
      </c>
      <c r="BB257" s="248">
        <v>1.44</v>
      </c>
      <c r="BC257" s="248">
        <v>1.3</v>
      </c>
      <c r="BD257" s="248">
        <v>0.86</v>
      </c>
      <c r="BE257" s="248">
        <v>0.76</v>
      </c>
      <c r="BF257" s="248">
        <v>0.68</v>
      </c>
      <c r="BG257" s="248">
        <v>0.61</v>
      </c>
      <c r="BH257" s="248">
        <v>0.54</v>
      </c>
      <c r="BI257" s="249">
        <v>0.48</v>
      </c>
      <c r="BJ257" s="246">
        <v>28.57400000000001</v>
      </c>
      <c r="BK257" s="250">
        <v>7.195301027900136</v>
      </c>
      <c r="BL257" s="250">
        <v>7.24409448818899</v>
      </c>
      <c r="BM257" s="250">
        <v>7.172995780590719</v>
      </c>
      <c r="BN257" s="250">
        <v>7.239819004524883</v>
      </c>
      <c r="BO257" s="250">
        <v>7.281553398058249</v>
      </c>
      <c r="BP257" s="250">
        <v>7.291666666666674</v>
      </c>
      <c r="BQ257" s="251">
        <v>6.666666666666665</v>
      </c>
      <c r="BR257" s="252">
        <v>2.272727272727271</v>
      </c>
      <c r="BS257" s="252">
        <v>9.999999999999986</v>
      </c>
      <c r="BT257" s="252">
        <v>11.11111111111112</v>
      </c>
      <c r="BU257" s="252">
        <v>10.76923076923075</v>
      </c>
      <c r="BV257" s="252">
        <v>51.16279069767442</v>
      </c>
      <c r="BW257" s="252">
        <v>13.1578947368421</v>
      </c>
      <c r="BX257" s="252">
        <v>11.76470588235294</v>
      </c>
      <c r="BY257" s="252">
        <v>11.47540983606559</v>
      </c>
      <c r="BZ257" s="252">
        <v>12.96296296296295</v>
      </c>
      <c r="CA257" s="253">
        <v>12.5</v>
      </c>
      <c r="CB257" s="250">
        <v>11.60405472362138</v>
      </c>
      <c r="CC257" s="250">
        <v>10.28811997616529</v>
      </c>
      <c r="CD257" t="s" s="116">
        <v>132</v>
      </c>
      <c r="CE257" s="254">
        <v>-20.38219451556941</v>
      </c>
      <c r="CF257" s="254">
        <v>9.817805484430588</v>
      </c>
      <c r="CG257" s="250">
        <v>60.06661773758443</v>
      </c>
      <c r="CH257" s="255">
        <v>3.212</v>
      </c>
      <c r="CI257" s="256">
        <v>3.3257048</v>
      </c>
      <c r="CJ257" s="257">
        <v>3.658275280000001</v>
      </c>
      <c r="CK257" s="257">
        <v>4.024102808000001</v>
      </c>
      <c r="CL257" s="258">
        <v>4.426513088800002</v>
      </c>
      <c r="CM257" s="256">
        <v>18.64659597680001</v>
      </c>
      <c r="CN257" s="253">
        <v>15.43592382185431</v>
      </c>
      <c r="CO257" s="259">
        <v>0.46</v>
      </c>
      <c r="CP257" s="260">
        <v>22.8</v>
      </c>
      <c r="CQ257" s="261">
        <v>-6.9</v>
      </c>
      <c r="CR257" s="260">
        <v>0.5</v>
      </c>
      <c r="CS257" s="261">
        <v>0.4</v>
      </c>
    </row>
    <row r="258" ht="11.25" customHeight="1">
      <c r="A258" t="s" s="116">
        <v>1368</v>
      </c>
      <c r="B258" t="s" s="116">
        <v>1369</v>
      </c>
      <c r="C258" t="s" s="227">
        <v>1370</v>
      </c>
      <c r="D258" s="218">
        <v>8</v>
      </c>
      <c r="E258" s="85">
        <v>371</v>
      </c>
      <c r="F258" t="s" s="220">
        <v>129</v>
      </c>
      <c r="G258" t="s" s="221">
        <v>129</v>
      </c>
      <c r="H258" s="493">
        <v>12.35</v>
      </c>
      <c r="I258" s="223">
        <v>3.724696356275304</v>
      </c>
      <c r="J258" s="224">
        <v>0.11</v>
      </c>
      <c r="K258" s="224">
        <v>0.115</v>
      </c>
      <c r="L258" s="223">
        <v>4.545454545454541</v>
      </c>
      <c r="M258" s="226">
        <v>42803</v>
      </c>
      <c r="N258" s="226">
        <v>42807</v>
      </c>
      <c r="O258" s="226">
        <v>42814</v>
      </c>
      <c r="P258" t="s" s="227">
        <v>401</v>
      </c>
      <c r="Q258" s="316"/>
      <c r="R258" s="225">
        <v>0.46</v>
      </c>
      <c r="S258" s="228">
        <v>58.97435897435898</v>
      </c>
      <c r="T258" s="229">
        <v>9.375330687330784</v>
      </c>
      <c r="U258" s="223">
        <v>15.83333333333333</v>
      </c>
      <c r="V258" s="230">
        <v>12</v>
      </c>
      <c r="W258" s="222">
        <v>0.78</v>
      </c>
      <c r="X258" s="222">
        <v>1.05</v>
      </c>
      <c r="Y258" s="231">
        <v>1.11</v>
      </c>
      <c r="Z258" s="232">
        <v>1.7</v>
      </c>
      <c r="AA258" s="233">
        <v>11</v>
      </c>
      <c r="AB258" s="234">
        <v>-1.5</v>
      </c>
      <c r="AC258" s="235">
        <v>17.93</v>
      </c>
      <c r="AD258" s="236">
        <v>19.4</v>
      </c>
      <c r="AE258" s="236">
        <v>15</v>
      </c>
      <c r="AF258" s="237">
        <v>0</v>
      </c>
      <c r="AG258" s="238">
        <v>186</v>
      </c>
      <c r="AH258" s="239">
        <v>4.3</v>
      </c>
      <c r="AI258" s="240">
        <v>0.23</v>
      </c>
      <c r="AJ258" s="241">
        <v>0.6170216767032553</v>
      </c>
      <c r="AK258" s="242">
        <v>1.459117672386831</v>
      </c>
      <c r="AL258" s="243">
        <v>2.325581395348841</v>
      </c>
      <c r="AM258" s="243">
        <v>8.974425081854953</v>
      </c>
      <c r="AN258" s="243">
        <v>11.97022052804315</v>
      </c>
      <c r="AO258" s="244">
        <v>8.203738981834285</v>
      </c>
      <c r="AP258" s="321">
        <v>0.44</v>
      </c>
      <c r="AQ258" s="241">
        <v>0.43</v>
      </c>
      <c r="AR258" s="241">
        <v>0.38</v>
      </c>
      <c r="AS258" s="241">
        <v>0.34</v>
      </c>
      <c r="AT258" t="s" s="266">
        <v>112</v>
      </c>
      <c r="AU258" s="241">
        <v>0.31</v>
      </c>
      <c r="AV258" s="241">
        <v>0.25</v>
      </c>
      <c r="AW258" s="245"/>
      <c r="AX258" s="246">
        <v>0.1</v>
      </c>
      <c r="AY258" s="394">
        <v>0</v>
      </c>
      <c r="AZ258" s="248">
        <v>0.25</v>
      </c>
      <c r="BA258" s="248">
        <v>0.22</v>
      </c>
      <c r="BB258" s="248">
        <v>0.2</v>
      </c>
      <c r="BC258" s="317">
        <v>0.15</v>
      </c>
      <c r="BD258" s="248">
        <v>0.24</v>
      </c>
      <c r="BE258" s="317">
        <v>0</v>
      </c>
      <c r="BF258" s="317">
        <v>0</v>
      </c>
      <c r="BG258" s="317">
        <v>0</v>
      </c>
      <c r="BH258" s="317">
        <v>0</v>
      </c>
      <c r="BI258" s="249">
        <v>0.16667</v>
      </c>
      <c r="BJ258" s="246">
        <v>3.47667</v>
      </c>
      <c r="BK258" s="250">
        <v>2.325581395348841</v>
      </c>
      <c r="BL258" s="250">
        <v>13.1578947368421</v>
      </c>
      <c r="BM258" s="250">
        <v>11.76470588235294</v>
      </c>
      <c r="BN258" s="250">
        <v>9.677419354838722</v>
      </c>
      <c r="BO258" s="250">
        <v>24</v>
      </c>
      <c r="BP258" s="250">
        <v>150</v>
      </c>
      <c r="BQ258" s="251">
        <v>0</v>
      </c>
      <c r="BR258" s="252">
        <v>0</v>
      </c>
      <c r="BS258" s="252">
        <v>13.63636363636365</v>
      </c>
      <c r="BT258" s="252">
        <v>9.999999999999986</v>
      </c>
      <c r="BU258" s="252">
        <v>33.33333333333335</v>
      </c>
      <c r="BV258" s="252">
        <v>0</v>
      </c>
      <c r="BW258" s="252">
        <v>0</v>
      </c>
      <c r="BX258" s="252">
        <v>0</v>
      </c>
      <c r="BY258" s="252">
        <v>0</v>
      </c>
      <c r="BZ258" s="252">
        <v>0</v>
      </c>
      <c r="CA258" s="253">
        <v>0</v>
      </c>
      <c r="CB258" s="250">
        <v>15.75854696112233</v>
      </c>
      <c r="CC258" s="250">
        <v>34.86277313173658</v>
      </c>
      <c r="CD258" t="s" s="116">
        <v>302</v>
      </c>
      <c r="CE258" s="254">
        <v>-0.1384164490148763</v>
      </c>
      <c r="CF258" s="254">
        <v>15.69491688431846</v>
      </c>
      <c r="CG258" s="250">
        <v>62.77383077147707</v>
      </c>
      <c r="CH258" s="255">
        <v>0.4444</v>
      </c>
      <c r="CI258" s="256">
        <v>0.4888400000000001</v>
      </c>
      <c r="CJ258" s="257">
        <v>0.5377240000000001</v>
      </c>
      <c r="CK258" s="257">
        <v>0.5914964000000001</v>
      </c>
      <c r="CL258" s="258">
        <v>0.6506460400000003</v>
      </c>
      <c r="CM258" s="256">
        <v>2.713106440000001</v>
      </c>
      <c r="CN258" s="253">
        <v>21.96847319838057</v>
      </c>
      <c r="CO258" s="259">
        <v>0.09</v>
      </c>
      <c r="CP258" s="260">
        <v>9.300000000000001</v>
      </c>
      <c r="CQ258" s="261">
        <v>-16</v>
      </c>
      <c r="CR258" s="260">
        <v>-4.8</v>
      </c>
      <c r="CS258" s="261">
        <v>-3.5</v>
      </c>
    </row>
    <row r="259" ht="11.25" customHeight="1">
      <c r="A259" t="s" s="146">
        <v>691</v>
      </c>
      <c r="B259" t="s" s="146">
        <v>692</v>
      </c>
      <c r="C259" t="s" s="273">
        <v>693</v>
      </c>
      <c r="D259" s="267">
        <v>23</v>
      </c>
      <c r="E259" s="219">
        <v>136</v>
      </c>
      <c r="F259" t="s" s="151">
        <v>55</v>
      </c>
      <c r="G259" t="s" s="152">
        <v>141</v>
      </c>
      <c r="H259" s="268">
        <v>262.43</v>
      </c>
      <c r="I259" s="269">
        <v>2.667377967457988</v>
      </c>
      <c r="J259" s="379">
        <v>1.6</v>
      </c>
      <c r="K259" s="379">
        <v>1.75</v>
      </c>
      <c r="L259" s="269">
        <v>9.375</v>
      </c>
      <c r="M259" s="272">
        <v>42823</v>
      </c>
      <c r="N259" s="272">
        <v>42825</v>
      </c>
      <c r="O259" s="272">
        <v>42842</v>
      </c>
      <c r="P259" t="s" s="273">
        <v>268</v>
      </c>
      <c r="Q259" s="274"/>
      <c r="R259" s="271">
        <v>7</v>
      </c>
      <c r="S259" s="275">
        <v>90.09009009009009</v>
      </c>
      <c r="T259" s="276">
        <v>102.4353231530013</v>
      </c>
      <c r="U259" s="269">
        <v>33.77477477477478</v>
      </c>
      <c r="V259" s="277">
        <v>12</v>
      </c>
      <c r="W259" s="268">
        <v>7.77</v>
      </c>
      <c r="X259" s="268">
        <v>4.27</v>
      </c>
      <c r="Y259" s="278">
        <v>12.86</v>
      </c>
      <c r="Z259" s="279">
        <v>2.73</v>
      </c>
      <c r="AA259" s="280">
        <v>8.199999999999999</v>
      </c>
      <c r="AB259" s="281">
        <v>79.8</v>
      </c>
      <c r="AC259" s="282">
        <v>-19.57</v>
      </c>
      <c r="AD259" s="283">
        <v>47</v>
      </c>
      <c r="AE259" s="283">
        <v>7.9</v>
      </c>
      <c r="AF259" s="284">
        <v>23</v>
      </c>
      <c r="AG259" s="285">
        <v>17137</v>
      </c>
      <c r="AH259" s="286">
        <v>0.4</v>
      </c>
      <c r="AI259" s="287">
        <v>0.9</v>
      </c>
      <c r="AJ259" s="288">
        <v>0.1805600643559646</v>
      </c>
      <c r="AK259" s="289">
        <v>1.309320848797263</v>
      </c>
      <c r="AL259" s="290">
        <v>11.03202846975089</v>
      </c>
      <c r="AM259" s="290">
        <v>9.675043748815494</v>
      </c>
      <c r="AN259" s="290">
        <v>8.486323024730336</v>
      </c>
      <c r="AO259" s="291">
        <v>6.481469406468121</v>
      </c>
      <c r="AP259" s="288">
        <v>6.24</v>
      </c>
      <c r="AQ259" s="288">
        <v>5.62</v>
      </c>
      <c r="AR259" s="288">
        <v>5.02</v>
      </c>
      <c r="AS259" s="288">
        <v>4.73</v>
      </c>
      <c r="AT259" s="292"/>
      <c r="AU259" s="288">
        <v>4.34</v>
      </c>
      <c r="AV259" s="288">
        <v>4.1525</v>
      </c>
      <c r="AW259" s="292"/>
      <c r="AX259" s="293">
        <v>4.1275</v>
      </c>
      <c r="AY259" s="294">
        <v>4.11</v>
      </c>
      <c r="AZ259" s="295">
        <v>3.99</v>
      </c>
      <c r="BA259" s="295">
        <v>3.63</v>
      </c>
      <c r="BB259" s="295">
        <v>3.33</v>
      </c>
      <c r="BC259" s="295">
        <v>3.22</v>
      </c>
      <c r="BD259" s="295">
        <v>3.15</v>
      </c>
      <c r="BE259" s="295">
        <v>3.11</v>
      </c>
      <c r="BF259" s="295">
        <v>3.01</v>
      </c>
      <c r="BG259" s="295">
        <v>2.79</v>
      </c>
      <c r="BH259" s="295">
        <v>2.32</v>
      </c>
      <c r="BI259" s="296">
        <v>2.1</v>
      </c>
      <c r="BJ259" s="293">
        <v>68.98999999999999</v>
      </c>
      <c r="BK259" s="297">
        <v>11.03202846975089</v>
      </c>
      <c r="BL259" s="297">
        <v>11.95219123505977</v>
      </c>
      <c r="BM259" s="297">
        <v>6.131078224101461</v>
      </c>
      <c r="BN259" s="297">
        <v>8.986175115207384</v>
      </c>
      <c r="BO259" s="297">
        <v>4.515352197471412</v>
      </c>
      <c r="BP259" s="297">
        <v>0.6056935190793311</v>
      </c>
      <c r="BQ259" s="298">
        <v>0.4257907542579042</v>
      </c>
      <c r="BR259" s="299">
        <v>3.007518796992481</v>
      </c>
      <c r="BS259" s="299">
        <v>9.917355371900838</v>
      </c>
      <c r="BT259" s="299">
        <v>9.009009009009006</v>
      </c>
      <c r="BU259" s="299">
        <v>3.416149068322971</v>
      </c>
      <c r="BV259" s="299">
        <v>2.222222222222237</v>
      </c>
      <c r="BW259" s="299">
        <v>1.286173633440524</v>
      </c>
      <c r="BX259" s="299">
        <v>3.322259136212624</v>
      </c>
      <c r="BY259" s="299">
        <v>7.885304659498193</v>
      </c>
      <c r="BZ259" s="299">
        <v>20.25862068965518</v>
      </c>
      <c r="CA259" s="300">
        <v>10.47619047619046</v>
      </c>
      <c r="CB259" s="297">
        <v>6.732300739904273</v>
      </c>
      <c r="CC259" s="297">
        <v>5.049952631219351</v>
      </c>
      <c r="CD259" t="s" s="146">
        <v>285</v>
      </c>
      <c r="CE259" s="419">
        <v>-22.62107378258645</v>
      </c>
      <c r="CF259" s="301">
        <v>11.15370099218832</v>
      </c>
      <c r="CG259" s="297">
        <v>63.17858197347263</v>
      </c>
      <c r="CH259" s="302">
        <v>6.864000000000001</v>
      </c>
      <c r="CI259" s="303">
        <v>6.932640000000001</v>
      </c>
      <c r="CJ259" s="304">
        <v>7.480318560000001</v>
      </c>
      <c r="CK259" s="304">
        <v>8.071263726240</v>
      </c>
      <c r="CL259" s="305">
        <v>8.70889356061296</v>
      </c>
      <c r="CM259" s="303">
        <v>38.05711584685297</v>
      </c>
      <c r="CN259" s="300">
        <v>14.50181604498455</v>
      </c>
      <c r="CO259" s="306">
        <v>0.5600000000000001</v>
      </c>
      <c r="CP259" s="307">
        <v>25.7</v>
      </c>
      <c r="CQ259" s="308">
        <v>-2.8</v>
      </c>
      <c r="CR259" s="307">
        <v>0.7</v>
      </c>
      <c r="CS259" s="308">
        <v>5.2</v>
      </c>
    </row>
    <row r="260" ht="11.25" customHeight="1">
      <c r="A260" t="s" s="110">
        <v>1371</v>
      </c>
      <c r="B260" t="s" s="110">
        <v>1372</v>
      </c>
      <c r="C260" t="s" s="173">
        <v>237</v>
      </c>
      <c r="D260" s="174">
        <v>7</v>
      </c>
      <c r="E260" s="85">
        <v>445</v>
      </c>
      <c r="F260" t="s" s="118">
        <v>141</v>
      </c>
      <c r="G260" t="s" s="113">
        <v>141</v>
      </c>
      <c r="H260" s="495">
        <v>111.81</v>
      </c>
      <c r="I260" s="177">
        <v>1.21634916375995</v>
      </c>
      <c r="J260" s="311">
        <v>0.3</v>
      </c>
      <c r="K260" s="311">
        <v>0.34</v>
      </c>
      <c r="L260" s="177">
        <v>13.33333333333335</v>
      </c>
      <c r="M260" s="322">
        <v>42702</v>
      </c>
      <c r="N260" s="322">
        <v>42704</v>
      </c>
      <c r="O260" s="322">
        <v>42719</v>
      </c>
      <c r="P260" t="s" s="173">
        <v>177</v>
      </c>
      <c r="Q260" s="375"/>
      <c r="R260" s="180">
        <v>1.36</v>
      </c>
      <c r="S260" s="181">
        <v>40.59701492537314</v>
      </c>
      <c r="T260" s="182">
        <v>273.2153153901793</v>
      </c>
      <c r="U260" s="177">
        <v>33.37611940298508</v>
      </c>
      <c r="V260" s="183">
        <v>6</v>
      </c>
      <c r="W260" s="176">
        <v>3.35</v>
      </c>
      <c r="X260" s="176">
        <v>3.05</v>
      </c>
      <c r="Y260" s="184">
        <v>3.48</v>
      </c>
      <c r="Z260" s="185">
        <v>9.390000000000001</v>
      </c>
      <c r="AA260" s="186">
        <v>31.3</v>
      </c>
      <c r="AB260" s="187">
        <v>13.1</v>
      </c>
      <c r="AC260" s="188">
        <v>11.21</v>
      </c>
      <c r="AD260" s="189">
        <v>9.199999999999999</v>
      </c>
      <c r="AE260" s="189">
        <v>10.95</v>
      </c>
      <c r="AF260" s="190">
        <v>22</v>
      </c>
      <c r="AG260" s="191">
        <v>41176</v>
      </c>
      <c r="AH260" s="621">
        <v>0.3</v>
      </c>
      <c r="AI260" s="193">
        <v>0.8100000000000001</v>
      </c>
      <c r="AJ260" s="194">
        <v>2.038603968161869</v>
      </c>
      <c r="AK260" s="195">
        <v>1.079894340269353</v>
      </c>
      <c r="AL260" s="196">
        <v>21.56862745098038</v>
      </c>
      <c r="AM260" s="196">
        <v>18.77635361299255</v>
      </c>
      <c r="AN260" s="196">
        <v>18.75515650708919</v>
      </c>
      <c r="AO260" s="197">
        <v>17.36758477909162</v>
      </c>
      <c r="AP260" s="194">
        <v>1.24</v>
      </c>
      <c r="AQ260" s="194">
        <v>1.02</v>
      </c>
      <c r="AR260" s="194">
        <v>0.84</v>
      </c>
      <c r="AS260" s="194">
        <v>0.74</v>
      </c>
      <c r="AT260" s="199"/>
      <c r="AU260" s="194">
        <v>0.72</v>
      </c>
      <c r="AV260" s="194">
        <v>0.525</v>
      </c>
      <c r="AW260" s="199"/>
      <c r="AX260" s="200">
        <v>0.375</v>
      </c>
      <c r="AY260" s="370">
        <v>0.275</v>
      </c>
      <c r="AZ260" s="203">
        <v>0.275</v>
      </c>
      <c r="BA260" s="202">
        <v>0.275</v>
      </c>
      <c r="BB260" s="202">
        <v>0.25</v>
      </c>
      <c r="BC260" s="203">
        <v>0.2</v>
      </c>
      <c r="BD260" s="202">
        <v>0.35</v>
      </c>
      <c r="BE260" s="202">
        <v>0.1</v>
      </c>
      <c r="BF260" s="203">
        <v>0.075</v>
      </c>
      <c r="BG260" s="203">
        <v>0.1</v>
      </c>
      <c r="BH260" s="203">
        <v>0.1</v>
      </c>
      <c r="BI260" s="314">
        <v>0.0925</v>
      </c>
      <c r="BJ260" s="200">
        <v>7.5525</v>
      </c>
      <c r="BK260" s="205">
        <v>21.56862745098038</v>
      </c>
      <c r="BL260" s="205">
        <v>21.42857142857144</v>
      </c>
      <c r="BM260" s="205">
        <v>13.51351351351351</v>
      </c>
      <c r="BN260" s="205">
        <v>2.77777777777779</v>
      </c>
      <c r="BO260" s="205">
        <v>37.14285714285712</v>
      </c>
      <c r="BP260" s="205">
        <v>40</v>
      </c>
      <c r="BQ260" s="206">
        <v>36.36363636363635</v>
      </c>
      <c r="BR260" s="207">
        <v>0</v>
      </c>
      <c r="BS260" s="207">
        <v>0</v>
      </c>
      <c r="BT260" s="207">
        <v>10</v>
      </c>
      <c r="BU260" s="207">
        <v>25</v>
      </c>
      <c r="BV260" s="207">
        <v>0</v>
      </c>
      <c r="BW260" s="207">
        <v>250</v>
      </c>
      <c r="BX260" s="207">
        <v>33.33333333333335</v>
      </c>
      <c r="BY260" s="207">
        <v>0</v>
      </c>
      <c r="BZ260" s="207">
        <v>0</v>
      </c>
      <c r="CA260" s="208">
        <v>8.108108108108114</v>
      </c>
      <c r="CB260" s="205">
        <v>29.36684853639871</v>
      </c>
      <c r="CC260" s="205">
        <v>56.96101783348917</v>
      </c>
      <c r="CD260" t="s" s="110">
        <v>302</v>
      </c>
      <c r="CE260" s="209">
        <v>-13.40461373213594</v>
      </c>
      <c r="CF260" s="209">
        <v>19.97150567084914</v>
      </c>
      <c r="CG260" s="205">
        <v>73.52268656716419</v>
      </c>
      <c r="CH260" s="315">
        <v>1.364</v>
      </c>
      <c r="CI260" s="211">
        <v>1.5004</v>
      </c>
      <c r="CJ260" s="212">
        <v>1.65044</v>
      </c>
      <c r="CK260" s="212">
        <v>1.815484000000001</v>
      </c>
      <c r="CL260" s="210">
        <v>1.997032400000001</v>
      </c>
      <c r="CM260" s="211">
        <v>8.327356400000001</v>
      </c>
      <c r="CN260" s="208">
        <v>7.447774259905198</v>
      </c>
      <c r="CO260" s="213">
        <v>0.67</v>
      </c>
      <c r="CP260" s="214">
        <v>48.5</v>
      </c>
      <c r="CQ260" s="215">
        <v>-0.6</v>
      </c>
      <c r="CR260" s="214">
        <v>2.8</v>
      </c>
      <c r="CS260" s="215">
        <v>17.9</v>
      </c>
    </row>
    <row r="261" ht="11.25" customHeight="1">
      <c r="A261" t="s" s="227">
        <v>1373</v>
      </c>
      <c r="B261" t="s" s="116">
        <v>1374</v>
      </c>
      <c r="C261" t="s" s="227">
        <v>1181</v>
      </c>
      <c r="D261" s="218">
        <v>7</v>
      </c>
      <c r="E261" s="85">
        <v>456</v>
      </c>
      <c r="F261" t="s" s="220">
        <v>129</v>
      </c>
      <c r="G261" t="s" s="221">
        <v>129</v>
      </c>
      <c r="H261" s="493">
        <v>29.75</v>
      </c>
      <c r="I261" s="223">
        <v>2.554621848739496</v>
      </c>
      <c r="J261" s="224">
        <v>0.17</v>
      </c>
      <c r="K261" s="224">
        <v>0.19</v>
      </c>
      <c r="L261" s="223">
        <v>11.76470588235294</v>
      </c>
      <c r="M261" s="226">
        <v>42741</v>
      </c>
      <c r="N261" s="226">
        <v>42745</v>
      </c>
      <c r="O261" s="226">
        <v>42759</v>
      </c>
      <c r="P261" t="s" s="227">
        <v>529</v>
      </c>
      <c r="Q261" s="325"/>
      <c r="R261" s="225">
        <v>0.76</v>
      </c>
      <c r="S261" s="228">
        <v>66.08695652173914</v>
      </c>
      <c r="T261" s="229">
        <v>52.77465960805636</v>
      </c>
      <c r="U261" s="223">
        <v>25.8695652173913</v>
      </c>
      <c r="V261" s="230">
        <v>6</v>
      </c>
      <c r="W261" s="222">
        <v>1.15</v>
      </c>
      <c r="X261" s="222">
        <v>6.97</v>
      </c>
      <c r="Y261" s="231">
        <v>1.13</v>
      </c>
      <c r="Z261" s="232">
        <v>2.03</v>
      </c>
      <c r="AA261" s="233">
        <v>8</v>
      </c>
      <c r="AB261" s="234">
        <v>-35.3</v>
      </c>
      <c r="AC261" s="235">
        <v>13.09</v>
      </c>
      <c r="AD261" s="236">
        <v>-5.4</v>
      </c>
      <c r="AE261" s="236">
        <v>3.7</v>
      </c>
      <c r="AF261" s="237">
        <v>10</v>
      </c>
      <c r="AG261" s="238">
        <v>850</v>
      </c>
      <c r="AH261" s="626">
        <v>7.7</v>
      </c>
      <c r="AI261" s="240">
        <v>0</v>
      </c>
      <c r="AJ261" t="s" s="265">
        <v>143</v>
      </c>
      <c r="AK261" t="s" s="265">
        <v>143</v>
      </c>
      <c r="AL261" s="243">
        <v>30.76923076923077</v>
      </c>
      <c r="AM261" s="243">
        <v>22.49049684075541</v>
      </c>
      <c r="AN261" s="243">
        <v>23.1571227570561</v>
      </c>
      <c r="AO261" s="244">
        <v>-0.8420089594350255</v>
      </c>
      <c r="AP261" s="241">
        <v>0.68</v>
      </c>
      <c r="AQ261" s="241">
        <v>0.52</v>
      </c>
      <c r="AR261" s="241">
        <v>0.42</v>
      </c>
      <c r="AS261" s="241">
        <v>0.37</v>
      </c>
      <c r="AT261" s="245"/>
      <c r="AU261" s="241">
        <v>0.32</v>
      </c>
      <c r="AV261" s="241">
        <v>0.24</v>
      </c>
      <c r="AW261" s="245"/>
      <c r="AX261" s="583">
        <v>0.2</v>
      </c>
      <c r="AY261" s="394">
        <v>0.45</v>
      </c>
      <c r="AZ261" s="248">
        <v>0.91</v>
      </c>
      <c r="BA261" s="248">
        <v>0.82</v>
      </c>
      <c r="BB261" s="248">
        <v>0.74</v>
      </c>
      <c r="BC261" s="248">
        <v>0.63</v>
      </c>
      <c r="BD261" s="248">
        <v>0.45</v>
      </c>
      <c r="BE261" s="248">
        <v>0.29</v>
      </c>
      <c r="BF261" s="248">
        <v>0.2</v>
      </c>
      <c r="BG261" s="317">
        <v>0.16</v>
      </c>
      <c r="BH261" s="317">
        <v>0.16</v>
      </c>
      <c r="BI261" s="249">
        <v>0.13333</v>
      </c>
      <c r="BJ261" s="246">
        <v>7.693330000000001</v>
      </c>
      <c r="BK261" s="250">
        <v>30.76923076923077</v>
      </c>
      <c r="BL261" s="250">
        <v>23.80952380952381</v>
      </c>
      <c r="BM261" s="250">
        <v>13.51351351351351</v>
      </c>
      <c r="BN261" s="250">
        <v>15.625</v>
      </c>
      <c r="BO261" s="250">
        <v>33.33333333333335</v>
      </c>
      <c r="BP261" s="250">
        <v>20</v>
      </c>
      <c r="BQ261" s="251">
        <v>0</v>
      </c>
      <c r="BR261" s="252">
        <v>0</v>
      </c>
      <c r="BS261" s="252">
        <v>10.97560975609757</v>
      </c>
      <c r="BT261" s="252">
        <v>10.81081081081081</v>
      </c>
      <c r="BU261" s="252">
        <v>17.46031746031747</v>
      </c>
      <c r="BV261" s="252">
        <v>40</v>
      </c>
      <c r="BW261" s="252">
        <v>55.17241379310347</v>
      </c>
      <c r="BX261" s="252">
        <v>45</v>
      </c>
      <c r="BY261" s="252">
        <v>25</v>
      </c>
      <c r="BZ261" s="252">
        <v>0</v>
      </c>
      <c r="CA261" s="253">
        <v>20.00300007500186</v>
      </c>
      <c r="CB261" s="250">
        <v>21.26310313652545</v>
      </c>
      <c r="CC261" s="250">
        <v>15.34272948400486</v>
      </c>
      <c r="CD261" t="s" s="116">
        <v>302</v>
      </c>
      <c r="CE261" s="254">
        <v>-0.157820611595703</v>
      </c>
      <c r="CF261" s="254">
        <v>25.7117446057956</v>
      </c>
      <c r="CG261" s="250">
        <v>56.63434782608696</v>
      </c>
      <c r="CH261" s="255">
        <v>0.6868000000000001</v>
      </c>
      <c r="CI261" s="256">
        <v>0.7554800000000002</v>
      </c>
      <c r="CJ261" s="257">
        <v>0.7834327600000001</v>
      </c>
      <c r="CK261" s="257">
        <v>0.812419772120</v>
      </c>
      <c r="CL261" s="258">
        <v>0.84247930368844</v>
      </c>
      <c r="CM261" s="256">
        <v>3.880611835808441</v>
      </c>
      <c r="CN261" s="253">
        <v>13.04407339767543</v>
      </c>
      <c r="CO261" s="259">
        <v>1.45</v>
      </c>
      <c r="CP261" s="260">
        <v>11.2</v>
      </c>
      <c r="CQ261" s="261">
        <v>-23.3</v>
      </c>
      <c r="CR261" s="260">
        <v>-2.2</v>
      </c>
      <c r="CS261" s="261">
        <v>-1</v>
      </c>
    </row>
    <row r="262" ht="11.25" customHeight="1">
      <c r="A262" t="s" s="116">
        <v>1375</v>
      </c>
      <c r="B262" t="s" s="116">
        <v>1376</v>
      </c>
      <c r="C262" t="s" s="227">
        <v>128</v>
      </c>
      <c r="D262" s="218">
        <v>6</v>
      </c>
      <c r="E262" s="85">
        <v>634</v>
      </c>
      <c r="F262" t="s" s="220">
        <v>129</v>
      </c>
      <c r="G262" t="s" s="221">
        <v>129</v>
      </c>
      <c r="H262" s="493">
        <v>43.55</v>
      </c>
      <c r="I262" s="223">
        <v>1.836969001148106</v>
      </c>
      <c r="J262" s="224">
        <v>0.38</v>
      </c>
      <c r="K262" s="224">
        <v>0.4</v>
      </c>
      <c r="L262" s="223">
        <v>5.263157894736836</v>
      </c>
      <c r="M262" s="226">
        <v>42804</v>
      </c>
      <c r="N262" s="226">
        <v>42808</v>
      </c>
      <c r="O262" s="226">
        <v>42829</v>
      </c>
      <c r="P262" t="s" s="227">
        <v>743</v>
      </c>
      <c r="Q262" t="s" s="227">
        <v>280</v>
      </c>
      <c r="R262" s="225">
        <v>0.8</v>
      </c>
      <c r="S262" s="228">
        <v>35.71428571428572</v>
      </c>
      <c r="T262" s="229">
        <v>24.7139584351785</v>
      </c>
      <c r="U262" s="223">
        <v>19.44196428571428</v>
      </c>
      <c r="V262" s="230">
        <v>12</v>
      </c>
      <c r="W262" s="222">
        <v>2.24</v>
      </c>
      <c r="X262" t="s" s="399">
        <v>143</v>
      </c>
      <c r="Y262" s="231">
        <v>4.65</v>
      </c>
      <c r="Z262" s="232">
        <v>1.8</v>
      </c>
      <c r="AA262" s="233">
        <v>9.800000000000001</v>
      </c>
      <c r="AB262" s="234">
        <v>4.2</v>
      </c>
      <c r="AC262" s="235">
        <v>20.65</v>
      </c>
      <c r="AD262" s="236">
        <v>5</v>
      </c>
      <c r="AE262" t="s" s="416">
        <v>143</v>
      </c>
      <c r="AF262" s="237">
        <v>1</v>
      </c>
      <c r="AG262" s="238">
        <v>201</v>
      </c>
      <c r="AH262" s="239">
        <v>1.5</v>
      </c>
      <c r="AI262" s="240">
        <v>0.22</v>
      </c>
      <c r="AJ262" s="241">
        <v>2.739489776202761</v>
      </c>
      <c r="AK262" s="618">
        <v>12.24665042871448</v>
      </c>
      <c r="AL262" s="243">
        <v>5.555555555555558</v>
      </c>
      <c r="AM262" s="243">
        <v>14.97794157889663</v>
      </c>
      <c r="AN262" s="243">
        <v>13.69744888101381</v>
      </c>
      <c r="AO262" s="244">
        <v>1.118464919101281</v>
      </c>
      <c r="AP262" s="241">
        <v>0.76</v>
      </c>
      <c r="AQ262" s="241">
        <v>0.72</v>
      </c>
      <c r="AR262" s="241">
        <v>0.65</v>
      </c>
      <c r="AS262" s="241">
        <v>0.5</v>
      </c>
      <c r="AT262" s="245"/>
      <c r="AU262" s="241">
        <v>0.44</v>
      </c>
      <c r="AV262" s="321">
        <v>0.4</v>
      </c>
      <c r="AW262" s="245"/>
      <c r="AX262" s="583">
        <v>0.4</v>
      </c>
      <c r="AY262" s="394">
        <v>0.61</v>
      </c>
      <c r="AZ262" s="248">
        <v>0.78</v>
      </c>
      <c r="BA262" s="248">
        <v>0.71</v>
      </c>
      <c r="BB262" s="248">
        <v>0.68</v>
      </c>
      <c r="BC262" s="248">
        <v>0.6476200000000001</v>
      </c>
      <c r="BD262" s="248">
        <v>0.60771</v>
      </c>
      <c r="BE262" s="248">
        <v>0.57013</v>
      </c>
      <c r="BF262" s="248">
        <v>0.25504</v>
      </c>
      <c r="BG262" s="317">
        <v>0</v>
      </c>
      <c r="BH262" s="317">
        <v>0</v>
      </c>
      <c r="BI262" s="401">
        <v>0</v>
      </c>
      <c r="BJ262" s="246">
        <v>8.730499999999999</v>
      </c>
      <c r="BK262" s="250">
        <v>5.555555555555558</v>
      </c>
      <c r="BL262" s="250">
        <v>10.76923076923075</v>
      </c>
      <c r="BM262" s="250">
        <v>30</v>
      </c>
      <c r="BN262" s="250">
        <v>13.63636363636365</v>
      </c>
      <c r="BO262" s="250">
        <v>9.999999999999986</v>
      </c>
      <c r="BP262" s="250">
        <v>0</v>
      </c>
      <c r="BQ262" s="251">
        <v>0</v>
      </c>
      <c r="BR262" s="252">
        <v>0</v>
      </c>
      <c r="BS262" s="252">
        <v>9.859154929577475</v>
      </c>
      <c r="BT262" s="252">
        <v>4.411764705882337</v>
      </c>
      <c r="BU262" s="252">
        <v>4.999845588462359</v>
      </c>
      <c r="BV262" s="252">
        <v>6.567277155222073</v>
      </c>
      <c r="BW262" s="252">
        <v>6.591479136337308</v>
      </c>
      <c r="BX262" s="252">
        <v>123.5453262233375</v>
      </c>
      <c r="BY262" s="252">
        <v>0</v>
      </c>
      <c r="BZ262" s="252">
        <v>0</v>
      </c>
      <c r="CA262" s="253">
        <v>0</v>
      </c>
      <c r="CB262" s="250">
        <v>13.29035280588053</v>
      </c>
      <c r="CC262" s="250">
        <v>28.51388850332089</v>
      </c>
      <c r="CD262" t="s" s="116">
        <v>132</v>
      </c>
      <c r="CE262" s="254">
        <v>-3.907546403552368</v>
      </c>
      <c r="CF262" s="254">
        <v>15.53441788216191</v>
      </c>
      <c r="CG262" s="250">
        <v>50.46296418469684</v>
      </c>
      <c r="CH262" s="255">
        <v>0.7919200000000001</v>
      </c>
      <c r="CI262" s="256">
        <v>0.8711120000000001</v>
      </c>
      <c r="CJ262" s="257">
        <v>0.8972453600000001</v>
      </c>
      <c r="CK262" s="257">
        <v>0.9241627208000002</v>
      </c>
      <c r="CL262" s="258">
        <v>0.9518876024240002</v>
      </c>
      <c r="CM262" s="256">
        <v>4.436327683224</v>
      </c>
      <c r="CN262" s="253">
        <v>10.1867455412721</v>
      </c>
      <c r="CO262" s="259">
        <v>0.44</v>
      </c>
      <c r="CP262" s="260">
        <v>68.2</v>
      </c>
      <c r="CQ262" s="261">
        <v>-7.5</v>
      </c>
      <c r="CR262" s="260">
        <v>3.3</v>
      </c>
      <c r="CS262" s="261">
        <v>9</v>
      </c>
    </row>
    <row r="263" ht="11.25" customHeight="1">
      <c r="A263" t="s" s="227">
        <v>694</v>
      </c>
      <c r="B263" t="s" s="116">
        <v>695</v>
      </c>
      <c r="C263" t="s" s="116">
        <v>265</v>
      </c>
      <c r="D263" s="218">
        <v>11</v>
      </c>
      <c r="E263" s="219">
        <v>317</v>
      </c>
      <c r="F263" t="s" s="220">
        <v>129</v>
      </c>
      <c r="G263" t="s" s="221">
        <v>129</v>
      </c>
      <c r="H263" s="493">
        <v>80.09999999999999</v>
      </c>
      <c r="I263" s="223">
        <v>1.997503121098627</v>
      </c>
      <c r="J263" s="224">
        <v>0.34</v>
      </c>
      <c r="K263" s="224">
        <v>0.4</v>
      </c>
      <c r="L263" s="223">
        <v>17.64705882352942</v>
      </c>
      <c r="M263" s="226">
        <v>43061</v>
      </c>
      <c r="N263" s="226">
        <v>43063</v>
      </c>
      <c r="O263" s="226">
        <v>43077</v>
      </c>
      <c r="P263" t="s" s="227">
        <v>305</v>
      </c>
      <c r="Q263" s="85"/>
      <c r="R263" s="225">
        <v>1.6</v>
      </c>
      <c r="S263" s="228">
        <v>40.71246819338423</v>
      </c>
      <c r="T263" s="229">
        <v>151.8127661799456</v>
      </c>
      <c r="U263" s="223">
        <v>20.38167938931297</v>
      </c>
      <c r="V263" s="230">
        <v>12</v>
      </c>
      <c r="W263" s="222">
        <v>3.93</v>
      </c>
      <c r="X263" s="222">
        <v>4.35</v>
      </c>
      <c r="Y263" s="231">
        <v>2.11</v>
      </c>
      <c r="Z263" s="232">
        <v>7</v>
      </c>
      <c r="AA263" s="233">
        <v>36.6</v>
      </c>
      <c r="AB263" s="234">
        <v>148.1</v>
      </c>
      <c r="AC263" s="235">
        <v>4.05</v>
      </c>
      <c r="AD263" s="236">
        <v>47.2</v>
      </c>
      <c r="AE263" s="236">
        <v>4.68</v>
      </c>
      <c r="AF263" s="237">
        <v>5</v>
      </c>
      <c r="AG263" s="238">
        <v>3391</v>
      </c>
      <c r="AH263" s="239">
        <v>0.7</v>
      </c>
      <c r="AI263" s="240">
        <v>0.46</v>
      </c>
      <c r="AJ263" s="241">
        <v>0.2416841673306602</v>
      </c>
      <c r="AK263" t="s" s="265">
        <v>143</v>
      </c>
      <c r="AL263" s="243">
        <v>10.43478260869566</v>
      </c>
      <c r="AM263" s="243">
        <v>11.75169255689807</v>
      </c>
      <c r="AN263" s="243">
        <v>11.40749269800716</v>
      </c>
      <c r="AO263" t="s" s="265">
        <v>143</v>
      </c>
      <c r="AP263" s="241">
        <v>1.27</v>
      </c>
      <c r="AQ263" s="241">
        <v>1.15</v>
      </c>
      <c r="AR263" s="241">
        <v>1.03</v>
      </c>
      <c r="AS263" s="241">
        <v>0.91</v>
      </c>
      <c r="AT263" s="245"/>
      <c r="AU263" s="241">
        <v>0.82</v>
      </c>
      <c r="AV263" s="241">
        <v>0.74</v>
      </c>
      <c r="AW263" s="245"/>
      <c r="AX263" s="246">
        <v>0.63</v>
      </c>
      <c r="AY263" s="247">
        <v>0.51</v>
      </c>
      <c r="AZ263" s="317">
        <v>0.48</v>
      </c>
      <c r="BA263" s="248">
        <v>0.41</v>
      </c>
      <c r="BB263" s="317">
        <v>0</v>
      </c>
      <c r="BC263" s="317">
        <v>0</v>
      </c>
      <c r="BD263" s="317">
        <v>0</v>
      </c>
      <c r="BE263" s="317">
        <v>0</v>
      </c>
      <c r="BF263" s="317">
        <v>0</v>
      </c>
      <c r="BG263" s="317">
        <v>0</v>
      </c>
      <c r="BH263" s="317">
        <v>0</v>
      </c>
      <c r="BI263" s="401">
        <v>0</v>
      </c>
      <c r="BJ263" s="246">
        <v>7.95</v>
      </c>
      <c r="BK263" s="250">
        <v>10.43478260869566</v>
      </c>
      <c r="BL263" s="250">
        <v>11.6504854368932</v>
      </c>
      <c r="BM263" s="250">
        <v>13.18681318681318</v>
      </c>
      <c r="BN263" s="250">
        <v>10.97560975609757</v>
      </c>
      <c r="BO263" s="250">
        <v>10.81081081081081</v>
      </c>
      <c r="BP263" s="250">
        <v>17.46031746031747</v>
      </c>
      <c r="BQ263" s="251">
        <v>23.52941176470589</v>
      </c>
      <c r="BR263" s="252">
        <v>6.25</v>
      </c>
      <c r="BS263" s="252">
        <v>17.07317073170731</v>
      </c>
      <c r="BT263" s="252">
        <v>0</v>
      </c>
      <c r="BU263" s="252">
        <v>0</v>
      </c>
      <c r="BV263" s="252">
        <v>0</v>
      </c>
      <c r="BW263" s="252">
        <v>0</v>
      </c>
      <c r="BX263" s="252">
        <v>0</v>
      </c>
      <c r="BY263" s="252">
        <v>0</v>
      </c>
      <c r="BZ263" s="252">
        <v>0</v>
      </c>
      <c r="CA263" s="253">
        <v>0</v>
      </c>
      <c r="CB263" s="250">
        <v>7.139494220943593</v>
      </c>
      <c r="CC263" s="250">
        <v>7.586246542078211</v>
      </c>
      <c r="CD263" t="s" s="116">
        <v>132</v>
      </c>
      <c r="CE263" s="254">
        <v>-6.976683570207186</v>
      </c>
      <c r="CF263" s="254">
        <v>13.40499581910579</v>
      </c>
      <c r="CG263" s="250">
        <v>59.79533235220207</v>
      </c>
      <c r="CH263" s="255">
        <v>1.397</v>
      </c>
      <c r="CI263" s="256">
        <v>1.4535785</v>
      </c>
      <c r="CJ263" s="257">
        <v>1.5216059738</v>
      </c>
      <c r="CK263" s="257">
        <v>1.59281713337384</v>
      </c>
      <c r="CL263" s="258">
        <v>1.667360975215736</v>
      </c>
      <c r="CM263" s="256">
        <v>7.632362582389577</v>
      </c>
      <c r="CN263" s="253">
        <v>9.528542549799722</v>
      </c>
      <c r="CO263" s="259">
        <v>1.91</v>
      </c>
      <c r="CP263" s="260">
        <v>52.1</v>
      </c>
      <c r="CQ263" s="261">
        <v>-3.8</v>
      </c>
      <c r="CR263" s="262">
        <v>4.8</v>
      </c>
      <c r="CS263" s="263">
        <v>5.9</v>
      </c>
    </row>
    <row r="264" ht="11.25" customHeight="1">
      <c r="A264" t="s" s="146">
        <v>696</v>
      </c>
      <c r="B264" t="s" s="146">
        <v>697</v>
      </c>
      <c r="C264" t="s" s="146">
        <v>357</v>
      </c>
      <c r="D264" s="267">
        <v>19</v>
      </c>
      <c r="E264" s="219">
        <v>163</v>
      </c>
      <c r="F264" t="s" s="151">
        <v>55</v>
      </c>
      <c r="G264" t="s" s="152">
        <v>141</v>
      </c>
      <c r="H264" s="496">
        <v>62.64</v>
      </c>
      <c r="I264" s="269">
        <v>3.033205619412516</v>
      </c>
      <c r="J264" s="379">
        <v>0.445</v>
      </c>
      <c r="K264" s="379">
        <v>0.475</v>
      </c>
      <c r="L264" s="269">
        <v>6.741573033707859</v>
      </c>
      <c r="M264" s="272">
        <v>42794</v>
      </c>
      <c r="N264" s="272">
        <v>42796</v>
      </c>
      <c r="O264" s="272">
        <v>42825</v>
      </c>
      <c r="P264" t="s" s="273">
        <v>434</v>
      </c>
      <c r="Q264" s="581"/>
      <c r="R264" s="271">
        <v>1.9</v>
      </c>
      <c r="S264" s="275">
        <v>61.48867313915858</v>
      </c>
      <c r="T264" s="276">
        <v>28.4047000319352</v>
      </c>
      <c r="U264" s="269">
        <v>20.27184466019418</v>
      </c>
      <c r="V264" s="277">
        <v>12</v>
      </c>
      <c r="W264" s="268">
        <v>3.09</v>
      </c>
      <c r="X264" s="268">
        <v>3.44</v>
      </c>
      <c r="Y264" s="278">
        <v>2.59</v>
      </c>
      <c r="Z264" s="279">
        <v>1.83</v>
      </c>
      <c r="AA264" s="280">
        <v>9.199999999999999</v>
      </c>
      <c r="AB264" s="281">
        <v>7.3</v>
      </c>
      <c r="AC264" s="282">
        <v>5.64</v>
      </c>
      <c r="AD264" s="283">
        <v>5.9</v>
      </c>
      <c r="AE264" s="283">
        <v>5.88</v>
      </c>
      <c r="AF264" s="284">
        <v>18</v>
      </c>
      <c r="AG264" s="285">
        <v>19881</v>
      </c>
      <c r="AH264" s="286">
        <v>0.1</v>
      </c>
      <c r="AI264" s="287">
        <v>1.04</v>
      </c>
      <c r="AJ264" s="288">
        <v>1.712644064667787</v>
      </c>
      <c r="AK264" s="289">
        <v>1.07522029502844</v>
      </c>
      <c r="AL264" s="290">
        <v>6.586826347305386</v>
      </c>
      <c r="AM264" s="290">
        <v>6.586177942082005</v>
      </c>
      <c r="AN264" s="290">
        <v>10.10459998153994</v>
      </c>
      <c r="AO264" s="291">
        <v>9.397702059997549</v>
      </c>
      <c r="AP264" s="288">
        <v>1.78</v>
      </c>
      <c r="AQ264" s="288">
        <v>1.67</v>
      </c>
      <c r="AR264" s="288">
        <v>1.57</v>
      </c>
      <c r="AS264" s="288">
        <v>1.47</v>
      </c>
      <c r="AT264" s="292"/>
      <c r="AU264" s="288">
        <v>1.32275</v>
      </c>
      <c r="AV264" s="288">
        <v>1.1</v>
      </c>
      <c r="AW264" s="292"/>
      <c r="AX264" s="288">
        <v>1.025</v>
      </c>
      <c r="AY264" s="294">
        <v>0.95</v>
      </c>
      <c r="AZ264" s="295">
        <v>0.825</v>
      </c>
      <c r="BA264" s="295">
        <v>0.775</v>
      </c>
      <c r="BB264" s="295">
        <v>0.725</v>
      </c>
      <c r="BC264" s="295">
        <v>0.675</v>
      </c>
      <c r="BD264" s="295">
        <v>0.625</v>
      </c>
      <c r="BE264" s="295">
        <v>0.575</v>
      </c>
      <c r="BF264" s="295">
        <v>0.525</v>
      </c>
      <c r="BG264" s="295">
        <v>0.45</v>
      </c>
      <c r="BH264" s="426">
        <v>0.4</v>
      </c>
      <c r="BI264" s="296">
        <v>0.1</v>
      </c>
      <c r="BJ264" s="293">
        <v>16.56275</v>
      </c>
      <c r="BK264" s="297">
        <v>6.586826347305386</v>
      </c>
      <c r="BL264" s="297">
        <v>6.369426751592355</v>
      </c>
      <c r="BM264" s="297">
        <v>6.802721088435382</v>
      </c>
      <c r="BN264" s="297">
        <v>11.13211113211112</v>
      </c>
      <c r="BO264" s="297">
        <v>20.25</v>
      </c>
      <c r="BP264" s="297">
        <v>7.317073170731736</v>
      </c>
      <c r="BQ264" s="298">
        <v>7.894736842105265</v>
      </c>
      <c r="BR264" s="299">
        <v>15.15151515151516</v>
      </c>
      <c r="BS264" s="299">
        <v>6.451612903225801</v>
      </c>
      <c r="BT264" s="299">
        <v>6.896551724137945</v>
      </c>
      <c r="BU264" s="299">
        <v>7.407407407407396</v>
      </c>
      <c r="BV264" s="299">
        <v>8.000000000000007</v>
      </c>
      <c r="BW264" s="299">
        <v>8.695652173913061</v>
      </c>
      <c r="BX264" s="299">
        <v>9.523809523809511</v>
      </c>
      <c r="BY264" s="299">
        <v>16.66666666666667</v>
      </c>
      <c r="BZ264" s="299">
        <v>12.5</v>
      </c>
      <c r="CA264" s="300">
        <v>300</v>
      </c>
      <c r="CB264" s="297">
        <v>26.92035946370334</v>
      </c>
      <c r="CC264" s="297">
        <v>68.38388906897805</v>
      </c>
      <c r="CD264" t="s" s="146">
        <v>161</v>
      </c>
      <c r="CE264" s="301">
        <v>-7.134039059241719</v>
      </c>
      <c r="CF264" s="301">
        <v>13.13780560095246</v>
      </c>
      <c r="CG264" s="297">
        <v>70.10008791161113</v>
      </c>
      <c r="CH264" s="302">
        <v>1.90994</v>
      </c>
      <c r="CI264" s="303">
        <v>2.017660616</v>
      </c>
      <c r="CJ264" s="304">
        <v>2.1362990602208</v>
      </c>
      <c r="CK264" s="304">
        <v>2.261913444961783</v>
      </c>
      <c r="CL264" s="305">
        <v>2.394913955525536</v>
      </c>
      <c r="CM264" s="303">
        <v>10.72072707670812</v>
      </c>
      <c r="CN264" s="300">
        <v>17.11482611224157</v>
      </c>
      <c r="CO264" s="306">
        <v>0.31</v>
      </c>
      <c r="CP264" s="307">
        <v>23.9</v>
      </c>
      <c r="CQ264" s="308">
        <v>-2.4</v>
      </c>
      <c r="CR264" s="307">
        <v>1</v>
      </c>
      <c r="CS264" s="308">
        <v>4.1</v>
      </c>
    </row>
    <row r="265" ht="11.25" customHeight="1">
      <c r="A265" t="s" s="173">
        <v>1377</v>
      </c>
      <c r="B265" t="s" s="110">
        <v>1378</v>
      </c>
      <c r="C265" t="s" s="173">
        <v>128</v>
      </c>
      <c r="D265" s="174">
        <v>6</v>
      </c>
      <c r="E265" s="85">
        <v>656</v>
      </c>
      <c r="F265" t="s" s="118">
        <v>129</v>
      </c>
      <c r="G265" t="s" s="113">
        <v>129</v>
      </c>
      <c r="H265" s="330">
        <v>155</v>
      </c>
      <c r="I265" s="177">
        <v>2.193548387096774</v>
      </c>
      <c r="J265" s="311">
        <v>0.8</v>
      </c>
      <c r="K265" s="311">
        <v>0.85</v>
      </c>
      <c r="L265" s="177">
        <v>6.25</v>
      </c>
      <c r="M265" s="179">
        <v>42886</v>
      </c>
      <c r="N265" s="179">
        <v>42888</v>
      </c>
      <c r="O265" s="179">
        <v>42902</v>
      </c>
      <c r="P265" t="s" s="173">
        <v>720</v>
      </c>
      <c r="Q265" t="s" s="173">
        <v>131</v>
      </c>
      <c r="R265" s="180">
        <v>3.4</v>
      </c>
      <c r="S265" s="181">
        <v>24.28571428571428</v>
      </c>
      <c r="T265" s="182">
        <v>-19.40696000746656</v>
      </c>
      <c r="U265" s="177">
        <v>11.07142857142857</v>
      </c>
      <c r="V265" s="183">
        <v>12</v>
      </c>
      <c r="W265" s="331">
        <v>14</v>
      </c>
      <c r="X265" t="s" s="335">
        <v>143</v>
      </c>
      <c r="Y265" s="530">
        <v>2.7</v>
      </c>
      <c r="Z265" s="333">
        <v>1.32</v>
      </c>
      <c r="AA265" t="s" s="336">
        <v>143</v>
      </c>
      <c r="AB265" t="s" s="332">
        <v>143</v>
      </c>
      <c r="AC265" t="s" s="336">
        <v>143</v>
      </c>
      <c r="AD265" t="s" s="335">
        <v>143</v>
      </c>
      <c r="AE265" t="s" s="335">
        <v>143</v>
      </c>
      <c r="AF265" s="190">
        <v>0</v>
      </c>
      <c r="AG265" s="337">
        <v>266</v>
      </c>
      <c r="AH265" t="s" s="335">
        <v>143</v>
      </c>
      <c r="AI265" t="s" s="335">
        <v>143</v>
      </c>
      <c r="AJ265" t="s" s="338">
        <v>143</v>
      </c>
      <c r="AK265" t="s" s="338">
        <v>143</v>
      </c>
      <c r="AL265" s="196">
        <v>29.54545454545454</v>
      </c>
      <c r="AM265" s="196">
        <v>37.34643511861964</v>
      </c>
      <c r="AN265" t="s" s="338">
        <v>143</v>
      </c>
      <c r="AO265" s="197">
        <v>11.04128681200198</v>
      </c>
      <c r="AP265" s="194">
        <v>2.85</v>
      </c>
      <c r="AQ265" s="194">
        <v>2.2</v>
      </c>
      <c r="AR265" s="194">
        <v>1.55</v>
      </c>
      <c r="AS265" s="194">
        <v>1.1</v>
      </c>
      <c r="AT265" s="199"/>
      <c r="AU265" s="194">
        <v>0.5</v>
      </c>
      <c r="AV265" s="198">
        <v>0</v>
      </c>
      <c r="AW265" s="199"/>
      <c r="AX265" s="398">
        <v>0</v>
      </c>
      <c r="AY265" s="370">
        <v>0</v>
      </c>
      <c r="AZ265" s="203">
        <v>2</v>
      </c>
      <c r="BA265" s="202">
        <v>4</v>
      </c>
      <c r="BB265" s="202">
        <v>1</v>
      </c>
      <c r="BC265" s="203">
        <v>0</v>
      </c>
      <c r="BD265" s="203">
        <v>0</v>
      </c>
      <c r="BE265" s="203">
        <v>0</v>
      </c>
      <c r="BF265" s="203">
        <v>0</v>
      </c>
      <c r="BG265" s="203">
        <v>0</v>
      </c>
      <c r="BH265" s="203">
        <v>0</v>
      </c>
      <c r="BI265" s="204">
        <v>0</v>
      </c>
      <c r="BJ265" s="200">
        <v>15.2</v>
      </c>
      <c r="BK265" s="205">
        <v>29.54545454545454</v>
      </c>
      <c r="BL265" s="205">
        <v>41.93548387096775</v>
      </c>
      <c r="BM265" s="205">
        <v>40.90909090909089</v>
      </c>
      <c r="BN265" s="205">
        <v>120</v>
      </c>
      <c r="BO265" s="205">
        <v>0</v>
      </c>
      <c r="BP265" s="205">
        <v>0</v>
      </c>
      <c r="BQ265" s="206">
        <v>0</v>
      </c>
      <c r="BR265" s="207">
        <v>0</v>
      </c>
      <c r="BS265" s="207">
        <v>0</v>
      </c>
      <c r="BT265" s="207">
        <v>300</v>
      </c>
      <c r="BU265" s="207">
        <v>0</v>
      </c>
      <c r="BV265" s="207">
        <v>0</v>
      </c>
      <c r="BW265" s="207">
        <v>0</v>
      </c>
      <c r="BX265" s="207">
        <v>0</v>
      </c>
      <c r="BY265" s="207">
        <v>0</v>
      </c>
      <c r="BZ265" s="207">
        <v>0</v>
      </c>
      <c r="CA265" s="208">
        <v>0</v>
      </c>
      <c r="CB265" s="205">
        <v>31.3170605485596</v>
      </c>
      <c r="CC265" s="205">
        <v>73.57756276720804</v>
      </c>
      <c r="CD265" t="s" s="110">
        <v>132</v>
      </c>
      <c r="CE265" t="s" s="552">
        <v>143</v>
      </c>
      <c r="CF265" t="s" s="552">
        <v>143</v>
      </c>
      <c r="CG265" s="205">
        <v>49.60928571428572</v>
      </c>
      <c r="CH265" s="315">
        <v>2.9355</v>
      </c>
      <c r="CI265" s="211">
        <v>3.023565000000001</v>
      </c>
      <c r="CJ265" s="212">
        <v>3.11427195</v>
      </c>
      <c r="CK265" s="212">
        <v>3.207700108500001</v>
      </c>
      <c r="CL265" s="210">
        <v>3.303931111755001</v>
      </c>
      <c r="CM265" s="211">
        <v>15.584968170255</v>
      </c>
      <c r="CN265" s="208">
        <v>10.05481817435807</v>
      </c>
      <c r="CO265" t="s" s="335">
        <v>143</v>
      </c>
      <c r="CP265" s="341">
        <v>68.09999999999999</v>
      </c>
      <c r="CQ265" s="342">
        <v>0</v>
      </c>
      <c r="CR265" s="341">
        <v>3.5</v>
      </c>
      <c r="CS265" s="342">
        <v>4.5</v>
      </c>
    </row>
    <row r="266" ht="11.25" customHeight="1">
      <c r="A266" t="s" s="227">
        <v>1379</v>
      </c>
      <c r="B266" t="s" s="116">
        <v>1380</v>
      </c>
      <c r="C266" t="s" s="116">
        <v>1381</v>
      </c>
      <c r="D266" s="218">
        <v>6</v>
      </c>
      <c r="E266" s="85">
        <v>676</v>
      </c>
      <c r="F266" t="s" s="220">
        <v>129</v>
      </c>
      <c r="G266" t="s" s="221">
        <v>129</v>
      </c>
      <c r="H266" s="493">
        <v>124.66</v>
      </c>
      <c r="I266" s="223">
        <v>0.9626183218353922</v>
      </c>
      <c r="J266" s="224">
        <v>0.28</v>
      </c>
      <c r="K266" s="224">
        <v>0.3</v>
      </c>
      <c r="L266" s="223">
        <v>7.14285714285714</v>
      </c>
      <c r="M266" s="226">
        <v>42969</v>
      </c>
      <c r="N266" s="226">
        <v>42971</v>
      </c>
      <c r="O266" s="226">
        <v>42992</v>
      </c>
      <c r="P266" t="s" s="227">
        <v>167</v>
      </c>
      <c r="Q266" t="s" s="227">
        <v>131</v>
      </c>
      <c r="R266" s="225">
        <v>1.2</v>
      </c>
      <c r="S266" s="228">
        <v>56.87203791469194</v>
      </c>
      <c r="T266" s="229">
        <v>242.598010100010</v>
      </c>
      <c r="U266" s="223">
        <v>59.08056872037915</v>
      </c>
      <c r="V266" s="230">
        <v>12</v>
      </c>
      <c r="W266" s="222">
        <v>2.11</v>
      </c>
      <c r="X266" s="222">
        <v>3.41</v>
      </c>
      <c r="Y266" s="231">
        <v>2.38</v>
      </c>
      <c r="Z266" s="232">
        <v>4.47</v>
      </c>
      <c r="AA266" s="233">
        <v>7.5</v>
      </c>
      <c r="AB266" s="234">
        <v>-68</v>
      </c>
      <c r="AC266" s="235">
        <v>21.76</v>
      </c>
      <c r="AD266" s="236">
        <v>-4.8</v>
      </c>
      <c r="AE266" s="236">
        <v>17.32</v>
      </c>
      <c r="AF266" s="237">
        <v>28</v>
      </c>
      <c r="AG266" s="238">
        <v>22501</v>
      </c>
      <c r="AH266" s="239">
        <v>0.6</v>
      </c>
      <c r="AI266" s="240">
        <v>0.76</v>
      </c>
      <c r="AJ266" t="s" s="265">
        <v>143</v>
      </c>
      <c r="AK266" t="s" s="265">
        <v>143</v>
      </c>
      <c r="AL266" s="243">
        <v>19.04761904761905</v>
      </c>
      <c r="AM266" s="243">
        <v>21.32137516012933</v>
      </c>
      <c r="AN266" s="243">
        <v>28.99366842116895</v>
      </c>
      <c r="AO266" t="s" s="265">
        <v>143</v>
      </c>
      <c r="AP266" s="241">
        <v>1</v>
      </c>
      <c r="AQ266" s="241">
        <v>0.84</v>
      </c>
      <c r="AR266" s="241">
        <v>0.66</v>
      </c>
      <c r="AS266" s="241">
        <v>0.5600000000000001</v>
      </c>
      <c r="AT266" s="245"/>
      <c r="AU266" s="241">
        <v>0.44</v>
      </c>
      <c r="AV266" s="321">
        <v>0.28</v>
      </c>
      <c r="AW266" s="245"/>
      <c r="AX266" s="246">
        <v>0.28</v>
      </c>
      <c r="AY266" s="394">
        <v>0</v>
      </c>
      <c r="AZ266" s="317">
        <v>0</v>
      </c>
      <c r="BA266" s="317">
        <v>0</v>
      </c>
      <c r="BB266" s="317">
        <v>0</v>
      </c>
      <c r="BC266" s="317">
        <v>0</v>
      </c>
      <c r="BD266" s="317">
        <v>0</v>
      </c>
      <c r="BE266" s="317">
        <v>0</v>
      </c>
      <c r="BF266" s="317">
        <v>0</v>
      </c>
      <c r="BG266" s="317">
        <v>0</v>
      </c>
      <c r="BH266" s="317">
        <v>0</v>
      </c>
      <c r="BI266" s="401">
        <v>0</v>
      </c>
      <c r="BJ266" s="246">
        <v>4.06</v>
      </c>
      <c r="BK266" s="250">
        <v>19.04761904761905</v>
      </c>
      <c r="BL266" s="250">
        <v>27.27272727272727</v>
      </c>
      <c r="BM266" s="250">
        <v>17.85714285714286</v>
      </c>
      <c r="BN266" s="250">
        <v>27.27272727272729</v>
      </c>
      <c r="BO266" s="250">
        <v>57.14285714285714</v>
      </c>
      <c r="BP266" s="250">
        <v>0</v>
      </c>
      <c r="BQ266" s="251">
        <v>0</v>
      </c>
      <c r="BR266" s="252">
        <v>0</v>
      </c>
      <c r="BS266" s="252">
        <v>0</v>
      </c>
      <c r="BT266" s="252">
        <v>0</v>
      </c>
      <c r="BU266" s="252">
        <v>0</v>
      </c>
      <c r="BV266" s="252">
        <v>0</v>
      </c>
      <c r="BW266" s="252">
        <v>0</v>
      </c>
      <c r="BX266" s="252">
        <v>0</v>
      </c>
      <c r="BY266" s="252">
        <v>0</v>
      </c>
      <c r="BZ266" s="252">
        <v>0</v>
      </c>
      <c r="CA266" s="253">
        <v>0</v>
      </c>
      <c r="CB266" s="250">
        <v>8.740769034886682</v>
      </c>
      <c r="CC266" s="250">
        <v>15.59747535034164</v>
      </c>
      <c r="CD266" t="s" s="116">
        <v>302</v>
      </c>
      <c r="CE266" s="254">
        <v>-29.12428197737481</v>
      </c>
      <c r="CF266" s="254">
        <v>29.95628674300434</v>
      </c>
      <c r="CG266" s="250">
        <v>54.7265524253648</v>
      </c>
      <c r="CH266" s="255">
        <v>1.01</v>
      </c>
      <c r="CI266" s="256">
        <v>1.111</v>
      </c>
      <c r="CJ266" s="257">
        <v>1.2221</v>
      </c>
      <c r="CK266" s="257">
        <v>1.344310000000001</v>
      </c>
      <c r="CL266" s="258">
        <v>1.478741000000001</v>
      </c>
      <c r="CM266" s="256">
        <v>6.166151000000003</v>
      </c>
      <c r="CN266" s="253">
        <v>4.946374939836358</v>
      </c>
      <c r="CO266" s="259">
        <v>0.95</v>
      </c>
      <c r="CP266" s="260">
        <v>11.4</v>
      </c>
      <c r="CQ266" s="261">
        <v>-22.6</v>
      </c>
      <c r="CR266" s="260">
        <v>-14.3</v>
      </c>
      <c r="CS266" s="261">
        <v>-10.2</v>
      </c>
    </row>
    <row r="267" ht="11.25" customHeight="1">
      <c r="A267" t="s" s="116">
        <v>698</v>
      </c>
      <c r="B267" t="s" s="116">
        <v>699</v>
      </c>
      <c r="C267" t="s" s="116">
        <v>594</v>
      </c>
      <c r="D267" s="218">
        <v>23</v>
      </c>
      <c r="E267" s="219">
        <v>137</v>
      </c>
      <c r="F267" t="s" s="220">
        <v>129</v>
      </c>
      <c r="G267" t="s" s="221">
        <v>129</v>
      </c>
      <c r="H267" s="222">
        <v>58.38</v>
      </c>
      <c r="I267" s="223">
        <v>1.438848920863309</v>
      </c>
      <c r="J267" s="318">
        <v>0.4</v>
      </c>
      <c r="K267" s="318">
        <v>0.42</v>
      </c>
      <c r="L267" s="223">
        <v>4.999999999999982</v>
      </c>
      <c r="M267" s="226">
        <v>42885</v>
      </c>
      <c r="N267" s="226">
        <v>42887</v>
      </c>
      <c r="O267" s="226">
        <v>42901</v>
      </c>
      <c r="P267" t="s" s="227">
        <v>700</v>
      </c>
      <c r="Q267" t="s" s="227">
        <v>562</v>
      </c>
      <c r="R267" s="225">
        <v>0.84</v>
      </c>
      <c r="S267" s="228">
        <v>36.36363636363636</v>
      </c>
      <c r="T267" s="229">
        <v>144.4503213251306</v>
      </c>
      <c r="U267" s="223">
        <v>25.27272727272727</v>
      </c>
      <c r="V267" s="230">
        <v>12</v>
      </c>
      <c r="W267" s="222">
        <v>2.31</v>
      </c>
      <c r="X267" s="222">
        <v>3.93</v>
      </c>
      <c r="Y267" s="231">
        <v>1.64</v>
      </c>
      <c r="Z267" s="232">
        <v>5.32</v>
      </c>
      <c r="AA267" s="233">
        <v>22.1</v>
      </c>
      <c r="AB267" s="234">
        <v>-1.9</v>
      </c>
      <c r="AC267" s="235">
        <v>10.62</v>
      </c>
      <c r="AD267" s="236">
        <v>5.6</v>
      </c>
      <c r="AE267" s="236">
        <v>6.43</v>
      </c>
      <c r="AF267" s="237">
        <v>23</v>
      </c>
      <c r="AG267" s="238">
        <v>10527</v>
      </c>
      <c r="AH267" s="239">
        <v>0.2</v>
      </c>
      <c r="AI267" s="240">
        <v>0</v>
      </c>
      <c r="AJ267" s="241">
        <v>1.760009701894962</v>
      </c>
      <c r="AK267" s="242">
        <v>0.7152325255759883</v>
      </c>
      <c r="AL267" s="243">
        <v>11.11111111111112</v>
      </c>
      <c r="AM267" s="243">
        <v>10.06424162982089</v>
      </c>
      <c r="AN267" s="243">
        <v>9.856054330611785</v>
      </c>
      <c r="AO267" s="244">
        <v>13.78020990121296</v>
      </c>
      <c r="AP267" s="241">
        <v>0.8</v>
      </c>
      <c r="AQ267" s="241">
        <v>0.72</v>
      </c>
      <c r="AR267" s="241">
        <v>0.64</v>
      </c>
      <c r="AS267" s="241">
        <v>0.6</v>
      </c>
      <c r="AT267" s="245"/>
      <c r="AU267" s="241">
        <v>0.5600000000000001</v>
      </c>
      <c r="AV267" s="241">
        <v>0.5</v>
      </c>
      <c r="AW267" s="245"/>
      <c r="AX267" s="246">
        <v>0.4</v>
      </c>
      <c r="AY267" s="247">
        <v>0.38</v>
      </c>
      <c r="AZ267" s="248">
        <v>0.32</v>
      </c>
      <c r="BA267" s="248">
        <v>0.28</v>
      </c>
      <c r="BB267" s="248">
        <v>0.22</v>
      </c>
      <c r="BC267" s="248">
        <v>0.15</v>
      </c>
      <c r="BD267" s="248">
        <v>0.11</v>
      </c>
      <c r="BE267" s="248">
        <v>0.08</v>
      </c>
      <c r="BF267" s="248">
        <v>0.06</v>
      </c>
      <c r="BG267" s="248">
        <v>0.05</v>
      </c>
      <c r="BH267" s="248">
        <v>0.035</v>
      </c>
      <c r="BI267" s="249">
        <v>0.0125</v>
      </c>
      <c r="BJ267" s="246">
        <v>5.9175</v>
      </c>
      <c r="BK267" s="250">
        <v>11.11111111111112</v>
      </c>
      <c r="BL267" s="250">
        <v>12.5</v>
      </c>
      <c r="BM267" s="250">
        <v>6.666666666666665</v>
      </c>
      <c r="BN267" s="250">
        <v>7.14285714285714</v>
      </c>
      <c r="BO267" s="250">
        <v>12</v>
      </c>
      <c r="BP267" s="250">
        <v>25</v>
      </c>
      <c r="BQ267" s="251">
        <v>5.263157894736836</v>
      </c>
      <c r="BR267" s="252">
        <v>18.75</v>
      </c>
      <c r="BS267" s="252">
        <v>14.28571428571428</v>
      </c>
      <c r="BT267" s="252">
        <v>27.27272727272729</v>
      </c>
      <c r="BU267" s="252">
        <v>46.66666666666668</v>
      </c>
      <c r="BV267" s="252">
        <v>36.36363636363635</v>
      </c>
      <c r="BW267" s="252">
        <v>37.5</v>
      </c>
      <c r="BX267" s="252">
        <v>33.33333333333335</v>
      </c>
      <c r="BY267" s="252">
        <v>20</v>
      </c>
      <c r="BZ267" s="252">
        <v>42.85714285714286</v>
      </c>
      <c r="CA267" s="253">
        <v>180</v>
      </c>
      <c r="CB267" s="250">
        <v>31.57135374085839</v>
      </c>
      <c r="CC267" s="250">
        <v>39.24339545942201</v>
      </c>
      <c r="CD267" t="s" s="116">
        <v>137</v>
      </c>
      <c r="CE267" s="254">
        <v>-13.97782402125218</v>
      </c>
      <c r="CF267" s="254">
        <v>11.29490325147509</v>
      </c>
      <c r="CG267" s="250">
        <v>69.13939080166952</v>
      </c>
      <c r="CH267" s="255">
        <v>0.8080000000000001</v>
      </c>
      <c r="CI267" s="256">
        <v>0.8888000000000001</v>
      </c>
      <c r="CJ267" s="257">
        <v>0.9459498400000002</v>
      </c>
      <c r="CK267" s="257">
        <v>1.006774414712</v>
      </c>
      <c r="CL267" s="258">
        <v>1.071510009577982</v>
      </c>
      <c r="CM267" s="256">
        <v>4.721034264289982</v>
      </c>
      <c r="CN267" s="253">
        <v>8.086732210157557</v>
      </c>
      <c r="CO267" s="259">
        <v>0.67</v>
      </c>
      <c r="CP267" s="260">
        <v>23.6</v>
      </c>
      <c r="CQ267" s="261">
        <v>-4</v>
      </c>
      <c r="CR267" s="260">
        <v>0.6</v>
      </c>
      <c r="CS267" s="261">
        <v>3.8</v>
      </c>
    </row>
    <row r="268" ht="11.25" customHeight="1">
      <c r="A268" t="s" s="227">
        <v>1382</v>
      </c>
      <c r="B268" t="s" s="116">
        <v>1383</v>
      </c>
      <c r="C268" t="s" s="116">
        <v>140</v>
      </c>
      <c r="D268" s="218">
        <v>5</v>
      </c>
      <c r="E268" s="85">
        <v>742</v>
      </c>
      <c r="F268" t="s" s="220">
        <v>129</v>
      </c>
      <c r="G268" t="s" s="221">
        <v>129</v>
      </c>
      <c r="H268" s="493">
        <v>73.84999999999999</v>
      </c>
      <c r="I268" s="223">
        <v>1.137440758293839</v>
      </c>
      <c r="J268" s="224">
        <v>0.18</v>
      </c>
      <c r="K268" s="224">
        <v>0.21</v>
      </c>
      <c r="L268" s="223">
        <v>16.66666666666667</v>
      </c>
      <c r="M268" s="226">
        <v>42795</v>
      </c>
      <c r="N268" s="226">
        <v>42797</v>
      </c>
      <c r="O268" s="226">
        <v>42818</v>
      </c>
      <c r="P268" t="s" s="227">
        <v>767</v>
      </c>
      <c r="Q268" s="325"/>
      <c r="R268" s="225">
        <v>0.84</v>
      </c>
      <c r="S268" s="228">
        <v>40.97560975609756</v>
      </c>
      <c r="T268" s="229">
        <v>228.5012364217573</v>
      </c>
      <c r="U268" s="223">
        <v>36.02439024390244</v>
      </c>
      <c r="V268" s="230">
        <v>12</v>
      </c>
      <c r="W268" s="222">
        <v>2.05</v>
      </c>
      <c r="X268" s="222">
        <v>3</v>
      </c>
      <c r="Y268" s="231">
        <v>5.56</v>
      </c>
      <c r="Z268" s="232">
        <v>6.74</v>
      </c>
      <c r="AA268" t="s" s="362">
        <v>143</v>
      </c>
      <c r="AB268" s="234">
        <v>9.199999999999999</v>
      </c>
      <c r="AC268" s="235">
        <v>1.2</v>
      </c>
      <c r="AD268" s="236">
        <v>9.5</v>
      </c>
      <c r="AE268" s="236">
        <v>12</v>
      </c>
      <c r="AF268" s="237">
        <v>5</v>
      </c>
      <c r="AG268" s="238">
        <v>1871</v>
      </c>
      <c r="AH268" s="239">
        <v>0.4</v>
      </c>
      <c r="AI268" s="240">
        <v>0</v>
      </c>
      <c r="AJ268" t="s" s="265">
        <v>143</v>
      </c>
      <c r="AK268" t="s" s="265">
        <v>143</v>
      </c>
      <c r="AL268" s="243">
        <v>20</v>
      </c>
      <c r="AM268" s="243">
        <v>33.88659001643391</v>
      </c>
      <c r="AN268" t="s" s="265">
        <v>143</v>
      </c>
      <c r="AO268" t="s" s="265">
        <v>143</v>
      </c>
      <c r="AP268" s="241">
        <v>0.72</v>
      </c>
      <c r="AQ268" s="241">
        <v>0.6</v>
      </c>
      <c r="AR268" s="241">
        <v>0.5</v>
      </c>
      <c r="AS268" s="241">
        <v>0.3</v>
      </c>
      <c r="AT268" s="245"/>
      <c r="AU268" s="321">
        <v>0</v>
      </c>
      <c r="AV268" s="321">
        <v>0</v>
      </c>
      <c r="AW268" s="245"/>
      <c r="AX268" s="583">
        <v>0</v>
      </c>
      <c r="AY268" s="394">
        <v>0</v>
      </c>
      <c r="AZ268" s="317">
        <v>0</v>
      </c>
      <c r="BA268" s="317">
        <v>0</v>
      </c>
      <c r="BB268" s="317">
        <v>0</v>
      </c>
      <c r="BC268" s="317">
        <v>0</v>
      </c>
      <c r="BD268" s="317">
        <v>0</v>
      </c>
      <c r="BE268" s="317">
        <v>0</v>
      </c>
      <c r="BF268" s="317">
        <v>0</v>
      </c>
      <c r="BG268" s="317">
        <v>0</v>
      </c>
      <c r="BH268" s="317">
        <v>0</v>
      </c>
      <c r="BI268" s="401">
        <v>0</v>
      </c>
      <c r="BJ268" s="246">
        <v>2.12</v>
      </c>
      <c r="BK268" s="250">
        <v>20</v>
      </c>
      <c r="BL268" s="250">
        <v>20</v>
      </c>
      <c r="BM268" s="250">
        <v>66.66666666666667</v>
      </c>
      <c r="BN268" s="250">
        <v>0</v>
      </c>
      <c r="BO268" s="250">
        <v>0</v>
      </c>
      <c r="BP268" s="250">
        <v>0</v>
      </c>
      <c r="BQ268" s="251">
        <v>0</v>
      </c>
      <c r="BR268" s="252">
        <v>0</v>
      </c>
      <c r="BS268" s="252">
        <v>0</v>
      </c>
      <c r="BT268" s="252">
        <v>0</v>
      </c>
      <c r="BU268" s="252">
        <v>0</v>
      </c>
      <c r="BV268" s="252">
        <v>0</v>
      </c>
      <c r="BW268" s="252">
        <v>0</v>
      </c>
      <c r="BX268" s="252">
        <v>0</v>
      </c>
      <c r="BY268" s="252">
        <v>0</v>
      </c>
      <c r="BZ268" s="252">
        <v>0</v>
      </c>
      <c r="CA268" s="253">
        <v>0</v>
      </c>
      <c r="CB268" s="250">
        <v>6.274509803921568</v>
      </c>
      <c r="CC268" s="250">
        <v>16.40509855949167</v>
      </c>
      <c r="CD268" t="s" s="116">
        <v>137</v>
      </c>
      <c r="CE268" t="s" s="402">
        <v>143</v>
      </c>
      <c r="CF268" t="s" s="402">
        <v>143</v>
      </c>
      <c r="CG268" s="250">
        <v>47.21725490196079</v>
      </c>
      <c r="CH268" s="255">
        <v>0.78624</v>
      </c>
      <c r="CI268" s="256">
        <v>0.7956748800000001</v>
      </c>
      <c r="CJ268" s="257">
        <v>0.8752423680000002</v>
      </c>
      <c r="CK268" s="257">
        <v>0.9627666048000003</v>
      </c>
      <c r="CL268" s="258">
        <v>1.059043265280</v>
      </c>
      <c r="CM268" s="256">
        <v>4.478967118080002</v>
      </c>
      <c r="CN268" s="253">
        <v>6.064952089478676</v>
      </c>
      <c r="CO268" s="259">
        <v>0.59</v>
      </c>
      <c r="CP268" s="260">
        <v>32.5</v>
      </c>
      <c r="CQ268" s="261">
        <v>-4.3</v>
      </c>
      <c r="CR268" s="260">
        <v>3.2</v>
      </c>
      <c r="CS268" s="261">
        <v>17.5</v>
      </c>
    </row>
    <row r="269" ht="11.25" customHeight="1">
      <c r="A269" t="s" s="146">
        <v>1384</v>
      </c>
      <c r="B269" t="s" s="146">
        <v>1385</v>
      </c>
      <c r="C269" t="s" s="273">
        <v>655</v>
      </c>
      <c r="D269" s="267">
        <v>7</v>
      </c>
      <c r="E269" s="85">
        <v>433</v>
      </c>
      <c r="F269" t="s" s="151">
        <v>129</v>
      </c>
      <c r="G269" t="s" s="152">
        <v>129</v>
      </c>
      <c r="H269" s="496">
        <v>81.59</v>
      </c>
      <c r="I269" s="269">
        <v>3.823998038975365</v>
      </c>
      <c r="J269" s="270">
        <v>0.59</v>
      </c>
      <c r="K269" s="270">
        <v>0.78</v>
      </c>
      <c r="L269" s="269">
        <v>32.20338983050848</v>
      </c>
      <c r="M269" s="554">
        <v>42534</v>
      </c>
      <c r="N269" s="554">
        <v>42536</v>
      </c>
      <c r="O269" s="554">
        <v>42551</v>
      </c>
      <c r="P269" t="s" s="273">
        <v>186</v>
      </c>
      <c r="Q269" s="508"/>
      <c r="R269" s="271">
        <v>3.12</v>
      </c>
      <c r="S269" s="275">
        <v>106.8493150684932</v>
      </c>
      <c r="T269" s="276">
        <v>139.2688953077605</v>
      </c>
      <c r="U269" s="269">
        <v>27.94178082191781</v>
      </c>
      <c r="V269" s="277">
        <v>12</v>
      </c>
      <c r="W269" s="268">
        <v>2.92</v>
      </c>
      <c r="X269" s="268">
        <v>4.66</v>
      </c>
      <c r="Y269" s="278">
        <v>9.529999999999999</v>
      </c>
      <c r="Z269" s="279">
        <v>4.61</v>
      </c>
      <c r="AA269" s="280">
        <v>16.6</v>
      </c>
      <c r="AB269" s="281">
        <v>85.8</v>
      </c>
      <c r="AC269" s="282">
        <v>6.1</v>
      </c>
      <c r="AD269" s="283">
        <v>39.8</v>
      </c>
      <c r="AE269" s="283">
        <v>6</v>
      </c>
      <c r="AF269" s="284">
        <v>13</v>
      </c>
      <c r="AG269" s="285">
        <v>10076</v>
      </c>
      <c r="AH269" s="286">
        <v>0.7</v>
      </c>
      <c r="AI269" s="287">
        <v>1.93</v>
      </c>
      <c r="AJ269" s="288">
        <v>0.9857033265439488</v>
      </c>
      <c r="AK269" s="289">
        <v>3.162712936739196</v>
      </c>
      <c r="AL269" s="290">
        <v>30.80357142857142</v>
      </c>
      <c r="AM269" s="290">
        <v>26.42507095236912</v>
      </c>
      <c r="AN269" s="290">
        <v>39.23099239644916</v>
      </c>
      <c r="AO269" s="291">
        <v>12.40422168598612</v>
      </c>
      <c r="AP269" s="288">
        <v>2.93</v>
      </c>
      <c r="AQ269" s="288">
        <v>2.24</v>
      </c>
      <c r="AR269" s="288">
        <v>1.81</v>
      </c>
      <c r="AS269" s="288">
        <v>1.45</v>
      </c>
      <c r="AT269" s="292"/>
      <c r="AU269" s="288">
        <v>0.79</v>
      </c>
      <c r="AV269" s="288">
        <v>0.5600000000000001</v>
      </c>
      <c r="AW269" s="292"/>
      <c r="AX269" s="293">
        <v>0.4</v>
      </c>
      <c r="AY269" s="403">
        <v>0.38</v>
      </c>
      <c r="AZ269" s="295">
        <v>1</v>
      </c>
      <c r="BA269" s="295">
        <v>0.9325</v>
      </c>
      <c r="BB269" s="426">
        <v>0.91</v>
      </c>
      <c r="BC269" s="295">
        <v>0.91</v>
      </c>
      <c r="BD269" s="295">
        <v>0.3388</v>
      </c>
      <c r="BE269" s="426">
        <v>0</v>
      </c>
      <c r="BF269" s="426">
        <v>0</v>
      </c>
      <c r="BG269" s="426">
        <v>0</v>
      </c>
      <c r="BH269" s="426">
        <v>0</v>
      </c>
      <c r="BI269" s="494">
        <v>0</v>
      </c>
      <c r="BJ269" s="293">
        <v>14.6513</v>
      </c>
      <c r="BK269" s="297">
        <v>30.80357142857142</v>
      </c>
      <c r="BL269" s="297">
        <v>23.75690607734808</v>
      </c>
      <c r="BM269" s="297">
        <v>24.82758620689656</v>
      </c>
      <c r="BN269" s="297">
        <v>83.54430379746833</v>
      </c>
      <c r="BO269" s="297">
        <v>41.07142857142856</v>
      </c>
      <c r="BP269" s="297">
        <v>40</v>
      </c>
      <c r="BQ269" s="298">
        <v>5.263157894736836</v>
      </c>
      <c r="BR269" s="299">
        <v>0</v>
      </c>
      <c r="BS269" s="299">
        <v>7.238605898123329</v>
      </c>
      <c r="BT269" s="299">
        <v>2.472527472527464</v>
      </c>
      <c r="BU269" s="299">
        <v>0</v>
      </c>
      <c r="BV269" s="299">
        <v>168.5950413223141</v>
      </c>
      <c r="BW269" s="299">
        <v>0</v>
      </c>
      <c r="BX269" s="299">
        <v>0</v>
      </c>
      <c r="BY269" s="299">
        <v>0</v>
      </c>
      <c r="BZ269" s="299">
        <v>0</v>
      </c>
      <c r="CA269" s="300">
        <v>0</v>
      </c>
      <c r="CB269" s="297">
        <v>25.15136050996557</v>
      </c>
      <c r="CC269" s="297">
        <v>42.11512671608043</v>
      </c>
      <c r="CD269" t="s" s="146">
        <v>285</v>
      </c>
      <c r="CE269" s="301">
        <v>15.11320961350672</v>
      </c>
      <c r="CF269" s="301">
        <v>43.05499043542453</v>
      </c>
      <c r="CG269" s="297">
        <v>58.65582191780823</v>
      </c>
      <c r="CH269" s="302">
        <v>3.223</v>
      </c>
      <c r="CI269" s="303">
        <v>3.419603</v>
      </c>
      <c r="CJ269" s="304">
        <v>3.62477918</v>
      </c>
      <c r="CK269" s="304">
        <v>3.8422659308</v>
      </c>
      <c r="CL269" s="305">
        <v>4.072801886648</v>
      </c>
      <c r="CM269" s="303">
        <v>18.182449997448</v>
      </c>
      <c r="CN269" s="300">
        <v>22.28514523525922</v>
      </c>
      <c r="CO269" s="306">
        <v>0.41</v>
      </c>
      <c r="CP269" s="307">
        <v>19.8</v>
      </c>
      <c r="CQ269" s="308">
        <v>-2</v>
      </c>
      <c r="CR269" s="307">
        <v>2.6</v>
      </c>
      <c r="CS269" s="308">
        <v>5.8</v>
      </c>
    </row>
    <row r="270" ht="11.25" customHeight="1">
      <c r="A270" t="s" s="110">
        <v>275</v>
      </c>
      <c r="B270" t="s" s="110">
        <v>276</v>
      </c>
      <c r="C270" t="s" s="110">
        <v>220</v>
      </c>
      <c r="D270" s="174">
        <v>35</v>
      </c>
      <c r="E270" s="219">
        <v>76</v>
      </c>
      <c r="F270" t="s" s="118">
        <v>55</v>
      </c>
      <c r="G270" t="s" s="113">
        <v>55</v>
      </c>
      <c r="H270" s="176">
        <v>83.34999999999999</v>
      </c>
      <c r="I270" s="181">
        <v>3.695260947810438</v>
      </c>
      <c r="J270" s="571">
        <v>0.75</v>
      </c>
      <c r="K270" s="311">
        <v>0.77</v>
      </c>
      <c r="L270" s="180">
        <v>2.666666666666662</v>
      </c>
      <c r="M270" s="179">
        <v>42865</v>
      </c>
      <c r="N270" s="179">
        <v>42867</v>
      </c>
      <c r="O270" s="179">
        <v>42895</v>
      </c>
      <c r="P270" t="s" s="173">
        <v>271</v>
      </c>
      <c r="Q270" s="84"/>
      <c r="R270" s="180">
        <v>3.08</v>
      </c>
      <c r="S270" s="181">
        <v>111.1913357400722</v>
      </c>
      <c r="T270" s="182">
        <v>63.13539419497416</v>
      </c>
      <c r="U270" s="177">
        <v>30.09025270758123</v>
      </c>
      <c r="V270" s="183">
        <v>12</v>
      </c>
      <c r="W270" s="176">
        <v>2.77</v>
      </c>
      <c r="X270" s="176">
        <v>2.13</v>
      </c>
      <c r="Y270" s="184">
        <v>1.5</v>
      </c>
      <c r="Z270" s="185">
        <v>1.99</v>
      </c>
      <c r="AA270" s="186">
        <v>6.7</v>
      </c>
      <c r="AB270" s="187">
        <v>-51.2</v>
      </c>
      <c r="AC270" s="188">
        <v>13.2</v>
      </c>
      <c r="AD270" s="189">
        <v>-25.9</v>
      </c>
      <c r="AE270" s="189">
        <v>14.1</v>
      </c>
      <c r="AF270" s="190">
        <v>25</v>
      </c>
      <c r="AG270" s="191">
        <v>355988</v>
      </c>
      <c r="AH270" s="192">
        <v>0.1</v>
      </c>
      <c r="AI270" s="193">
        <v>0.23</v>
      </c>
      <c r="AJ270" t="s" s="338">
        <v>143</v>
      </c>
      <c r="AK270" s="195">
        <v>1.134513513986336</v>
      </c>
      <c r="AL270" s="196">
        <v>3.472222222222232</v>
      </c>
      <c r="AM270" s="196">
        <v>6.600780788948124</v>
      </c>
      <c r="AN270" s="196">
        <v>10.00410884965741</v>
      </c>
      <c r="AO270" s="197">
        <v>8.817972396385132</v>
      </c>
      <c r="AP270" s="194">
        <v>2.98</v>
      </c>
      <c r="AQ270" s="194">
        <v>2.88</v>
      </c>
      <c r="AR270" s="194">
        <v>2.7</v>
      </c>
      <c r="AS270" s="194">
        <v>2.46</v>
      </c>
      <c r="AT270" s="199"/>
      <c r="AU270" s="194">
        <v>2.18</v>
      </c>
      <c r="AV270" s="194">
        <v>1.85</v>
      </c>
      <c r="AW270" s="199"/>
      <c r="AX270" s="200">
        <v>1.74</v>
      </c>
      <c r="AY270" s="201">
        <v>1.66</v>
      </c>
      <c r="AZ270" s="202">
        <v>1.55</v>
      </c>
      <c r="BA270" s="202">
        <v>1.37</v>
      </c>
      <c r="BB270" s="202">
        <v>1.28</v>
      </c>
      <c r="BC270" s="202">
        <v>1.14</v>
      </c>
      <c r="BD270" s="202">
        <v>1.06</v>
      </c>
      <c r="BE270" s="202">
        <v>0.98</v>
      </c>
      <c r="BF270" s="203">
        <v>0.92</v>
      </c>
      <c r="BG270" s="202">
        <v>0.91</v>
      </c>
      <c r="BH270" s="203">
        <v>0.88</v>
      </c>
      <c r="BI270" s="314">
        <v>0.835</v>
      </c>
      <c r="BJ270" s="200">
        <v>29.375</v>
      </c>
      <c r="BK270" s="205">
        <v>3.472222222222232</v>
      </c>
      <c r="BL270" s="205">
        <v>6.666666666666665</v>
      </c>
      <c r="BM270" s="205">
        <v>9.756097560975618</v>
      </c>
      <c r="BN270" s="205">
        <v>12.8440366972477</v>
      </c>
      <c r="BO270" s="205">
        <v>17.83783783783783</v>
      </c>
      <c r="BP270" s="205">
        <v>6.321839080459779</v>
      </c>
      <c r="BQ270" s="206">
        <v>4.81927710843375</v>
      </c>
      <c r="BR270" s="207">
        <v>7.096774193548372</v>
      </c>
      <c r="BS270" s="207">
        <v>13.13868613138684</v>
      </c>
      <c r="BT270" s="207">
        <v>7.03125</v>
      </c>
      <c r="BU270" s="207">
        <v>12.28070175438598</v>
      </c>
      <c r="BV270" s="207">
        <v>7.547169811320731</v>
      </c>
      <c r="BW270" s="207">
        <v>8.163265306122458</v>
      </c>
      <c r="BX270" s="207">
        <v>6.521739130434767</v>
      </c>
      <c r="BY270" s="207">
        <v>1.098901098901095</v>
      </c>
      <c r="BZ270" s="207">
        <v>3.409090909090917</v>
      </c>
      <c r="CA270" s="208">
        <v>5.389221556886237</v>
      </c>
      <c r="CB270" s="205">
        <v>7.846751592112999</v>
      </c>
      <c r="CC270" s="205">
        <v>4.076934309735636</v>
      </c>
      <c r="CD270" t="s" s="110">
        <v>222</v>
      </c>
      <c r="CE270" s="209">
        <v>-16.39088291011338</v>
      </c>
      <c r="CF270" s="209">
        <v>13.69936979746785</v>
      </c>
      <c r="CG270" s="205">
        <v>68.31317156240947</v>
      </c>
      <c r="CH270" s="315">
        <v>3.0098</v>
      </c>
      <c r="CI270" s="211">
        <v>3.31078</v>
      </c>
      <c r="CJ270" s="212">
        <v>3.641858</v>
      </c>
      <c r="CK270" s="212">
        <v>4.0060438</v>
      </c>
      <c r="CL270" s="210">
        <v>4.406648180000001</v>
      </c>
      <c r="CM270" s="211">
        <v>18.37512998</v>
      </c>
      <c r="CN270" s="208">
        <v>22.04574682663468</v>
      </c>
      <c r="CO270" s="213">
        <v>0.83</v>
      </c>
      <c r="CP270" s="214">
        <v>9.6</v>
      </c>
      <c r="CQ270" s="215">
        <v>-10.6</v>
      </c>
      <c r="CR270" s="216">
        <v>3.6</v>
      </c>
      <c r="CS270" s="217">
        <v>2.4</v>
      </c>
    </row>
    <row r="271" ht="11.25" customHeight="1">
      <c r="A271" t="s" s="116">
        <v>1386</v>
      </c>
      <c r="B271" t="s" s="116">
        <v>1387</v>
      </c>
      <c r="C271" t="s" s="227">
        <v>128</v>
      </c>
      <c r="D271" s="218">
        <v>6</v>
      </c>
      <c r="E271" s="85">
        <v>670</v>
      </c>
      <c r="F271" t="s" s="220">
        <v>129</v>
      </c>
      <c r="G271" t="s" s="221">
        <v>129</v>
      </c>
      <c r="H271" s="343">
        <v>31.5</v>
      </c>
      <c r="I271" s="223">
        <v>2.920634920634921</v>
      </c>
      <c r="J271" s="224">
        <v>0.22</v>
      </c>
      <c r="K271" s="224">
        <v>0.23</v>
      </c>
      <c r="L271" s="223">
        <v>4.545454545454541</v>
      </c>
      <c r="M271" s="226">
        <v>42948</v>
      </c>
      <c r="N271" s="226">
        <v>42950</v>
      </c>
      <c r="O271" s="226">
        <v>42964</v>
      </c>
      <c r="P271" t="s" s="227">
        <v>209</v>
      </c>
      <c r="Q271" t="s" s="227">
        <v>131</v>
      </c>
      <c r="R271" s="225">
        <v>0.92</v>
      </c>
      <c r="S271" s="228">
        <v>34.45692883895131</v>
      </c>
      <c r="T271" s="229">
        <v>-18.39622539390382</v>
      </c>
      <c r="U271" s="223">
        <v>11.79775280898876</v>
      </c>
      <c r="V271" s="230">
        <v>12</v>
      </c>
      <c r="W271" s="344">
        <v>2.67</v>
      </c>
      <c r="X271" t="s" s="348">
        <v>143</v>
      </c>
      <c r="Y271" s="504">
        <v>3.08</v>
      </c>
      <c r="Z271" s="346">
        <v>1.27</v>
      </c>
      <c r="AA271" t="s" s="349">
        <v>143</v>
      </c>
      <c r="AB271" t="s" s="345">
        <v>143</v>
      </c>
      <c r="AC271" t="s" s="349">
        <v>143</v>
      </c>
      <c r="AD271" t="s" s="348">
        <v>143</v>
      </c>
      <c r="AE271" t="s" s="348">
        <v>143</v>
      </c>
      <c r="AF271" s="237">
        <v>0</v>
      </c>
      <c r="AG271" s="350">
        <v>103</v>
      </c>
      <c r="AH271" t="s" s="348">
        <v>143</v>
      </c>
      <c r="AI271" t="s" s="348">
        <v>143</v>
      </c>
      <c r="AJ271" t="s" s="265">
        <v>143</v>
      </c>
      <c r="AK271" t="s" s="265">
        <v>143</v>
      </c>
      <c r="AL271" s="243">
        <v>5.405405405405417</v>
      </c>
      <c r="AM271" s="243">
        <v>5.726427034643122</v>
      </c>
      <c r="AN271" s="243">
        <v>5.387395206178347</v>
      </c>
      <c r="AO271" t="s" s="265">
        <v>143</v>
      </c>
      <c r="AP271" s="241">
        <v>0.78</v>
      </c>
      <c r="AQ271" s="241">
        <v>0.74</v>
      </c>
      <c r="AR271" s="241">
        <v>0.7</v>
      </c>
      <c r="AS271" s="241">
        <v>0.66</v>
      </c>
      <c r="AT271" s="245"/>
      <c r="AU271" s="241">
        <v>0.64</v>
      </c>
      <c r="AV271" s="321">
        <v>0.6</v>
      </c>
      <c r="AW271" s="245"/>
      <c r="AX271" s="583">
        <v>0.6</v>
      </c>
      <c r="AY271" s="394">
        <v>0.61</v>
      </c>
      <c r="AZ271" s="317">
        <v>0.67</v>
      </c>
      <c r="BA271" s="317">
        <v>0</v>
      </c>
      <c r="BB271" s="317">
        <v>0</v>
      </c>
      <c r="BC271" s="317">
        <v>0</v>
      </c>
      <c r="BD271" s="317">
        <v>0</v>
      </c>
      <c r="BE271" s="317">
        <v>0</v>
      </c>
      <c r="BF271" s="317">
        <v>0</v>
      </c>
      <c r="BG271" s="317">
        <v>0</v>
      </c>
      <c r="BH271" s="317">
        <v>0</v>
      </c>
      <c r="BI271" s="401">
        <v>0</v>
      </c>
      <c r="BJ271" s="246">
        <v>6</v>
      </c>
      <c r="BK271" s="250">
        <v>5.405405405405417</v>
      </c>
      <c r="BL271" s="250">
        <v>5.714285714285716</v>
      </c>
      <c r="BM271" s="250">
        <v>6.060606060606055</v>
      </c>
      <c r="BN271" s="250">
        <v>3.125</v>
      </c>
      <c r="BO271" s="250">
        <v>6.666666666666665</v>
      </c>
      <c r="BP271" s="250">
        <v>0</v>
      </c>
      <c r="BQ271" s="251">
        <v>0</v>
      </c>
      <c r="BR271" s="252">
        <v>0</v>
      </c>
      <c r="BS271" s="252">
        <v>0</v>
      </c>
      <c r="BT271" s="252">
        <v>0</v>
      </c>
      <c r="BU271" s="252">
        <v>0</v>
      </c>
      <c r="BV271" s="252">
        <v>0</v>
      </c>
      <c r="BW271" s="252">
        <v>0</v>
      </c>
      <c r="BX271" s="252">
        <v>0</v>
      </c>
      <c r="BY271" s="252">
        <v>0</v>
      </c>
      <c r="BZ271" s="252">
        <v>0</v>
      </c>
      <c r="CA271" s="253">
        <v>0</v>
      </c>
      <c r="CB271" s="250">
        <v>1.586586108644932</v>
      </c>
      <c r="CC271" s="250">
        <v>2.543956401368788</v>
      </c>
      <c r="CD271" t="s" s="116">
        <v>132</v>
      </c>
      <c r="CE271" s="254">
        <v>-3.489722682175497</v>
      </c>
      <c r="CF271" s="254">
        <v>8.308030126813268</v>
      </c>
      <c r="CG271" s="250">
        <v>36.25016598536917</v>
      </c>
      <c r="CH271" s="255">
        <v>0.8034</v>
      </c>
      <c r="CI271" s="256">
        <v>0.8275020000000001</v>
      </c>
      <c r="CJ271" s="257">
        <v>0.8523270600000001</v>
      </c>
      <c r="CK271" s="257">
        <v>0.8778968718000002</v>
      </c>
      <c r="CL271" s="258">
        <v>0.9042337779540003</v>
      </c>
      <c r="CM271" s="256">
        <v>4.265359709754001</v>
      </c>
      <c r="CN271" s="253">
        <v>13.54082447540953</v>
      </c>
      <c r="CO271" t="s" s="348">
        <v>143</v>
      </c>
      <c r="CP271" s="351">
        <v>26.8</v>
      </c>
      <c r="CQ271" s="352">
        <v>-1.6</v>
      </c>
      <c r="CR271" s="351">
        <v>3.8</v>
      </c>
      <c r="CS271" s="352">
        <v>7</v>
      </c>
    </row>
    <row r="272" ht="11.25" customHeight="1">
      <c r="A272" t="s" s="116">
        <v>701</v>
      </c>
      <c r="B272" t="s" s="116">
        <v>702</v>
      </c>
      <c r="C272" t="s" s="116">
        <v>265</v>
      </c>
      <c r="D272" s="218">
        <v>19</v>
      </c>
      <c r="E272" s="219">
        <v>165</v>
      </c>
      <c r="F272" t="s" s="220">
        <v>129</v>
      </c>
      <c r="G272" t="s" s="221">
        <v>129</v>
      </c>
      <c r="H272" s="493">
        <v>189.87</v>
      </c>
      <c r="I272" s="223">
        <v>1.179754568915574</v>
      </c>
      <c r="J272" s="318">
        <v>0.5</v>
      </c>
      <c r="K272" s="318">
        <v>0.5600000000000001</v>
      </c>
      <c r="L272" s="223">
        <v>12</v>
      </c>
      <c r="M272" s="226">
        <v>42884</v>
      </c>
      <c r="N272" s="226">
        <v>42886</v>
      </c>
      <c r="O272" s="226">
        <v>42906</v>
      </c>
      <c r="P272" t="s" s="227">
        <v>401</v>
      </c>
      <c r="Q272" s="85"/>
      <c r="R272" s="225">
        <v>2.24</v>
      </c>
      <c r="S272" s="228">
        <v>34.3558282208589</v>
      </c>
      <c r="T272" s="229">
        <v>327.9483322214549</v>
      </c>
      <c r="U272" s="223">
        <v>29.12116564417178</v>
      </c>
      <c r="V272" s="230">
        <v>8</v>
      </c>
      <c r="W272" s="222">
        <v>6.52</v>
      </c>
      <c r="X272" s="222">
        <v>2.7</v>
      </c>
      <c r="Y272" s="231">
        <v>6.11</v>
      </c>
      <c r="Z272" s="232">
        <v>14.15</v>
      </c>
      <c r="AA272" s="233">
        <v>67.7</v>
      </c>
      <c r="AB272" s="234">
        <v>-20.5</v>
      </c>
      <c r="AC272" s="235">
        <v>9.93</v>
      </c>
      <c r="AD272" s="236">
        <v>9.6</v>
      </c>
      <c r="AE272" s="236">
        <v>10.81</v>
      </c>
      <c r="AF272" s="237">
        <v>10</v>
      </c>
      <c r="AG272" s="238">
        <v>7462</v>
      </c>
      <c r="AH272" s="239">
        <v>1.8</v>
      </c>
      <c r="AI272" s="240">
        <v>1.09</v>
      </c>
      <c r="AJ272" s="241">
        <v>1.383345228058788</v>
      </c>
      <c r="AK272" s="242">
        <v>0.5587458277053621</v>
      </c>
      <c r="AL272" s="243">
        <v>13.45029239766082</v>
      </c>
      <c r="AM272" s="243">
        <v>12.56955272993765</v>
      </c>
      <c r="AN272" s="243">
        <v>13.28011418936437</v>
      </c>
      <c r="AO272" s="244">
        <v>23.76771965153221</v>
      </c>
      <c r="AP272" s="241">
        <v>1.94</v>
      </c>
      <c r="AQ272" s="241">
        <v>1.71</v>
      </c>
      <c r="AR272" s="241">
        <v>1.52</v>
      </c>
      <c r="AS272" s="241">
        <v>1.36</v>
      </c>
      <c r="AT272" s="245"/>
      <c r="AU272" s="241">
        <v>1.2</v>
      </c>
      <c r="AV272" s="241">
        <v>1.04</v>
      </c>
      <c r="AW272" s="245"/>
      <c r="AX272" s="246">
        <v>0.89</v>
      </c>
      <c r="AY272" s="247">
        <v>0.78</v>
      </c>
      <c r="AZ272" s="248">
        <v>0.66</v>
      </c>
      <c r="BA272" s="248">
        <v>0.42</v>
      </c>
      <c r="BB272" s="248">
        <v>0.23</v>
      </c>
      <c r="BC272" s="248">
        <v>0.2</v>
      </c>
      <c r="BD272" s="248">
        <v>0.18</v>
      </c>
      <c r="BE272" s="248">
        <v>0.15333</v>
      </c>
      <c r="BF272" s="248">
        <v>0.12667</v>
      </c>
      <c r="BG272" s="248">
        <v>0.1</v>
      </c>
      <c r="BH272" s="248">
        <v>0.07000000000000001</v>
      </c>
      <c r="BI272" s="249">
        <v>0.06666999999999999</v>
      </c>
      <c r="BJ272" s="246">
        <v>12.64667</v>
      </c>
      <c r="BK272" s="250">
        <v>13.45029239766082</v>
      </c>
      <c r="BL272" s="250">
        <v>12.5</v>
      </c>
      <c r="BM272" s="250">
        <v>11.76470588235294</v>
      </c>
      <c r="BN272" s="250">
        <v>13.33333333333335</v>
      </c>
      <c r="BO272" s="250">
        <v>15.38461538461537</v>
      </c>
      <c r="BP272" s="250">
        <v>16.85393258426966</v>
      </c>
      <c r="BQ272" s="251">
        <v>14.1025641025641</v>
      </c>
      <c r="BR272" s="252">
        <v>18.18181818181819</v>
      </c>
      <c r="BS272" s="252">
        <v>57.14285714285716</v>
      </c>
      <c r="BT272" s="252">
        <v>82.60869565217391</v>
      </c>
      <c r="BU272" s="252">
        <v>15</v>
      </c>
      <c r="BV272" s="252">
        <v>11.11111111111112</v>
      </c>
      <c r="BW272" s="252">
        <v>17.39385638818236</v>
      </c>
      <c r="BX272" s="252">
        <v>21.04681455751163</v>
      </c>
      <c r="BY272" s="252">
        <v>26.67</v>
      </c>
      <c r="BZ272" s="252">
        <v>42.85714285714286</v>
      </c>
      <c r="CA272" s="253">
        <v>4.994750262486902</v>
      </c>
      <c r="CB272" s="250">
        <v>23.19979351988708</v>
      </c>
      <c r="CC272" s="250">
        <v>19.26605801808742</v>
      </c>
      <c r="CD272" t="s" s="116">
        <v>178</v>
      </c>
      <c r="CE272" s="254">
        <v>-14.66129688589184</v>
      </c>
      <c r="CF272" s="254">
        <v>14.45986875827994</v>
      </c>
      <c r="CG272" s="250">
        <v>68.16730061349693</v>
      </c>
      <c r="CH272" s="255">
        <v>1.9594</v>
      </c>
      <c r="CI272" s="256">
        <v>2.15396842</v>
      </c>
      <c r="CJ272" s="257">
        <v>2.369365262</v>
      </c>
      <c r="CK272" s="257">
        <v>2.6063017882</v>
      </c>
      <c r="CL272" s="258">
        <v>2.866931967020</v>
      </c>
      <c r="CM272" s="256">
        <v>11.955967437220</v>
      </c>
      <c r="CN272" s="253">
        <v>6.296922861547374</v>
      </c>
      <c r="CO272" s="259">
        <v>0.96</v>
      </c>
      <c r="CP272" s="260">
        <v>25.8</v>
      </c>
      <c r="CQ272" s="261">
        <v>-0.6</v>
      </c>
      <c r="CR272" s="260">
        <v>10.9</v>
      </c>
      <c r="CS272" s="261">
        <v>12.6</v>
      </c>
    </row>
    <row r="273" ht="11.25" customHeight="1">
      <c r="A273" t="s" s="227">
        <v>277</v>
      </c>
      <c r="B273" t="s" s="116">
        <v>278</v>
      </c>
      <c r="C273" t="s" s="116">
        <v>128</v>
      </c>
      <c r="D273" s="218">
        <v>53</v>
      </c>
      <c r="E273" s="219">
        <v>17</v>
      </c>
      <c r="F273" t="s" s="220">
        <v>129</v>
      </c>
      <c r="G273" t="s" s="221">
        <v>129</v>
      </c>
      <c r="H273" s="344">
        <v>650</v>
      </c>
      <c r="I273" s="223">
        <v>2.076923076923077</v>
      </c>
      <c r="J273" s="318">
        <v>6.55</v>
      </c>
      <c r="K273" s="318">
        <v>6.75</v>
      </c>
      <c r="L273" s="223">
        <v>3.053435114503822</v>
      </c>
      <c r="M273" s="226">
        <v>42893</v>
      </c>
      <c r="N273" s="226">
        <v>42895</v>
      </c>
      <c r="O273" s="226">
        <v>42917</v>
      </c>
      <c r="P273" t="s" s="227">
        <v>279</v>
      </c>
      <c r="Q273" t="s" s="227">
        <v>280</v>
      </c>
      <c r="R273" s="225">
        <v>13.5</v>
      </c>
      <c r="S273" s="228">
        <v>34.67762650911893</v>
      </c>
      <c r="T273" s="229">
        <v>15.57382051614313</v>
      </c>
      <c r="U273" s="223">
        <v>16.69663498587208</v>
      </c>
      <c r="V273" s="230">
        <v>12</v>
      </c>
      <c r="W273" s="344">
        <v>38.93</v>
      </c>
      <c r="X273" t="s" s="348">
        <v>143</v>
      </c>
      <c r="Y273" s="504">
        <v>4.66</v>
      </c>
      <c r="Z273" s="346">
        <v>1.8</v>
      </c>
      <c r="AA273" t="s" s="349">
        <v>143</v>
      </c>
      <c r="AB273" t="s" s="345">
        <v>143</v>
      </c>
      <c r="AC273" t="s" s="349">
        <v>143</v>
      </c>
      <c r="AD273" t="s" s="348">
        <v>143</v>
      </c>
      <c r="AE273" t="s" s="348">
        <v>143</v>
      </c>
      <c r="AF273" s="237">
        <v>0</v>
      </c>
      <c r="AG273" s="350">
        <v>526</v>
      </c>
      <c r="AH273" t="s" s="348">
        <v>143</v>
      </c>
      <c r="AI273" t="s" s="348">
        <v>143</v>
      </c>
      <c r="AJ273" t="s" s="265">
        <v>143</v>
      </c>
      <c r="AK273" s="242">
        <v>0.4892021841642374</v>
      </c>
      <c r="AL273" s="243">
        <v>1.953125</v>
      </c>
      <c r="AM273" s="243">
        <v>1.717640037261492</v>
      </c>
      <c r="AN273" s="243">
        <v>2.295591351888016</v>
      </c>
      <c r="AO273" s="244">
        <v>4.692520651374132</v>
      </c>
      <c r="AP273" s="384">
        <v>13.05</v>
      </c>
      <c r="AQ273" s="384">
        <v>12.8</v>
      </c>
      <c r="AR273" s="384">
        <v>12.6</v>
      </c>
      <c r="AS273" s="384">
        <v>12.4</v>
      </c>
      <c r="AT273" s="245"/>
      <c r="AU273" s="384">
        <v>12</v>
      </c>
      <c r="AV273" s="384">
        <v>11.65</v>
      </c>
      <c r="AW273" s="245"/>
      <c r="AX273" s="385">
        <v>11.25</v>
      </c>
      <c r="AY273" s="386">
        <v>10.9</v>
      </c>
      <c r="AZ273" s="387">
        <v>10.2</v>
      </c>
      <c r="BA273" s="248">
        <v>9.15</v>
      </c>
      <c r="BB273" s="248">
        <v>8.25</v>
      </c>
      <c r="BC273" s="248">
        <v>7.6</v>
      </c>
      <c r="BD273" s="248">
        <v>6.9</v>
      </c>
      <c r="BE273" s="248">
        <v>6.1</v>
      </c>
      <c r="BF273" s="248">
        <v>5.5</v>
      </c>
      <c r="BG273" s="248">
        <v>5.35</v>
      </c>
      <c r="BH273" s="248">
        <v>5.1</v>
      </c>
      <c r="BI273" s="249">
        <v>4.9</v>
      </c>
      <c r="BJ273" s="385">
        <v>165.7</v>
      </c>
      <c r="BK273" s="250">
        <v>1.953125</v>
      </c>
      <c r="BL273" s="250">
        <v>1.587301587301604</v>
      </c>
      <c r="BM273" s="250">
        <v>1.61290322580645</v>
      </c>
      <c r="BN273" s="250">
        <v>3.333333333333344</v>
      </c>
      <c r="BO273" s="250">
        <v>3.004291845493556</v>
      </c>
      <c r="BP273" s="250">
        <v>3.555555555555556</v>
      </c>
      <c r="BQ273" s="251">
        <v>3.211009174311918</v>
      </c>
      <c r="BR273" s="252">
        <v>6.862745098039236</v>
      </c>
      <c r="BS273" s="252">
        <v>11.47540983606556</v>
      </c>
      <c r="BT273" s="252">
        <v>10.90909090909091</v>
      </c>
      <c r="BU273" s="252">
        <v>8.552631578947366</v>
      </c>
      <c r="BV273" s="252">
        <v>10.14492753623186</v>
      </c>
      <c r="BW273" s="252">
        <v>13.11475409836067</v>
      </c>
      <c r="BX273" s="252">
        <v>10.90909090909091</v>
      </c>
      <c r="BY273" s="252">
        <v>2.803738317757021</v>
      </c>
      <c r="BZ273" s="252">
        <v>4.90196078431373</v>
      </c>
      <c r="CA273" s="253">
        <v>4.081632653061207</v>
      </c>
      <c r="CB273" s="250">
        <v>6.000794202515348</v>
      </c>
      <c r="CC273" s="250">
        <v>3.859866259627749</v>
      </c>
      <c r="CD273" t="s" s="116">
        <v>132</v>
      </c>
      <c r="CE273" s="254">
        <v>-12.32412055706098</v>
      </c>
      <c r="CF273" s="254">
        <v>4.372514428811092</v>
      </c>
      <c r="CG273" s="250">
        <v>43.38912702927231</v>
      </c>
      <c r="CH273" s="255">
        <v>13.4415</v>
      </c>
      <c r="CI273" s="256">
        <v>13.844745</v>
      </c>
      <c r="CJ273" s="257">
        <v>14.26008735</v>
      </c>
      <c r="CK273" s="257">
        <v>14.6878899705</v>
      </c>
      <c r="CL273" s="258">
        <v>15.128526669615</v>
      </c>
      <c r="CM273" s="256">
        <v>71.36274899011501</v>
      </c>
      <c r="CN273" s="253">
        <v>10.97888446001769</v>
      </c>
      <c r="CO273" t="s" s="348">
        <v>143</v>
      </c>
      <c r="CP273" t="s" s="388">
        <v>143</v>
      </c>
      <c r="CQ273" s="352">
        <v>-1.4</v>
      </c>
      <c r="CR273" s="351">
        <v>1.1</v>
      </c>
      <c r="CS273" s="352">
        <v>3.8</v>
      </c>
    </row>
    <row r="274" ht="11.25" customHeight="1">
      <c r="A274" t="s" s="273">
        <v>703</v>
      </c>
      <c r="B274" t="s" s="146">
        <v>704</v>
      </c>
      <c r="C274" t="s" s="146">
        <v>128</v>
      </c>
      <c r="D274" s="267">
        <v>13</v>
      </c>
      <c r="E274" s="219">
        <v>287</v>
      </c>
      <c r="F274" t="s" s="151">
        <v>129</v>
      </c>
      <c r="G274" t="s" s="152">
        <v>129</v>
      </c>
      <c r="H274" s="516">
        <v>37.02</v>
      </c>
      <c r="I274" s="269">
        <v>1.404646137223123</v>
      </c>
      <c r="J274" s="270">
        <v>0.125</v>
      </c>
      <c r="K274" s="270">
        <v>0.13</v>
      </c>
      <c r="L274" s="269">
        <v>4</v>
      </c>
      <c r="M274" s="272">
        <v>43003</v>
      </c>
      <c r="N274" s="272">
        <v>43004</v>
      </c>
      <c r="O274" s="272">
        <v>43028</v>
      </c>
      <c r="P274" t="s" s="273">
        <v>274</v>
      </c>
      <c r="Q274" t="s" s="273">
        <v>131</v>
      </c>
      <c r="R274" s="271">
        <v>0.52</v>
      </c>
      <c r="S274" s="275">
        <v>39.09774436090225</v>
      </c>
      <c r="T274" s="276">
        <v>78.65327447657657</v>
      </c>
      <c r="U274" s="269">
        <v>27.83458646616542</v>
      </c>
      <c r="V274" s="277">
        <v>12</v>
      </c>
      <c r="W274" s="517">
        <v>1.33</v>
      </c>
      <c r="X274" t="s" s="518">
        <v>143</v>
      </c>
      <c r="Y274" s="519">
        <v>7.58</v>
      </c>
      <c r="Z274" s="520">
        <v>2.58</v>
      </c>
      <c r="AA274" t="s" s="521">
        <v>143</v>
      </c>
      <c r="AB274" t="s" s="522">
        <v>143</v>
      </c>
      <c r="AC274" t="s" s="521">
        <v>143</v>
      </c>
      <c r="AD274" t="s" s="518">
        <v>143</v>
      </c>
      <c r="AE274" t="s" s="518">
        <v>143</v>
      </c>
      <c r="AF274" s="284">
        <v>1</v>
      </c>
      <c r="AG274" s="556">
        <v>342</v>
      </c>
      <c r="AH274" t="s" s="518">
        <v>143</v>
      </c>
      <c r="AI274" t="s" s="518">
        <v>143</v>
      </c>
      <c r="AJ274" t="s" s="368">
        <v>143</v>
      </c>
      <c r="AK274" s="289">
        <v>0.7893031755879079</v>
      </c>
      <c r="AL274" s="290">
        <v>4.651162790697683</v>
      </c>
      <c r="AM274" s="290">
        <v>4.004191152595205</v>
      </c>
      <c r="AN274" s="290">
        <v>3.439350143683439</v>
      </c>
      <c r="AO274" s="291">
        <v>4.357451293822123</v>
      </c>
      <c r="AP274" s="288">
        <v>0.45</v>
      </c>
      <c r="AQ274" s="288">
        <v>0.43</v>
      </c>
      <c r="AR274" s="288">
        <v>0.42</v>
      </c>
      <c r="AS274" s="510">
        <v>0.4</v>
      </c>
      <c r="AT274" s="292"/>
      <c r="AU274" s="288">
        <v>0.385</v>
      </c>
      <c r="AV274" s="510">
        <v>0.38</v>
      </c>
      <c r="AW274" s="292"/>
      <c r="AX274" s="293">
        <v>0.36</v>
      </c>
      <c r="AY274" s="403">
        <v>0.36</v>
      </c>
      <c r="AZ274" s="295">
        <v>0.33</v>
      </c>
      <c r="BA274" s="295">
        <v>0.315</v>
      </c>
      <c r="BB274" s="295">
        <v>0.29375</v>
      </c>
      <c r="BC274" s="295">
        <v>0.2375</v>
      </c>
      <c r="BD274" s="426">
        <v>0</v>
      </c>
      <c r="BE274" s="426">
        <v>0.0625</v>
      </c>
      <c r="BF274" s="426">
        <v>0.1125</v>
      </c>
      <c r="BG274" s="295">
        <v>0.175</v>
      </c>
      <c r="BH274" s="426">
        <v>0.08749999999999999</v>
      </c>
      <c r="BI274" s="296">
        <v>0.1</v>
      </c>
      <c r="BJ274" s="293">
        <v>4.89875</v>
      </c>
      <c r="BK274" s="297">
        <v>4.651162790697683</v>
      </c>
      <c r="BL274" s="297">
        <v>2.380952380952372</v>
      </c>
      <c r="BM274" s="297">
        <v>4.999999999999982</v>
      </c>
      <c r="BN274" s="297">
        <v>3.896103896103909</v>
      </c>
      <c r="BO274" s="297">
        <v>1.315789473684204</v>
      </c>
      <c r="BP274" s="297">
        <v>5.555555555555558</v>
      </c>
      <c r="BQ274" s="298">
        <v>0</v>
      </c>
      <c r="BR274" s="299">
        <v>9.090909090909083</v>
      </c>
      <c r="BS274" s="299">
        <v>4.761904761904767</v>
      </c>
      <c r="BT274" s="299">
        <v>7.234042553191489</v>
      </c>
      <c r="BU274" s="299">
        <v>23.68421052631579</v>
      </c>
      <c r="BV274" s="299">
        <v>0</v>
      </c>
      <c r="BW274" s="299">
        <v>0</v>
      </c>
      <c r="BX274" s="299">
        <v>0</v>
      </c>
      <c r="BY274" s="299">
        <v>0</v>
      </c>
      <c r="BZ274" s="299">
        <v>100</v>
      </c>
      <c r="CA274" s="300">
        <v>0</v>
      </c>
      <c r="CB274" s="297">
        <v>9.857095942900871</v>
      </c>
      <c r="CC274" s="297">
        <v>23.22132786431417</v>
      </c>
      <c r="CD274" t="s" s="146">
        <v>132</v>
      </c>
      <c r="CE274" s="301">
        <v>-22.99059018525885</v>
      </c>
      <c r="CF274" s="301">
        <v>4.843996280906563</v>
      </c>
      <c r="CG274" s="297">
        <v>39.41139257914289</v>
      </c>
      <c r="CH274" s="302">
        <v>0.4635</v>
      </c>
      <c r="CI274" s="303">
        <v>0.477405</v>
      </c>
      <c r="CJ274" s="304">
        <v>0.4917271500000001</v>
      </c>
      <c r="CK274" s="304">
        <v>0.5064789645000001</v>
      </c>
      <c r="CL274" s="305">
        <v>0.5216733334350001</v>
      </c>
      <c r="CM274" s="303">
        <v>2.460784447935001</v>
      </c>
      <c r="CN274" s="300">
        <v>6.647175710251216</v>
      </c>
      <c r="CO274" t="s" s="518">
        <v>143</v>
      </c>
      <c r="CP274" s="525">
        <v>125.7</v>
      </c>
      <c r="CQ274" s="526">
        <v>-15.7</v>
      </c>
      <c r="CR274" s="525">
        <v>-4.4</v>
      </c>
      <c r="CS274" s="526">
        <v>19.9</v>
      </c>
    </row>
    <row r="275" ht="11.25" customHeight="1">
      <c r="A275" t="s" s="110">
        <v>1388</v>
      </c>
      <c r="B275" t="s" s="110">
        <v>1389</v>
      </c>
      <c r="C275" t="s" s="173">
        <v>128</v>
      </c>
      <c r="D275" s="174">
        <v>6</v>
      </c>
      <c r="E275" s="85">
        <v>607</v>
      </c>
      <c r="F275" t="s" s="118">
        <v>129</v>
      </c>
      <c r="G275" t="s" s="113">
        <v>129</v>
      </c>
      <c r="H275" s="330">
        <v>17.5</v>
      </c>
      <c r="I275" s="177">
        <v>2.285714285714286</v>
      </c>
      <c r="J275" s="311">
        <v>0.08</v>
      </c>
      <c r="K275" s="311">
        <v>0.1</v>
      </c>
      <c r="L275" s="177">
        <v>25</v>
      </c>
      <c r="M275" s="322">
        <v>42734</v>
      </c>
      <c r="N275" s="322">
        <v>42739</v>
      </c>
      <c r="O275" s="322">
        <v>42751</v>
      </c>
      <c r="P275" t="s" s="173">
        <v>284</v>
      </c>
      <c r="Q275" s="375"/>
      <c r="R275" s="180">
        <v>0.4</v>
      </c>
      <c r="S275" s="181">
        <v>27.2108843537415</v>
      </c>
      <c r="T275" s="182">
        <v>-20.65079523841279</v>
      </c>
      <c r="U275" s="177">
        <v>11.90476190476191</v>
      </c>
      <c r="V275" s="183">
        <v>12</v>
      </c>
      <c r="W275" s="331">
        <v>1.47</v>
      </c>
      <c r="X275" t="s" s="335">
        <v>143</v>
      </c>
      <c r="Y275" s="530">
        <v>2.96</v>
      </c>
      <c r="Z275" s="333">
        <v>1.19</v>
      </c>
      <c r="AA275" t="s" s="336">
        <v>143</v>
      </c>
      <c r="AB275" t="s" s="332">
        <v>143</v>
      </c>
      <c r="AC275" t="s" s="336">
        <v>143</v>
      </c>
      <c r="AD275" t="s" s="335">
        <v>143</v>
      </c>
      <c r="AE275" t="s" s="335">
        <v>143</v>
      </c>
      <c r="AF275" s="190">
        <v>0</v>
      </c>
      <c r="AG275" s="337">
        <v>53</v>
      </c>
      <c r="AH275" t="s" s="335">
        <v>143</v>
      </c>
      <c r="AI275" t="s" s="335">
        <v>143</v>
      </c>
      <c r="AJ275" t="s" s="338">
        <v>143</v>
      </c>
      <c r="AK275" t="s" s="338">
        <v>143</v>
      </c>
      <c r="AL275" s="196">
        <v>75.82417582417584</v>
      </c>
      <c r="AM275" s="196">
        <v>42.75317110072163</v>
      </c>
      <c r="AN275" t="s" s="338">
        <v>143</v>
      </c>
      <c r="AO275" t="s" s="338">
        <v>143</v>
      </c>
      <c r="AP275" s="194">
        <v>0.32</v>
      </c>
      <c r="AQ275" s="194">
        <v>0.182</v>
      </c>
      <c r="AR275" s="194">
        <v>0.12</v>
      </c>
      <c r="AS275" s="194">
        <v>0.11</v>
      </c>
      <c r="AT275" s="199"/>
      <c r="AU275" s="194">
        <v>0.104</v>
      </c>
      <c r="AV275" s="198">
        <v>0</v>
      </c>
      <c r="AW275" s="199"/>
      <c r="AX275" s="398">
        <v>0</v>
      </c>
      <c r="AY275" s="370">
        <v>0</v>
      </c>
      <c r="AZ275" s="203">
        <v>0</v>
      </c>
      <c r="BA275" s="203">
        <v>0</v>
      </c>
      <c r="BB275" s="203">
        <v>0</v>
      </c>
      <c r="BC275" s="203">
        <v>0</v>
      </c>
      <c r="BD275" s="203">
        <v>0</v>
      </c>
      <c r="BE275" s="203">
        <v>0</v>
      </c>
      <c r="BF275" s="203">
        <v>0</v>
      </c>
      <c r="BG275" s="203">
        <v>0</v>
      </c>
      <c r="BH275" s="203">
        <v>0</v>
      </c>
      <c r="BI275" s="204">
        <v>0</v>
      </c>
      <c r="BJ275" s="200">
        <v>0.836</v>
      </c>
      <c r="BK275" s="205">
        <v>75.82417582417584</v>
      </c>
      <c r="BL275" s="205">
        <v>51.66666666666666</v>
      </c>
      <c r="BM275" s="205">
        <v>9.090909090909083</v>
      </c>
      <c r="BN275" s="205">
        <v>5.769230769230771</v>
      </c>
      <c r="BO275" s="205">
        <v>0</v>
      </c>
      <c r="BP275" s="205">
        <v>0</v>
      </c>
      <c r="BQ275" s="206">
        <v>0</v>
      </c>
      <c r="BR275" s="207">
        <v>0</v>
      </c>
      <c r="BS275" s="207">
        <v>0</v>
      </c>
      <c r="BT275" s="207">
        <v>0</v>
      </c>
      <c r="BU275" s="207">
        <v>0</v>
      </c>
      <c r="BV275" s="207">
        <v>0</v>
      </c>
      <c r="BW275" s="207">
        <v>0</v>
      </c>
      <c r="BX275" s="207">
        <v>0</v>
      </c>
      <c r="BY275" s="207">
        <v>0</v>
      </c>
      <c r="BZ275" s="207">
        <v>0</v>
      </c>
      <c r="CA275" s="208">
        <v>0</v>
      </c>
      <c r="CB275" s="205">
        <v>8.373587197116608</v>
      </c>
      <c r="CC275" s="205">
        <v>20.78275638786753</v>
      </c>
      <c r="CD275" t="s" s="110">
        <v>132</v>
      </c>
      <c r="CE275" t="s" s="552">
        <v>143</v>
      </c>
      <c r="CF275" t="s" s="552">
        <v>143</v>
      </c>
      <c r="CG275" s="205">
        <v>45.65522897270797</v>
      </c>
      <c r="CH275" s="315">
        <v>0.3296</v>
      </c>
      <c r="CI275" s="211">
        <v>0.339488</v>
      </c>
      <c r="CJ275" s="212">
        <v>0.34967264</v>
      </c>
      <c r="CK275" s="212">
        <v>0.3601628192</v>
      </c>
      <c r="CL275" s="210">
        <v>0.370967703776</v>
      </c>
      <c r="CM275" s="211">
        <v>1.749891162976</v>
      </c>
      <c r="CN275" s="208">
        <v>9.999378074148572</v>
      </c>
      <c r="CO275" t="s" s="335">
        <v>143</v>
      </c>
      <c r="CP275" s="341">
        <v>27.3</v>
      </c>
      <c r="CQ275" s="342">
        <v>-20.4</v>
      </c>
      <c r="CR275" s="341">
        <v>0.4</v>
      </c>
      <c r="CS275" s="342">
        <v>-4.5</v>
      </c>
    </row>
    <row r="276" ht="11.25" customHeight="1">
      <c r="A276" t="s" s="116">
        <v>705</v>
      </c>
      <c r="B276" t="s" s="116">
        <v>706</v>
      </c>
      <c r="C276" t="s" s="116">
        <v>707</v>
      </c>
      <c r="D276" s="218">
        <v>18</v>
      </c>
      <c r="E276" s="219">
        <v>172</v>
      </c>
      <c r="F276" t="s" s="220">
        <v>129</v>
      </c>
      <c r="G276" t="s" s="221">
        <v>129</v>
      </c>
      <c r="H276" s="493">
        <v>46.97</v>
      </c>
      <c r="I276" s="223">
        <v>2.725143708750266</v>
      </c>
      <c r="J276" s="224">
        <v>0.3</v>
      </c>
      <c r="K276" s="224">
        <v>0.32</v>
      </c>
      <c r="L276" s="223">
        <v>6.666666666666665</v>
      </c>
      <c r="M276" s="226">
        <v>42765</v>
      </c>
      <c r="N276" s="226">
        <v>42767</v>
      </c>
      <c r="O276" s="226">
        <v>42794</v>
      </c>
      <c r="P276" t="s" s="227">
        <v>629</v>
      </c>
      <c r="Q276" s="316"/>
      <c r="R276" s="225">
        <v>1.28</v>
      </c>
      <c r="S276" s="228">
        <v>68.08510638297874</v>
      </c>
      <c r="T276" s="229">
        <v>171.9425784195017</v>
      </c>
      <c r="U276" s="223">
        <v>24.98404255319149</v>
      </c>
      <c r="V276" s="230">
        <v>12</v>
      </c>
      <c r="W276" s="222">
        <v>1.88</v>
      </c>
      <c r="X276" s="222">
        <v>2.43</v>
      </c>
      <c r="Y276" s="231">
        <v>3.2</v>
      </c>
      <c r="Z276" s="232">
        <v>6.66</v>
      </c>
      <c r="AA276" s="233">
        <v>27.3</v>
      </c>
      <c r="AB276" s="234">
        <v>-2.3</v>
      </c>
      <c r="AC276" s="235">
        <v>10.37</v>
      </c>
      <c r="AD276" s="236">
        <v>7.4</v>
      </c>
      <c r="AE276" s="236">
        <v>10.28</v>
      </c>
      <c r="AF276" s="237">
        <v>30</v>
      </c>
      <c r="AG276" s="238">
        <v>13585</v>
      </c>
      <c r="AH276" s="239">
        <v>0.3</v>
      </c>
      <c r="AI276" s="240">
        <v>0.22</v>
      </c>
      <c r="AJ276" s="241">
        <v>2.429582766388917</v>
      </c>
      <c r="AK276" s="242">
        <v>0.9162107033194362</v>
      </c>
      <c r="AL276" s="243">
        <v>7.14285714285714</v>
      </c>
      <c r="AM276" s="243">
        <v>14.47142425533319</v>
      </c>
      <c r="AN276" s="243">
        <v>17.97891247127799</v>
      </c>
      <c r="AO276" s="244">
        <v>19.62311988513154</v>
      </c>
      <c r="AP276" s="241">
        <v>1.2</v>
      </c>
      <c r="AQ276" s="241">
        <v>1.12</v>
      </c>
      <c r="AR276" s="321">
        <v>1</v>
      </c>
      <c r="AS276" s="241">
        <v>0.8</v>
      </c>
      <c r="AT276" s="245"/>
      <c r="AU276" s="241">
        <v>0.74</v>
      </c>
      <c r="AV276" s="241">
        <v>0.525</v>
      </c>
      <c r="AW276" s="245"/>
      <c r="AX276" s="246">
        <v>0.42</v>
      </c>
      <c r="AY276" s="247">
        <v>0.36</v>
      </c>
      <c r="AZ276" s="248">
        <v>0.26</v>
      </c>
      <c r="BA276" s="248">
        <v>0.22</v>
      </c>
      <c r="BB276" s="248">
        <v>0.2</v>
      </c>
      <c r="BC276" s="248">
        <v>0.155</v>
      </c>
      <c r="BD276" s="248">
        <v>0.1</v>
      </c>
      <c r="BE276" s="248">
        <v>0.0525</v>
      </c>
      <c r="BF276" s="248">
        <v>0.0125</v>
      </c>
      <c r="BG276" s="248">
        <v>0.0113</v>
      </c>
      <c r="BH276" s="248">
        <v>0.01</v>
      </c>
      <c r="BI276" s="249">
        <v>0.0013</v>
      </c>
      <c r="BJ276" s="246">
        <v>7.187600000000001</v>
      </c>
      <c r="BK276" s="250">
        <v>7.14285714285714</v>
      </c>
      <c r="BL276" s="250">
        <v>12</v>
      </c>
      <c r="BM276" s="250">
        <v>25</v>
      </c>
      <c r="BN276" s="250">
        <v>8.108108108108114</v>
      </c>
      <c r="BO276" s="250">
        <v>41</v>
      </c>
      <c r="BP276" s="250">
        <v>25</v>
      </c>
      <c r="BQ276" s="251">
        <v>16.7</v>
      </c>
      <c r="BR276" s="252">
        <v>38.5</v>
      </c>
      <c r="BS276" s="252">
        <v>18.2</v>
      </c>
      <c r="BT276" s="252">
        <v>10</v>
      </c>
      <c r="BU276" s="252">
        <v>29</v>
      </c>
      <c r="BV276" s="252">
        <v>55</v>
      </c>
      <c r="BW276" s="252">
        <v>90.5</v>
      </c>
      <c r="BX276" s="252">
        <v>320</v>
      </c>
      <c r="BY276" s="252">
        <v>11.1</v>
      </c>
      <c r="BZ276" s="252">
        <v>12.5</v>
      </c>
      <c r="CA276" s="253">
        <v>700</v>
      </c>
      <c r="CB276" s="250">
        <v>83.51476266182148</v>
      </c>
      <c r="CC276" s="250">
        <v>170.0431929425112</v>
      </c>
      <c r="CD276" t="s" s="116">
        <v>137</v>
      </c>
      <c r="CE276" s="254">
        <v>-4.279986373163236</v>
      </c>
      <c r="CF276" s="254">
        <v>20.70405618002825</v>
      </c>
      <c r="CG276" s="250">
        <v>67.04784701114488</v>
      </c>
      <c r="CH276" s="255">
        <v>1.212</v>
      </c>
      <c r="CI276" s="256">
        <v>1.3332</v>
      </c>
      <c r="CJ276" s="257">
        <v>1.46652</v>
      </c>
      <c r="CK276" s="257">
        <v>1.613172</v>
      </c>
      <c r="CL276" s="258">
        <v>1.774489200000001</v>
      </c>
      <c r="CM276" s="256">
        <v>7.399381200000001</v>
      </c>
      <c r="CN276" s="253">
        <v>15.75341962955078</v>
      </c>
      <c r="CO276" s="259">
        <v>1.05</v>
      </c>
      <c r="CP276" s="260">
        <v>23.3</v>
      </c>
      <c r="CQ276" s="261">
        <v>-10.9</v>
      </c>
      <c r="CR276" s="260">
        <v>5.3</v>
      </c>
      <c r="CS276" s="261">
        <v>2</v>
      </c>
    </row>
    <row r="277" ht="11.25" customHeight="1">
      <c r="A277" t="s" s="227">
        <v>1390</v>
      </c>
      <c r="B277" t="s" s="116">
        <v>1391</v>
      </c>
      <c r="C277" t="s" s="116">
        <v>146</v>
      </c>
      <c r="D277" s="218">
        <v>7</v>
      </c>
      <c r="E277" s="85">
        <v>486</v>
      </c>
      <c r="F277" t="s" s="220">
        <v>55</v>
      </c>
      <c r="G277" t="s" s="221">
        <v>141</v>
      </c>
      <c r="H277" s="493">
        <v>77.34999999999999</v>
      </c>
      <c r="I277" s="223">
        <v>2.275371687136393</v>
      </c>
      <c r="J277" s="224">
        <v>0.42</v>
      </c>
      <c r="K277" s="224">
        <v>0.44</v>
      </c>
      <c r="L277" s="223">
        <v>4.761904761904767</v>
      </c>
      <c r="M277" s="226">
        <v>42807</v>
      </c>
      <c r="N277" s="226">
        <v>42809</v>
      </c>
      <c r="O277" s="226">
        <v>42825</v>
      </c>
      <c r="P277" t="s" s="227">
        <v>434</v>
      </c>
      <c r="Q277" s="325"/>
      <c r="R277" s="225">
        <v>1.76</v>
      </c>
      <c r="S277" s="228">
        <v>38.17787418655097</v>
      </c>
      <c r="T277" s="229">
        <v>7.511342846624802</v>
      </c>
      <c r="U277" s="223">
        <v>16.77874186550976</v>
      </c>
      <c r="V277" s="230">
        <v>12</v>
      </c>
      <c r="W277" s="222">
        <v>4.61</v>
      </c>
      <c r="X277" s="222">
        <v>1.18</v>
      </c>
      <c r="Y277" s="231">
        <v>2.59</v>
      </c>
      <c r="Z277" s="232">
        <v>1.55</v>
      </c>
      <c r="AA277" s="233">
        <v>9.4</v>
      </c>
      <c r="AB277" s="234">
        <v>-5.6</v>
      </c>
      <c r="AC277" s="235">
        <v>-2.25</v>
      </c>
      <c r="AD277" s="236">
        <v>20.7</v>
      </c>
      <c r="AE277" s="236">
        <v>14.2</v>
      </c>
      <c r="AF277" s="237">
        <v>3</v>
      </c>
      <c r="AG277" s="238">
        <v>1915</v>
      </c>
      <c r="AH277" s="239">
        <v>59.5</v>
      </c>
      <c r="AI277" s="240">
        <v>0</v>
      </c>
      <c r="AJ277" s="241">
        <v>2.045526608928676</v>
      </c>
      <c r="AK277" s="242">
        <v>3.061726495869265</v>
      </c>
      <c r="AL277" s="243">
        <v>4.999999999999982</v>
      </c>
      <c r="AM277" s="243">
        <v>47.83206589172981</v>
      </c>
      <c r="AN277" s="243">
        <v>42.34240080482359</v>
      </c>
      <c r="AO277" s="244">
        <v>13.82958303491508</v>
      </c>
      <c r="AP277" s="241">
        <v>1.68</v>
      </c>
      <c r="AQ277" s="241">
        <v>1.6</v>
      </c>
      <c r="AR277" s="241">
        <v>1.4</v>
      </c>
      <c r="AS277" s="241">
        <v>0.52</v>
      </c>
      <c r="AT277" s="245"/>
      <c r="AU277" s="321">
        <v>0.4</v>
      </c>
      <c r="AV277" s="241">
        <v>0.2875</v>
      </c>
      <c r="AW277" s="245"/>
      <c r="AX277" s="583">
        <v>0.25</v>
      </c>
      <c r="AY277" s="394">
        <v>0.3075</v>
      </c>
      <c r="AZ277" s="248">
        <v>0.5</v>
      </c>
      <c r="BA277" s="248">
        <v>0.48</v>
      </c>
      <c r="BB277" s="248">
        <v>0.46</v>
      </c>
      <c r="BC277" s="248">
        <v>0.42</v>
      </c>
      <c r="BD277" s="317">
        <v>0.4</v>
      </c>
      <c r="BE277" s="317">
        <v>0.4</v>
      </c>
      <c r="BF277" s="317">
        <v>0.4</v>
      </c>
      <c r="BG277" s="248">
        <v>0.4</v>
      </c>
      <c r="BH277" s="248">
        <v>0.36</v>
      </c>
      <c r="BI277" s="249">
        <v>0.33</v>
      </c>
      <c r="BJ277" s="246">
        <v>10.595</v>
      </c>
      <c r="BK277" s="250">
        <v>4.999999999999982</v>
      </c>
      <c r="BL277" s="250">
        <v>14.2857142857143</v>
      </c>
      <c r="BM277" s="250">
        <v>169.2307692307692</v>
      </c>
      <c r="BN277" s="250">
        <v>30</v>
      </c>
      <c r="BO277" s="250">
        <v>39.13043478260872</v>
      </c>
      <c r="BP277" s="250">
        <v>15</v>
      </c>
      <c r="BQ277" s="251">
        <v>0</v>
      </c>
      <c r="BR277" s="252">
        <v>0</v>
      </c>
      <c r="BS277" s="252">
        <v>4.166666666666674</v>
      </c>
      <c r="BT277" s="252">
        <v>4.347826086956519</v>
      </c>
      <c r="BU277" s="252">
        <v>9.523809523809534</v>
      </c>
      <c r="BV277" s="252">
        <v>4.999999999999982</v>
      </c>
      <c r="BW277" s="252">
        <v>0</v>
      </c>
      <c r="BX277" s="252">
        <v>0</v>
      </c>
      <c r="BY277" s="252">
        <v>0</v>
      </c>
      <c r="BZ277" s="252">
        <v>11.11111111111112</v>
      </c>
      <c r="CA277" s="253">
        <v>9.090909090909083</v>
      </c>
      <c r="CB277" s="250">
        <v>18.58160239873795</v>
      </c>
      <c r="CC277" s="250">
        <v>39.11724741552636</v>
      </c>
      <c r="CD277" t="s" s="116">
        <v>132</v>
      </c>
      <c r="CE277" s="254">
        <v>27.83903062645022</v>
      </c>
      <c r="CF277" s="254">
        <v>44.61777249195998</v>
      </c>
      <c r="CG277" s="250">
        <v>64.20529077574631</v>
      </c>
      <c r="CH277" s="255">
        <v>1.6968</v>
      </c>
      <c r="CI277" s="256">
        <v>1.713768</v>
      </c>
      <c r="CJ277" s="257">
        <v>1.8851448</v>
      </c>
      <c r="CK277" s="257">
        <v>2.07365928</v>
      </c>
      <c r="CL277" s="258">
        <v>2.281025208</v>
      </c>
      <c r="CM277" s="256">
        <v>9.650397288000001</v>
      </c>
      <c r="CN277" s="253">
        <v>12.47627315837104</v>
      </c>
      <c r="CO277" s="259">
        <v>0.93</v>
      </c>
      <c r="CP277" s="260">
        <v>30.1</v>
      </c>
      <c r="CQ277" s="261">
        <v>-4.3</v>
      </c>
      <c r="CR277" s="260">
        <v>6.2</v>
      </c>
      <c r="CS277" s="261">
        <v>14.2</v>
      </c>
    </row>
    <row r="278" ht="11.25" customHeight="1">
      <c r="A278" t="s" s="227">
        <v>1392</v>
      </c>
      <c r="B278" t="s" s="116">
        <v>1393</v>
      </c>
      <c r="C278" t="s" s="227">
        <v>265</v>
      </c>
      <c r="D278" s="218">
        <v>6</v>
      </c>
      <c r="E278" s="85">
        <v>630</v>
      </c>
      <c r="F278" t="s" s="220">
        <v>129</v>
      </c>
      <c r="G278" t="s" s="221">
        <v>129</v>
      </c>
      <c r="H278" s="493">
        <v>74.23999999999999</v>
      </c>
      <c r="I278" s="223">
        <v>1.939655172413793</v>
      </c>
      <c r="J278" s="224">
        <v>0.26</v>
      </c>
      <c r="K278" s="224">
        <v>0.36</v>
      </c>
      <c r="L278" s="223">
        <v>38.46153846153846</v>
      </c>
      <c r="M278" s="226">
        <v>42810</v>
      </c>
      <c r="N278" s="226">
        <v>42814</v>
      </c>
      <c r="O278" s="226">
        <v>42825</v>
      </c>
      <c r="P278" t="s" s="227">
        <v>434</v>
      </c>
      <c r="Q278" t="s" s="227">
        <v>1394</v>
      </c>
      <c r="R278" s="225">
        <v>1.44</v>
      </c>
      <c r="S278" s="228">
        <v>19.83471074380165</v>
      </c>
      <c r="T278" s="229">
        <v>-13.40329163882786</v>
      </c>
      <c r="U278" s="223">
        <v>10.22589531680441</v>
      </c>
      <c r="V278" s="230">
        <v>12</v>
      </c>
      <c r="W278" s="222">
        <v>7.26</v>
      </c>
      <c r="X278" s="222">
        <v>1.28</v>
      </c>
      <c r="Y278" s="231">
        <v>2.26</v>
      </c>
      <c r="Z278" s="232">
        <v>1.65</v>
      </c>
      <c r="AA278" s="233">
        <v>17.6</v>
      </c>
      <c r="AB278" s="234">
        <v>42.5</v>
      </c>
      <c r="AC278" s="235">
        <v>12.83</v>
      </c>
      <c r="AD278" s="236">
        <v>36.2</v>
      </c>
      <c r="AE278" s="236">
        <v>8</v>
      </c>
      <c r="AF278" s="237">
        <v>3</v>
      </c>
      <c r="AG278" s="238">
        <v>782</v>
      </c>
      <c r="AH278" s="239">
        <v>0.7</v>
      </c>
      <c r="AI278" s="360">
        <v>34.42</v>
      </c>
      <c r="AJ278" s="241">
        <v>1.078991758848114</v>
      </c>
      <c r="AK278" s="242">
        <v>3.895623138653158</v>
      </c>
      <c r="AL278" s="243">
        <v>62.5</v>
      </c>
      <c r="AM278" s="243">
        <v>29.39893461093845</v>
      </c>
      <c r="AN278" s="243">
        <v>39.05950167030172</v>
      </c>
      <c r="AO278" s="244">
        <v>10.02650931060181</v>
      </c>
      <c r="AP278" s="241">
        <v>1.04</v>
      </c>
      <c r="AQ278" s="241">
        <v>0.64</v>
      </c>
      <c r="AR278" s="241">
        <v>0.5600000000000001</v>
      </c>
      <c r="AS278" s="241">
        <v>0.48</v>
      </c>
      <c r="AT278" s="245"/>
      <c r="AU278" s="241">
        <v>0.4</v>
      </c>
      <c r="AV278" s="321">
        <v>0.2</v>
      </c>
      <c r="AW278" s="245"/>
      <c r="AX278" s="583">
        <v>0.2</v>
      </c>
      <c r="AY278" s="394">
        <v>0.2</v>
      </c>
      <c r="AZ278" s="317">
        <v>0.4</v>
      </c>
      <c r="BA278" s="317">
        <v>0.4</v>
      </c>
      <c r="BB278" s="317">
        <v>0.4</v>
      </c>
      <c r="BC278" s="248">
        <v>0.4</v>
      </c>
      <c r="BD278" s="248">
        <v>0.1</v>
      </c>
      <c r="BE278" s="317">
        <v>0</v>
      </c>
      <c r="BF278" s="317">
        <v>0</v>
      </c>
      <c r="BG278" s="317">
        <v>0</v>
      </c>
      <c r="BH278" s="317">
        <v>0</v>
      </c>
      <c r="BI278" s="401">
        <v>0</v>
      </c>
      <c r="BJ278" s="246">
        <v>5.42</v>
      </c>
      <c r="BK278" s="250">
        <v>62.5</v>
      </c>
      <c r="BL278" s="250">
        <v>14.28571428571428</v>
      </c>
      <c r="BM278" s="250">
        <v>16.66666666666667</v>
      </c>
      <c r="BN278" s="250">
        <v>20</v>
      </c>
      <c r="BO278" s="250">
        <v>100</v>
      </c>
      <c r="BP278" s="250">
        <v>0</v>
      </c>
      <c r="BQ278" s="251">
        <v>0</v>
      </c>
      <c r="BR278" s="252">
        <v>0</v>
      </c>
      <c r="BS278" s="252">
        <v>0</v>
      </c>
      <c r="BT278" s="252">
        <v>0</v>
      </c>
      <c r="BU278" s="252">
        <v>0</v>
      </c>
      <c r="BV278" s="252">
        <v>300</v>
      </c>
      <c r="BW278" s="252">
        <v>0</v>
      </c>
      <c r="BX278" s="252">
        <v>0</v>
      </c>
      <c r="BY278" s="252">
        <v>0</v>
      </c>
      <c r="BZ278" s="252">
        <v>0</v>
      </c>
      <c r="CA278" s="253">
        <v>0</v>
      </c>
      <c r="CB278" s="250">
        <v>30.203081232493</v>
      </c>
      <c r="CC278" s="250">
        <v>72.46916806457162</v>
      </c>
      <c r="CD278" t="s" s="116">
        <v>132</v>
      </c>
      <c r="CE278" s="254">
        <v>30.77326152591111</v>
      </c>
      <c r="CF278" s="254">
        <v>40.99915684271551</v>
      </c>
      <c r="CG278" s="250">
        <v>75.4039393939394</v>
      </c>
      <c r="CH278" s="255">
        <v>1.144</v>
      </c>
      <c r="CI278" s="256">
        <v>1.2584</v>
      </c>
      <c r="CJ278" s="257">
        <v>1.359072</v>
      </c>
      <c r="CK278" s="257">
        <v>1.467797760000001</v>
      </c>
      <c r="CL278" s="258">
        <v>1.585221580800001</v>
      </c>
      <c r="CM278" s="256">
        <v>6.814491340800002</v>
      </c>
      <c r="CN278" s="253">
        <v>9.179002344827589</v>
      </c>
      <c r="CO278" s="259">
        <v>1.27</v>
      </c>
      <c r="CP278" s="260">
        <v>89.90000000000001</v>
      </c>
      <c r="CQ278" s="261">
        <v>-4.6</v>
      </c>
      <c r="CR278" s="260">
        <v>5.2</v>
      </c>
      <c r="CS278" s="261">
        <v>17</v>
      </c>
    </row>
    <row r="279" ht="11.25" customHeight="1">
      <c r="A279" t="s" s="146">
        <v>281</v>
      </c>
      <c r="B279" t="s" s="146">
        <v>282</v>
      </c>
      <c r="C279" t="s" s="273">
        <v>283</v>
      </c>
      <c r="D279" s="267">
        <v>50</v>
      </c>
      <c r="E279" s="219">
        <v>25</v>
      </c>
      <c r="F279" t="s" s="151">
        <v>55</v>
      </c>
      <c r="G279" t="s" s="152">
        <v>55</v>
      </c>
      <c r="H279" s="268">
        <v>120.52</v>
      </c>
      <c r="I279" s="269">
        <v>3.318951211417192</v>
      </c>
      <c r="J279" s="270">
        <v>0.98</v>
      </c>
      <c r="K279" s="270">
        <v>1</v>
      </c>
      <c r="L279" s="271">
        <v>2.040816326530615</v>
      </c>
      <c r="M279" s="272">
        <v>42998</v>
      </c>
      <c r="N279" s="272">
        <v>43000</v>
      </c>
      <c r="O279" s="272">
        <v>43024</v>
      </c>
      <c r="P279" t="s" s="273">
        <v>284</v>
      </c>
      <c r="Q279" s="274"/>
      <c r="R279" s="271">
        <v>4</v>
      </c>
      <c r="S279" s="275">
        <v>128.2051282051282</v>
      </c>
      <c r="T279" s="276">
        <v>174.219327029003</v>
      </c>
      <c r="U279" s="269">
        <v>38.62820512820512</v>
      </c>
      <c r="V279" s="277">
        <v>12</v>
      </c>
      <c r="W279" s="268">
        <v>3.12</v>
      </c>
      <c r="X279" s="268">
        <v>7.72</v>
      </c>
      <c r="Y279" s="278">
        <v>10.68</v>
      </c>
      <c r="Z279" s="279">
        <v>4.38</v>
      </c>
      <c r="AA279" s="280">
        <v>12.6</v>
      </c>
      <c r="AB279" s="281">
        <v>17</v>
      </c>
      <c r="AC279" s="282">
        <v>-3.77</v>
      </c>
      <c r="AD279" s="283">
        <v>9.199999999999999</v>
      </c>
      <c r="AE279" s="283">
        <v>5</v>
      </c>
      <c r="AF279" s="284">
        <v>17</v>
      </c>
      <c r="AG279" s="285">
        <v>8763</v>
      </c>
      <c r="AH279" s="286">
        <v>0.6</v>
      </c>
      <c r="AI279" s="287">
        <v>1.59</v>
      </c>
      <c r="AJ279" s="288">
        <v>0.7689114201768235</v>
      </c>
      <c r="AK279" s="289">
        <v>1.303380180939253</v>
      </c>
      <c r="AL279" s="290">
        <v>7.042253521126751</v>
      </c>
      <c r="AM279" s="290">
        <v>8.561470104221547</v>
      </c>
      <c r="AN279" s="290">
        <v>7.073985065626776</v>
      </c>
      <c r="AO279" s="291">
        <v>5.427414939307318</v>
      </c>
      <c r="AP279" s="288">
        <v>3.8</v>
      </c>
      <c r="AQ279" s="288">
        <v>3.55</v>
      </c>
      <c r="AR279" s="288">
        <v>3.21</v>
      </c>
      <c r="AS279" s="288">
        <v>2.97</v>
      </c>
      <c r="AT279" s="292"/>
      <c r="AU279" s="288">
        <v>2.8</v>
      </c>
      <c r="AV279" s="288">
        <v>2.7</v>
      </c>
      <c r="AW279" s="292"/>
      <c r="AX279" s="293">
        <v>2.65</v>
      </c>
      <c r="AY279" s="294">
        <v>2.61</v>
      </c>
      <c r="AZ279" s="295">
        <v>2.48</v>
      </c>
      <c r="BA279" s="295">
        <v>2.335</v>
      </c>
      <c r="BB279" s="295">
        <v>2.24</v>
      </c>
      <c r="BC279" s="295">
        <v>2.12</v>
      </c>
      <c r="BD279" s="295">
        <v>1.975</v>
      </c>
      <c r="BE279" s="295">
        <v>1.945</v>
      </c>
      <c r="BF279" s="295">
        <v>1.925</v>
      </c>
      <c r="BG279" s="295">
        <v>1.89</v>
      </c>
      <c r="BH279" s="295">
        <v>1.82</v>
      </c>
      <c r="BI279" s="296">
        <v>1.77</v>
      </c>
      <c r="BJ279" s="293">
        <v>44.79</v>
      </c>
      <c r="BK279" s="297">
        <v>7.042253521126751</v>
      </c>
      <c r="BL279" s="297">
        <v>10.59190031152648</v>
      </c>
      <c r="BM279" s="297">
        <v>8.080808080808065</v>
      </c>
      <c r="BN279" s="297">
        <v>6.071428571428594</v>
      </c>
      <c r="BO279" s="297">
        <v>3.703703703703698</v>
      </c>
      <c r="BP279" s="297">
        <v>1.886792452830188</v>
      </c>
      <c r="BQ279" s="298">
        <v>1.53256704980842</v>
      </c>
      <c r="BR279" s="299">
        <v>5.241935483870974</v>
      </c>
      <c r="BS279" s="299">
        <v>6.209850107066384</v>
      </c>
      <c r="BT279" s="299">
        <v>4.241071428571419</v>
      </c>
      <c r="BU279" s="299">
        <v>5.660377358490565</v>
      </c>
      <c r="BV279" s="299">
        <v>7.341772151898729</v>
      </c>
      <c r="BW279" s="299">
        <v>1.542416452442152</v>
      </c>
      <c r="BX279" s="299">
        <v>1.038961038961039</v>
      </c>
      <c r="BY279" s="299">
        <v>1.85185185185186</v>
      </c>
      <c r="BZ279" s="299">
        <v>3.846153846153832</v>
      </c>
      <c r="CA279" s="300">
        <v>2.824858757062154</v>
      </c>
      <c r="CB279" s="297">
        <v>4.629923656917723</v>
      </c>
      <c r="CC279" s="297">
        <v>2.643339584697189</v>
      </c>
      <c r="CD279" t="s" s="146">
        <v>285</v>
      </c>
      <c r="CE279" s="301">
        <v>-28.23526885116116</v>
      </c>
      <c r="CF279" s="301">
        <v>10.39293627704397</v>
      </c>
      <c r="CG279" s="297">
        <v>53.09511129404486</v>
      </c>
      <c r="CH279" s="302">
        <v>4.18</v>
      </c>
      <c r="CI279" s="303">
        <v>4.2218</v>
      </c>
      <c r="CJ279" s="304">
        <v>4.43289</v>
      </c>
      <c r="CK279" s="304">
        <v>4.6545345</v>
      </c>
      <c r="CL279" s="305">
        <v>4.887261225</v>
      </c>
      <c r="CM279" s="303">
        <v>22.376485725</v>
      </c>
      <c r="CN279" s="300">
        <v>18.56661610106206</v>
      </c>
      <c r="CO279" s="306">
        <v>0.35</v>
      </c>
      <c r="CP279" s="307">
        <v>0.8</v>
      </c>
      <c r="CQ279" s="308">
        <v>-17.3</v>
      </c>
      <c r="CR279" s="309">
        <v>-4.7</v>
      </c>
      <c r="CS279" s="310">
        <v>-7.9</v>
      </c>
    </row>
    <row r="280" ht="11.25" customHeight="1">
      <c r="A280" t="s" s="173">
        <v>1395</v>
      </c>
      <c r="B280" t="s" s="110">
        <v>1396</v>
      </c>
      <c r="C280" t="s" s="110">
        <v>146</v>
      </c>
      <c r="D280" s="174">
        <v>7</v>
      </c>
      <c r="E280" s="85">
        <v>440</v>
      </c>
      <c r="F280" t="s" s="118">
        <v>129</v>
      </c>
      <c r="G280" t="s" s="113">
        <v>129</v>
      </c>
      <c r="H280" s="495">
        <v>15.34</v>
      </c>
      <c r="I280" s="177">
        <v>2.086049543676662</v>
      </c>
      <c r="J280" s="311">
        <v>0.06</v>
      </c>
      <c r="K280" s="311">
        <v>0.08</v>
      </c>
      <c r="L280" s="177">
        <v>33.33333333333335</v>
      </c>
      <c r="M280" s="389">
        <v>42671</v>
      </c>
      <c r="N280" s="389">
        <v>42675</v>
      </c>
      <c r="O280" s="389">
        <v>42705</v>
      </c>
      <c r="P280" t="s" s="173">
        <v>147</v>
      </c>
      <c r="Q280" t="s" s="646">
        <v>1227</v>
      </c>
      <c r="R280" s="180">
        <v>0.32</v>
      </c>
      <c r="S280" t="s" s="548">
        <v>143</v>
      </c>
      <c r="T280" t="s" s="542">
        <v>143</v>
      </c>
      <c r="U280" t="s" s="338">
        <v>143</v>
      </c>
      <c r="V280" s="183">
        <v>12</v>
      </c>
      <c r="W280" s="176">
        <v>-0.19</v>
      </c>
      <c r="X280" t="s" s="369">
        <v>143</v>
      </c>
      <c r="Y280" s="184">
        <v>0.54</v>
      </c>
      <c r="Z280" s="185">
        <v>0.91</v>
      </c>
      <c r="AA280" s="186">
        <v>-1.2</v>
      </c>
      <c r="AB280" s="647">
        <v>-100.5</v>
      </c>
      <c r="AC280" s="188">
        <v>322.99</v>
      </c>
      <c r="AD280" s="189">
        <v>23.4</v>
      </c>
      <c r="AE280" s="189">
        <v>20</v>
      </c>
      <c r="AF280" s="190">
        <v>5</v>
      </c>
      <c r="AG280" s="191">
        <v>197</v>
      </c>
      <c r="AH280" s="192">
        <v>0.7</v>
      </c>
      <c r="AI280" s="193">
        <v>0.02</v>
      </c>
      <c r="AJ280" t="s" s="338">
        <v>143</v>
      </c>
      <c r="AK280" t="s" s="338">
        <v>143</v>
      </c>
      <c r="AL280" s="196">
        <v>52.94117647058822</v>
      </c>
      <c r="AM280" s="196">
        <v>33.20695095112127</v>
      </c>
      <c r="AN280" t="s" s="338">
        <v>143</v>
      </c>
      <c r="AO280" s="197">
        <v>-5.946879091545543</v>
      </c>
      <c r="AP280" s="194">
        <v>0.26</v>
      </c>
      <c r="AQ280" s="194">
        <v>0.17</v>
      </c>
      <c r="AR280" s="198">
        <v>0.12</v>
      </c>
      <c r="AS280" s="194">
        <v>0.11</v>
      </c>
      <c r="AT280" s="199"/>
      <c r="AU280" s="194">
        <v>0.02</v>
      </c>
      <c r="AV280" s="198">
        <v>0</v>
      </c>
      <c r="AW280" s="199"/>
      <c r="AX280" s="398">
        <v>0.12</v>
      </c>
      <c r="AY280" s="370">
        <v>0.36</v>
      </c>
      <c r="AZ280" s="203">
        <v>0.72</v>
      </c>
      <c r="BA280" s="202">
        <v>0.72</v>
      </c>
      <c r="BB280" s="202">
        <v>0.48</v>
      </c>
      <c r="BC280" s="203">
        <v>0.32</v>
      </c>
      <c r="BD280" s="202">
        <v>0.32</v>
      </c>
      <c r="BE280" s="202">
        <v>0.09999000000000001</v>
      </c>
      <c r="BF280" s="203">
        <v>0.05332</v>
      </c>
      <c r="BG280" s="202">
        <v>0.05332</v>
      </c>
      <c r="BH280" s="202">
        <v>0.01333</v>
      </c>
      <c r="BI280" s="204">
        <v>0</v>
      </c>
      <c r="BJ280" s="200">
        <v>3.939959999999999</v>
      </c>
      <c r="BK280" s="205">
        <v>52.94117647058822</v>
      </c>
      <c r="BL280" s="205">
        <v>41.66666666666667</v>
      </c>
      <c r="BM280" s="205">
        <v>9.090909090909083</v>
      </c>
      <c r="BN280" s="205">
        <v>450</v>
      </c>
      <c r="BO280" s="205">
        <v>0</v>
      </c>
      <c r="BP280" s="205">
        <v>0</v>
      </c>
      <c r="BQ280" s="206">
        <v>0</v>
      </c>
      <c r="BR280" s="207">
        <v>0</v>
      </c>
      <c r="BS280" s="207">
        <v>0</v>
      </c>
      <c r="BT280" s="207">
        <v>50</v>
      </c>
      <c r="BU280" s="207">
        <v>50</v>
      </c>
      <c r="BV280" s="207">
        <v>0</v>
      </c>
      <c r="BW280" s="207">
        <v>220.032003200320</v>
      </c>
      <c r="BX280" s="207">
        <v>87.52813203300826</v>
      </c>
      <c r="BY280" s="207">
        <v>0</v>
      </c>
      <c r="BZ280" s="207">
        <v>300</v>
      </c>
      <c r="CA280" s="208">
        <v>0</v>
      </c>
      <c r="CB280" s="205">
        <v>74.19169926244071</v>
      </c>
      <c r="CC280" s="205">
        <v>124.7637391147552</v>
      </c>
      <c r="CD280" t="s" s="110">
        <v>132</v>
      </c>
      <c r="CE280" t="s" s="552">
        <v>143</v>
      </c>
      <c r="CF280" t="s" s="552">
        <v>143</v>
      </c>
      <c r="CG280" s="205">
        <v>45.35</v>
      </c>
      <c r="CH280" s="315">
        <v>0.2626</v>
      </c>
      <c r="CI280" s="211">
        <v>0.28886</v>
      </c>
      <c r="CJ280" s="212">
        <v>0.317746</v>
      </c>
      <c r="CK280" s="212">
        <v>0.3495206000000001</v>
      </c>
      <c r="CL280" s="210">
        <v>0.3844726600000001</v>
      </c>
      <c r="CM280" s="211">
        <v>1.60319926</v>
      </c>
      <c r="CN280" s="208">
        <v>10.45110338983051</v>
      </c>
      <c r="CO280" s="213">
        <v>1.64</v>
      </c>
      <c r="CP280" s="214">
        <v>56.9</v>
      </c>
      <c r="CQ280" s="215">
        <v>-27.6</v>
      </c>
      <c r="CR280" s="214">
        <v>2.6</v>
      </c>
      <c r="CS280" s="215">
        <v>-6.8</v>
      </c>
    </row>
    <row r="281" ht="11.25" customHeight="1">
      <c r="A281" t="s" s="116">
        <v>708</v>
      </c>
      <c r="B281" t="s" s="116">
        <v>709</v>
      </c>
      <c r="C281" t="s" s="116">
        <v>594</v>
      </c>
      <c r="D281" s="218">
        <v>16</v>
      </c>
      <c r="E281" s="219">
        <v>192</v>
      </c>
      <c r="F281" t="s" s="220">
        <v>141</v>
      </c>
      <c r="G281" t="s" s="221">
        <v>141</v>
      </c>
      <c r="H281" s="493">
        <v>225.81</v>
      </c>
      <c r="I281" s="223">
        <v>0.8857003675656526</v>
      </c>
      <c r="J281" s="224">
        <v>0.4</v>
      </c>
      <c r="K281" s="224">
        <v>0.5</v>
      </c>
      <c r="L281" s="223">
        <v>25</v>
      </c>
      <c r="M281" s="226">
        <v>42906</v>
      </c>
      <c r="N281" s="226">
        <v>42908</v>
      </c>
      <c r="O281" s="226">
        <v>42922</v>
      </c>
      <c r="P281" t="s" s="227">
        <v>710</v>
      </c>
      <c r="Q281" s="85"/>
      <c r="R281" s="225">
        <v>2</v>
      </c>
      <c r="S281" s="228">
        <v>18.83239171374765</v>
      </c>
      <c r="T281" s="229">
        <v>85.46790220825056</v>
      </c>
      <c r="U281" s="223">
        <v>21.26271186440678</v>
      </c>
      <c r="V281" s="230">
        <v>5</v>
      </c>
      <c r="W281" s="222">
        <v>10.62</v>
      </c>
      <c r="X281" s="222">
        <v>1.79</v>
      </c>
      <c r="Y281" s="231">
        <v>0.99</v>
      </c>
      <c r="Z281" s="232">
        <v>3.64</v>
      </c>
      <c r="AA281" s="233">
        <v>18.4</v>
      </c>
      <c r="AB281" s="234">
        <v>70.09999999999999</v>
      </c>
      <c r="AC281" s="235">
        <v>21.34</v>
      </c>
      <c r="AD281" s="236">
        <v>11.6</v>
      </c>
      <c r="AE281" s="236">
        <v>11.85</v>
      </c>
      <c r="AF281" s="237">
        <v>31</v>
      </c>
      <c r="AG281" s="238">
        <v>60174</v>
      </c>
      <c r="AH281" s="239">
        <v>6</v>
      </c>
      <c r="AI281" s="240">
        <v>0.91</v>
      </c>
      <c r="AJ281" s="241">
        <v>1.774122510039402</v>
      </c>
      <c r="AK281" s="242">
        <v>1.467711746694411</v>
      </c>
      <c r="AL281" s="243">
        <v>44.44444444444444</v>
      </c>
      <c r="AM281" s="243">
        <v>30.86950294234363</v>
      </c>
      <c r="AN281" s="243">
        <v>20.57982111645707</v>
      </c>
      <c r="AO281" s="244">
        <v>14.02170498587823</v>
      </c>
      <c r="AP281" s="241">
        <v>1.3</v>
      </c>
      <c r="AQ281" s="241">
        <v>0.9</v>
      </c>
      <c r="AR281" s="241">
        <v>0.7</v>
      </c>
      <c r="AS281" s="241">
        <v>0.58</v>
      </c>
      <c r="AT281" s="245"/>
      <c r="AU281" s="241">
        <v>0.54</v>
      </c>
      <c r="AV281" s="241">
        <v>0.51</v>
      </c>
      <c r="AW281" s="245"/>
      <c r="AX281" s="246">
        <v>0.47</v>
      </c>
      <c r="AY281" s="394">
        <v>0.44</v>
      </c>
      <c r="AZ281" s="248">
        <v>0.43</v>
      </c>
      <c r="BA281" s="248">
        <v>0.39</v>
      </c>
      <c r="BB281" s="248">
        <v>0.35</v>
      </c>
      <c r="BC281" s="248">
        <v>0.31</v>
      </c>
      <c r="BD281" s="248">
        <v>0.27</v>
      </c>
      <c r="BE281" s="248">
        <v>0.21</v>
      </c>
      <c r="BF281" s="248">
        <v>0.15</v>
      </c>
      <c r="BG281" s="317">
        <v>0</v>
      </c>
      <c r="BH281" s="317">
        <v>0</v>
      </c>
      <c r="BI281" s="401">
        <v>0</v>
      </c>
      <c r="BJ281" s="246">
        <v>7.55</v>
      </c>
      <c r="BK281" s="250">
        <v>44.44444444444444</v>
      </c>
      <c r="BL281" s="250">
        <v>28.57142857142858</v>
      </c>
      <c r="BM281" s="250">
        <v>20.68965517241379</v>
      </c>
      <c r="BN281" s="250">
        <v>7.407407407407396</v>
      </c>
      <c r="BO281" s="250">
        <v>5.882352941176472</v>
      </c>
      <c r="BP281" s="250">
        <v>8.510638297872353</v>
      </c>
      <c r="BQ281" s="251">
        <v>6.818181818181812</v>
      </c>
      <c r="BR281" s="252">
        <v>2.325581395348841</v>
      </c>
      <c r="BS281" s="252">
        <v>10.25641025641024</v>
      </c>
      <c r="BT281" s="252">
        <v>11.42857142857143</v>
      </c>
      <c r="BU281" s="252">
        <v>12.9032258064516</v>
      </c>
      <c r="BV281" s="252">
        <v>14.81481481481481</v>
      </c>
      <c r="BW281" s="252">
        <v>28.57142857142858</v>
      </c>
      <c r="BX281" s="252">
        <v>40</v>
      </c>
      <c r="BY281" s="252">
        <v>0</v>
      </c>
      <c r="BZ281" s="252">
        <v>0</v>
      </c>
      <c r="CA281" s="253">
        <v>0</v>
      </c>
      <c r="CB281" s="250">
        <v>14.27200828976179</v>
      </c>
      <c r="CC281" s="250">
        <v>13.3038398066349</v>
      </c>
      <c r="CD281" t="s" s="116">
        <v>137</v>
      </c>
      <c r="CE281" s="254">
        <v>0.2028096196159375</v>
      </c>
      <c r="CF281" s="254">
        <v>21.46552148402272</v>
      </c>
      <c r="CG281" s="250">
        <v>86.35048964218456</v>
      </c>
      <c r="CH281" s="255">
        <v>1.43</v>
      </c>
      <c r="CI281" s="256">
        <v>1.573</v>
      </c>
      <c r="CJ281" s="257">
        <v>1.730300000000001</v>
      </c>
      <c r="CK281" s="257">
        <v>1.903330000000001</v>
      </c>
      <c r="CL281" s="258">
        <v>2.093663000000001</v>
      </c>
      <c r="CM281" s="256">
        <v>8.730293000000003</v>
      </c>
      <c r="CN281" s="253">
        <v>3.866211859527923</v>
      </c>
      <c r="CO281" s="259">
        <v>1.39</v>
      </c>
      <c r="CP281" s="260">
        <v>32.7</v>
      </c>
      <c r="CQ281" s="261">
        <v>-2.4</v>
      </c>
      <c r="CR281" s="260">
        <v>3.4</v>
      </c>
      <c r="CS281" s="261">
        <v>11</v>
      </c>
    </row>
    <row r="282" ht="11.25" customHeight="1">
      <c r="A282" t="s" s="227">
        <v>1397</v>
      </c>
      <c r="B282" t="s" s="116">
        <v>1398</v>
      </c>
      <c r="C282" t="s" s="116">
        <v>146</v>
      </c>
      <c r="D282" s="218">
        <v>6</v>
      </c>
      <c r="E282" s="85">
        <v>698</v>
      </c>
      <c r="F282" t="s" s="220">
        <v>129</v>
      </c>
      <c r="G282" t="s" s="221">
        <v>129</v>
      </c>
      <c r="H282" s="493">
        <v>37.42</v>
      </c>
      <c r="I282" s="223">
        <v>2.270251202565473</v>
      </c>
      <c r="J282" s="439">
        <v>0.19665</v>
      </c>
      <c r="K282" s="439">
        <v>0.212382</v>
      </c>
      <c r="L282" s="223">
        <v>8.000000000000007</v>
      </c>
      <c r="M282" s="226">
        <v>43083</v>
      </c>
      <c r="N282" s="226">
        <v>43084</v>
      </c>
      <c r="O282" s="226">
        <v>43098</v>
      </c>
      <c r="P282" t="s" s="227">
        <v>546</v>
      </c>
      <c r="Q282" t="s" s="440">
        <v>367</v>
      </c>
      <c r="R282" s="225">
        <v>0.8495279999999999</v>
      </c>
      <c r="S282" s="228">
        <v>35.2501244813278</v>
      </c>
      <c r="T282" s="229">
        <v>7.672984754393131</v>
      </c>
      <c r="U282" s="223">
        <v>15.52697095435685</v>
      </c>
      <c r="V282" s="230">
        <v>12</v>
      </c>
      <c r="W282" s="222">
        <v>2.41</v>
      </c>
      <c r="X282" s="222">
        <v>11.95</v>
      </c>
      <c r="Y282" s="231">
        <v>1.14</v>
      </c>
      <c r="Z282" s="232">
        <v>1.68</v>
      </c>
      <c r="AA282" s="233">
        <v>10.8</v>
      </c>
      <c r="AB282" s="234">
        <v>29.7</v>
      </c>
      <c r="AC282" s="235">
        <v>-0.7</v>
      </c>
      <c r="AD282" s="236">
        <v>8.6</v>
      </c>
      <c r="AE282" s="236">
        <v>1.3</v>
      </c>
      <c r="AF282" s="237">
        <v>10</v>
      </c>
      <c r="AG282" s="238">
        <v>11233</v>
      </c>
      <c r="AH282" s="239">
        <v>0.2</v>
      </c>
      <c r="AI282" s="240">
        <v>0.4</v>
      </c>
      <c r="AJ282" s="241">
        <v>2.022332064638917</v>
      </c>
      <c r="AK282" t="s" s="265">
        <v>143</v>
      </c>
      <c r="AL282" s="243">
        <v>9.999999999999986</v>
      </c>
      <c r="AM282" s="243">
        <v>17.4777478903422</v>
      </c>
      <c r="AN282" s="243">
        <v>17.39205575589469</v>
      </c>
      <c r="AO282" s="244">
        <v>-0.888822766241093</v>
      </c>
      <c r="AP282" s="241">
        <v>0.6922079999999999</v>
      </c>
      <c r="AQ282" s="241">
        <v>0.6292800000000001</v>
      </c>
      <c r="AR282" s="241">
        <v>0.5239227959999999</v>
      </c>
      <c r="AS282" s="241">
        <v>0.426942882</v>
      </c>
      <c r="AT282" s="245"/>
      <c r="AU282" s="241">
        <v>0.375184602</v>
      </c>
      <c r="AV282" s="321">
        <v>0.310486752</v>
      </c>
      <c r="AW282" s="245"/>
      <c r="AX282" s="246">
        <v>0.44556957</v>
      </c>
      <c r="AY282" s="394">
        <v>0.388139904</v>
      </c>
      <c r="AZ282" s="317">
        <v>0.679221234</v>
      </c>
      <c r="BA282" s="248">
        <v>0.776248344</v>
      </c>
      <c r="BB282" s="248">
        <v>0.7568507879999999</v>
      </c>
      <c r="BC282" s="248">
        <v>0.161717094</v>
      </c>
      <c r="BD282" s="317">
        <v>0</v>
      </c>
      <c r="BE282" s="317">
        <v>0</v>
      </c>
      <c r="BF282" s="317">
        <v>0</v>
      </c>
      <c r="BG282" s="317">
        <v>0</v>
      </c>
      <c r="BH282" s="317">
        <v>0</v>
      </c>
      <c r="BI282" s="401">
        <v>0</v>
      </c>
      <c r="BJ282" s="246">
        <v>6.165771965999999</v>
      </c>
      <c r="BK282" s="250">
        <v>9.999999999999986</v>
      </c>
      <c r="BL282" s="250">
        <v>20.10929946251092</v>
      </c>
      <c r="BM282" s="250">
        <v>22.71496213865909</v>
      </c>
      <c r="BN282" s="250">
        <v>13.79541690253057</v>
      </c>
      <c r="BO282" s="250">
        <v>20.8375557357114</v>
      </c>
      <c r="BP282" s="250">
        <v>0</v>
      </c>
      <c r="BQ282" s="251">
        <v>14.79612516212712</v>
      </c>
      <c r="BR282" s="252">
        <v>0</v>
      </c>
      <c r="BS282" s="252">
        <v>0</v>
      </c>
      <c r="BT282" s="252">
        <v>2.562930013095266</v>
      </c>
      <c r="BU282" s="252">
        <v>368.0091444136388</v>
      </c>
      <c r="BV282" s="252">
        <v>0</v>
      </c>
      <c r="BW282" s="252">
        <v>0</v>
      </c>
      <c r="BX282" s="252">
        <v>0</v>
      </c>
      <c r="BY282" s="252">
        <v>0</v>
      </c>
      <c r="BZ282" s="252">
        <v>0</v>
      </c>
      <c r="CA282" s="253">
        <v>0</v>
      </c>
      <c r="CB282" s="250">
        <v>27.81326081342783</v>
      </c>
      <c r="CC282" s="250">
        <v>85.45734329037157</v>
      </c>
      <c r="CD282" t="s" s="116">
        <v>132</v>
      </c>
      <c r="CE282" s="254">
        <v>4.135336004103314</v>
      </c>
      <c r="CF282" s="254">
        <v>19.66230695846016</v>
      </c>
      <c r="CG282" s="250">
        <v>58.37229045643153</v>
      </c>
      <c r="CH282" s="255">
        <v>0.7614288</v>
      </c>
      <c r="CI282" s="256">
        <v>0.769043088</v>
      </c>
      <c r="CJ282" s="257">
        <v>0.7790406481439999</v>
      </c>
      <c r="CK282" s="257">
        <v>0.7891681765698718</v>
      </c>
      <c r="CL282" s="258">
        <v>0.79942736286528</v>
      </c>
      <c r="CM282" s="256">
        <v>3.898108075579152</v>
      </c>
      <c r="CN282" s="253">
        <v>10.41717818166529</v>
      </c>
      <c r="CO282" s="259">
        <v>0.83</v>
      </c>
      <c r="CP282" s="260">
        <v>63.9</v>
      </c>
      <c r="CQ282" s="261">
        <v>0.5</v>
      </c>
      <c r="CR282" s="260">
        <v>8.199999999999999</v>
      </c>
      <c r="CS282" s="261">
        <v>21</v>
      </c>
    </row>
    <row r="283" ht="11.25" customHeight="1">
      <c r="A283" t="s" s="227">
        <v>711</v>
      </c>
      <c r="B283" t="s" s="116">
        <v>712</v>
      </c>
      <c r="C283" t="s" s="227">
        <v>713</v>
      </c>
      <c r="D283" s="218">
        <v>10</v>
      </c>
      <c r="E283" s="219">
        <v>321</v>
      </c>
      <c r="F283" t="s" s="220">
        <v>129</v>
      </c>
      <c r="G283" t="s" s="221">
        <v>129</v>
      </c>
      <c r="H283" s="493">
        <v>9.27</v>
      </c>
      <c r="I283" s="223">
        <v>4.746494066882416</v>
      </c>
      <c r="J283" s="224">
        <v>0.1</v>
      </c>
      <c r="K283" s="224">
        <v>0.11</v>
      </c>
      <c r="L283" s="223">
        <v>9.999999999999986</v>
      </c>
      <c r="M283" s="226">
        <v>42788</v>
      </c>
      <c r="N283" s="226">
        <v>42790</v>
      </c>
      <c r="O283" s="226">
        <v>42807</v>
      </c>
      <c r="P283" t="s" s="227">
        <v>322</v>
      </c>
      <c r="Q283" s="85"/>
      <c r="R283" s="225">
        <v>0.44</v>
      </c>
      <c r="S283" s="228">
        <v>137.5</v>
      </c>
      <c r="T283" s="229">
        <v>2.74969586329683</v>
      </c>
      <c r="U283" s="223">
        <v>28.96875</v>
      </c>
      <c r="V283" s="230">
        <v>2</v>
      </c>
      <c r="W283" s="222">
        <v>0.32</v>
      </c>
      <c r="X283" t="s" s="399">
        <v>143</v>
      </c>
      <c r="Y283" s="231">
        <v>0.21</v>
      </c>
      <c r="Z283" s="232">
        <v>0.82</v>
      </c>
      <c r="AA283" s="233">
        <v>-8.6</v>
      </c>
      <c r="AB283" s="234">
        <v>31.2</v>
      </c>
      <c r="AC283" s="235">
        <v>10.82</v>
      </c>
      <c r="AD283" s="236">
        <v>-11.8</v>
      </c>
      <c r="AE283" s="236">
        <v>-7.3</v>
      </c>
      <c r="AF283" s="237">
        <v>17</v>
      </c>
      <c r="AG283" s="238">
        <v>384</v>
      </c>
      <c r="AH283" s="239">
        <v>1.7</v>
      </c>
      <c r="AI283" s="240">
        <v>0</v>
      </c>
      <c r="AJ283" t="s" s="265">
        <v>143</v>
      </c>
      <c r="AK283" s="242">
        <v>1</v>
      </c>
      <c r="AL283" s="243">
        <v>11.11111111111112</v>
      </c>
      <c r="AM283" s="243">
        <v>12.6247880443606</v>
      </c>
      <c r="AN283" s="243">
        <v>14.86983549970351</v>
      </c>
      <c r="AO283" s="244">
        <v>14.86983549970351</v>
      </c>
      <c r="AP283" s="241">
        <v>0.4</v>
      </c>
      <c r="AQ283" s="241">
        <v>0.36</v>
      </c>
      <c r="AR283" s="241">
        <v>0.32</v>
      </c>
      <c r="AS283" s="241">
        <v>0.28</v>
      </c>
      <c r="AT283" s="245"/>
      <c r="AU283" s="241">
        <v>0.24</v>
      </c>
      <c r="AV283" s="241">
        <v>0.2</v>
      </c>
      <c r="AW283" s="245"/>
      <c r="AX283" s="246">
        <v>0.16</v>
      </c>
      <c r="AY283" s="247">
        <v>0.12</v>
      </c>
      <c r="AZ283" s="248">
        <v>0.06</v>
      </c>
      <c r="BA283" s="317">
        <v>0.05</v>
      </c>
      <c r="BB283" s="248">
        <v>0.1</v>
      </c>
      <c r="BC283" s="248">
        <v>0.1</v>
      </c>
      <c r="BD283" s="248">
        <v>0.05</v>
      </c>
      <c r="BE283" s="317">
        <v>0</v>
      </c>
      <c r="BF283" s="317">
        <v>0</v>
      </c>
      <c r="BG283" s="317">
        <v>0</v>
      </c>
      <c r="BH283" s="317">
        <v>0</v>
      </c>
      <c r="BI283" s="401">
        <v>0</v>
      </c>
      <c r="BJ283" s="246">
        <v>2.44</v>
      </c>
      <c r="BK283" s="250">
        <v>11.11111111111112</v>
      </c>
      <c r="BL283" s="250">
        <v>12.5</v>
      </c>
      <c r="BM283" s="250">
        <v>14.28571428571428</v>
      </c>
      <c r="BN283" s="250">
        <v>16.66666666666667</v>
      </c>
      <c r="BO283" s="250">
        <v>20</v>
      </c>
      <c r="BP283" s="250">
        <v>25</v>
      </c>
      <c r="BQ283" s="251">
        <v>33.33333333333335</v>
      </c>
      <c r="BR283" s="252">
        <v>100</v>
      </c>
      <c r="BS283" s="252">
        <v>20</v>
      </c>
      <c r="BT283" s="252">
        <v>0</v>
      </c>
      <c r="BU283" s="252">
        <v>0</v>
      </c>
      <c r="BV283" s="252">
        <v>100</v>
      </c>
      <c r="BW283" s="252">
        <v>0</v>
      </c>
      <c r="BX283" s="252">
        <v>0</v>
      </c>
      <c r="BY283" s="252">
        <v>0</v>
      </c>
      <c r="BZ283" s="252">
        <v>0</v>
      </c>
      <c r="CA283" s="253">
        <v>0</v>
      </c>
      <c r="CB283" s="250">
        <v>20.75863678804856</v>
      </c>
      <c r="CC283" s="250">
        <v>30.65176349364634</v>
      </c>
      <c r="CD283" t="s" s="116">
        <v>302</v>
      </c>
      <c r="CE283" s="254">
        <v>-9.352420433414071</v>
      </c>
      <c r="CF283" s="254">
        <v>19.61632956658593</v>
      </c>
      <c r="CG283" s="250">
        <v>65.563125</v>
      </c>
      <c r="CH283" s="255">
        <v>0.44</v>
      </c>
      <c r="CI283" s="256">
        <v>0.4840000000000001</v>
      </c>
      <c r="CJ283" s="257">
        <v>0.4888400000000001</v>
      </c>
      <c r="CK283" s="257">
        <v>0.4937284000000001</v>
      </c>
      <c r="CL283" s="258">
        <v>0.4986656840000001</v>
      </c>
      <c r="CM283" s="256">
        <v>2.405234084000001</v>
      </c>
      <c r="CN283" s="253">
        <v>25.9464302481122</v>
      </c>
      <c r="CO283" s="259">
        <v>1.37</v>
      </c>
      <c r="CP283" s="260">
        <v>34.4</v>
      </c>
      <c r="CQ283" s="261">
        <v>-62.2</v>
      </c>
      <c r="CR283" s="262">
        <v>-9.199999999999999</v>
      </c>
      <c r="CS283" s="263">
        <v>-33.1</v>
      </c>
    </row>
    <row r="284" ht="11.25" customHeight="1">
      <c r="A284" t="s" s="146">
        <v>1399</v>
      </c>
      <c r="B284" t="s" s="146">
        <v>1400</v>
      </c>
      <c r="C284" t="s" s="146">
        <v>146</v>
      </c>
      <c r="D284" s="267">
        <v>8</v>
      </c>
      <c r="E284" s="85">
        <v>409</v>
      </c>
      <c r="F284" t="s" s="151">
        <v>55</v>
      </c>
      <c r="G284" t="s" s="152">
        <v>55</v>
      </c>
      <c r="H284" s="496">
        <v>54.42</v>
      </c>
      <c r="I284" s="269">
        <v>2.793090775450202</v>
      </c>
      <c r="J284" s="270">
        <v>0.34</v>
      </c>
      <c r="K284" s="270">
        <v>0.38</v>
      </c>
      <c r="L284" s="269">
        <v>11.76470588235294</v>
      </c>
      <c r="M284" s="272">
        <v>42985</v>
      </c>
      <c r="N284" s="272">
        <v>42986</v>
      </c>
      <c r="O284" s="272">
        <v>42993</v>
      </c>
      <c r="P284" t="s" s="273">
        <v>182</v>
      </c>
      <c r="Q284" s="274"/>
      <c r="R284" s="271">
        <v>1.52</v>
      </c>
      <c r="S284" s="275">
        <v>60.07905138339922</v>
      </c>
      <c r="T284" s="276">
        <v>34.77351322959452</v>
      </c>
      <c r="U284" s="269">
        <v>21.5098814229249</v>
      </c>
      <c r="V284" s="277">
        <v>12</v>
      </c>
      <c r="W284" s="268">
        <v>2.53</v>
      </c>
      <c r="X284" s="268">
        <v>2.95</v>
      </c>
      <c r="Y284" s="278">
        <v>1.02</v>
      </c>
      <c r="Z284" s="279">
        <v>1.9</v>
      </c>
      <c r="AA284" s="280">
        <v>11.3</v>
      </c>
      <c r="AB284" s="281">
        <v>17.8</v>
      </c>
      <c r="AC284" s="282">
        <v>10.94</v>
      </c>
      <c r="AD284" s="283">
        <v>33.4</v>
      </c>
      <c r="AE284" s="283">
        <v>7.3</v>
      </c>
      <c r="AF284" s="284">
        <v>6</v>
      </c>
      <c r="AG284" s="285">
        <v>5907</v>
      </c>
      <c r="AH284" s="286">
        <v>0.1</v>
      </c>
      <c r="AI284" s="287">
        <v>0.23</v>
      </c>
      <c r="AJ284" s="288">
        <v>1.136915154075494</v>
      </c>
      <c r="AK284" t="s" s="368">
        <v>143</v>
      </c>
      <c r="AL284" s="290">
        <v>20</v>
      </c>
      <c r="AM284" s="290">
        <v>35.72088082974534</v>
      </c>
      <c r="AN284" s="290">
        <v>37.97296614612149</v>
      </c>
      <c r="AO284" t="s" s="368">
        <v>143</v>
      </c>
      <c r="AP284" s="288">
        <v>1.2</v>
      </c>
      <c r="AQ284" s="288">
        <v>1</v>
      </c>
      <c r="AR284" s="288">
        <v>0.84</v>
      </c>
      <c r="AS284" s="288">
        <v>0.48</v>
      </c>
      <c r="AT284" s="292"/>
      <c r="AU284" s="288">
        <v>0.3</v>
      </c>
      <c r="AV284" s="510">
        <v>0.24</v>
      </c>
      <c r="AW284" s="292"/>
      <c r="AX284" s="293">
        <v>0.12</v>
      </c>
      <c r="AY284" s="403">
        <v>0</v>
      </c>
      <c r="AZ284" s="426">
        <v>0</v>
      </c>
      <c r="BA284" s="426">
        <v>0</v>
      </c>
      <c r="BB284" s="426">
        <v>0</v>
      </c>
      <c r="BC284" s="426">
        <v>0</v>
      </c>
      <c r="BD284" s="426">
        <v>0</v>
      </c>
      <c r="BE284" s="426">
        <v>0</v>
      </c>
      <c r="BF284" s="426">
        <v>0</v>
      </c>
      <c r="BG284" s="426">
        <v>0</v>
      </c>
      <c r="BH284" s="426">
        <v>0</v>
      </c>
      <c r="BI284" s="494">
        <v>0</v>
      </c>
      <c r="BJ284" s="293">
        <v>4.18</v>
      </c>
      <c r="BK284" s="297">
        <v>20</v>
      </c>
      <c r="BL284" s="297">
        <v>19.04761904761905</v>
      </c>
      <c r="BM284" s="297">
        <v>75</v>
      </c>
      <c r="BN284" s="297">
        <v>60</v>
      </c>
      <c r="BO284" s="297">
        <v>25</v>
      </c>
      <c r="BP284" s="297">
        <v>100</v>
      </c>
      <c r="BQ284" s="298">
        <v>0</v>
      </c>
      <c r="BR284" s="299">
        <v>0</v>
      </c>
      <c r="BS284" s="299">
        <v>0</v>
      </c>
      <c r="BT284" s="299">
        <v>0</v>
      </c>
      <c r="BU284" s="299">
        <v>0</v>
      </c>
      <c r="BV284" s="299">
        <v>0</v>
      </c>
      <c r="BW284" s="299">
        <v>0</v>
      </c>
      <c r="BX284" s="299">
        <v>0</v>
      </c>
      <c r="BY284" s="299">
        <v>0</v>
      </c>
      <c r="BZ284" s="299">
        <v>0</v>
      </c>
      <c r="CA284" s="300">
        <v>0</v>
      </c>
      <c r="CB284" s="297">
        <v>17.59103641456582</v>
      </c>
      <c r="CC284" s="297">
        <v>30.05118597544896</v>
      </c>
      <c r="CD284" t="s" s="146">
        <v>132</v>
      </c>
      <c r="CE284" s="301">
        <v>19.25617549864679</v>
      </c>
      <c r="CF284" s="301">
        <v>40.7660569215717</v>
      </c>
      <c r="CG284" s="297">
        <v>71.93110671936759</v>
      </c>
      <c r="CH284" s="302">
        <v>1.32</v>
      </c>
      <c r="CI284" s="303">
        <v>1.452</v>
      </c>
      <c r="CJ284" s="304">
        <v>1.557996</v>
      </c>
      <c r="CK284" s="304">
        <v>1.671729708</v>
      </c>
      <c r="CL284" s="305">
        <v>1.793765976684</v>
      </c>
      <c r="CM284" s="303">
        <v>7.795491684684</v>
      </c>
      <c r="CN284" s="300">
        <v>14.32468152275634</v>
      </c>
      <c r="CO284" s="306">
        <v>0.75</v>
      </c>
      <c r="CP284" s="307">
        <v>54.3</v>
      </c>
      <c r="CQ284" s="308">
        <v>0.7</v>
      </c>
      <c r="CR284" s="307">
        <v>9.699999999999999</v>
      </c>
      <c r="CS284" s="308">
        <v>24.1</v>
      </c>
    </row>
    <row r="285" ht="11.25" customHeight="1">
      <c r="A285" t="s" s="173">
        <v>1401</v>
      </c>
      <c r="B285" t="s" s="110">
        <v>1402</v>
      </c>
      <c r="C285" t="s" s="173">
        <v>128</v>
      </c>
      <c r="D285" s="174">
        <v>5</v>
      </c>
      <c r="E285" s="85">
        <v>789</v>
      </c>
      <c r="F285" t="s" s="118">
        <v>129</v>
      </c>
      <c r="G285" t="s" s="113">
        <v>129</v>
      </c>
      <c r="H285" s="330">
        <v>21.2</v>
      </c>
      <c r="I285" s="177">
        <v>2.075471698113208</v>
      </c>
      <c r="J285" s="311">
        <v>0.09</v>
      </c>
      <c r="K285" s="311">
        <v>0.11</v>
      </c>
      <c r="L285" s="177">
        <v>22.22222222222223</v>
      </c>
      <c r="M285" s="179">
        <v>42977</v>
      </c>
      <c r="N285" s="179">
        <v>42979</v>
      </c>
      <c r="O285" s="179">
        <v>42993</v>
      </c>
      <c r="P285" t="s" s="173">
        <v>182</v>
      </c>
      <c r="Q285" s="375"/>
      <c r="R285" s="180">
        <v>0.44</v>
      </c>
      <c r="S285" s="181">
        <v>24.85875706214689</v>
      </c>
      <c r="T285" s="182">
        <v>-28.14187095844047</v>
      </c>
      <c r="U285" s="177">
        <v>11.9774011299435</v>
      </c>
      <c r="V285" s="183">
        <v>12</v>
      </c>
      <c r="W285" s="331">
        <v>1.77</v>
      </c>
      <c r="X285" t="s" s="335">
        <v>143</v>
      </c>
      <c r="Y285" s="530">
        <v>2.33</v>
      </c>
      <c r="Z285" s="333">
        <v>0.97</v>
      </c>
      <c r="AA285" t="s" s="336">
        <v>143</v>
      </c>
      <c r="AB285" t="s" s="332">
        <v>143</v>
      </c>
      <c r="AC285" t="s" s="336">
        <v>143</v>
      </c>
      <c r="AD285" t="s" s="335">
        <v>143</v>
      </c>
      <c r="AE285" t="s" s="335">
        <v>143</v>
      </c>
      <c r="AF285" s="190">
        <v>0</v>
      </c>
      <c r="AG285" s="337">
        <v>44</v>
      </c>
      <c r="AH285" t="s" s="335">
        <v>143</v>
      </c>
      <c r="AI285" t="s" s="335">
        <v>143</v>
      </c>
      <c r="AJ285" t="s" s="338">
        <v>143</v>
      </c>
      <c r="AK285" t="s" s="338">
        <v>143</v>
      </c>
      <c r="AL285" s="196">
        <v>60</v>
      </c>
      <c r="AM285" s="196">
        <v>58.74010519681994</v>
      </c>
      <c r="AN285" s="196">
        <v>51.5716566510398</v>
      </c>
      <c r="AO285" t="s" s="338">
        <v>143</v>
      </c>
      <c r="AP285" s="194">
        <v>0.32</v>
      </c>
      <c r="AQ285" s="194">
        <v>0.2</v>
      </c>
      <c r="AR285" s="194">
        <v>0.14</v>
      </c>
      <c r="AS285" s="194">
        <v>0.08</v>
      </c>
      <c r="AT285" s="199"/>
      <c r="AU285" s="198">
        <v>0.04</v>
      </c>
      <c r="AV285" s="198">
        <v>0.04</v>
      </c>
      <c r="AW285" s="199"/>
      <c r="AX285" s="398">
        <v>0.04</v>
      </c>
      <c r="AY285" s="370">
        <v>0.1</v>
      </c>
      <c r="AZ285" s="202">
        <v>0.24</v>
      </c>
      <c r="BA285" s="202">
        <v>0.12</v>
      </c>
      <c r="BB285" s="203">
        <v>0</v>
      </c>
      <c r="BC285" s="203">
        <v>0</v>
      </c>
      <c r="BD285" s="203">
        <v>0</v>
      </c>
      <c r="BE285" s="203">
        <v>0</v>
      </c>
      <c r="BF285" s="203">
        <v>0</v>
      </c>
      <c r="BG285" s="203">
        <v>0</v>
      </c>
      <c r="BH285" s="203">
        <v>0</v>
      </c>
      <c r="BI285" s="204">
        <v>0</v>
      </c>
      <c r="BJ285" s="200">
        <v>1.32</v>
      </c>
      <c r="BK285" s="205">
        <v>60</v>
      </c>
      <c r="BL285" s="205">
        <v>42.85714285714286</v>
      </c>
      <c r="BM285" s="205">
        <v>75</v>
      </c>
      <c r="BN285" s="205">
        <v>100</v>
      </c>
      <c r="BO285" s="205">
        <v>0</v>
      </c>
      <c r="BP285" s="205">
        <v>0</v>
      </c>
      <c r="BQ285" s="206">
        <v>0</v>
      </c>
      <c r="BR285" s="207">
        <v>0</v>
      </c>
      <c r="BS285" s="207">
        <v>100</v>
      </c>
      <c r="BT285" s="207">
        <v>0</v>
      </c>
      <c r="BU285" s="207">
        <v>0</v>
      </c>
      <c r="BV285" s="207">
        <v>0</v>
      </c>
      <c r="BW285" s="207">
        <v>0</v>
      </c>
      <c r="BX285" s="207">
        <v>0</v>
      </c>
      <c r="BY285" s="207">
        <v>0</v>
      </c>
      <c r="BZ285" s="207">
        <v>0</v>
      </c>
      <c r="CA285" s="208">
        <v>0</v>
      </c>
      <c r="CB285" s="205">
        <v>22.22689075630252</v>
      </c>
      <c r="CC285" s="205">
        <v>36.51200065256808</v>
      </c>
      <c r="CD285" t="s" s="110">
        <v>132</v>
      </c>
      <c r="CE285" s="209">
        <v>41.66972721920951</v>
      </c>
      <c r="CF285" s="209">
        <v>53.64712834915301</v>
      </c>
      <c r="CG285" s="205">
        <v>50.62638418079096</v>
      </c>
      <c r="CH285" s="315">
        <v>0.3296</v>
      </c>
      <c r="CI285" s="211">
        <v>0.339488</v>
      </c>
      <c r="CJ285" s="212">
        <v>0.34967264</v>
      </c>
      <c r="CK285" s="212">
        <v>0.3601628192</v>
      </c>
      <c r="CL285" s="210">
        <v>0.370967703776</v>
      </c>
      <c r="CM285" s="211">
        <v>1.749891162976</v>
      </c>
      <c r="CN285" s="208">
        <v>8.254203598943397</v>
      </c>
      <c r="CO285" t="s" s="335">
        <v>143</v>
      </c>
      <c r="CP285" t="s" s="531">
        <v>143</v>
      </c>
      <c r="CQ285" s="342">
        <v>-7.4</v>
      </c>
      <c r="CR285" s="341">
        <v>1.7</v>
      </c>
      <c r="CS285" s="342">
        <v>0.2</v>
      </c>
    </row>
    <row r="286" ht="11.25" customHeight="1">
      <c r="A286" t="s" s="227">
        <v>1403</v>
      </c>
      <c r="B286" t="s" s="116">
        <v>1404</v>
      </c>
      <c r="C286" t="s" s="227">
        <v>128</v>
      </c>
      <c r="D286" s="218">
        <v>5</v>
      </c>
      <c r="E286" s="85">
        <v>724</v>
      </c>
      <c r="F286" t="s" s="220">
        <v>129</v>
      </c>
      <c r="G286" t="s" s="221">
        <v>129</v>
      </c>
      <c r="H286" s="493">
        <v>22.23</v>
      </c>
      <c r="I286" s="223">
        <v>2.339181286549707</v>
      </c>
      <c r="J286" s="224">
        <v>0.12</v>
      </c>
      <c r="K286" s="224">
        <v>0.13</v>
      </c>
      <c r="L286" s="223">
        <v>8.333333333333348</v>
      </c>
      <c r="M286" s="226">
        <v>42774</v>
      </c>
      <c r="N286" s="226">
        <v>42776</v>
      </c>
      <c r="O286" s="226">
        <v>42790</v>
      </c>
      <c r="P286" t="s" s="227">
        <v>788</v>
      </c>
      <c r="Q286" s="316"/>
      <c r="R286" s="225">
        <v>0.52</v>
      </c>
      <c r="S286" s="228">
        <v>37.95620437956204</v>
      </c>
      <c r="T286" s="229">
        <v>-8.536633315542808</v>
      </c>
      <c r="U286" s="223">
        <v>16.22627737226277</v>
      </c>
      <c r="V286" s="230">
        <v>12</v>
      </c>
      <c r="W286" s="222">
        <v>1.37</v>
      </c>
      <c r="X286" s="222">
        <v>2.03</v>
      </c>
      <c r="Y286" s="231">
        <v>2.56</v>
      </c>
      <c r="Z286" s="232">
        <v>1.16</v>
      </c>
      <c r="AA286" s="233">
        <v>8.300000000000001</v>
      </c>
      <c r="AB286" s="234">
        <v>-9.800000000000001</v>
      </c>
      <c r="AC286" s="235">
        <v>26.99</v>
      </c>
      <c r="AD286" s="236">
        <v>1.2</v>
      </c>
      <c r="AE286" s="236">
        <v>8</v>
      </c>
      <c r="AF286" s="237">
        <v>5</v>
      </c>
      <c r="AG286" s="238">
        <v>197</v>
      </c>
      <c r="AH286" s="239">
        <v>3.9</v>
      </c>
      <c r="AI286" s="240">
        <v>0.2</v>
      </c>
      <c r="AJ286" s="241">
        <v>23.2873334764209</v>
      </c>
      <c r="AK286" s="242">
        <v>1.879294506806231</v>
      </c>
      <c r="AL286" s="243">
        <v>9.090909090909083</v>
      </c>
      <c r="AM286" s="243">
        <v>19.68169611771508</v>
      </c>
      <c r="AN286" s="243">
        <v>27.94480017170509</v>
      </c>
      <c r="AO286" s="244">
        <v>14.86983549970351</v>
      </c>
      <c r="AP286" s="241">
        <v>0.48</v>
      </c>
      <c r="AQ286" s="241">
        <v>0.44</v>
      </c>
      <c r="AR286" s="241">
        <v>0.42</v>
      </c>
      <c r="AS286" s="241">
        <v>0.28</v>
      </c>
      <c r="AT286" s="245"/>
      <c r="AU286" s="321">
        <v>0.14</v>
      </c>
      <c r="AV286" s="321">
        <v>0.14</v>
      </c>
      <c r="AW286" s="245"/>
      <c r="AX286" s="583">
        <v>0.14</v>
      </c>
      <c r="AY286" s="247">
        <v>0.14</v>
      </c>
      <c r="AZ286" s="248">
        <v>0.1375</v>
      </c>
      <c r="BA286" s="248">
        <v>0.1275</v>
      </c>
      <c r="BB286" s="248">
        <v>0.12</v>
      </c>
      <c r="BC286" s="317">
        <v>0</v>
      </c>
      <c r="BD286" s="317">
        <v>0</v>
      </c>
      <c r="BE286" s="317">
        <v>0</v>
      </c>
      <c r="BF286" s="317">
        <v>0</v>
      </c>
      <c r="BG286" s="317">
        <v>0</v>
      </c>
      <c r="BH286" s="317">
        <v>0</v>
      </c>
      <c r="BI286" s="401">
        <v>0</v>
      </c>
      <c r="BJ286" s="246">
        <v>2.565</v>
      </c>
      <c r="BK286" s="250">
        <v>9.090909090909083</v>
      </c>
      <c r="BL286" s="250">
        <v>4.761904761904767</v>
      </c>
      <c r="BM286" s="250">
        <v>50</v>
      </c>
      <c r="BN286" s="250">
        <v>100</v>
      </c>
      <c r="BO286" s="250">
        <v>0</v>
      </c>
      <c r="BP286" s="250">
        <v>0</v>
      </c>
      <c r="BQ286" s="251">
        <v>0</v>
      </c>
      <c r="BR286" s="252">
        <v>1.81818181818183</v>
      </c>
      <c r="BS286" s="252">
        <v>7.843137254901977</v>
      </c>
      <c r="BT286" s="252">
        <v>6.25</v>
      </c>
      <c r="BU286" s="252">
        <v>0</v>
      </c>
      <c r="BV286" s="252">
        <v>0</v>
      </c>
      <c r="BW286" s="252">
        <v>0</v>
      </c>
      <c r="BX286" s="252">
        <v>0</v>
      </c>
      <c r="BY286" s="252">
        <v>0</v>
      </c>
      <c r="BZ286" s="252">
        <v>0</v>
      </c>
      <c r="CA286" s="253">
        <v>0</v>
      </c>
      <c r="CB286" s="250">
        <v>10.57436076034692</v>
      </c>
      <c r="CC286" s="250">
        <v>25.21473968891355</v>
      </c>
      <c r="CD286" t="s" s="116">
        <v>132</v>
      </c>
      <c r="CE286" s="254">
        <v>14.05770408599202</v>
      </c>
      <c r="CF286" s="254">
        <v>30.28398145825479</v>
      </c>
      <c r="CG286" s="250">
        <v>65.30387303693874</v>
      </c>
      <c r="CH286" s="255">
        <v>0.4848</v>
      </c>
      <c r="CI286" s="256">
        <v>0.5332800000000001</v>
      </c>
      <c r="CJ286" s="257">
        <v>0.5759424000000002</v>
      </c>
      <c r="CK286" s="257">
        <v>0.6220177920000003</v>
      </c>
      <c r="CL286" s="258">
        <v>0.6717792153600004</v>
      </c>
      <c r="CM286" s="256">
        <v>2.887819407360001</v>
      </c>
      <c r="CN286" s="253">
        <v>12.99064060890689</v>
      </c>
      <c r="CO286" s="259">
        <v>0.96</v>
      </c>
      <c r="CP286" s="260">
        <v>18.5</v>
      </c>
      <c r="CQ286" s="261">
        <v>-21.8</v>
      </c>
      <c r="CR286" s="260">
        <v>1.3</v>
      </c>
      <c r="CS286" s="261">
        <v>-5.8</v>
      </c>
    </row>
    <row r="287" ht="11.25" customHeight="1">
      <c r="A287" t="s" s="227">
        <v>1405</v>
      </c>
      <c r="B287" t="s" s="116">
        <v>1406</v>
      </c>
      <c r="C287" t="s" s="227">
        <v>128</v>
      </c>
      <c r="D287" s="218">
        <v>6</v>
      </c>
      <c r="E287" s="85">
        <v>671</v>
      </c>
      <c r="F287" t="s" s="220">
        <v>55</v>
      </c>
      <c r="G287" t="s" s="221">
        <v>55</v>
      </c>
      <c r="H287" s="493">
        <v>29.87</v>
      </c>
      <c r="I287" s="223">
        <v>2.41044526280549</v>
      </c>
      <c r="J287" s="224">
        <v>0.16</v>
      </c>
      <c r="K287" s="224">
        <v>0.18</v>
      </c>
      <c r="L287" s="223">
        <v>12.5</v>
      </c>
      <c r="M287" s="226">
        <v>42949</v>
      </c>
      <c r="N287" s="226">
        <v>42951</v>
      </c>
      <c r="O287" s="226">
        <v>42965</v>
      </c>
      <c r="P287" t="s" s="227">
        <v>291</v>
      </c>
      <c r="Q287" s="395"/>
      <c r="R287" s="225">
        <v>0.72</v>
      </c>
      <c r="S287" s="228">
        <v>46.15384615384615</v>
      </c>
      <c r="T287" s="229">
        <v>11.46550320416808</v>
      </c>
      <c r="U287" s="223">
        <v>19.1474358974359</v>
      </c>
      <c r="V287" s="230">
        <v>12</v>
      </c>
      <c r="W287" s="222">
        <v>1.56</v>
      </c>
      <c r="X287" s="222">
        <v>3.82</v>
      </c>
      <c r="Y287" s="231">
        <v>5.3</v>
      </c>
      <c r="Z287" s="232">
        <v>1.46</v>
      </c>
      <c r="AA287" s="233">
        <v>7.4</v>
      </c>
      <c r="AB287" s="234">
        <v>10.9</v>
      </c>
      <c r="AC287" s="235">
        <v>16.98</v>
      </c>
      <c r="AD287" s="236">
        <v>6.9</v>
      </c>
      <c r="AE287" s="236">
        <v>5</v>
      </c>
      <c r="AF287" s="237">
        <v>2</v>
      </c>
      <c r="AG287" s="238">
        <v>503</v>
      </c>
      <c r="AH287" s="239">
        <v>1.5</v>
      </c>
      <c r="AI287" s="240">
        <v>0</v>
      </c>
      <c r="AJ287" s="241">
        <v>1.224228568082588</v>
      </c>
      <c r="AK287" t="s" s="265">
        <v>143</v>
      </c>
      <c r="AL287" s="243">
        <v>11.11111111111109</v>
      </c>
      <c r="AM287" s="243">
        <v>7.721734501594191</v>
      </c>
      <c r="AN287" s="243">
        <v>8.447177119769854</v>
      </c>
      <c r="AO287" s="244">
        <v>-5.351923775694445</v>
      </c>
      <c r="AP287" s="241">
        <v>0.6</v>
      </c>
      <c r="AQ287" s="241">
        <v>0.54</v>
      </c>
      <c r="AR287" s="241">
        <v>0.5</v>
      </c>
      <c r="AS287" s="241">
        <v>0.48</v>
      </c>
      <c r="AT287" s="245"/>
      <c r="AU287" s="241">
        <v>0.43</v>
      </c>
      <c r="AV287" s="321">
        <v>0.4</v>
      </c>
      <c r="AW287" s="245"/>
      <c r="AX287" s="583">
        <v>0.4</v>
      </c>
      <c r="AY287" s="394">
        <v>0.3</v>
      </c>
      <c r="AZ287" s="248">
        <v>1.12</v>
      </c>
      <c r="BA287" s="248">
        <v>1.08</v>
      </c>
      <c r="BB287" s="248">
        <v>1.04</v>
      </c>
      <c r="BC287" s="248">
        <v>1.02</v>
      </c>
      <c r="BD287" s="317">
        <v>1</v>
      </c>
      <c r="BE287" s="317">
        <v>1</v>
      </c>
      <c r="BF287" s="248">
        <v>1</v>
      </c>
      <c r="BG287" s="248">
        <v>0.92</v>
      </c>
      <c r="BH287" s="317">
        <v>0.91</v>
      </c>
      <c r="BI287" s="249">
        <v>0.93</v>
      </c>
      <c r="BJ287" s="246">
        <v>13.67</v>
      </c>
      <c r="BK287" s="250">
        <v>11.11111111111109</v>
      </c>
      <c r="BL287" s="250">
        <v>8.000000000000007</v>
      </c>
      <c r="BM287" s="250">
        <v>4.166666666666674</v>
      </c>
      <c r="BN287" s="250">
        <v>11.62790697674419</v>
      </c>
      <c r="BO287" s="250">
        <v>7.5</v>
      </c>
      <c r="BP287" s="250">
        <v>0</v>
      </c>
      <c r="BQ287" s="251">
        <v>33.33333333333335</v>
      </c>
      <c r="BR287" s="252">
        <v>0</v>
      </c>
      <c r="BS287" s="252">
        <v>3.703703703703698</v>
      </c>
      <c r="BT287" s="252">
        <v>3.846153846153855</v>
      </c>
      <c r="BU287" s="252">
        <v>1.960784313725483</v>
      </c>
      <c r="BV287" s="252">
        <v>2</v>
      </c>
      <c r="BW287" s="252">
        <v>0</v>
      </c>
      <c r="BX287" s="252">
        <v>0</v>
      </c>
      <c r="BY287" s="252">
        <v>8.695652173913038</v>
      </c>
      <c r="BZ287" s="252">
        <v>1.098901098901095</v>
      </c>
      <c r="CA287" s="253">
        <v>0</v>
      </c>
      <c r="CB287" s="250">
        <v>5.70848313083838</v>
      </c>
      <c r="CC287" s="250">
        <v>7.920891679165617</v>
      </c>
      <c r="CD287" t="s" s="116">
        <v>132</v>
      </c>
      <c r="CE287" s="254">
        <v>-8.289813514860553</v>
      </c>
      <c r="CF287" s="254">
        <v>10.85762238257534</v>
      </c>
      <c r="CG287" s="250">
        <v>59.718569170973</v>
      </c>
      <c r="CH287" s="255">
        <v>0.66</v>
      </c>
      <c r="CI287" s="256">
        <v>0.7260000000000001</v>
      </c>
      <c r="CJ287" s="257">
        <v>0.7623000000000001</v>
      </c>
      <c r="CK287" s="257">
        <v>0.8004150000000001</v>
      </c>
      <c r="CL287" s="258">
        <v>0.8404357500000001</v>
      </c>
      <c r="CM287" s="256">
        <v>3.789150750000001</v>
      </c>
      <c r="CN287" s="253">
        <v>12.68547288249079</v>
      </c>
      <c r="CO287" s="259">
        <v>0.73</v>
      </c>
      <c r="CP287" s="260">
        <v>41.2</v>
      </c>
      <c r="CQ287" s="261">
        <v>-6.5</v>
      </c>
      <c r="CR287" s="260">
        <v>7.4</v>
      </c>
      <c r="CS287" s="261">
        <v>11</v>
      </c>
    </row>
    <row r="288" ht="11.25" customHeight="1">
      <c r="A288" t="s" s="227">
        <v>1407</v>
      </c>
      <c r="B288" t="s" s="116">
        <v>1408</v>
      </c>
      <c r="C288" t="s" s="227">
        <v>128</v>
      </c>
      <c r="D288" s="218">
        <v>5</v>
      </c>
      <c r="E288" s="85">
        <v>720</v>
      </c>
      <c r="F288" t="s" s="220">
        <v>55</v>
      </c>
      <c r="G288" t="s" s="221">
        <v>55</v>
      </c>
      <c r="H288" s="493">
        <v>22.9</v>
      </c>
      <c r="I288" s="223">
        <v>1.572052401746725</v>
      </c>
      <c r="J288" s="224">
        <v>0.08</v>
      </c>
      <c r="K288" s="224">
        <v>0.09</v>
      </c>
      <c r="L288" s="223">
        <v>12.5</v>
      </c>
      <c r="M288" s="226">
        <v>42761</v>
      </c>
      <c r="N288" s="226">
        <v>42765</v>
      </c>
      <c r="O288" s="226">
        <v>42779</v>
      </c>
      <c r="P288" t="s" s="227">
        <v>982</v>
      </c>
      <c r="Q288" s="395"/>
      <c r="R288" s="225">
        <v>0.36</v>
      </c>
      <c r="S288" s="228">
        <v>34.61538461538461</v>
      </c>
      <c r="T288" s="229">
        <v>32.35377352958759</v>
      </c>
      <c r="U288" s="223">
        <v>22.01923076923077</v>
      </c>
      <c r="V288" s="230">
        <v>12</v>
      </c>
      <c r="W288" s="222">
        <v>1.04</v>
      </c>
      <c r="X288" t="s" s="399">
        <v>143</v>
      </c>
      <c r="Y288" s="231">
        <v>5</v>
      </c>
      <c r="Z288" s="232">
        <v>1.79</v>
      </c>
      <c r="AA288" s="233">
        <v>8.300000000000001</v>
      </c>
      <c r="AB288" s="234">
        <v>8</v>
      </c>
      <c r="AC288" s="235">
        <v>26.29</v>
      </c>
      <c r="AD288" s="236">
        <v>4</v>
      </c>
      <c r="AE288" t="s" s="416">
        <v>143</v>
      </c>
      <c r="AF288" s="237">
        <v>3</v>
      </c>
      <c r="AG288" s="238">
        <v>154</v>
      </c>
      <c r="AH288" s="239">
        <v>2.8</v>
      </c>
      <c r="AI288" s="240">
        <v>0.18</v>
      </c>
      <c r="AJ288" s="241">
        <v>3.717458874925877</v>
      </c>
      <c r="AK288" s="242">
        <v>4.42877307547063</v>
      </c>
      <c r="AL288" s="243">
        <v>14.28571428571428</v>
      </c>
      <c r="AM288" s="243">
        <v>13.30326698854094</v>
      </c>
      <c r="AN288" s="243">
        <v>14.86983549970351</v>
      </c>
      <c r="AO288" s="244">
        <v>3.357551910271073</v>
      </c>
      <c r="AP288" s="241">
        <v>0.32</v>
      </c>
      <c r="AQ288" s="241">
        <v>0.28</v>
      </c>
      <c r="AR288" s="321">
        <v>0.24</v>
      </c>
      <c r="AS288" s="241">
        <v>0.22</v>
      </c>
      <c r="AT288" s="245"/>
      <c r="AU288" s="321">
        <v>0.16</v>
      </c>
      <c r="AV288" s="321">
        <v>0.16</v>
      </c>
      <c r="AW288" s="245"/>
      <c r="AX288" s="321">
        <v>0.16</v>
      </c>
      <c r="AY288" s="623">
        <v>0.24</v>
      </c>
      <c r="AZ288" s="648">
        <v>0.32</v>
      </c>
      <c r="BA288" s="648">
        <v>0.27</v>
      </c>
      <c r="BB288" s="248">
        <v>0.23</v>
      </c>
      <c r="BC288" s="317">
        <v>0.2</v>
      </c>
      <c r="BD288" s="248">
        <v>0.2</v>
      </c>
      <c r="BE288" s="248">
        <v>0.19</v>
      </c>
      <c r="BF288" s="248">
        <v>0.12</v>
      </c>
      <c r="BG288" s="317">
        <v>0</v>
      </c>
      <c r="BH288" s="317">
        <v>0</v>
      </c>
      <c r="BI288" s="401">
        <v>0</v>
      </c>
      <c r="BJ288" s="246">
        <v>3.31</v>
      </c>
      <c r="BK288" s="250">
        <v>14.28571428571428</v>
      </c>
      <c r="BL288" s="250">
        <v>16.66666666666667</v>
      </c>
      <c r="BM288" s="250">
        <v>9.090909090909083</v>
      </c>
      <c r="BN288" s="250">
        <v>37.5</v>
      </c>
      <c r="BO288" s="250">
        <v>0</v>
      </c>
      <c r="BP288" s="250">
        <v>0</v>
      </c>
      <c r="BQ288" s="251">
        <v>0</v>
      </c>
      <c r="BR288" s="252">
        <v>0</v>
      </c>
      <c r="BS288" s="252">
        <v>18.51851851851851</v>
      </c>
      <c r="BT288" s="252">
        <v>17.3913043478261</v>
      </c>
      <c r="BU288" s="252">
        <v>15</v>
      </c>
      <c r="BV288" s="252">
        <v>0</v>
      </c>
      <c r="BW288" s="252">
        <v>5.263157894736836</v>
      </c>
      <c r="BX288" s="252">
        <v>58.33333333333335</v>
      </c>
      <c r="BY288" s="252">
        <v>0</v>
      </c>
      <c r="BZ288" s="252">
        <v>0</v>
      </c>
      <c r="CA288" s="253">
        <v>0</v>
      </c>
      <c r="CB288" s="250">
        <v>11.29703553751205</v>
      </c>
      <c r="CC288" s="250">
        <v>15.53370990774084</v>
      </c>
      <c r="CD288" t="s" s="116">
        <v>132</v>
      </c>
      <c r="CE288" s="254">
        <v>-5.577342867780533</v>
      </c>
      <c r="CF288" s="254">
        <v>16.44188790145023</v>
      </c>
      <c r="CG288" s="250">
        <v>60.82531441667399</v>
      </c>
      <c r="CH288" s="255">
        <v>0.3456</v>
      </c>
      <c r="CI288" s="256">
        <v>0.3801600000000001</v>
      </c>
      <c r="CJ288" s="257">
        <v>0.3915648</v>
      </c>
      <c r="CK288" s="257">
        <v>0.4033117440000001</v>
      </c>
      <c r="CL288" s="258">
        <v>0.4154110963200001</v>
      </c>
      <c r="CM288" s="256">
        <v>1.936047640320</v>
      </c>
      <c r="CN288" s="253">
        <v>8.454356507947599</v>
      </c>
      <c r="CO288" s="259">
        <v>0.84</v>
      </c>
      <c r="CP288" s="260">
        <v>53.2</v>
      </c>
      <c r="CQ288" s="261">
        <v>-2.8</v>
      </c>
      <c r="CR288" s="260">
        <v>8.6</v>
      </c>
      <c r="CS288" s="261">
        <v>10.2</v>
      </c>
    </row>
    <row r="289" ht="11.25" customHeight="1">
      <c r="A289" t="s" s="273">
        <v>1409</v>
      </c>
      <c r="B289" t="s" s="146">
        <v>1410</v>
      </c>
      <c r="C289" t="s" s="273">
        <v>128</v>
      </c>
      <c r="D289" s="267">
        <v>7</v>
      </c>
      <c r="E289" s="85">
        <v>465</v>
      </c>
      <c r="F289" t="s" s="151">
        <v>55</v>
      </c>
      <c r="G289" t="s" s="152">
        <v>55</v>
      </c>
      <c r="H289" s="496">
        <v>54.2</v>
      </c>
      <c r="I289" s="269">
        <v>1.845018450184502</v>
      </c>
      <c r="J289" s="270">
        <v>0.22</v>
      </c>
      <c r="K289" s="270">
        <v>0.25</v>
      </c>
      <c r="L289" s="269">
        <v>13.63636363636365</v>
      </c>
      <c r="M289" s="272">
        <v>42781</v>
      </c>
      <c r="N289" s="272">
        <v>42783</v>
      </c>
      <c r="O289" s="272">
        <v>42790</v>
      </c>
      <c r="P289" t="s" s="273">
        <v>788</v>
      </c>
      <c r="Q289" s="508"/>
      <c r="R289" s="271">
        <v>1</v>
      </c>
      <c r="S289" s="275">
        <v>32.36245954692557</v>
      </c>
      <c r="T289" s="276">
        <v>8.855640742201242</v>
      </c>
      <c r="U289" s="269">
        <v>17.54045307443366</v>
      </c>
      <c r="V289" s="277">
        <v>12</v>
      </c>
      <c r="W289" s="268">
        <v>3.09</v>
      </c>
      <c r="X289" s="268">
        <v>1.95</v>
      </c>
      <c r="Y289" s="278">
        <v>5.36</v>
      </c>
      <c r="Z289" s="279">
        <v>1.52</v>
      </c>
      <c r="AA289" s="280">
        <v>8.199999999999999</v>
      </c>
      <c r="AB289" s="281">
        <v>13.1</v>
      </c>
      <c r="AC289" s="282">
        <v>20.33</v>
      </c>
      <c r="AD289" s="283">
        <v>17.6</v>
      </c>
      <c r="AE289" s="283">
        <v>9</v>
      </c>
      <c r="AF289" s="284">
        <v>2</v>
      </c>
      <c r="AG289" s="285">
        <v>548</v>
      </c>
      <c r="AH289" s="286">
        <v>2.3</v>
      </c>
      <c r="AI289" s="287">
        <v>0.12</v>
      </c>
      <c r="AJ289" s="288">
        <v>4.401184106435522</v>
      </c>
      <c r="AK289" t="s" s="368">
        <v>143</v>
      </c>
      <c r="AL289" s="290">
        <v>13.5483870967742</v>
      </c>
      <c r="AM289" s="290">
        <v>30.05914468513868</v>
      </c>
      <c r="AN289" s="290">
        <v>77.46084027326521</v>
      </c>
      <c r="AO289" s="291">
        <v>-0.8663392355479416</v>
      </c>
      <c r="AP289" s="288">
        <v>0.88</v>
      </c>
      <c r="AQ289" s="288">
        <v>0.775</v>
      </c>
      <c r="AR289" s="288">
        <v>0.625</v>
      </c>
      <c r="AS289" s="288">
        <v>0.4</v>
      </c>
      <c r="AT289" s="292"/>
      <c r="AU289" s="288">
        <v>0.2</v>
      </c>
      <c r="AV289" s="288">
        <v>0.05</v>
      </c>
      <c r="AW289" s="292"/>
      <c r="AX289" s="524">
        <v>0</v>
      </c>
      <c r="AY289" s="403">
        <v>0.465</v>
      </c>
      <c r="AZ289" s="295">
        <v>1.04</v>
      </c>
      <c r="BA289" s="295">
        <v>1</v>
      </c>
      <c r="BB289" s="295">
        <v>0.96</v>
      </c>
      <c r="BC289" s="426">
        <v>0.88</v>
      </c>
      <c r="BD289" s="295">
        <v>0.8</v>
      </c>
      <c r="BE289" s="295">
        <v>0.6</v>
      </c>
      <c r="BF289" s="295">
        <v>0.52</v>
      </c>
      <c r="BG289" s="295">
        <v>0.48</v>
      </c>
      <c r="BH289" s="295">
        <v>0.44</v>
      </c>
      <c r="BI289" s="296">
        <v>0.4</v>
      </c>
      <c r="BJ289" s="293">
        <v>10.515</v>
      </c>
      <c r="BK289" s="297">
        <v>13.5483870967742</v>
      </c>
      <c r="BL289" s="297">
        <v>24</v>
      </c>
      <c r="BM289" s="297">
        <v>56.25</v>
      </c>
      <c r="BN289" s="297">
        <v>100</v>
      </c>
      <c r="BO289" s="297">
        <v>300</v>
      </c>
      <c r="BP289" s="297">
        <v>0</v>
      </c>
      <c r="BQ289" s="298">
        <v>0</v>
      </c>
      <c r="BR289" s="299">
        <v>0</v>
      </c>
      <c r="BS289" s="299">
        <v>4</v>
      </c>
      <c r="BT289" s="299">
        <v>4.166666666666674</v>
      </c>
      <c r="BU289" s="299">
        <v>9.090909090909083</v>
      </c>
      <c r="BV289" s="299">
        <v>9.999999999999986</v>
      </c>
      <c r="BW289" s="299">
        <v>33.33333333333335</v>
      </c>
      <c r="BX289" s="299">
        <v>15.38461538461537</v>
      </c>
      <c r="BY289" s="299">
        <v>8.333333333333348</v>
      </c>
      <c r="BZ289" s="299">
        <v>9.090909090909083</v>
      </c>
      <c r="CA289" s="300">
        <v>9.999999999999986</v>
      </c>
      <c r="CB289" s="297">
        <v>35.12930317626712</v>
      </c>
      <c r="CC289" s="297">
        <v>70.61093008137665</v>
      </c>
      <c r="CD289" t="s" s="146">
        <v>132</v>
      </c>
      <c r="CE289" s="301">
        <v>61.76540564901605</v>
      </c>
      <c r="CF289" s="301">
        <v>79.3058587234497</v>
      </c>
      <c r="CG289" s="297">
        <v>71.28970873786407</v>
      </c>
      <c r="CH289" s="302">
        <v>0.9680000000000001</v>
      </c>
      <c r="CI289" s="303">
        <v>1.0648</v>
      </c>
      <c r="CJ289" s="304">
        <v>1.160632</v>
      </c>
      <c r="CK289" s="304">
        <v>1.26508888</v>
      </c>
      <c r="CL289" s="305">
        <v>1.378946879200001</v>
      </c>
      <c r="CM289" s="303">
        <v>5.837467759200002</v>
      </c>
      <c r="CN289" s="300">
        <v>10.77023571808118</v>
      </c>
      <c r="CO289" s="306">
        <v>0.93</v>
      </c>
      <c r="CP289" s="307">
        <v>46.9</v>
      </c>
      <c r="CQ289" s="308">
        <v>-4.8</v>
      </c>
      <c r="CR289" s="307">
        <v>5.5</v>
      </c>
      <c r="CS289" s="308">
        <v>5.7</v>
      </c>
    </row>
    <row r="290" ht="11.25" customHeight="1">
      <c r="A290" t="s" s="173">
        <v>714</v>
      </c>
      <c r="B290" t="s" s="110">
        <v>715</v>
      </c>
      <c r="C290" t="s" s="173">
        <v>128</v>
      </c>
      <c r="D290" s="174">
        <v>10</v>
      </c>
      <c r="E290" s="219">
        <v>327</v>
      </c>
      <c r="F290" t="s" s="118">
        <v>129</v>
      </c>
      <c r="G290" t="s" s="113">
        <v>129</v>
      </c>
      <c r="H290" s="547">
        <v>68</v>
      </c>
      <c r="I290" s="177">
        <v>2</v>
      </c>
      <c r="J290" s="311">
        <v>0.33</v>
      </c>
      <c r="K290" s="311">
        <v>0.34</v>
      </c>
      <c r="L290" s="177">
        <v>3.030303030303028</v>
      </c>
      <c r="M290" s="179">
        <v>42914</v>
      </c>
      <c r="N290" s="179">
        <v>42916</v>
      </c>
      <c r="O290" s="179">
        <v>42930</v>
      </c>
      <c r="P290" t="s" s="173">
        <v>225</v>
      </c>
      <c r="Q290" s="397"/>
      <c r="R290" s="180">
        <v>1.36</v>
      </c>
      <c r="S290" t="s" s="548">
        <v>143</v>
      </c>
      <c r="T290" t="s" s="542">
        <v>143</v>
      </c>
      <c r="U290" t="s" s="338">
        <v>143</v>
      </c>
      <c r="V290" s="183">
        <v>12</v>
      </c>
      <c r="W290" t="s" s="549">
        <v>143</v>
      </c>
      <c r="X290" t="s" s="549">
        <v>143</v>
      </c>
      <c r="Y290" t="s" s="550">
        <v>143</v>
      </c>
      <c r="Z290" t="s" s="551">
        <v>143</v>
      </c>
      <c r="AA290" t="s" s="336">
        <v>143</v>
      </c>
      <c r="AB290" t="s" s="332">
        <v>143</v>
      </c>
      <c r="AC290" t="s" s="336">
        <v>143</v>
      </c>
      <c r="AD290" t="s" s="335">
        <v>143</v>
      </c>
      <c r="AE290" t="s" s="335">
        <v>143</v>
      </c>
      <c r="AF290" s="190">
        <v>0</v>
      </c>
      <c r="AG290" t="s" s="549">
        <v>143</v>
      </c>
      <c r="AH290" t="s" s="335">
        <v>143</v>
      </c>
      <c r="AI290" t="s" s="335">
        <v>143</v>
      </c>
      <c r="AJ290" t="s" s="338">
        <v>143</v>
      </c>
      <c r="AK290" t="s" s="338">
        <v>143</v>
      </c>
      <c r="AL290" s="196">
        <v>7.692307692307709</v>
      </c>
      <c r="AM290" s="196">
        <v>16.83720287960186</v>
      </c>
      <c r="AN290" s="196">
        <v>14.15407984224459</v>
      </c>
      <c r="AO290" t="s" s="338">
        <v>143</v>
      </c>
      <c r="AP290" s="194">
        <v>1.26</v>
      </c>
      <c r="AQ290" s="194">
        <v>1.17</v>
      </c>
      <c r="AR290" s="194">
        <v>0.98</v>
      </c>
      <c r="AS290" s="194">
        <v>0.79</v>
      </c>
      <c r="AT290" s="199"/>
      <c r="AU290" s="194">
        <v>0.695</v>
      </c>
      <c r="AV290" s="194">
        <v>0.65</v>
      </c>
      <c r="AW290" s="199"/>
      <c r="AX290" s="194">
        <v>0.6</v>
      </c>
      <c r="AY290" s="201">
        <v>0.575</v>
      </c>
      <c r="AZ290" s="202">
        <v>0.555</v>
      </c>
      <c r="BA290" s="203">
        <v>0</v>
      </c>
      <c r="BB290" s="203">
        <v>0</v>
      </c>
      <c r="BC290" s="203">
        <v>0</v>
      </c>
      <c r="BD290" s="203">
        <v>0</v>
      </c>
      <c r="BE290" s="203">
        <v>0</v>
      </c>
      <c r="BF290" s="203">
        <v>0</v>
      </c>
      <c r="BG290" s="203">
        <v>0</v>
      </c>
      <c r="BH290" s="203">
        <v>0</v>
      </c>
      <c r="BI290" s="204">
        <v>0</v>
      </c>
      <c r="BJ290" s="200">
        <v>7.275</v>
      </c>
      <c r="BK290" s="205">
        <v>7.692307692307709</v>
      </c>
      <c r="BL290" s="205">
        <v>19.38775510204081</v>
      </c>
      <c r="BM290" s="205">
        <v>24.0506329113924</v>
      </c>
      <c r="BN290" s="205">
        <v>13.66906474820144</v>
      </c>
      <c r="BO290" s="205">
        <v>6.923076923076921</v>
      </c>
      <c r="BP290" s="205">
        <v>8.333333333333348</v>
      </c>
      <c r="BQ290" s="206">
        <v>4.347826086956519</v>
      </c>
      <c r="BR290" s="207">
        <v>3.603603603603589</v>
      </c>
      <c r="BS290" s="207">
        <v>0</v>
      </c>
      <c r="BT290" s="207">
        <v>0</v>
      </c>
      <c r="BU290" s="207">
        <v>0</v>
      </c>
      <c r="BV290" s="207">
        <v>0</v>
      </c>
      <c r="BW290" s="207">
        <v>0</v>
      </c>
      <c r="BX290" s="207">
        <v>0</v>
      </c>
      <c r="BY290" s="207">
        <v>0</v>
      </c>
      <c r="BZ290" s="207">
        <v>0</v>
      </c>
      <c r="CA290" s="208">
        <v>0</v>
      </c>
      <c r="CB290" s="205">
        <v>5.176917670641925</v>
      </c>
      <c r="CC290" s="205">
        <v>7.251725180276074</v>
      </c>
      <c r="CD290" t="s" s="110">
        <v>132</v>
      </c>
      <c r="CE290" t="s" s="552">
        <v>143</v>
      </c>
      <c r="CF290" s="209">
        <v>16.15407984224459</v>
      </c>
      <c r="CG290" s="205">
        <v>28.67976419662633</v>
      </c>
      <c r="CH290" s="315">
        <v>1.2978</v>
      </c>
      <c r="CI290" s="211">
        <v>1.336734</v>
      </c>
      <c r="CJ290" s="212">
        <v>1.37683602</v>
      </c>
      <c r="CK290" s="212">
        <v>1.4181411006</v>
      </c>
      <c r="CL290" s="210">
        <v>1.460685333618</v>
      </c>
      <c r="CM290" s="211">
        <v>6.890196454218</v>
      </c>
      <c r="CN290" s="208">
        <v>10.13264184443823</v>
      </c>
      <c r="CO290" t="s" s="335">
        <v>143</v>
      </c>
      <c r="CP290" s="341">
        <v>9.6</v>
      </c>
      <c r="CQ290" s="342">
        <v>-15</v>
      </c>
      <c r="CR290" s="341">
        <v>0</v>
      </c>
      <c r="CS290" s="342">
        <v>-3.4</v>
      </c>
    </row>
    <row r="291" ht="11.25" customHeight="1">
      <c r="A291" t="s" s="227">
        <v>1411</v>
      </c>
      <c r="B291" t="s" s="116">
        <v>1412</v>
      </c>
      <c r="C291" t="s" s="227">
        <v>128</v>
      </c>
      <c r="D291" s="218">
        <v>5</v>
      </c>
      <c r="E291" s="85">
        <v>771</v>
      </c>
      <c r="F291" t="s" s="220">
        <v>129</v>
      </c>
      <c r="G291" t="s" s="221">
        <v>129</v>
      </c>
      <c r="H291" s="560">
        <v>8</v>
      </c>
      <c r="I291" s="223">
        <v>2.5</v>
      </c>
      <c r="J291" s="224">
        <v>0.04</v>
      </c>
      <c r="K291" s="224">
        <v>0.05</v>
      </c>
      <c r="L291" s="223">
        <v>25</v>
      </c>
      <c r="M291" s="226">
        <v>42851</v>
      </c>
      <c r="N291" s="226">
        <v>42855</v>
      </c>
      <c r="O291" s="226">
        <v>42881</v>
      </c>
      <c r="P291" t="s" s="227">
        <v>541</v>
      </c>
      <c r="Q291" s="316"/>
      <c r="R291" s="225">
        <v>0.2</v>
      </c>
      <c r="S291" s="228">
        <v>42.55319148936171</v>
      </c>
      <c r="T291" s="229">
        <v>-18.87318394212709</v>
      </c>
      <c r="U291" s="223">
        <v>17.02127659574468</v>
      </c>
      <c r="V291" s="230">
        <v>12</v>
      </c>
      <c r="W291" s="561">
        <v>0.47</v>
      </c>
      <c r="X291" t="s" s="562">
        <v>143</v>
      </c>
      <c r="Y291" s="563">
        <v>2.59</v>
      </c>
      <c r="Z291" s="564">
        <v>0.87</v>
      </c>
      <c r="AA291" t="s" s="649">
        <v>143</v>
      </c>
      <c r="AB291" t="s" s="650">
        <v>143</v>
      </c>
      <c r="AC291" t="s" s="649">
        <v>143</v>
      </c>
      <c r="AD291" t="s" s="562">
        <v>143</v>
      </c>
      <c r="AE291" t="s" s="562">
        <v>143</v>
      </c>
      <c r="AF291" s="237">
        <v>0</v>
      </c>
      <c r="AG291" s="651">
        <v>30</v>
      </c>
      <c r="AH291" t="s" s="562">
        <v>143</v>
      </c>
      <c r="AI291" t="s" s="562">
        <v>143</v>
      </c>
      <c r="AJ291" t="s" s="265">
        <v>143</v>
      </c>
      <c r="AK291" t="s" s="265">
        <v>143</v>
      </c>
      <c r="AL291" s="243">
        <v>9.999999999999986</v>
      </c>
      <c r="AM291" s="243">
        <v>76.51741676630314</v>
      </c>
      <c r="AN291" t="s" s="265">
        <v>143</v>
      </c>
      <c r="AO291" t="s" s="265">
        <v>143</v>
      </c>
      <c r="AP291" s="241">
        <v>0.11</v>
      </c>
      <c r="AQ291" s="241">
        <v>0.1</v>
      </c>
      <c r="AR291" s="321">
        <v>0.08</v>
      </c>
      <c r="AS291" s="241">
        <v>0.02</v>
      </c>
      <c r="AT291" s="245"/>
      <c r="AU291" s="321">
        <v>0</v>
      </c>
      <c r="AV291" s="321">
        <v>0</v>
      </c>
      <c r="AW291" s="245"/>
      <c r="AX291" s="583">
        <v>0</v>
      </c>
      <c r="AY291" s="394">
        <v>0.15</v>
      </c>
      <c r="AZ291" s="248">
        <v>0.15</v>
      </c>
      <c r="BA291" s="317">
        <v>0</v>
      </c>
      <c r="BB291" s="317">
        <v>0</v>
      </c>
      <c r="BC291" s="317">
        <v>0</v>
      </c>
      <c r="BD291" s="317">
        <v>0</v>
      </c>
      <c r="BE291" s="317">
        <v>0</v>
      </c>
      <c r="BF291" s="317">
        <v>0</v>
      </c>
      <c r="BG291" s="317">
        <v>0</v>
      </c>
      <c r="BH291" s="317">
        <v>0</v>
      </c>
      <c r="BI291" s="401">
        <v>0</v>
      </c>
      <c r="BJ291" s="246">
        <v>0.61</v>
      </c>
      <c r="BK291" s="250">
        <v>9.999999999999986</v>
      </c>
      <c r="BL291" s="250">
        <v>25</v>
      </c>
      <c r="BM291" s="250">
        <v>300</v>
      </c>
      <c r="BN291" s="250">
        <v>0</v>
      </c>
      <c r="BO291" s="250">
        <v>0</v>
      </c>
      <c r="BP291" s="250">
        <v>0</v>
      </c>
      <c r="BQ291" s="251">
        <v>0</v>
      </c>
      <c r="BR291" s="252">
        <v>0</v>
      </c>
      <c r="BS291" s="252">
        <v>0</v>
      </c>
      <c r="BT291" s="252">
        <v>0</v>
      </c>
      <c r="BU291" s="252">
        <v>0</v>
      </c>
      <c r="BV291" s="252">
        <v>0</v>
      </c>
      <c r="BW291" s="252">
        <v>0</v>
      </c>
      <c r="BX291" s="252">
        <v>0</v>
      </c>
      <c r="BY291" s="252">
        <v>0</v>
      </c>
      <c r="BZ291" s="252">
        <v>0</v>
      </c>
      <c r="CA291" s="253">
        <v>0</v>
      </c>
      <c r="CB291" s="250">
        <v>19.70588235294118</v>
      </c>
      <c r="CC291" s="250">
        <v>70.34516974586383</v>
      </c>
      <c r="CD291" t="s" s="116">
        <v>132</v>
      </c>
      <c r="CE291" t="s" s="402">
        <v>143</v>
      </c>
      <c r="CF291" t="s" s="402">
        <v>143</v>
      </c>
      <c r="CG291" s="250">
        <v>43.37255319148935</v>
      </c>
      <c r="CH291" s="255">
        <v>0.1133</v>
      </c>
      <c r="CI291" s="256">
        <v>0.116699</v>
      </c>
      <c r="CJ291" s="257">
        <v>0.12019997</v>
      </c>
      <c r="CK291" s="257">
        <v>0.1238059691</v>
      </c>
      <c r="CL291" s="258">
        <v>0.127520148173</v>
      </c>
      <c r="CM291" s="256">
        <v>0.601525087273</v>
      </c>
      <c r="CN291" s="253">
        <v>7.5190635909125</v>
      </c>
      <c r="CO291" t="s" s="562">
        <v>143</v>
      </c>
      <c r="CP291" s="652">
        <v>19.4</v>
      </c>
      <c r="CQ291" s="653">
        <v>-6.4</v>
      </c>
      <c r="CR291" s="652">
        <v>0.2</v>
      </c>
      <c r="CS291" s="653">
        <v>0.4</v>
      </c>
    </row>
    <row r="292" ht="11.25" customHeight="1">
      <c r="A292" t="s" s="116">
        <v>1413</v>
      </c>
      <c r="B292" t="s" s="116">
        <v>1414</v>
      </c>
      <c r="C292" t="s" s="227">
        <v>128</v>
      </c>
      <c r="D292" s="218">
        <v>7</v>
      </c>
      <c r="E292" s="85">
        <v>527</v>
      </c>
      <c r="F292" t="s" s="220">
        <v>129</v>
      </c>
      <c r="G292" t="s" s="221">
        <v>129</v>
      </c>
      <c r="H292" s="493">
        <v>45.65</v>
      </c>
      <c r="I292" s="223">
        <v>1.664841182913472</v>
      </c>
      <c r="J292" s="224">
        <v>0.18</v>
      </c>
      <c r="K292" s="224">
        <v>0.19</v>
      </c>
      <c r="L292" s="223">
        <v>5.555555555555558</v>
      </c>
      <c r="M292" s="226">
        <v>42900</v>
      </c>
      <c r="N292" s="226">
        <v>42902</v>
      </c>
      <c r="O292" s="226">
        <v>42919</v>
      </c>
      <c r="P292" t="s" s="227">
        <v>201</v>
      </c>
      <c r="Q292" s="395"/>
      <c r="R292" s="225">
        <v>0.76</v>
      </c>
      <c r="S292" s="228">
        <v>45.50898203592815</v>
      </c>
      <c r="T292" s="229">
        <v>103.240546873763</v>
      </c>
      <c r="U292" s="223">
        <v>27.33532934131737</v>
      </c>
      <c r="V292" s="230">
        <v>12</v>
      </c>
      <c r="W292" s="222">
        <v>1.67</v>
      </c>
      <c r="X292" s="222">
        <v>2.74</v>
      </c>
      <c r="Y292" s="231">
        <v>12.62</v>
      </c>
      <c r="Z292" s="232">
        <v>3.4</v>
      </c>
      <c r="AA292" s="233">
        <v>12.2</v>
      </c>
      <c r="AB292" s="234">
        <v>41.4</v>
      </c>
      <c r="AC292" s="235">
        <v>9.69</v>
      </c>
      <c r="AD292" s="236">
        <v>7.8</v>
      </c>
      <c r="AE292" s="236">
        <v>10</v>
      </c>
      <c r="AF292" s="237">
        <v>9</v>
      </c>
      <c r="AG292" s="238">
        <v>3036</v>
      </c>
      <c r="AH292" s="239">
        <v>1</v>
      </c>
      <c r="AI292" s="240">
        <v>0</v>
      </c>
      <c r="AJ292" s="241">
        <v>1.002579330699172</v>
      </c>
      <c r="AK292" s="242">
        <v>1.346533055894144</v>
      </c>
      <c r="AL292" s="243">
        <v>13.33333333333335</v>
      </c>
      <c r="AM292" s="243">
        <v>10.06424162982089</v>
      </c>
      <c r="AN292" s="243">
        <v>7.820118779453544</v>
      </c>
      <c r="AO292" s="244">
        <v>5.807595101525909</v>
      </c>
      <c r="AP292" s="241">
        <v>0.68</v>
      </c>
      <c r="AQ292" s="241">
        <v>0.6</v>
      </c>
      <c r="AR292" s="241">
        <v>0.54</v>
      </c>
      <c r="AS292" s="241">
        <v>0.51</v>
      </c>
      <c r="AT292" s="245"/>
      <c r="AU292" s="241">
        <v>0.49</v>
      </c>
      <c r="AV292" s="241">
        <v>0.46667</v>
      </c>
      <c r="AW292" s="245"/>
      <c r="AX292" s="583">
        <v>0.45333</v>
      </c>
      <c r="AY292" s="247">
        <v>0.45333</v>
      </c>
      <c r="AZ292" s="248">
        <v>0.44</v>
      </c>
      <c r="BA292" s="248">
        <v>0.41333</v>
      </c>
      <c r="BB292" s="248">
        <v>0.38667</v>
      </c>
      <c r="BC292" s="248">
        <v>0.35667</v>
      </c>
      <c r="BD292" s="248">
        <v>0.325</v>
      </c>
      <c r="BE292" s="248">
        <v>0.295</v>
      </c>
      <c r="BF292" s="248">
        <v>0.26</v>
      </c>
      <c r="BG292" s="248">
        <v>0.2256</v>
      </c>
      <c r="BH292" s="248">
        <v>0.2016</v>
      </c>
      <c r="BI292" s="249">
        <v>0.176</v>
      </c>
      <c r="BJ292" s="246">
        <v>7.273200000000001</v>
      </c>
      <c r="BK292" s="250">
        <v>13.33333333333335</v>
      </c>
      <c r="BL292" s="250">
        <v>11.11111111111109</v>
      </c>
      <c r="BM292" s="250">
        <v>5.882352941176472</v>
      </c>
      <c r="BN292" s="250">
        <v>4.081632653061229</v>
      </c>
      <c r="BO292" s="250">
        <v>4.999250005357103</v>
      </c>
      <c r="BP292" s="250">
        <v>2.942668696093342</v>
      </c>
      <c r="BQ292" s="251">
        <v>0</v>
      </c>
      <c r="BR292" s="252">
        <v>3.029545454545457</v>
      </c>
      <c r="BS292" s="252">
        <v>6.452471390898329</v>
      </c>
      <c r="BT292" s="252">
        <v>6.894768148550434</v>
      </c>
      <c r="BU292" s="252">
        <v>8.411136344520154</v>
      </c>
      <c r="BV292" s="252">
        <v>9.744615384615374</v>
      </c>
      <c r="BW292" s="252">
        <v>10.16949152542375</v>
      </c>
      <c r="BX292" s="252">
        <v>13.46153846153846</v>
      </c>
      <c r="BY292" s="252">
        <v>15.24822695035462</v>
      </c>
      <c r="BZ292" s="252">
        <v>11.90476190476191</v>
      </c>
      <c r="CA292" s="253">
        <v>14.54545454545455</v>
      </c>
      <c r="CB292" s="250">
        <v>8.365432873576212</v>
      </c>
      <c r="CC292" s="250">
        <v>4.412341887823428</v>
      </c>
      <c r="CD292" t="s" s="116">
        <v>132</v>
      </c>
      <c r="CE292" s="254">
        <v>-17.85036937895035</v>
      </c>
      <c r="CF292" s="254">
        <v>9.484959962367016</v>
      </c>
      <c r="CG292" s="250">
        <v>62.52492001733106</v>
      </c>
      <c r="CH292" s="255">
        <v>0.7480000000000001</v>
      </c>
      <c r="CI292" s="256">
        <v>0.8204812000000001</v>
      </c>
      <c r="CJ292" s="257">
        <v>0.9025293200000002</v>
      </c>
      <c r="CK292" s="257">
        <v>0.9927822520000003</v>
      </c>
      <c r="CL292" s="258">
        <v>1.0920604772</v>
      </c>
      <c r="CM292" s="256">
        <v>4.555853249200001</v>
      </c>
      <c r="CN292" s="253">
        <v>9.9799633060241</v>
      </c>
      <c r="CO292" s="259">
        <v>1.3</v>
      </c>
      <c r="CP292" s="260">
        <v>30.2</v>
      </c>
      <c r="CQ292" s="261">
        <v>-4.7</v>
      </c>
      <c r="CR292" s="260">
        <v>6.4</v>
      </c>
      <c r="CS292" s="261">
        <v>9.1</v>
      </c>
    </row>
    <row r="293" ht="11.25" customHeight="1">
      <c r="A293" t="s" s="227">
        <v>286</v>
      </c>
      <c r="B293" t="s" s="116">
        <v>287</v>
      </c>
      <c r="C293" t="s" s="116">
        <v>128</v>
      </c>
      <c r="D293" s="218">
        <v>29</v>
      </c>
      <c r="E293" s="219">
        <v>95</v>
      </c>
      <c r="F293" t="s" s="220">
        <v>129</v>
      </c>
      <c r="G293" t="s" s="221">
        <v>129</v>
      </c>
      <c r="H293" s="222">
        <v>47.5</v>
      </c>
      <c r="I293" s="223">
        <v>2.105263157894737</v>
      </c>
      <c r="J293" s="318">
        <v>0.49</v>
      </c>
      <c r="K293" s="318">
        <v>0.5</v>
      </c>
      <c r="L293" s="223">
        <v>2.040816326530615</v>
      </c>
      <c r="M293" s="327">
        <v>42536</v>
      </c>
      <c r="N293" s="327">
        <v>42538</v>
      </c>
      <c r="O293" s="327">
        <v>42552</v>
      </c>
      <c r="P293" t="s" s="227">
        <v>279</v>
      </c>
      <c r="Q293" t="s" s="669">
        <v>288</v>
      </c>
      <c r="R293" s="225">
        <v>1</v>
      </c>
      <c r="S293" s="228">
        <v>35.08771929824561</v>
      </c>
      <c r="T293" s="229">
        <v>-0.3710587935115806</v>
      </c>
      <c r="U293" s="223">
        <v>16.66666666666667</v>
      </c>
      <c r="V293" s="230">
        <v>12</v>
      </c>
      <c r="W293" s="222">
        <v>2.85</v>
      </c>
      <c r="X293" t="s" s="399">
        <v>143</v>
      </c>
      <c r="Y293" s="231">
        <v>5.13</v>
      </c>
      <c r="Z293" s="232">
        <v>1.34</v>
      </c>
      <c r="AA293" s="233">
        <v>8</v>
      </c>
      <c r="AB293" s="234">
        <v>32.6</v>
      </c>
      <c r="AC293" s="235">
        <v>6.51</v>
      </c>
      <c r="AD293" s="236">
        <v>2</v>
      </c>
      <c r="AE293" t="s" s="416">
        <v>143</v>
      </c>
      <c r="AF293" s="237">
        <v>3</v>
      </c>
      <c r="AG293" s="372">
        <v>577</v>
      </c>
      <c r="AH293" s="239">
        <v>0.1</v>
      </c>
      <c r="AI293" s="240">
        <v>0</v>
      </c>
      <c r="AJ293" s="241">
        <v>0.6291287078577068</v>
      </c>
      <c r="AK293" s="242">
        <v>0.759540942916385</v>
      </c>
      <c r="AL293" s="243">
        <v>1.020408163265296</v>
      </c>
      <c r="AM293" s="243">
        <v>1.031000515554759</v>
      </c>
      <c r="AN293" s="243">
        <v>1.258257415715414</v>
      </c>
      <c r="AO293" s="244">
        <v>1.656602487923986</v>
      </c>
      <c r="AP293" s="241">
        <v>0.99</v>
      </c>
      <c r="AQ293" s="321">
        <v>0.98</v>
      </c>
      <c r="AR293" s="241">
        <v>0.97</v>
      </c>
      <c r="AS293" s="241">
        <v>0.96</v>
      </c>
      <c r="AT293" s="245"/>
      <c r="AU293" s="321">
        <v>0.9399999999999999</v>
      </c>
      <c r="AV293" s="241">
        <v>0.93</v>
      </c>
      <c r="AW293" s="245"/>
      <c r="AX293" s="246">
        <v>0.91</v>
      </c>
      <c r="AY293" s="394">
        <v>0.9</v>
      </c>
      <c r="AZ293" s="248">
        <v>0.88</v>
      </c>
      <c r="BA293" s="248">
        <v>0.86</v>
      </c>
      <c r="BB293" s="248">
        <v>0.84</v>
      </c>
      <c r="BC293" s="248">
        <v>0.8</v>
      </c>
      <c r="BD293" s="248">
        <v>0.75</v>
      </c>
      <c r="BE293" s="248">
        <v>0.65</v>
      </c>
      <c r="BF293" s="248">
        <v>0.6</v>
      </c>
      <c r="BG293" s="248">
        <v>0.5600000000000001</v>
      </c>
      <c r="BH293" s="248">
        <v>0.51</v>
      </c>
      <c r="BI293" s="249">
        <v>0.195</v>
      </c>
      <c r="BJ293" s="246">
        <v>14.225</v>
      </c>
      <c r="BK293" s="250">
        <v>1.020408163265296</v>
      </c>
      <c r="BL293" s="250">
        <v>1.030927835051543</v>
      </c>
      <c r="BM293" s="250">
        <v>1.041666666666674</v>
      </c>
      <c r="BN293" s="250">
        <v>2.127659574468077</v>
      </c>
      <c r="BO293" s="250">
        <v>1.0752688172043</v>
      </c>
      <c r="BP293" s="250">
        <v>2.19780219780219</v>
      </c>
      <c r="BQ293" s="251">
        <v>1.111111111111107</v>
      </c>
      <c r="BR293" s="252">
        <v>2.272727272727271</v>
      </c>
      <c r="BS293" s="252">
        <v>2.325581395348841</v>
      </c>
      <c r="BT293" s="252">
        <v>2.380952380952372</v>
      </c>
      <c r="BU293" s="252">
        <v>4.999999999999982</v>
      </c>
      <c r="BV293" s="252">
        <v>6.666666666666665</v>
      </c>
      <c r="BW293" s="252">
        <v>15.38461538461537</v>
      </c>
      <c r="BX293" s="252">
        <v>8.333333333333348</v>
      </c>
      <c r="BY293" s="252">
        <v>7.14285714285714</v>
      </c>
      <c r="BZ293" s="252">
        <v>9.803921568627461</v>
      </c>
      <c r="CA293" s="253">
        <v>161.5384615384615</v>
      </c>
      <c r="CB293" s="250">
        <v>13.55611535583289</v>
      </c>
      <c r="CC293" s="250">
        <v>37.19938831661445</v>
      </c>
      <c r="CD293" t="s" s="116">
        <v>132</v>
      </c>
      <c r="CE293" s="254">
        <v>-13.30314609305652</v>
      </c>
      <c r="CF293" s="254">
        <v>3.36352057361015</v>
      </c>
      <c r="CG293" s="250">
        <v>47.49310385800382</v>
      </c>
      <c r="CH293" s="255">
        <v>1.089</v>
      </c>
      <c r="CI293" s="256">
        <v>1.1598939</v>
      </c>
      <c r="CJ293" s="257">
        <v>1.194690717</v>
      </c>
      <c r="CK293" s="257">
        <v>1.230531438510</v>
      </c>
      <c r="CL293" s="258">
        <v>1.2674473816653</v>
      </c>
      <c r="CM293" s="256">
        <v>5.9415634371753</v>
      </c>
      <c r="CN293" s="253">
        <v>12.50855460457958</v>
      </c>
      <c r="CO293" s="259">
        <v>0.92</v>
      </c>
      <c r="CP293" s="260">
        <v>21.2</v>
      </c>
      <c r="CQ293" s="261">
        <v>-11.2</v>
      </c>
      <c r="CR293" s="260">
        <v>3.5</v>
      </c>
      <c r="CS293" s="261">
        <v>1.4</v>
      </c>
    </row>
    <row r="294" ht="11.25" customHeight="1">
      <c r="A294" t="s" s="273">
        <v>1415</v>
      </c>
      <c r="B294" t="s" s="146">
        <v>1416</v>
      </c>
      <c r="C294" t="s" s="273">
        <v>128</v>
      </c>
      <c r="D294" s="267">
        <v>6</v>
      </c>
      <c r="E294" s="85">
        <v>632</v>
      </c>
      <c r="F294" t="s" s="151">
        <v>129</v>
      </c>
      <c r="G294" t="s" s="152">
        <v>129</v>
      </c>
      <c r="H294" s="496">
        <v>18.77</v>
      </c>
      <c r="I294" s="269">
        <v>1.917954182205647</v>
      </c>
      <c r="J294" s="270">
        <v>0.07000000000000001</v>
      </c>
      <c r="K294" s="270">
        <v>0.09</v>
      </c>
      <c r="L294" s="269">
        <v>28.57142857142856</v>
      </c>
      <c r="M294" s="272">
        <v>42802</v>
      </c>
      <c r="N294" s="272">
        <v>42804</v>
      </c>
      <c r="O294" s="272">
        <v>42828</v>
      </c>
      <c r="P294" t="s" s="273">
        <v>201</v>
      </c>
      <c r="Q294" s="329"/>
      <c r="R294" s="271">
        <v>0.36</v>
      </c>
      <c r="S294" s="275">
        <v>32.14285714285714</v>
      </c>
      <c r="T294" s="276">
        <v>15.78921736130208</v>
      </c>
      <c r="U294" s="269">
        <v>16.75892857142857</v>
      </c>
      <c r="V294" s="277">
        <v>12</v>
      </c>
      <c r="W294" s="268">
        <v>1.12</v>
      </c>
      <c r="X294" s="268">
        <v>1.66</v>
      </c>
      <c r="Y294" s="278">
        <v>4.75</v>
      </c>
      <c r="Z294" s="279">
        <v>1.8</v>
      </c>
      <c r="AA294" s="280">
        <v>9.6</v>
      </c>
      <c r="AB294" s="281">
        <v>178.3</v>
      </c>
      <c r="AC294" s="282">
        <v>15.97</v>
      </c>
      <c r="AD294" s="283">
        <v>15</v>
      </c>
      <c r="AE294" s="283">
        <v>10.09</v>
      </c>
      <c r="AF294" s="284">
        <v>16</v>
      </c>
      <c r="AG294" s="285">
        <v>4383</v>
      </c>
      <c r="AH294" s="286">
        <v>1.3</v>
      </c>
      <c r="AI294" s="287">
        <v>0.42</v>
      </c>
      <c r="AJ294" s="288">
        <v>3.678970492769066</v>
      </c>
      <c r="AK294" t="s" s="368">
        <v>143</v>
      </c>
      <c r="AL294" s="290">
        <v>17.3913043478261</v>
      </c>
      <c r="AM294" s="290">
        <v>19.05507889761495</v>
      </c>
      <c r="AN294" s="290">
        <v>55.18455739153598</v>
      </c>
      <c r="AO294" s="301">
        <v>-16.80658927254138</v>
      </c>
      <c r="AP294" s="288">
        <v>0.27</v>
      </c>
      <c r="AQ294" s="288">
        <v>0.23</v>
      </c>
      <c r="AR294" s="510">
        <v>0.2</v>
      </c>
      <c r="AS294" s="288">
        <v>0.16</v>
      </c>
      <c r="AT294" s="292"/>
      <c r="AU294" s="288">
        <v>0.04</v>
      </c>
      <c r="AV294" s="510">
        <v>0.03</v>
      </c>
      <c r="AW294" s="292"/>
      <c r="AX294" s="524">
        <v>0</v>
      </c>
      <c r="AY294" s="403">
        <v>0</v>
      </c>
      <c r="AZ294" s="426">
        <v>0.81184</v>
      </c>
      <c r="BA294" s="295">
        <v>1.7192</v>
      </c>
      <c r="BB294" s="295">
        <v>1.7001</v>
      </c>
      <c r="BC294" s="295">
        <v>1.6428</v>
      </c>
      <c r="BD294" s="295">
        <v>1.5282</v>
      </c>
      <c r="BE294" s="295">
        <v>1.14616</v>
      </c>
      <c r="BF294" s="295">
        <v>0.95512</v>
      </c>
      <c r="BG294" s="426">
        <v>0.84052</v>
      </c>
      <c r="BH294" s="295">
        <v>0.84052</v>
      </c>
      <c r="BI294" s="296">
        <v>0.72588</v>
      </c>
      <c r="BJ294" s="293">
        <v>12.84034</v>
      </c>
      <c r="BK294" s="297">
        <v>17.3913043478261</v>
      </c>
      <c r="BL294" s="297">
        <v>15</v>
      </c>
      <c r="BM294" s="297">
        <v>25</v>
      </c>
      <c r="BN294" s="297">
        <v>300</v>
      </c>
      <c r="BO294" s="297">
        <v>33.33333333333335</v>
      </c>
      <c r="BP294" s="297">
        <v>0</v>
      </c>
      <c r="BQ294" s="298">
        <v>0</v>
      </c>
      <c r="BR294" s="299">
        <v>0</v>
      </c>
      <c r="BS294" s="299">
        <v>0</v>
      </c>
      <c r="BT294" s="299">
        <v>1.123463325686713</v>
      </c>
      <c r="BU294" s="299">
        <v>3.487947406866332</v>
      </c>
      <c r="BV294" s="299">
        <v>7.499018453082051</v>
      </c>
      <c r="BW294" s="299">
        <v>33.33217002861728</v>
      </c>
      <c r="BX294" s="299">
        <v>20.00167518217608</v>
      </c>
      <c r="BY294" s="299">
        <v>13.63441678960642</v>
      </c>
      <c r="BZ294" s="299">
        <v>0</v>
      </c>
      <c r="CA294" s="300">
        <v>15.79324406237948</v>
      </c>
      <c r="CB294" s="297">
        <v>28.56450428997493</v>
      </c>
      <c r="CC294" s="297">
        <v>68.77449546940876</v>
      </c>
      <c r="CD294" t="s" s="146">
        <v>132</v>
      </c>
      <c r="CE294" s="301">
        <v>40.34358300231306</v>
      </c>
      <c r="CF294" s="301">
        <v>57.10251157374163</v>
      </c>
      <c r="CG294" s="297">
        <v>68.77982142857144</v>
      </c>
      <c r="CH294" s="302">
        <v>0.297</v>
      </c>
      <c r="CI294" s="303">
        <v>0.3267</v>
      </c>
      <c r="CJ294" s="304">
        <v>0.3593700000000001</v>
      </c>
      <c r="CK294" s="304">
        <v>0.3953070000000001</v>
      </c>
      <c r="CL294" s="305">
        <v>0.4348377000000002</v>
      </c>
      <c r="CM294" s="303">
        <v>1.813214700000001</v>
      </c>
      <c r="CN294" s="300">
        <v>9.660174214171553</v>
      </c>
      <c r="CO294" s="306">
        <v>1.04</v>
      </c>
      <c r="CP294" s="307">
        <v>25.8</v>
      </c>
      <c r="CQ294" s="308">
        <v>-9.9</v>
      </c>
      <c r="CR294" s="307">
        <v>3.2</v>
      </c>
      <c r="CS294" s="308">
        <v>2.5</v>
      </c>
    </row>
    <row r="295" ht="11.25" customHeight="1">
      <c r="A295" t="s" s="173">
        <v>1417</v>
      </c>
      <c r="B295" t="s" s="110">
        <v>1418</v>
      </c>
      <c r="C295" t="s" s="173">
        <v>655</v>
      </c>
      <c r="D295" s="174">
        <v>5</v>
      </c>
      <c r="E295" s="85">
        <v>760</v>
      </c>
      <c r="F295" t="s" s="118">
        <v>55</v>
      </c>
      <c r="G295" t="s" s="113">
        <v>55</v>
      </c>
      <c r="H295" s="495">
        <v>30.88</v>
      </c>
      <c r="I295" s="177">
        <v>2.72020725388601</v>
      </c>
      <c r="J295" s="311">
        <v>0.19</v>
      </c>
      <c r="K295" s="311">
        <v>0.21</v>
      </c>
      <c r="L295" s="177">
        <v>10.52631578947367</v>
      </c>
      <c r="M295" s="179">
        <v>42823</v>
      </c>
      <c r="N295" s="179">
        <v>42825</v>
      </c>
      <c r="O295" s="179">
        <v>42842</v>
      </c>
      <c r="P295" t="s" s="173">
        <v>268</v>
      </c>
      <c r="Q295" s="375"/>
      <c r="R295" s="180">
        <v>0.84</v>
      </c>
      <c r="S295" s="181">
        <v>85.71428571428571</v>
      </c>
      <c r="T295" s="182">
        <v>97.66803753066525</v>
      </c>
      <c r="U295" s="177">
        <v>31.51020408163265</v>
      </c>
      <c r="V295" s="183">
        <v>12</v>
      </c>
      <c r="W295" s="176">
        <v>0.98</v>
      </c>
      <c r="X295" s="176">
        <v>3.14</v>
      </c>
      <c r="Y295" s="184">
        <v>9.449999999999999</v>
      </c>
      <c r="Z295" s="185">
        <v>2.79</v>
      </c>
      <c r="AA295" t="s" s="513">
        <v>143</v>
      </c>
      <c r="AB295" s="187">
        <v>57.7</v>
      </c>
      <c r="AC295" s="188">
        <v>-19.39</v>
      </c>
      <c r="AD295" s="189">
        <v>30.1</v>
      </c>
      <c r="AE295" s="189">
        <v>10</v>
      </c>
      <c r="AF295" s="190">
        <v>3</v>
      </c>
      <c r="AG295" s="191">
        <v>3651</v>
      </c>
      <c r="AH295" s="192">
        <v>1.5</v>
      </c>
      <c r="AI295" t="s" s="392">
        <v>143</v>
      </c>
      <c r="AJ295" t="s" s="338">
        <v>143</v>
      </c>
      <c r="AK295" t="s" s="338">
        <v>143</v>
      </c>
      <c r="AL295" s="196">
        <v>44.30641821946168</v>
      </c>
      <c r="AM295" s="671">
        <v>101.6529675218104</v>
      </c>
      <c r="AN295" t="s" s="338">
        <v>143</v>
      </c>
      <c r="AO295" s="209">
        <v>-12.98232512982382</v>
      </c>
      <c r="AP295" s="194">
        <v>0.697</v>
      </c>
      <c r="AQ295" s="194">
        <v>0.483</v>
      </c>
      <c r="AR295" s="194">
        <v>0.391</v>
      </c>
      <c r="AS295" s="194">
        <v>0.08500000000000001</v>
      </c>
      <c r="AT295" s="199"/>
      <c r="AU295" s="198">
        <v>0</v>
      </c>
      <c r="AV295" s="198">
        <v>0</v>
      </c>
      <c r="AW295" s="199"/>
      <c r="AX295" s="398">
        <v>0</v>
      </c>
      <c r="AY295" s="370">
        <v>0.25</v>
      </c>
      <c r="AZ295" s="202">
        <v>2.88</v>
      </c>
      <c r="BA295" s="202">
        <v>2.84</v>
      </c>
      <c r="BB295" s="202">
        <v>2.8</v>
      </c>
      <c r="BC295" s="203">
        <v>2.78</v>
      </c>
      <c r="BD295" s="203">
        <v>2.78</v>
      </c>
      <c r="BE295" s="202">
        <v>2.78</v>
      </c>
      <c r="BF295" s="202">
        <v>2.72</v>
      </c>
      <c r="BG295" s="202">
        <v>2.632</v>
      </c>
      <c r="BH295" s="202">
        <v>2.48</v>
      </c>
      <c r="BI295" s="314">
        <v>2.4</v>
      </c>
      <c r="BJ295" s="200">
        <v>28.998</v>
      </c>
      <c r="BK295" s="205">
        <v>44.30641821946168</v>
      </c>
      <c r="BL295" s="205">
        <v>23.52941176470587</v>
      </c>
      <c r="BM295" s="205">
        <v>360</v>
      </c>
      <c r="BN295" s="205">
        <v>0</v>
      </c>
      <c r="BO295" s="205">
        <v>0</v>
      </c>
      <c r="BP295" s="205">
        <v>0</v>
      </c>
      <c r="BQ295" s="206">
        <v>0</v>
      </c>
      <c r="BR295" s="207">
        <v>0</v>
      </c>
      <c r="BS295" s="207">
        <v>1.40845070422535</v>
      </c>
      <c r="BT295" s="207">
        <v>1.428571428571423</v>
      </c>
      <c r="BU295" s="207">
        <v>0.7194244604316502</v>
      </c>
      <c r="BV295" s="207">
        <v>0</v>
      </c>
      <c r="BW295" s="207">
        <v>0</v>
      </c>
      <c r="BX295" s="207">
        <v>2.205882352941169</v>
      </c>
      <c r="BY295" s="207">
        <v>3.343465045592708</v>
      </c>
      <c r="BZ295" s="207">
        <v>6.129032258064515</v>
      </c>
      <c r="CA295" s="208">
        <v>3.333333333333344</v>
      </c>
      <c r="CB295" s="205">
        <v>26.25905820984281</v>
      </c>
      <c r="CC295" s="205">
        <v>84.17901321188045</v>
      </c>
      <c r="CD295" t="s" s="110">
        <v>285</v>
      </c>
      <c r="CE295" t="s" s="552">
        <v>143</v>
      </c>
      <c r="CF295" t="s" s="552">
        <v>143</v>
      </c>
      <c r="CG295" s="205">
        <v>50.54755102040816</v>
      </c>
      <c r="CH295" s="315">
        <v>0.7667</v>
      </c>
      <c r="CI295" s="211">
        <v>0.774367</v>
      </c>
      <c r="CJ295" s="212">
        <v>0.8518037000000001</v>
      </c>
      <c r="CK295" s="212">
        <v>0.9369840700000002</v>
      </c>
      <c r="CL295" s="210">
        <v>1.030682477</v>
      </c>
      <c r="CM295" s="211">
        <v>4.360537247000001</v>
      </c>
      <c r="CN295" s="208">
        <v>14.12091077396373</v>
      </c>
      <c r="CO295" s="213">
        <v>1.03</v>
      </c>
      <c r="CP295" s="214">
        <v>24.3</v>
      </c>
      <c r="CQ295" s="215">
        <v>-3</v>
      </c>
      <c r="CR295" s="214">
        <v>0.1</v>
      </c>
      <c r="CS295" s="215">
        <v>7.3</v>
      </c>
    </row>
    <row r="296" ht="11.25" customHeight="1">
      <c r="A296" t="s" s="116">
        <v>1419</v>
      </c>
      <c r="B296" t="s" s="116">
        <v>1420</v>
      </c>
      <c r="C296" t="s" s="116">
        <v>128</v>
      </c>
      <c r="D296" s="218">
        <v>8</v>
      </c>
      <c r="E296" s="85">
        <v>360</v>
      </c>
      <c r="F296" t="s" s="220">
        <v>129</v>
      </c>
      <c r="G296" t="s" s="221">
        <v>129</v>
      </c>
      <c r="H296" s="493">
        <v>39.3</v>
      </c>
      <c r="I296" s="223">
        <v>2.442748091603054</v>
      </c>
      <c r="J296" s="224">
        <v>0.22</v>
      </c>
      <c r="K296" s="224">
        <v>0.24</v>
      </c>
      <c r="L296" s="223">
        <v>9.090909090909083</v>
      </c>
      <c r="M296" s="226">
        <v>42761</v>
      </c>
      <c r="N296" s="226">
        <v>42765</v>
      </c>
      <c r="O296" s="226">
        <v>42776</v>
      </c>
      <c r="P296" t="s" s="227">
        <v>381</v>
      </c>
      <c r="Q296" s="316"/>
      <c r="R296" s="225">
        <v>0.96</v>
      </c>
      <c r="S296" s="228">
        <v>46.15384615384615</v>
      </c>
      <c r="T296" s="229">
        <v>5.681548737656872</v>
      </c>
      <c r="U296" s="223">
        <v>18.89423076923077</v>
      </c>
      <c r="V296" s="230">
        <v>12</v>
      </c>
      <c r="W296" s="222">
        <v>2.08</v>
      </c>
      <c r="X296" s="222">
        <v>2.1</v>
      </c>
      <c r="Y296" s="231">
        <v>7.04</v>
      </c>
      <c r="Z296" s="232">
        <v>1.33</v>
      </c>
      <c r="AA296" s="233">
        <v>8.699999999999999</v>
      </c>
      <c r="AB296" s="234">
        <v>12</v>
      </c>
      <c r="AC296" s="235">
        <v>15.61</v>
      </c>
      <c r="AD296" s="236">
        <v>17.3</v>
      </c>
      <c r="AE296" s="236">
        <v>9</v>
      </c>
      <c r="AF296" s="237">
        <v>6</v>
      </c>
      <c r="AG296" s="238">
        <v>2207</v>
      </c>
      <c r="AH296" s="239">
        <v>0.6</v>
      </c>
      <c r="AI296" s="240">
        <v>0.09</v>
      </c>
      <c r="AJ296" s="241">
        <v>0.8297516395911324</v>
      </c>
      <c r="AK296" t="s" s="265">
        <v>143</v>
      </c>
      <c r="AL296" s="243">
        <v>9.999999999999986</v>
      </c>
      <c r="AM296" s="243">
        <v>17.67827784420211</v>
      </c>
      <c r="AN296" s="243">
        <v>14.35470336492659</v>
      </c>
      <c r="AO296" t="s" s="265">
        <v>143</v>
      </c>
      <c r="AP296" s="241">
        <v>0.88</v>
      </c>
      <c r="AQ296" s="241">
        <v>0.8</v>
      </c>
      <c r="AR296" s="241">
        <v>0.64</v>
      </c>
      <c r="AS296" s="241">
        <v>0.54</v>
      </c>
      <c r="AT296" s="245"/>
      <c r="AU296" s="241">
        <v>0.48</v>
      </c>
      <c r="AV296" s="241">
        <v>0.45</v>
      </c>
      <c r="AW296" s="245"/>
      <c r="AX296" s="246">
        <v>0.3375</v>
      </c>
      <c r="AY296" s="394">
        <v>0</v>
      </c>
      <c r="AZ296" s="317">
        <v>0</v>
      </c>
      <c r="BA296" s="317">
        <v>0</v>
      </c>
      <c r="BB296" s="317">
        <v>0</v>
      </c>
      <c r="BC296" s="317">
        <v>0</v>
      </c>
      <c r="BD296" s="317">
        <v>0</v>
      </c>
      <c r="BE296" s="317">
        <v>0</v>
      </c>
      <c r="BF296" s="317">
        <v>0</v>
      </c>
      <c r="BG296" s="317">
        <v>0</v>
      </c>
      <c r="BH296" s="317">
        <v>0</v>
      </c>
      <c r="BI296" s="401">
        <v>0</v>
      </c>
      <c r="BJ296" s="246">
        <v>4.1275</v>
      </c>
      <c r="BK296" s="250">
        <v>9.999999999999986</v>
      </c>
      <c r="BL296" s="250">
        <v>25</v>
      </c>
      <c r="BM296" s="250">
        <v>18.51851851851851</v>
      </c>
      <c r="BN296" s="250">
        <v>12.5</v>
      </c>
      <c r="BO296" s="250">
        <v>6.666666666666665</v>
      </c>
      <c r="BP296" s="250">
        <v>33.33333333333333</v>
      </c>
      <c r="BQ296" s="251">
        <v>0</v>
      </c>
      <c r="BR296" s="252">
        <v>0</v>
      </c>
      <c r="BS296" s="252">
        <v>0</v>
      </c>
      <c r="BT296" s="252">
        <v>0</v>
      </c>
      <c r="BU296" s="252">
        <v>0</v>
      </c>
      <c r="BV296" s="252">
        <v>0</v>
      </c>
      <c r="BW296" s="252">
        <v>0</v>
      </c>
      <c r="BX296" s="252">
        <v>0</v>
      </c>
      <c r="BY296" s="252">
        <v>0</v>
      </c>
      <c r="BZ296" s="252">
        <v>0</v>
      </c>
      <c r="CA296" s="253">
        <v>0</v>
      </c>
      <c r="CB296" s="250">
        <v>6.236383442265796</v>
      </c>
      <c r="CC296" s="250">
        <v>10.05446623093682</v>
      </c>
      <c r="CD296" t="s" s="116">
        <v>132</v>
      </c>
      <c r="CE296" s="254">
        <v>-2.096779312701123</v>
      </c>
      <c r="CF296" s="254">
        <v>16.79745145652964</v>
      </c>
      <c r="CG296" s="250">
        <v>66.02883857427975</v>
      </c>
      <c r="CH296" s="255">
        <v>0.9680000000000001</v>
      </c>
      <c r="CI296" s="256">
        <v>1.0648</v>
      </c>
      <c r="CJ296" s="257">
        <v>1.160632</v>
      </c>
      <c r="CK296" s="257">
        <v>1.26508888</v>
      </c>
      <c r="CL296" s="258">
        <v>1.378946879200001</v>
      </c>
      <c r="CM296" s="256">
        <v>5.837467759200002</v>
      </c>
      <c r="CN296" s="253">
        <v>14.853607529771</v>
      </c>
      <c r="CO296" s="259">
        <v>1.19</v>
      </c>
      <c r="CP296" s="260">
        <v>28</v>
      </c>
      <c r="CQ296" s="261">
        <v>-13.3</v>
      </c>
      <c r="CR296" s="260">
        <v>6.6</v>
      </c>
      <c r="CS296" s="261">
        <v>2.7</v>
      </c>
    </row>
    <row r="297" ht="11.25" customHeight="1">
      <c r="A297" t="s" s="227">
        <v>1421</v>
      </c>
      <c r="B297" t="s" s="116">
        <v>1422</v>
      </c>
      <c r="C297" t="s" s="227">
        <v>128</v>
      </c>
      <c r="D297" s="218">
        <v>6</v>
      </c>
      <c r="E297" s="85">
        <v>657</v>
      </c>
      <c r="F297" t="s" s="220">
        <v>129</v>
      </c>
      <c r="G297" t="s" s="221">
        <v>129</v>
      </c>
      <c r="H297" s="493">
        <v>43</v>
      </c>
      <c r="I297" s="223">
        <v>1.674418604651163</v>
      </c>
      <c r="J297" s="224">
        <v>0.15</v>
      </c>
      <c r="K297" s="224">
        <v>0.18</v>
      </c>
      <c r="L297" s="223">
        <v>20</v>
      </c>
      <c r="M297" s="226">
        <v>42886</v>
      </c>
      <c r="N297" s="226">
        <v>42888</v>
      </c>
      <c r="O297" s="226">
        <v>42902</v>
      </c>
      <c r="P297" t="s" s="227">
        <v>720</v>
      </c>
      <c r="Q297" s="319"/>
      <c r="R297" s="225">
        <v>0.72</v>
      </c>
      <c r="S297" s="228">
        <v>33.02752293577981</v>
      </c>
      <c r="T297" s="229">
        <v>23.86076165302753</v>
      </c>
      <c r="U297" s="223">
        <v>19.72477064220183</v>
      </c>
      <c r="V297" s="230">
        <v>12</v>
      </c>
      <c r="W297" s="222">
        <v>2.18</v>
      </c>
      <c r="X297" s="222">
        <v>2.82</v>
      </c>
      <c r="Y297" s="231">
        <v>7.29</v>
      </c>
      <c r="Z297" s="232">
        <v>1.75</v>
      </c>
      <c r="AA297" s="233">
        <v>9.199999999999999</v>
      </c>
      <c r="AB297" s="234">
        <v>15.1</v>
      </c>
      <c r="AC297" s="235">
        <v>17.94</v>
      </c>
      <c r="AD297" s="236">
        <v>42.4</v>
      </c>
      <c r="AE297" s="236">
        <v>7</v>
      </c>
      <c r="AF297" s="237">
        <v>5</v>
      </c>
      <c r="AG297" s="238">
        <v>2111</v>
      </c>
      <c r="AH297" s="239">
        <v>1.1</v>
      </c>
      <c r="AI297" s="240">
        <v>0.12</v>
      </c>
      <c r="AJ297" s="241">
        <v>1.6106903730408</v>
      </c>
      <c r="AK297" t="s" s="265">
        <v>143</v>
      </c>
      <c r="AL297" s="243">
        <v>31.70731707317074</v>
      </c>
      <c r="AM297" s="243">
        <v>44.22495703074083</v>
      </c>
      <c r="AN297" s="243">
        <v>68.29327181692992</v>
      </c>
      <c r="AO297" s="244">
        <v>-5.188592628990396</v>
      </c>
      <c r="AP297" s="241">
        <v>0.54</v>
      </c>
      <c r="AQ297" s="241">
        <v>0.41</v>
      </c>
      <c r="AR297" s="241">
        <v>0.29</v>
      </c>
      <c r="AS297" s="241">
        <v>0.18</v>
      </c>
      <c r="AT297" s="245"/>
      <c r="AU297" s="241">
        <v>0.1</v>
      </c>
      <c r="AV297" s="321">
        <v>0.04</v>
      </c>
      <c r="AW297" s="245"/>
      <c r="AX297" s="583">
        <v>0.04</v>
      </c>
      <c r="AY297" s="394">
        <v>0.47</v>
      </c>
      <c r="AZ297" s="317">
        <v>0.92</v>
      </c>
      <c r="BA297" s="317">
        <v>0.92</v>
      </c>
      <c r="BB297" s="317">
        <v>0.92</v>
      </c>
      <c r="BC297" s="317">
        <v>0.92</v>
      </c>
      <c r="BD297" s="248">
        <v>0.92</v>
      </c>
      <c r="BE297" s="248">
        <v>0.8981</v>
      </c>
      <c r="BF297" s="248">
        <v>0.85534</v>
      </c>
      <c r="BG297" s="248">
        <v>0.8146</v>
      </c>
      <c r="BH297" s="248">
        <v>0.7774399999999999</v>
      </c>
      <c r="BI297" s="249">
        <v>0.7256199999999999</v>
      </c>
      <c r="BJ297" s="246">
        <v>10.7411</v>
      </c>
      <c r="BK297" s="250">
        <v>31.70731707317074</v>
      </c>
      <c r="BL297" s="250">
        <v>41.37931034482758</v>
      </c>
      <c r="BM297" s="250">
        <v>61.11111111111111</v>
      </c>
      <c r="BN297" s="250">
        <v>80</v>
      </c>
      <c r="BO297" s="250">
        <v>150</v>
      </c>
      <c r="BP297" s="250">
        <v>0</v>
      </c>
      <c r="BQ297" s="251">
        <v>0</v>
      </c>
      <c r="BR297" s="252">
        <v>0</v>
      </c>
      <c r="BS297" s="252">
        <v>0</v>
      </c>
      <c r="BT297" s="252">
        <v>0</v>
      </c>
      <c r="BU297" s="252">
        <v>0</v>
      </c>
      <c r="BV297" s="252">
        <v>0</v>
      </c>
      <c r="BW297" s="252">
        <v>2.438481238169476</v>
      </c>
      <c r="BX297" s="252">
        <v>4.999181611990555</v>
      </c>
      <c r="BY297" s="252">
        <v>5.00122759636632</v>
      </c>
      <c r="BZ297" s="252">
        <v>4.779790080263435</v>
      </c>
      <c r="CA297" s="253">
        <v>7.141479011052621</v>
      </c>
      <c r="CB297" s="250">
        <v>22.85634694511481</v>
      </c>
      <c r="CC297" s="250">
        <v>39.55707154451937</v>
      </c>
      <c r="CD297" t="s" s="116">
        <v>132</v>
      </c>
      <c r="CE297" s="254">
        <v>50.24291977937925</v>
      </c>
      <c r="CF297" s="254">
        <v>69.96769042158108</v>
      </c>
      <c r="CG297" s="250">
        <v>64.18477064220184</v>
      </c>
      <c r="CH297" s="255">
        <v>0.5940000000000001</v>
      </c>
      <c r="CI297" s="256">
        <v>0.6534000000000001</v>
      </c>
      <c r="CJ297" s="257">
        <v>0.6991380000000001</v>
      </c>
      <c r="CK297" s="257">
        <v>0.7480776600000002</v>
      </c>
      <c r="CL297" s="258">
        <v>0.8004430962000003</v>
      </c>
      <c r="CM297" s="256">
        <v>3.495058756200001</v>
      </c>
      <c r="CN297" s="253">
        <v>8.128043619069771</v>
      </c>
      <c r="CO297" s="259">
        <v>0.9399999999999999</v>
      </c>
      <c r="CP297" s="260">
        <v>62</v>
      </c>
      <c r="CQ297" s="261">
        <v>-3.1</v>
      </c>
      <c r="CR297" s="260">
        <v>4.2</v>
      </c>
      <c r="CS297" s="261">
        <v>6.9</v>
      </c>
    </row>
    <row r="298" ht="11.25" customHeight="1">
      <c r="A298" t="s" s="227">
        <v>1423</v>
      </c>
      <c r="B298" t="s" s="116">
        <v>1424</v>
      </c>
      <c r="C298" t="s" s="227">
        <v>128</v>
      </c>
      <c r="D298" s="218">
        <v>7</v>
      </c>
      <c r="E298" s="85">
        <v>583</v>
      </c>
      <c r="F298" t="s" s="220">
        <v>129</v>
      </c>
      <c r="G298" t="s" s="221">
        <v>129</v>
      </c>
      <c r="H298" s="493">
        <v>38.6</v>
      </c>
      <c r="I298" s="223">
        <v>1.761658031088083</v>
      </c>
      <c r="J298" s="224">
        <v>0.32</v>
      </c>
      <c r="K298" s="224">
        <v>0.34</v>
      </c>
      <c r="L298" s="223">
        <v>6.25</v>
      </c>
      <c r="M298" s="226">
        <v>43069</v>
      </c>
      <c r="N298" s="226">
        <v>43070</v>
      </c>
      <c r="O298" s="226">
        <v>43077</v>
      </c>
      <c r="P298" t="s" s="227">
        <v>305</v>
      </c>
      <c r="Q298" t="s" s="227">
        <v>280</v>
      </c>
      <c r="R298" s="225">
        <v>0.68</v>
      </c>
      <c r="S298" s="228">
        <v>30.76923076923077</v>
      </c>
      <c r="T298" s="229">
        <v>11.44645222899363</v>
      </c>
      <c r="U298" s="223">
        <v>17.46606334841629</v>
      </c>
      <c r="V298" s="230">
        <v>12</v>
      </c>
      <c r="W298" s="222">
        <v>2.21</v>
      </c>
      <c r="X298" s="222">
        <v>1.94</v>
      </c>
      <c r="Y298" s="231">
        <v>5.34</v>
      </c>
      <c r="Z298" s="232">
        <v>1.6</v>
      </c>
      <c r="AA298" s="233">
        <v>7.9</v>
      </c>
      <c r="AB298" s="234">
        <v>9.1</v>
      </c>
      <c r="AC298" s="235">
        <v>8.19</v>
      </c>
      <c r="AD298" s="236">
        <v>8.9</v>
      </c>
      <c r="AE298" s="236">
        <v>9</v>
      </c>
      <c r="AF298" s="237">
        <v>1</v>
      </c>
      <c r="AG298" s="238">
        <v>488</v>
      </c>
      <c r="AH298" s="239">
        <v>4.1</v>
      </c>
      <c r="AI298" s="240">
        <v>0.12</v>
      </c>
      <c r="AJ298" s="241">
        <v>1.029292916733579</v>
      </c>
      <c r="AK298" s="242">
        <v>1.530415152495258</v>
      </c>
      <c r="AL298" s="243">
        <v>5.084745762711873</v>
      </c>
      <c r="AM298" s="243">
        <v>10.46158890861191</v>
      </c>
      <c r="AN298" s="243">
        <v>9.160706958928856</v>
      </c>
      <c r="AO298" s="244">
        <v>5.985765982513191</v>
      </c>
      <c r="AP298" s="241">
        <v>0.62</v>
      </c>
      <c r="AQ298" s="241">
        <v>0.59</v>
      </c>
      <c r="AR298" s="241">
        <v>0.54</v>
      </c>
      <c r="AS298" s="241">
        <v>0.46</v>
      </c>
      <c r="AT298" s="245"/>
      <c r="AU298" s="321">
        <v>0.42</v>
      </c>
      <c r="AV298" s="241">
        <v>0.4</v>
      </c>
      <c r="AW298" s="245"/>
      <c r="AX298" s="583">
        <v>0.38</v>
      </c>
      <c r="AY298" s="394">
        <v>0.38</v>
      </c>
      <c r="AZ298" s="248">
        <v>0.38</v>
      </c>
      <c r="BA298" s="248">
        <v>0.37667</v>
      </c>
      <c r="BB298" s="248">
        <v>0.34667</v>
      </c>
      <c r="BC298" s="248">
        <v>0.33333</v>
      </c>
      <c r="BD298" s="248">
        <v>0.30222</v>
      </c>
      <c r="BE298" s="248">
        <v>0.28889</v>
      </c>
      <c r="BF298" s="248">
        <v>0.22222</v>
      </c>
      <c r="BG298" s="248">
        <v>0.08593000000000001</v>
      </c>
      <c r="BH298" s="317">
        <v>0</v>
      </c>
      <c r="BI298" s="401">
        <v>0</v>
      </c>
      <c r="BJ298" s="246">
        <v>6.12593</v>
      </c>
      <c r="BK298" s="250">
        <v>5.084745762711873</v>
      </c>
      <c r="BL298" s="250">
        <v>9.259259259259256</v>
      </c>
      <c r="BM298" s="250">
        <v>17.3913043478261</v>
      </c>
      <c r="BN298" s="250">
        <v>9.523809523809534</v>
      </c>
      <c r="BO298" s="250">
        <v>4.999999999999982</v>
      </c>
      <c r="BP298" s="250">
        <v>5.263157894736836</v>
      </c>
      <c r="BQ298" s="251">
        <v>0</v>
      </c>
      <c r="BR298" s="252">
        <v>0</v>
      </c>
      <c r="BS298" s="252">
        <v>0.8840629728940508</v>
      </c>
      <c r="BT298" s="252">
        <v>8.653762944587085</v>
      </c>
      <c r="BU298" s="252">
        <v>4.002040020400188</v>
      </c>
      <c r="BV298" s="252">
        <v>10.29382568989479</v>
      </c>
      <c r="BW298" s="252">
        <v>4.614213022257618</v>
      </c>
      <c r="BX298" s="252">
        <v>30.00180001800017</v>
      </c>
      <c r="BY298" s="252">
        <v>158.6058419643896</v>
      </c>
      <c r="BZ298" s="252">
        <v>0</v>
      </c>
      <c r="CA298" s="253">
        <v>0</v>
      </c>
      <c r="CB298" s="250">
        <v>15.79869549533924</v>
      </c>
      <c r="CC298" s="250">
        <v>36.45233062970379</v>
      </c>
      <c r="CD298" t="s" s="116">
        <v>132</v>
      </c>
      <c r="CE298" s="254">
        <v>-6.543698358399352</v>
      </c>
      <c r="CF298" s="254">
        <v>10.92236499001694</v>
      </c>
      <c r="CG298" s="250">
        <v>62.99207994031225</v>
      </c>
      <c r="CH298" s="255">
        <v>0.67642</v>
      </c>
      <c r="CI298" s="256">
        <v>0.731818798</v>
      </c>
      <c r="CJ298" s="257">
        <v>0.7976824898200001</v>
      </c>
      <c r="CK298" s="257">
        <v>0.8694739139038002</v>
      </c>
      <c r="CL298" s="258">
        <v>0.9477265661551423</v>
      </c>
      <c r="CM298" s="256">
        <v>4.023121767878943</v>
      </c>
      <c r="CN298" s="253">
        <v>10.42259525357239</v>
      </c>
      <c r="CO298" s="259">
        <v>0.02</v>
      </c>
      <c r="CP298" s="260">
        <v>49.4</v>
      </c>
      <c r="CQ298" s="261">
        <v>-8.199999999999999</v>
      </c>
      <c r="CR298" s="260">
        <v>3.7</v>
      </c>
      <c r="CS298" s="261">
        <v>11.5</v>
      </c>
    </row>
    <row r="299" ht="11.25" customHeight="1">
      <c r="A299" t="s" s="146">
        <v>1425</v>
      </c>
      <c r="B299" t="s" s="146">
        <v>1426</v>
      </c>
      <c r="C299" t="s" s="273">
        <v>128</v>
      </c>
      <c r="D299" s="267">
        <v>5</v>
      </c>
      <c r="E299" s="85">
        <v>779</v>
      </c>
      <c r="F299" t="s" s="151">
        <v>129</v>
      </c>
      <c r="G299" t="s" s="152">
        <v>129</v>
      </c>
      <c r="H299" s="496">
        <v>23.09</v>
      </c>
      <c r="I299" s="269">
        <v>1.73235166738848</v>
      </c>
      <c r="J299" s="270">
        <v>0.09</v>
      </c>
      <c r="K299" s="270">
        <v>0.1</v>
      </c>
      <c r="L299" s="269">
        <v>11.11111111111112</v>
      </c>
      <c r="M299" s="272">
        <v>42914</v>
      </c>
      <c r="N299" s="272">
        <v>42916</v>
      </c>
      <c r="O299" s="272">
        <v>42927</v>
      </c>
      <c r="P299" t="s" s="273">
        <v>783</v>
      </c>
      <c r="Q299" s="329"/>
      <c r="R299" s="271">
        <v>0.4</v>
      </c>
      <c r="S299" s="275">
        <v>33.61344537815126</v>
      </c>
      <c r="T299" s="276">
        <v>5.06358396706128</v>
      </c>
      <c r="U299" s="269">
        <v>19.40336134453782</v>
      </c>
      <c r="V299" s="277">
        <v>12</v>
      </c>
      <c r="W299" s="268">
        <v>1.19</v>
      </c>
      <c r="X299" s="268">
        <v>2.76</v>
      </c>
      <c r="Y299" s="278">
        <v>4.93</v>
      </c>
      <c r="Z299" s="279">
        <v>1.28</v>
      </c>
      <c r="AA299" s="280">
        <v>6.2</v>
      </c>
      <c r="AB299" s="281">
        <v>8.6</v>
      </c>
      <c r="AC299" s="282">
        <v>20.72</v>
      </c>
      <c r="AD299" s="283">
        <v>26.9</v>
      </c>
      <c r="AE299" s="283">
        <v>7</v>
      </c>
      <c r="AF299" s="284">
        <v>10</v>
      </c>
      <c r="AG299" s="285">
        <v>2349</v>
      </c>
      <c r="AH299" s="286">
        <v>0.2</v>
      </c>
      <c r="AI299" s="287">
        <v>0.11</v>
      </c>
      <c r="AJ299" s="288">
        <v>2.051470535001338</v>
      </c>
      <c r="AK299" t="s" s="368">
        <v>143</v>
      </c>
      <c r="AL299" s="290">
        <v>2.857142857142869</v>
      </c>
      <c r="AM299" s="290">
        <v>53.26188647871062</v>
      </c>
      <c r="AN299" s="290">
        <v>55.18455739153598</v>
      </c>
      <c r="AO299" s="301">
        <v>-10.56840393781521</v>
      </c>
      <c r="AP299" s="510">
        <v>0.36</v>
      </c>
      <c r="AQ299" s="288">
        <v>0.35</v>
      </c>
      <c r="AR299" s="288">
        <v>0.3</v>
      </c>
      <c r="AS299" s="288">
        <v>0.1</v>
      </c>
      <c r="AT299" s="292"/>
      <c r="AU299" s="510">
        <v>0.04</v>
      </c>
      <c r="AV299" s="510">
        <v>0.04</v>
      </c>
      <c r="AW299" s="292"/>
      <c r="AX299" s="524">
        <v>0.04</v>
      </c>
      <c r="AY299" s="403">
        <v>0.225</v>
      </c>
      <c r="AZ299" s="295">
        <v>1.24</v>
      </c>
      <c r="BA299" s="295">
        <v>1.18</v>
      </c>
      <c r="BB299" s="295">
        <v>1.1</v>
      </c>
      <c r="BC299" s="295">
        <v>0.98</v>
      </c>
      <c r="BD299" s="295">
        <v>0.88</v>
      </c>
      <c r="BE299" s="295">
        <v>0.76</v>
      </c>
      <c r="BF299" s="295">
        <v>0.68</v>
      </c>
      <c r="BG299" s="295">
        <v>0.64</v>
      </c>
      <c r="BH299" s="295">
        <v>0.576</v>
      </c>
      <c r="BI299" s="296">
        <v>0.512</v>
      </c>
      <c r="BJ299" s="293">
        <v>10.003</v>
      </c>
      <c r="BK299" s="297">
        <v>2.857142857142869</v>
      </c>
      <c r="BL299" s="297">
        <v>16.66666666666667</v>
      </c>
      <c r="BM299" s="297">
        <v>200</v>
      </c>
      <c r="BN299" s="297">
        <v>150</v>
      </c>
      <c r="BO299" s="297">
        <v>0</v>
      </c>
      <c r="BP299" s="297">
        <v>0</v>
      </c>
      <c r="BQ299" s="298">
        <v>0</v>
      </c>
      <c r="BR299" s="299">
        <v>0</v>
      </c>
      <c r="BS299" s="299">
        <v>5.084745762711873</v>
      </c>
      <c r="BT299" s="299">
        <v>7.272727272727253</v>
      </c>
      <c r="BU299" s="299">
        <v>12.24489795918369</v>
      </c>
      <c r="BV299" s="299">
        <v>11.36363636363635</v>
      </c>
      <c r="BW299" s="299">
        <v>15.78947368421053</v>
      </c>
      <c r="BX299" s="299">
        <v>11.76470588235294</v>
      </c>
      <c r="BY299" s="299">
        <v>6.25</v>
      </c>
      <c r="BZ299" s="299">
        <v>11.11111111111112</v>
      </c>
      <c r="CA299" s="300">
        <v>12.5</v>
      </c>
      <c r="CB299" s="297">
        <v>27.22971220939666</v>
      </c>
      <c r="CC299" s="297">
        <v>54.90391083076229</v>
      </c>
      <c r="CD299" t="s" s="146">
        <v>132</v>
      </c>
      <c r="CE299" s="301">
        <v>37.51354771438665</v>
      </c>
      <c r="CF299" s="301">
        <v>56.91690905892446</v>
      </c>
      <c r="CG299" s="297">
        <v>59.66689075630253</v>
      </c>
      <c r="CH299" s="302">
        <v>0.39096</v>
      </c>
      <c r="CI299" s="303">
        <v>0.430056</v>
      </c>
      <c r="CJ299" s="304">
        <v>0.4601599200000001</v>
      </c>
      <c r="CK299" s="304">
        <v>0.4923711144000001</v>
      </c>
      <c r="CL299" s="305">
        <v>0.5268370924080001</v>
      </c>
      <c r="CM299" s="303">
        <v>2.300384126808</v>
      </c>
      <c r="CN299" s="300">
        <v>9.96268569427458</v>
      </c>
      <c r="CO299" s="306">
        <v>1.16</v>
      </c>
      <c r="CP299" s="307">
        <v>23.2</v>
      </c>
      <c r="CQ299" s="308">
        <v>-10.6</v>
      </c>
      <c r="CR299" s="307">
        <v>2.9</v>
      </c>
      <c r="CS299" s="308">
        <v>0</v>
      </c>
    </row>
    <row r="300" ht="11.25" customHeight="1">
      <c r="A300" t="s" s="110">
        <v>716</v>
      </c>
      <c r="B300" t="s" s="110">
        <v>717</v>
      </c>
      <c r="C300" t="s" s="110">
        <v>128</v>
      </c>
      <c r="D300" s="174">
        <v>22</v>
      </c>
      <c r="E300" s="219">
        <v>147</v>
      </c>
      <c r="F300" t="s" s="118">
        <v>55</v>
      </c>
      <c r="G300" t="s" s="113">
        <v>55</v>
      </c>
      <c r="H300" s="176">
        <v>31.55</v>
      </c>
      <c r="I300" s="177">
        <v>1.901743264659271</v>
      </c>
      <c r="J300" s="178">
        <v>0.14</v>
      </c>
      <c r="K300" s="178">
        <v>0.15</v>
      </c>
      <c r="L300" s="177">
        <v>7.14285714285714</v>
      </c>
      <c r="M300" s="179">
        <v>43018</v>
      </c>
      <c r="N300" s="179">
        <v>43019</v>
      </c>
      <c r="O300" s="179">
        <v>43028</v>
      </c>
      <c r="P300" t="s" s="173">
        <v>274</v>
      </c>
      <c r="Q300" s="492"/>
      <c r="R300" s="180">
        <v>0.6</v>
      </c>
      <c r="S300" s="181">
        <v>40.81632653061224</v>
      </c>
      <c r="T300" s="182">
        <v>48.119989765402</v>
      </c>
      <c r="U300" s="177">
        <v>21.46258503401361</v>
      </c>
      <c r="V300" s="183">
        <v>12</v>
      </c>
      <c r="W300" s="176">
        <v>1.47</v>
      </c>
      <c r="X300" s="176">
        <v>3.06</v>
      </c>
      <c r="Y300" s="184">
        <v>6.85</v>
      </c>
      <c r="Z300" s="185">
        <v>2.3</v>
      </c>
      <c r="AA300" s="186">
        <v>10.7</v>
      </c>
      <c r="AB300" s="187">
        <v>9.699999999999999</v>
      </c>
      <c r="AC300" s="188">
        <v>16.71</v>
      </c>
      <c r="AD300" s="189">
        <v>6.5</v>
      </c>
      <c r="AE300" s="189">
        <v>7</v>
      </c>
      <c r="AF300" s="190">
        <v>3</v>
      </c>
      <c r="AG300" s="191">
        <v>759</v>
      </c>
      <c r="AH300" s="192">
        <v>1.1</v>
      </c>
      <c r="AI300" s="193">
        <v>1.25</v>
      </c>
      <c r="AJ300" s="194">
        <v>0.9882200845701811</v>
      </c>
      <c r="AK300" s="195">
        <v>0.6151216153296477</v>
      </c>
      <c r="AL300" s="196">
        <v>5.194805194805197</v>
      </c>
      <c r="AM300" s="196">
        <v>6.353462775678054</v>
      </c>
      <c r="AN300" s="196">
        <v>6.423430549706177</v>
      </c>
      <c r="AO300" s="197">
        <v>10.44253752367947</v>
      </c>
      <c r="AP300" s="194">
        <v>0.54</v>
      </c>
      <c r="AQ300" s="194">
        <v>0.5133333333333333</v>
      </c>
      <c r="AR300" s="194">
        <v>0.4711066666666667</v>
      </c>
      <c r="AS300" s="194">
        <v>0.4488888888888889</v>
      </c>
      <c r="AT300" s="199"/>
      <c r="AU300" s="194">
        <v>0.4177777777777777</v>
      </c>
      <c r="AV300" s="194">
        <v>0.3955555555555556</v>
      </c>
      <c r="AW300" s="199"/>
      <c r="AX300" s="200">
        <v>0.3644444444444444</v>
      </c>
      <c r="AY300" s="201">
        <v>0.3288888888888889</v>
      </c>
      <c r="AZ300" s="202">
        <v>0.28</v>
      </c>
      <c r="BA300" s="202">
        <v>0.2522222222222222</v>
      </c>
      <c r="BB300" s="202">
        <v>0.2</v>
      </c>
      <c r="BC300" s="202">
        <v>0.1866666666666667</v>
      </c>
      <c r="BD300" s="202">
        <v>0.16</v>
      </c>
      <c r="BE300" s="202">
        <v>0.1511111111111111</v>
      </c>
      <c r="BF300" s="202">
        <v>0.1274044444444445</v>
      </c>
      <c r="BG300" s="202">
        <v>0.1125866666666667</v>
      </c>
      <c r="BH300" s="202">
        <v>0.1007466666666667</v>
      </c>
      <c r="BI300" s="314">
        <v>0.04444444444444445</v>
      </c>
      <c r="BJ300" s="200">
        <v>5.095177777777778</v>
      </c>
      <c r="BK300" s="205">
        <v>5.194805194805197</v>
      </c>
      <c r="BL300" s="205">
        <v>8.963292106529286</v>
      </c>
      <c r="BM300" s="205">
        <v>4.949504950495065</v>
      </c>
      <c r="BN300" s="205">
        <v>7.446808510638303</v>
      </c>
      <c r="BO300" s="205">
        <v>5.617977528089857</v>
      </c>
      <c r="BP300" s="205">
        <v>8.536585365853689</v>
      </c>
      <c r="BQ300" s="206">
        <v>10.81081081081079</v>
      </c>
      <c r="BR300" s="207">
        <v>17.46031746031744</v>
      </c>
      <c r="BS300" s="207">
        <v>11.01321585903083</v>
      </c>
      <c r="BT300" s="207">
        <v>26.11111111111111</v>
      </c>
      <c r="BU300" s="207">
        <v>7.14285714285714</v>
      </c>
      <c r="BV300" s="207">
        <v>16.66666666666667</v>
      </c>
      <c r="BW300" s="207">
        <v>5.882352941176472</v>
      </c>
      <c r="BX300" s="207">
        <v>18.60740947463892</v>
      </c>
      <c r="BY300" s="207">
        <v>13.16121901152694</v>
      </c>
      <c r="BZ300" s="207">
        <v>11.75224986765484</v>
      </c>
      <c r="CA300" s="208">
        <v>126.68</v>
      </c>
      <c r="CB300" s="205">
        <v>17.99983435307074</v>
      </c>
      <c r="CC300" s="205">
        <v>27.73554130456951</v>
      </c>
      <c r="CD300" t="s" s="110">
        <v>132</v>
      </c>
      <c r="CE300" s="209">
        <v>-13.13741121964816</v>
      </c>
      <c r="CF300" s="209">
        <v>8.325173814365447</v>
      </c>
      <c r="CG300" s="205">
        <v>69.3493866750607</v>
      </c>
      <c r="CH300" s="315">
        <v>0.59238</v>
      </c>
      <c r="CI300" s="211">
        <v>0.651618</v>
      </c>
      <c r="CJ300" s="212">
        <v>0.69723126</v>
      </c>
      <c r="CK300" s="212">
        <v>0.7460374482000001</v>
      </c>
      <c r="CL300" s="210">
        <v>0.7982600695740001</v>
      </c>
      <c r="CM300" s="211">
        <v>3.485526777774</v>
      </c>
      <c r="CN300" s="208">
        <v>11.04762845570206</v>
      </c>
      <c r="CO300" s="213">
        <v>0.8100000000000001</v>
      </c>
      <c r="CP300" s="214">
        <v>49.5</v>
      </c>
      <c r="CQ300" s="215">
        <v>-5.8</v>
      </c>
      <c r="CR300" s="214">
        <v>8</v>
      </c>
      <c r="CS300" s="215">
        <v>13</v>
      </c>
    </row>
    <row r="301" ht="11.25" customHeight="1">
      <c r="A301" t="s" s="227">
        <v>1427</v>
      </c>
      <c r="B301" t="s" s="116">
        <v>1428</v>
      </c>
      <c r="C301" t="s" s="227">
        <v>128</v>
      </c>
      <c r="D301" s="218">
        <v>6</v>
      </c>
      <c r="E301" s="85">
        <v>643</v>
      </c>
      <c r="F301" t="s" s="220">
        <v>129</v>
      </c>
      <c r="G301" t="s" s="221">
        <v>129</v>
      </c>
      <c r="H301" s="493">
        <v>97.40000000000001</v>
      </c>
      <c r="I301" s="223">
        <v>0.6981519507186859</v>
      </c>
      <c r="J301" s="224">
        <v>0.16</v>
      </c>
      <c r="K301" s="224">
        <v>0.17</v>
      </c>
      <c r="L301" s="223">
        <v>6.25</v>
      </c>
      <c r="M301" s="226">
        <v>42850</v>
      </c>
      <c r="N301" s="226">
        <v>42852</v>
      </c>
      <c r="O301" s="226">
        <v>42866</v>
      </c>
      <c r="P301" t="s" s="227">
        <v>557</v>
      </c>
      <c r="Q301" s="316"/>
      <c r="R301" s="225">
        <v>0.68</v>
      </c>
      <c r="S301" s="228">
        <v>16.0377358490566</v>
      </c>
      <c r="T301" s="229">
        <v>57.83386961714791</v>
      </c>
      <c r="U301" s="223">
        <v>22.97169811320755</v>
      </c>
      <c r="V301" s="230">
        <v>12</v>
      </c>
      <c r="W301" s="222">
        <v>4.24</v>
      </c>
      <c r="X301" s="222">
        <v>1.82</v>
      </c>
      <c r="Y301" s="231">
        <v>6.6</v>
      </c>
      <c r="Z301" s="232">
        <v>2.44</v>
      </c>
      <c r="AA301" s="233">
        <v>10.6</v>
      </c>
      <c r="AB301" s="234">
        <v>23.3</v>
      </c>
      <c r="AC301" s="235">
        <v>14.64</v>
      </c>
      <c r="AD301" s="236">
        <v>8</v>
      </c>
      <c r="AE301" s="236">
        <v>12.59</v>
      </c>
      <c r="AF301" s="237">
        <v>20</v>
      </c>
      <c r="AG301" s="238">
        <v>15359</v>
      </c>
      <c r="AH301" s="239">
        <v>0.4</v>
      </c>
      <c r="AI301" s="240">
        <v>0.27</v>
      </c>
      <c r="AJ301" t="s" s="265">
        <v>143</v>
      </c>
      <c r="AK301" t="s" s="265">
        <v>143</v>
      </c>
      <c r="AL301" s="243">
        <v>6.779661016949157</v>
      </c>
      <c r="AM301" s="243">
        <v>11.0523038244577</v>
      </c>
      <c r="AN301" t="s" s="265">
        <v>143</v>
      </c>
      <c r="AO301" t="s" s="265">
        <v>143</v>
      </c>
      <c r="AP301" s="241">
        <v>0.63</v>
      </c>
      <c r="AQ301" s="241">
        <v>0.59</v>
      </c>
      <c r="AR301" s="241">
        <v>0.54</v>
      </c>
      <c r="AS301" s="241">
        <v>0.46</v>
      </c>
      <c r="AT301" s="245"/>
      <c r="AU301" s="241">
        <v>0.2</v>
      </c>
      <c r="AV301" s="321">
        <v>0</v>
      </c>
      <c r="AW301" s="245"/>
      <c r="AX301" s="583">
        <v>0</v>
      </c>
      <c r="AY301" s="394">
        <v>0</v>
      </c>
      <c r="AZ301" s="317">
        <v>0</v>
      </c>
      <c r="BA301" s="317">
        <v>0</v>
      </c>
      <c r="BB301" s="317">
        <v>0</v>
      </c>
      <c r="BC301" s="317">
        <v>0</v>
      </c>
      <c r="BD301" s="317">
        <v>0</v>
      </c>
      <c r="BE301" s="317">
        <v>0</v>
      </c>
      <c r="BF301" s="317">
        <v>0</v>
      </c>
      <c r="BG301" s="317">
        <v>0</v>
      </c>
      <c r="BH301" s="317">
        <v>0</v>
      </c>
      <c r="BI301" s="401">
        <v>0</v>
      </c>
      <c r="BJ301" s="246">
        <v>2.42</v>
      </c>
      <c r="BK301" s="250">
        <v>6.779661016949157</v>
      </c>
      <c r="BL301" s="250">
        <v>9.259259259259256</v>
      </c>
      <c r="BM301" s="250">
        <v>17.3913043478261</v>
      </c>
      <c r="BN301" s="250">
        <v>130</v>
      </c>
      <c r="BO301" s="250">
        <v>0</v>
      </c>
      <c r="BP301" s="250">
        <v>0</v>
      </c>
      <c r="BQ301" s="251">
        <v>0</v>
      </c>
      <c r="BR301" s="252">
        <v>0</v>
      </c>
      <c r="BS301" s="252">
        <v>0</v>
      </c>
      <c r="BT301" s="252">
        <v>0</v>
      </c>
      <c r="BU301" s="252">
        <v>0</v>
      </c>
      <c r="BV301" s="252">
        <v>0</v>
      </c>
      <c r="BW301" s="252">
        <v>0</v>
      </c>
      <c r="BX301" s="252">
        <v>0</v>
      </c>
      <c r="BY301" s="252">
        <v>0</v>
      </c>
      <c r="BZ301" s="252">
        <v>0</v>
      </c>
      <c r="CA301" s="253">
        <v>0</v>
      </c>
      <c r="CB301" s="250">
        <v>9.613542624943205</v>
      </c>
      <c r="CC301" s="250">
        <v>30.45054980844926</v>
      </c>
      <c r="CD301" t="s" s="116">
        <v>132</v>
      </c>
      <c r="CE301" t="s" s="402">
        <v>143</v>
      </c>
      <c r="CF301" t="s" s="402">
        <v>143</v>
      </c>
      <c r="CG301" s="250">
        <v>61.33065842471977</v>
      </c>
      <c r="CH301" s="255">
        <v>0.6930000000000001</v>
      </c>
      <c r="CI301" s="256">
        <v>0.7623000000000001</v>
      </c>
      <c r="CJ301" s="257">
        <v>0.8385300000000002</v>
      </c>
      <c r="CK301" s="257">
        <v>0.9223830000000003</v>
      </c>
      <c r="CL301" s="258">
        <v>1.0146213</v>
      </c>
      <c r="CM301" s="256">
        <v>4.230834300000001</v>
      </c>
      <c r="CN301" s="253">
        <v>4.343772381930186</v>
      </c>
      <c r="CO301" s="259">
        <v>1.01</v>
      </c>
      <c r="CP301" s="260">
        <v>34.5</v>
      </c>
      <c r="CQ301" s="261">
        <v>-7.7</v>
      </c>
      <c r="CR301" s="260">
        <v>-1.7</v>
      </c>
      <c r="CS301" s="261">
        <v>0.8</v>
      </c>
    </row>
    <row r="302" ht="11.25" customHeight="1">
      <c r="A302" t="s" s="227">
        <v>718</v>
      </c>
      <c r="B302" t="s" s="116">
        <v>719</v>
      </c>
      <c r="C302" t="s" s="116">
        <v>128</v>
      </c>
      <c r="D302" s="218">
        <v>16</v>
      </c>
      <c r="E302" s="219">
        <v>187</v>
      </c>
      <c r="F302" t="s" s="220">
        <v>129</v>
      </c>
      <c r="G302" t="s" s="221">
        <v>129</v>
      </c>
      <c r="H302" s="344">
        <v>40.5</v>
      </c>
      <c r="I302" s="223">
        <v>2.864197530864197</v>
      </c>
      <c r="J302" s="318">
        <v>0.28</v>
      </c>
      <c r="K302" s="318">
        <v>0.29</v>
      </c>
      <c r="L302" s="223">
        <v>3.571428571428559</v>
      </c>
      <c r="M302" s="226">
        <v>42794</v>
      </c>
      <c r="N302" s="226">
        <v>42796</v>
      </c>
      <c r="O302" s="226">
        <v>42810</v>
      </c>
      <c r="P302" t="s" s="227">
        <v>720</v>
      </c>
      <c r="Q302" s="316"/>
      <c r="R302" s="225">
        <v>1.16</v>
      </c>
      <c r="S302" s="228">
        <v>31.86813186813187</v>
      </c>
      <c r="T302" s="229">
        <v>-32.91796067500631</v>
      </c>
      <c r="U302" s="223">
        <v>11.12637362637363</v>
      </c>
      <c r="V302" s="230">
        <v>3</v>
      </c>
      <c r="W302" s="344">
        <v>3.64</v>
      </c>
      <c r="X302" t="s" s="348">
        <v>143</v>
      </c>
      <c r="Y302" s="504">
        <v>1.41</v>
      </c>
      <c r="Z302" s="346">
        <v>0.91</v>
      </c>
      <c r="AA302" t="s" s="349">
        <v>143</v>
      </c>
      <c r="AB302" t="s" s="345">
        <v>143</v>
      </c>
      <c r="AC302" t="s" s="349">
        <v>143</v>
      </c>
      <c r="AD302" t="s" s="348">
        <v>143</v>
      </c>
      <c r="AE302" t="s" s="348">
        <v>143</v>
      </c>
      <c r="AF302" s="237">
        <v>0</v>
      </c>
      <c r="AG302" s="350">
        <v>17</v>
      </c>
      <c r="AH302" t="s" s="348">
        <v>143</v>
      </c>
      <c r="AI302" t="s" s="348">
        <v>143</v>
      </c>
      <c r="AJ302" t="s" s="265">
        <v>143</v>
      </c>
      <c r="AK302" s="242">
        <v>0.671989502095615</v>
      </c>
      <c r="AL302" s="243">
        <v>5.454545454545445</v>
      </c>
      <c r="AM302" s="243">
        <v>5.071757449858016</v>
      </c>
      <c r="AN302" s="243">
        <v>5.206626739843068</v>
      </c>
      <c r="AO302" s="244">
        <v>7.74807749764852</v>
      </c>
      <c r="AP302" s="321">
        <v>1.16</v>
      </c>
      <c r="AQ302" s="241">
        <v>1.1</v>
      </c>
      <c r="AR302" s="241">
        <v>1.05</v>
      </c>
      <c r="AS302" s="241">
        <v>1</v>
      </c>
      <c r="AT302" s="245"/>
      <c r="AU302" s="241">
        <v>0.95</v>
      </c>
      <c r="AV302" s="241">
        <v>0.9</v>
      </c>
      <c r="AW302" s="245"/>
      <c r="AX302" s="246">
        <v>0.85</v>
      </c>
      <c r="AY302" s="247">
        <v>0.8</v>
      </c>
      <c r="AZ302" s="248">
        <v>0.75</v>
      </c>
      <c r="BA302" s="248">
        <v>0.65</v>
      </c>
      <c r="BB302" s="248">
        <v>0.55</v>
      </c>
      <c r="BC302" s="248">
        <v>0.5</v>
      </c>
      <c r="BD302" s="248">
        <v>0.43</v>
      </c>
      <c r="BE302" s="248">
        <v>0.4</v>
      </c>
      <c r="BF302" s="248">
        <v>0.34</v>
      </c>
      <c r="BG302" s="248">
        <v>0.33</v>
      </c>
      <c r="BH302" s="317">
        <v>0</v>
      </c>
      <c r="BI302" s="249">
        <v>0.31</v>
      </c>
      <c r="BJ302" s="246">
        <v>12.07</v>
      </c>
      <c r="BK302" s="250">
        <v>5.454545454545445</v>
      </c>
      <c r="BL302" s="250">
        <v>4.761904761904767</v>
      </c>
      <c r="BM302" s="250">
        <v>5</v>
      </c>
      <c r="BN302" s="250">
        <v>5.263157894736836</v>
      </c>
      <c r="BO302" s="250">
        <v>5.555555555555558</v>
      </c>
      <c r="BP302" s="250">
        <v>5.882352941176472</v>
      </c>
      <c r="BQ302" s="251">
        <v>6.25</v>
      </c>
      <c r="BR302" s="252">
        <v>6.666666666666665</v>
      </c>
      <c r="BS302" s="252">
        <v>15.38461538461537</v>
      </c>
      <c r="BT302" s="252">
        <v>18.18181818181817</v>
      </c>
      <c r="BU302" s="252">
        <v>10</v>
      </c>
      <c r="BV302" s="252">
        <v>16.27906976744187</v>
      </c>
      <c r="BW302" s="252">
        <v>7.5</v>
      </c>
      <c r="BX302" s="252">
        <v>17.64705882352942</v>
      </c>
      <c r="BY302" s="252">
        <v>3.030303030303028</v>
      </c>
      <c r="BZ302" s="252">
        <v>0</v>
      </c>
      <c r="CA302" s="253">
        <v>0</v>
      </c>
      <c r="CB302" s="250">
        <v>7.815120497781978</v>
      </c>
      <c r="CC302" s="250">
        <v>5.556831759663717</v>
      </c>
      <c r="CD302" t="s" s="116">
        <v>132</v>
      </c>
      <c r="CE302" s="254">
        <v>-3.055549355666361</v>
      </c>
      <c r="CF302" s="254">
        <v>8.070824270707265</v>
      </c>
      <c r="CG302" s="250">
        <v>50.54432755610225</v>
      </c>
      <c r="CH302" s="255">
        <v>1.1948</v>
      </c>
      <c r="CI302" s="256">
        <v>1.230644</v>
      </c>
      <c r="CJ302" s="257">
        <v>1.26756332</v>
      </c>
      <c r="CK302" s="257">
        <v>1.3055902196</v>
      </c>
      <c r="CL302" s="258">
        <v>1.344757926188</v>
      </c>
      <c r="CM302" s="256">
        <v>6.343355465787999</v>
      </c>
      <c r="CN302" s="253">
        <v>15.66260608836543</v>
      </c>
      <c r="CO302" t="s" s="348">
        <v>143</v>
      </c>
      <c r="CP302" t="s" s="345">
        <v>143</v>
      </c>
      <c r="CQ302" s="553">
        <v>-4.1</v>
      </c>
      <c r="CR302" s="351">
        <v>-1.3</v>
      </c>
      <c r="CS302" s="352">
        <v>-1.1</v>
      </c>
    </row>
    <row r="303" ht="11.25" customHeight="1">
      <c r="A303" t="s" s="227">
        <v>1429</v>
      </c>
      <c r="B303" t="s" s="116">
        <v>1430</v>
      </c>
      <c r="C303" t="s" s="227">
        <v>1181</v>
      </c>
      <c r="D303" s="218">
        <v>7</v>
      </c>
      <c r="E303" s="85">
        <v>560</v>
      </c>
      <c r="F303" t="s" s="220">
        <v>129</v>
      </c>
      <c r="G303" t="s" s="221">
        <v>129</v>
      </c>
      <c r="H303" s="493">
        <v>50.27</v>
      </c>
      <c r="I303" s="223">
        <v>1.75054704595186</v>
      </c>
      <c r="J303" s="224">
        <v>0.2</v>
      </c>
      <c r="K303" s="224">
        <v>0.22</v>
      </c>
      <c r="L303" s="223">
        <v>9.999999999999986</v>
      </c>
      <c r="M303" s="226">
        <v>42999</v>
      </c>
      <c r="N303" s="226">
        <v>43000</v>
      </c>
      <c r="O303" s="226">
        <v>43014</v>
      </c>
      <c r="P303" t="s" s="227">
        <v>710</v>
      </c>
      <c r="Q303" s="316"/>
      <c r="R303" s="225">
        <v>0.88</v>
      </c>
      <c r="S303" s="228">
        <v>27.67295597484277</v>
      </c>
      <c r="T303" s="229">
        <v>8.319802412527633</v>
      </c>
      <c r="U303" s="223">
        <v>15.80817610062893</v>
      </c>
      <c r="V303" s="230">
        <v>6</v>
      </c>
      <c r="W303" s="222">
        <v>3.18</v>
      </c>
      <c r="X303" t="s" s="399">
        <v>143</v>
      </c>
      <c r="Y303" s="231">
        <v>0.83</v>
      </c>
      <c r="Z303" s="232">
        <v>1.67</v>
      </c>
      <c r="AA303" s="233">
        <v>11.1</v>
      </c>
      <c r="AB303" s="234">
        <v>-3.4</v>
      </c>
      <c r="AC303" t="s" s="422">
        <v>143</v>
      </c>
      <c r="AD303" s="236">
        <v>10.1</v>
      </c>
      <c r="AE303" t="s" s="416">
        <v>143</v>
      </c>
      <c r="AF303" s="237">
        <v>1</v>
      </c>
      <c r="AG303" s="238">
        <v>396</v>
      </c>
      <c r="AH303" s="626">
        <v>4.7</v>
      </c>
      <c r="AI303" s="240">
        <v>0</v>
      </c>
      <c r="AJ303" s="241">
        <v>1.771091041445533</v>
      </c>
      <c r="AK303" s="242">
        <v>4.981078979287041</v>
      </c>
      <c r="AL303" s="243">
        <v>2.77777777777779</v>
      </c>
      <c r="AM303" s="243">
        <v>7.240827497169455</v>
      </c>
      <c r="AN303" s="243">
        <v>17.88801951859988</v>
      </c>
      <c r="AO303" s="244">
        <v>3.591193713848773</v>
      </c>
      <c r="AP303" s="241">
        <v>0.74</v>
      </c>
      <c r="AQ303" s="321">
        <v>0.72</v>
      </c>
      <c r="AR303" s="241">
        <v>0.63</v>
      </c>
      <c r="AS303" s="321">
        <v>0.6</v>
      </c>
      <c r="AT303" s="245"/>
      <c r="AU303" s="241">
        <v>0.5</v>
      </c>
      <c r="AV303" s="241">
        <v>0.325</v>
      </c>
      <c r="AW303" s="245"/>
      <c r="AX303" s="583">
        <v>0.225</v>
      </c>
      <c r="AY303" s="394">
        <v>0.28</v>
      </c>
      <c r="AZ303" s="317">
        <v>0.52</v>
      </c>
      <c r="BA303" s="317">
        <v>0.52</v>
      </c>
      <c r="BB303" s="317">
        <v>0.52</v>
      </c>
      <c r="BC303" s="317">
        <v>0.52</v>
      </c>
      <c r="BD303" s="317">
        <v>0.52</v>
      </c>
      <c r="BE303" s="317">
        <v>0.52</v>
      </c>
      <c r="BF303" s="317">
        <v>0.52</v>
      </c>
      <c r="BG303" s="317">
        <v>0.52</v>
      </c>
      <c r="BH303" s="317">
        <v>0.52</v>
      </c>
      <c r="BI303" s="249">
        <v>0.5</v>
      </c>
      <c r="BJ303" s="246">
        <v>9.199999999999999</v>
      </c>
      <c r="BK303" s="250">
        <v>2.77777777777779</v>
      </c>
      <c r="BL303" s="250">
        <v>14.28571428571428</v>
      </c>
      <c r="BM303" s="250">
        <v>5</v>
      </c>
      <c r="BN303" s="250">
        <v>20</v>
      </c>
      <c r="BO303" s="250">
        <v>53.84615384615383</v>
      </c>
      <c r="BP303" s="250">
        <v>44.44444444444444</v>
      </c>
      <c r="BQ303" s="251">
        <v>0</v>
      </c>
      <c r="BR303" s="252">
        <v>0</v>
      </c>
      <c r="BS303" s="252">
        <v>0</v>
      </c>
      <c r="BT303" s="252">
        <v>0</v>
      </c>
      <c r="BU303" s="252">
        <v>0</v>
      </c>
      <c r="BV303" s="252">
        <v>0</v>
      </c>
      <c r="BW303" s="252">
        <v>0</v>
      </c>
      <c r="BX303" s="252">
        <v>0</v>
      </c>
      <c r="BY303" s="252">
        <v>0</v>
      </c>
      <c r="BZ303" s="252">
        <v>0</v>
      </c>
      <c r="CA303" s="253">
        <v>4</v>
      </c>
      <c r="CB303" s="250">
        <v>8.491417079652374</v>
      </c>
      <c r="CC303" s="250">
        <v>15.90734905944669</v>
      </c>
      <c r="CD303" t="s" s="116">
        <v>302</v>
      </c>
      <c r="CE303" s="254">
        <v>3.830390463922811</v>
      </c>
      <c r="CF303" s="254">
        <v>19.63856656455174</v>
      </c>
      <c r="CG303" s="250">
        <v>49.40249482667701</v>
      </c>
      <c r="CH303" s="255">
        <v>0.7474</v>
      </c>
      <c r="CI303" s="256">
        <v>0.769822</v>
      </c>
      <c r="CJ303" s="257">
        <v>0.7929166600000001</v>
      </c>
      <c r="CK303" s="257">
        <v>0.8167041598000001</v>
      </c>
      <c r="CL303" s="258">
        <v>0.8412052845940001</v>
      </c>
      <c r="CM303" s="256">
        <v>3.968048104394</v>
      </c>
      <c r="CN303" s="253">
        <v>7.893471462888401</v>
      </c>
      <c r="CO303" s="259">
        <v>2.06</v>
      </c>
      <c r="CP303" s="260">
        <v>25.4</v>
      </c>
      <c r="CQ303" s="261">
        <v>-20.2</v>
      </c>
      <c r="CR303" s="260">
        <v>4.9</v>
      </c>
      <c r="CS303" s="261">
        <v>-2</v>
      </c>
    </row>
    <row r="304" ht="11.25" customHeight="1">
      <c r="A304" t="s" s="146">
        <v>1431</v>
      </c>
      <c r="B304" t="s" s="146">
        <v>1432</v>
      </c>
      <c r="C304" t="s" s="273">
        <v>1433</v>
      </c>
      <c r="D304" s="267">
        <v>7</v>
      </c>
      <c r="E304" s="85">
        <v>473</v>
      </c>
      <c r="F304" t="s" s="151">
        <v>129</v>
      </c>
      <c r="G304" t="s" s="152">
        <v>129</v>
      </c>
      <c r="H304" s="496">
        <v>46.82</v>
      </c>
      <c r="I304" s="269">
        <v>1.281503630926954</v>
      </c>
      <c r="J304" s="270">
        <v>0.12</v>
      </c>
      <c r="K304" s="270">
        <v>0.15</v>
      </c>
      <c r="L304" s="269">
        <v>25</v>
      </c>
      <c r="M304" s="272">
        <v>42788</v>
      </c>
      <c r="N304" s="272">
        <v>42790</v>
      </c>
      <c r="O304" s="272">
        <v>42804</v>
      </c>
      <c r="P304" t="s" s="273">
        <v>363</v>
      </c>
      <c r="Q304" s="329"/>
      <c r="R304" s="271">
        <v>0.6</v>
      </c>
      <c r="S304" s="275">
        <v>37.97468354430379</v>
      </c>
      <c r="T304" s="276">
        <v>117.7444792132469</v>
      </c>
      <c r="U304" s="269">
        <v>29.63291139240506</v>
      </c>
      <c r="V304" s="277">
        <v>12</v>
      </c>
      <c r="W304" s="268">
        <v>1.58</v>
      </c>
      <c r="X304" s="268">
        <v>1.86</v>
      </c>
      <c r="Y304" s="278">
        <v>3.65</v>
      </c>
      <c r="Z304" s="279">
        <v>3.6</v>
      </c>
      <c r="AA304" s="280">
        <v>12.2</v>
      </c>
      <c r="AB304" s="281">
        <v>-29.9</v>
      </c>
      <c r="AC304" s="282">
        <v>12.37</v>
      </c>
      <c r="AD304" s="283">
        <v>-2.8</v>
      </c>
      <c r="AE304" s="283">
        <v>15.95</v>
      </c>
      <c r="AF304" s="284">
        <v>8</v>
      </c>
      <c r="AG304" s="285">
        <v>6499</v>
      </c>
      <c r="AH304" s="286">
        <v>1</v>
      </c>
      <c r="AI304" s="287">
        <v>0.28</v>
      </c>
      <c r="AJ304" t="s" s="368">
        <v>143</v>
      </c>
      <c r="AK304" t="s" s="368">
        <v>143</v>
      </c>
      <c r="AL304" s="290">
        <v>9.090909090909083</v>
      </c>
      <c r="AM304" s="290">
        <v>10.06424162982089</v>
      </c>
      <c r="AN304" s="290">
        <v>14.86983549970351</v>
      </c>
      <c r="AO304" t="s" s="368">
        <v>143</v>
      </c>
      <c r="AP304" s="288">
        <v>0.48</v>
      </c>
      <c r="AQ304" s="288">
        <v>0.44</v>
      </c>
      <c r="AR304" s="288">
        <v>0.4</v>
      </c>
      <c r="AS304" s="288">
        <v>0.36</v>
      </c>
      <c r="AT304" s="292"/>
      <c r="AU304" s="288">
        <v>0.28</v>
      </c>
      <c r="AV304" s="288">
        <v>0.24</v>
      </c>
      <c r="AW304" s="292"/>
      <c r="AX304" s="524">
        <v>0</v>
      </c>
      <c r="AY304" s="403">
        <v>0</v>
      </c>
      <c r="AZ304" s="426">
        <v>0</v>
      </c>
      <c r="BA304" s="426">
        <v>0</v>
      </c>
      <c r="BB304" s="426">
        <v>0</v>
      </c>
      <c r="BC304" s="426">
        <v>0</v>
      </c>
      <c r="BD304" s="426">
        <v>0</v>
      </c>
      <c r="BE304" s="426">
        <v>0</v>
      </c>
      <c r="BF304" s="426">
        <v>0</v>
      </c>
      <c r="BG304" s="426">
        <v>0</v>
      </c>
      <c r="BH304" s="426">
        <v>0</v>
      </c>
      <c r="BI304" s="494">
        <v>0</v>
      </c>
      <c r="BJ304" s="293">
        <v>2.2</v>
      </c>
      <c r="BK304" s="297">
        <v>9.090909090909083</v>
      </c>
      <c r="BL304" s="297">
        <v>9.999999999999986</v>
      </c>
      <c r="BM304" s="297">
        <v>11.11111111111112</v>
      </c>
      <c r="BN304" s="297">
        <v>28.57142857142856</v>
      </c>
      <c r="BO304" s="297">
        <v>16.66666666666667</v>
      </c>
      <c r="BP304" s="297">
        <v>0</v>
      </c>
      <c r="BQ304" s="298">
        <v>0</v>
      </c>
      <c r="BR304" s="299">
        <v>0</v>
      </c>
      <c r="BS304" s="299">
        <v>0</v>
      </c>
      <c r="BT304" s="299">
        <v>0</v>
      </c>
      <c r="BU304" s="299">
        <v>0</v>
      </c>
      <c r="BV304" s="299">
        <v>0</v>
      </c>
      <c r="BW304" s="299">
        <v>0</v>
      </c>
      <c r="BX304" s="299">
        <v>0</v>
      </c>
      <c r="BY304" s="299">
        <v>0</v>
      </c>
      <c r="BZ304" s="299">
        <v>0</v>
      </c>
      <c r="CA304" s="300">
        <v>0</v>
      </c>
      <c r="CB304" s="297">
        <v>4.437653849418554</v>
      </c>
      <c r="CC304" s="297">
        <v>7.916582031070062</v>
      </c>
      <c r="CD304" t="s" s="146">
        <v>137</v>
      </c>
      <c r="CE304" s="301">
        <v>-13.4815722617746</v>
      </c>
      <c r="CF304" s="301">
        <v>16.15133913063046</v>
      </c>
      <c r="CG304" s="297">
        <v>58.66352197649292</v>
      </c>
      <c r="CH304" s="302">
        <v>0.4848</v>
      </c>
      <c r="CI304" s="303">
        <v>0.5332800000000001</v>
      </c>
      <c r="CJ304" s="304">
        <v>0.5866080000000001</v>
      </c>
      <c r="CK304" s="304">
        <v>0.6452688000000002</v>
      </c>
      <c r="CL304" s="305">
        <v>0.7097956800000003</v>
      </c>
      <c r="CM304" s="303">
        <v>2.959752480000001</v>
      </c>
      <c r="CN304" s="300">
        <v>6.321555916275097</v>
      </c>
      <c r="CO304" s="306">
        <v>0.6</v>
      </c>
      <c r="CP304" s="307">
        <v>47.2</v>
      </c>
      <c r="CQ304" s="308">
        <v>-2.6</v>
      </c>
      <c r="CR304" s="307">
        <v>15.4</v>
      </c>
      <c r="CS304" s="308">
        <v>24.8</v>
      </c>
    </row>
    <row r="305" ht="11.25" customHeight="1">
      <c r="A305" t="s" s="173">
        <v>721</v>
      </c>
      <c r="B305" t="s" s="110">
        <v>722</v>
      </c>
      <c r="C305" t="s" s="110">
        <v>313</v>
      </c>
      <c r="D305" s="174">
        <v>16</v>
      </c>
      <c r="E305" s="219">
        <v>190</v>
      </c>
      <c r="F305" t="s" s="118">
        <v>55</v>
      </c>
      <c r="G305" t="s" s="113">
        <v>141</v>
      </c>
      <c r="H305" s="495">
        <v>19.03</v>
      </c>
      <c r="I305" s="177">
        <v>3.573305307409354</v>
      </c>
      <c r="J305" s="311">
        <v>0.16</v>
      </c>
      <c r="K305" s="311">
        <v>0.17</v>
      </c>
      <c r="L305" s="177">
        <v>6.25</v>
      </c>
      <c r="M305" s="179">
        <v>42893</v>
      </c>
      <c r="N305" s="179">
        <v>42895</v>
      </c>
      <c r="O305" s="179">
        <v>42909</v>
      </c>
      <c r="P305" t="s" s="173">
        <v>723</v>
      </c>
      <c r="Q305" s="375"/>
      <c r="R305" s="180">
        <v>0.68</v>
      </c>
      <c r="S305" s="181">
        <v>89.47368421052632</v>
      </c>
      <c r="T305" s="182">
        <v>87.23050808534045</v>
      </c>
      <c r="U305" s="177">
        <v>25.03947368421053</v>
      </c>
      <c r="V305" s="183">
        <v>12</v>
      </c>
      <c r="W305" s="176">
        <v>0.76</v>
      </c>
      <c r="X305" s="176">
        <v>16.8</v>
      </c>
      <c r="Y305" s="184">
        <v>1.01</v>
      </c>
      <c r="Z305" s="185">
        <v>3.15</v>
      </c>
      <c r="AA305" s="432">
        <v>12.9</v>
      </c>
      <c r="AB305" s="187">
        <v>-12.2</v>
      </c>
      <c r="AC305" s="188">
        <v>6.8</v>
      </c>
      <c r="AD305" s="189">
        <v>5.3</v>
      </c>
      <c r="AE305" s="189">
        <v>1.5</v>
      </c>
      <c r="AF305" s="190">
        <v>9</v>
      </c>
      <c r="AG305" s="191">
        <v>3940</v>
      </c>
      <c r="AH305" s="192">
        <v>5</v>
      </c>
      <c r="AI305" s="193">
        <v>0.67</v>
      </c>
      <c r="AJ305" s="194">
        <v>1.878130390578067</v>
      </c>
      <c r="AK305" s="195">
        <v>0.6191432301783588</v>
      </c>
      <c r="AL305" s="196">
        <v>10.13215859030836</v>
      </c>
      <c r="AM305" s="196">
        <v>12.05846904365151</v>
      </c>
      <c r="AN305" s="196">
        <v>9.954091070063754</v>
      </c>
      <c r="AO305" s="197">
        <v>16.07720247089877</v>
      </c>
      <c r="AP305" s="194">
        <v>0.625</v>
      </c>
      <c r="AQ305" s="194">
        <v>0.5675</v>
      </c>
      <c r="AR305" s="194">
        <v>0.485</v>
      </c>
      <c r="AS305" s="194">
        <v>0.4441666666666667</v>
      </c>
      <c r="AT305" s="199"/>
      <c r="AU305" s="194">
        <v>0.42</v>
      </c>
      <c r="AV305" s="194">
        <v>0.3888866666666667</v>
      </c>
      <c r="AW305" s="199"/>
      <c r="AX305" s="200">
        <v>0.3444444444444445</v>
      </c>
      <c r="AY305" s="201">
        <v>0.3</v>
      </c>
      <c r="AZ305" s="202">
        <v>0.2555555555555555</v>
      </c>
      <c r="BA305" s="202">
        <v>0.1851822222222222</v>
      </c>
      <c r="BB305" s="202">
        <v>0.1407377777777778</v>
      </c>
      <c r="BC305" s="202">
        <v>0.1135822222222222</v>
      </c>
      <c r="BD305" s="202">
        <v>0.09382222222222224</v>
      </c>
      <c r="BE305" s="202">
        <v>0.05926222222222222</v>
      </c>
      <c r="BF305" s="202">
        <v>0.006582222222222222</v>
      </c>
      <c r="BG305" s="203">
        <v>0</v>
      </c>
      <c r="BH305" s="203">
        <v>0.04670222222222223</v>
      </c>
      <c r="BI305" s="314">
        <v>0.04530222222222222</v>
      </c>
      <c r="BJ305" s="200">
        <v>4.521726666666667</v>
      </c>
      <c r="BK305" s="205">
        <v>10.13215859030836</v>
      </c>
      <c r="BL305" s="205">
        <v>17.01030927835052</v>
      </c>
      <c r="BM305" s="205">
        <v>9.193245778611626</v>
      </c>
      <c r="BN305" s="205">
        <v>5.753968253968278</v>
      </c>
      <c r="BO305" s="205">
        <v>8.000617146383693</v>
      </c>
      <c r="BP305" s="205">
        <v>12.90258064516128</v>
      </c>
      <c r="BQ305" s="206">
        <v>14.81481481481484</v>
      </c>
      <c r="BR305" s="207">
        <v>17.3913043478261</v>
      </c>
      <c r="BS305" s="207">
        <v>38.00220803532854</v>
      </c>
      <c r="BT305" s="207">
        <v>31.57961220236218</v>
      </c>
      <c r="BU305" s="207">
        <v>23.90827985600252</v>
      </c>
      <c r="BV305" s="207">
        <v>21.0611084793936</v>
      </c>
      <c r="BW305" s="207">
        <v>58.31708414579273</v>
      </c>
      <c r="BX305" s="207">
        <v>800.337609723160</v>
      </c>
      <c r="BY305" s="207">
        <v>0</v>
      </c>
      <c r="BZ305" s="207">
        <v>0</v>
      </c>
      <c r="CA305" s="208">
        <v>3.090356126753657</v>
      </c>
      <c r="CB305" s="205">
        <v>63.02913278965988</v>
      </c>
      <c r="CC305" s="205">
        <v>184.8901071036243</v>
      </c>
      <c r="CD305" t="s" s="110">
        <v>157</v>
      </c>
      <c r="CE305" s="209">
        <v>-11.51207730673742</v>
      </c>
      <c r="CF305" s="209">
        <v>13.52739637747311</v>
      </c>
      <c r="CG305" s="205">
        <v>61.24072974555819</v>
      </c>
      <c r="CH305" s="315">
        <v>0.63125</v>
      </c>
      <c r="CI305" s="211">
        <v>0.674175</v>
      </c>
      <c r="CJ305" s="212">
        <v>0.684287625</v>
      </c>
      <c r="CK305" s="212">
        <v>0.6945519393749999</v>
      </c>
      <c r="CL305" s="210">
        <v>0.7049702184656249</v>
      </c>
      <c r="CM305" s="211">
        <v>3.389234782840625</v>
      </c>
      <c r="CN305" s="208">
        <v>17.80995681997175</v>
      </c>
      <c r="CO305" s="213">
        <v>1.03</v>
      </c>
      <c r="CP305" s="214">
        <v>26.5</v>
      </c>
      <c r="CQ305" s="215">
        <v>-9.4</v>
      </c>
      <c r="CR305" s="214">
        <v>4</v>
      </c>
      <c r="CS305" s="215">
        <v>1.9</v>
      </c>
    </row>
    <row r="306" ht="11.25" customHeight="1">
      <c r="A306" t="s" s="227">
        <v>724</v>
      </c>
      <c r="B306" t="s" s="116">
        <v>725</v>
      </c>
      <c r="C306" t="s" s="116">
        <v>259</v>
      </c>
      <c r="D306" s="218">
        <v>11</v>
      </c>
      <c r="E306" s="219">
        <v>310</v>
      </c>
      <c r="F306" t="s" s="220">
        <v>55</v>
      </c>
      <c r="G306" t="s" s="221">
        <v>55</v>
      </c>
      <c r="H306" s="493">
        <v>44.07</v>
      </c>
      <c r="I306" s="223">
        <v>1.724529158157477</v>
      </c>
      <c r="J306" s="224">
        <v>0.18</v>
      </c>
      <c r="K306" s="224">
        <v>0.19</v>
      </c>
      <c r="L306" s="223">
        <v>5.555555555555558</v>
      </c>
      <c r="M306" s="327">
        <v>42452</v>
      </c>
      <c r="N306" s="327">
        <v>42454</v>
      </c>
      <c r="O306" s="327">
        <v>42468</v>
      </c>
      <c r="P306" t="s" s="227">
        <v>726</v>
      </c>
      <c r="Q306" t="s" s="673">
        <v>727</v>
      </c>
      <c r="R306" s="225">
        <v>0.76</v>
      </c>
      <c r="S306" s="228">
        <v>108.5714285714286</v>
      </c>
      <c r="T306" s="229">
        <v>207.531492773698</v>
      </c>
      <c r="U306" s="223">
        <v>62.95714285714286</v>
      </c>
      <c r="V306" s="230">
        <v>12</v>
      </c>
      <c r="W306" s="222">
        <v>0.7</v>
      </c>
      <c r="X306" s="222">
        <v>4.67</v>
      </c>
      <c r="Y306" s="231">
        <v>1.55</v>
      </c>
      <c r="Z306" s="232">
        <v>3.38</v>
      </c>
      <c r="AA306" s="233">
        <v>5.6</v>
      </c>
      <c r="AB306" s="234">
        <v>-47.6</v>
      </c>
      <c r="AC306" s="235">
        <v>42.62</v>
      </c>
      <c r="AD306" s="236">
        <v>-16.9</v>
      </c>
      <c r="AE306" s="236">
        <v>13.4</v>
      </c>
      <c r="AF306" s="237">
        <v>15</v>
      </c>
      <c r="AG306" s="238">
        <v>5819</v>
      </c>
      <c r="AH306" s="239">
        <v>0.4</v>
      </c>
      <c r="AI306" s="240">
        <v>0.93</v>
      </c>
      <c r="AJ306" t="s" s="265">
        <v>143</v>
      </c>
      <c r="AK306" t="s" s="265">
        <v>143</v>
      </c>
      <c r="AL306" s="243">
        <v>7.14285714285714</v>
      </c>
      <c r="AM306" s="243">
        <v>11.57215834702825</v>
      </c>
      <c r="AN306" s="243">
        <v>12.47461131420948</v>
      </c>
      <c r="AO306" t="s" s="265">
        <v>143</v>
      </c>
      <c r="AP306" s="241">
        <v>0.75</v>
      </c>
      <c r="AQ306" s="241">
        <v>0.7</v>
      </c>
      <c r="AR306" s="241">
        <v>0.62</v>
      </c>
      <c r="AS306" s="241">
        <v>0.54</v>
      </c>
      <c r="AT306" s="245"/>
      <c r="AU306" s="241">
        <v>0.4666666666666666</v>
      </c>
      <c r="AV306" s="241">
        <v>0.4166666666666667</v>
      </c>
      <c r="AW306" s="245"/>
      <c r="AX306" s="246">
        <v>0.38</v>
      </c>
      <c r="AY306" s="247">
        <v>0.3533333333333333</v>
      </c>
      <c r="AZ306" s="248">
        <v>0.3</v>
      </c>
      <c r="BA306" s="248">
        <v>0.15</v>
      </c>
      <c r="BB306" s="317">
        <v>0</v>
      </c>
      <c r="BC306" s="317">
        <v>0</v>
      </c>
      <c r="BD306" s="317">
        <v>0</v>
      </c>
      <c r="BE306" s="317">
        <v>0</v>
      </c>
      <c r="BF306" s="317">
        <v>0</v>
      </c>
      <c r="BG306" s="317">
        <v>0</v>
      </c>
      <c r="BH306" s="317">
        <v>0</v>
      </c>
      <c r="BI306" s="401">
        <v>0.18667</v>
      </c>
      <c r="BJ306" s="246">
        <v>4.863336666666667</v>
      </c>
      <c r="BK306" s="250">
        <v>7.14285714285714</v>
      </c>
      <c r="BL306" s="250">
        <v>12.9032258064516</v>
      </c>
      <c r="BM306" s="250">
        <v>14.81481481481481</v>
      </c>
      <c r="BN306" s="250">
        <v>15.71428571428573</v>
      </c>
      <c r="BO306" s="250">
        <v>12</v>
      </c>
      <c r="BP306" s="250">
        <v>9.649122807017552</v>
      </c>
      <c r="BQ306" s="251">
        <v>7.547169811320753</v>
      </c>
      <c r="BR306" s="252">
        <v>17.77777777777778</v>
      </c>
      <c r="BS306" s="252">
        <v>100</v>
      </c>
      <c r="BT306" s="252">
        <v>0</v>
      </c>
      <c r="BU306" s="252">
        <v>0</v>
      </c>
      <c r="BV306" s="252">
        <v>0</v>
      </c>
      <c r="BW306" s="252">
        <v>0</v>
      </c>
      <c r="BX306" s="252">
        <v>0</v>
      </c>
      <c r="BY306" s="252">
        <v>0</v>
      </c>
      <c r="BZ306" s="252">
        <v>0</v>
      </c>
      <c r="CA306" s="253">
        <v>0</v>
      </c>
      <c r="CB306" s="250">
        <v>11.62054434556031</v>
      </c>
      <c r="CC306" s="250">
        <v>23.00692481256024</v>
      </c>
      <c r="CD306" t="s" s="116">
        <v>137</v>
      </c>
      <c r="CE306" s="254">
        <v>-48.75800238477591</v>
      </c>
      <c r="CF306" s="254">
        <v>14.19914047236696</v>
      </c>
      <c r="CG306" s="250">
        <v>54.95349206349206</v>
      </c>
      <c r="CH306" s="255">
        <v>0.7575</v>
      </c>
      <c r="CI306" s="256">
        <v>0.8332500000000002</v>
      </c>
      <c r="CJ306" s="257">
        <v>0.9165750000000003</v>
      </c>
      <c r="CK306" s="257">
        <v>1.0082325</v>
      </c>
      <c r="CL306" s="258">
        <v>1.10905575</v>
      </c>
      <c r="CM306" s="256">
        <v>4.624613250000001</v>
      </c>
      <c r="CN306" s="253">
        <v>10.49378999319265</v>
      </c>
      <c r="CO306" s="259">
        <v>1.55</v>
      </c>
      <c r="CP306" s="260">
        <v>17.5</v>
      </c>
      <c r="CQ306" s="261">
        <v>-15.4</v>
      </c>
      <c r="CR306" s="262">
        <v>5</v>
      </c>
      <c r="CS306" s="263">
        <v>-3.9</v>
      </c>
    </row>
    <row r="307" ht="11.25" customHeight="1">
      <c r="A307" t="s" s="116">
        <v>1434</v>
      </c>
      <c r="B307" t="s" s="116">
        <v>1435</v>
      </c>
      <c r="C307" t="s" s="227">
        <v>128</v>
      </c>
      <c r="D307" s="218">
        <v>7</v>
      </c>
      <c r="E307" s="85">
        <v>576</v>
      </c>
      <c r="F307" t="s" s="220">
        <v>129</v>
      </c>
      <c r="G307" t="s" s="221">
        <v>129</v>
      </c>
      <c r="H307" s="560">
        <v>34.55</v>
      </c>
      <c r="I307" s="223">
        <v>1.50506512301013</v>
      </c>
      <c r="J307" s="224">
        <v>0.12</v>
      </c>
      <c r="K307" s="224">
        <v>0.13</v>
      </c>
      <c r="L307" s="223">
        <v>8.333333333333348</v>
      </c>
      <c r="M307" s="226">
        <v>43038</v>
      </c>
      <c r="N307" s="226">
        <v>43039</v>
      </c>
      <c r="O307" s="226">
        <v>43054</v>
      </c>
      <c r="P307" t="s" s="227">
        <v>130</v>
      </c>
      <c r="Q307" t="s" s="227">
        <v>131</v>
      </c>
      <c r="R307" s="225">
        <v>0.52</v>
      </c>
      <c r="S307" s="228">
        <v>32.91139240506329</v>
      </c>
      <c r="T307" s="229">
        <v>44.21522437778451</v>
      </c>
      <c r="U307" s="223">
        <v>21.86708860759493</v>
      </c>
      <c r="V307" s="230">
        <v>12</v>
      </c>
      <c r="W307" s="344">
        <v>1.58</v>
      </c>
      <c r="X307" t="s" s="348">
        <v>143</v>
      </c>
      <c r="Y307" s="504">
        <v>5.26</v>
      </c>
      <c r="Z307" s="346">
        <v>2.14</v>
      </c>
      <c r="AA307" t="s" s="349">
        <v>143</v>
      </c>
      <c r="AB307" t="s" s="345">
        <v>143</v>
      </c>
      <c r="AC307" t="s" s="349">
        <v>143</v>
      </c>
      <c r="AD307" t="s" s="348">
        <v>143</v>
      </c>
      <c r="AE307" t="s" s="348">
        <v>143</v>
      </c>
      <c r="AF307" s="237">
        <v>0</v>
      </c>
      <c r="AG307" s="350">
        <v>254</v>
      </c>
      <c r="AH307" t="s" s="348">
        <v>143</v>
      </c>
      <c r="AI307" t="s" s="348">
        <v>143</v>
      </c>
      <c r="AJ307" t="s" s="265">
        <v>143</v>
      </c>
      <c r="AK307" s="242">
        <v>5.902060841720045</v>
      </c>
      <c r="AL307" s="243">
        <v>9.613584905660378</v>
      </c>
      <c r="AM307" s="243">
        <v>23.16101351415236</v>
      </c>
      <c r="AN307" s="243">
        <v>27.50869274790524</v>
      </c>
      <c r="AO307" s="244">
        <v>4.660862279401434</v>
      </c>
      <c r="AP307" s="241">
        <v>0.3873013333333333</v>
      </c>
      <c r="AQ307" s="241">
        <v>0.3533333333333333</v>
      </c>
      <c r="AR307" s="241">
        <v>0.253968253968254</v>
      </c>
      <c r="AS307" s="241">
        <v>0.2073142857142857</v>
      </c>
      <c r="AT307" s="245"/>
      <c r="AU307" s="241">
        <v>0.1371174603174603</v>
      </c>
      <c r="AV307" s="241">
        <v>0.1149079365079365</v>
      </c>
      <c r="AW307" s="245"/>
      <c r="AX307" s="583">
        <v>0.09950476190476189</v>
      </c>
      <c r="AY307" s="394">
        <v>0.1895111111111111</v>
      </c>
      <c r="AZ307" s="248">
        <v>0.2707301587301587</v>
      </c>
      <c r="BA307" s="248">
        <v>0.2578285714285714</v>
      </c>
      <c r="BB307" s="248">
        <v>0.2455873015873016</v>
      </c>
      <c r="BC307" s="248">
        <v>0.2338793650793651</v>
      </c>
      <c r="BD307" s="248">
        <v>0.1315174603174603</v>
      </c>
      <c r="BE307" s="317">
        <v>0</v>
      </c>
      <c r="BF307" s="317">
        <v>0</v>
      </c>
      <c r="BG307" s="317">
        <v>0</v>
      </c>
      <c r="BH307" s="317">
        <v>0</v>
      </c>
      <c r="BI307" s="401">
        <v>0</v>
      </c>
      <c r="BJ307" s="246">
        <v>2.882501333333333</v>
      </c>
      <c r="BK307" s="250">
        <v>9.613584905660378</v>
      </c>
      <c r="BL307" s="250">
        <v>39.125</v>
      </c>
      <c r="BM307" s="250">
        <v>22.50398137939482</v>
      </c>
      <c r="BN307" s="250">
        <v>51.19466567882937</v>
      </c>
      <c r="BO307" s="250">
        <v>19.32810255276829</v>
      </c>
      <c r="BP307" s="250">
        <v>15.47983665135275</v>
      </c>
      <c r="BQ307" s="251">
        <v>0</v>
      </c>
      <c r="BR307" s="252">
        <v>0</v>
      </c>
      <c r="BS307" s="252">
        <v>5.00394011032308</v>
      </c>
      <c r="BT307" s="252">
        <v>4.984488107549123</v>
      </c>
      <c r="BU307" s="252">
        <v>5.005972418286442</v>
      </c>
      <c r="BV307" s="252">
        <v>77.83141836439127</v>
      </c>
      <c r="BW307" s="252">
        <v>0</v>
      </c>
      <c r="BX307" s="252">
        <v>0</v>
      </c>
      <c r="BY307" s="252">
        <v>0</v>
      </c>
      <c r="BZ307" s="252">
        <v>0</v>
      </c>
      <c r="CA307" s="253">
        <v>0</v>
      </c>
      <c r="CB307" s="250">
        <v>14.71005824520915</v>
      </c>
      <c r="CC307" s="250">
        <v>21.44462863590713</v>
      </c>
      <c r="CD307" t="s" s="116">
        <v>132</v>
      </c>
      <c r="CE307" s="254">
        <v>7.146669263320437</v>
      </c>
      <c r="CF307" s="254">
        <v>29.01375787091537</v>
      </c>
      <c r="CG307" s="250">
        <v>48.62604215793176</v>
      </c>
      <c r="CH307" s="255">
        <v>0.3989203733333334</v>
      </c>
      <c r="CI307" s="256">
        <v>0.4108879845333334</v>
      </c>
      <c r="CJ307" s="257">
        <v>0.4232146240693334</v>
      </c>
      <c r="CK307" s="257">
        <v>0.4359110627914134</v>
      </c>
      <c r="CL307" s="258">
        <v>0.4489883946751558</v>
      </c>
      <c r="CM307" s="256">
        <v>2.11792243940257</v>
      </c>
      <c r="CN307" s="253">
        <v>6.130021532279508</v>
      </c>
      <c r="CO307" t="s" s="348">
        <v>143</v>
      </c>
      <c r="CP307" s="351">
        <v>72.2</v>
      </c>
      <c r="CQ307" s="352">
        <v>-6.2</v>
      </c>
      <c r="CR307" s="351">
        <v>1.2</v>
      </c>
      <c r="CS307" s="352">
        <v>16.2</v>
      </c>
    </row>
    <row r="308" ht="11.25" customHeight="1">
      <c r="A308" t="s" s="116">
        <v>1436</v>
      </c>
      <c r="B308" t="s" s="116">
        <v>1437</v>
      </c>
      <c r="C308" t="s" s="227">
        <v>713</v>
      </c>
      <c r="D308" s="218">
        <v>7</v>
      </c>
      <c r="E308" s="85">
        <v>502</v>
      </c>
      <c r="F308" t="s" s="220">
        <v>129</v>
      </c>
      <c r="G308" t="s" s="221">
        <v>129</v>
      </c>
      <c r="H308" s="493">
        <v>30.08</v>
      </c>
      <c r="I308" s="223">
        <v>4.122340425531915</v>
      </c>
      <c r="J308" s="224">
        <v>0.275</v>
      </c>
      <c r="K308" s="224">
        <v>0.31</v>
      </c>
      <c r="L308" s="223">
        <v>12.72727272727272</v>
      </c>
      <c r="M308" s="226">
        <v>42836</v>
      </c>
      <c r="N308" s="226">
        <v>42838</v>
      </c>
      <c r="O308" s="226">
        <v>42853</v>
      </c>
      <c r="P308" t="s" s="227">
        <v>344</v>
      </c>
      <c r="Q308" s="735"/>
      <c r="R308" s="225">
        <v>1.24</v>
      </c>
      <c r="S308" s="228">
        <v>28.63741339491917</v>
      </c>
      <c r="T308" s="229">
        <v>-35.20027498260507</v>
      </c>
      <c r="U308" s="223">
        <v>6.946882217090069</v>
      </c>
      <c r="V308" s="230">
        <v>1</v>
      </c>
      <c r="W308" s="222">
        <v>4.33</v>
      </c>
      <c r="X308" s="222">
        <v>6.51</v>
      </c>
      <c r="Y308" s="231">
        <v>0.51</v>
      </c>
      <c r="Z308" s="232">
        <v>1.36</v>
      </c>
      <c r="AA308" s="233">
        <v>20.9</v>
      </c>
      <c r="AB308" s="234">
        <v>27.9</v>
      </c>
      <c r="AC308" s="235">
        <v>0.2</v>
      </c>
      <c r="AD308" s="236">
        <v>22.2</v>
      </c>
      <c r="AE308" s="236">
        <v>1.07</v>
      </c>
      <c r="AF308" s="237">
        <v>21</v>
      </c>
      <c r="AG308" s="238">
        <v>3910</v>
      </c>
      <c r="AH308" s="239">
        <v>0.3</v>
      </c>
      <c r="AI308" s="240">
        <v>0.04</v>
      </c>
      <c r="AJ308" s="241">
        <v>0.4845330776949993</v>
      </c>
      <c r="AK308" s="242">
        <v>0.930461471013271</v>
      </c>
      <c r="AL308" s="243">
        <v>10.82474226804124</v>
      </c>
      <c r="AM308" s="243">
        <v>11.28533919399204</v>
      </c>
      <c r="AN308" s="243">
        <v>10.75663432482898</v>
      </c>
      <c r="AO308" s="244">
        <v>11.56053706674713</v>
      </c>
      <c r="AP308" s="241">
        <v>1.075</v>
      </c>
      <c r="AQ308" s="241">
        <v>0.97</v>
      </c>
      <c r="AR308" s="241">
        <v>0.86</v>
      </c>
      <c r="AS308" s="241">
        <v>0.78</v>
      </c>
      <c r="AT308" s="245"/>
      <c r="AU308" s="241">
        <v>0.705</v>
      </c>
      <c r="AV308" s="241">
        <v>0.645</v>
      </c>
      <c r="AW308" s="245"/>
      <c r="AX308" s="583">
        <v>0.6</v>
      </c>
      <c r="AY308" s="394">
        <v>0.6</v>
      </c>
      <c r="AZ308" s="248">
        <v>0.575</v>
      </c>
      <c r="BA308" s="248">
        <v>0.5</v>
      </c>
      <c r="BB308" s="248">
        <v>0.36</v>
      </c>
      <c r="BC308" s="248">
        <v>0.3</v>
      </c>
      <c r="BD308" s="248">
        <v>0.24</v>
      </c>
      <c r="BE308" s="248">
        <v>0.12</v>
      </c>
      <c r="BF308" s="317">
        <v>0</v>
      </c>
      <c r="BG308" s="317">
        <v>0</v>
      </c>
      <c r="BH308" s="317">
        <v>0</v>
      </c>
      <c r="BI308" s="401">
        <v>0</v>
      </c>
      <c r="BJ308" s="246">
        <v>8.33</v>
      </c>
      <c r="BK308" s="250">
        <v>10.82474226804124</v>
      </c>
      <c r="BL308" s="250">
        <v>12.79069767441861</v>
      </c>
      <c r="BM308" s="250">
        <v>10.25641025641024</v>
      </c>
      <c r="BN308" s="250">
        <v>10.63829787234043</v>
      </c>
      <c r="BO308" s="250">
        <v>9.302325581395344</v>
      </c>
      <c r="BP308" s="250">
        <v>7.500000000000018</v>
      </c>
      <c r="BQ308" s="251">
        <v>0</v>
      </c>
      <c r="BR308" s="252">
        <v>4.347826086956519</v>
      </c>
      <c r="BS308" s="252">
        <v>15</v>
      </c>
      <c r="BT308" s="252">
        <v>38.88888888888889</v>
      </c>
      <c r="BU308" s="252">
        <v>20</v>
      </c>
      <c r="BV308" s="252">
        <v>25</v>
      </c>
      <c r="BW308" s="252">
        <v>100</v>
      </c>
      <c r="BX308" s="252">
        <v>0</v>
      </c>
      <c r="BY308" s="252">
        <v>0</v>
      </c>
      <c r="BZ308" s="252">
        <v>0</v>
      </c>
      <c r="CA308" s="253">
        <v>0</v>
      </c>
      <c r="CB308" s="250">
        <v>15.56171697814419</v>
      </c>
      <c r="CC308" s="250">
        <v>23.39725632082398</v>
      </c>
      <c r="CD308" t="s" s="116">
        <v>302</v>
      </c>
      <c r="CE308" s="254">
        <v>7.932092533270829</v>
      </c>
      <c r="CF308" s="254">
        <v>14.8789747503609</v>
      </c>
      <c r="CG308" s="250">
        <v>68.98657043879908</v>
      </c>
      <c r="CH308" s="255">
        <v>1.1825</v>
      </c>
      <c r="CI308" s="256">
        <v>1.184865</v>
      </c>
      <c r="CJ308" s="257">
        <v>1.1975430555</v>
      </c>
      <c r="CK308" s="257">
        <v>1.21035676619385</v>
      </c>
      <c r="CL308" s="258">
        <v>1.223307583592124</v>
      </c>
      <c r="CM308" s="256">
        <v>5.998572405285974</v>
      </c>
      <c r="CN308" s="253">
        <v>19.94206251757305</v>
      </c>
      <c r="CO308" s="259">
        <v>0.68</v>
      </c>
      <c r="CP308" s="260">
        <v>0.6</v>
      </c>
      <c r="CQ308" s="261">
        <v>-62.1</v>
      </c>
      <c r="CR308" s="260">
        <v>-11.6</v>
      </c>
      <c r="CS308" s="261">
        <v>-46.5</v>
      </c>
    </row>
    <row r="309" ht="11.25" customHeight="1">
      <c r="A309" t="s" s="273">
        <v>1438</v>
      </c>
      <c r="B309" t="s" s="146">
        <v>1439</v>
      </c>
      <c r="C309" t="s" s="273">
        <v>1191</v>
      </c>
      <c r="D309" s="267">
        <v>6</v>
      </c>
      <c r="E309" s="85">
        <v>623</v>
      </c>
      <c r="F309" t="s" s="151">
        <v>129</v>
      </c>
      <c r="G309" t="s" s="152">
        <v>129</v>
      </c>
      <c r="H309" s="496">
        <v>43.7</v>
      </c>
      <c r="I309" s="269">
        <v>1.739130434782609</v>
      </c>
      <c r="J309" s="270">
        <v>0.18</v>
      </c>
      <c r="K309" s="270">
        <v>0.19</v>
      </c>
      <c r="L309" s="269">
        <v>5.555555555555558</v>
      </c>
      <c r="M309" s="272">
        <v>42793</v>
      </c>
      <c r="N309" s="272">
        <v>42795</v>
      </c>
      <c r="O309" s="272">
        <v>42809</v>
      </c>
      <c r="P309" t="s" s="273">
        <v>182</v>
      </c>
      <c r="Q309" s="441"/>
      <c r="R309" s="271">
        <v>0.76</v>
      </c>
      <c r="S309" s="275">
        <v>73.78640776699029</v>
      </c>
      <c r="T309" s="276">
        <v>238.5966341982731</v>
      </c>
      <c r="U309" s="269">
        <v>42.42718446601942</v>
      </c>
      <c r="V309" s="277">
        <v>12</v>
      </c>
      <c r="W309" s="268">
        <v>1.03</v>
      </c>
      <c r="X309" s="268">
        <v>3.54</v>
      </c>
      <c r="Y309" s="278">
        <v>2.3</v>
      </c>
      <c r="Z309" s="279">
        <v>6.08</v>
      </c>
      <c r="AA309" s="280">
        <v>14</v>
      </c>
      <c r="AB309" s="281">
        <v>46.1</v>
      </c>
      <c r="AC309" s="282">
        <v>12.63</v>
      </c>
      <c r="AD309" s="283">
        <v>0.4</v>
      </c>
      <c r="AE309" s="283">
        <v>12</v>
      </c>
      <c r="AF309" s="284">
        <v>2</v>
      </c>
      <c r="AG309" s="285">
        <v>760</v>
      </c>
      <c r="AH309" s="286">
        <v>1.1</v>
      </c>
      <c r="AI309" s="287">
        <v>0</v>
      </c>
      <c r="AJ309" t="s" s="368">
        <v>143</v>
      </c>
      <c r="AK309" t="s" s="368">
        <v>143</v>
      </c>
      <c r="AL309" s="290">
        <v>5.88235294117645</v>
      </c>
      <c r="AM309" s="290">
        <v>6.265856918261115</v>
      </c>
      <c r="AN309" t="s" s="368">
        <v>143</v>
      </c>
      <c r="AO309" t="s" s="368">
        <v>143</v>
      </c>
      <c r="AP309" s="288">
        <v>0.72</v>
      </c>
      <c r="AQ309" s="288">
        <v>0.68</v>
      </c>
      <c r="AR309" s="288">
        <v>0.64</v>
      </c>
      <c r="AS309" s="288">
        <v>0.6</v>
      </c>
      <c r="AT309" s="292"/>
      <c r="AU309" s="288">
        <v>0.5600000000000001</v>
      </c>
      <c r="AV309" s="510">
        <v>0</v>
      </c>
      <c r="AW309" s="292"/>
      <c r="AX309" s="524">
        <v>0</v>
      </c>
      <c r="AY309" s="403">
        <v>0</v>
      </c>
      <c r="AZ309" s="426">
        <v>0</v>
      </c>
      <c r="BA309" s="426">
        <v>0</v>
      </c>
      <c r="BB309" s="426">
        <v>0</v>
      </c>
      <c r="BC309" s="426">
        <v>0</v>
      </c>
      <c r="BD309" s="426">
        <v>0</v>
      </c>
      <c r="BE309" s="426">
        <v>0</v>
      </c>
      <c r="BF309" s="426">
        <v>0</v>
      </c>
      <c r="BG309" s="426">
        <v>0</v>
      </c>
      <c r="BH309" s="426">
        <v>0</v>
      </c>
      <c r="BI309" s="494">
        <v>0</v>
      </c>
      <c r="BJ309" s="293">
        <v>3.2</v>
      </c>
      <c r="BK309" s="297">
        <v>5.88235294117645</v>
      </c>
      <c r="BL309" s="297">
        <v>6.25</v>
      </c>
      <c r="BM309" s="297">
        <v>6.666666666666665</v>
      </c>
      <c r="BN309" s="297">
        <v>7.14285714285714</v>
      </c>
      <c r="BO309" s="297">
        <v>0</v>
      </c>
      <c r="BP309" s="297">
        <v>0</v>
      </c>
      <c r="BQ309" s="298">
        <v>0</v>
      </c>
      <c r="BR309" s="299">
        <v>0</v>
      </c>
      <c r="BS309" s="299">
        <v>0</v>
      </c>
      <c r="BT309" s="299">
        <v>0</v>
      </c>
      <c r="BU309" s="299">
        <v>0</v>
      </c>
      <c r="BV309" s="299">
        <v>0</v>
      </c>
      <c r="BW309" s="299">
        <v>0</v>
      </c>
      <c r="BX309" s="299">
        <v>0</v>
      </c>
      <c r="BY309" s="299">
        <v>0</v>
      </c>
      <c r="BZ309" s="299">
        <v>0</v>
      </c>
      <c r="CA309" s="300">
        <v>0</v>
      </c>
      <c r="CB309" s="297">
        <v>1.525992750041191</v>
      </c>
      <c r="CC309" s="297">
        <v>2.760459391523407</v>
      </c>
      <c r="CD309" t="s" s="146">
        <v>137</v>
      </c>
      <c r="CE309" t="s" s="502">
        <v>143</v>
      </c>
      <c r="CF309" t="s" s="502">
        <v>143</v>
      </c>
      <c r="CG309" s="297">
        <v>41.72351985921619</v>
      </c>
      <c r="CH309" s="302">
        <v>0.792</v>
      </c>
      <c r="CI309" s="303">
        <v>0.8712000000000001</v>
      </c>
      <c r="CJ309" s="304">
        <v>0.9583200000000002</v>
      </c>
      <c r="CK309" s="304">
        <v>1.054152</v>
      </c>
      <c r="CL309" s="305">
        <v>1.1595672</v>
      </c>
      <c r="CM309" s="303">
        <v>4.835239200000001</v>
      </c>
      <c r="CN309" s="300">
        <v>11.06462059496568</v>
      </c>
      <c r="CO309" s="306">
        <v>0.47</v>
      </c>
      <c r="CP309" s="307">
        <v>25</v>
      </c>
      <c r="CQ309" s="308">
        <v>-3.4</v>
      </c>
      <c r="CR309" s="307">
        <v>4.4</v>
      </c>
      <c r="CS309" s="308">
        <v>9.199999999999999</v>
      </c>
    </row>
    <row r="310" ht="11.25" customHeight="1">
      <c r="A310" t="s" s="173">
        <v>1440</v>
      </c>
      <c r="B310" t="s" s="110">
        <v>1441</v>
      </c>
      <c r="C310" t="s" s="173">
        <v>1442</v>
      </c>
      <c r="D310" s="174">
        <v>5</v>
      </c>
      <c r="E310" s="85">
        <v>735</v>
      </c>
      <c r="F310" t="s" s="118">
        <v>129</v>
      </c>
      <c r="G310" t="s" s="113">
        <v>129</v>
      </c>
      <c r="H310" s="495">
        <v>66.06</v>
      </c>
      <c r="I310" s="177">
        <v>1.08991825613079</v>
      </c>
      <c r="J310" s="311">
        <v>0.16</v>
      </c>
      <c r="K310" s="311">
        <v>0.18</v>
      </c>
      <c r="L310" s="177">
        <v>12.5</v>
      </c>
      <c r="M310" s="179">
        <v>42788</v>
      </c>
      <c r="N310" s="179">
        <v>42790</v>
      </c>
      <c r="O310" s="179">
        <v>42809</v>
      </c>
      <c r="P310" t="s" s="173">
        <v>182</v>
      </c>
      <c r="Q310" s="492"/>
      <c r="R310" s="180">
        <v>0.72</v>
      </c>
      <c r="S310" s="181">
        <v>24.91349480968858</v>
      </c>
      <c r="T310" s="182">
        <v>100.828043644773</v>
      </c>
      <c r="U310" s="177">
        <v>22.85813148788927</v>
      </c>
      <c r="V310" s="183">
        <v>12</v>
      </c>
      <c r="W310" s="176">
        <v>2.89</v>
      </c>
      <c r="X310" s="176">
        <v>2.46</v>
      </c>
      <c r="Y310" s="184">
        <v>2</v>
      </c>
      <c r="Z310" s="185">
        <v>3.97</v>
      </c>
      <c r="AA310" s="186">
        <v>17.7</v>
      </c>
      <c r="AB310" s="187">
        <v>39.2</v>
      </c>
      <c r="AC310" s="188">
        <v>11.65</v>
      </c>
      <c r="AD310" s="189">
        <v>68</v>
      </c>
      <c r="AE310" s="189">
        <v>9.300000000000001</v>
      </c>
      <c r="AF310" s="190">
        <v>18</v>
      </c>
      <c r="AG310" s="191">
        <v>10405</v>
      </c>
      <c r="AH310" s="192">
        <v>0.5</v>
      </c>
      <c r="AI310" s="193">
        <v>0</v>
      </c>
      <c r="AJ310" t="s" s="338">
        <v>143</v>
      </c>
      <c r="AK310" t="s" s="338">
        <v>143</v>
      </c>
      <c r="AL310" s="196">
        <v>14.28571428571428</v>
      </c>
      <c r="AM310" s="196">
        <v>28.73191794741729</v>
      </c>
      <c r="AN310" t="s" s="338">
        <v>143</v>
      </c>
      <c r="AO310" t="s" s="338">
        <v>143</v>
      </c>
      <c r="AP310" s="194">
        <v>0.64</v>
      </c>
      <c r="AQ310" s="194">
        <v>0.5600000000000001</v>
      </c>
      <c r="AR310" s="194">
        <v>0.48</v>
      </c>
      <c r="AS310" s="194">
        <v>0.3</v>
      </c>
      <c r="AT310" s="199"/>
      <c r="AU310" s="198">
        <v>0</v>
      </c>
      <c r="AV310" s="198">
        <v>0</v>
      </c>
      <c r="AW310" s="199"/>
      <c r="AX310" s="398">
        <v>0</v>
      </c>
      <c r="AY310" s="370">
        <v>0</v>
      </c>
      <c r="AZ310" s="203">
        <v>0</v>
      </c>
      <c r="BA310" s="203">
        <v>0</v>
      </c>
      <c r="BB310" s="203">
        <v>0</v>
      </c>
      <c r="BC310" s="203">
        <v>0</v>
      </c>
      <c r="BD310" s="203">
        <v>0</v>
      </c>
      <c r="BE310" s="203">
        <v>0</v>
      </c>
      <c r="BF310" s="203">
        <v>0</v>
      </c>
      <c r="BG310" s="203">
        <v>0</v>
      </c>
      <c r="BH310" s="203">
        <v>0</v>
      </c>
      <c r="BI310" s="204">
        <v>0</v>
      </c>
      <c r="BJ310" s="200">
        <v>1.98</v>
      </c>
      <c r="BK310" s="205">
        <v>14.28571428571428</v>
      </c>
      <c r="BL310" s="205">
        <v>16.66666666666667</v>
      </c>
      <c r="BM310" s="205">
        <v>60</v>
      </c>
      <c r="BN310" s="205">
        <v>0</v>
      </c>
      <c r="BO310" s="205">
        <v>0</v>
      </c>
      <c r="BP310" s="205">
        <v>0</v>
      </c>
      <c r="BQ310" s="206">
        <v>0</v>
      </c>
      <c r="BR310" s="207">
        <v>0</v>
      </c>
      <c r="BS310" s="207">
        <v>0</v>
      </c>
      <c r="BT310" s="207">
        <v>0</v>
      </c>
      <c r="BU310" s="207">
        <v>0</v>
      </c>
      <c r="BV310" s="207">
        <v>0</v>
      </c>
      <c r="BW310" s="207">
        <v>0</v>
      </c>
      <c r="BX310" s="207">
        <v>0</v>
      </c>
      <c r="BY310" s="207">
        <v>0</v>
      </c>
      <c r="BZ310" s="207">
        <v>0</v>
      </c>
      <c r="CA310" s="208">
        <v>0</v>
      </c>
      <c r="CB310" s="205">
        <v>5.350140056022409</v>
      </c>
      <c r="CC310" s="205">
        <v>14.54253686483591</v>
      </c>
      <c r="CD310" t="s" s="110">
        <v>137</v>
      </c>
      <c r="CE310" t="s" s="552">
        <v>143</v>
      </c>
      <c r="CF310" t="s" s="552">
        <v>143</v>
      </c>
      <c r="CG310" s="205">
        <v>61.06790739825342</v>
      </c>
      <c r="CH310" s="315">
        <v>0.7040000000000001</v>
      </c>
      <c r="CI310" s="211">
        <v>0.7744000000000001</v>
      </c>
      <c r="CJ310" s="212">
        <v>0.8464192</v>
      </c>
      <c r="CK310" s="212">
        <v>0.9251361856</v>
      </c>
      <c r="CL310" s="210">
        <v>1.0111738508608</v>
      </c>
      <c r="CM310" s="211">
        <v>4.2611292364608</v>
      </c>
      <c r="CN310" s="208">
        <v>6.450392425765666</v>
      </c>
      <c r="CO310" s="213">
        <v>1.41</v>
      </c>
      <c r="CP310" s="214">
        <v>25.7</v>
      </c>
      <c r="CQ310" s="215">
        <v>-4</v>
      </c>
      <c r="CR310" s="214">
        <v>1.5</v>
      </c>
      <c r="CS310" s="215">
        <v>5.4</v>
      </c>
    </row>
    <row r="311" ht="11.25" customHeight="1">
      <c r="A311" t="s" s="227">
        <v>1443</v>
      </c>
      <c r="B311" t="s" s="116">
        <v>1444</v>
      </c>
      <c r="C311" t="s" s="227">
        <v>638</v>
      </c>
      <c r="D311" s="218">
        <v>9</v>
      </c>
      <c r="E311" s="85">
        <v>342</v>
      </c>
      <c r="F311" t="s" s="220">
        <v>129</v>
      </c>
      <c r="G311" t="s" s="221">
        <v>129</v>
      </c>
      <c r="H311" s="493">
        <v>79.44</v>
      </c>
      <c r="I311" s="223">
        <v>1.158106747230614</v>
      </c>
      <c r="J311" s="224">
        <v>0.22</v>
      </c>
      <c r="K311" s="224">
        <v>0.23</v>
      </c>
      <c r="L311" s="223">
        <v>4.545454545454541</v>
      </c>
      <c r="M311" s="226">
        <v>42899</v>
      </c>
      <c r="N311" s="226">
        <v>42901</v>
      </c>
      <c r="O311" s="226">
        <v>42915</v>
      </c>
      <c r="P311" t="s" s="227">
        <v>546</v>
      </c>
      <c r="Q311" t="s" s="116">
        <v>1445</v>
      </c>
      <c r="R311" s="225">
        <v>0.92</v>
      </c>
      <c r="S311" s="228">
        <v>116.4556962025316</v>
      </c>
      <c r="T311" s="229">
        <v>279.3523239074837</v>
      </c>
      <c r="U311" s="223">
        <v>100.5569620253165</v>
      </c>
      <c r="V311" s="230">
        <v>12</v>
      </c>
      <c r="W311" s="222">
        <v>0.79</v>
      </c>
      <c r="X311" s="222">
        <v>15.18</v>
      </c>
      <c r="Y311" t="s" s="320">
        <v>143</v>
      </c>
      <c r="Z311" s="232">
        <v>3.22</v>
      </c>
      <c r="AA311" t="s" s="362">
        <v>143</v>
      </c>
      <c r="AB311" s="234">
        <v>8.5</v>
      </c>
      <c r="AC311" s="235">
        <v>4.9</v>
      </c>
      <c r="AD311" s="236">
        <v>-5</v>
      </c>
      <c r="AE311" s="236">
        <v>6.6</v>
      </c>
      <c r="AF311" s="237">
        <v>9</v>
      </c>
      <c r="AG311" t="s" s="416">
        <v>143</v>
      </c>
      <c r="AH311" s="239">
        <v>2.2</v>
      </c>
      <c r="AI311" t="s" s="416">
        <v>143</v>
      </c>
      <c r="AJ311" t="s" s="265">
        <v>143</v>
      </c>
      <c r="AK311" t="s" s="265">
        <v>143</v>
      </c>
      <c r="AL311" s="243">
        <v>4.81927710843375</v>
      </c>
      <c r="AM311" s="243">
        <v>6.511275473321798</v>
      </c>
      <c r="AN311" s="243">
        <v>17.33153609559923</v>
      </c>
      <c r="AO311" t="s" s="265">
        <v>143</v>
      </c>
      <c r="AP311" s="241">
        <v>0.87</v>
      </c>
      <c r="AQ311" s="241">
        <v>0.83</v>
      </c>
      <c r="AR311" s="241">
        <v>0.78</v>
      </c>
      <c r="AS311" s="241">
        <v>0.72</v>
      </c>
      <c r="AT311" s="245"/>
      <c r="AU311" s="241">
        <v>0.54</v>
      </c>
      <c r="AV311" s="241">
        <v>0.391242</v>
      </c>
      <c r="AW311" s="245"/>
      <c r="AX311" s="246">
        <v>0.2939</v>
      </c>
      <c r="AY311" s="247">
        <v>0.2518</v>
      </c>
      <c r="AZ311" s="317">
        <v>0</v>
      </c>
      <c r="BA311" s="317">
        <v>0</v>
      </c>
      <c r="BB311" s="317">
        <v>0</v>
      </c>
      <c r="BC311" s="317">
        <v>0</v>
      </c>
      <c r="BD311" s="317">
        <v>0</v>
      </c>
      <c r="BE311" s="317">
        <v>0</v>
      </c>
      <c r="BF311" s="317">
        <v>0</v>
      </c>
      <c r="BG311" s="317">
        <v>0</v>
      </c>
      <c r="BH311" s="317">
        <v>0</v>
      </c>
      <c r="BI311" s="401">
        <v>0</v>
      </c>
      <c r="BJ311" s="246">
        <v>4.676942</v>
      </c>
      <c r="BK311" s="250">
        <v>4.81927710843375</v>
      </c>
      <c r="BL311" s="250">
        <v>6.41025641025641</v>
      </c>
      <c r="BM311" s="250">
        <v>8.333333333333348</v>
      </c>
      <c r="BN311" s="250">
        <v>33.33333333333333</v>
      </c>
      <c r="BO311" s="250">
        <v>38.02199150397965</v>
      </c>
      <c r="BP311" s="250">
        <v>33.12078938414427</v>
      </c>
      <c r="BQ311" s="251">
        <v>16.71961874503573</v>
      </c>
      <c r="BR311" s="252">
        <v>0</v>
      </c>
      <c r="BS311" s="252">
        <v>0</v>
      </c>
      <c r="BT311" s="252">
        <v>0</v>
      </c>
      <c r="BU311" s="252">
        <v>0</v>
      </c>
      <c r="BV311" s="252">
        <v>0</v>
      </c>
      <c r="BW311" s="252">
        <v>0</v>
      </c>
      <c r="BX311" s="252">
        <v>0</v>
      </c>
      <c r="BY311" s="252">
        <v>0</v>
      </c>
      <c r="BZ311" s="252">
        <v>0</v>
      </c>
      <c r="CA311" s="253">
        <v>0</v>
      </c>
      <c r="CB311" s="250">
        <v>8.279917636383324</v>
      </c>
      <c r="CC311" s="250">
        <v>13.06456126967733</v>
      </c>
      <c r="CD311" t="s" s="116">
        <v>152</v>
      </c>
      <c r="CE311" s="254">
        <v>-82.0673191824866</v>
      </c>
      <c r="CF311" s="254">
        <v>18.48964284282985</v>
      </c>
      <c r="CG311" s="250">
        <v>40.23796238179671</v>
      </c>
      <c r="CH311" s="255">
        <v>0.94395</v>
      </c>
      <c r="CI311" s="256">
        <v>0.9902035499999999</v>
      </c>
      <c r="CJ311" s="257">
        <v>1.0555569843</v>
      </c>
      <c r="CK311" s="257">
        <v>1.1252237452638</v>
      </c>
      <c r="CL311" s="258">
        <v>1.199488512451211</v>
      </c>
      <c r="CM311" s="256">
        <v>5.31442279201501</v>
      </c>
      <c r="CN311" s="253">
        <v>6.689857492466025</v>
      </c>
      <c r="CO311" t="s" s="416">
        <v>143</v>
      </c>
      <c r="CP311" s="260">
        <v>49</v>
      </c>
      <c r="CQ311" s="261">
        <v>-6.6</v>
      </c>
      <c r="CR311" s="260">
        <v>-0.9</v>
      </c>
      <c r="CS311" s="261">
        <v>10.3</v>
      </c>
    </row>
    <row r="312" ht="11.25" customHeight="1">
      <c r="A312" t="s" s="227">
        <v>289</v>
      </c>
      <c r="B312" t="s" s="116">
        <v>290</v>
      </c>
      <c r="C312" t="s" s="116">
        <v>181</v>
      </c>
      <c r="D312" s="218">
        <v>25</v>
      </c>
      <c r="E312" s="219">
        <v>109</v>
      </c>
      <c r="F312" t="s" s="220">
        <v>129</v>
      </c>
      <c r="G312" t="s" s="221">
        <v>129</v>
      </c>
      <c r="H312" s="222">
        <v>45.5</v>
      </c>
      <c r="I312" s="223">
        <v>0.9450549450549451</v>
      </c>
      <c r="J312" s="318">
        <v>0.1</v>
      </c>
      <c r="K312" s="318">
        <v>0.1075</v>
      </c>
      <c r="L312" s="223">
        <v>7.5</v>
      </c>
      <c r="M312" s="226">
        <v>42857</v>
      </c>
      <c r="N312" s="226">
        <v>42859</v>
      </c>
      <c r="O312" s="226">
        <v>42873</v>
      </c>
      <c r="P312" t="s" s="227">
        <v>291</v>
      </c>
      <c r="Q312" s="316"/>
      <c r="R312" s="225">
        <v>0.43</v>
      </c>
      <c r="S312" s="228">
        <v>22.87234042553191</v>
      </c>
      <c r="T312" s="229">
        <v>84.36524546460645</v>
      </c>
      <c r="U312" s="223">
        <v>24.20212765957447</v>
      </c>
      <c r="V312" s="230">
        <v>12</v>
      </c>
      <c r="W312" s="222">
        <v>1.88</v>
      </c>
      <c r="X312" s="222">
        <v>2.02</v>
      </c>
      <c r="Y312" s="231">
        <v>1.97</v>
      </c>
      <c r="Z312" s="232">
        <v>3.16</v>
      </c>
      <c r="AA312" s="233">
        <v>12.9</v>
      </c>
      <c r="AB312" s="234">
        <v>14.8</v>
      </c>
      <c r="AC312" s="235">
        <v>11.11</v>
      </c>
      <c r="AD312" s="236">
        <v>5.4</v>
      </c>
      <c r="AE312" s="236">
        <v>12</v>
      </c>
      <c r="AF312" s="237">
        <v>3</v>
      </c>
      <c r="AG312" s="238">
        <v>2120</v>
      </c>
      <c r="AH312" s="239">
        <v>1</v>
      </c>
      <c r="AI312" s="240">
        <v>0.41</v>
      </c>
      <c r="AJ312" s="241">
        <v>1.526612974608296</v>
      </c>
      <c r="AK312" s="242">
        <v>1.300610723943748</v>
      </c>
      <c r="AL312" s="243">
        <v>3.921568627450989</v>
      </c>
      <c r="AM312" s="243">
        <v>9.230963517888547</v>
      </c>
      <c r="AN312" s="243">
        <v>8.243710062884801</v>
      </c>
      <c r="AO312" s="244">
        <v>6.338337760193147</v>
      </c>
      <c r="AP312" s="241">
        <v>0.3975</v>
      </c>
      <c r="AQ312" s="241">
        <v>0.3825</v>
      </c>
      <c r="AR312" s="241">
        <v>0.3475</v>
      </c>
      <c r="AS312" s="241">
        <v>0.305</v>
      </c>
      <c r="AT312" s="245"/>
      <c r="AU312" s="241">
        <v>0.285</v>
      </c>
      <c r="AV312" s="241">
        <v>0.2675</v>
      </c>
      <c r="AW312" s="245"/>
      <c r="AX312" s="246">
        <v>0.2575</v>
      </c>
      <c r="AY312" s="394">
        <v>0.25</v>
      </c>
      <c r="AZ312" s="248">
        <v>0.2475</v>
      </c>
      <c r="BA312" s="248">
        <v>0.235</v>
      </c>
      <c r="BB312" s="248">
        <v>0.215</v>
      </c>
      <c r="BC312" s="248">
        <v>0.19</v>
      </c>
      <c r="BD312" s="248">
        <v>0.155</v>
      </c>
      <c r="BE312" s="248">
        <v>0.1375</v>
      </c>
      <c r="BF312" s="248">
        <v>0.1275</v>
      </c>
      <c r="BG312" s="248">
        <v>0.1175</v>
      </c>
      <c r="BH312" s="248">
        <v>0.1075</v>
      </c>
      <c r="BI312" s="249">
        <v>0.09625</v>
      </c>
      <c r="BJ312" s="246">
        <v>4.12125</v>
      </c>
      <c r="BK312" s="250">
        <v>3.921568627450989</v>
      </c>
      <c r="BL312" s="250">
        <v>10.07194244604317</v>
      </c>
      <c r="BM312" s="250">
        <v>13.9344262295082</v>
      </c>
      <c r="BN312" s="250">
        <v>7.017543859649122</v>
      </c>
      <c r="BO312" s="250">
        <v>6.542056074766345</v>
      </c>
      <c r="BP312" s="250">
        <v>3.883495145631066</v>
      </c>
      <c r="BQ312" s="251">
        <v>3</v>
      </c>
      <c r="BR312" s="252">
        <v>1.010101010101017</v>
      </c>
      <c r="BS312" s="252">
        <v>5.319148936170226</v>
      </c>
      <c r="BT312" s="252">
        <v>9.302325581395344</v>
      </c>
      <c r="BU312" s="252">
        <v>13.1578947368421</v>
      </c>
      <c r="BV312" s="252">
        <v>22.58064516129032</v>
      </c>
      <c r="BW312" s="252">
        <v>12.72727272727272</v>
      </c>
      <c r="BX312" s="252">
        <v>7.843137254901977</v>
      </c>
      <c r="BY312" s="252">
        <v>8.510638297872353</v>
      </c>
      <c r="BZ312" s="252">
        <v>9.302325581395344</v>
      </c>
      <c r="CA312" s="253">
        <v>11.68831168831168</v>
      </c>
      <c r="CB312" s="250">
        <v>8.812519609329527</v>
      </c>
      <c r="CC312" s="250">
        <v>4.999000788238465</v>
      </c>
      <c r="CD312" t="s" s="116">
        <v>137</v>
      </c>
      <c r="CE312" s="254">
        <v>-15.01336265163472</v>
      </c>
      <c r="CF312" s="254">
        <v>9.188765007939747</v>
      </c>
      <c r="CG312" s="250">
        <v>72.87610298036284</v>
      </c>
      <c r="CH312" s="255">
        <v>0.4372500000000001</v>
      </c>
      <c r="CI312" s="256">
        <v>0.4809750000000002</v>
      </c>
      <c r="CJ312" s="257">
        <v>0.5290725000000002</v>
      </c>
      <c r="CK312" s="257">
        <v>0.5819797500000002</v>
      </c>
      <c r="CL312" s="258">
        <v>0.6401777250000004</v>
      </c>
      <c r="CM312" s="256">
        <v>2.669454975000001</v>
      </c>
      <c r="CN312" s="253">
        <v>5.866934010989014</v>
      </c>
      <c r="CO312" s="259">
        <v>1.62</v>
      </c>
      <c r="CP312" s="260">
        <v>30.9</v>
      </c>
      <c r="CQ312" s="261">
        <v>-3.1</v>
      </c>
      <c r="CR312" s="260">
        <v>7.1</v>
      </c>
      <c r="CS312" s="261">
        <v>10.8</v>
      </c>
    </row>
    <row r="313" ht="11.25" customHeight="1">
      <c r="A313" t="s" s="116">
        <v>292</v>
      </c>
      <c r="B313" t="s" s="116">
        <v>293</v>
      </c>
      <c r="C313" t="s" s="116">
        <v>265</v>
      </c>
      <c r="D313" s="218">
        <v>37</v>
      </c>
      <c r="E313" s="219">
        <v>69</v>
      </c>
      <c r="F313" t="s" s="220">
        <v>55</v>
      </c>
      <c r="G313" t="s" s="221">
        <v>141</v>
      </c>
      <c r="H313" s="222">
        <v>42.13</v>
      </c>
      <c r="I313" s="223">
        <v>1.89888440541182</v>
      </c>
      <c r="J313" s="224">
        <v>0.18</v>
      </c>
      <c r="K313" s="224">
        <v>0.2</v>
      </c>
      <c r="L313" s="225">
        <v>11.11111111111112</v>
      </c>
      <c r="M313" s="323">
        <v>42732</v>
      </c>
      <c r="N313" s="323">
        <v>42734</v>
      </c>
      <c r="O313" s="323">
        <v>42748</v>
      </c>
      <c r="P313" t="s" s="227">
        <v>294</v>
      </c>
      <c r="Q313" s="395"/>
      <c r="R313" s="225">
        <v>0.8</v>
      </c>
      <c r="S313" s="228">
        <v>26.05863192182411</v>
      </c>
      <c r="T313" s="229">
        <v>7.365854488742007</v>
      </c>
      <c r="U313" s="223">
        <v>13.72312703583062</v>
      </c>
      <c r="V313" s="230">
        <v>9</v>
      </c>
      <c r="W313" s="222">
        <v>3.07</v>
      </c>
      <c r="X313" s="222">
        <v>3.24</v>
      </c>
      <c r="Y313" s="231">
        <v>3.77</v>
      </c>
      <c r="Z313" s="232">
        <v>1.89</v>
      </c>
      <c r="AA313" s="233">
        <v>14.6</v>
      </c>
      <c r="AB313" s="234">
        <v>-3</v>
      </c>
      <c r="AC313" s="235">
        <v>3.33</v>
      </c>
      <c r="AD313" s="236">
        <v>-2.86</v>
      </c>
      <c r="AE313" s="236">
        <v>4.23</v>
      </c>
      <c r="AF313" s="237">
        <v>21</v>
      </c>
      <c r="AG313" s="238">
        <v>24082</v>
      </c>
      <c r="AH313" s="239">
        <v>0.1</v>
      </c>
      <c r="AI313" s="240">
        <v>0.12</v>
      </c>
      <c r="AJ313" t="s" s="265">
        <v>143</v>
      </c>
      <c r="AK313" s="242">
        <v>1.025926436437348</v>
      </c>
      <c r="AL313" s="243">
        <v>20</v>
      </c>
      <c r="AM313" s="243">
        <v>22.67497075930422</v>
      </c>
      <c r="AN313" s="243">
        <v>16.65161349761231</v>
      </c>
      <c r="AO313" s="244">
        <v>16.23080652394242</v>
      </c>
      <c r="AP313" s="241">
        <v>0.72</v>
      </c>
      <c r="AQ313" s="241">
        <v>0.6</v>
      </c>
      <c r="AR313" s="241">
        <v>0.48</v>
      </c>
      <c r="AS313" s="241">
        <v>0.39</v>
      </c>
      <c r="AT313" s="245"/>
      <c r="AU313" s="241">
        <v>0.3666666666666667</v>
      </c>
      <c r="AV313" s="241">
        <v>0.3333333333333333</v>
      </c>
      <c r="AW313" s="245"/>
      <c r="AX313" s="246">
        <v>0.2933333333333333</v>
      </c>
      <c r="AY313" s="247">
        <v>0.28</v>
      </c>
      <c r="AZ313" s="248">
        <v>0.2666666666666667</v>
      </c>
      <c r="BA313" s="248">
        <v>0.2</v>
      </c>
      <c r="BB313" s="248">
        <v>0.16</v>
      </c>
      <c r="BC313" s="248">
        <v>0.1333333333333333</v>
      </c>
      <c r="BD313" s="248">
        <v>0.1133333333333333</v>
      </c>
      <c r="BE313" s="248">
        <v>0.1</v>
      </c>
      <c r="BF313" s="248">
        <v>0.09333333333333334</v>
      </c>
      <c r="BG313" s="248">
        <v>0.08666666666666667</v>
      </c>
      <c r="BH313" s="248">
        <v>0.08</v>
      </c>
      <c r="BI313" s="249">
        <v>0.07333333333333333</v>
      </c>
      <c r="BJ313" s="246">
        <v>4.77</v>
      </c>
      <c r="BK313" s="250">
        <v>20</v>
      </c>
      <c r="BL313" s="250">
        <v>25</v>
      </c>
      <c r="BM313" s="250">
        <v>23.07692307692306</v>
      </c>
      <c r="BN313" s="250">
        <v>6.363636363636349</v>
      </c>
      <c r="BO313" s="250">
        <v>10</v>
      </c>
      <c r="BP313" s="250">
        <v>13.63636363636362</v>
      </c>
      <c r="BQ313" s="251">
        <v>4.761904761904745</v>
      </c>
      <c r="BR313" s="252">
        <v>5</v>
      </c>
      <c r="BS313" s="252">
        <v>33.33333333333333</v>
      </c>
      <c r="BT313" s="252">
        <v>25</v>
      </c>
      <c r="BU313" s="252">
        <v>20</v>
      </c>
      <c r="BV313" s="252">
        <v>17.64705882352939</v>
      </c>
      <c r="BW313" s="252">
        <v>13.33333333333333</v>
      </c>
      <c r="BX313" s="252">
        <v>7.14285714285714</v>
      </c>
      <c r="BY313" s="252">
        <v>7.692307692307687</v>
      </c>
      <c r="BZ313" s="252">
        <v>8.333333333333325</v>
      </c>
      <c r="CA313" s="253">
        <v>9.090909090909083</v>
      </c>
      <c r="CB313" s="250">
        <v>14.67129179931947</v>
      </c>
      <c r="CC313" s="250">
        <v>8.260677215395354</v>
      </c>
      <c r="CD313" t="s" s="116">
        <v>132</v>
      </c>
      <c r="CE313" s="254">
        <v>4.827370867193506</v>
      </c>
      <c r="CF313" s="254">
        <v>18.55049790302413</v>
      </c>
      <c r="CG313" s="250">
        <v>76.01182410423453</v>
      </c>
      <c r="CH313" s="255">
        <v>0.7272</v>
      </c>
      <c r="CI313" s="256">
        <v>0.75141576</v>
      </c>
      <c r="CJ313" s="257">
        <v>0.783200646648</v>
      </c>
      <c r="CK313" s="257">
        <v>0.8163300340012104</v>
      </c>
      <c r="CL313" s="258">
        <v>0.8508607944394616</v>
      </c>
      <c r="CM313" s="256">
        <v>3.929007235088672</v>
      </c>
      <c r="CN313" s="253">
        <v>9.325913209325117</v>
      </c>
      <c r="CO313" s="259">
        <v>1.77</v>
      </c>
      <c r="CP313" s="260">
        <v>27.6</v>
      </c>
      <c r="CQ313" s="261">
        <v>-11.6</v>
      </c>
      <c r="CR313" s="262">
        <v>-3</v>
      </c>
      <c r="CS313" s="263">
        <v>-2</v>
      </c>
    </row>
    <row r="314" ht="11.25" customHeight="1">
      <c r="A314" t="s" s="273">
        <v>1446</v>
      </c>
      <c r="B314" t="s" s="146">
        <v>1447</v>
      </c>
      <c r="C314" t="s" s="273">
        <v>128</v>
      </c>
      <c r="D314" s="267">
        <v>5</v>
      </c>
      <c r="E314" s="85">
        <v>770</v>
      </c>
      <c r="F314" t="s" s="151">
        <v>129</v>
      </c>
      <c r="G314" t="s" s="152">
        <v>129</v>
      </c>
      <c r="H314" s="496">
        <v>54.28</v>
      </c>
      <c r="I314" s="269">
        <v>0.8106116433308769</v>
      </c>
      <c r="J314" s="270">
        <v>0.1</v>
      </c>
      <c r="K314" s="270">
        <v>0.11</v>
      </c>
      <c r="L314" s="269">
        <v>9.999999999999986</v>
      </c>
      <c r="M314" s="272">
        <v>42864</v>
      </c>
      <c r="N314" s="272">
        <v>42866</v>
      </c>
      <c r="O314" s="272">
        <v>42880</v>
      </c>
      <c r="P314" t="s" s="273">
        <v>1182</v>
      </c>
      <c r="Q314" s="441"/>
      <c r="R314" s="271">
        <v>0.44</v>
      </c>
      <c r="S314" s="275">
        <v>10.2803738317757</v>
      </c>
      <c r="T314" s="276">
        <v>-0.1165788565757886</v>
      </c>
      <c r="U314" s="269">
        <v>12.6822429906542</v>
      </c>
      <c r="V314" s="277">
        <v>12</v>
      </c>
      <c r="W314" s="268">
        <v>4.28</v>
      </c>
      <c r="X314" t="s" s="367">
        <v>143</v>
      </c>
      <c r="Y314" s="278">
        <v>4.7</v>
      </c>
      <c r="Z314" s="279">
        <v>1.77</v>
      </c>
      <c r="AA314" s="280">
        <v>13.7</v>
      </c>
      <c r="AB314" s="281">
        <v>20</v>
      </c>
      <c r="AC314" s="282">
        <v>2.21</v>
      </c>
      <c r="AD314" s="283">
        <v>49.1</v>
      </c>
      <c r="AE314" t="s" s="569">
        <v>143</v>
      </c>
      <c r="AF314" s="284">
        <v>1</v>
      </c>
      <c r="AG314" s="285">
        <v>194</v>
      </c>
      <c r="AH314" s="286">
        <v>4.8</v>
      </c>
      <c r="AI314" s="287">
        <v>0.11</v>
      </c>
      <c r="AJ314" t="s" s="368">
        <v>143</v>
      </c>
      <c r="AK314" t="s" s="502">
        <v>143</v>
      </c>
      <c r="AL314" s="290">
        <v>37.03703703703702</v>
      </c>
      <c r="AM314" s="290">
        <v>35.11497597182871</v>
      </c>
      <c r="AN314" t="s" s="368">
        <v>143</v>
      </c>
      <c r="AO314" t="s" s="368">
        <v>143</v>
      </c>
      <c r="AP314" s="288">
        <v>0.37</v>
      </c>
      <c r="AQ314" s="288">
        <v>0.27</v>
      </c>
      <c r="AR314" s="288">
        <v>0.23</v>
      </c>
      <c r="AS314" s="288">
        <v>0.15</v>
      </c>
      <c r="AT314" s="292"/>
      <c r="AU314" s="510">
        <v>0</v>
      </c>
      <c r="AV314" s="510">
        <v>0</v>
      </c>
      <c r="AW314" s="292"/>
      <c r="AX314" s="524">
        <v>0</v>
      </c>
      <c r="AY314" s="403">
        <v>0</v>
      </c>
      <c r="AZ314" s="426">
        <v>0</v>
      </c>
      <c r="BA314" s="426">
        <v>0</v>
      </c>
      <c r="BB314" s="426">
        <v>0</v>
      </c>
      <c r="BC314" s="426">
        <v>0</v>
      </c>
      <c r="BD314" s="426">
        <v>0</v>
      </c>
      <c r="BE314" s="426">
        <v>0</v>
      </c>
      <c r="BF314" s="426">
        <v>0</v>
      </c>
      <c r="BG314" s="426">
        <v>0</v>
      </c>
      <c r="BH314" s="426">
        <v>0</v>
      </c>
      <c r="BI314" s="494">
        <v>0</v>
      </c>
      <c r="BJ314" s="293">
        <v>1.02</v>
      </c>
      <c r="BK314" s="297">
        <v>37.03703703703702</v>
      </c>
      <c r="BL314" s="297">
        <v>17.3913043478261</v>
      </c>
      <c r="BM314" s="297">
        <v>53.33333333333334</v>
      </c>
      <c r="BN314" s="297">
        <v>0</v>
      </c>
      <c r="BO314" s="297">
        <v>0</v>
      </c>
      <c r="BP314" s="297">
        <v>0</v>
      </c>
      <c r="BQ314" s="298">
        <v>0</v>
      </c>
      <c r="BR314" s="299">
        <v>0</v>
      </c>
      <c r="BS314" s="299">
        <v>0</v>
      </c>
      <c r="BT314" s="299">
        <v>0</v>
      </c>
      <c r="BU314" s="299">
        <v>0</v>
      </c>
      <c r="BV314" s="299">
        <v>0</v>
      </c>
      <c r="BW314" s="299">
        <v>0</v>
      </c>
      <c r="BX314" s="299">
        <v>0</v>
      </c>
      <c r="BY314" s="299">
        <v>0</v>
      </c>
      <c r="BZ314" s="299">
        <v>0</v>
      </c>
      <c r="CA314" s="300">
        <v>0</v>
      </c>
      <c r="CB314" s="297">
        <v>6.338922042246851</v>
      </c>
      <c r="CC314" s="297">
        <v>15.02067431842917</v>
      </c>
      <c r="CD314" t="s" s="146">
        <v>132</v>
      </c>
      <c r="CE314" t="s" s="502">
        <v>143</v>
      </c>
      <c r="CF314" t="s" s="502">
        <v>143</v>
      </c>
      <c r="CG314" s="297">
        <v>48.40819933888042</v>
      </c>
      <c r="CH314" s="302">
        <v>0.407</v>
      </c>
      <c r="CI314" s="303">
        <v>0.4159947000000001</v>
      </c>
      <c r="CJ314" s="304">
        <v>0.428474541</v>
      </c>
      <c r="CK314" s="304">
        <v>0.4413287772300001</v>
      </c>
      <c r="CL314" s="305">
        <v>0.4545686405469001</v>
      </c>
      <c r="CM314" s="303">
        <v>2.1473666587769</v>
      </c>
      <c r="CN314" s="300">
        <v>3.956091854784268</v>
      </c>
      <c r="CO314" s="306">
        <v>0.46</v>
      </c>
      <c r="CP314" s="307">
        <v>85.2</v>
      </c>
      <c r="CQ314" s="308">
        <v>-1.3</v>
      </c>
      <c r="CR314" s="307">
        <v>6.2</v>
      </c>
      <c r="CS314" s="308">
        <v>24.8</v>
      </c>
    </row>
    <row r="315" ht="11.25" customHeight="1">
      <c r="A315" t="s" s="173">
        <v>1448</v>
      </c>
      <c r="B315" t="s" s="110">
        <v>1449</v>
      </c>
      <c r="C315" t="s" s="173">
        <v>1450</v>
      </c>
      <c r="D315" s="174">
        <v>6</v>
      </c>
      <c r="E315" s="85">
        <v>627</v>
      </c>
      <c r="F315" t="s" s="118">
        <v>129</v>
      </c>
      <c r="G315" t="s" s="113">
        <v>129</v>
      </c>
      <c r="H315" s="495">
        <v>18.69</v>
      </c>
      <c r="I315" s="177">
        <v>8.132691278758694</v>
      </c>
      <c r="J315" s="311">
        <v>0.37</v>
      </c>
      <c r="K315" s="311">
        <v>0.38</v>
      </c>
      <c r="L315" s="177">
        <v>2.702702702702697</v>
      </c>
      <c r="M315" s="179">
        <v>42804</v>
      </c>
      <c r="N315" s="179">
        <v>42808</v>
      </c>
      <c r="O315" s="179">
        <v>42822</v>
      </c>
      <c r="P315" t="s" s="173">
        <v>354</v>
      </c>
      <c r="Q315" s="84"/>
      <c r="R315" s="180">
        <v>1.52</v>
      </c>
      <c r="S315" s="181">
        <v>45.78313253012048</v>
      </c>
      <c r="T315" s="182">
        <v>-54.70489445485991</v>
      </c>
      <c r="U315" s="177">
        <v>5.629518072289157</v>
      </c>
      <c r="V315" s="183">
        <v>1</v>
      </c>
      <c r="W315" s="176">
        <v>3.32</v>
      </c>
      <c r="X315" s="176">
        <v>0.47</v>
      </c>
      <c r="Y315" s="184">
        <v>0.22</v>
      </c>
      <c r="Z315" s="185">
        <v>0.82</v>
      </c>
      <c r="AA315" s="186">
        <v>15.2</v>
      </c>
      <c r="AB315" s="187">
        <v>-9.9</v>
      </c>
      <c r="AC315" s="188">
        <v>0.76</v>
      </c>
      <c r="AD315" s="189">
        <v>7.1</v>
      </c>
      <c r="AE315" s="189">
        <v>12</v>
      </c>
      <c r="AF315" s="190">
        <v>15</v>
      </c>
      <c r="AG315" s="191">
        <v>1910</v>
      </c>
      <c r="AH315" s="192">
        <v>0.3</v>
      </c>
      <c r="AI315" s="193">
        <v>0</v>
      </c>
      <c r="AJ315" t="s" s="338">
        <v>143</v>
      </c>
      <c r="AK315" t="s" s="338">
        <v>143</v>
      </c>
      <c r="AL315" s="196">
        <v>2.77777777777779</v>
      </c>
      <c r="AM315" s="196">
        <v>10.39676401760372</v>
      </c>
      <c r="AN315" t="s" s="338">
        <v>143</v>
      </c>
      <c r="AO315" t="s" s="338">
        <v>143</v>
      </c>
      <c r="AP315" s="194">
        <v>1.48</v>
      </c>
      <c r="AQ315" s="194">
        <v>1.44</v>
      </c>
      <c r="AR315" s="194">
        <v>1.32</v>
      </c>
      <c r="AS315" s="194">
        <v>1.1</v>
      </c>
      <c r="AT315" s="199"/>
      <c r="AU315" s="194">
        <v>0.8</v>
      </c>
      <c r="AV315" s="198">
        <v>0</v>
      </c>
      <c r="AW315" s="199"/>
      <c r="AX315" s="398">
        <v>0</v>
      </c>
      <c r="AY315" s="370">
        <v>0</v>
      </c>
      <c r="AZ315" s="203">
        <v>0</v>
      </c>
      <c r="BA315" s="203">
        <v>0</v>
      </c>
      <c r="BB315" s="203">
        <v>0</v>
      </c>
      <c r="BC315" s="203">
        <v>0</v>
      </c>
      <c r="BD315" s="203">
        <v>0</v>
      </c>
      <c r="BE315" s="203">
        <v>0</v>
      </c>
      <c r="BF315" s="203">
        <v>0</v>
      </c>
      <c r="BG315" s="203">
        <v>0</v>
      </c>
      <c r="BH315" s="203">
        <v>0</v>
      </c>
      <c r="BI315" s="204">
        <v>0</v>
      </c>
      <c r="BJ315" s="200">
        <v>6.14</v>
      </c>
      <c r="BK315" s="205">
        <v>2.77777777777779</v>
      </c>
      <c r="BL315" s="205">
        <v>9.090909090909083</v>
      </c>
      <c r="BM315" s="205">
        <v>20</v>
      </c>
      <c r="BN315" s="205">
        <v>37.5</v>
      </c>
      <c r="BO315" s="205">
        <v>0</v>
      </c>
      <c r="BP315" s="205">
        <v>0</v>
      </c>
      <c r="BQ315" s="206">
        <v>0</v>
      </c>
      <c r="BR315" s="207">
        <v>0</v>
      </c>
      <c r="BS315" s="207">
        <v>0</v>
      </c>
      <c r="BT315" s="207">
        <v>0</v>
      </c>
      <c r="BU315" s="207">
        <v>0</v>
      </c>
      <c r="BV315" s="207">
        <v>0</v>
      </c>
      <c r="BW315" s="207">
        <v>0</v>
      </c>
      <c r="BX315" s="207">
        <v>0</v>
      </c>
      <c r="BY315" s="207">
        <v>0</v>
      </c>
      <c r="BZ315" s="207">
        <v>0</v>
      </c>
      <c r="CA315" s="208">
        <v>0</v>
      </c>
      <c r="CB315" s="205">
        <v>4.080510992275698</v>
      </c>
      <c r="CC315" s="205">
        <v>9.742420849636915</v>
      </c>
      <c r="CD315" t="s" s="110">
        <v>302</v>
      </c>
      <c r="CE315" t="s" s="552">
        <v>143</v>
      </c>
      <c r="CF315" t="s" s="552">
        <v>143</v>
      </c>
      <c r="CG315" s="205">
        <v>50.33923067613713</v>
      </c>
      <c r="CH315" s="315">
        <v>1.4948</v>
      </c>
      <c r="CI315" s="211">
        <v>1.50616048</v>
      </c>
      <c r="CJ315" s="212">
        <v>1.656776528</v>
      </c>
      <c r="CK315" s="212">
        <v>1.8224541808</v>
      </c>
      <c r="CL315" s="210">
        <v>2.004699598880</v>
      </c>
      <c r="CM315" s="211">
        <v>8.484890787680001</v>
      </c>
      <c r="CN315" s="208">
        <v>45.39802454617443</v>
      </c>
      <c r="CO315" s="213">
        <v>1.27</v>
      </c>
      <c r="CP315" s="214">
        <v>1.2</v>
      </c>
      <c r="CQ315" s="215">
        <v>-30.4</v>
      </c>
      <c r="CR315" s="214">
        <v>-6.2</v>
      </c>
      <c r="CS315" s="215">
        <v>-15.7</v>
      </c>
    </row>
    <row r="316" ht="11.25" customHeight="1">
      <c r="A316" t="s" s="227">
        <v>1451</v>
      </c>
      <c r="B316" t="s" s="116">
        <v>1452</v>
      </c>
      <c r="C316" t="s" s="227">
        <v>1453</v>
      </c>
      <c r="D316" s="218">
        <v>7</v>
      </c>
      <c r="E316" s="85">
        <v>485</v>
      </c>
      <c r="F316" t="s" s="220">
        <v>55</v>
      </c>
      <c r="G316" t="s" s="221">
        <v>55</v>
      </c>
      <c r="H316" s="493">
        <v>59.41</v>
      </c>
      <c r="I316" s="223">
        <v>2.82780676653762</v>
      </c>
      <c r="J316" s="224">
        <v>0.4</v>
      </c>
      <c r="K316" s="224">
        <v>0.42</v>
      </c>
      <c r="L316" s="223">
        <v>4.999999999999982</v>
      </c>
      <c r="M316" s="226">
        <v>42802</v>
      </c>
      <c r="N316" s="226">
        <v>42804</v>
      </c>
      <c r="O316" s="226">
        <v>42825</v>
      </c>
      <c r="P316" t="s" s="227">
        <v>434</v>
      </c>
      <c r="Q316" s="316"/>
      <c r="R316" s="225">
        <v>1.68</v>
      </c>
      <c r="S316" s="228">
        <v>34.85477178423236</v>
      </c>
      <c r="T316" s="229">
        <v>-6.086519516603461</v>
      </c>
      <c r="U316" s="223">
        <v>12.32572614107884</v>
      </c>
      <c r="V316" s="230">
        <v>12</v>
      </c>
      <c r="W316" s="222">
        <v>4.82</v>
      </c>
      <c r="X316" s="222">
        <v>0.82</v>
      </c>
      <c r="Y316" s="231">
        <v>1.64</v>
      </c>
      <c r="Z316" s="232">
        <v>1.61</v>
      </c>
      <c r="AA316" s="233">
        <v>22.7</v>
      </c>
      <c r="AB316" s="234">
        <v>34</v>
      </c>
      <c r="AC316" s="534">
        <v>-11.72</v>
      </c>
      <c r="AD316" s="535">
        <v>21.8</v>
      </c>
      <c r="AE316" s="535">
        <v>15</v>
      </c>
      <c r="AF316" s="237">
        <v>7</v>
      </c>
      <c r="AG316" s="657">
        <v>2274</v>
      </c>
      <c r="AH316" s="537">
        <v>0.7</v>
      </c>
      <c r="AI316" s="222">
        <v>2.97</v>
      </c>
      <c r="AJ316" s="241">
        <v>0.3047252760019813</v>
      </c>
      <c r="AK316" s="242">
        <v>0.9980935437581381</v>
      </c>
      <c r="AL316" s="243">
        <v>5.263157894736836</v>
      </c>
      <c r="AM316" s="243">
        <v>8.867796417792828</v>
      </c>
      <c r="AN316" s="243">
        <v>6.643011016843192</v>
      </c>
      <c r="AO316" s="244">
        <v>6.655699817303851</v>
      </c>
      <c r="AP316" s="241">
        <v>1.6</v>
      </c>
      <c r="AQ316" s="241">
        <v>1.52</v>
      </c>
      <c r="AR316" s="241">
        <v>1.32</v>
      </c>
      <c r="AS316" s="241">
        <v>1.24</v>
      </c>
      <c r="AT316" s="245"/>
      <c r="AU316" s="241">
        <v>1.2</v>
      </c>
      <c r="AV316" s="241">
        <v>1.16</v>
      </c>
      <c r="AW316" s="245"/>
      <c r="AX316" s="583">
        <v>1.12</v>
      </c>
      <c r="AY316" s="247">
        <v>1.12</v>
      </c>
      <c r="AZ316" s="248">
        <v>1.08</v>
      </c>
      <c r="BA316" s="248">
        <v>0.96</v>
      </c>
      <c r="BB316" s="248">
        <v>0.84</v>
      </c>
      <c r="BC316" s="317">
        <v>0.8</v>
      </c>
      <c r="BD316" s="317">
        <v>0.8</v>
      </c>
      <c r="BE316" s="317">
        <v>1.28</v>
      </c>
      <c r="BF316" s="248">
        <v>1.28</v>
      </c>
      <c r="BG316" s="248">
        <v>1.24</v>
      </c>
      <c r="BH316" s="248">
        <v>1.2</v>
      </c>
      <c r="BI316" s="249">
        <v>1.1</v>
      </c>
      <c r="BJ316" s="246">
        <v>20.86</v>
      </c>
      <c r="BK316" s="250">
        <v>5.263157894736836</v>
      </c>
      <c r="BL316" s="250">
        <v>15.15151515151514</v>
      </c>
      <c r="BM316" s="250">
        <v>6.451612903225823</v>
      </c>
      <c r="BN316" s="250">
        <v>3.333333333333344</v>
      </c>
      <c r="BO316" s="250">
        <v>3.448275862068972</v>
      </c>
      <c r="BP316" s="250">
        <v>3.571428571428559</v>
      </c>
      <c r="BQ316" s="639">
        <v>0</v>
      </c>
      <c r="BR316" s="252">
        <v>3.703703703703698</v>
      </c>
      <c r="BS316" s="252">
        <v>12.5</v>
      </c>
      <c r="BT316" s="252">
        <v>14.28571428571428</v>
      </c>
      <c r="BU316" s="252">
        <v>4.999999999999982</v>
      </c>
      <c r="BV316" s="252">
        <v>0</v>
      </c>
      <c r="BW316" s="252">
        <v>0</v>
      </c>
      <c r="BX316" s="252">
        <v>0</v>
      </c>
      <c r="BY316" s="252">
        <v>3.2258064516129</v>
      </c>
      <c r="BZ316" s="252">
        <v>3.333333333333344</v>
      </c>
      <c r="CA316" s="253">
        <v>9.090909090909083</v>
      </c>
      <c r="CB316" s="250">
        <v>5.197575916563645</v>
      </c>
      <c r="CC316" s="250">
        <v>4.719225194041976</v>
      </c>
      <c r="CD316" t="s" s="116">
        <v>137</v>
      </c>
      <c r="CE316" s="254">
        <v>-2.854908357698024</v>
      </c>
      <c r="CF316" s="254">
        <v>9.470817783380813</v>
      </c>
      <c r="CG316" s="250">
        <v>66.57557073908906</v>
      </c>
      <c r="CH316" s="255">
        <v>1.76</v>
      </c>
      <c r="CI316" s="256">
        <v>1.7776</v>
      </c>
      <c r="CJ316" s="257">
        <v>1.95536</v>
      </c>
      <c r="CK316" s="257">
        <v>2.150896000000001</v>
      </c>
      <c r="CL316" s="258">
        <v>2.365985600000001</v>
      </c>
      <c r="CM316" s="256">
        <v>10.0098416</v>
      </c>
      <c r="CN316" s="253">
        <v>16.84874869550581</v>
      </c>
      <c r="CO316" s="259">
        <v>1.21</v>
      </c>
      <c r="CP316" s="260">
        <v>40.8</v>
      </c>
      <c r="CQ316" s="261">
        <v>-10.4</v>
      </c>
      <c r="CR316" s="260">
        <v>-2.8</v>
      </c>
      <c r="CS316" s="261">
        <v>-2.2</v>
      </c>
    </row>
    <row r="317" ht="11.25" customHeight="1">
      <c r="A317" t="s" s="227">
        <v>295</v>
      </c>
      <c r="B317" t="s" s="116">
        <v>296</v>
      </c>
      <c r="C317" t="s" s="116">
        <v>297</v>
      </c>
      <c r="D317" s="218">
        <v>26</v>
      </c>
      <c r="E317" s="219">
        <v>102</v>
      </c>
      <c r="F317" t="s" s="220">
        <v>129</v>
      </c>
      <c r="G317" t="s" s="221">
        <v>129</v>
      </c>
      <c r="H317" s="222">
        <v>202.98</v>
      </c>
      <c r="I317" s="223">
        <v>1.655335501034585</v>
      </c>
      <c r="J317" s="318">
        <v>0.76</v>
      </c>
      <c r="K317" s="318">
        <v>0.84</v>
      </c>
      <c r="L317" s="223">
        <v>10.52631578947367</v>
      </c>
      <c r="M317" s="226">
        <v>42830</v>
      </c>
      <c r="N317" s="226">
        <v>42832</v>
      </c>
      <c r="O317" s="226">
        <v>42860</v>
      </c>
      <c r="P317" t="s" s="227">
        <v>298</v>
      </c>
      <c r="Q317" s="264"/>
      <c r="R317" s="225">
        <v>3.36</v>
      </c>
      <c r="S317" s="228">
        <v>33.3664349553128</v>
      </c>
      <c r="T317" s="229">
        <v>116.4569198392816</v>
      </c>
      <c r="U317" s="223">
        <v>20.15690168818272</v>
      </c>
      <c r="V317" s="230">
        <v>12</v>
      </c>
      <c r="W317" s="222">
        <v>10.07</v>
      </c>
      <c r="X317" s="222">
        <v>2.43</v>
      </c>
      <c r="Y317" s="231">
        <v>1.95</v>
      </c>
      <c r="Z317" s="232">
        <v>5.23</v>
      </c>
      <c r="AA317" s="233">
        <v>28.3</v>
      </c>
      <c r="AB317" s="396">
        <v>8.699999999999999</v>
      </c>
      <c r="AC317" s="235">
        <v>7.25</v>
      </c>
      <c r="AD317" s="236">
        <v>7.3</v>
      </c>
      <c r="AE317" s="236">
        <v>8.300000000000001</v>
      </c>
      <c r="AF317" s="237">
        <v>21</v>
      </c>
      <c r="AG317" s="238">
        <v>60287</v>
      </c>
      <c r="AH317" s="239">
        <v>0.6</v>
      </c>
      <c r="AI317" s="240">
        <v>0.42</v>
      </c>
      <c r="AJ317" s="241">
        <v>1.39307154125025</v>
      </c>
      <c r="AK317" s="242">
        <v>0.7940422911826786</v>
      </c>
      <c r="AL317" s="243">
        <v>10.40892193308551</v>
      </c>
      <c r="AM317" s="243">
        <v>10.68891017958813</v>
      </c>
      <c r="AN317" s="243">
        <v>10.16942225112683</v>
      </c>
      <c r="AO317" s="244">
        <v>12.80715443503655</v>
      </c>
      <c r="AP317" s="241">
        <v>2.97</v>
      </c>
      <c r="AQ317" s="241">
        <v>2.69</v>
      </c>
      <c r="AR317" s="241">
        <v>2.42</v>
      </c>
      <c r="AS317" s="241">
        <v>2.19</v>
      </c>
      <c r="AT317" t="s" s="266">
        <v>112</v>
      </c>
      <c r="AU317" s="241">
        <v>2</v>
      </c>
      <c r="AV317" s="241">
        <v>1.83</v>
      </c>
      <c r="AW317" s="245"/>
      <c r="AX317" s="246">
        <v>1.64</v>
      </c>
      <c r="AY317" s="247">
        <v>1.49</v>
      </c>
      <c r="AZ317" s="248">
        <v>1.34</v>
      </c>
      <c r="BA317" s="248">
        <v>1.1</v>
      </c>
      <c r="BB317" s="248">
        <v>0.89</v>
      </c>
      <c r="BC317" s="248">
        <v>0.78</v>
      </c>
      <c r="BD317" s="248">
        <v>0.7</v>
      </c>
      <c r="BE317" s="248">
        <v>0.63</v>
      </c>
      <c r="BF317" s="248">
        <v>0.59</v>
      </c>
      <c r="BG317" s="248">
        <v>0.55</v>
      </c>
      <c r="BH317" s="248">
        <v>0.51</v>
      </c>
      <c r="BI317" s="249">
        <v>0.47</v>
      </c>
      <c r="BJ317" s="246">
        <v>24.79</v>
      </c>
      <c r="BK317" s="250">
        <v>10.40892193308551</v>
      </c>
      <c r="BL317" s="250">
        <v>11.15702479338843</v>
      </c>
      <c r="BM317" s="250">
        <v>10.50228310502284</v>
      </c>
      <c r="BN317" s="250">
        <v>9.5</v>
      </c>
      <c r="BO317" s="250">
        <v>9.289617486338786</v>
      </c>
      <c r="BP317" s="250">
        <v>11.58536585365855</v>
      </c>
      <c r="BQ317" s="251">
        <v>10.06711409395973</v>
      </c>
      <c r="BR317" s="252">
        <v>11.19402985074627</v>
      </c>
      <c r="BS317" s="252">
        <v>21.81818181818183</v>
      </c>
      <c r="BT317" s="252">
        <v>23.59550561797754</v>
      </c>
      <c r="BU317" s="252">
        <v>14.1025641025641</v>
      </c>
      <c r="BV317" s="252">
        <v>11.42857142857143</v>
      </c>
      <c r="BW317" s="252">
        <v>11.11111111111109</v>
      </c>
      <c r="BX317" s="252">
        <v>6.779661016949157</v>
      </c>
      <c r="BY317" s="252">
        <v>7.272727272727253</v>
      </c>
      <c r="BZ317" s="252">
        <v>7.843137254901977</v>
      </c>
      <c r="CA317" s="253">
        <v>8.510638297872353</v>
      </c>
      <c r="CB317" s="250">
        <v>11.53920323747393</v>
      </c>
      <c r="CC317" s="250">
        <v>4.442266413721113</v>
      </c>
      <c r="CD317" t="s" s="116">
        <v>137</v>
      </c>
      <c r="CE317" s="254">
        <v>-8.332143936021311</v>
      </c>
      <c r="CF317" s="254">
        <v>11.82475775216141</v>
      </c>
      <c r="CG317" s="250">
        <v>78.07266633565044</v>
      </c>
      <c r="CH317" s="255">
        <v>3.22839</v>
      </c>
      <c r="CI317" s="256">
        <v>3.462448275</v>
      </c>
      <c r="CJ317" s="257">
        <v>3.749831481825</v>
      </c>
      <c r="CK317" s="257">
        <v>4.061067494816475</v>
      </c>
      <c r="CL317" s="258">
        <v>4.398136096886243</v>
      </c>
      <c r="CM317" s="256">
        <v>18.89987334852772</v>
      </c>
      <c r="CN317" s="253">
        <v>9.311199797284324</v>
      </c>
      <c r="CO317" s="259">
        <v>0.74</v>
      </c>
      <c r="CP317" s="260">
        <v>36.5</v>
      </c>
      <c r="CQ317" s="261">
        <v>-5.5</v>
      </c>
      <c r="CR317" s="260">
        <v>-1.1</v>
      </c>
      <c r="CS317" s="261">
        <v>3.4</v>
      </c>
    </row>
    <row r="318" ht="11.25" customHeight="1">
      <c r="A318" t="s" s="116">
        <v>1454</v>
      </c>
      <c r="B318" t="s" s="116">
        <v>1455</v>
      </c>
      <c r="C318" t="s" s="116">
        <v>372</v>
      </c>
      <c r="D318" s="218">
        <v>8</v>
      </c>
      <c r="E318" s="85">
        <v>351</v>
      </c>
      <c r="F318" t="s" s="220">
        <v>129</v>
      </c>
      <c r="G318" t="s" s="221">
        <v>129</v>
      </c>
      <c r="H318" s="493">
        <v>19.46</v>
      </c>
      <c r="I318" s="223">
        <v>4.522096608427543</v>
      </c>
      <c r="J318" s="224">
        <v>0.2</v>
      </c>
      <c r="K318" s="224">
        <v>0.22</v>
      </c>
      <c r="L318" s="223">
        <v>9.999999999999986</v>
      </c>
      <c r="M318" s="323">
        <v>42717</v>
      </c>
      <c r="N318" s="323">
        <v>42719</v>
      </c>
      <c r="O318" s="323">
        <v>42741</v>
      </c>
      <c r="P318" t="s" s="227">
        <v>710</v>
      </c>
      <c r="Q318" s="325"/>
      <c r="R318" s="225">
        <v>0.88</v>
      </c>
      <c r="S318" s="228">
        <v>74.57627118644068</v>
      </c>
      <c r="T318" s="229">
        <v>24.06486366203861</v>
      </c>
      <c r="U318" s="223">
        <v>16.49152542372882</v>
      </c>
      <c r="V318" s="230">
        <v>12</v>
      </c>
      <c r="W318" s="222">
        <v>1.18</v>
      </c>
      <c r="X318" s="222">
        <v>2.89</v>
      </c>
      <c r="Y318" s="231">
        <v>7.69</v>
      </c>
      <c r="Z318" s="232">
        <v>2.1</v>
      </c>
      <c r="AA318" s="233">
        <v>13.5</v>
      </c>
      <c r="AB318" s="234">
        <v>-6.5</v>
      </c>
      <c r="AC318" s="235">
        <v>4.5</v>
      </c>
      <c r="AD318" s="236">
        <v>52.7</v>
      </c>
      <c r="AE318" s="236">
        <v>5.7</v>
      </c>
      <c r="AF318" s="237">
        <v>16</v>
      </c>
      <c r="AG318" s="238">
        <v>17594</v>
      </c>
      <c r="AH318" s="239">
        <v>3.9</v>
      </c>
      <c r="AI318" s="240">
        <v>1.55</v>
      </c>
      <c r="AJ318" s="241">
        <v>0.3697628884581375</v>
      </c>
      <c r="AK318" t="s" s="265">
        <v>143</v>
      </c>
      <c r="AL318" s="243">
        <v>15.94202898550727</v>
      </c>
      <c r="AM318" s="243">
        <v>23.95961884821869</v>
      </c>
      <c r="AN318" s="243">
        <v>19.48650422174385</v>
      </c>
      <c r="AO318" s="244">
        <v>-4.708051662437152</v>
      </c>
      <c r="AP318" s="241">
        <v>0.8</v>
      </c>
      <c r="AQ318" s="241">
        <v>0.6899999999999999</v>
      </c>
      <c r="AR318" s="241">
        <v>0.6</v>
      </c>
      <c r="AS318" s="241">
        <v>0.42</v>
      </c>
      <c r="AT318" s="245"/>
      <c r="AU318" s="241">
        <v>0.40718</v>
      </c>
      <c r="AV318" s="241">
        <v>0.32847</v>
      </c>
      <c r="AW318" s="245"/>
      <c r="AX318" s="246">
        <v>0.14654</v>
      </c>
      <c r="AY318" s="394">
        <v>0</v>
      </c>
      <c r="AZ318" s="317">
        <v>1.15692</v>
      </c>
      <c r="BA318" s="248">
        <v>1.42688</v>
      </c>
      <c r="BB318" s="248">
        <v>1.29577</v>
      </c>
      <c r="BC318" s="248">
        <v>1.14921</v>
      </c>
      <c r="BD318" s="248">
        <v>0.9718300000000001</v>
      </c>
      <c r="BE318" s="248">
        <v>0.78672</v>
      </c>
      <c r="BF318" s="248">
        <v>0.6864400000000001</v>
      </c>
      <c r="BG318" s="248">
        <v>0.57589</v>
      </c>
      <c r="BH318" s="248">
        <v>0.5244799999999999</v>
      </c>
      <c r="BI318" s="249">
        <v>0.49877</v>
      </c>
      <c r="BJ318" s="246">
        <v>12.4651</v>
      </c>
      <c r="BK318" s="250">
        <v>15.94202898550727</v>
      </c>
      <c r="BL318" s="250">
        <v>15</v>
      </c>
      <c r="BM318" s="250">
        <v>42.85714285714286</v>
      </c>
      <c r="BN318" s="250">
        <v>3.148484699641441</v>
      </c>
      <c r="BO318" s="250">
        <v>23.96261454622948</v>
      </c>
      <c r="BP318" s="250">
        <v>124.150402620445</v>
      </c>
      <c r="BQ318" s="251">
        <v>0</v>
      </c>
      <c r="BR318" s="252">
        <v>0</v>
      </c>
      <c r="BS318" s="252">
        <v>0</v>
      </c>
      <c r="BT318" s="252">
        <v>10.11830803306142</v>
      </c>
      <c r="BU318" s="252">
        <v>12.7531086572515</v>
      </c>
      <c r="BV318" s="252">
        <v>18.25216344422378</v>
      </c>
      <c r="BW318" s="252">
        <v>23.52933699410211</v>
      </c>
      <c r="BX318" s="252">
        <v>14.60870578637607</v>
      </c>
      <c r="BY318" s="252">
        <v>19.19637430759347</v>
      </c>
      <c r="BZ318" s="252">
        <v>9.80208968883467</v>
      </c>
      <c r="CA318" s="253">
        <v>5.15468051406458</v>
      </c>
      <c r="CB318" s="250">
        <v>19.91032006673374</v>
      </c>
      <c r="CC318" s="250">
        <v>28.1074940911014</v>
      </c>
      <c r="CD318" t="s" s="116">
        <v>285</v>
      </c>
      <c r="CE318" s="254">
        <v>7.517075406442576</v>
      </c>
      <c r="CF318" s="254">
        <v>24.00860083017139</v>
      </c>
      <c r="CG318" s="250">
        <v>56.89322033898304</v>
      </c>
      <c r="CH318" s="255">
        <v>0.8080000000000001</v>
      </c>
      <c r="CI318" s="256">
        <v>0.84436</v>
      </c>
      <c r="CJ318" s="257">
        <v>0.8924885199999999</v>
      </c>
      <c r="CK318" s="257">
        <v>0.9433603656399998</v>
      </c>
      <c r="CL318" s="258">
        <v>0.9971319064814798</v>
      </c>
      <c r="CM318" s="256">
        <v>4.485340792121479</v>
      </c>
      <c r="CN318" s="253">
        <v>23.04902770874347</v>
      </c>
      <c r="CO318" s="259">
        <v>0.8</v>
      </c>
      <c r="CP318" s="260">
        <v>-1.7</v>
      </c>
      <c r="CQ318" s="261">
        <v>-27.5</v>
      </c>
      <c r="CR318" s="260">
        <v>-7.6</v>
      </c>
      <c r="CS318" s="261">
        <v>-14.7</v>
      </c>
    </row>
    <row r="319" ht="11.25" customHeight="1">
      <c r="A319" t="s" s="273">
        <v>728</v>
      </c>
      <c r="B319" t="s" s="146">
        <v>729</v>
      </c>
      <c r="C319" t="s" s="146">
        <v>313</v>
      </c>
      <c r="D319" s="267">
        <v>14</v>
      </c>
      <c r="E319" s="219">
        <v>252</v>
      </c>
      <c r="F319" t="s" s="151">
        <v>55</v>
      </c>
      <c r="G319" t="s" s="152">
        <v>55</v>
      </c>
      <c r="H319" s="496">
        <v>51.92</v>
      </c>
      <c r="I319" s="269">
        <v>3.775038520801233</v>
      </c>
      <c r="J319" s="270">
        <v>0.48</v>
      </c>
      <c r="K319" s="270">
        <v>0.49</v>
      </c>
      <c r="L319" s="269">
        <v>2.083333333333326</v>
      </c>
      <c r="M319" s="272">
        <v>42922</v>
      </c>
      <c r="N319" s="272">
        <v>42926</v>
      </c>
      <c r="O319" s="272">
        <v>42948</v>
      </c>
      <c r="P319" t="s" s="273">
        <v>171</v>
      </c>
      <c r="Q319" s="274"/>
      <c r="R319" s="271">
        <v>1.96</v>
      </c>
      <c r="S319" s="275">
        <v>70.25089605734766</v>
      </c>
      <c r="T319" s="276">
        <v>151.8672284293267</v>
      </c>
      <c r="U319" s="269">
        <v>18.60931899641577</v>
      </c>
      <c r="V319" s="277">
        <v>5</v>
      </c>
      <c r="W319" s="268">
        <v>2.79</v>
      </c>
      <c r="X319" s="268">
        <v>3.1</v>
      </c>
      <c r="Y319" s="278">
        <v>1.91</v>
      </c>
      <c r="Z319" s="279">
        <v>7.67</v>
      </c>
      <c r="AA319" s="280">
        <v>40.1</v>
      </c>
      <c r="AB319" s="281">
        <v>-0.1</v>
      </c>
      <c r="AC319" s="282">
        <v>4.31</v>
      </c>
      <c r="AD319" s="283">
        <v>3.3</v>
      </c>
      <c r="AE319" s="283">
        <v>5.99</v>
      </c>
      <c r="AF319" s="284">
        <v>21</v>
      </c>
      <c r="AG319" s="285">
        <v>29617</v>
      </c>
      <c r="AH319" s="286">
        <v>0.3</v>
      </c>
      <c r="AI319" s="287">
        <v>2.58</v>
      </c>
      <c r="AJ319" s="288">
        <v>2.943894154264865</v>
      </c>
      <c r="AK319" s="289">
        <v>0.9319034060588568</v>
      </c>
      <c r="AL319" s="290">
        <v>7.514450867052025</v>
      </c>
      <c r="AM319" s="290">
        <v>9.414496610360956</v>
      </c>
      <c r="AN319" s="290">
        <v>9.714850709074053</v>
      </c>
      <c r="AO319" s="291">
        <v>10.42473999548885</v>
      </c>
      <c r="AP319" s="288">
        <v>1.86</v>
      </c>
      <c r="AQ319" s="288">
        <v>1.73</v>
      </c>
      <c r="AR319" s="288">
        <v>1.61</v>
      </c>
      <c r="AS319" s="288">
        <v>1.42</v>
      </c>
      <c r="AT319" s="292"/>
      <c r="AU319" s="288">
        <v>1.27</v>
      </c>
      <c r="AV319" s="288">
        <v>1.17</v>
      </c>
      <c r="AW319" s="292"/>
      <c r="AX319" s="293">
        <v>1.05</v>
      </c>
      <c r="AY319" s="294">
        <v>0.9</v>
      </c>
      <c r="AZ319" s="295">
        <v>0.825</v>
      </c>
      <c r="BA319" s="295">
        <v>0.76</v>
      </c>
      <c r="BB319" s="295">
        <v>0.6899999999999999</v>
      </c>
      <c r="BC319" s="295">
        <v>0.64</v>
      </c>
      <c r="BD319" s="295">
        <v>0.585</v>
      </c>
      <c r="BE319" s="426">
        <v>0.55</v>
      </c>
      <c r="BF319" s="426">
        <v>0.55</v>
      </c>
      <c r="BG319" s="426">
        <v>0.55</v>
      </c>
      <c r="BH319" s="426">
        <v>0.55</v>
      </c>
      <c r="BI319" s="494">
        <v>0.55</v>
      </c>
      <c r="BJ319" s="293">
        <v>17.26</v>
      </c>
      <c r="BK319" s="297">
        <v>7.514450867052025</v>
      </c>
      <c r="BL319" s="297">
        <v>7.453416149068315</v>
      </c>
      <c r="BM319" s="297">
        <v>13.38028169014085</v>
      </c>
      <c r="BN319" s="297">
        <v>11.81102362204724</v>
      </c>
      <c r="BO319" s="297">
        <v>8.547008547008561</v>
      </c>
      <c r="BP319" s="297">
        <v>11.42857142857141</v>
      </c>
      <c r="BQ319" s="298">
        <v>16.66666666666667</v>
      </c>
      <c r="BR319" s="299">
        <v>9.090909090909104</v>
      </c>
      <c r="BS319" s="299">
        <v>8.552631578947366</v>
      </c>
      <c r="BT319" s="299">
        <v>10.14492753623188</v>
      </c>
      <c r="BU319" s="299">
        <v>7.8125</v>
      </c>
      <c r="BV319" s="299">
        <v>9.401709401709413</v>
      </c>
      <c r="BW319" s="299">
        <v>6.363636363636349</v>
      </c>
      <c r="BX319" s="299">
        <v>0</v>
      </c>
      <c r="BY319" s="299">
        <v>0</v>
      </c>
      <c r="BZ319" s="299">
        <v>0</v>
      </c>
      <c r="CA319" s="300">
        <v>0</v>
      </c>
      <c r="CB319" s="297">
        <v>7.539278408352307</v>
      </c>
      <c r="CC319" s="297">
        <v>4.816250743585792</v>
      </c>
      <c r="CD319" t="s" s="146">
        <v>157</v>
      </c>
      <c r="CE319" s="301">
        <v>-5.119429766540485</v>
      </c>
      <c r="CF319" s="301">
        <v>13.48988922987528</v>
      </c>
      <c r="CG319" s="297">
        <v>61.36718345870998</v>
      </c>
      <c r="CH319" s="302">
        <v>1.8786</v>
      </c>
      <c r="CI319" s="303">
        <v>1.95956766</v>
      </c>
      <c r="CJ319" s="304">
        <v>2.076945762834</v>
      </c>
      <c r="CK319" s="304">
        <v>2.201354814027757</v>
      </c>
      <c r="CL319" s="305">
        <v>2.33321596738802</v>
      </c>
      <c r="CM319" s="303">
        <v>10.44968420424978</v>
      </c>
      <c r="CN319" s="300">
        <v>20.12651040880157</v>
      </c>
      <c r="CO319" s="306">
        <v>0.63</v>
      </c>
      <c r="CP319" s="307">
        <v>3.6</v>
      </c>
      <c r="CQ319" s="308">
        <v>-19</v>
      </c>
      <c r="CR319" s="307">
        <v>-2.3</v>
      </c>
      <c r="CS319" s="308">
        <v>-8.699999999999999</v>
      </c>
    </row>
    <row r="320" ht="11.25" customHeight="1">
      <c r="A320" t="s" s="110">
        <v>1456</v>
      </c>
      <c r="B320" t="s" s="110">
        <v>1457</v>
      </c>
      <c r="C320" t="s" s="110">
        <v>301</v>
      </c>
      <c r="D320" s="174">
        <v>7</v>
      </c>
      <c r="E320" s="85">
        <v>531</v>
      </c>
      <c r="F320" t="s" s="118">
        <v>129</v>
      </c>
      <c r="G320" t="s" s="113">
        <v>129</v>
      </c>
      <c r="H320" s="495">
        <v>19.41</v>
      </c>
      <c r="I320" s="177">
        <v>2.060793405461102</v>
      </c>
      <c r="J320" s="311">
        <v>0.09</v>
      </c>
      <c r="K320" s="311">
        <v>0.1</v>
      </c>
      <c r="L320" s="177">
        <v>11.11111111111112</v>
      </c>
      <c r="M320" s="179">
        <v>42919</v>
      </c>
      <c r="N320" s="179">
        <v>42922</v>
      </c>
      <c r="O320" s="179">
        <v>42935</v>
      </c>
      <c r="P320" t="s" s="173">
        <v>521</v>
      </c>
      <c r="Q320" s="675"/>
      <c r="R320" s="180">
        <v>0.4</v>
      </c>
      <c r="S320" s="181">
        <v>31.74603174603175</v>
      </c>
      <c r="T320" s="182">
        <v>37.96173075689921</v>
      </c>
      <c r="U320" s="177">
        <v>15.40476190476191</v>
      </c>
      <c r="V320" s="183">
        <v>12</v>
      </c>
      <c r="W320" s="176">
        <v>1.26</v>
      </c>
      <c r="X320" s="176">
        <v>1.19</v>
      </c>
      <c r="Y320" s="184">
        <v>3.19</v>
      </c>
      <c r="Z320" s="185">
        <v>2.78</v>
      </c>
      <c r="AA320" s="186">
        <v>18.8</v>
      </c>
      <c r="AB320" s="187">
        <v>11.1</v>
      </c>
      <c r="AC320" s="188">
        <v>8.1</v>
      </c>
      <c r="AD320" s="189">
        <v>15.9</v>
      </c>
      <c r="AE320" s="189">
        <v>13</v>
      </c>
      <c r="AF320" s="190">
        <v>10</v>
      </c>
      <c r="AG320" s="191">
        <v>5607</v>
      </c>
      <c r="AH320" s="192">
        <v>2</v>
      </c>
      <c r="AI320" s="193">
        <v>0</v>
      </c>
      <c r="AJ320" s="194">
        <v>0.5215668607040014</v>
      </c>
      <c r="AK320" s="195">
        <v>1.232500441083535</v>
      </c>
      <c r="AL320" s="196">
        <v>6.060606060606055</v>
      </c>
      <c r="AM320" s="196">
        <v>8.370676266182709</v>
      </c>
      <c r="AN320" s="196">
        <v>8.292913085193621</v>
      </c>
      <c r="AO320" s="197">
        <v>6.728527478580881</v>
      </c>
      <c r="AP320" s="194">
        <v>0.35</v>
      </c>
      <c r="AQ320" s="194">
        <v>0.33</v>
      </c>
      <c r="AR320" s="194">
        <v>0.3</v>
      </c>
      <c r="AS320" s="194">
        <v>0.275</v>
      </c>
      <c r="AT320" s="199"/>
      <c r="AU320" s="194">
        <v>0.255</v>
      </c>
      <c r="AV320" s="194">
        <v>0.235</v>
      </c>
      <c r="AW320" s="199"/>
      <c r="AX320" s="398">
        <v>0.22</v>
      </c>
      <c r="AY320" s="201">
        <v>0.22</v>
      </c>
      <c r="AZ320" s="202">
        <v>0.2125</v>
      </c>
      <c r="BA320" s="202">
        <v>0.195</v>
      </c>
      <c r="BB320" s="202">
        <v>0.1825</v>
      </c>
      <c r="BC320" s="202">
        <v>0.1725</v>
      </c>
      <c r="BD320" s="202">
        <v>0.155</v>
      </c>
      <c r="BE320" s="202">
        <v>0.0375</v>
      </c>
      <c r="BF320" s="203">
        <v>0</v>
      </c>
      <c r="BG320" s="203">
        <v>0</v>
      </c>
      <c r="BH320" s="203">
        <v>0</v>
      </c>
      <c r="BI320" s="204">
        <v>0</v>
      </c>
      <c r="BJ320" s="200">
        <v>3.14</v>
      </c>
      <c r="BK320" s="205">
        <v>6.060606060606055</v>
      </c>
      <c r="BL320" s="205">
        <v>10</v>
      </c>
      <c r="BM320" s="205">
        <v>9.090909090909083</v>
      </c>
      <c r="BN320" s="205">
        <v>7.843137254901977</v>
      </c>
      <c r="BO320" s="205">
        <v>8.510638297872353</v>
      </c>
      <c r="BP320" s="205">
        <v>6.818181818181812</v>
      </c>
      <c r="BQ320" s="206">
        <v>0</v>
      </c>
      <c r="BR320" s="207">
        <v>3.529411764705892</v>
      </c>
      <c r="BS320" s="207">
        <v>8.974358974358964</v>
      </c>
      <c r="BT320" s="207">
        <v>6.849315068493156</v>
      </c>
      <c r="BU320" s="207">
        <v>5.797101449275366</v>
      </c>
      <c r="BV320" s="207">
        <v>11.29032258064515</v>
      </c>
      <c r="BW320" s="207">
        <v>313.3333333333334</v>
      </c>
      <c r="BX320" s="207">
        <v>0</v>
      </c>
      <c r="BY320" s="207">
        <v>0</v>
      </c>
      <c r="BZ320" s="207">
        <v>0</v>
      </c>
      <c r="CA320" s="208">
        <v>0</v>
      </c>
      <c r="CB320" s="205">
        <v>23.41748915842842</v>
      </c>
      <c r="CC320" s="205">
        <v>72.58104350614491</v>
      </c>
      <c r="CD320" t="s" s="110">
        <v>302</v>
      </c>
      <c r="CE320" s="209">
        <v>-5.051055414107182</v>
      </c>
      <c r="CF320" s="209">
        <v>10.35370649065472</v>
      </c>
      <c r="CG320" s="205">
        <v>69.29128208020227</v>
      </c>
      <c r="CH320" s="315">
        <v>0.385</v>
      </c>
      <c r="CI320" s="211">
        <v>0.416185</v>
      </c>
      <c r="CJ320" s="212">
        <v>0.4578035</v>
      </c>
      <c r="CK320" s="212">
        <v>0.5035838500000001</v>
      </c>
      <c r="CL320" s="210">
        <v>0.5539422350000001</v>
      </c>
      <c r="CM320" s="211">
        <v>2.316514585</v>
      </c>
      <c r="CN320" s="208">
        <v>11.93464495105616</v>
      </c>
      <c r="CO320" s="213">
        <v>1.2</v>
      </c>
      <c r="CP320" s="214">
        <v>20.9</v>
      </c>
      <c r="CQ320" s="215">
        <v>-12.3</v>
      </c>
      <c r="CR320" s="214">
        <v>1.3</v>
      </c>
      <c r="CS320" s="215">
        <v>-0.7</v>
      </c>
    </row>
    <row r="321" ht="11.25" customHeight="1">
      <c r="A321" t="s" s="116">
        <v>299</v>
      </c>
      <c r="B321" t="s" s="116">
        <v>300</v>
      </c>
      <c r="C321" t="s" s="116">
        <v>301</v>
      </c>
      <c r="D321" s="218">
        <v>61</v>
      </c>
      <c r="E321" s="219">
        <v>5</v>
      </c>
      <c r="F321" t="s" s="220">
        <v>55</v>
      </c>
      <c r="G321" t="s" s="221">
        <v>55</v>
      </c>
      <c r="H321" s="222">
        <v>88.23</v>
      </c>
      <c r="I321" s="223">
        <v>3.060183611016661</v>
      </c>
      <c r="J321" s="224">
        <v>0.6575</v>
      </c>
      <c r="K321" s="224">
        <v>0.675</v>
      </c>
      <c r="L321" s="225">
        <v>2.661596958174917</v>
      </c>
      <c r="M321" s="226">
        <v>42802</v>
      </c>
      <c r="N321" s="226">
        <v>42804</v>
      </c>
      <c r="O321" s="226">
        <v>42828</v>
      </c>
      <c r="P321" t="s" s="227">
        <v>201</v>
      </c>
      <c r="Q321" s="85"/>
      <c r="R321" s="225">
        <v>2.7</v>
      </c>
      <c r="S321" s="228">
        <v>60.53811659192826</v>
      </c>
      <c r="T321" s="229">
        <v>83.50539554552583</v>
      </c>
      <c r="U321" s="223">
        <v>19.78251121076233</v>
      </c>
      <c r="V321" s="230">
        <v>12</v>
      </c>
      <c r="W321" s="222">
        <v>4.46</v>
      </c>
      <c r="X321" s="222">
        <v>4.04</v>
      </c>
      <c r="Y321" s="231">
        <v>0.83</v>
      </c>
      <c r="Z321" s="232">
        <v>3.83</v>
      </c>
      <c r="AA321" s="233">
        <v>20.2</v>
      </c>
      <c r="AB321" s="234">
        <v>-0.9</v>
      </c>
      <c r="AC321" s="235">
        <v>18.12</v>
      </c>
      <c r="AD321" s="236">
        <v>5.1</v>
      </c>
      <c r="AE321" s="236">
        <v>4.9</v>
      </c>
      <c r="AF321" s="237">
        <v>12</v>
      </c>
      <c r="AG321" s="238">
        <v>13109</v>
      </c>
      <c r="AH321" s="239">
        <v>2.8</v>
      </c>
      <c r="AI321" s="240">
        <v>0.34</v>
      </c>
      <c r="AJ321" s="241">
        <v>1.476078556971954</v>
      </c>
      <c r="AK321" s="242">
        <v>1.087571248252494</v>
      </c>
      <c r="AL321" s="243">
        <v>6.921487603305776</v>
      </c>
      <c r="AM321" s="243">
        <v>6.368728092778131</v>
      </c>
      <c r="AN321" s="243">
        <v>7.528000640556964</v>
      </c>
      <c r="AO321" s="244">
        <v>6.921845950463412</v>
      </c>
      <c r="AP321" s="241">
        <v>2.5875</v>
      </c>
      <c r="AQ321" s="241">
        <v>2.42</v>
      </c>
      <c r="AR321" s="241">
        <v>2.3</v>
      </c>
      <c r="AS321" s="241">
        <v>2.15</v>
      </c>
      <c r="AT321" s="245"/>
      <c r="AU321" s="241">
        <v>1.935</v>
      </c>
      <c r="AV321" s="241">
        <v>1.8</v>
      </c>
      <c r="AW321" s="245"/>
      <c r="AX321" s="246">
        <v>1.63</v>
      </c>
      <c r="AY321" s="247">
        <v>1.59</v>
      </c>
      <c r="AZ321" s="248">
        <v>1.535</v>
      </c>
      <c r="BA321" s="248">
        <v>1.4325</v>
      </c>
      <c r="BB321" s="248">
        <v>1.325</v>
      </c>
      <c r="BC321" s="248">
        <v>1.2375</v>
      </c>
      <c r="BD321" s="248">
        <v>1.195</v>
      </c>
      <c r="BE321" s="248">
        <v>1.175</v>
      </c>
      <c r="BF321" s="248">
        <v>1.155</v>
      </c>
      <c r="BG321" s="248">
        <v>1.13</v>
      </c>
      <c r="BH321" s="248">
        <v>1.085</v>
      </c>
      <c r="BI321" s="249">
        <v>1.03</v>
      </c>
      <c r="BJ321" s="246">
        <v>28.7125</v>
      </c>
      <c r="BK321" s="250">
        <v>6.921487603305776</v>
      </c>
      <c r="BL321" s="250">
        <v>5.21739130434784</v>
      </c>
      <c r="BM321" s="250">
        <v>6.976744186046502</v>
      </c>
      <c r="BN321" s="250">
        <v>11.11111111111109</v>
      </c>
      <c r="BO321" s="250">
        <v>7.5</v>
      </c>
      <c r="BP321" s="250">
        <v>10.42944785276074</v>
      </c>
      <c r="BQ321" s="251">
        <v>2.515723270440229</v>
      </c>
      <c r="BR321" s="252">
        <v>3.583061889250816</v>
      </c>
      <c r="BS321" s="252">
        <v>7.155322862129121</v>
      </c>
      <c r="BT321" s="252">
        <v>8.113207547169822</v>
      </c>
      <c r="BU321" s="252">
        <v>7.070707070707072</v>
      </c>
      <c r="BV321" s="252">
        <v>3.556485355648542</v>
      </c>
      <c r="BW321" s="252">
        <v>1.702127659574471</v>
      </c>
      <c r="BX321" s="252">
        <v>1.73160173160174</v>
      </c>
      <c r="BY321" s="252">
        <v>2.212389380530988</v>
      </c>
      <c r="BZ321" s="252">
        <v>4.147465437788012</v>
      </c>
      <c r="CA321" s="253">
        <v>5.339805825242716</v>
      </c>
      <c r="CB321" s="250">
        <v>5.604945887509147</v>
      </c>
      <c r="CC321" s="250">
        <v>2.802939551707422</v>
      </c>
      <c r="CD321" t="s" s="116">
        <v>302</v>
      </c>
      <c r="CE321" s="254">
        <v>-9.194326959188707</v>
      </c>
      <c r="CF321" s="254">
        <v>10.58818425157363</v>
      </c>
      <c r="CG321" s="250">
        <v>66.97123978612514</v>
      </c>
      <c r="CH321" s="255">
        <v>2.613375</v>
      </c>
      <c r="CI321" s="256">
        <v>2.8747125</v>
      </c>
      <c r="CJ321" s="257">
        <v>3.0155734125</v>
      </c>
      <c r="CK321" s="257">
        <v>3.1633365097125</v>
      </c>
      <c r="CL321" s="258">
        <v>3.318339998688412</v>
      </c>
      <c r="CM321" s="256">
        <v>14.98533742090091</v>
      </c>
      <c r="CN321" s="253">
        <v>16.98440147444283</v>
      </c>
      <c r="CO321" s="259">
        <v>1.13</v>
      </c>
      <c r="CP321" s="260">
        <v>10.5</v>
      </c>
      <c r="CQ321" s="261">
        <v>-12.6</v>
      </c>
      <c r="CR321" s="262">
        <v>-1.2</v>
      </c>
      <c r="CS321" s="263">
        <v>-3</v>
      </c>
    </row>
    <row r="322" ht="11.25" customHeight="1">
      <c r="A322" t="s" s="227">
        <v>1458</v>
      </c>
      <c r="B322" t="s" s="116">
        <v>1459</v>
      </c>
      <c r="C322" t="s" s="227">
        <v>1460</v>
      </c>
      <c r="D322" s="218">
        <v>6</v>
      </c>
      <c r="E322" s="85">
        <v>647</v>
      </c>
      <c r="F322" t="s" s="220">
        <v>129</v>
      </c>
      <c r="G322" t="s" s="221">
        <v>129</v>
      </c>
      <c r="H322" s="493">
        <v>25.95</v>
      </c>
      <c r="I322" s="223">
        <v>7.244701348747591</v>
      </c>
      <c r="J322" s="224">
        <v>0.4666666666666666</v>
      </c>
      <c r="K322" s="224">
        <v>0.47</v>
      </c>
      <c r="L322" s="223">
        <v>0.7142857142857117</v>
      </c>
      <c r="M322" s="226">
        <v>42860</v>
      </c>
      <c r="N322" s="226">
        <v>42864</v>
      </c>
      <c r="O322" s="226">
        <v>42874</v>
      </c>
      <c r="P322" t="s" s="227">
        <v>515</v>
      </c>
      <c r="Q322" t="s" s="227">
        <v>131</v>
      </c>
      <c r="R322" s="225">
        <v>1.88</v>
      </c>
      <c r="S322" s="228">
        <v>130.5555555555556</v>
      </c>
      <c r="T322" s="229">
        <v>37.77497757011046</v>
      </c>
      <c r="U322" s="223">
        <v>18.02083333333333</v>
      </c>
      <c r="V322" s="230">
        <v>12</v>
      </c>
      <c r="W322" s="222">
        <v>1.44</v>
      </c>
      <c r="X322" s="222">
        <v>1.2</v>
      </c>
      <c r="Y322" s="231">
        <v>1.42</v>
      </c>
      <c r="Z322" s="232">
        <v>2.37</v>
      </c>
      <c r="AA322" s="233">
        <v>14.3</v>
      </c>
      <c r="AB322" s="234">
        <v>6.2</v>
      </c>
      <c r="AC322" s="235">
        <v>20</v>
      </c>
      <c r="AD322" s="236">
        <v>12.5</v>
      </c>
      <c r="AE322" s="236">
        <v>15</v>
      </c>
      <c r="AF322" s="237">
        <v>3</v>
      </c>
      <c r="AG322" s="238">
        <v>3184</v>
      </c>
      <c r="AH322" s="239">
        <v>0.3</v>
      </c>
      <c r="AI322" s="240">
        <v>2.07</v>
      </c>
      <c r="AJ322" t="s" s="265">
        <v>143</v>
      </c>
      <c r="AK322" t="s" s="402">
        <v>143</v>
      </c>
      <c r="AL322" s="243">
        <v>3.585657370517947</v>
      </c>
      <c r="AM322" s="243">
        <v>8.244663738267356</v>
      </c>
      <c r="AN322" t="s" s="265">
        <v>143</v>
      </c>
      <c r="AO322" t="s" s="265">
        <v>143</v>
      </c>
      <c r="AP322" s="321">
        <v>1.733333333333333</v>
      </c>
      <c r="AQ322" s="241">
        <v>1.673333333333333</v>
      </c>
      <c r="AR322" s="241">
        <v>1.553333333333333</v>
      </c>
      <c r="AS322" s="241">
        <v>1.366666666666666</v>
      </c>
      <c r="AT322" s="245"/>
      <c r="AU322" s="241">
        <v>0.2666666666666667</v>
      </c>
      <c r="AV322" s="321">
        <v>0</v>
      </c>
      <c r="AW322" s="245"/>
      <c r="AX322" s="583">
        <v>0</v>
      </c>
      <c r="AY322" s="394">
        <v>0</v>
      </c>
      <c r="AZ322" s="317">
        <v>0</v>
      </c>
      <c r="BA322" s="317">
        <v>0</v>
      </c>
      <c r="BB322" s="317">
        <v>0</v>
      </c>
      <c r="BC322" s="317">
        <v>0</v>
      </c>
      <c r="BD322" s="317">
        <v>0</v>
      </c>
      <c r="BE322" s="317">
        <v>0</v>
      </c>
      <c r="BF322" s="317">
        <v>0</v>
      </c>
      <c r="BG322" s="317">
        <v>0</v>
      </c>
      <c r="BH322" s="317">
        <v>0</v>
      </c>
      <c r="BI322" s="401">
        <v>0</v>
      </c>
      <c r="BJ322" s="246">
        <v>6.593333333333333</v>
      </c>
      <c r="BK322" s="250">
        <v>3.585657370517947</v>
      </c>
      <c r="BL322" s="250">
        <v>7.725321888411996</v>
      </c>
      <c r="BM322" s="250">
        <v>13.65853658536589</v>
      </c>
      <c r="BN322" s="250">
        <v>412.5</v>
      </c>
      <c r="BO322" s="250">
        <v>0</v>
      </c>
      <c r="BP322" s="250">
        <v>0</v>
      </c>
      <c r="BQ322" s="251">
        <v>0</v>
      </c>
      <c r="BR322" s="252">
        <v>0</v>
      </c>
      <c r="BS322" s="252">
        <v>0</v>
      </c>
      <c r="BT322" s="252">
        <v>0</v>
      </c>
      <c r="BU322" s="252">
        <v>0</v>
      </c>
      <c r="BV322" s="252">
        <v>0</v>
      </c>
      <c r="BW322" s="252">
        <v>0</v>
      </c>
      <c r="BX322" s="252">
        <v>0</v>
      </c>
      <c r="BY322" s="252">
        <v>0</v>
      </c>
      <c r="BZ322" s="252">
        <v>0</v>
      </c>
      <c r="CA322" s="253">
        <v>0</v>
      </c>
      <c r="CB322" s="250">
        <v>25.73350093201739</v>
      </c>
      <c r="CC322" s="250">
        <v>96.75855972622952</v>
      </c>
      <c r="CD322" t="s" s="116">
        <v>285</v>
      </c>
      <c r="CE322" t="s" s="402">
        <v>143</v>
      </c>
      <c r="CF322" t="s" s="402">
        <v>143</v>
      </c>
      <c r="CG322" s="250">
        <v>48.01022007820218</v>
      </c>
      <c r="CH322" s="255">
        <v>1.8408</v>
      </c>
      <c r="CI322" s="256">
        <v>2.02488</v>
      </c>
      <c r="CJ322" s="257">
        <v>2.227368000000001</v>
      </c>
      <c r="CK322" s="257">
        <v>2.450104800000001</v>
      </c>
      <c r="CL322" s="258">
        <v>2.695115280000001</v>
      </c>
      <c r="CM322" s="256">
        <v>11.23826808</v>
      </c>
      <c r="CN322" s="253">
        <v>43.30739144508672</v>
      </c>
      <c r="CO322" s="259">
        <v>1.54</v>
      </c>
      <c r="CP322" s="260">
        <v>69.09999999999999</v>
      </c>
      <c r="CQ322" s="261">
        <v>-24.4</v>
      </c>
      <c r="CR322" s="260">
        <v>-1.2</v>
      </c>
      <c r="CS322" s="261">
        <v>-10.9</v>
      </c>
    </row>
    <row r="323" ht="11.25" customHeight="1">
      <c r="A323" t="s" s="227">
        <v>1461</v>
      </c>
      <c r="B323" t="s" s="116">
        <v>1462</v>
      </c>
      <c r="C323" t="s" s="227">
        <v>128</v>
      </c>
      <c r="D323" s="218">
        <v>5</v>
      </c>
      <c r="E323" s="85">
        <v>768</v>
      </c>
      <c r="F323" t="s" s="220">
        <v>129</v>
      </c>
      <c r="G323" t="s" s="221">
        <v>129</v>
      </c>
      <c r="H323" s="493">
        <v>35.98</v>
      </c>
      <c r="I323" s="223">
        <v>1.445247359644247</v>
      </c>
      <c r="J323" s="224">
        <v>0.1266666666666667</v>
      </c>
      <c r="K323" s="224">
        <v>0.13</v>
      </c>
      <c r="L323" s="223">
        <v>2.631578947368407</v>
      </c>
      <c r="M323" s="226">
        <v>42863</v>
      </c>
      <c r="N323" s="226">
        <v>42865</v>
      </c>
      <c r="O323" s="226">
        <v>42875</v>
      </c>
      <c r="P323" t="s" s="227">
        <v>1463</v>
      </c>
      <c r="Q323" t="s" s="227">
        <v>131</v>
      </c>
      <c r="R323" s="225">
        <v>0.52</v>
      </c>
      <c r="S323" s="228">
        <v>30.05780346820809</v>
      </c>
      <c r="T323" s="229">
        <v>46.4401824608871</v>
      </c>
      <c r="U323" s="223">
        <v>20.79768786127168</v>
      </c>
      <c r="V323" s="230">
        <v>12</v>
      </c>
      <c r="W323" s="222">
        <v>1.73</v>
      </c>
      <c r="X323" s="222">
        <v>2.31</v>
      </c>
      <c r="Y323" s="231">
        <v>7.52</v>
      </c>
      <c r="Z323" s="232">
        <v>2.32</v>
      </c>
      <c r="AA323" s="233">
        <v>11.6</v>
      </c>
      <c r="AB323" s="234">
        <v>4</v>
      </c>
      <c r="AC323" s="235">
        <v>12.95</v>
      </c>
      <c r="AD323" s="236">
        <v>7.9</v>
      </c>
      <c r="AE323" s="236">
        <v>9</v>
      </c>
      <c r="AF323" s="237">
        <v>6</v>
      </c>
      <c r="AG323" s="238">
        <v>815</v>
      </c>
      <c r="AH323" s="239">
        <v>2.2</v>
      </c>
      <c r="AI323" s="240">
        <v>0</v>
      </c>
      <c r="AJ323" s="241">
        <v>0.652499959459246</v>
      </c>
      <c r="AK323" s="242">
        <v>2.025449899701238</v>
      </c>
      <c r="AL323" s="243">
        <v>5.88235294117645</v>
      </c>
      <c r="AM323" s="243">
        <v>6.265856918261115</v>
      </c>
      <c r="AN323" s="243">
        <v>5.154749679728043</v>
      </c>
      <c r="AO323" s="244">
        <v>2.544989970123868</v>
      </c>
      <c r="AP323" s="241">
        <v>0.48</v>
      </c>
      <c r="AQ323" s="241">
        <v>0.4533333333333334</v>
      </c>
      <c r="AR323" s="241">
        <v>0.4266666666666667</v>
      </c>
      <c r="AS323" s="241">
        <v>0.4</v>
      </c>
      <c r="AT323" s="245"/>
      <c r="AU323" s="321">
        <v>0.3733333333333334</v>
      </c>
      <c r="AV323" s="321">
        <v>0.3733333333333334</v>
      </c>
      <c r="AW323" s="245"/>
      <c r="AX323" s="583">
        <v>0.3733333333333334</v>
      </c>
      <c r="AY323" s="394">
        <v>0.3733333333333334</v>
      </c>
      <c r="AZ323" s="317">
        <v>0.3733333333333334</v>
      </c>
      <c r="BA323" s="317">
        <v>0.3733333333333334</v>
      </c>
      <c r="BB323" s="317">
        <v>0.3733333333333334</v>
      </c>
      <c r="BC323" s="317">
        <v>0.3733333333333334</v>
      </c>
      <c r="BD323" s="317">
        <v>0.3733333333333334</v>
      </c>
      <c r="BE323" s="317">
        <v>0.3733333333333334</v>
      </c>
      <c r="BF323" s="317">
        <v>0.3733333333333334</v>
      </c>
      <c r="BG323" s="248">
        <v>0.3733333333333334</v>
      </c>
      <c r="BH323" s="248">
        <v>0.3666666666666667</v>
      </c>
      <c r="BI323" s="249">
        <v>0.34</v>
      </c>
      <c r="BJ323" s="246">
        <v>6.946666666666665</v>
      </c>
      <c r="BK323" s="250">
        <v>5.88235294117645</v>
      </c>
      <c r="BL323" s="250">
        <v>6.25</v>
      </c>
      <c r="BM323" s="250">
        <v>6.666666666666665</v>
      </c>
      <c r="BN323" s="250">
        <v>7.14285714285714</v>
      </c>
      <c r="BO323" s="250">
        <v>0</v>
      </c>
      <c r="BP323" s="250">
        <v>0</v>
      </c>
      <c r="BQ323" s="251">
        <v>0</v>
      </c>
      <c r="BR323" s="252">
        <v>0</v>
      </c>
      <c r="BS323" s="252">
        <v>0</v>
      </c>
      <c r="BT323" s="252">
        <v>0</v>
      </c>
      <c r="BU323" s="252">
        <v>0</v>
      </c>
      <c r="BV323" s="252">
        <v>0</v>
      </c>
      <c r="BW323" s="252">
        <v>0</v>
      </c>
      <c r="BX323" s="252">
        <v>0</v>
      </c>
      <c r="BY323" s="252">
        <v>0</v>
      </c>
      <c r="BZ323" s="252">
        <v>1.818181818181808</v>
      </c>
      <c r="CA323" s="253">
        <v>7.843137254901955</v>
      </c>
      <c r="CB323" s="250">
        <v>2.094305636693177</v>
      </c>
      <c r="CC323" s="250">
        <v>3.061968245862868</v>
      </c>
      <c r="CD323" t="s" s="116">
        <v>132</v>
      </c>
      <c r="CE323" s="254">
        <v>-14.19769082189939</v>
      </c>
      <c r="CF323" s="254">
        <v>6.59999703937229</v>
      </c>
      <c r="CG323" s="250">
        <v>47.49136791372755</v>
      </c>
      <c r="CH323" s="255">
        <v>0.4992</v>
      </c>
      <c r="CI323" s="256">
        <v>0.5491200000000001</v>
      </c>
      <c r="CJ323" s="257">
        <v>0.5985408000000001</v>
      </c>
      <c r="CK323" s="257">
        <v>0.6524094720000001</v>
      </c>
      <c r="CL323" s="258">
        <v>0.7111263244800001</v>
      </c>
      <c r="CM323" s="256">
        <v>3.010396596480001</v>
      </c>
      <c r="CN323" s="253">
        <v>8.366861024124516</v>
      </c>
      <c r="CO323" s="259">
        <v>1.14</v>
      </c>
      <c r="CP323" s="260">
        <v>40.2</v>
      </c>
      <c r="CQ323" s="261">
        <v>-7.8</v>
      </c>
      <c r="CR323" s="260">
        <v>1.3</v>
      </c>
      <c r="CS323" s="261">
        <v>8.300000000000001</v>
      </c>
    </row>
    <row r="324" ht="11.25" customHeight="1">
      <c r="A324" t="s" s="273">
        <v>1464</v>
      </c>
      <c r="B324" t="s" s="146">
        <v>1465</v>
      </c>
      <c r="C324" t="s" s="146">
        <v>372</v>
      </c>
      <c r="D324" s="267">
        <v>6</v>
      </c>
      <c r="E324" s="85">
        <v>699</v>
      </c>
      <c r="F324" t="s" s="151">
        <v>55</v>
      </c>
      <c r="G324" t="s" s="152">
        <v>141</v>
      </c>
      <c r="H324" s="496">
        <v>28.41</v>
      </c>
      <c r="I324" s="269">
        <v>4.505455825413587</v>
      </c>
      <c r="J324" s="270">
        <v>0.28</v>
      </c>
      <c r="K324" s="270">
        <v>0.32</v>
      </c>
      <c r="L324" s="269">
        <v>14.28571428571428</v>
      </c>
      <c r="M324" s="272">
        <v>43089</v>
      </c>
      <c r="N324" s="272">
        <v>43090</v>
      </c>
      <c r="O324" s="272">
        <v>43104</v>
      </c>
      <c r="P324" t="s" s="273">
        <v>325</v>
      </c>
      <c r="Q324" t="s" s="637">
        <v>1055</v>
      </c>
      <c r="R324" s="271">
        <v>1.28</v>
      </c>
      <c r="S324" s="275">
        <v>102.4</v>
      </c>
      <c r="T324" s="276">
        <v>55.70228000899664</v>
      </c>
      <c r="U324" s="269">
        <v>22.728</v>
      </c>
      <c r="V324" s="277">
        <v>12</v>
      </c>
      <c r="W324" s="268">
        <v>1.25</v>
      </c>
      <c r="X324" t="s" s="367">
        <v>143</v>
      </c>
      <c r="Y324" s="278">
        <v>9.59</v>
      </c>
      <c r="Z324" s="279">
        <v>2.4</v>
      </c>
      <c r="AA324" s="280">
        <v>6.1</v>
      </c>
      <c r="AB324" s="281">
        <v>3</v>
      </c>
      <c r="AC324" s="282">
        <v>-1.54</v>
      </c>
      <c r="AD324" s="283">
        <v>36.4</v>
      </c>
      <c r="AE324" t="s" s="569">
        <v>143</v>
      </c>
      <c r="AF324" s="284">
        <v>1</v>
      </c>
      <c r="AG324" s="285">
        <v>1111</v>
      </c>
      <c r="AH324" s="286">
        <v>19</v>
      </c>
      <c r="AI324" s="287">
        <v>0.7</v>
      </c>
      <c r="AJ324" s="288">
        <v>-0.2736994331738811</v>
      </c>
      <c r="AK324" t="s" s="368">
        <v>143</v>
      </c>
      <c r="AL324" s="290">
        <v>11.11111111111112</v>
      </c>
      <c r="AM324" s="290">
        <v>11.31507873020037</v>
      </c>
      <c r="AN324" s="290">
        <v>-9.96265936752927</v>
      </c>
      <c r="AO324" s="291">
        <v>-5.760680263609197</v>
      </c>
      <c r="AP324" s="288">
        <v>1</v>
      </c>
      <c r="AQ324" s="288">
        <v>0.9</v>
      </c>
      <c r="AR324" s="288">
        <v>0.8</v>
      </c>
      <c r="AS324" s="288">
        <v>0.725</v>
      </c>
      <c r="AT324" s="292"/>
      <c r="AU324" s="510">
        <v>0.5</v>
      </c>
      <c r="AV324" s="510">
        <v>1.69</v>
      </c>
      <c r="AW324" s="292"/>
      <c r="AX324" s="293">
        <v>1.905</v>
      </c>
      <c r="AY324" s="294">
        <v>1.885</v>
      </c>
      <c r="AZ324" s="295">
        <v>1.865</v>
      </c>
      <c r="BA324" s="295">
        <v>1.84</v>
      </c>
      <c r="BB324" s="295">
        <v>1.81</v>
      </c>
      <c r="BC324" s="295">
        <v>1.74</v>
      </c>
      <c r="BD324" s="295">
        <v>1.7</v>
      </c>
      <c r="BE324" s="295">
        <v>1.6625</v>
      </c>
      <c r="BF324" s="426">
        <v>1.65</v>
      </c>
      <c r="BG324" s="295">
        <v>0.8625</v>
      </c>
      <c r="BH324" s="295">
        <v>0.55</v>
      </c>
      <c r="BI324" s="494">
        <v>0.4</v>
      </c>
      <c r="BJ324" s="293">
        <v>23.485</v>
      </c>
      <c r="BK324" s="297">
        <v>11.11111111111112</v>
      </c>
      <c r="BL324" s="297">
        <v>12.5</v>
      </c>
      <c r="BM324" s="297">
        <v>10.3448275862069</v>
      </c>
      <c r="BN324" s="297">
        <v>45</v>
      </c>
      <c r="BO324" s="297">
        <v>0</v>
      </c>
      <c r="BP324" s="297">
        <v>0</v>
      </c>
      <c r="BQ324" s="298">
        <v>1.061007957559679</v>
      </c>
      <c r="BR324" s="299">
        <v>1.072386058981234</v>
      </c>
      <c r="BS324" s="299">
        <v>1.358695652173902</v>
      </c>
      <c r="BT324" s="299">
        <v>1.657458563535918</v>
      </c>
      <c r="BU324" s="299">
        <v>4.022988505747138</v>
      </c>
      <c r="BV324" s="299">
        <v>2.35294117647058</v>
      </c>
      <c r="BW324" s="299">
        <v>2.255639097744355</v>
      </c>
      <c r="BX324" s="299">
        <v>0.7575757575757791</v>
      </c>
      <c r="BY324" s="299">
        <v>91.30434782608694</v>
      </c>
      <c r="BZ324" s="299">
        <v>56.81818181818181</v>
      </c>
      <c r="CA324" s="300">
        <v>37.5</v>
      </c>
      <c r="CB324" s="297">
        <v>16.41865653596326</v>
      </c>
      <c r="CC324" s="297">
        <v>25.2450166700138</v>
      </c>
      <c r="CD324" t="s" s="146">
        <v>285</v>
      </c>
      <c r="CE324" s="301">
        <v>-28.18520354211568</v>
      </c>
      <c r="CF324" s="301">
        <v>-5.457203542115683</v>
      </c>
      <c r="CG324" s="297">
        <v>34.55587031623536</v>
      </c>
      <c r="CH324" s="302">
        <v>1.03</v>
      </c>
      <c r="CI324" s="303">
        <v>1.0403</v>
      </c>
      <c r="CJ324" s="304">
        <v>1.071509</v>
      </c>
      <c r="CK324" s="304">
        <v>1.10365427</v>
      </c>
      <c r="CL324" s="305">
        <v>1.1367638981</v>
      </c>
      <c r="CM324" s="303">
        <v>5.3822271681</v>
      </c>
      <c r="CN324" s="300">
        <v>18.9448333970433</v>
      </c>
      <c r="CO324" s="306">
        <v>0.6</v>
      </c>
      <c r="CP324" s="307">
        <v>30.9</v>
      </c>
      <c r="CQ324" s="308">
        <v>-5</v>
      </c>
      <c r="CR324" s="307">
        <v>-0.3</v>
      </c>
      <c r="CS324" s="308">
        <v>8.1</v>
      </c>
    </row>
    <row r="325" ht="11.25" customHeight="1">
      <c r="A325" t="s" s="110">
        <v>1466</v>
      </c>
      <c r="B325" t="s" s="110">
        <v>1467</v>
      </c>
      <c r="C325" t="s" s="173">
        <v>461</v>
      </c>
      <c r="D325" s="174">
        <v>7</v>
      </c>
      <c r="E325" s="85">
        <v>493</v>
      </c>
      <c r="F325" t="s" s="118">
        <v>129</v>
      </c>
      <c r="G325" t="s" s="113">
        <v>129</v>
      </c>
      <c r="H325" s="495">
        <v>30.6</v>
      </c>
      <c r="I325" s="177">
        <v>1.222222222222222</v>
      </c>
      <c r="J325" s="311">
        <v>0.078</v>
      </c>
      <c r="K325" s="311">
        <v>0.0935</v>
      </c>
      <c r="L325" s="177">
        <v>19.87179487179487</v>
      </c>
      <c r="M325" s="179">
        <v>42801</v>
      </c>
      <c r="N325" s="179">
        <v>42803</v>
      </c>
      <c r="O325" s="179">
        <v>42828</v>
      </c>
      <c r="P325" t="s" s="173">
        <v>201</v>
      </c>
      <c r="Q325" s="397"/>
      <c r="R325" s="180">
        <v>0.374</v>
      </c>
      <c r="S325" s="181">
        <v>22.66666666666667</v>
      </c>
      <c r="T325" s="182">
        <v>64.67415024094025</v>
      </c>
      <c r="U325" s="177">
        <v>18.54545454545455</v>
      </c>
      <c r="V325" s="183">
        <v>9</v>
      </c>
      <c r="W325" s="176">
        <v>1.65</v>
      </c>
      <c r="X325" s="176">
        <v>1.23</v>
      </c>
      <c r="Y325" s="184">
        <v>2.55</v>
      </c>
      <c r="Z325" s="185">
        <v>3.29</v>
      </c>
      <c r="AA325" s="186">
        <v>18.1</v>
      </c>
      <c r="AB325" s="187">
        <v>17.7</v>
      </c>
      <c r="AC325" s="188">
        <v>11.16</v>
      </c>
      <c r="AD325" s="189">
        <v>8.9</v>
      </c>
      <c r="AE325" s="189">
        <v>15</v>
      </c>
      <c r="AF325" s="190">
        <v>19</v>
      </c>
      <c r="AG325" s="191">
        <v>6850</v>
      </c>
      <c r="AH325" s="192">
        <v>8.4</v>
      </c>
      <c r="AI325" s="193">
        <v>0.34</v>
      </c>
      <c r="AJ325" s="194">
        <v>2.426027501413627</v>
      </c>
      <c r="AK325" t="s" s="338">
        <v>143</v>
      </c>
      <c r="AL325" s="196">
        <v>15</v>
      </c>
      <c r="AM325" s="196">
        <v>18.43122671473632</v>
      </c>
      <c r="AN325" s="196">
        <v>21.59164476258129</v>
      </c>
      <c r="AO325" t="s" s="338">
        <v>143</v>
      </c>
      <c r="AP325" s="194">
        <v>0.299</v>
      </c>
      <c r="AQ325" s="194">
        <v>0.26</v>
      </c>
      <c r="AR325" s="194">
        <v>0.215</v>
      </c>
      <c r="AS325" s="194">
        <v>0.18</v>
      </c>
      <c r="AT325" s="199"/>
      <c r="AU325" s="194">
        <v>0.15</v>
      </c>
      <c r="AV325" s="194">
        <v>0.1125</v>
      </c>
      <c r="AW325" s="199"/>
      <c r="AX325" s="398">
        <v>0</v>
      </c>
      <c r="AY325" s="370">
        <v>0</v>
      </c>
      <c r="AZ325" s="203">
        <v>0</v>
      </c>
      <c r="BA325" s="203">
        <v>0</v>
      </c>
      <c r="BB325" s="203">
        <v>0</v>
      </c>
      <c r="BC325" s="203">
        <v>0</v>
      </c>
      <c r="BD325" s="203">
        <v>0</v>
      </c>
      <c r="BE325" s="203">
        <v>0</v>
      </c>
      <c r="BF325" s="203">
        <v>0</v>
      </c>
      <c r="BG325" s="203">
        <v>0</v>
      </c>
      <c r="BH325" s="203">
        <v>0</v>
      </c>
      <c r="BI325" s="204">
        <v>0</v>
      </c>
      <c r="BJ325" s="200">
        <v>1.2165</v>
      </c>
      <c r="BK325" s="205">
        <v>15</v>
      </c>
      <c r="BL325" s="205">
        <v>20.93023255813955</v>
      </c>
      <c r="BM325" s="205">
        <v>19.44444444444444</v>
      </c>
      <c r="BN325" s="205">
        <v>20</v>
      </c>
      <c r="BO325" s="205">
        <v>33.33333333333333</v>
      </c>
      <c r="BP325" s="205">
        <v>0</v>
      </c>
      <c r="BQ325" s="206">
        <v>0</v>
      </c>
      <c r="BR325" s="207">
        <v>0</v>
      </c>
      <c r="BS325" s="207">
        <v>0</v>
      </c>
      <c r="BT325" s="207">
        <v>0</v>
      </c>
      <c r="BU325" s="207">
        <v>0</v>
      </c>
      <c r="BV325" s="207">
        <v>0</v>
      </c>
      <c r="BW325" s="207">
        <v>0</v>
      </c>
      <c r="BX325" s="207">
        <v>0</v>
      </c>
      <c r="BY325" s="207">
        <v>0</v>
      </c>
      <c r="BZ325" s="207">
        <v>0</v>
      </c>
      <c r="CA325" s="208">
        <v>0</v>
      </c>
      <c r="CB325" s="205">
        <v>6.394588843289253</v>
      </c>
      <c r="CC325" s="205">
        <v>10.45193237335389</v>
      </c>
      <c r="CD325" t="s" s="110">
        <v>302</v>
      </c>
      <c r="CE325" s="209">
        <v>4.26841243934896</v>
      </c>
      <c r="CF325" s="209">
        <v>22.81386698480351</v>
      </c>
      <c r="CG325" s="205">
        <v>70.6760823004325</v>
      </c>
      <c r="CH325" s="315">
        <v>0.3289</v>
      </c>
      <c r="CI325" s="211">
        <v>0.3617900000000001</v>
      </c>
      <c r="CJ325" s="212">
        <v>0.3979690000000001</v>
      </c>
      <c r="CK325" s="212">
        <v>0.4377659000000001</v>
      </c>
      <c r="CL325" s="210">
        <v>0.4815424900000002</v>
      </c>
      <c r="CM325" s="211">
        <v>2.00796739</v>
      </c>
      <c r="CN325" s="208">
        <v>6.561984934640523</v>
      </c>
      <c r="CO325" s="213">
        <v>0.74</v>
      </c>
      <c r="CP325" s="214">
        <v>29.9</v>
      </c>
      <c r="CQ325" s="215">
        <v>-4.8</v>
      </c>
      <c r="CR325" s="214">
        <v>-1.5</v>
      </c>
      <c r="CS325" s="215">
        <v>6.5</v>
      </c>
    </row>
    <row r="326" ht="11.25" customHeight="1">
      <c r="A326" t="s" s="227">
        <v>1468</v>
      </c>
      <c r="B326" t="s" s="116">
        <v>1469</v>
      </c>
      <c r="C326" t="s" s="227">
        <v>128</v>
      </c>
      <c r="D326" s="218">
        <v>6</v>
      </c>
      <c r="E326" s="85">
        <v>639</v>
      </c>
      <c r="F326" t="s" s="220">
        <v>141</v>
      </c>
      <c r="G326" t="s" s="221">
        <v>141</v>
      </c>
      <c r="H326" s="493">
        <v>37.96</v>
      </c>
      <c r="I326" s="223">
        <v>2.212855637513172</v>
      </c>
      <c r="J326" s="224">
        <v>0.2</v>
      </c>
      <c r="K326" s="224">
        <v>0.21</v>
      </c>
      <c r="L326" s="223">
        <v>4.999999999999982</v>
      </c>
      <c r="M326" s="226">
        <v>42832</v>
      </c>
      <c r="N326" s="226">
        <v>42836</v>
      </c>
      <c r="O326" s="226">
        <v>42845</v>
      </c>
      <c r="P326" t="s" s="227">
        <v>274</v>
      </c>
      <c r="Q326" s="395"/>
      <c r="R326" s="225">
        <v>0.84</v>
      </c>
      <c r="S326" s="228">
        <v>49.12280701754386</v>
      </c>
      <c r="T326" s="229">
        <v>54.83777588852554</v>
      </c>
      <c r="U326" s="223">
        <v>22.19883040935673</v>
      </c>
      <c r="V326" s="230">
        <v>12</v>
      </c>
      <c r="W326" s="222">
        <v>1.71</v>
      </c>
      <c r="X326" s="222">
        <v>2.21</v>
      </c>
      <c r="Y326" s="231">
        <v>8.039999999999999</v>
      </c>
      <c r="Z326" s="232">
        <v>2.43</v>
      </c>
      <c r="AA326" s="233">
        <v>10.7</v>
      </c>
      <c r="AB326" s="234">
        <v>3.3</v>
      </c>
      <c r="AC326" s="235">
        <v>15.14</v>
      </c>
      <c r="AD326" s="236">
        <v>45.5</v>
      </c>
      <c r="AE326" s="236">
        <v>10</v>
      </c>
      <c r="AF326" s="237">
        <v>8</v>
      </c>
      <c r="AG326" s="238">
        <v>2944</v>
      </c>
      <c r="AH326" s="239">
        <v>0.1</v>
      </c>
      <c r="AI326" s="240">
        <v>0.11</v>
      </c>
      <c r="AJ326" s="241">
        <v>0.1917325643524002</v>
      </c>
      <c r="AK326" s="242">
        <v>1.409888667255596</v>
      </c>
      <c r="AL326" s="243">
        <v>5.333333333333345</v>
      </c>
      <c r="AM326" s="243">
        <v>9.603716404192131</v>
      </c>
      <c r="AN326" s="243">
        <v>8.723831678034211</v>
      </c>
      <c r="AO326" s="244">
        <v>6.187603234669226</v>
      </c>
      <c r="AP326" s="241">
        <v>0.79</v>
      </c>
      <c r="AQ326" s="241">
        <v>0.75</v>
      </c>
      <c r="AR326" s="241">
        <v>0.68</v>
      </c>
      <c r="AS326" s="241">
        <v>0.6</v>
      </c>
      <c r="AT326" s="245"/>
      <c r="AU326" s="241">
        <v>0.53</v>
      </c>
      <c r="AV326" s="321">
        <v>0.52</v>
      </c>
      <c r="AW326" s="245"/>
      <c r="AX326" s="583">
        <v>0.52</v>
      </c>
      <c r="AY326" s="394">
        <v>0.52</v>
      </c>
      <c r="AZ326" s="248">
        <v>0.52</v>
      </c>
      <c r="BA326" s="248">
        <v>0.49</v>
      </c>
      <c r="BB326" s="248">
        <v>0.4334</v>
      </c>
      <c r="BC326" s="248">
        <v>0.3867</v>
      </c>
      <c r="BD326" s="248">
        <v>0.3563</v>
      </c>
      <c r="BE326" s="248">
        <v>0.306</v>
      </c>
      <c r="BF326" s="248">
        <v>0.2483</v>
      </c>
      <c r="BG326" s="248">
        <v>0.2328</v>
      </c>
      <c r="BH326" s="248">
        <v>0.2222</v>
      </c>
      <c r="BI326" s="249">
        <v>0.1956</v>
      </c>
      <c r="BJ326" s="246">
        <v>8.301300000000001</v>
      </c>
      <c r="BK326" s="250">
        <v>5.333333333333345</v>
      </c>
      <c r="BL326" s="250">
        <v>10.29411764705881</v>
      </c>
      <c r="BM326" s="250">
        <v>13.33333333333335</v>
      </c>
      <c r="BN326" s="250">
        <v>13.20754716981132</v>
      </c>
      <c r="BO326" s="250">
        <v>1.923076923076916</v>
      </c>
      <c r="BP326" s="250">
        <v>0</v>
      </c>
      <c r="BQ326" s="251">
        <v>0</v>
      </c>
      <c r="BR326" s="252">
        <v>0</v>
      </c>
      <c r="BS326" s="252">
        <v>6.122448979591844</v>
      </c>
      <c r="BT326" s="252">
        <v>13.05952930318412</v>
      </c>
      <c r="BU326" s="252">
        <v>12.0765451254202</v>
      </c>
      <c r="BV326" s="252">
        <v>8.532135840583788</v>
      </c>
      <c r="BW326" s="252">
        <v>16.43790849673204</v>
      </c>
      <c r="BX326" s="252">
        <v>23.23801852597665</v>
      </c>
      <c r="BY326" s="252">
        <v>6.658075601374569</v>
      </c>
      <c r="BZ326" s="252">
        <v>4.770477047704769</v>
      </c>
      <c r="CA326" s="253">
        <v>13.59918200408998</v>
      </c>
      <c r="CB326" s="250">
        <v>8.740337019486571</v>
      </c>
      <c r="CC326" s="250">
        <v>6.327115977242865</v>
      </c>
      <c r="CD326" t="s" s="116">
        <v>132</v>
      </c>
      <c r="CE326" s="254">
        <v>-11.26214309380934</v>
      </c>
      <c r="CF326" s="254">
        <v>10.93668731554738</v>
      </c>
      <c r="CG326" s="250">
        <v>59.68224709216767</v>
      </c>
      <c r="CH326" s="255">
        <v>0.81607</v>
      </c>
      <c r="CI326" s="256">
        <v>0.8976770000000001</v>
      </c>
      <c r="CJ326" s="257">
        <v>0.9874447000000002</v>
      </c>
      <c r="CK326" s="257">
        <v>1.08618917</v>
      </c>
      <c r="CL326" s="258">
        <v>1.194808087</v>
      </c>
      <c r="CM326" s="256">
        <v>4.982188957000001</v>
      </c>
      <c r="CN326" s="253">
        <v>13.12483919125395</v>
      </c>
      <c r="CO326" s="259">
        <v>1.43</v>
      </c>
      <c r="CP326" s="260">
        <v>41.4</v>
      </c>
      <c r="CQ326" s="261">
        <v>-0.6</v>
      </c>
      <c r="CR326" s="260">
        <v>7.7</v>
      </c>
      <c r="CS326" s="261">
        <v>9.4</v>
      </c>
    </row>
    <row r="327" ht="11.25" customHeight="1">
      <c r="A327" t="s" s="116">
        <v>1470</v>
      </c>
      <c r="B327" t="s" s="116">
        <v>1471</v>
      </c>
      <c r="C327" t="s" s="227">
        <v>1472</v>
      </c>
      <c r="D327" s="218">
        <v>6</v>
      </c>
      <c r="E327" s="85">
        <v>689</v>
      </c>
      <c r="F327" t="s" s="220">
        <v>129</v>
      </c>
      <c r="G327" t="s" s="221">
        <v>129</v>
      </c>
      <c r="H327" s="493">
        <v>10.09</v>
      </c>
      <c r="I327" s="223">
        <v>7.730426164519326</v>
      </c>
      <c r="J327" s="224">
        <v>0.064</v>
      </c>
      <c r="K327" s="224">
        <v>0.065</v>
      </c>
      <c r="L327" s="223">
        <v>1.5625</v>
      </c>
      <c r="M327" s="226">
        <v>43027</v>
      </c>
      <c r="N327" s="226">
        <v>43028</v>
      </c>
      <c r="O327" s="226">
        <v>43039</v>
      </c>
      <c r="P327" t="s" s="227">
        <v>1250</v>
      </c>
      <c r="Q327" t="s" s="527">
        <v>1473</v>
      </c>
      <c r="R327" s="225">
        <v>0.78</v>
      </c>
      <c r="S327" s="228">
        <v>83.87096774193549</v>
      </c>
      <c r="T327" s="229">
        <v>-30.90757320183192</v>
      </c>
      <c r="U327" s="223">
        <v>10.8494623655914</v>
      </c>
      <c r="V327" s="230">
        <v>3</v>
      </c>
      <c r="W327" s="222">
        <v>0.93</v>
      </c>
      <c r="X327" s="222">
        <v>1.55</v>
      </c>
      <c r="Y327" s="231">
        <v>6.63</v>
      </c>
      <c r="Z327" s="232">
        <v>0.99</v>
      </c>
      <c r="AA327" s="233">
        <v>9.4</v>
      </c>
      <c r="AB327" s="234">
        <v>80.09999999999999</v>
      </c>
      <c r="AC327" s="235">
        <v>5.11</v>
      </c>
      <c r="AD327" s="236">
        <v>8.300000000000001</v>
      </c>
      <c r="AE327" s="236">
        <v>7</v>
      </c>
      <c r="AF327" s="237">
        <v>4</v>
      </c>
      <c r="AG327" s="238">
        <v>326</v>
      </c>
      <c r="AH327" s="239">
        <v>2</v>
      </c>
      <c r="AI327" s="240">
        <v>0.54</v>
      </c>
      <c r="AJ327" s="241">
        <v>0.7478464826899153</v>
      </c>
      <c r="AK327" t="s" s="265">
        <v>143</v>
      </c>
      <c r="AL327" s="243">
        <v>0.3344481605351168</v>
      </c>
      <c r="AM327" s="243">
        <v>5.983983294832651</v>
      </c>
      <c r="AN327" s="243">
        <v>6.207125806326297</v>
      </c>
      <c r="AO327" s="244">
        <v>-1.126889347781979</v>
      </c>
      <c r="AP327" s="321">
        <v>0.75</v>
      </c>
      <c r="AQ327" s="241">
        <v>0.7475000000000001</v>
      </c>
      <c r="AR327" s="241">
        <v>0.72</v>
      </c>
      <c r="AS327" s="241">
        <v>0.63</v>
      </c>
      <c r="AT327" s="245"/>
      <c r="AU327" s="241">
        <v>0.6</v>
      </c>
      <c r="AV327" s="241">
        <v>0.555</v>
      </c>
      <c r="AW327" s="245"/>
      <c r="AX327" s="583">
        <v>0.48</v>
      </c>
      <c r="AY327" s="394">
        <v>0.6</v>
      </c>
      <c r="AZ327" s="248">
        <v>0.96</v>
      </c>
      <c r="BA327" s="248">
        <v>0.915</v>
      </c>
      <c r="BB327" s="248">
        <v>0.84</v>
      </c>
      <c r="BC327" s="248">
        <v>0.18</v>
      </c>
      <c r="BD327" s="317">
        <v>0</v>
      </c>
      <c r="BE327" s="317">
        <v>0</v>
      </c>
      <c r="BF327" s="317">
        <v>0</v>
      </c>
      <c r="BG327" s="317">
        <v>0</v>
      </c>
      <c r="BH327" s="317">
        <v>0</v>
      </c>
      <c r="BI327" s="401">
        <v>0</v>
      </c>
      <c r="BJ327" s="246">
        <v>7.9775</v>
      </c>
      <c r="BK327" s="250">
        <v>0.3344481605351168</v>
      </c>
      <c r="BL327" s="250">
        <v>3.819444444444464</v>
      </c>
      <c r="BM327" s="250">
        <v>14.28571428571428</v>
      </c>
      <c r="BN327" s="250">
        <v>5</v>
      </c>
      <c r="BO327" s="250">
        <v>8.108108108108091</v>
      </c>
      <c r="BP327" s="250">
        <v>15.625</v>
      </c>
      <c r="BQ327" s="251">
        <v>0</v>
      </c>
      <c r="BR327" s="252">
        <v>0</v>
      </c>
      <c r="BS327" s="252">
        <v>4.918032786885229</v>
      </c>
      <c r="BT327" s="252">
        <v>8.928571428571441</v>
      </c>
      <c r="BU327" s="252">
        <v>366.6666666666667</v>
      </c>
      <c r="BV327" s="252">
        <v>0</v>
      </c>
      <c r="BW327" s="252">
        <v>0</v>
      </c>
      <c r="BX327" s="252">
        <v>0</v>
      </c>
      <c r="BY327" s="252">
        <v>0</v>
      </c>
      <c r="BZ327" s="252">
        <v>0</v>
      </c>
      <c r="CA327" s="253">
        <v>0</v>
      </c>
      <c r="CB327" s="250">
        <v>25.15799916946619</v>
      </c>
      <c r="CC327" s="250">
        <v>85.52340267514325</v>
      </c>
      <c r="CD327" t="s" s="116">
        <v>132</v>
      </c>
      <c r="CE327" s="254">
        <v>3.088089605254224</v>
      </c>
      <c r="CF327" s="254">
        <v>13.93755197084562</v>
      </c>
      <c r="CG327" s="250">
        <v>45.19698562009435</v>
      </c>
      <c r="CH327" s="255">
        <v>0.825</v>
      </c>
      <c r="CI327" s="256">
        <v>0.8671575</v>
      </c>
      <c r="CJ327" s="257">
        <v>0.9278585250000001</v>
      </c>
      <c r="CK327" s="257">
        <v>0.9928086217500002</v>
      </c>
      <c r="CL327" s="258">
        <v>1.0623052252725</v>
      </c>
      <c r="CM327" s="256">
        <v>4.675129872022501</v>
      </c>
      <c r="CN327" s="253">
        <v>46.33429010924183</v>
      </c>
      <c r="CO327" s="259">
        <v>0.73</v>
      </c>
      <c r="CP327" s="260">
        <v>41.8</v>
      </c>
      <c r="CQ327" s="261">
        <v>-4.5</v>
      </c>
      <c r="CR327" s="260">
        <v>6</v>
      </c>
      <c r="CS327" s="261">
        <v>8.800000000000001</v>
      </c>
    </row>
    <row r="328" ht="11.25" customHeight="1">
      <c r="A328" t="s" s="227">
        <v>1474</v>
      </c>
      <c r="B328" t="s" s="116">
        <v>1475</v>
      </c>
      <c r="C328" t="s" s="227">
        <v>265</v>
      </c>
      <c r="D328" s="218">
        <v>7</v>
      </c>
      <c r="E328" s="85">
        <v>523</v>
      </c>
      <c r="F328" t="s" s="220">
        <v>129</v>
      </c>
      <c r="G328" t="s" s="221">
        <v>129</v>
      </c>
      <c r="H328" s="493">
        <v>242.48</v>
      </c>
      <c r="I328" s="223">
        <v>1.237215440448697</v>
      </c>
      <c r="J328" s="224">
        <v>0.65</v>
      </c>
      <c r="K328" s="224">
        <v>0.75</v>
      </c>
      <c r="L328" s="223">
        <v>15.38461538461537</v>
      </c>
      <c r="M328" s="226">
        <v>42885</v>
      </c>
      <c r="N328" s="226">
        <v>42887</v>
      </c>
      <c r="O328" s="226">
        <v>42915</v>
      </c>
      <c r="P328" t="s" s="227">
        <v>546</v>
      </c>
      <c r="Q328" s="316"/>
      <c r="R328" s="225">
        <v>3</v>
      </c>
      <c r="S328" s="228">
        <v>15.58441558441558</v>
      </c>
      <c r="T328" s="229">
        <v>-14.68939696673696</v>
      </c>
      <c r="U328" s="223">
        <v>12.59636363636364</v>
      </c>
      <c r="V328" s="230">
        <v>12</v>
      </c>
      <c r="W328" s="222">
        <v>19.25</v>
      </c>
      <c r="X328" s="222">
        <v>1.05</v>
      </c>
      <c r="Y328" s="231">
        <v>2.23</v>
      </c>
      <c r="Z328" s="232">
        <v>1.3</v>
      </c>
      <c r="AA328" s="233">
        <v>10.6</v>
      </c>
      <c r="AB328" s="234">
        <v>34.2</v>
      </c>
      <c r="AC328" s="235">
        <v>6.68</v>
      </c>
      <c r="AD328" s="236">
        <v>29.3</v>
      </c>
      <c r="AE328" s="236">
        <v>12.03</v>
      </c>
      <c r="AF328" s="237">
        <v>25</v>
      </c>
      <c r="AG328" s="238">
        <v>93813</v>
      </c>
      <c r="AH328" s="239">
        <v>0.4</v>
      </c>
      <c r="AI328" s="240">
        <v>7.37</v>
      </c>
      <c r="AJ328" s="241">
        <v>0.4498237734846477</v>
      </c>
      <c r="AK328" s="242">
        <v>1.836310538374212</v>
      </c>
      <c r="AL328" s="243">
        <v>1.960784313725505</v>
      </c>
      <c r="AM328" s="243">
        <v>8.244663738267356</v>
      </c>
      <c r="AN328" s="243">
        <v>13.17983656310018</v>
      </c>
      <c r="AO328" s="244">
        <v>7.177346253629313</v>
      </c>
      <c r="AP328" s="321">
        <v>2.6</v>
      </c>
      <c r="AQ328" s="241">
        <v>2.55</v>
      </c>
      <c r="AR328" s="241">
        <v>2.25</v>
      </c>
      <c r="AS328" s="241">
        <v>2.05</v>
      </c>
      <c r="AT328" s="245"/>
      <c r="AU328" s="241">
        <v>1.77</v>
      </c>
      <c r="AV328" s="321">
        <v>1.4</v>
      </c>
      <c r="AW328" s="245"/>
      <c r="AX328" s="583">
        <v>1.4</v>
      </c>
      <c r="AY328" s="394">
        <v>1.4</v>
      </c>
      <c r="AZ328" s="317">
        <v>1.4</v>
      </c>
      <c r="BA328" s="248">
        <v>1.4</v>
      </c>
      <c r="BB328" s="248">
        <v>1.3</v>
      </c>
      <c r="BC328" s="317">
        <v>1</v>
      </c>
      <c r="BD328" s="248">
        <v>1</v>
      </c>
      <c r="BE328" s="248">
        <v>0.74</v>
      </c>
      <c r="BF328" s="317">
        <v>0.48</v>
      </c>
      <c r="BG328" s="317">
        <v>0.48</v>
      </c>
      <c r="BH328" s="248">
        <v>0.48</v>
      </c>
      <c r="BI328" s="249">
        <v>0.24</v>
      </c>
      <c r="BJ328" s="246">
        <v>23.94</v>
      </c>
      <c r="BK328" s="250">
        <v>1.960784313725505</v>
      </c>
      <c r="BL328" s="250">
        <v>13.33333333333333</v>
      </c>
      <c r="BM328" s="250">
        <v>9.756097560975618</v>
      </c>
      <c r="BN328" s="250">
        <v>15.81920903954801</v>
      </c>
      <c r="BO328" s="250">
        <v>26.42857142857144</v>
      </c>
      <c r="BP328" s="250">
        <v>0</v>
      </c>
      <c r="BQ328" s="251">
        <v>0</v>
      </c>
      <c r="BR328" s="252">
        <v>0</v>
      </c>
      <c r="BS328" s="252">
        <v>0</v>
      </c>
      <c r="BT328" s="252">
        <v>7.692307692307687</v>
      </c>
      <c r="BU328" s="252">
        <v>30</v>
      </c>
      <c r="BV328" s="252">
        <v>0</v>
      </c>
      <c r="BW328" s="252">
        <v>35.13513513513513</v>
      </c>
      <c r="BX328" s="252">
        <v>54.16666666666667</v>
      </c>
      <c r="BY328" s="252">
        <v>0</v>
      </c>
      <c r="BZ328" s="252">
        <v>0</v>
      </c>
      <c r="CA328" s="253">
        <v>100</v>
      </c>
      <c r="CB328" s="250">
        <v>17.31130030413314</v>
      </c>
      <c r="CC328" s="250">
        <v>25.7346398979951</v>
      </c>
      <c r="CD328" t="s" s="116">
        <v>132</v>
      </c>
      <c r="CE328" s="254">
        <v>1.820688367185239</v>
      </c>
      <c r="CF328" s="254">
        <v>14.41705200354887</v>
      </c>
      <c r="CG328" s="250">
        <v>74.60331923073318</v>
      </c>
      <c r="CH328" s="255">
        <v>2.86</v>
      </c>
      <c r="CI328" s="256">
        <v>3.051048</v>
      </c>
      <c r="CJ328" s="257">
        <v>3.356152800000001</v>
      </c>
      <c r="CK328" s="257">
        <v>3.691768080000001</v>
      </c>
      <c r="CL328" s="258">
        <v>4.060944888000002</v>
      </c>
      <c r="CM328" s="256">
        <v>17.019913768</v>
      </c>
      <c r="CN328" s="253">
        <v>7.019100036291655</v>
      </c>
      <c r="CO328" s="259">
        <v>1.48</v>
      </c>
      <c r="CP328" s="260">
        <v>38.8</v>
      </c>
      <c r="CQ328" s="261">
        <v>-5</v>
      </c>
      <c r="CR328" s="260">
        <v>4.4</v>
      </c>
      <c r="CS328" s="261">
        <v>5.3</v>
      </c>
    </row>
    <row r="329" ht="11.25" customHeight="1">
      <c r="A329" t="s" s="273">
        <v>1476</v>
      </c>
      <c r="B329" t="s" s="146">
        <v>1477</v>
      </c>
      <c r="C329" t="s" s="146">
        <v>1478</v>
      </c>
      <c r="D329" s="267">
        <v>5</v>
      </c>
      <c r="E329" s="85">
        <v>808</v>
      </c>
      <c r="F329" t="s" s="151">
        <v>141</v>
      </c>
      <c r="G329" t="s" s="152">
        <v>141</v>
      </c>
      <c r="H329" s="496">
        <v>30.59</v>
      </c>
      <c r="I329" s="269">
        <v>1.830663615560641</v>
      </c>
      <c r="J329" s="270">
        <v>0.1</v>
      </c>
      <c r="K329" s="270">
        <v>0.14</v>
      </c>
      <c r="L329" s="269">
        <v>40</v>
      </c>
      <c r="M329" s="272">
        <v>43039</v>
      </c>
      <c r="N329" s="272">
        <v>43040</v>
      </c>
      <c r="O329" s="272">
        <v>43070</v>
      </c>
      <c r="P329" t="s" s="273">
        <v>147</v>
      </c>
      <c r="Q329" s="508"/>
      <c r="R329" s="271">
        <v>0.5600000000000001</v>
      </c>
      <c r="S329" s="275">
        <v>12.28070175438597</v>
      </c>
      <c r="T329" s="276">
        <v>-31.58270740575943</v>
      </c>
      <c r="U329" s="269">
        <v>6.708333333333334</v>
      </c>
      <c r="V329" s="277">
        <v>12</v>
      </c>
      <c r="W329" s="268">
        <v>4.56</v>
      </c>
      <c r="X329" s="268">
        <v>1.03</v>
      </c>
      <c r="Y329" s="278">
        <v>0.54</v>
      </c>
      <c r="Z329" s="279">
        <v>1.57</v>
      </c>
      <c r="AA329" s="280">
        <v>21.1</v>
      </c>
      <c r="AB329" s="281">
        <v>322.6</v>
      </c>
      <c r="AC329" s="282">
        <v>38.98</v>
      </c>
      <c r="AD329" s="283">
        <v>32</v>
      </c>
      <c r="AE329" s="283">
        <v>6.49</v>
      </c>
      <c r="AF329" s="284">
        <v>11</v>
      </c>
      <c r="AG329" s="285">
        <v>8058</v>
      </c>
      <c r="AH329" s="286">
        <v>0.1</v>
      </c>
      <c r="AI329" s="287">
        <v>1.31</v>
      </c>
      <c r="AJ329" t="s" s="368">
        <v>143</v>
      </c>
      <c r="AK329" t="s" s="368">
        <v>143</v>
      </c>
      <c r="AL329" s="290">
        <v>24</v>
      </c>
      <c r="AM329" s="290">
        <v>83.70905500142275</v>
      </c>
      <c r="AN329" t="s" s="368">
        <v>143</v>
      </c>
      <c r="AO329" t="s" s="368">
        <v>143</v>
      </c>
      <c r="AP329" s="288">
        <v>0.31</v>
      </c>
      <c r="AQ329" s="288">
        <v>0.25</v>
      </c>
      <c r="AR329" s="288">
        <v>0.22</v>
      </c>
      <c r="AS329" s="288">
        <v>0.05</v>
      </c>
      <c r="AT329" s="292"/>
      <c r="AU329" s="510">
        <v>0</v>
      </c>
      <c r="AV329" s="510">
        <v>0</v>
      </c>
      <c r="AW329" s="292"/>
      <c r="AX329" s="524">
        <v>0</v>
      </c>
      <c r="AY329" s="403">
        <v>0</v>
      </c>
      <c r="AZ329" s="426">
        <v>0</v>
      </c>
      <c r="BA329" s="426">
        <v>0</v>
      </c>
      <c r="BB329" s="426">
        <v>0</v>
      </c>
      <c r="BC329" s="426">
        <v>0</v>
      </c>
      <c r="BD329" s="426">
        <v>0</v>
      </c>
      <c r="BE329" s="426">
        <v>0</v>
      </c>
      <c r="BF329" s="426">
        <v>0.48</v>
      </c>
      <c r="BG329" s="426">
        <v>1.02</v>
      </c>
      <c r="BH329" s="426">
        <v>1.2</v>
      </c>
      <c r="BI329" s="494">
        <v>1.2</v>
      </c>
      <c r="BJ329" s="293">
        <v>4.73</v>
      </c>
      <c r="BK329" s="297">
        <v>24</v>
      </c>
      <c r="BL329" s="297">
        <v>13.63636363636365</v>
      </c>
      <c r="BM329" s="297">
        <v>340</v>
      </c>
      <c r="BN329" s="297">
        <v>0</v>
      </c>
      <c r="BO329" s="297">
        <v>0</v>
      </c>
      <c r="BP329" s="297">
        <v>0</v>
      </c>
      <c r="BQ329" s="298">
        <v>0</v>
      </c>
      <c r="BR329" s="299">
        <v>0</v>
      </c>
      <c r="BS329" s="299">
        <v>0</v>
      </c>
      <c r="BT329" s="299">
        <v>0</v>
      </c>
      <c r="BU329" s="299">
        <v>0</v>
      </c>
      <c r="BV329" s="299">
        <v>0</v>
      </c>
      <c r="BW329" s="299">
        <v>0</v>
      </c>
      <c r="BX329" s="299">
        <v>0</v>
      </c>
      <c r="BY329" s="299">
        <v>0</v>
      </c>
      <c r="BZ329" s="299">
        <v>0</v>
      </c>
      <c r="CA329" s="300">
        <v>0</v>
      </c>
      <c r="CB329" s="297">
        <v>22.21390374331551</v>
      </c>
      <c r="CC329" s="297">
        <v>79.6954395999247</v>
      </c>
      <c r="CD329" t="s" s="146">
        <v>302</v>
      </c>
      <c r="CE329" t="s" s="502">
        <v>143</v>
      </c>
      <c r="CF329" t="s" s="502">
        <v>143</v>
      </c>
      <c r="CG329" s="297">
        <v>69.72609649122808</v>
      </c>
      <c r="CH329" s="302">
        <v>0.341</v>
      </c>
      <c r="CI329" s="303">
        <v>0.3751</v>
      </c>
      <c r="CJ329" s="304">
        <v>0.39944399</v>
      </c>
      <c r="CK329" s="304">
        <v>0.425367904951</v>
      </c>
      <c r="CL329" s="305">
        <v>0.4529742819823199</v>
      </c>
      <c r="CM329" s="303">
        <v>1.99388617693332</v>
      </c>
      <c r="CN329" s="300">
        <v>6.518097995859169</v>
      </c>
      <c r="CO329" s="306">
        <v>1.52</v>
      </c>
      <c r="CP329" s="307">
        <v>11.2</v>
      </c>
      <c r="CQ329" s="308">
        <v>-17.8</v>
      </c>
      <c r="CR329" s="307">
        <v>-4.8</v>
      </c>
      <c r="CS329" s="308">
        <v>-9.199999999999999</v>
      </c>
    </row>
    <row r="330" ht="11.25" customHeight="1">
      <c r="A330" t="s" s="110">
        <v>303</v>
      </c>
      <c r="B330" t="s" s="110">
        <v>304</v>
      </c>
      <c r="C330" t="s" s="110">
        <v>259</v>
      </c>
      <c r="D330" s="174">
        <v>45</v>
      </c>
      <c r="E330" s="219">
        <v>47</v>
      </c>
      <c r="F330" t="s" s="118">
        <v>55</v>
      </c>
      <c r="G330" t="s" s="113">
        <v>55</v>
      </c>
      <c r="H330" s="176">
        <v>31.98</v>
      </c>
      <c r="I330" s="177">
        <v>1.563477173233271</v>
      </c>
      <c r="J330" s="311">
        <v>0.115</v>
      </c>
      <c r="K330" s="311">
        <v>0.125</v>
      </c>
      <c r="L330" s="180">
        <v>8.695652173913038</v>
      </c>
      <c r="M330" s="179">
        <v>43053</v>
      </c>
      <c r="N330" s="179">
        <v>43054</v>
      </c>
      <c r="O330" s="179">
        <v>43077</v>
      </c>
      <c r="P330" t="s" s="173">
        <v>305</v>
      </c>
      <c r="Q330" s="397"/>
      <c r="R330" s="180">
        <v>0.5</v>
      </c>
      <c r="S330" s="181">
        <v>52.63157894736842</v>
      </c>
      <c r="T330" s="182">
        <v>99.11735057057589</v>
      </c>
      <c r="U330" s="177">
        <v>33.66315789473684</v>
      </c>
      <c r="V330" s="183">
        <v>12</v>
      </c>
      <c r="W330" s="176">
        <v>0.95</v>
      </c>
      <c r="X330" s="176">
        <v>2.23</v>
      </c>
      <c r="Y330" s="184">
        <v>2.26</v>
      </c>
      <c r="Z330" s="185">
        <v>2.65</v>
      </c>
      <c r="AA330" t="s" s="513">
        <v>143</v>
      </c>
      <c r="AB330" s="187">
        <v>-0.5</v>
      </c>
      <c r="AC330" s="188">
        <v>10.38</v>
      </c>
      <c r="AD330" s="189">
        <v>-2.8</v>
      </c>
      <c r="AE330" s="189">
        <v>15</v>
      </c>
      <c r="AF330" s="190">
        <v>4</v>
      </c>
      <c r="AG330" s="393">
        <v>850</v>
      </c>
      <c r="AH330" s="192">
        <v>0.5</v>
      </c>
      <c r="AI330" t="s" s="392">
        <v>143</v>
      </c>
      <c r="AJ330" t="s" s="338">
        <v>143</v>
      </c>
      <c r="AK330" s="195">
        <v>1.001746382178277</v>
      </c>
      <c r="AL330" s="196">
        <v>6.172839506172823</v>
      </c>
      <c r="AM330" s="196">
        <v>9.224023812436721</v>
      </c>
      <c r="AN330" s="196">
        <v>8.711388142701626</v>
      </c>
      <c r="AO330" s="197">
        <v>8.696201251816738</v>
      </c>
      <c r="AP330" s="194">
        <v>0.43</v>
      </c>
      <c r="AQ330" s="194">
        <v>0.405</v>
      </c>
      <c r="AR330" s="194">
        <v>0.37</v>
      </c>
      <c r="AS330" s="194">
        <v>0.33</v>
      </c>
      <c r="AT330" s="199"/>
      <c r="AU330" s="194">
        <v>0.3120000000000001</v>
      </c>
      <c r="AV330" s="194">
        <v>0.2832</v>
      </c>
      <c r="AW330" s="199"/>
      <c r="AX330" s="398">
        <v>0.2688</v>
      </c>
      <c r="AY330" s="201">
        <v>0.2592</v>
      </c>
      <c r="AZ330" s="202">
        <v>0.256</v>
      </c>
      <c r="BA330" s="202">
        <v>0.198656</v>
      </c>
      <c r="BB330" s="202">
        <v>0.1867776</v>
      </c>
      <c r="BC330" s="203">
        <v>0.1835008</v>
      </c>
      <c r="BD330" s="202">
        <v>0.18087936</v>
      </c>
      <c r="BE330" s="203">
        <v>0.17825792</v>
      </c>
      <c r="BF330" s="202">
        <v>0.1703936</v>
      </c>
      <c r="BG330" s="203">
        <v>0.16777216</v>
      </c>
      <c r="BH330" s="202">
        <v>0.16252928</v>
      </c>
      <c r="BI330" s="204">
        <v>0.1572864</v>
      </c>
      <c r="BJ330" s="200">
        <v>4.500253120000001</v>
      </c>
      <c r="BK330" s="205">
        <v>6.172839506172823</v>
      </c>
      <c r="BL330" s="205">
        <v>9.459459459459474</v>
      </c>
      <c r="BM330" s="205">
        <v>12.12121212121211</v>
      </c>
      <c r="BN330" s="205">
        <v>5.769230769230749</v>
      </c>
      <c r="BO330" s="205">
        <v>10.16949152542375</v>
      </c>
      <c r="BP330" s="205">
        <v>5.357142857142838</v>
      </c>
      <c r="BQ330" s="206">
        <v>3.703703703703698</v>
      </c>
      <c r="BR330" s="207">
        <v>1.250000000000018</v>
      </c>
      <c r="BS330" s="207">
        <v>28.86597938144329</v>
      </c>
      <c r="BT330" s="207">
        <v>6.359649122807021</v>
      </c>
      <c r="BU330" s="207">
        <v>1.785714285714279</v>
      </c>
      <c r="BV330" s="207">
        <v>1.449275362318847</v>
      </c>
      <c r="BW330" s="207">
        <v>1.470588235294112</v>
      </c>
      <c r="BX330" s="207">
        <v>4.615384615384621</v>
      </c>
      <c r="BY330" s="207">
        <v>1.5625</v>
      </c>
      <c r="BZ330" s="207">
        <v>3.225806451612878</v>
      </c>
      <c r="CA330" s="208">
        <v>3.333333333333344</v>
      </c>
      <c r="CB330" s="205">
        <v>6.274782984132579</v>
      </c>
      <c r="CC330" s="205">
        <v>6.47280777178629</v>
      </c>
      <c r="CD330" t="s" s="110">
        <v>137</v>
      </c>
      <c r="CE330" s="209">
        <v>-23.38829257880194</v>
      </c>
      <c r="CF330" s="209">
        <v>10.2748653159349</v>
      </c>
      <c r="CG330" s="205">
        <v>71.54797025137624</v>
      </c>
      <c r="CH330" s="315">
        <v>0.4343</v>
      </c>
      <c r="CI330" s="211">
        <v>0.47773</v>
      </c>
      <c r="CJ330" s="212">
        <v>0.5255030000000001</v>
      </c>
      <c r="CK330" s="212">
        <v>0.5780533000000001</v>
      </c>
      <c r="CL330" s="210">
        <v>0.6358586300000002</v>
      </c>
      <c r="CM330" s="211">
        <v>2.65144493</v>
      </c>
      <c r="CN330" s="208">
        <v>8.290947248280176</v>
      </c>
      <c r="CO330" s="213">
        <v>1.3</v>
      </c>
      <c r="CP330" s="214">
        <v>43.4</v>
      </c>
      <c r="CQ330" s="215">
        <v>-7.2</v>
      </c>
      <c r="CR330" s="216">
        <v>3.1</v>
      </c>
      <c r="CS330" s="217">
        <v>9.800000000000001</v>
      </c>
    </row>
    <row r="331" ht="11.25" customHeight="1">
      <c r="A331" t="s" s="116">
        <v>730</v>
      </c>
      <c r="B331" t="s" s="116">
        <v>731</v>
      </c>
      <c r="C331" t="s" s="116">
        <v>259</v>
      </c>
      <c r="D331" s="218">
        <v>20</v>
      </c>
      <c r="E331" s="219">
        <v>154</v>
      </c>
      <c r="F331" t="s" s="220">
        <v>55</v>
      </c>
      <c r="G331" t="s" s="221">
        <v>55</v>
      </c>
      <c r="H331" s="493">
        <v>131.79</v>
      </c>
      <c r="I331" s="223">
        <v>1.092647393580697</v>
      </c>
      <c r="J331" s="318">
        <v>0.33</v>
      </c>
      <c r="K331" s="318">
        <v>0.36</v>
      </c>
      <c r="L331" s="223">
        <v>9.090909090909083</v>
      </c>
      <c r="M331" s="226">
        <v>42748</v>
      </c>
      <c r="N331" s="226">
        <v>42752</v>
      </c>
      <c r="O331" s="226">
        <v>42767</v>
      </c>
      <c r="P331" t="s" s="227">
        <v>171</v>
      </c>
      <c r="Q331" s="85"/>
      <c r="R331" s="225">
        <v>1.44</v>
      </c>
      <c r="S331" s="228">
        <v>77.41935483870968</v>
      </c>
      <c r="T331" s="229">
        <v>468.4171571268139</v>
      </c>
      <c r="U331" s="223">
        <v>70.85483870967741</v>
      </c>
      <c r="V331" s="230">
        <v>12</v>
      </c>
      <c r="W331" s="222">
        <v>1.86</v>
      </c>
      <c r="X331" s="222">
        <v>6.31</v>
      </c>
      <c r="Y331" s="231">
        <v>5.13</v>
      </c>
      <c r="Z331" s="232">
        <v>10.26</v>
      </c>
      <c r="AA331" s="233">
        <v>17.8</v>
      </c>
      <c r="AB331" s="234">
        <v>-87.8</v>
      </c>
      <c r="AC331" s="235">
        <v>9.1</v>
      </c>
      <c r="AD331" s="236">
        <v>-21</v>
      </c>
      <c r="AE331" s="236">
        <v>11.24</v>
      </c>
      <c r="AF331" s="237">
        <v>10</v>
      </c>
      <c r="AG331" s="238">
        <v>7433</v>
      </c>
      <c r="AH331" s="239">
        <v>1.1</v>
      </c>
      <c r="AI331" s="240">
        <v>0.43</v>
      </c>
      <c r="AJ331" t="s" s="265">
        <v>143</v>
      </c>
      <c r="AK331" s="242">
        <v>1.10380000679431</v>
      </c>
      <c r="AL331" s="243">
        <v>10</v>
      </c>
      <c r="AM331" s="243">
        <v>9.696131048652369</v>
      </c>
      <c r="AN331" s="243">
        <v>9.460878422315755</v>
      </c>
      <c r="AO331" s="244">
        <v>8.571188950969777</v>
      </c>
      <c r="AP331" s="241">
        <v>1.32</v>
      </c>
      <c r="AQ331" s="241">
        <v>1.2</v>
      </c>
      <c r="AR331" s="241">
        <v>1.1</v>
      </c>
      <c r="AS331" s="241">
        <v>1</v>
      </c>
      <c r="AT331" s="245"/>
      <c r="AU331" s="241">
        <v>0.9</v>
      </c>
      <c r="AV331" s="241">
        <v>0.84</v>
      </c>
      <c r="AW331" s="245"/>
      <c r="AX331" s="246">
        <v>0.8</v>
      </c>
      <c r="AY331" s="247">
        <v>0.76</v>
      </c>
      <c r="AZ331" s="248">
        <v>0.74</v>
      </c>
      <c r="BA331" s="248">
        <v>0.66</v>
      </c>
      <c r="BB331" s="248">
        <v>0.58</v>
      </c>
      <c r="BC331" s="248">
        <v>0.52</v>
      </c>
      <c r="BD331" s="248">
        <v>0.37333</v>
      </c>
      <c r="BE331" s="248">
        <v>0.22067</v>
      </c>
      <c r="BF331" s="248">
        <v>0.19333</v>
      </c>
      <c r="BG331" s="248">
        <v>0.1778</v>
      </c>
      <c r="BH331" s="248">
        <v>0.16592</v>
      </c>
      <c r="BI331" s="401">
        <v>0.13036</v>
      </c>
      <c r="BJ331" s="246">
        <v>11.68141</v>
      </c>
      <c r="BK331" s="250">
        <v>10</v>
      </c>
      <c r="BL331" s="250">
        <v>9.090909090909083</v>
      </c>
      <c r="BM331" s="250">
        <v>10</v>
      </c>
      <c r="BN331" s="250">
        <v>11.11111111111112</v>
      </c>
      <c r="BO331" s="250">
        <v>7.14285714285714</v>
      </c>
      <c r="BP331" s="250">
        <v>4.999999999999982</v>
      </c>
      <c r="BQ331" s="251">
        <v>5.263157894736836</v>
      </c>
      <c r="BR331" s="252">
        <v>2.702702702702697</v>
      </c>
      <c r="BS331" s="252">
        <v>12.12121212121211</v>
      </c>
      <c r="BT331" s="252">
        <v>13.79310344827587</v>
      </c>
      <c r="BU331" s="252">
        <v>11.53846153846152</v>
      </c>
      <c r="BV331" s="252">
        <v>39.28695791926715</v>
      </c>
      <c r="BW331" s="252">
        <v>69.18022386368786</v>
      </c>
      <c r="BX331" s="252">
        <v>14.1416231314333</v>
      </c>
      <c r="BY331" s="252">
        <v>8.734533183352067</v>
      </c>
      <c r="BZ331" s="252">
        <v>7.160077145612354</v>
      </c>
      <c r="CA331" s="253">
        <v>27.27830622890457</v>
      </c>
      <c r="CB331" s="250">
        <v>15.50266097191315</v>
      </c>
      <c r="CC331" s="250">
        <v>15.90930747556896</v>
      </c>
      <c r="CD331" t="s" s="116">
        <v>137</v>
      </c>
      <c r="CE331" s="254">
        <v>-60.30131289378096</v>
      </c>
      <c r="CF331" s="254">
        <v>10.55352581589645</v>
      </c>
      <c r="CG331" s="250">
        <v>59.59213440158479</v>
      </c>
      <c r="CH331" s="255">
        <v>1.3332</v>
      </c>
      <c r="CI331" s="256">
        <v>1.4545212</v>
      </c>
      <c r="CJ331" s="257">
        <v>1.59997332</v>
      </c>
      <c r="CK331" s="257">
        <v>1.759970652</v>
      </c>
      <c r="CL331" s="258">
        <v>1.9359677172</v>
      </c>
      <c r="CM331" s="256">
        <v>8.0836328892</v>
      </c>
      <c r="CN331" s="253">
        <v>6.13372250489415</v>
      </c>
      <c r="CO331" s="259">
        <v>1.24</v>
      </c>
      <c r="CP331" s="260">
        <v>79.59999999999999</v>
      </c>
      <c r="CQ331" s="261">
        <v>-1.7</v>
      </c>
      <c r="CR331" s="260">
        <v>8.5</v>
      </c>
      <c r="CS331" s="261">
        <v>23.2</v>
      </c>
    </row>
    <row r="332" ht="11.25" customHeight="1">
      <c r="A332" t="s" s="116">
        <v>1479</v>
      </c>
      <c r="B332" t="s" s="116">
        <v>1480</v>
      </c>
      <c r="C332" t="s" s="227">
        <v>128</v>
      </c>
      <c r="D332" s="443">
        <v>5</v>
      </c>
      <c r="E332" s="85">
        <v>704</v>
      </c>
      <c r="F332" t="s" s="220">
        <v>129</v>
      </c>
      <c r="G332" t="s" s="221">
        <v>129</v>
      </c>
      <c r="H332" s="560">
        <v>13.75</v>
      </c>
      <c r="I332" s="223">
        <v>2.909090909090909</v>
      </c>
      <c r="J332" s="224">
        <v>0.08</v>
      </c>
      <c r="K332" s="224">
        <v>0.1</v>
      </c>
      <c r="L332" s="223">
        <v>25</v>
      </c>
      <c r="M332" s="327">
        <v>42424</v>
      </c>
      <c r="N332" s="327">
        <v>42426</v>
      </c>
      <c r="O332" s="327">
        <v>42440</v>
      </c>
      <c r="P332" t="s" s="227">
        <v>1481</v>
      </c>
      <c r="Q332" s="316"/>
      <c r="R332" s="225">
        <v>0.4</v>
      </c>
      <c r="S332" s="228">
        <v>200</v>
      </c>
      <c r="T332" s="229">
        <v>93.07453943432775</v>
      </c>
      <c r="U332" s="223">
        <v>68.75</v>
      </c>
      <c r="V332" s="230">
        <v>12</v>
      </c>
      <c r="W332" s="561">
        <v>0.2</v>
      </c>
      <c r="X332" t="s" s="562">
        <v>143</v>
      </c>
      <c r="Y332" s="563">
        <v>2.46</v>
      </c>
      <c r="Z332" s="564">
        <v>1.22</v>
      </c>
      <c r="AA332" t="s" s="649">
        <v>143</v>
      </c>
      <c r="AB332" t="s" s="650">
        <v>143</v>
      </c>
      <c r="AC332" t="s" s="649">
        <v>143</v>
      </c>
      <c r="AD332" t="s" s="562">
        <v>143</v>
      </c>
      <c r="AE332" t="s" s="562">
        <v>143</v>
      </c>
      <c r="AF332" s="237">
        <v>0</v>
      </c>
      <c r="AG332" s="651">
        <v>62</v>
      </c>
      <c r="AH332" t="s" s="562">
        <v>143</v>
      </c>
      <c r="AI332" t="s" s="562">
        <v>143</v>
      </c>
      <c r="AJ332" t="s" s="265">
        <v>143</v>
      </c>
      <c r="AK332" t="s" s="265">
        <v>143</v>
      </c>
      <c r="AL332" s="243">
        <v>53.84615384615385</v>
      </c>
      <c r="AM332" s="243">
        <v>58.74010519681994</v>
      </c>
      <c r="AN332" t="s" s="265">
        <v>143</v>
      </c>
      <c r="AO332" s="244">
        <v>18.03801629770374</v>
      </c>
      <c r="AP332" s="241">
        <v>0.4</v>
      </c>
      <c r="AQ332" s="241">
        <v>0.26</v>
      </c>
      <c r="AR332" s="241">
        <v>0.125</v>
      </c>
      <c r="AS332" s="321">
        <v>0.1</v>
      </c>
      <c r="AT332" s="245"/>
      <c r="AU332" s="241">
        <v>0.075</v>
      </c>
      <c r="AV332" s="321">
        <v>0</v>
      </c>
      <c r="AW332" s="245"/>
      <c r="AX332" s="583">
        <v>0</v>
      </c>
      <c r="AY332" s="394">
        <v>0.08</v>
      </c>
      <c r="AZ332" s="317">
        <v>0.08</v>
      </c>
      <c r="BA332" s="248">
        <v>0.08</v>
      </c>
      <c r="BB332" s="248">
        <v>0.07618</v>
      </c>
      <c r="BC332" s="248">
        <v>0.07107000000000001</v>
      </c>
      <c r="BD332" s="248">
        <v>0.06462</v>
      </c>
      <c r="BE332" s="317">
        <v>0</v>
      </c>
      <c r="BF332" s="317">
        <v>0</v>
      </c>
      <c r="BG332" s="317">
        <v>0</v>
      </c>
      <c r="BH332" s="317">
        <v>0</v>
      </c>
      <c r="BI332" s="401">
        <v>0</v>
      </c>
      <c r="BJ332" s="246">
        <v>1.41187</v>
      </c>
      <c r="BK332" s="250">
        <v>53.84615384615385</v>
      </c>
      <c r="BL332" s="250">
        <v>108</v>
      </c>
      <c r="BM332" s="250">
        <v>25</v>
      </c>
      <c r="BN332" s="250">
        <v>33.33333333333335</v>
      </c>
      <c r="BO332" s="250">
        <v>0</v>
      </c>
      <c r="BP332" s="250">
        <v>0</v>
      </c>
      <c r="BQ332" s="251">
        <v>0</v>
      </c>
      <c r="BR332" s="252">
        <v>0</v>
      </c>
      <c r="BS332" s="252">
        <v>0</v>
      </c>
      <c r="BT332" s="252">
        <v>5.014439485429256</v>
      </c>
      <c r="BU332" s="252">
        <v>7.190094273251701</v>
      </c>
      <c r="BV332" s="252">
        <v>9.981429897864459</v>
      </c>
      <c r="BW332" s="252">
        <v>0</v>
      </c>
      <c r="BX332" s="252">
        <v>0</v>
      </c>
      <c r="BY332" s="252">
        <v>0</v>
      </c>
      <c r="BZ332" s="252">
        <v>0</v>
      </c>
      <c r="CA332" s="253">
        <v>0</v>
      </c>
      <c r="CB332" s="250">
        <v>14.25679122564898</v>
      </c>
      <c r="CC332" s="250">
        <v>27.67525627074336</v>
      </c>
      <c r="CD332" t="s" s="116">
        <v>132</v>
      </c>
      <c r="CE332" t="s" s="402">
        <v>143</v>
      </c>
      <c r="CF332" t="s" s="402">
        <v>143</v>
      </c>
      <c r="CG332" s="250">
        <v>37.905</v>
      </c>
      <c r="CH332" s="255">
        <v>0.412</v>
      </c>
      <c r="CI332" s="256">
        <v>0.4243600000000001</v>
      </c>
      <c r="CJ332" s="257">
        <v>0.4370908000000001</v>
      </c>
      <c r="CK332" s="257">
        <v>0.4502035240000001</v>
      </c>
      <c r="CL332" s="258">
        <v>0.4637096297200001</v>
      </c>
      <c r="CM332" s="256">
        <v>2.187363953720</v>
      </c>
      <c r="CN332" s="253">
        <v>15.9081014816</v>
      </c>
      <c r="CO332" t="s" s="562">
        <v>143</v>
      </c>
      <c r="CP332" s="659">
        <v>5.4</v>
      </c>
      <c r="CQ332" s="660">
        <v>-8.300000000000001</v>
      </c>
      <c r="CR332" s="652">
        <v>-1.3</v>
      </c>
      <c r="CS332" s="653">
        <v>-3.3</v>
      </c>
    </row>
    <row r="333" ht="11.25" customHeight="1">
      <c r="A333" t="s" s="227">
        <v>1482</v>
      </c>
      <c r="B333" t="s" s="116">
        <v>1483</v>
      </c>
      <c r="C333" t="s" s="227">
        <v>194</v>
      </c>
      <c r="D333" s="218">
        <v>7</v>
      </c>
      <c r="E333" s="85">
        <v>446</v>
      </c>
      <c r="F333" t="s" s="220">
        <v>55</v>
      </c>
      <c r="G333" t="s" s="221">
        <v>55</v>
      </c>
      <c r="H333" s="493">
        <v>32.83</v>
      </c>
      <c r="I333" s="223">
        <v>3.350593968930857</v>
      </c>
      <c r="J333" s="224">
        <v>0.2625</v>
      </c>
      <c r="K333" s="224">
        <v>0.275</v>
      </c>
      <c r="L333" s="223">
        <v>4.761904761904767</v>
      </c>
      <c r="M333" s="327">
        <v>42699</v>
      </c>
      <c r="N333" s="327">
        <v>42703</v>
      </c>
      <c r="O333" s="327">
        <v>42724</v>
      </c>
      <c r="P333" t="s" s="227">
        <v>401</v>
      </c>
      <c r="Q333" t="s" s="574">
        <v>1484</v>
      </c>
      <c r="R333" s="225">
        <v>1.1</v>
      </c>
      <c r="S333" s="228">
        <v>106.7961165048544</v>
      </c>
      <c r="T333" s="229">
        <v>39.31114237743876</v>
      </c>
      <c r="U333" s="223">
        <v>31.87378640776699</v>
      </c>
      <c r="V333" s="230">
        <v>12</v>
      </c>
      <c r="W333" s="222">
        <v>1.03</v>
      </c>
      <c r="X333" s="222">
        <v>5.33</v>
      </c>
      <c r="Y333" s="231">
        <v>2.63</v>
      </c>
      <c r="Z333" s="232">
        <v>1.37</v>
      </c>
      <c r="AA333" s="233">
        <v>3.5</v>
      </c>
      <c r="AB333" s="234">
        <v>17.9</v>
      </c>
      <c r="AC333" s="235">
        <v>-1.38</v>
      </c>
      <c r="AD333" s="236">
        <v>5.3</v>
      </c>
      <c r="AE333" s="236">
        <v>6</v>
      </c>
      <c r="AF333" s="237">
        <v>12</v>
      </c>
      <c r="AG333" s="238">
        <v>7075</v>
      </c>
      <c r="AH333" s="239">
        <v>0.2</v>
      </c>
      <c r="AI333" s="240">
        <v>1.67</v>
      </c>
      <c r="AJ333" s="241">
        <v>1.023811550369749</v>
      </c>
      <c r="AK333" t="s" s="265">
        <v>143</v>
      </c>
      <c r="AL333" s="243">
        <v>9.022556390977421</v>
      </c>
      <c r="AM333" s="243">
        <v>7.210712895808968</v>
      </c>
      <c r="AN333" s="243">
        <v>5.42620121695967</v>
      </c>
      <c r="AO333" s="244">
        <v>-4.141171361989915</v>
      </c>
      <c r="AP333" s="241">
        <v>1.0875</v>
      </c>
      <c r="AQ333" s="241">
        <v>0.9975000000000001</v>
      </c>
      <c r="AR333" s="241">
        <v>0.9350000000000001</v>
      </c>
      <c r="AS333" s="241">
        <v>0.8825</v>
      </c>
      <c r="AT333" s="245"/>
      <c r="AU333" s="241">
        <v>0.855</v>
      </c>
      <c r="AV333" s="241">
        <v>0.835</v>
      </c>
      <c r="AW333" s="245"/>
      <c r="AX333" s="583">
        <v>0.83</v>
      </c>
      <c r="AY333" s="394">
        <v>0.83</v>
      </c>
      <c r="AZ333" s="317">
        <v>1.66</v>
      </c>
      <c r="BA333" s="317">
        <v>1.66</v>
      </c>
      <c r="BB333" s="317">
        <v>1.66</v>
      </c>
      <c r="BC333" s="317">
        <v>1.66</v>
      </c>
      <c r="BD333" s="317">
        <v>1.66</v>
      </c>
      <c r="BE333" s="317">
        <v>1.66</v>
      </c>
      <c r="BF333" s="317">
        <v>1.66</v>
      </c>
      <c r="BG333" s="317">
        <v>1.66</v>
      </c>
      <c r="BH333" s="317">
        <v>1.66</v>
      </c>
      <c r="BI333" s="249">
        <v>1.66</v>
      </c>
      <c r="BJ333" s="246">
        <v>23.8525</v>
      </c>
      <c r="BK333" s="250">
        <v>9.022556390977421</v>
      </c>
      <c r="BL333" s="250">
        <v>6.68449197860963</v>
      </c>
      <c r="BM333" s="250">
        <v>5.949008498583575</v>
      </c>
      <c r="BN333" s="250">
        <v>3.216374269005851</v>
      </c>
      <c r="BO333" s="250">
        <v>2.39520958083832</v>
      </c>
      <c r="BP333" s="250">
        <v>0.6024096385542244</v>
      </c>
      <c r="BQ333" s="251">
        <v>0</v>
      </c>
      <c r="BR333" s="252">
        <v>0</v>
      </c>
      <c r="BS333" s="252">
        <v>0</v>
      </c>
      <c r="BT333" s="252">
        <v>0</v>
      </c>
      <c r="BU333" s="252">
        <v>0</v>
      </c>
      <c r="BV333" s="252">
        <v>0</v>
      </c>
      <c r="BW333" s="252">
        <v>0</v>
      </c>
      <c r="BX333" s="252">
        <v>0</v>
      </c>
      <c r="BY333" s="252">
        <v>0</v>
      </c>
      <c r="BZ333" s="252">
        <v>0</v>
      </c>
      <c r="CA333" s="253">
        <v>0</v>
      </c>
      <c r="CB333" s="250">
        <v>1.639414726857001</v>
      </c>
      <c r="CC333" s="250">
        <v>2.788991781893316</v>
      </c>
      <c r="CD333" t="s" s="116">
        <v>161</v>
      </c>
      <c r="CE333" s="254">
        <v>-23.09699122187646</v>
      </c>
      <c r="CF333" s="254">
        <v>8.776795185890526</v>
      </c>
      <c r="CG333" s="250">
        <v>47.28301635547722</v>
      </c>
      <c r="CH333" s="255">
        <v>1.19625</v>
      </c>
      <c r="CI333" s="256">
        <v>1.2082125</v>
      </c>
      <c r="CJ333" s="257">
        <v>1.28070525</v>
      </c>
      <c r="CK333" s="257">
        <v>1.357547565</v>
      </c>
      <c r="CL333" s="258">
        <v>1.439000418900001</v>
      </c>
      <c r="CM333" s="256">
        <v>6.481715733900002</v>
      </c>
      <c r="CN333" s="253">
        <v>19.74327058757235</v>
      </c>
      <c r="CO333" s="259">
        <v>0.46</v>
      </c>
      <c r="CP333" s="260">
        <v>27</v>
      </c>
      <c r="CQ333" s="261">
        <v>-0.4</v>
      </c>
      <c r="CR333" s="260">
        <v>5.4</v>
      </c>
      <c r="CS333" s="261">
        <v>10.9</v>
      </c>
    </row>
    <row r="334" ht="11.25" customHeight="1">
      <c r="A334" t="s" s="273">
        <v>1485</v>
      </c>
      <c r="B334" t="s" s="146">
        <v>1486</v>
      </c>
      <c r="C334" t="s" s="273">
        <v>707</v>
      </c>
      <c r="D334" s="267">
        <v>6</v>
      </c>
      <c r="E334" s="85">
        <v>602</v>
      </c>
      <c r="F334" t="s" s="151">
        <v>129</v>
      </c>
      <c r="G334" t="s" s="152">
        <v>129</v>
      </c>
      <c r="H334" s="268">
        <v>22.55</v>
      </c>
      <c r="I334" s="269">
        <v>1.06430155210643</v>
      </c>
      <c r="J334" s="270">
        <v>0.05</v>
      </c>
      <c r="K334" s="270">
        <v>0.06</v>
      </c>
      <c r="L334" s="271">
        <v>20</v>
      </c>
      <c r="M334" s="380">
        <v>42707</v>
      </c>
      <c r="N334" s="380">
        <v>42709</v>
      </c>
      <c r="O334" s="380">
        <v>42726</v>
      </c>
      <c r="P334" t="s" s="273">
        <v>737</v>
      </c>
      <c r="Q334" s="274"/>
      <c r="R334" s="271">
        <v>0.24</v>
      </c>
      <c r="S334" s="275">
        <v>30</v>
      </c>
      <c r="T334" s="276">
        <v>73.03580233260656</v>
      </c>
      <c r="U334" s="269">
        <v>28.1875</v>
      </c>
      <c r="V334" s="277">
        <v>9</v>
      </c>
      <c r="W334" s="268">
        <v>0.8</v>
      </c>
      <c r="X334" s="268">
        <v>2.55</v>
      </c>
      <c r="Y334" s="278">
        <v>0.55</v>
      </c>
      <c r="Z334" s="279">
        <v>2.39</v>
      </c>
      <c r="AA334" s="280">
        <v>8.800000000000001</v>
      </c>
      <c r="AB334" s="418">
        <v>-6.9</v>
      </c>
      <c r="AC334" s="282">
        <v>17.65</v>
      </c>
      <c r="AD334" s="283">
        <v>49.2</v>
      </c>
      <c r="AE334" s="283">
        <v>11</v>
      </c>
      <c r="AF334" s="284">
        <v>1</v>
      </c>
      <c r="AG334" s="285">
        <v>1070</v>
      </c>
      <c r="AH334" s="286">
        <v>25.7</v>
      </c>
      <c r="AI334" s="287">
        <v>2.53</v>
      </c>
      <c r="AJ334" s="288">
        <v>1.220394988700145</v>
      </c>
      <c r="AK334" t="s" s="368">
        <v>143</v>
      </c>
      <c r="AL334" s="290">
        <v>23.52941176470587</v>
      </c>
      <c r="AM334" s="290">
        <v>25.99210498948732</v>
      </c>
      <c r="AN334" s="290">
        <v>60.04343344404715</v>
      </c>
      <c r="AO334" t="s" s="368">
        <v>143</v>
      </c>
      <c r="AP334" s="288">
        <v>0.21</v>
      </c>
      <c r="AQ334" s="288">
        <v>0.17</v>
      </c>
      <c r="AR334" s="288">
        <v>0.13</v>
      </c>
      <c r="AS334" s="288">
        <v>0.105</v>
      </c>
      <c r="AT334" s="292"/>
      <c r="AU334" s="288">
        <v>0.08500000000000001</v>
      </c>
      <c r="AV334" s="288">
        <v>0.02</v>
      </c>
      <c r="AW334" s="292"/>
      <c r="AX334" s="524">
        <v>0</v>
      </c>
      <c r="AY334" s="403">
        <v>0</v>
      </c>
      <c r="AZ334" s="426">
        <v>0</v>
      </c>
      <c r="BA334" s="426">
        <v>0</v>
      </c>
      <c r="BB334" s="426">
        <v>0</v>
      </c>
      <c r="BC334" s="426">
        <v>0</v>
      </c>
      <c r="BD334" s="426">
        <v>0</v>
      </c>
      <c r="BE334" s="426">
        <v>0</v>
      </c>
      <c r="BF334" s="426">
        <v>0</v>
      </c>
      <c r="BG334" s="426">
        <v>0</v>
      </c>
      <c r="BH334" s="426">
        <v>0</v>
      </c>
      <c r="BI334" s="494">
        <v>0</v>
      </c>
      <c r="BJ334" s="293">
        <v>0.72</v>
      </c>
      <c r="BK334" s="297">
        <v>23.52941176470587</v>
      </c>
      <c r="BL334" s="297">
        <v>30.76923076923077</v>
      </c>
      <c r="BM334" s="297">
        <v>23.80952380952381</v>
      </c>
      <c r="BN334" s="297">
        <v>23.52941176470587</v>
      </c>
      <c r="BO334" s="297">
        <v>325</v>
      </c>
      <c r="BP334" s="297">
        <v>0</v>
      </c>
      <c r="BQ334" s="298">
        <v>0</v>
      </c>
      <c r="BR334" s="299">
        <v>0</v>
      </c>
      <c r="BS334" s="299">
        <v>0</v>
      </c>
      <c r="BT334" s="299">
        <v>0</v>
      </c>
      <c r="BU334" s="299">
        <v>0</v>
      </c>
      <c r="BV334" s="299">
        <v>0</v>
      </c>
      <c r="BW334" s="299">
        <v>0</v>
      </c>
      <c r="BX334" s="299">
        <v>0</v>
      </c>
      <c r="BY334" s="299">
        <v>0</v>
      </c>
      <c r="BZ334" s="299">
        <v>0</v>
      </c>
      <c r="CA334" s="300">
        <v>0</v>
      </c>
      <c r="CB334" s="297">
        <v>25.09632812400978</v>
      </c>
      <c r="CC334" s="297">
        <v>75.74681852061597</v>
      </c>
      <c r="CD334" t="s" s="146">
        <v>302</v>
      </c>
      <c r="CE334" s="301">
        <v>32.92023499615357</v>
      </c>
      <c r="CF334" s="301">
        <v>61.10773499615357</v>
      </c>
      <c r="CG334" s="297">
        <v>64.37125</v>
      </c>
      <c r="CH334" s="302">
        <v>0.2121</v>
      </c>
      <c r="CI334" s="303">
        <v>0.23331</v>
      </c>
      <c r="CJ334" s="304">
        <v>0.256641</v>
      </c>
      <c r="CK334" s="304">
        <v>0.2823051</v>
      </c>
      <c r="CL334" s="305">
        <v>0.3105356100000001</v>
      </c>
      <c r="CM334" s="303">
        <v>1.29489171</v>
      </c>
      <c r="CN334" s="300">
        <v>5.742313569844789</v>
      </c>
      <c r="CO334" s="306">
        <v>1.42</v>
      </c>
      <c r="CP334" s="307">
        <v>37.1</v>
      </c>
      <c r="CQ334" s="308">
        <v>-16.9</v>
      </c>
      <c r="CR334" s="309">
        <v>8</v>
      </c>
      <c r="CS334" s="310">
        <v>0.3</v>
      </c>
    </row>
    <row r="335" ht="11.25" customHeight="1">
      <c r="A335" t="s" s="110">
        <v>1487</v>
      </c>
      <c r="B335" t="s" s="110">
        <v>1488</v>
      </c>
      <c r="C335" t="s" s="173">
        <v>1489</v>
      </c>
      <c r="D335" s="174">
        <v>8</v>
      </c>
      <c r="E335" s="85">
        <v>367</v>
      </c>
      <c r="F335" t="s" s="118">
        <v>129</v>
      </c>
      <c r="G335" t="s" s="113">
        <v>129</v>
      </c>
      <c r="H335" s="495">
        <v>78.56999999999999</v>
      </c>
      <c r="I335" s="177">
        <v>1.221840397098129</v>
      </c>
      <c r="J335" s="311">
        <v>0.23</v>
      </c>
      <c r="K335" s="311">
        <v>0.24</v>
      </c>
      <c r="L335" s="177">
        <v>4.347826086956519</v>
      </c>
      <c r="M335" s="179">
        <v>42793</v>
      </c>
      <c r="N335" s="179">
        <v>42795</v>
      </c>
      <c r="O335" s="179">
        <v>42809</v>
      </c>
      <c r="P335" t="s" s="173">
        <v>182</v>
      </c>
      <c r="Q335" s="375"/>
      <c r="R335" s="180">
        <v>0.96</v>
      </c>
      <c r="S335" s="181">
        <v>15.38461538461538</v>
      </c>
      <c r="T335" s="182">
        <v>-3.617349151336458</v>
      </c>
      <c r="U335" s="177">
        <v>12.59134615384615</v>
      </c>
      <c r="V335" s="183">
        <v>12</v>
      </c>
      <c r="W335" s="176">
        <v>6.24</v>
      </c>
      <c r="X335" t="s" s="369">
        <v>143</v>
      </c>
      <c r="Y335" s="184">
        <v>0.15</v>
      </c>
      <c r="Z335" s="185">
        <v>1.66</v>
      </c>
      <c r="AA335" s="186">
        <v>15</v>
      </c>
      <c r="AB335" s="187">
        <v>70.8</v>
      </c>
      <c r="AC335" s="188">
        <v>3.62</v>
      </c>
      <c r="AD335" s="189">
        <v>14</v>
      </c>
      <c r="AE335" s="189">
        <v>-3</v>
      </c>
      <c r="AF335" s="190">
        <v>12</v>
      </c>
      <c r="AG335" s="191">
        <v>1644</v>
      </c>
      <c r="AH335" s="621">
        <v>0.2</v>
      </c>
      <c r="AI335" s="193">
        <v>2.97</v>
      </c>
      <c r="AJ335" s="194">
        <v>0.9748241269985795</v>
      </c>
      <c r="AK335" s="195">
        <v>2.642727073478584</v>
      </c>
      <c r="AL335" s="196">
        <v>9.63855421686748</v>
      </c>
      <c r="AM335" s="196">
        <v>11.86889420813968</v>
      </c>
      <c r="AN335" s="196">
        <v>13.64753777798011</v>
      </c>
      <c r="AO335" s="197">
        <v>5.164187371046247</v>
      </c>
      <c r="AP335" s="194">
        <v>0.91</v>
      </c>
      <c r="AQ335" s="194">
        <v>0.83</v>
      </c>
      <c r="AR335" s="194">
        <v>0.7</v>
      </c>
      <c r="AS335" s="194">
        <v>0.65</v>
      </c>
      <c r="AT335" s="199"/>
      <c r="AU335" s="194">
        <v>0.59</v>
      </c>
      <c r="AV335" s="194">
        <v>0.48</v>
      </c>
      <c r="AW335" s="199"/>
      <c r="AX335" s="200">
        <v>0.1</v>
      </c>
      <c r="AY335" s="370">
        <v>0</v>
      </c>
      <c r="AZ335" s="203">
        <v>0.47</v>
      </c>
      <c r="BA335" s="202">
        <v>0.5600000000000001</v>
      </c>
      <c r="BB335" s="202">
        <v>0.55</v>
      </c>
      <c r="BC335" s="203">
        <v>0</v>
      </c>
      <c r="BD335" s="203">
        <v>0</v>
      </c>
      <c r="BE335" s="203">
        <v>0</v>
      </c>
      <c r="BF335" s="203">
        <v>0</v>
      </c>
      <c r="BG335" s="203">
        <v>0</v>
      </c>
      <c r="BH335" s="203">
        <v>0</v>
      </c>
      <c r="BI335" s="204">
        <v>0</v>
      </c>
      <c r="BJ335" s="200">
        <v>5.84</v>
      </c>
      <c r="BK335" s="205">
        <v>9.63855421686748</v>
      </c>
      <c r="BL335" s="205">
        <v>18.57142857142857</v>
      </c>
      <c r="BM335" s="205">
        <v>7.692307692307687</v>
      </c>
      <c r="BN335" s="205">
        <v>10.16949152542375</v>
      </c>
      <c r="BO335" s="205">
        <v>22.91666666666667</v>
      </c>
      <c r="BP335" s="205">
        <v>380</v>
      </c>
      <c r="BQ335" s="206">
        <v>0</v>
      </c>
      <c r="BR335" s="207">
        <v>0</v>
      </c>
      <c r="BS335" s="207">
        <v>0</v>
      </c>
      <c r="BT335" s="207">
        <v>1.81818181818183</v>
      </c>
      <c r="BU335" s="207">
        <v>0</v>
      </c>
      <c r="BV335" s="207">
        <v>0</v>
      </c>
      <c r="BW335" s="207">
        <v>0</v>
      </c>
      <c r="BX335" s="207">
        <v>0</v>
      </c>
      <c r="BY335" s="207">
        <v>0</v>
      </c>
      <c r="BZ335" s="207">
        <v>0</v>
      </c>
      <c r="CA335" s="208">
        <v>0</v>
      </c>
      <c r="CB335" s="205">
        <v>26.51803708769859</v>
      </c>
      <c r="CC335" s="205">
        <v>88.64149947353751</v>
      </c>
      <c r="CD335" t="s" s="110">
        <v>137</v>
      </c>
      <c r="CE335" s="209">
        <v>2.278032021232089</v>
      </c>
      <c r="CF335" s="209">
        <v>14.86937817507824</v>
      </c>
      <c r="CG335" s="205">
        <v>66.10768768358898</v>
      </c>
      <c r="CH335" s="315">
        <v>1.001</v>
      </c>
      <c r="CI335" s="211">
        <v>1.0372362</v>
      </c>
      <c r="CJ335" s="212">
        <v>1.047608562</v>
      </c>
      <c r="CK335" s="212">
        <v>1.058084647620</v>
      </c>
      <c r="CL335" s="210">
        <v>1.0686654940962</v>
      </c>
      <c r="CM335" s="211">
        <v>5.2125949037162</v>
      </c>
      <c r="CN335" s="208">
        <v>6.634332319862798</v>
      </c>
      <c r="CO335" s="213">
        <v>1.68</v>
      </c>
      <c r="CP335" s="214">
        <v>52.2</v>
      </c>
      <c r="CQ335" s="215">
        <v>-5.5</v>
      </c>
      <c r="CR335" s="214">
        <v>17.2</v>
      </c>
      <c r="CS335" s="215">
        <v>15.9</v>
      </c>
    </row>
    <row r="336" ht="11.25" customHeight="1">
      <c r="A336" t="s" s="227">
        <v>1490</v>
      </c>
      <c r="B336" t="s" s="116">
        <v>1491</v>
      </c>
      <c r="C336" t="s" s="227">
        <v>128</v>
      </c>
      <c r="D336" s="218">
        <v>5</v>
      </c>
      <c r="E336" s="85">
        <v>728</v>
      </c>
      <c r="F336" t="s" s="220">
        <v>129</v>
      </c>
      <c r="G336" t="s" s="221">
        <v>129</v>
      </c>
      <c r="H336" s="493">
        <v>28.45</v>
      </c>
      <c r="I336" s="223">
        <v>1.757469244288225</v>
      </c>
      <c r="J336" s="224">
        <v>0.115</v>
      </c>
      <c r="K336" s="224">
        <v>0.125</v>
      </c>
      <c r="L336" s="223">
        <v>8.695652173913038</v>
      </c>
      <c r="M336" s="226">
        <v>42782</v>
      </c>
      <c r="N336" s="226">
        <v>42787</v>
      </c>
      <c r="O336" s="226">
        <v>42794</v>
      </c>
      <c r="P336" t="s" s="227">
        <v>629</v>
      </c>
      <c r="Q336" s="316"/>
      <c r="R336" s="225">
        <v>0.5</v>
      </c>
      <c r="S336" s="228">
        <v>37.31343283582089</v>
      </c>
      <c r="T336" s="229">
        <v>42.76585569469613</v>
      </c>
      <c r="U336" s="223">
        <v>21.23134328358209</v>
      </c>
      <c r="V336" s="230">
        <v>12</v>
      </c>
      <c r="W336" s="222">
        <v>1.34</v>
      </c>
      <c r="X336" s="222">
        <v>2.12</v>
      </c>
      <c r="Y336" s="231">
        <v>6.24</v>
      </c>
      <c r="Z336" s="232">
        <v>2.16</v>
      </c>
      <c r="AA336" s="233">
        <v>9.800000000000001</v>
      </c>
      <c r="AB336" s="234">
        <v>-0.6</v>
      </c>
      <c r="AC336" s="235">
        <v>12.58</v>
      </c>
      <c r="AD336" s="236">
        <v>24.7</v>
      </c>
      <c r="AE336" s="236">
        <v>10</v>
      </c>
      <c r="AF336" s="237">
        <v>3</v>
      </c>
      <c r="AG336" s="238">
        <v>809</v>
      </c>
      <c r="AH336" s="239">
        <v>1.6</v>
      </c>
      <c r="AI336" s="240">
        <v>0.18</v>
      </c>
      <c r="AJ336" t="s" s="265">
        <v>143</v>
      </c>
      <c r="AK336" t="s" s="265">
        <v>143</v>
      </c>
      <c r="AL336" s="243">
        <v>15</v>
      </c>
      <c r="AM336" s="243">
        <v>83.0482253518106</v>
      </c>
      <c r="AN336" t="s" s="265">
        <v>143</v>
      </c>
      <c r="AO336" t="s" s="265">
        <v>143</v>
      </c>
      <c r="AP336" s="241">
        <v>0.46</v>
      </c>
      <c r="AQ336" s="241">
        <v>0.4</v>
      </c>
      <c r="AR336" s="241">
        <v>0.2</v>
      </c>
      <c r="AS336" s="241">
        <v>0.075</v>
      </c>
      <c r="AT336" s="245"/>
      <c r="AU336" s="321">
        <v>0</v>
      </c>
      <c r="AV336" s="321">
        <v>0</v>
      </c>
      <c r="AW336" s="245"/>
      <c r="AX336" s="583">
        <v>0</v>
      </c>
      <c r="AY336" s="394">
        <v>0</v>
      </c>
      <c r="AZ336" s="317">
        <v>0</v>
      </c>
      <c r="BA336" s="317">
        <v>0</v>
      </c>
      <c r="BB336" s="317">
        <v>0</v>
      </c>
      <c r="BC336" s="317">
        <v>0</v>
      </c>
      <c r="BD336" s="317">
        <v>0</v>
      </c>
      <c r="BE336" s="317">
        <v>0</v>
      </c>
      <c r="BF336" s="317">
        <v>0</v>
      </c>
      <c r="BG336" s="317">
        <v>0</v>
      </c>
      <c r="BH336" s="317">
        <v>0</v>
      </c>
      <c r="BI336" s="401">
        <v>0</v>
      </c>
      <c r="BJ336" s="246">
        <v>1.135</v>
      </c>
      <c r="BK336" s="250">
        <v>15</v>
      </c>
      <c r="BL336" s="250">
        <v>100</v>
      </c>
      <c r="BM336" s="250">
        <v>166.6666666666667</v>
      </c>
      <c r="BN336" s="250">
        <v>0</v>
      </c>
      <c r="BO336" s="250">
        <v>0</v>
      </c>
      <c r="BP336" s="250">
        <v>0</v>
      </c>
      <c r="BQ336" s="251">
        <v>0</v>
      </c>
      <c r="BR336" s="252">
        <v>0</v>
      </c>
      <c r="BS336" s="252">
        <v>0</v>
      </c>
      <c r="BT336" s="252">
        <v>0</v>
      </c>
      <c r="BU336" s="252">
        <v>0</v>
      </c>
      <c r="BV336" s="252">
        <v>0</v>
      </c>
      <c r="BW336" s="252">
        <v>0</v>
      </c>
      <c r="BX336" s="252">
        <v>0</v>
      </c>
      <c r="BY336" s="252">
        <v>0</v>
      </c>
      <c r="BZ336" s="252">
        <v>0</v>
      </c>
      <c r="CA336" s="253">
        <v>0</v>
      </c>
      <c r="CB336" s="250">
        <v>16.56862745098039</v>
      </c>
      <c r="CC336" s="250">
        <v>44.28248074273267</v>
      </c>
      <c r="CD336" t="s" s="116">
        <v>132</v>
      </c>
      <c r="CE336" t="s" s="402">
        <v>143</v>
      </c>
      <c r="CF336" t="s" s="402">
        <v>143</v>
      </c>
      <c r="CG336" s="250">
        <v>52.73334847501621</v>
      </c>
      <c r="CH336" s="255">
        <v>0.4646</v>
      </c>
      <c r="CI336" s="256">
        <v>0.5110600000000001</v>
      </c>
      <c r="CJ336" s="257">
        <v>0.5621660000000002</v>
      </c>
      <c r="CK336" s="257">
        <v>0.6183826000000002</v>
      </c>
      <c r="CL336" s="258">
        <v>0.6802208600000003</v>
      </c>
      <c r="CM336" s="256">
        <v>2.836429460000001</v>
      </c>
      <c r="CN336" s="253">
        <v>9.969875079086119</v>
      </c>
      <c r="CO336" s="259">
        <v>0.93</v>
      </c>
      <c r="CP336" s="260">
        <v>57.2</v>
      </c>
      <c r="CQ336" s="261">
        <v>-6.1</v>
      </c>
      <c r="CR336" s="260">
        <v>4.7</v>
      </c>
      <c r="CS336" s="261">
        <v>10.6</v>
      </c>
    </row>
    <row r="337" ht="11.25" customHeight="1">
      <c r="A337" t="s" s="116">
        <v>306</v>
      </c>
      <c r="B337" t="s" s="116">
        <v>307</v>
      </c>
      <c r="C337" t="s" s="116">
        <v>150</v>
      </c>
      <c r="D337" s="218">
        <v>48</v>
      </c>
      <c r="E337" s="219">
        <v>28</v>
      </c>
      <c r="F337" t="s" s="220">
        <v>141</v>
      </c>
      <c r="G337" t="s" s="221">
        <v>141</v>
      </c>
      <c r="H337" s="222">
        <v>56.87</v>
      </c>
      <c r="I337" s="223">
        <v>1.055037805521365</v>
      </c>
      <c r="J337" s="224">
        <v>0.14</v>
      </c>
      <c r="K337" s="224">
        <v>0.15</v>
      </c>
      <c r="L337" s="225">
        <v>7.14285714285714</v>
      </c>
      <c r="M337" s="226">
        <v>42843</v>
      </c>
      <c r="N337" s="226">
        <v>42845</v>
      </c>
      <c r="O337" s="226">
        <v>42859</v>
      </c>
      <c r="P337" t="s" s="227">
        <v>231</v>
      </c>
      <c r="Q337" s="85"/>
      <c r="R337" s="225">
        <v>0.6</v>
      </c>
      <c r="S337" s="228">
        <v>29.41176470588236</v>
      </c>
      <c r="T337" s="229">
        <v>85.59132370224421</v>
      </c>
      <c r="U337" s="223">
        <v>27.87745098039215</v>
      </c>
      <c r="V337" s="230">
        <v>11</v>
      </c>
      <c r="W337" s="222">
        <v>2.04</v>
      </c>
      <c r="X337" s="222">
        <v>2.35</v>
      </c>
      <c r="Y337" s="231">
        <v>1.29</v>
      </c>
      <c r="Z337" s="232">
        <v>2.78</v>
      </c>
      <c r="AA337" t="s" s="362">
        <v>143</v>
      </c>
      <c r="AB337" s="234">
        <v>41.4</v>
      </c>
      <c r="AC337" s="235">
        <v>20.12</v>
      </c>
      <c r="AD337" s="236">
        <v>8.5</v>
      </c>
      <c r="AE337" s="236">
        <v>11.9</v>
      </c>
      <c r="AF337" s="237">
        <v>8</v>
      </c>
      <c r="AG337" s="238">
        <v>2847</v>
      </c>
      <c r="AH337" s="239">
        <v>0.6</v>
      </c>
      <c r="AI337" s="240">
        <v>0.77</v>
      </c>
      <c r="AJ337" s="241">
        <v>1.560968870320459</v>
      </c>
      <c r="AK337" s="242">
        <v>1.607138294005463</v>
      </c>
      <c r="AL337" s="243">
        <v>7.843137254901977</v>
      </c>
      <c r="AM337" s="243">
        <v>12.6247880443606</v>
      </c>
      <c r="AN337" s="243">
        <v>13.2682353977239</v>
      </c>
      <c r="AO337" s="244">
        <v>8.255814354753221</v>
      </c>
      <c r="AP337" s="241">
        <v>0.55</v>
      </c>
      <c r="AQ337" s="241">
        <v>0.51</v>
      </c>
      <c r="AR337" s="241">
        <v>0.46</v>
      </c>
      <c r="AS337" s="241">
        <v>0.385</v>
      </c>
      <c r="AT337" s="245"/>
      <c r="AU337" s="241">
        <v>0.33</v>
      </c>
      <c r="AV337" s="241">
        <v>0.295</v>
      </c>
      <c r="AW337" s="245"/>
      <c r="AX337" s="246">
        <v>0.2775</v>
      </c>
      <c r="AY337" s="247">
        <v>0.27</v>
      </c>
      <c r="AZ337" s="248">
        <v>0.2625</v>
      </c>
      <c r="BA337" s="248">
        <v>0.256</v>
      </c>
      <c r="BB337" s="248">
        <v>0.2488</v>
      </c>
      <c r="BC337" s="248">
        <v>0.2414</v>
      </c>
      <c r="BD337" s="248">
        <v>0.2288</v>
      </c>
      <c r="BE337" s="248">
        <v>0.2239</v>
      </c>
      <c r="BF337" s="248">
        <v>0.2188</v>
      </c>
      <c r="BG337" s="248">
        <v>0.2139</v>
      </c>
      <c r="BH337" s="248">
        <v>0.2088</v>
      </c>
      <c r="BI337" s="249">
        <v>0.2039</v>
      </c>
      <c r="BJ337" s="246">
        <v>5.3843</v>
      </c>
      <c r="BK337" s="250">
        <v>7.843137254901977</v>
      </c>
      <c r="BL337" s="250">
        <v>10.86956521739131</v>
      </c>
      <c r="BM337" s="250">
        <v>19.48051948051948</v>
      </c>
      <c r="BN337" s="250">
        <v>16.66666666666667</v>
      </c>
      <c r="BO337" s="250">
        <v>11.86440677966103</v>
      </c>
      <c r="BP337" s="250">
        <v>6.306306306306286</v>
      </c>
      <c r="BQ337" s="251">
        <v>2.77777777777779</v>
      </c>
      <c r="BR337" s="252">
        <v>2.857142857142869</v>
      </c>
      <c r="BS337" s="252">
        <v>2.5390625</v>
      </c>
      <c r="BT337" s="252">
        <v>2.893890675241173</v>
      </c>
      <c r="BU337" s="252">
        <v>3.065451532725771</v>
      </c>
      <c r="BV337" s="252">
        <v>5.506993006993</v>
      </c>
      <c r="BW337" s="252">
        <v>2.188476998660116</v>
      </c>
      <c r="BX337" s="252">
        <v>2.33089579524679</v>
      </c>
      <c r="BY337" s="252">
        <v>2.290790088826555</v>
      </c>
      <c r="BZ337" s="252">
        <v>2.442528735632177</v>
      </c>
      <c r="CA337" s="253">
        <v>2.403138793526227</v>
      </c>
      <c r="CB337" s="250">
        <v>6.136867674542307</v>
      </c>
      <c r="CC337" s="250">
        <v>5.285166935077718</v>
      </c>
      <c r="CD337" t="s" s="116">
        <v>152</v>
      </c>
      <c r="CE337" s="254">
        <v>-13.55417777714689</v>
      </c>
      <c r="CF337" s="254">
        <v>14.32327320324527</v>
      </c>
      <c r="CG337" s="250">
        <v>80.86041664489987</v>
      </c>
      <c r="CH337" s="255">
        <v>0.605</v>
      </c>
      <c r="CI337" s="256">
        <v>0.6655000000000002</v>
      </c>
      <c r="CJ337" s="257">
        <v>0.7320500000000003</v>
      </c>
      <c r="CK337" s="257">
        <v>0.8052550000000004</v>
      </c>
      <c r="CL337" s="258">
        <v>0.8857805000000005</v>
      </c>
      <c r="CM337" s="256">
        <v>3.693585500000001</v>
      </c>
      <c r="CN337" s="253">
        <v>6.494787234042556</v>
      </c>
      <c r="CO337" s="259">
        <v>1.73</v>
      </c>
      <c r="CP337" s="260">
        <v>36.9</v>
      </c>
      <c r="CQ337" s="261">
        <v>-3.2</v>
      </c>
      <c r="CR337" s="262">
        <v>3</v>
      </c>
      <c r="CS337" s="263">
        <v>9.4</v>
      </c>
    </row>
    <row r="338" ht="11.25" customHeight="1">
      <c r="A338" t="s" s="227">
        <v>1492</v>
      </c>
      <c r="B338" t="s" s="116">
        <v>1493</v>
      </c>
      <c r="C338" t="s" s="227">
        <v>461</v>
      </c>
      <c r="D338" s="218">
        <v>5</v>
      </c>
      <c r="E338" s="85">
        <v>730</v>
      </c>
      <c r="F338" t="s" s="220">
        <v>141</v>
      </c>
      <c r="G338" t="s" s="221">
        <v>141</v>
      </c>
      <c r="H338" s="493">
        <v>22.5</v>
      </c>
      <c r="I338" s="223">
        <v>2.666666666666667</v>
      </c>
      <c r="J338" s="224">
        <v>0.11</v>
      </c>
      <c r="K338" s="224">
        <v>0.15</v>
      </c>
      <c r="L338" s="223">
        <v>36.36363636363635</v>
      </c>
      <c r="M338" s="226">
        <v>42776</v>
      </c>
      <c r="N338" s="226">
        <v>42780</v>
      </c>
      <c r="O338" s="226">
        <v>42801</v>
      </c>
      <c r="P338" t="s" s="227">
        <v>526</v>
      </c>
      <c r="Q338" s="316"/>
      <c r="R338" s="225">
        <v>0.6</v>
      </c>
      <c r="S338" s="228">
        <v>39.47368421052632</v>
      </c>
      <c r="T338" s="229">
        <v>124.0476922912901</v>
      </c>
      <c r="U338" s="223">
        <v>14.80263157894737</v>
      </c>
      <c r="V338" s="230">
        <v>12</v>
      </c>
      <c r="W338" s="222">
        <v>1.52</v>
      </c>
      <c r="X338" s="222">
        <v>1.47</v>
      </c>
      <c r="Y338" s="231">
        <v>1.31</v>
      </c>
      <c r="Z338" s="232">
        <v>7.63</v>
      </c>
      <c r="AA338" s="233">
        <v>51.6</v>
      </c>
      <c r="AB338" s="234">
        <v>31.4</v>
      </c>
      <c r="AC338" s="235">
        <v>8.42</v>
      </c>
      <c r="AD338" s="236">
        <v>18</v>
      </c>
      <c r="AE338" s="236">
        <v>10.07</v>
      </c>
      <c r="AF338" s="237">
        <v>16</v>
      </c>
      <c r="AG338" s="238">
        <v>8310</v>
      </c>
      <c r="AH338" s="239">
        <v>0.5</v>
      </c>
      <c r="AI338" s="240">
        <v>3.92</v>
      </c>
      <c r="AJ338" t="s" s="265">
        <v>143</v>
      </c>
      <c r="AK338" t="s" s="265">
        <v>143</v>
      </c>
      <c r="AL338" s="243">
        <v>9.999999999999986</v>
      </c>
      <c r="AM338" s="243">
        <v>43.14861126792942</v>
      </c>
      <c r="AN338" t="s" s="265">
        <v>143</v>
      </c>
      <c r="AO338" t="s" s="265">
        <v>143</v>
      </c>
      <c r="AP338" s="241">
        <v>0.44</v>
      </c>
      <c r="AQ338" s="241">
        <v>0.4</v>
      </c>
      <c r="AR338" s="241">
        <v>0.3</v>
      </c>
      <c r="AS338" s="241">
        <v>0.15</v>
      </c>
      <c r="AT338" s="245"/>
      <c r="AU338" s="321">
        <v>0</v>
      </c>
      <c r="AV338" s="321">
        <v>0</v>
      </c>
      <c r="AW338" s="245"/>
      <c r="AX338" s="583">
        <v>0</v>
      </c>
      <c r="AY338" s="394">
        <v>0</v>
      </c>
      <c r="AZ338" s="317">
        <v>0</v>
      </c>
      <c r="BA338" s="317">
        <v>0</v>
      </c>
      <c r="BB338" s="317">
        <v>0</v>
      </c>
      <c r="BC338" s="317">
        <v>0</v>
      </c>
      <c r="BD338" s="317">
        <v>0</v>
      </c>
      <c r="BE338" s="317">
        <v>0</v>
      </c>
      <c r="BF338" s="317">
        <v>0</v>
      </c>
      <c r="BG338" s="317">
        <v>0</v>
      </c>
      <c r="BH338" s="317">
        <v>0</v>
      </c>
      <c r="BI338" s="401">
        <v>0</v>
      </c>
      <c r="BJ338" s="246">
        <v>1.29</v>
      </c>
      <c r="BK338" s="250">
        <v>9.999999999999986</v>
      </c>
      <c r="BL338" s="250">
        <v>33.33333333333335</v>
      </c>
      <c r="BM338" s="250">
        <v>100</v>
      </c>
      <c r="BN338" s="250">
        <v>0</v>
      </c>
      <c r="BO338" s="250">
        <v>0</v>
      </c>
      <c r="BP338" s="250">
        <v>0</v>
      </c>
      <c r="BQ338" s="251">
        <v>0</v>
      </c>
      <c r="BR338" s="252">
        <v>0</v>
      </c>
      <c r="BS338" s="252">
        <v>0</v>
      </c>
      <c r="BT338" s="252">
        <v>0</v>
      </c>
      <c r="BU338" s="252">
        <v>0</v>
      </c>
      <c r="BV338" s="252">
        <v>0</v>
      </c>
      <c r="BW338" s="252">
        <v>0</v>
      </c>
      <c r="BX338" s="252">
        <v>0</v>
      </c>
      <c r="BY338" s="252">
        <v>0</v>
      </c>
      <c r="BZ338" s="252">
        <v>0</v>
      </c>
      <c r="CA338" s="253">
        <v>0</v>
      </c>
      <c r="CB338" s="250">
        <v>8.431372549019608</v>
      </c>
      <c r="CC338" s="250">
        <v>24.25673269677194</v>
      </c>
      <c r="CD338" t="s" s="116">
        <v>302</v>
      </c>
      <c r="CE338" t="s" s="640">
        <v>143</v>
      </c>
      <c r="CF338" t="s" s="402">
        <v>143</v>
      </c>
      <c r="CG338" s="250">
        <v>63.01805469556243</v>
      </c>
      <c r="CH338" s="255">
        <v>0.484</v>
      </c>
      <c r="CI338" s="256">
        <v>0.5247528</v>
      </c>
      <c r="CJ338" s="257">
        <v>0.57722808</v>
      </c>
      <c r="CK338" s="257">
        <v>0.6349508880000001</v>
      </c>
      <c r="CL338" s="258">
        <v>0.6984459768000002</v>
      </c>
      <c r="CM338" s="256">
        <v>2.9193777448</v>
      </c>
      <c r="CN338" s="253">
        <v>12.97501219911111</v>
      </c>
      <c r="CO338" s="259">
        <v>0.75</v>
      </c>
      <c r="CP338" s="260">
        <v>19</v>
      </c>
      <c r="CQ338" s="261">
        <v>-13.6</v>
      </c>
      <c r="CR338" s="260">
        <v>-6.7</v>
      </c>
      <c r="CS338" s="261">
        <v>0.5</v>
      </c>
    </row>
    <row r="339" ht="11.25" customHeight="1">
      <c r="A339" t="s" s="273">
        <v>1494</v>
      </c>
      <c r="B339" t="s" s="146">
        <v>1495</v>
      </c>
      <c r="C339" t="s" s="273">
        <v>128</v>
      </c>
      <c r="D339" s="267">
        <v>5</v>
      </c>
      <c r="E339" s="85">
        <v>784</v>
      </c>
      <c r="F339" t="s" s="151">
        <v>129</v>
      </c>
      <c r="G339" t="s" s="152">
        <v>129</v>
      </c>
      <c r="H339" s="496">
        <v>30.75</v>
      </c>
      <c r="I339" s="269">
        <v>2.731707317073171</v>
      </c>
      <c r="J339" s="270">
        <v>0.19</v>
      </c>
      <c r="K339" s="270">
        <v>0.21</v>
      </c>
      <c r="L339" s="269">
        <v>10.52631578947367</v>
      </c>
      <c r="M339" s="272">
        <v>42942</v>
      </c>
      <c r="N339" s="272">
        <v>42944</v>
      </c>
      <c r="O339" s="272">
        <v>42963</v>
      </c>
      <c r="P339" t="s" s="273">
        <v>1158</v>
      </c>
      <c r="Q339" s="329"/>
      <c r="R339" s="271">
        <v>0.84</v>
      </c>
      <c r="S339" s="275">
        <v>48.83720930232558</v>
      </c>
      <c r="T339" s="276">
        <v>18.59154054304248</v>
      </c>
      <c r="U339" s="269">
        <v>17.87790697674419</v>
      </c>
      <c r="V339" s="277">
        <v>12</v>
      </c>
      <c r="W339" s="268">
        <v>1.72</v>
      </c>
      <c r="X339" s="268">
        <v>2.23</v>
      </c>
      <c r="Y339" s="278">
        <v>4.84</v>
      </c>
      <c r="Z339" s="279">
        <v>1.77</v>
      </c>
      <c r="AA339" t="s" s="538">
        <v>143</v>
      </c>
      <c r="AB339" s="281">
        <v>4.4</v>
      </c>
      <c r="AC339" s="282">
        <v>9.5</v>
      </c>
      <c r="AD339" s="283">
        <v>5</v>
      </c>
      <c r="AE339" s="283">
        <v>8</v>
      </c>
      <c r="AF339" s="284">
        <v>1</v>
      </c>
      <c r="AG339" s="285">
        <v>995</v>
      </c>
      <c r="AH339" s="286">
        <v>1.4</v>
      </c>
      <c r="AI339" s="287">
        <v>0.21</v>
      </c>
      <c r="AJ339" t="s" s="368">
        <v>143</v>
      </c>
      <c r="AK339" t="s" s="368">
        <v>143</v>
      </c>
      <c r="AL339" s="290">
        <v>52.5</v>
      </c>
      <c r="AM339" s="625">
        <v>105.7835231373589</v>
      </c>
      <c r="AN339" t="s" s="368">
        <v>143</v>
      </c>
      <c r="AO339" s="301">
        <v>-9.192653503867732</v>
      </c>
      <c r="AP339" s="288">
        <v>0.61</v>
      </c>
      <c r="AQ339" s="288">
        <v>0.4</v>
      </c>
      <c r="AR339" s="510">
        <v>0.21</v>
      </c>
      <c r="AS339" s="288">
        <v>0.07000000000000001</v>
      </c>
      <c r="AT339" s="292"/>
      <c r="AU339" s="510">
        <v>0</v>
      </c>
      <c r="AV339" s="510">
        <v>0</v>
      </c>
      <c r="AW339" s="292"/>
      <c r="AX339" s="524">
        <v>0</v>
      </c>
      <c r="AY339" s="403">
        <v>0.72</v>
      </c>
      <c r="AZ339" s="295">
        <v>1.92</v>
      </c>
      <c r="BA339" s="426">
        <v>1.6</v>
      </c>
      <c r="BB339" s="426">
        <v>1.6</v>
      </c>
      <c r="BC339" s="295">
        <v>1.6</v>
      </c>
      <c r="BD339" s="426">
        <v>0</v>
      </c>
      <c r="BE339" s="426">
        <v>0</v>
      </c>
      <c r="BF339" s="426">
        <v>0</v>
      </c>
      <c r="BG339" s="426">
        <v>0</v>
      </c>
      <c r="BH339" s="426">
        <v>0</v>
      </c>
      <c r="BI339" s="494">
        <v>0</v>
      </c>
      <c r="BJ339" s="293">
        <v>8.73</v>
      </c>
      <c r="BK339" s="297">
        <v>52.5</v>
      </c>
      <c r="BL339" s="297">
        <v>90.47619047619048</v>
      </c>
      <c r="BM339" s="297">
        <v>200</v>
      </c>
      <c r="BN339" s="297">
        <v>0</v>
      </c>
      <c r="BO339" s="297">
        <v>0</v>
      </c>
      <c r="BP339" s="297">
        <v>0</v>
      </c>
      <c r="BQ339" s="298">
        <v>0</v>
      </c>
      <c r="BR339" s="299">
        <v>0</v>
      </c>
      <c r="BS339" s="299">
        <v>20</v>
      </c>
      <c r="BT339" s="299">
        <v>0</v>
      </c>
      <c r="BU339" s="299">
        <v>0</v>
      </c>
      <c r="BV339" s="299">
        <v>0</v>
      </c>
      <c r="BW339" s="299">
        <v>0</v>
      </c>
      <c r="BX339" s="299">
        <v>0</v>
      </c>
      <c r="BY339" s="299">
        <v>0</v>
      </c>
      <c r="BZ339" s="299">
        <v>0</v>
      </c>
      <c r="CA339" s="300">
        <v>0</v>
      </c>
      <c r="CB339" s="297">
        <v>21.3515406162465</v>
      </c>
      <c r="CC339" s="297">
        <v>50.63833131334466</v>
      </c>
      <c r="CD339" t="s" s="146">
        <v>132</v>
      </c>
      <c r="CE339" t="s" s="502">
        <v>143</v>
      </c>
      <c r="CF339" t="s" s="502">
        <v>143</v>
      </c>
      <c r="CG339" s="297">
        <v>53.19848837209302</v>
      </c>
      <c r="CH339" s="302">
        <v>0.63684</v>
      </c>
      <c r="CI339" s="303">
        <v>0.6973398</v>
      </c>
      <c r="CJ339" s="304">
        <v>0.753126984</v>
      </c>
      <c r="CK339" s="304">
        <v>0.8133771427200001</v>
      </c>
      <c r="CL339" s="305">
        <v>0.8784473141376001</v>
      </c>
      <c r="CM339" s="303">
        <v>3.7791312408576</v>
      </c>
      <c r="CN339" s="300">
        <v>12.28985769384586</v>
      </c>
      <c r="CO339" s="306">
        <v>0.79</v>
      </c>
      <c r="CP339" s="307">
        <v>28.1</v>
      </c>
      <c r="CQ339" s="308">
        <v>-14.2</v>
      </c>
      <c r="CR339" s="307">
        <v>5.6</v>
      </c>
      <c r="CS339" s="308">
        <v>3.5</v>
      </c>
    </row>
    <row r="340" ht="11.25" customHeight="1">
      <c r="A340" t="s" s="173">
        <v>1496</v>
      </c>
      <c r="B340" t="s" s="110">
        <v>1497</v>
      </c>
      <c r="C340" t="s" s="173">
        <v>1131</v>
      </c>
      <c r="D340" s="174">
        <v>5</v>
      </c>
      <c r="E340" s="85">
        <v>715</v>
      </c>
      <c r="F340" t="s" s="118">
        <v>129</v>
      </c>
      <c r="G340" t="s" s="113">
        <v>129</v>
      </c>
      <c r="H340" s="495">
        <v>24.06</v>
      </c>
      <c r="I340" s="177">
        <v>5.486284289276808</v>
      </c>
      <c r="J340" s="311">
        <v>0.3</v>
      </c>
      <c r="K340" s="311">
        <v>0.33</v>
      </c>
      <c r="L340" s="177">
        <v>10</v>
      </c>
      <c r="M340" s="322">
        <v>42731</v>
      </c>
      <c r="N340" s="322">
        <v>42733</v>
      </c>
      <c r="O340" s="322">
        <v>42747</v>
      </c>
      <c r="P340" t="s" s="173">
        <v>569</v>
      </c>
      <c r="Q340" s="492"/>
      <c r="R340" s="180">
        <v>1.32</v>
      </c>
      <c r="S340" s="634">
        <v>249.0566037735849</v>
      </c>
      <c r="T340" s="182">
        <v>93.19882547138324</v>
      </c>
      <c r="U340" s="635">
        <v>45.39622641509433</v>
      </c>
      <c r="V340" s="183">
        <v>12</v>
      </c>
      <c r="W340" s="176">
        <v>0.53</v>
      </c>
      <c r="X340" s="313">
        <v>5.02</v>
      </c>
      <c r="Y340" s="184">
        <v>13.89</v>
      </c>
      <c r="Z340" s="185">
        <v>1.85</v>
      </c>
      <c r="AA340" s="186">
        <v>4.3</v>
      </c>
      <c r="AB340" s="187">
        <v>49.2</v>
      </c>
      <c r="AC340" s="188">
        <v>11.2</v>
      </c>
      <c r="AD340" s="189">
        <v>27.04</v>
      </c>
      <c r="AE340" s="189">
        <v>9</v>
      </c>
      <c r="AF340" s="190">
        <v>9</v>
      </c>
      <c r="AG340" s="191">
        <v>1263</v>
      </c>
      <c r="AH340" s="192">
        <v>2.6</v>
      </c>
      <c r="AI340" s="193">
        <v>1.99</v>
      </c>
      <c r="AJ340" t="s" s="338">
        <v>143</v>
      </c>
      <c r="AK340" t="s" s="338">
        <v>143</v>
      </c>
      <c r="AL340" s="196">
        <v>15.38461538461537</v>
      </c>
      <c r="AM340" s="196">
        <v>81.71205928321396</v>
      </c>
      <c r="AN340" t="s" s="338">
        <v>143</v>
      </c>
      <c r="AO340" t="s" s="338">
        <v>143</v>
      </c>
      <c r="AP340" s="194">
        <v>1.2</v>
      </c>
      <c r="AQ340" s="194">
        <v>1.04</v>
      </c>
      <c r="AR340" s="194">
        <v>0.88</v>
      </c>
      <c r="AS340" s="194">
        <v>0.2</v>
      </c>
      <c r="AT340" s="199"/>
      <c r="AU340" s="198">
        <v>0</v>
      </c>
      <c r="AV340" s="198">
        <v>0</v>
      </c>
      <c r="AW340" s="199"/>
      <c r="AX340" s="398">
        <v>0</v>
      </c>
      <c r="AY340" s="370">
        <v>0</v>
      </c>
      <c r="AZ340" s="203">
        <v>0</v>
      </c>
      <c r="BA340" s="203">
        <v>0</v>
      </c>
      <c r="BB340" s="203">
        <v>0</v>
      </c>
      <c r="BC340" s="203">
        <v>0</v>
      </c>
      <c r="BD340" s="203">
        <v>0</v>
      </c>
      <c r="BE340" s="203">
        <v>0</v>
      </c>
      <c r="BF340" s="203">
        <v>0</v>
      </c>
      <c r="BG340" s="203">
        <v>0</v>
      </c>
      <c r="BH340" s="203">
        <v>0</v>
      </c>
      <c r="BI340" s="204">
        <v>0</v>
      </c>
      <c r="BJ340" s="200">
        <v>3.32</v>
      </c>
      <c r="BK340" s="205">
        <v>15.38461538461537</v>
      </c>
      <c r="BL340" s="205">
        <v>18.18181818181819</v>
      </c>
      <c r="BM340" s="205">
        <v>340</v>
      </c>
      <c r="BN340" s="205">
        <v>0</v>
      </c>
      <c r="BO340" s="205">
        <v>0</v>
      </c>
      <c r="BP340" s="205">
        <v>0</v>
      </c>
      <c r="BQ340" s="206">
        <v>0</v>
      </c>
      <c r="BR340" s="207">
        <v>0</v>
      </c>
      <c r="BS340" s="207">
        <v>0</v>
      </c>
      <c r="BT340" s="207">
        <v>0</v>
      </c>
      <c r="BU340" s="207">
        <v>0</v>
      </c>
      <c r="BV340" s="207">
        <v>0</v>
      </c>
      <c r="BW340" s="207">
        <v>0</v>
      </c>
      <c r="BX340" s="207">
        <v>0</v>
      </c>
      <c r="BY340" s="207">
        <v>0</v>
      </c>
      <c r="BZ340" s="207">
        <v>0</v>
      </c>
      <c r="CA340" s="208">
        <v>0</v>
      </c>
      <c r="CB340" s="205">
        <v>21.97449609214314</v>
      </c>
      <c r="CC340" s="205">
        <v>79.6899620102689</v>
      </c>
      <c r="CD340" t="s" s="110">
        <v>285</v>
      </c>
      <c r="CE340" t="s" s="728">
        <v>143</v>
      </c>
      <c r="CF340" t="s" s="552">
        <v>143</v>
      </c>
      <c r="CG340" s="205">
        <v>48.36037735849057</v>
      </c>
      <c r="CH340" s="315">
        <v>1.32</v>
      </c>
      <c r="CI340" s="211">
        <v>1.452</v>
      </c>
      <c r="CJ340" s="212">
        <v>1.58268</v>
      </c>
      <c r="CK340" s="212">
        <v>1.7251212</v>
      </c>
      <c r="CL340" s="210">
        <v>1.880382108000001</v>
      </c>
      <c r="CM340" s="211">
        <v>7.960183308000001</v>
      </c>
      <c r="CN340" s="208">
        <v>33.08471865336659</v>
      </c>
      <c r="CO340" s="213">
        <v>0.98</v>
      </c>
      <c r="CP340" s="214">
        <v>33.5</v>
      </c>
      <c r="CQ340" s="215">
        <v>-4.8</v>
      </c>
      <c r="CR340" s="214">
        <v>0.3</v>
      </c>
      <c r="CS340" s="215">
        <v>9.5</v>
      </c>
    </row>
    <row r="341" ht="11.25" customHeight="1">
      <c r="A341" t="s" s="227">
        <v>732</v>
      </c>
      <c r="B341" t="s" s="116">
        <v>733</v>
      </c>
      <c r="C341" t="s" s="116">
        <v>146</v>
      </c>
      <c r="D341" s="218">
        <v>12</v>
      </c>
      <c r="E341" s="219">
        <v>296</v>
      </c>
      <c r="F341" t="s" s="220">
        <v>129</v>
      </c>
      <c r="G341" t="s" s="221">
        <v>129</v>
      </c>
      <c r="H341" s="493">
        <v>98.38</v>
      </c>
      <c r="I341" s="223">
        <v>2.032933523073796</v>
      </c>
      <c r="J341" s="224">
        <v>0.46</v>
      </c>
      <c r="K341" s="224">
        <v>0.5</v>
      </c>
      <c r="L341" s="223">
        <v>8.695652173913038</v>
      </c>
      <c r="M341" s="323">
        <v>42718</v>
      </c>
      <c r="N341" s="323">
        <v>42720</v>
      </c>
      <c r="O341" s="323">
        <v>42734</v>
      </c>
      <c r="P341" t="s" s="227">
        <v>186</v>
      </c>
      <c r="Q341" s="319"/>
      <c r="R341" s="225">
        <v>2</v>
      </c>
      <c r="S341" s="228">
        <v>43.01075268817204</v>
      </c>
      <c r="T341" s="229">
        <v>15.14503866131363</v>
      </c>
      <c r="U341" s="223">
        <v>21.15698924731182</v>
      </c>
      <c r="V341" s="230">
        <v>12</v>
      </c>
      <c r="W341" s="222">
        <v>4.65</v>
      </c>
      <c r="X341" t="s" s="399">
        <v>143</v>
      </c>
      <c r="Y341" s="231">
        <v>0.83</v>
      </c>
      <c r="Z341" s="232">
        <v>1.41</v>
      </c>
      <c r="AA341" s="233">
        <v>6.7</v>
      </c>
      <c r="AB341" s="234">
        <v>-51.1</v>
      </c>
      <c r="AC341" s="261">
        <v>85.34999999999999</v>
      </c>
      <c r="AD341" s="555">
        <v>39.3</v>
      </c>
      <c r="AE341" s="236">
        <v>-1.1</v>
      </c>
      <c r="AF341" s="237">
        <v>7</v>
      </c>
      <c r="AG341" s="238">
        <v>4196</v>
      </c>
      <c r="AH341" s="239">
        <v>0.5</v>
      </c>
      <c r="AI341" s="240">
        <v>0.26</v>
      </c>
      <c r="AJ341" s="241">
        <v>0.275207165959515</v>
      </c>
      <c r="AK341" s="242">
        <v>0.5369046893518358</v>
      </c>
      <c r="AL341" s="243">
        <v>11.24260355029585</v>
      </c>
      <c r="AM341" s="243">
        <v>11.39686794311645</v>
      </c>
      <c r="AN341" s="243">
        <v>10.81564162220894</v>
      </c>
      <c r="AO341" s="244">
        <v>20.14443501185628</v>
      </c>
      <c r="AP341" s="241">
        <v>1.88</v>
      </c>
      <c r="AQ341" s="241">
        <v>1.69</v>
      </c>
      <c r="AR341" s="241">
        <v>1.52</v>
      </c>
      <c r="AS341" s="241">
        <v>1.36</v>
      </c>
      <c r="AT341" s="245"/>
      <c r="AU341" s="241">
        <v>1.23</v>
      </c>
      <c r="AV341" s="241">
        <v>1.125</v>
      </c>
      <c r="AW341" s="245"/>
      <c r="AX341" s="246">
        <v>1</v>
      </c>
      <c r="AY341" s="247">
        <v>0.75</v>
      </c>
      <c r="AZ341" s="248">
        <v>0.45</v>
      </c>
      <c r="BA341" s="248">
        <v>0.4</v>
      </c>
      <c r="BB341" s="248">
        <v>0.3</v>
      </c>
      <c r="BC341" s="248">
        <v>0.25</v>
      </c>
      <c r="BD341" s="317">
        <v>0</v>
      </c>
      <c r="BE341" s="317">
        <v>0</v>
      </c>
      <c r="BF341" s="317">
        <v>0</v>
      </c>
      <c r="BG341" s="317">
        <v>0.25</v>
      </c>
      <c r="BH341" s="317">
        <v>0.25</v>
      </c>
      <c r="BI341" s="249">
        <v>0.25</v>
      </c>
      <c r="BJ341" s="246">
        <v>12.705</v>
      </c>
      <c r="BK341" s="250">
        <v>11.24260355029585</v>
      </c>
      <c r="BL341" s="250">
        <v>11.18421052631577</v>
      </c>
      <c r="BM341" s="250">
        <v>11.76470588235294</v>
      </c>
      <c r="BN341" s="250">
        <v>10.56910569105691</v>
      </c>
      <c r="BO341" s="250">
        <v>9.333333333333327</v>
      </c>
      <c r="BP341" s="250">
        <v>12.5</v>
      </c>
      <c r="BQ341" s="251">
        <v>33.33333333333333</v>
      </c>
      <c r="BR341" s="252">
        <v>66.66666666666666</v>
      </c>
      <c r="BS341" s="252">
        <v>12.5</v>
      </c>
      <c r="BT341" s="252">
        <v>33.33333333333335</v>
      </c>
      <c r="BU341" s="252">
        <v>20</v>
      </c>
      <c r="BV341" s="252">
        <v>0</v>
      </c>
      <c r="BW341" s="252">
        <v>0</v>
      </c>
      <c r="BX341" s="252">
        <v>0</v>
      </c>
      <c r="BY341" s="252">
        <v>0</v>
      </c>
      <c r="BZ341" s="252">
        <v>0</v>
      </c>
      <c r="CA341" s="253">
        <v>0</v>
      </c>
      <c r="CB341" s="250">
        <v>13.67219366568754</v>
      </c>
      <c r="CC341" s="250">
        <v>16.78599525396749</v>
      </c>
      <c r="CD341" t="s" s="116">
        <v>132</v>
      </c>
      <c r="CE341" s="254">
        <v>-8.30841410202909</v>
      </c>
      <c r="CF341" s="254">
        <v>12.84857514528273</v>
      </c>
      <c r="CG341" s="250">
        <v>65.63105189340814</v>
      </c>
      <c r="CH341" s="255">
        <v>1.8988</v>
      </c>
      <c r="CI341" s="256">
        <v>2.08868</v>
      </c>
      <c r="CJ341" s="257">
        <v>2.1095668</v>
      </c>
      <c r="CK341" s="257">
        <v>2.130662468</v>
      </c>
      <c r="CL341" s="258">
        <v>2.151969092680</v>
      </c>
      <c r="CM341" s="256">
        <v>10.379678360680</v>
      </c>
      <c r="CN341" s="253">
        <v>10.55059804907502</v>
      </c>
      <c r="CO341" s="259">
        <v>1.13</v>
      </c>
      <c r="CP341" s="260">
        <v>31.9</v>
      </c>
      <c r="CQ341" s="261">
        <v>-1.9</v>
      </c>
      <c r="CR341" s="260">
        <v>1.2</v>
      </c>
      <c r="CS341" s="261">
        <v>8.300000000000001</v>
      </c>
    </row>
    <row r="342" ht="11.25" customHeight="1">
      <c r="A342" t="s" s="146">
        <v>1498</v>
      </c>
      <c r="B342" t="s" s="146">
        <v>1499</v>
      </c>
      <c r="C342" t="s" s="146">
        <v>740</v>
      </c>
      <c r="D342" s="267">
        <v>7</v>
      </c>
      <c r="E342" s="274">
        <v>470</v>
      </c>
      <c r="F342" t="s" s="151">
        <v>141</v>
      </c>
      <c r="G342" t="s" s="152">
        <v>141</v>
      </c>
      <c r="H342" s="268">
        <v>47.34</v>
      </c>
      <c r="I342" s="269">
        <v>3.084072665821715</v>
      </c>
      <c r="J342" s="379">
        <v>0.35</v>
      </c>
      <c r="K342" s="379">
        <v>0.365</v>
      </c>
      <c r="L342" s="269">
        <v>4.285714285714293</v>
      </c>
      <c r="M342" s="272">
        <v>42779</v>
      </c>
      <c r="N342" s="272">
        <v>42781</v>
      </c>
      <c r="O342" s="272">
        <v>42797</v>
      </c>
      <c r="P342" t="s" s="273">
        <v>386</v>
      </c>
      <c r="Q342" s="329"/>
      <c r="R342" s="271">
        <v>1.46</v>
      </c>
      <c r="S342" s="275">
        <v>45.625</v>
      </c>
      <c r="T342" s="276">
        <v>62.98159405282549</v>
      </c>
      <c r="U342" s="269">
        <v>14.79375</v>
      </c>
      <c r="V342" s="277">
        <v>12</v>
      </c>
      <c r="W342" s="268">
        <v>3.2</v>
      </c>
      <c r="X342" s="268">
        <v>1.85</v>
      </c>
      <c r="Y342" s="278">
        <v>1.49</v>
      </c>
      <c r="Z342" s="279">
        <v>4.04</v>
      </c>
      <c r="AA342" s="280">
        <v>31.6</v>
      </c>
      <c r="AB342" s="281">
        <v>3.8</v>
      </c>
      <c r="AC342" s="282">
        <v>9.35</v>
      </c>
      <c r="AD342" s="283">
        <v>10.4</v>
      </c>
      <c r="AE342" s="283">
        <v>8</v>
      </c>
      <c r="AF342" s="284">
        <v>20</v>
      </c>
      <c r="AG342" s="285">
        <v>8238</v>
      </c>
      <c r="AH342" s="286">
        <v>0.4</v>
      </c>
      <c r="AI342" s="287">
        <v>3.51</v>
      </c>
      <c r="AJ342" s="288">
        <v>2.320470705573091</v>
      </c>
      <c r="AK342" s="289">
        <v>4.290741514762094</v>
      </c>
      <c r="AL342" s="290">
        <v>12.9032258064516</v>
      </c>
      <c r="AM342" s="290">
        <v>18.56311014966876</v>
      </c>
      <c r="AN342" s="290">
        <v>24.13289533796015</v>
      </c>
      <c r="AO342" s="291">
        <v>5.624411364546678</v>
      </c>
      <c r="AP342" s="288">
        <v>1.4</v>
      </c>
      <c r="AQ342" s="288">
        <v>1.24</v>
      </c>
      <c r="AR342" s="288">
        <v>1.1</v>
      </c>
      <c r="AS342" s="288">
        <v>0.84</v>
      </c>
      <c r="AT342" s="292"/>
      <c r="AU342" s="288">
        <v>0.62</v>
      </c>
      <c r="AV342" s="288">
        <v>0.475</v>
      </c>
      <c r="AW342" s="292"/>
      <c r="AX342" s="524">
        <v>0.4</v>
      </c>
      <c r="AY342" s="294">
        <v>0.4</v>
      </c>
      <c r="AZ342" s="295">
        <v>1.29</v>
      </c>
      <c r="BA342" s="295">
        <v>1.06</v>
      </c>
      <c r="BB342" s="295">
        <v>0.8100000000000001</v>
      </c>
      <c r="BC342" s="295">
        <v>0.625</v>
      </c>
      <c r="BD342" s="295">
        <v>0.405</v>
      </c>
      <c r="BE342" s="295">
        <v>0.195</v>
      </c>
      <c r="BF342" s="295">
        <v>0.135</v>
      </c>
      <c r="BG342" s="295">
        <v>0.115</v>
      </c>
      <c r="BH342" s="295">
        <v>0.1</v>
      </c>
      <c r="BI342" s="296">
        <v>0.09</v>
      </c>
      <c r="BJ342" s="293">
        <v>11.3</v>
      </c>
      <c r="BK342" s="297">
        <v>12.9032258064516</v>
      </c>
      <c r="BL342" s="297">
        <v>12.72727272727272</v>
      </c>
      <c r="BM342" s="297">
        <v>30.95238095238098</v>
      </c>
      <c r="BN342" s="297">
        <v>35.48387096774193</v>
      </c>
      <c r="BO342" s="297">
        <v>30.52631578947369</v>
      </c>
      <c r="BP342" s="297">
        <v>18.75</v>
      </c>
      <c r="BQ342" s="298">
        <v>0</v>
      </c>
      <c r="BR342" s="299">
        <v>0</v>
      </c>
      <c r="BS342" s="299">
        <v>21.69811320754718</v>
      </c>
      <c r="BT342" s="299">
        <v>30.8641975308642</v>
      </c>
      <c r="BU342" s="299">
        <v>29.6</v>
      </c>
      <c r="BV342" s="299">
        <v>54.32098765432099</v>
      </c>
      <c r="BW342" s="299">
        <v>107.6923076923077</v>
      </c>
      <c r="BX342" s="299">
        <v>44.44444444444444</v>
      </c>
      <c r="BY342" s="299">
        <v>17.3913043478261</v>
      </c>
      <c r="BZ342" s="299">
        <v>15</v>
      </c>
      <c r="CA342" s="300">
        <v>11.11111111111112</v>
      </c>
      <c r="CB342" s="297">
        <v>27.85091366069074</v>
      </c>
      <c r="CC342" s="297">
        <v>24.39478612301207</v>
      </c>
      <c r="CD342" t="s" s="146">
        <v>302</v>
      </c>
      <c r="CE342" s="301">
        <v>12.42321800378186</v>
      </c>
      <c r="CF342" s="301">
        <v>27.21696800378186</v>
      </c>
      <c r="CG342" s="297">
        <v>68.10818782513047</v>
      </c>
      <c r="CH342" s="302">
        <v>1.4532</v>
      </c>
      <c r="CI342" s="303">
        <v>1.5890742</v>
      </c>
      <c r="CJ342" s="304">
        <v>1.716200136</v>
      </c>
      <c r="CK342" s="304">
        <v>1.853496146880</v>
      </c>
      <c r="CL342" s="305">
        <v>2.001775838630401</v>
      </c>
      <c r="CM342" s="303">
        <v>8.613746321510401</v>
      </c>
      <c r="CN342" s="300">
        <v>18.19549286335108</v>
      </c>
      <c r="CO342" s="306">
        <v>0.95</v>
      </c>
      <c r="CP342" s="307">
        <v>4.6</v>
      </c>
      <c r="CQ342" s="308">
        <v>-25.3</v>
      </c>
      <c r="CR342" s="307">
        <v>-0.9</v>
      </c>
      <c r="CS342" s="308">
        <v>-11.4</v>
      </c>
    </row>
    <row r="343" ht="11.25" customHeight="1">
      <c r="A343" t="s" s="173">
        <v>734</v>
      </c>
      <c r="B343" t="s" s="110">
        <v>735</v>
      </c>
      <c r="C343" t="s" s="110">
        <v>736</v>
      </c>
      <c r="D343" s="174">
        <v>16</v>
      </c>
      <c r="E343" s="175">
        <v>196</v>
      </c>
      <c r="F343" t="s" s="118">
        <v>55</v>
      </c>
      <c r="G343" t="s" s="113">
        <v>55</v>
      </c>
      <c r="H343" s="495">
        <v>139.32</v>
      </c>
      <c r="I343" s="177">
        <v>1.636520241171404</v>
      </c>
      <c r="J343" s="311">
        <v>0.53</v>
      </c>
      <c r="K343" s="311">
        <v>0.57</v>
      </c>
      <c r="L343" s="177">
        <v>7.547169811320731</v>
      </c>
      <c r="M343" s="179">
        <v>42985</v>
      </c>
      <c r="N343" s="179">
        <v>42986</v>
      </c>
      <c r="O343" s="179">
        <v>43000</v>
      </c>
      <c r="P343" t="s" s="173">
        <v>737</v>
      </c>
      <c r="Q343" s="375"/>
      <c r="R343" s="180">
        <v>2.28</v>
      </c>
      <c r="S343" s="181">
        <v>44.44444444444444</v>
      </c>
      <c r="T343" s="182">
        <v>162.9868918086183</v>
      </c>
      <c r="U343" s="177">
        <v>27.15789473684211</v>
      </c>
      <c r="V343" s="183">
        <v>6</v>
      </c>
      <c r="W343" s="176">
        <v>5.13</v>
      </c>
      <c r="X343" s="176">
        <v>0.96</v>
      </c>
      <c r="Y343" s="184">
        <v>2.85</v>
      </c>
      <c r="Z343" s="185">
        <v>5.73</v>
      </c>
      <c r="AA343" s="186">
        <v>18.3</v>
      </c>
      <c r="AB343" s="187">
        <v>5</v>
      </c>
      <c r="AC343" s="188">
        <v>14.34</v>
      </c>
      <c r="AD343" s="189">
        <v>1.3</v>
      </c>
      <c r="AE343" s="189">
        <v>28.34</v>
      </c>
      <c r="AF343" s="190">
        <v>10</v>
      </c>
      <c r="AG343" s="191">
        <v>16788</v>
      </c>
      <c r="AH343" s="192">
        <v>0.4</v>
      </c>
      <c r="AI343" s="193">
        <v>1.38</v>
      </c>
      <c r="AJ343" s="194">
        <v>10.93241579077881</v>
      </c>
      <c r="AK343" s="195">
        <v>0.7717510065257014</v>
      </c>
      <c r="AL343" s="196">
        <v>6.185567010309279</v>
      </c>
      <c r="AM343" s="196">
        <v>9.245454995918623</v>
      </c>
      <c r="AN343" s="196">
        <v>14.21214052801245</v>
      </c>
      <c r="AO343" s="197">
        <v>18.41544799791479</v>
      </c>
      <c r="AP343" s="194">
        <v>2.06</v>
      </c>
      <c r="AQ343" s="194">
        <v>1.94</v>
      </c>
      <c r="AR343" s="194">
        <v>1.78</v>
      </c>
      <c r="AS343" s="194">
        <v>1.58</v>
      </c>
      <c r="AT343" s="199"/>
      <c r="AU343" s="194">
        <v>1.4</v>
      </c>
      <c r="AV343" s="194">
        <v>1.06</v>
      </c>
      <c r="AW343" s="199"/>
      <c r="AX343" s="200">
        <v>0.9399999999999999</v>
      </c>
      <c r="AY343" s="201">
        <v>0.84</v>
      </c>
      <c r="AZ343" s="202">
        <v>0.7</v>
      </c>
      <c r="BA343" s="202">
        <v>0.52</v>
      </c>
      <c r="BB343" s="202">
        <v>0.38</v>
      </c>
      <c r="BC343" s="202">
        <v>0.28</v>
      </c>
      <c r="BD343" s="202">
        <v>0.22</v>
      </c>
      <c r="BE343" s="202">
        <v>0.18</v>
      </c>
      <c r="BF343" s="202">
        <v>0.13</v>
      </c>
      <c r="BG343" s="203">
        <v>0.1</v>
      </c>
      <c r="BH343" s="203">
        <v>0.1</v>
      </c>
      <c r="BI343" s="204">
        <v>0.385</v>
      </c>
      <c r="BJ343" s="200">
        <v>14.595</v>
      </c>
      <c r="BK343" s="205">
        <v>6.185567010309279</v>
      </c>
      <c r="BL343" s="205">
        <v>8.988764044943821</v>
      </c>
      <c r="BM343" s="205">
        <v>12.65822784810127</v>
      </c>
      <c r="BN343" s="205">
        <v>12.85714285714288</v>
      </c>
      <c r="BO343" s="205">
        <v>32.0754716981132</v>
      </c>
      <c r="BP343" s="205">
        <v>12.76595744680853</v>
      </c>
      <c r="BQ343" s="206">
        <v>11.90476190476191</v>
      </c>
      <c r="BR343" s="207">
        <v>20</v>
      </c>
      <c r="BS343" s="207">
        <v>34.61538461538461</v>
      </c>
      <c r="BT343" s="207">
        <v>36.8421052631579</v>
      </c>
      <c r="BU343" s="207">
        <v>35.7142857142857</v>
      </c>
      <c r="BV343" s="207">
        <v>27.27272727272729</v>
      </c>
      <c r="BW343" s="207">
        <v>22.22222222222223</v>
      </c>
      <c r="BX343" s="207">
        <v>38.46153846153846</v>
      </c>
      <c r="BY343" s="207">
        <v>30</v>
      </c>
      <c r="BZ343" s="207">
        <v>0</v>
      </c>
      <c r="CA343" s="208">
        <v>0</v>
      </c>
      <c r="CB343" s="205">
        <v>20.15083272702924</v>
      </c>
      <c r="CC343" s="205">
        <v>12.6564710273169</v>
      </c>
      <c r="CD343" t="s" s="110">
        <v>178</v>
      </c>
      <c r="CE343" s="209">
        <v>-11.30923396765825</v>
      </c>
      <c r="CF343" s="209">
        <v>15.84866076918386</v>
      </c>
      <c r="CG343" s="205">
        <v>74.65886199064566</v>
      </c>
      <c r="CH343" s="315">
        <v>2.163</v>
      </c>
      <c r="CI343" s="211">
        <v>2.379300000000001</v>
      </c>
      <c r="CJ343" s="212">
        <v>2.617230000000001</v>
      </c>
      <c r="CK343" s="212">
        <v>2.878953000000001</v>
      </c>
      <c r="CL343" s="210">
        <v>3.166848300000002</v>
      </c>
      <c r="CM343" s="211">
        <v>13.2053313</v>
      </c>
      <c r="CN343" s="208">
        <v>9.478417527993113</v>
      </c>
      <c r="CO343" s="213">
        <v>1.1</v>
      </c>
      <c r="CP343" s="214">
        <v>56.5</v>
      </c>
      <c r="CQ343" s="215">
        <v>1.2</v>
      </c>
      <c r="CR343" s="214">
        <v>7.5</v>
      </c>
      <c r="CS343" s="215">
        <v>20.9</v>
      </c>
    </row>
    <row r="344" ht="11.25" customHeight="1">
      <c r="A344" t="s" s="227">
        <v>1500</v>
      </c>
      <c r="B344" t="s" s="116">
        <v>1501</v>
      </c>
      <c r="C344" t="s" s="227">
        <v>146</v>
      </c>
      <c r="D344" s="218">
        <v>8</v>
      </c>
      <c r="E344" s="85">
        <v>421</v>
      </c>
      <c r="F344" t="s" s="220">
        <v>55</v>
      </c>
      <c r="G344" t="s" s="221">
        <v>55</v>
      </c>
      <c r="H344" s="493">
        <v>55.05</v>
      </c>
      <c r="I344" s="223">
        <v>1.81653042688465</v>
      </c>
      <c r="J344" s="224">
        <v>0.23</v>
      </c>
      <c r="K344" s="224">
        <v>0.25</v>
      </c>
      <c r="L344" s="223">
        <v>8.695652173913038</v>
      </c>
      <c r="M344" s="226">
        <v>43069</v>
      </c>
      <c r="N344" s="226">
        <v>43070</v>
      </c>
      <c r="O344" s="226">
        <v>43102</v>
      </c>
      <c r="P344" t="s" s="227">
        <v>447</v>
      </c>
      <c r="Q344" t="s" s="582">
        <v>1502</v>
      </c>
      <c r="R344" s="225">
        <v>1</v>
      </c>
      <c r="S344" s="228">
        <v>76.33587786259541</v>
      </c>
      <c r="T344" s="229">
        <v>46.55501185995743</v>
      </c>
      <c r="U344" s="223">
        <v>42.02290076335878</v>
      </c>
      <c r="V344" s="230">
        <v>12</v>
      </c>
      <c r="W344" s="222">
        <v>1.31</v>
      </c>
      <c r="X344" s="222">
        <v>3.75</v>
      </c>
      <c r="Y344" s="231">
        <v>1.08</v>
      </c>
      <c r="Z344" s="232">
        <v>1.15</v>
      </c>
      <c r="AA344" s="233">
        <v>2.9</v>
      </c>
      <c r="AB344" s="234">
        <v>-42.3</v>
      </c>
      <c r="AC344" s="235">
        <v>24.97</v>
      </c>
      <c r="AD344" s="236">
        <v>15.4</v>
      </c>
      <c r="AE344" s="236">
        <v>11.2</v>
      </c>
      <c r="AF344" s="237">
        <v>17</v>
      </c>
      <c r="AG344" s="238">
        <v>20186</v>
      </c>
      <c r="AH344" s="239">
        <v>0.1</v>
      </c>
      <c r="AI344" s="240">
        <v>0.3</v>
      </c>
      <c r="AJ344" s="241">
        <v>1.242583754331763</v>
      </c>
      <c r="AK344" t="s" s="265">
        <v>143</v>
      </c>
      <c r="AL344" s="243">
        <v>12</v>
      </c>
      <c r="AM344" s="243">
        <v>23.12765002985555</v>
      </c>
      <c r="AN344" s="243">
        <v>19.13578981670916</v>
      </c>
      <c r="AO344" s="244">
        <v>-5.633292471326056</v>
      </c>
      <c r="AP344" s="241">
        <v>0.84</v>
      </c>
      <c r="AQ344" s="241">
        <v>0.75</v>
      </c>
      <c r="AR344" s="241">
        <v>0.63</v>
      </c>
      <c r="AS344" s="241">
        <v>0.45</v>
      </c>
      <c r="AT344" s="245"/>
      <c r="AU344" s="321">
        <v>0.4</v>
      </c>
      <c r="AV344" s="241">
        <v>0.35</v>
      </c>
      <c r="AW344" s="245"/>
      <c r="AX344" s="583">
        <v>0.2</v>
      </c>
      <c r="AY344" s="394">
        <v>0.47</v>
      </c>
      <c r="AZ344" s="248">
        <v>2.12</v>
      </c>
      <c r="BA344" s="248">
        <v>2</v>
      </c>
      <c r="BB344" s="248">
        <v>1.5</v>
      </c>
      <c r="BC344" s="248">
        <v>1.16</v>
      </c>
      <c r="BD344" s="248">
        <v>1.12</v>
      </c>
      <c r="BE344" s="248">
        <v>1.08</v>
      </c>
      <c r="BF344" s="248">
        <v>1.04</v>
      </c>
      <c r="BG344" s="248">
        <v>1</v>
      </c>
      <c r="BH344" s="248">
        <v>0.96</v>
      </c>
      <c r="BI344" s="249">
        <v>0.9</v>
      </c>
      <c r="BJ344" s="246">
        <v>16.97</v>
      </c>
      <c r="BK344" s="250">
        <v>12</v>
      </c>
      <c r="BL344" s="250">
        <v>19.04761904761905</v>
      </c>
      <c r="BM344" s="250">
        <v>40</v>
      </c>
      <c r="BN344" s="250">
        <v>12.5</v>
      </c>
      <c r="BO344" s="250">
        <v>14.2857142857143</v>
      </c>
      <c r="BP344" s="250">
        <v>75</v>
      </c>
      <c r="BQ344" s="251">
        <v>0</v>
      </c>
      <c r="BR344" s="252">
        <v>0</v>
      </c>
      <c r="BS344" s="252">
        <v>6.000000000000005</v>
      </c>
      <c r="BT344" s="252">
        <v>33.33333333333333</v>
      </c>
      <c r="BU344" s="252">
        <v>29.31034482758621</v>
      </c>
      <c r="BV344" s="252">
        <v>3.571428571428559</v>
      </c>
      <c r="BW344" s="252">
        <v>3.703703703703698</v>
      </c>
      <c r="BX344" s="252">
        <v>3.846153846153855</v>
      </c>
      <c r="BY344" s="252">
        <v>4</v>
      </c>
      <c r="BZ344" s="252">
        <v>4.166666666666674</v>
      </c>
      <c r="CA344" s="253">
        <v>6.666666666666665</v>
      </c>
      <c r="CB344" s="250">
        <v>15.7312724087572</v>
      </c>
      <c r="CC344" s="250">
        <v>18.80297534342707</v>
      </c>
      <c r="CD344" t="s" s="116">
        <v>132</v>
      </c>
      <c r="CE344" s="254">
        <v>-21.07058051976497</v>
      </c>
      <c r="CF344" s="254">
        <v>20.95232024359381</v>
      </c>
      <c r="CG344" s="250">
        <v>65.82194822436111</v>
      </c>
      <c r="CH344" s="255">
        <v>0.8483999999999999</v>
      </c>
      <c r="CI344" s="256">
        <v>0.93324</v>
      </c>
      <c r="CJ344" s="257">
        <v>1.026564</v>
      </c>
      <c r="CK344" s="257">
        <v>1.1292204</v>
      </c>
      <c r="CL344" s="258">
        <v>1.24214244</v>
      </c>
      <c r="CM344" s="256">
        <v>5.179566840000001</v>
      </c>
      <c r="CN344" s="253">
        <v>9.408840762942781</v>
      </c>
      <c r="CO344" s="259">
        <v>0.99</v>
      </c>
      <c r="CP344" s="260">
        <v>27.5</v>
      </c>
      <c r="CQ344" s="261">
        <v>-3.7</v>
      </c>
      <c r="CR344" s="260">
        <v>0.5</v>
      </c>
      <c r="CS344" s="261">
        <v>7.1</v>
      </c>
    </row>
    <row r="345" ht="11.25" customHeight="1">
      <c r="A345" t="s" s="227">
        <v>738</v>
      </c>
      <c r="B345" t="s" s="116">
        <v>739</v>
      </c>
      <c r="C345" t="s" s="116">
        <v>740</v>
      </c>
      <c r="D345" s="218">
        <v>14</v>
      </c>
      <c r="E345" s="219">
        <v>248</v>
      </c>
      <c r="F345" t="s" s="220">
        <v>141</v>
      </c>
      <c r="G345" t="s" s="221">
        <v>141</v>
      </c>
      <c r="H345" s="493">
        <v>92.59</v>
      </c>
      <c r="I345" s="223">
        <v>2.462468949130575</v>
      </c>
      <c r="J345" s="224">
        <v>0.51</v>
      </c>
      <c r="K345" s="224">
        <v>0.57</v>
      </c>
      <c r="L345" s="223">
        <v>11.76470588235292</v>
      </c>
      <c r="M345" s="226">
        <v>42852</v>
      </c>
      <c r="N345" s="226">
        <v>42856</v>
      </c>
      <c r="O345" s="226">
        <v>42870</v>
      </c>
      <c r="P345" t="s" s="227">
        <v>130</v>
      </c>
      <c r="Q345" s="264"/>
      <c r="R345" s="225">
        <v>2.28</v>
      </c>
      <c r="S345" s="228">
        <v>48.6140724946695</v>
      </c>
      <c r="T345" s="229">
        <v>135.6710390858913</v>
      </c>
      <c r="U345" s="223">
        <v>19.74200426439232</v>
      </c>
      <c r="V345" s="230">
        <v>12</v>
      </c>
      <c r="W345" s="222">
        <v>4.69</v>
      </c>
      <c r="X345" s="222">
        <v>2.09</v>
      </c>
      <c r="Y345" s="231">
        <v>2.16</v>
      </c>
      <c r="Z345" s="232">
        <v>6.33</v>
      </c>
      <c r="AA345" s="233">
        <v>31.3</v>
      </c>
      <c r="AB345" s="234">
        <v>21.8</v>
      </c>
      <c r="AC345" s="235">
        <v>5.03</v>
      </c>
      <c r="AD345" s="236">
        <v>9</v>
      </c>
      <c r="AE345" s="236">
        <v>9.43</v>
      </c>
      <c r="AF345" s="237">
        <v>12</v>
      </c>
      <c r="AG345" s="238">
        <v>11318</v>
      </c>
      <c r="AH345" s="239">
        <v>0.6</v>
      </c>
      <c r="AI345" s="240">
        <v>0.95</v>
      </c>
      <c r="AJ345" s="241">
        <v>1.287942498888612</v>
      </c>
      <c r="AK345" s="242">
        <v>0.7231869840627434</v>
      </c>
      <c r="AL345" s="243">
        <v>9.944751381215466</v>
      </c>
      <c r="AM345" s="243">
        <v>8.453313690507835</v>
      </c>
      <c r="AN345" s="243">
        <v>11.59148248999751</v>
      </c>
      <c r="AO345" s="244">
        <v>16.02833395158538</v>
      </c>
      <c r="AP345" s="241">
        <v>1.99</v>
      </c>
      <c r="AQ345" s="241">
        <v>1.81</v>
      </c>
      <c r="AR345" s="241">
        <v>1.69</v>
      </c>
      <c r="AS345" s="241">
        <v>1.56</v>
      </c>
      <c r="AT345" t="s" s="266">
        <v>112</v>
      </c>
      <c r="AU345" s="241">
        <v>1.38</v>
      </c>
      <c r="AV345" s="241">
        <v>1.15</v>
      </c>
      <c r="AW345" s="245"/>
      <c r="AX345" s="241">
        <v>0.95</v>
      </c>
      <c r="AY345" s="247">
        <v>0.8</v>
      </c>
      <c r="AZ345" s="248">
        <v>0.76</v>
      </c>
      <c r="BA345" s="248">
        <v>0.6</v>
      </c>
      <c r="BB345" s="248">
        <v>0.45</v>
      </c>
      <c r="BC345" s="248">
        <v>0.33</v>
      </c>
      <c r="BD345" s="248">
        <v>0.21</v>
      </c>
      <c r="BE345" s="317">
        <v>0.12</v>
      </c>
      <c r="BF345" s="317">
        <v>0.12</v>
      </c>
      <c r="BG345" s="317">
        <v>0.12</v>
      </c>
      <c r="BH345" s="248">
        <v>0.24</v>
      </c>
      <c r="BI345" s="249">
        <v>0.23333</v>
      </c>
      <c r="BJ345" s="246">
        <v>14.51333</v>
      </c>
      <c r="BK345" s="250">
        <v>9.944751381215466</v>
      </c>
      <c r="BL345" s="250">
        <v>7.100591715976345</v>
      </c>
      <c r="BM345" s="250">
        <v>8.333333333333325</v>
      </c>
      <c r="BN345" s="250">
        <v>13.04347826086958</v>
      </c>
      <c r="BO345" s="250">
        <v>20</v>
      </c>
      <c r="BP345" s="250">
        <v>21.05263157894737</v>
      </c>
      <c r="BQ345" s="251">
        <v>18.75</v>
      </c>
      <c r="BR345" s="252">
        <v>5.263157894736836</v>
      </c>
      <c r="BS345" s="252">
        <v>26.66666666666668</v>
      </c>
      <c r="BT345" s="252">
        <v>33.33333333333333</v>
      </c>
      <c r="BU345" s="252">
        <v>36.36363636363635</v>
      </c>
      <c r="BV345" s="252">
        <v>57.14285714285716</v>
      </c>
      <c r="BW345" s="252">
        <v>75</v>
      </c>
      <c r="BX345" s="252">
        <v>0</v>
      </c>
      <c r="BY345" s="252">
        <v>0</v>
      </c>
      <c r="BZ345" s="252">
        <v>0</v>
      </c>
      <c r="CA345" s="253">
        <v>2.858612265889526</v>
      </c>
      <c r="CB345" s="250">
        <v>19.6972382316154</v>
      </c>
      <c r="CC345" s="250">
        <v>20.3768952794504</v>
      </c>
      <c r="CD345" t="s" s="116">
        <v>302</v>
      </c>
      <c r="CE345" s="254">
        <v>-5.688052825264243</v>
      </c>
      <c r="CF345" s="254">
        <v>14.05395143912808</v>
      </c>
      <c r="CG345" s="250">
        <v>74.46342485995547</v>
      </c>
      <c r="CH345" s="255">
        <v>2.189</v>
      </c>
      <c r="CI345" s="256">
        <v>2.2991067</v>
      </c>
      <c r="CJ345" s="257">
        <v>2.515912461810001</v>
      </c>
      <c r="CK345" s="257">
        <v>2.753163006958684</v>
      </c>
      <c r="CL345" s="258">
        <v>3.012786278514888</v>
      </c>
      <c r="CM345" s="256">
        <v>12.76996844728357</v>
      </c>
      <c r="CN345" s="253">
        <v>13.79195209772499</v>
      </c>
      <c r="CO345" s="259">
        <v>0.88</v>
      </c>
      <c r="CP345" s="260">
        <v>19.9</v>
      </c>
      <c r="CQ345" s="261">
        <v>-20.3</v>
      </c>
      <c r="CR345" s="260">
        <v>-3.3</v>
      </c>
      <c r="CS345" s="261">
        <v>-6.9</v>
      </c>
    </row>
    <row r="346" ht="11.25" customHeight="1">
      <c r="A346" t="s" s="227">
        <v>1503</v>
      </c>
      <c r="B346" t="s" s="116">
        <v>1504</v>
      </c>
      <c r="C346" t="s" s="227">
        <v>1450</v>
      </c>
      <c r="D346" s="218">
        <v>6</v>
      </c>
      <c r="E346" s="85">
        <v>675</v>
      </c>
      <c r="F346" t="s" s="220">
        <v>129</v>
      </c>
      <c r="G346" t="s" s="221">
        <v>129</v>
      </c>
      <c r="H346" s="493">
        <v>23.85</v>
      </c>
      <c r="I346" s="223">
        <v>2.515723270440251</v>
      </c>
      <c r="J346" s="224">
        <v>0.12</v>
      </c>
      <c r="K346" s="224">
        <v>0.15</v>
      </c>
      <c r="L346" s="223">
        <v>25</v>
      </c>
      <c r="M346" s="226">
        <v>42968</v>
      </c>
      <c r="N346" s="226">
        <v>42970</v>
      </c>
      <c r="O346" s="226">
        <v>42986</v>
      </c>
      <c r="P346" t="s" s="227">
        <v>305</v>
      </c>
      <c r="Q346" s="85"/>
      <c r="R346" s="225">
        <v>0.6</v>
      </c>
      <c r="S346" s="228">
        <v>44.77611940298507</v>
      </c>
      <c r="T346" s="229">
        <v>17.32083832157702</v>
      </c>
      <c r="U346" s="223">
        <v>17.79850746268657</v>
      </c>
      <c r="V346" s="230">
        <v>12</v>
      </c>
      <c r="W346" s="222">
        <v>1.34</v>
      </c>
      <c r="X346" s="222">
        <v>1.35</v>
      </c>
      <c r="Y346" s="231">
        <v>0.62</v>
      </c>
      <c r="Z346" s="232">
        <v>1.74</v>
      </c>
      <c r="AA346" s="233">
        <v>10.6</v>
      </c>
      <c r="AB346" s="234">
        <v>6.3</v>
      </c>
      <c r="AC346" s="235">
        <v>8.609999999999999</v>
      </c>
      <c r="AD346" s="236">
        <v>14.3</v>
      </c>
      <c r="AE346" s="236">
        <v>13.1</v>
      </c>
      <c r="AF346" s="237">
        <v>3</v>
      </c>
      <c r="AG346" s="238">
        <v>512</v>
      </c>
      <c r="AH346" s="239">
        <v>2.6</v>
      </c>
      <c r="AI346" s="240">
        <v>0.19</v>
      </c>
      <c r="AJ346" t="s" s="265">
        <v>143</v>
      </c>
      <c r="AK346" t="s" s="265">
        <v>143</v>
      </c>
      <c r="AL346" s="243">
        <v>22.22222222222223</v>
      </c>
      <c r="AM346" s="243">
        <v>22.39034103416604</v>
      </c>
      <c r="AN346" t="s" s="265">
        <v>143</v>
      </c>
      <c r="AO346" s="244">
        <v>5.004736932152842</v>
      </c>
      <c r="AP346" s="241">
        <v>0.44</v>
      </c>
      <c r="AQ346" s="241">
        <v>0.36</v>
      </c>
      <c r="AR346" s="321">
        <v>0.32</v>
      </c>
      <c r="AS346" s="241">
        <v>0.24</v>
      </c>
      <c r="AT346" s="245"/>
      <c r="AU346" s="241">
        <v>0.16</v>
      </c>
      <c r="AV346" s="321">
        <v>0</v>
      </c>
      <c r="AW346" s="245"/>
      <c r="AX346" s="583">
        <v>0</v>
      </c>
      <c r="AY346" s="394">
        <v>0</v>
      </c>
      <c r="AZ346" s="317">
        <v>0.2025</v>
      </c>
      <c r="BA346" s="317">
        <v>0.27</v>
      </c>
      <c r="BB346" s="248">
        <v>0.27</v>
      </c>
      <c r="BC346" s="248">
        <v>0.255</v>
      </c>
      <c r="BD346" s="248">
        <v>0.25</v>
      </c>
      <c r="BE346" s="248">
        <v>0.235</v>
      </c>
      <c r="BF346" s="248">
        <v>0.22</v>
      </c>
      <c r="BG346" s="248">
        <v>0.21</v>
      </c>
      <c r="BH346" s="248">
        <v>0.2025</v>
      </c>
      <c r="BI346" s="249">
        <v>0.19</v>
      </c>
      <c r="BJ346" s="246">
        <v>3.825</v>
      </c>
      <c r="BK346" s="250">
        <v>22.22222222222223</v>
      </c>
      <c r="BL346" s="250">
        <v>12.5</v>
      </c>
      <c r="BM346" s="250">
        <v>33.33333333333335</v>
      </c>
      <c r="BN346" s="250">
        <v>50</v>
      </c>
      <c r="BO346" s="250">
        <v>0</v>
      </c>
      <c r="BP346" s="250">
        <v>0</v>
      </c>
      <c r="BQ346" s="251">
        <v>0</v>
      </c>
      <c r="BR346" s="252">
        <v>0</v>
      </c>
      <c r="BS346" s="252">
        <v>0</v>
      </c>
      <c r="BT346" s="252">
        <v>0</v>
      </c>
      <c r="BU346" s="252">
        <v>5.882352941176472</v>
      </c>
      <c r="BV346" s="252">
        <v>2</v>
      </c>
      <c r="BW346" s="252">
        <v>6.382978723404253</v>
      </c>
      <c r="BX346" s="252">
        <v>6.818181818181812</v>
      </c>
      <c r="BY346" s="252">
        <v>4.761904761904767</v>
      </c>
      <c r="BZ346" s="252">
        <v>3.703703703703698</v>
      </c>
      <c r="CA346" s="253">
        <v>6.578947368421062</v>
      </c>
      <c r="CB346" s="250">
        <v>9.069624992491038</v>
      </c>
      <c r="CC346" s="250">
        <v>13.4346094262419</v>
      </c>
      <c r="CD346" t="s" s="116">
        <v>302</v>
      </c>
      <c r="CE346" t="s" s="402">
        <v>143</v>
      </c>
      <c r="CF346" t="s" s="402">
        <v>143</v>
      </c>
      <c r="CG346" s="250">
        <v>63.67471827575477</v>
      </c>
      <c r="CH346" s="255">
        <v>0.46772</v>
      </c>
      <c r="CI346" s="256">
        <v>0.507990692</v>
      </c>
      <c r="CJ346" s="257">
        <v>0.5587897612000001</v>
      </c>
      <c r="CK346" s="257">
        <v>0.6146687373200002</v>
      </c>
      <c r="CL346" s="258">
        <v>0.6761356110520003</v>
      </c>
      <c r="CM346" s="256">
        <v>2.825304801572001</v>
      </c>
      <c r="CN346" s="253">
        <v>11.84614172566877</v>
      </c>
      <c r="CO346" s="259">
        <v>1.12</v>
      </c>
      <c r="CP346" s="260">
        <v>44.7</v>
      </c>
      <c r="CQ346" s="261">
        <v>-12.4</v>
      </c>
      <c r="CR346" s="260">
        <v>-2.9</v>
      </c>
      <c r="CS346" s="261">
        <v>0</v>
      </c>
    </row>
    <row r="347" ht="11.25" customHeight="1">
      <c r="A347" t="s" s="273">
        <v>741</v>
      </c>
      <c r="B347" t="s" s="146">
        <v>742</v>
      </c>
      <c r="C347" t="s" s="146">
        <v>150</v>
      </c>
      <c r="D347" s="267">
        <v>13</v>
      </c>
      <c r="E347" s="219">
        <v>285</v>
      </c>
      <c r="F347" t="s" s="151">
        <v>55</v>
      </c>
      <c r="G347" t="s" s="152">
        <v>55</v>
      </c>
      <c r="H347" s="496">
        <v>38.1</v>
      </c>
      <c r="I347" s="269">
        <v>2.309711286089239</v>
      </c>
      <c r="J347" s="270">
        <v>0.42</v>
      </c>
      <c r="K347" s="270">
        <v>0.44</v>
      </c>
      <c r="L347" s="269">
        <v>4.761904761904767</v>
      </c>
      <c r="M347" s="272">
        <v>42998</v>
      </c>
      <c r="N347" s="272">
        <v>43000</v>
      </c>
      <c r="O347" s="272">
        <v>43014</v>
      </c>
      <c r="P347" t="s" s="273">
        <v>743</v>
      </c>
      <c r="Q347" t="s" s="273">
        <v>562</v>
      </c>
      <c r="R347" s="271">
        <v>0.88</v>
      </c>
      <c r="S347" s="275">
        <v>44.89795918367347</v>
      </c>
      <c r="T347" s="276">
        <v>24.35684882763851</v>
      </c>
      <c r="U347" s="269">
        <v>19.43877551020408</v>
      </c>
      <c r="V347" s="277">
        <v>3</v>
      </c>
      <c r="W347" s="268">
        <v>1.96</v>
      </c>
      <c r="X347" t="s" s="367">
        <v>143</v>
      </c>
      <c r="Y347" s="278">
        <v>0.83</v>
      </c>
      <c r="Z347" s="279">
        <v>1.79</v>
      </c>
      <c r="AA347" s="280">
        <v>9.5</v>
      </c>
      <c r="AB347" s="281">
        <v>23.8</v>
      </c>
      <c r="AC347" t="s" s="568">
        <v>143</v>
      </c>
      <c r="AD347" s="283">
        <v>0.5</v>
      </c>
      <c r="AE347" t="s" s="569">
        <v>143</v>
      </c>
      <c r="AF347" s="284">
        <v>0</v>
      </c>
      <c r="AG347" s="570">
        <v>405</v>
      </c>
      <c r="AH347" s="286">
        <v>2.7</v>
      </c>
      <c r="AI347" s="287">
        <v>0.54</v>
      </c>
      <c r="AJ347" s="288">
        <v>10.16324782757847</v>
      </c>
      <c r="AK347" s="289">
        <v>0.7344038755301217</v>
      </c>
      <c r="AL347" s="290">
        <v>5.12820512820511</v>
      </c>
      <c r="AM347" s="290">
        <v>5.415693642233976</v>
      </c>
      <c r="AN347" s="290">
        <v>5.081623913789235</v>
      </c>
      <c r="AO347" s="291">
        <v>6.91938602600799</v>
      </c>
      <c r="AP347" s="288">
        <v>0.82</v>
      </c>
      <c r="AQ347" s="288">
        <v>0.78</v>
      </c>
      <c r="AR347" s="288">
        <v>0.74</v>
      </c>
      <c r="AS347" s="288">
        <v>0.7</v>
      </c>
      <c r="AT347" s="292"/>
      <c r="AU347" s="288">
        <v>0.66</v>
      </c>
      <c r="AV347" s="288">
        <v>0.64</v>
      </c>
      <c r="AW347" s="292"/>
      <c r="AX347" s="293">
        <v>0.58</v>
      </c>
      <c r="AY347" s="294">
        <v>0.54</v>
      </c>
      <c r="AZ347" s="295">
        <v>0.5</v>
      </c>
      <c r="BA347" s="295">
        <v>0.46</v>
      </c>
      <c r="BB347" s="295">
        <v>0.42</v>
      </c>
      <c r="BC347" s="295">
        <v>0.38</v>
      </c>
      <c r="BD347" s="426">
        <v>0.36</v>
      </c>
      <c r="BE347" s="295">
        <v>0.36</v>
      </c>
      <c r="BF347" s="426">
        <v>0.3</v>
      </c>
      <c r="BG347" s="426">
        <v>0.3</v>
      </c>
      <c r="BH347" s="295">
        <v>0.32</v>
      </c>
      <c r="BI347" s="296">
        <v>0.115</v>
      </c>
      <c r="BJ347" s="293">
        <v>8.975</v>
      </c>
      <c r="BK347" s="297">
        <v>5.12820512820511</v>
      </c>
      <c r="BL347" s="297">
        <v>5.405405405405417</v>
      </c>
      <c r="BM347" s="297">
        <v>5.714285714285716</v>
      </c>
      <c r="BN347" s="297">
        <v>6.060606060606055</v>
      </c>
      <c r="BO347" s="297">
        <v>3.125</v>
      </c>
      <c r="BP347" s="297">
        <v>10.34482758620692</v>
      </c>
      <c r="BQ347" s="298">
        <v>7.407407407407396</v>
      </c>
      <c r="BR347" s="299">
        <v>8.000000000000007</v>
      </c>
      <c r="BS347" s="299">
        <v>8.695652173913038</v>
      </c>
      <c r="BT347" s="299">
        <v>9.523809523809534</v>
      </c>
      <c r="BU347" s="299">
        <v>10.52631578947367</v>
      </c>
      <c r="BV347" s="299">
        <v>5.555555555555558</v>
      </c>
      <c r="BW347" s="299">
        <v>0</v>
      </c>
      <c r="BX347" s="299">
        <v>20</v>
      </c>
      <c r="BY347" s="299">
        <v>0</v>
      </c>
      <c r="BZ347" s="299">
        <v>0</v>
      </c>
      <c r="CA347" s="300">
        <v>178.2608695652174</v>
      </c>
      <c r="CB347" s="297">
        <v>16.69105528882858</v>
      </c>
      <c r="CC347" s="297">
        <v>40.66319449488531</v>
      </c>
      <c r="CD347" t="s" s="146">
        <v>152</v>
      </c>
      <c r="CE347" s="301">
        <v>-12.04744031032561</v>
      </c>
      <c r="CF347" s="301">
        <v>7.391335199878474</v>
      </c>
      <c r="CG347" s="297">
        <v>57.04973326668278</v>
      </c>
      <c r="CH347" s="302">
        <v>0.902</v>
      </c>
      <c r="CI347" s="303">
        <v>0.92906</v>
      </c>
      <c r="CJ347" s="304">
        <v>0.9569318</v>
      </c>
      <c r="CK347" s="304">
        <v>0.985639754</v>
      </c>
      <c r="CL347" s="305">
        <v>1.015208946620</v>
      </c>
      <c r="CM347" s="303">
        <v>4.788840500620</v>
      </c>
      <c r="CN347" s="300">
        <v>12.56913517223097</v>
      </c>
      <c r="CO347" s="306">
        <v>0.75</v>
      </c>
      <c r="CP347" s="307">
        <v>8.4</v>
      </c>
      <c r="CQ347" s="308">
        <v>-30.5</v>
      </c>
      <c r="CR347" s="307">
        <v>-1.6</v>
      </c>
      <c r="CS347" s="308">
        <v>-16.8</v>
      </c>
    </row>
    <row r="348" ht="11.25" customHeight="1">
      <c r="A348" t="s" s="173">
        <v>1505</v>
      </c>
      <c r="B348" t="s" s="110">
        <v>1506</v>
      </c>
      <c r="C348" t="s" s="173">
        <v>128</v>
      </c>
      <c r="D348" s="174">
        <v>6</v>
      </c>
      <c r="E348" s="85">
        <v>662</v>
      </c>
      <c r="F348" t="s" s="118">
        <v>55</v>
      </c>
      <c r="G348" t="s" s="113">
        <v>55</v>
      </c>
      <c r="H348" s="495">
        <v>20.17</v>
      </c>
      <c r="I348" s="177">
        <v>1.388200297471492</v>
      </c>
      <c r="J348" s="311">
        <v>0.06</v>
      </c>
      <c r="K348" s="311">
        <v>0.07000000000000001</v>
      </c>
      <c r="L348" s="177">
        <v>16.66666666666667</v>
      </c>
      <c r="M348" s="179">
        <v>42899</v>
      </c>
      <c r="N348" s="179">
        <v>42901</v>
      </c>
      <c r="O348" s="179">
        <v>42917</v>
      </c>
      <c r="P348" t="s" s="173">
        <v>177</v>
      </c>
      <c r="Q348" t="s" s="173">
        <v>1507</v>
      </c>
      <c r="R348" s="180">
        <v>0.28</v>
      </c>
      <c r="S348" s="181">
        <v>20.74074074074074</v>
      </c>
      <c r="T348" s="182">
        <v>-9.258563872656978</v>
      </c>
      <c r="U348" s="177">
        <v>14.94074074074074</v>
      </c>
      <c r="V348" s="183">
        <v>12</v>
      </c>
      <c r="W348" s="176">
        <v>1.35</v>
      </c>
      <c r="X348" t="s" s="369">
        <v>143</v>
      </c>
      <c r="Y348" s="184">
        <v>2.43</v>
      </c>
      <c r="Z348" s="185">
        <v>1.24</v>
      </c>
      <c r="AA348" s="186">
        <v>8.5</v>
      </c>
      <c r="AB348" s="187">
        <v>-15</v>
      </c>
      <c r="AC348" t="s" s="425">
        <v>143</v>
      </c>
      <c r="AD348" s="189">
        <v>53.1</v>
      </c>
      <c r="AE348" t="s" s="392">
        <v>143</v>
      </c>
      <c r="AF348" s="190">
        <v>1</v>
      </c>
      <c r="AG348" s="191">
        <v>117</v>
      </c>
      <c r="AH348" s="192">
        <v>0.8</v>
      </c>
      <c r="AI348" s="193">
        <v>0.52</v>
      </c>
      <c r="AJ348" s="194">
        <v>0.08693626749127907</v>
      </c>
      <c r="AK348" t="s" s="338">
        <v>143</v>
      </c>
      <c r="AL348" s="196">
        <v>7.123727905731125</v>
      </c>
      <c r="AM348" s="196">
        <v>5.054251325333792</v>
      </c>
      <c r="AN348" s="196">
        <v>4.616315803786919</v>
      </c>
      <c r="AO348" s="209">
        <v>-10.60474563208293</v>
      </c>
      <c r="AP348" s="194">
        <v>0.2</v>
      </c>
      <c r="AQ348" s="194">
        <v>0.1867</v>
      </c>
      <c r="AR348" s="194">
        <v>0.1794</v>
      </c>
      <c r="AS348" s="194">
        <v>0.1725</v>
      </c>
      <c r="AT348" s="199"/>
      <c r="AU348" s="194">
        <v>0.166</v>
      </c>
      <c r="AV348" s="198">
        <v>0.1596</v>
      </c>
      <c r="AW348" s="199"/>
      <c r="AX348" s="398">
        <v>0.2447</v>
      </c>
      <c r="AY348" s="370">
        <v>0.4708</v>
      </c>
      <c r="AZ348" s="203">
        <v>0.6136</v>
      </c>
      <c r="BA348" s="203">
        <v>0.6136</v>
      </c>
      <c r="BB348" s="202">
        <v>0.6136</v>
      </c>
      <c r="BC348" s="203">
        <v>0.526</v>
      </c>
      <c r="BD348" s="202">
        <v>0.526</v>
      </c>
      <c r="BE348" s="202">
        <v>0.4578</v>
      </c>
      <c r="BF348" s="202">
        <v>0.38</v>
      </c>
      <c r="BG348" s="202">
        <v>0.3704</v>
      </c>
      <c r="BH348" s="202">
        <v>0.3654</v>
      </c>
      <c r="BI348" s="314">
        <v>0.341</v>
      </c>
      <c r="BJ348" s="200">
        <v>6.5871</v>
      </c>
      <c r="BK348" s="205">
        <v>7.123727905731125</v>
      </c>
      <c r="BL348" s="205">
        <v>4.069119286510592</v>
      </c>
      <c r="BM348" s="205">
        <v>4</v>
      </c>
      <c r="BN348" s="205">
        <v>3.915662650602414</v>
      </c>
      <c r="BO348" s="205">
        <v>4.010025062656641</v>
      </c>
      <c r="BP348" s="205">
        <v>0</v>
      </c>
      <c r="BQ348" s="206">
        <v>0</v>
      </c>
      <c r="BR348" s="207">
        <v>0</v>
      </c>
      <c r="BS348" s="207">
        <v>0</v>
      </c>
      <c r="BT348" s="207">
        <v>0</v>
      </c>
      <c r="BU348" s="207">
        <v>16.65399239543726</v>
      </c>
      <c r="BV348" s="207">
        <v>0</v>
      </c>
      <c r="BW348" s="207">
        <v>14.89733508082134</v>
      </c>
      <c r="BX348" s="207">
        <v>20.47368421052631</v>
      </c>
      <c r="BY348" s="207">
        <v>2.591792656587466</v>
      </c>
      <c r="BZ348" s="207">
        <v>1.368363437328957</v>
      </c>
      <c r="CA348" s="208">
        <v>7.155425219941369</v>
      </c>
      <c r="CB348" s="205">
        <v>5.074066347420205</v>
      </c>
      <c r="CC348" s="205">
        <v>6.208538362099613</v>
      </c>
      <c r="CD348" t="s" s="110">
        <v>132</v>
      </c>
      <c r="CE348" s="209">
        <v>-8.936224639482329</v>
      </c>
      <c r="CF348" s="209">
        <v>6.004516101258411</v>
      </c>
      <c r="CG348" s="205">
        <v>46.77603254298788</v>
      </c>
      <c r="CH348" s="315">
        <v>0.202</v>
      </c>
      <c r="CI348" s="211">
        <v>0.20806</v>
      </c>
      <c r="CJ348" s="212">
        <v>0.2143018</v>
      </c>
      <c r="CK348" s="212">
        <v>0.2207308540000001</v>
      </c>
      <c r="CL348" s="210">
        <v>0.2273527796200001</v>
      </c>
      <c r="CM348" s="211">
        <v>1.072445433620</v>
      </c>
      <c r="CN348" s="208">
        <v>5.317032392761528</v>
      </c>
      <c r="CO348" s="213">
        <v>0.24</v>
      </c>
      <c r="CP348" s="214">
        <v>51.5</v>
      </c>
      <c r="CQ348" s="215">
        <v>-9.800000000000001</v>
      </c>
      <c r="CR348" s="214">
        <v>-0.9</v>
      </c>
      <c r="CS348" s="215">
        <v>3.8</v>
      </c>
    </row>
    <row r="349" ht="11.25" customHeight="1">
      <c r="A349" t="s" s="116">
        <v>744</v>
      </c>
      <c r="B349" t="s" s="116">
        <v>745</v>
      </c>
      <c r="C349" t="s" s="227">
        <v>128</v>
      </c>
      <c r="D349" s="218">
        <v>16</v>
      </c>
      <c r="E349" s="219">
        <v>193</v>
      </c>
      <c r="F349" t="s" s="220">
        <v>129</v>
      </c>
      <c r="G349" t="s" s="221">
        <v>129</v>
      </c>
      <c r="H349" s="493">
        <v>92.3</v>
      </c>
      <c r="I349" s="223">
        <v>0.5341278439869989</v>
      </c>
      <c r="J349" s="224">
        <v>0.42256</v>
      </c>
      <c r="K349" s="224">
        <v>0.493</v>
      </c>
      <c r="L349" s="223">
        <v>16.66982203710716</v>
      </c>
      <c r="M349" s="226">
        <v>42913</v>
      </c>
      <c r="N349" s="226">
        <v>42915</v>
      </c>
      <c r="O349" s="226">
        <v>42923</v>
      </c>
      <c r="P349" t="s" s="227">
        <v>746</v>
      </c>
      <c r="Q349" t="s" s="227">
        <v>747</v>
      </c>
      <c r="R349" s="225">
        <v>0.493</v>
      </c>
      <c r="S349" s="228">
        <v>107.1739130434783</v>
      </c>
      <c r="T349" s="357">
        <v>1618.085104155429</v>
      </c>
      <c r="U349" s="223">
        <v>200.6521739130435</v>
      </c>
      <c r="V349" s="230">
        <v>3</v>
      </c>
      <c r="W349" s="222">
        <v>0.46</v>
      </c>
      <c r="X349" s="222">
        <v>6.7</v>
      </c>
      <c r="Y349" s="231">
        <v>11.18</v>
      </c>
      <c r="Z349" s="232">
        <v>33.1</v>
      </c>
      <c r="AA349" t="s" s="362">
        <v>143</v>
      </c>
      <c r="AB349" s="234">
        <v>21.5</v>
      </c>
      <c r="AC349" s="235">
        <v>24.2</v>
      </c>
      <c r="AD349" s="236">
        <v>14.49</v>
      </c>
      <c r="AE349" s="236">
        <v>30</v>
      </c>
      <c r="AF349" s="237">
        <v>2</v>
      </c>
      <c r="AG349" s="238">
        <v>77117</v>
      </c>
      <c r="AH349" t="s" s="416">
        <v>143</v>
      </c>
      <c r="AI349" t="s" s="416">
        <v>143</v>
      </c>
      <c r="AJ349" s="241">
        <v>0.9436506269429074</v>
      </c>
      <c r="AK349" s="242">
        <v>0.713888194274337</v>
      </c>
      <c r="AL349" s="243">
        <v>12.97761355645806</v>
      </c>
      <c r="AM349" s="243">
        <v>11.24648980557281</v>
      </c>
      <c r="AN349" s="243">
        <v>13.67349758440273</v>
      </c>
      <c r="AO349" s="244">
        <v>19.15355610874299</v>
      </c>
      <c r="AP349" s="241">
        <v>0.42256</v>
      </c>
      <c r="AQ349" s="241">
        <v>0.374021</v>
      </c>
      <c r="AR349" s="241">
        <v>0.349608</v>
      </c>
      <c r="AS349" s="241">
        <v>0.306923</v>
      </c>
      <c r="AT349" s="245"/>
      <c r="AU349" s="241">
        <v>0.244793</v>
      </c>
      <c r="AV349" s="241">
        <v>0.2226344</v>
      </c>
      <c r="AW349" s="245"/>
      <c r="AX349" s="246">
        <v>0.1619978</v>
      </c>
      <c r="AY349" s="247">
        <v>0.1197784</v>
      </c>
      <c r="AZ349" s="248">
        <v>0.118179</v>
      </c>
      <c r="BA349" s="248">
        <v>0.1024764</v>
      </c>
      <c r="BB349" s="248">
        <v>0.07325180000000001</v>
      </c>
      <c r="BC349" s="248">
        <v>0.061714</v>
      </c>
      <c r="BD349" s="248">
        <v>0.047694</v>
      </c>
      <c r="BE349" s="248">
        <v>0.03801</v>
      </c>
      <c r="BF349" s="248">
        <v>0.0306</v>
      </c>
      <c r="BG349" s="317">
        <v>0</v>
      </c>
      <c r="BH349" s="317">
        <v>0</v>
      </c>
      <c r="BI349" s="401">
        <v>0</v>
      </c>
      <c r="BJ349" s="246">
        <v>2.6742408</v>
      </c>
      <c r="BK349" s="250">
        <v>12.97761355645806</v>
      </c>
      <c r="BL349" s="250">
        <v>6.982963776572615</v>
      </c>
      <c r="BM349" s="250">
        <v>13.90739696927241</v>
      </c>
      <c r="BN349" s="250">
        <v>25.38062771402776</v>
      </c>
      <c r="BO349" s="250">
        <v>9.952909343749216</v>
      </c>
      <c r="BP349" s="250">
        <v>37.43050831554504</v>
      </c>
      <c r="BQ349" s="251">
        <v>35.24792450057775</v>
      </c>
      <c r="BR349" s="252">
        <v>1.35337073422519</v>
      </c>
      <c r="BS349" s="252">
        <v>15.32313781514574</v>
      </c>
      <c r="BT349" s="252">
        <v>39.89608446481861</v>
      </c>
      <c r="BU349" s="252">
        <v>18.69559581294358</v>
      </c>
      <c r="BV349" s="252">
        <v>29.39573111921836</v>
      </c>
      <c r="BW349" s="252">
        <v>25.47750591949487</v>
      </c>
      <c r="BX349" s="252">
        <v>24.21568627450981</v>
      </c>
      <c r="BY349" s="252">
        <v>0</v>
      </c>
      <c r="BZ349" s="252">
        <v>0</v>
      </c>
      <c r="CA349" s="253">
        <v>0</v>
      </c>
      <c r="CB349" s="250">
        <v>17.42570919509171</v>
      </c>
      <c r="CC349" s="250">
        <v>13.08932149828652</v>
      </c>
      <c r="CD349" t="s" s="116">
        <v>132</v>
      </c>
      <c r="CE349" s="254">
        <v>-186.4445484846538</v>
      </c>
      <c r="CF349" s="254">
        <v>14.20762542838973</v>
      </c>
      <c r="CG349" s="250">
        <v>56.87</v>
      </c>
      <c r="CH349" s="255">
        <v>0.464816</v>
      </c>
      <c r="CI349" s="256">
        <v>0.5112976</v>
      </c>
      <c r="CJ349" s="257">
        <v>0.56242736</v>
      </c>
      <c r="CK349" s="257">
        <v>0.6186700960000001</v>
      </c>
      <c r="CL349" s="258">
        <v>0.6805371056000001</v>
      </c>
      <c r="CM349" s="256">
        <v>2.8377481616</v>
      </c>
      <c r="CN349" s="253">
        <v>3.074483382015169</v>
      </c>
      <c r="CO349" t="s" s="416">
        <v>143</v>
      </c>
      <c r="CP349" s="260">
        <v>56.4</v>
      </c>
      <c r="CQ349" s="261">
        <v>-7.9</v>
      </c>
      <c r="CR349" s="260">
        <v>-3.5</v>
      </c>
      <c r="CS349" s="261">
        <v>8.699999999999999</v>
      </c>
    </row>
    <row r="350" ht="11.25" customHeight="1">
      <c r="A350" t="s" s="227">
        <v>748</v>
      </c>
      <c r="B350" t="s" s="116">
        <v>749</v>
      </c>
      <c r="C350" t="s" s="116">
        <v>140</v>
      </c>
      <c r="D350" s="218">
        <v>15</v>
      </c>
      <c r="E350" s="219">
        <v>226</v>
      </c>
      <c r="F350" t="s" s="220">
        <v>55</v>
      </c>
      <c r="G350" t="s" s="221">
        <v>129</v>
      </c>
      <c r="H350" s="493">
        <v>52.89</v>
      </c>
      <c r="I350" s="223">
        <v>1.43694460200416</v>
      </c>
      <c r="J350" s="224">
        <v>0.18875</v>
      </c>
      <c r="K350" s="224">
        <v>0.19</v>
      </c>
      <c r="L350" s="223">
        <v>0.6622516556291425</v>
      </c>
      <c r="M350" s="226">
        <v>43055</v>
      </c>
      <c r="N350" s="226">
        <v>43056</v>
      </c>
      <c r="O350" s="226">
        <v>43091</v>
      </c>
      <c r="P350" t="s" s="227">
        <v>737</v>
      </c>
      <c r="Q350" t="s" s="227">
        <v>131</v>
      </c>
      <c r="R350" s="225">
        <v>0.76</v>
      </c>
      <c r="S350" s="228">
        <v>63.8655462184874</v>
      </c>
      <c r="T350" s="229">
        <v>351.2854965980804</v>
      </c>
      <c r="U350" s="223">
        <v>44.44537815126051</v>
      </c>
      <c r="V350" s="230">
        <v>12</v>
      </c>
      <c r="W350" s="222">
        <v>1.19</v>
      </c>
      <c r="X350" s="222">
        <v>2.64</v>
      </c>
      <c r="Y350" s="231">
        <v>2.16</v>
      </c>
      <c r="Z350" s="232">
        <v>10.31</v>
      </c>
      <c r="AA350" s="233">
        <v>23</v>
      </c>
      <c r="AB350" s="234">
        <v>31.6</v>
      </c>
      <c r="AC350" s="235">
        <v>16</v>
      </c>
      <c r="AD350" s="236">
        <v>13.3</v>
      </c>
      <c r="AE350" s="236">
        <v>16.81</v>
      </c>
      <c r="AF350" s="237">
        <v>6</v>
      </c>
      <c r="AG350" s="238">
        <v>3810</v>
      </c>
      <c r="AH350" s="239">
        <v>2.8</v>
      </c>
      <c r="AI350" s="240">
        <v>0.04</v>
      </c>
      <c r="AJ350" s="241">
        <v>0.2239983272224564</v>
      </c>
      <c r="AK350" s="242">
        <v>0.2188731316595003</v>
      </c>
      <c r="AL350" s="243">
        <v>2.734922861150091</v>
      </c>
      <c r="AM350" s="243">
        <v>2.88967137728473</v>
      </c>
      <c r="AN350" s="243">
        <v>2.97917775205867</v>
      </c>
      <c r="AO350" s="244">
        <v>13.61143658643931</v>
      </c>
      <c r="AP350" s="241">
        <v>0.7325</v>
      </c>
      <c r="AQ350" s="241">
        <v>0.7129999999999999</v>
      </c>
      <c r="AR350" s="241">
        <v>0.6925</v>
      </c>
      <c r="AS350" s="241">
        <v>0.6725</v>
      </c>
      <c r="AT350" s="245"/>
      <c r="AU350" s="241">
        <v>0.6525</v>
      </c>
      <c r="AV350" s="241">
        <v>0.6325</v>
      </c>
      <c r="AW350" s="245"/>
      <c r="AX350" s="246">
        <v>0.595</v>
      </c>
      <c r="AY350" s="247">
        <v>0.49333</v>
      </c>
      <c r="AZ350" s="248">
        <v>0.3866700000000001</v>
      </c>
      <c r="BA350" s="248">
        <v>0.28</v>
      </c>
      <c r="BB350" s="248">
        <v>0.20445</v>
      </c>
      <c r="BC350" s="248">
        <v>0.12296</v>
      </c>
      <c r="BD350" s="248">
        <v>0.07802000000000001</v>
      </c>
      <c r="BE350" s="248">
        <v>0.02568</v>
      </c>
      <c r="BF350" s="317">
        <v>0</v>
      </c>
      <c r="BG350" s="317">
        <v>0</v>
      </c>
      <c r="BH350" s="317">
        <v>0</v>
      </c>
      <c r="BI350" s="401">
        <v>0</v>
      </c>
      <c r="BJ350" s="246">
        <v>6.281610000000001</v>
      </c>
      <c r="BK350" s="250">
        <v>2.734922861150091</v>
      </c>
      <c r="BL350" s="250">
        <v>2.960288808664235</v>
      </c>
      <c r="BM350" s="250">
        <v>2.973977695167296</v>
      </c>
      <c r="BN350" s="250">
        <v>3.065134099616862</v>
      </c>
      <c r="BO350" s="250">
        <v>3.162055335968383</v>
      </c>
      <c r="BP350" s="250">
        <v>6.302521008403361</v>
      </c>
      <c r="BQ350" s="251">
        <v>20.60892303326374</v>
      </c>
      <c r="BR350" s="252">
        <v>27.58424496340546</v>
      </c>
      <c r="BS350" s="252">
        <v>38.09642857142859</v>
      </c>
      <c r="BT350" s="252">
        <v>36.95280019564686</v>
      </c>
      <c r="BU350" s="252">
        <v>66.27358490566037</v>
      </c>
      <c r="BV350" s="252">
        <v>57.6006152268649</v>
      </c>
      <c r="BW350" s="252">
        <v>203.816199376947</v>
      </c>
      <c r="BX350" s="252">
        <v>0</v>
      </c>
      <c r="BY350" s="252">
        <v>0</v>
      </c>
      <c r="BZ350" s="252">
        <v>0</v>
      </c>
      <c r="CA350" s="253">
        <v>0</v>
      </c>
      <c r="CB350" s="250">
        <v>27.77245271071689</v>
      </c>
      <c r="CC350" s="250">
        <v>48.64364750002708</v>
      </c>
      <c r="CD350" t="s" s="116">
        <v>137</v>
      </c>
      <c r="CE350" s="254">
        <v>-40.02925579719768</v>
      </c>
      <c r="CF350" s="254">
        <v>4.41612235406283</v>
      </c>
      <c r="CG350" s="250">
        <v>56.84191938608653</v>
      </c>
      <c r="CH350" s="255">
        <v>0.8057500000000001</v>
      </c>
      <c r="CI350" s="256">
        <v>0.8863250000000001</v>
      </c>
      <c r="CJ350" s="257">
        <v>0.9749575000000003</v>
      </c>
      <c r="CK350" s="257">
        <v>1.07245325</v>
      </c>
      <c r="CL350" s="258">
        <v>1.179698575</v>
      </c>
      <c r="CM350" s="256">
        <v>4.919184325000002</v>
      </c>
      <c r="CN350" s="253">
        <v>9.300783371147668</v>
      </c>
      <c r="CO350" s="259">
        <v>0.64</v>
      </c>
      <c r="CP350" s="260">
        <v>51.9</v>
      </c>
      <c r="CQ350" s="261">
        <v>-5</v>
      </c>
      <c r="CR350" s="260">
        <v>0.6</v>
      </c>
      <c r="CS350" s="261">
        <v>11.7</v>
      </c>
    </row>
    <row r="351" ht="11.25" customHeight="1">
      <c r="A351" t="s" s="116">
        <v>1508</v>
      </c>
      <c r="B351" t="s" s="116">
        <v>1509</v>
      </c>
      <c r="C351" t="s" s="227">
        <v>456</v>
      </c>
      <c r="D351" s="218">
        <v>6</v>
      </c>
      <c r="E351" s="85">
        <v>685</v>
      </c>
      <c r="F351" t="s" s="220">
        <v>129</v>
      </c>
      <c r="G351" t="s" s="221">
        <v>129</v>
      </c>
      <c r="H351" s="493">
        <v>30.05</v>
      </c>
      <c r="I351" s="223">
        <v>4.059900166389351</v>
      </c>
      <c r="J351" s="224">
        <v>0.3</v>
      </c>
      <c r="K351" s="224">
        <v>0.305</v>
      </c>
      <c r="L351" s="223">
        <v>1.666666666666661</v>
      </c>
      <c r="M351" s="226">
        <v>43006</v>
      </c>
      <c r="N351" s="226">
        <v>43010</v>
      </c>
      <c r="O351" s="226">
        <v>43014</v>
      </c>
      <c r="P351" t="s" s="227">
        <v>710</v>
      </c>
      <c r="Q351" s="371"/>
      <c r="R351" s="225">
        <v>1.22</v>
      </c>
      <c r="S351" s="228">
        <v>508.3333333333333</v>
      </c>
      <c r="T351" s="229">
        <v>225.1637763981122</v>
      </c>
      <c r="U351" s="223">
        <v>125.2083333333333</v>
      </c>
      <c r="V351" s="230">
        <v>12</v>
      </c>
      <c r="W351" s="222">
        <v>0.24</v>
      </c>
      <c r="X351" t="s" s="399">
        <v>143</v>
      </c>
      <c r="Y351" s="231">
        <v>10.81</v>
      </c>
      <c r="Z351" s="232">
        <v>1.9</v>
      </c>
      <c r="AA351" s="233">
        <v>1.6</v>
      </c>
      <c r="AB351" s="234">
        <v>27.2</v>
      </c>
      <c r="AC351" s="235">
        <v>72.73</v>
      </c>
      <c r="AD351" s="236">
        <v>48.3</v>
      </c>
      <c r="AE351" t="s" s="416">
        <v>143</v>
      </c>
      <c r="AF351" s="237">
        <v>6</v>
      </c>
      <c r="AG351" s="238">
        <v>6079</v>
      </c>
      <c r="AH351" s="239">
        <v>0.5</v>
      </c>
      <c r="AI351" s="240">
        <v>0.9</v>
      </c>
      <c r="AJ351" t="s" s="265">
        <v>143</v>
      </c>
      <c r="AK351" t="s" s="265">
        <v>143</v>
      </c>
      <c r="AL351" s="243">
        <v>1.716738197424905</v>
      </c>
      <c r="AM351" s="243">
        <v>1.004371362893886</v>
      </c>
      <c r="AN351" t="s" s="265">
        <v>143</v>
      </c>
      <c r="AO351" t="s" s="265">
        <v>143</v>
      </c>
      <c r="AP351" s="241">
        <v>1.185</v>
      </c>
      <c r="AQ351" s="241">
        <v>1.165</v>
      </c>
      <c r="AR351" s="241">
        <v>1.1525</v>
      </c>
      <c r="AS351" s="241">
        <v>1.15</v>
      </c>
      <c r="AT351" s="245"/>
      <c r="AU351" s="241">
        <v>0.38328</v>
      </c>
      <c r="AV351" s="321">
        <v>0</v>
      </c>
      <c r="AW351" s="245"/>
      <c r="AX351" s="583">
        <v>0</v>
      </c>
      <c r="AY351" s="394">
        <v>0</v>
      </c>
      <c r="AZ351" s="317">
        <v>0</v>
      </c>
      <c r="BA351" s="317">
        <v>0</v>
      </c>
      <c r="BB351" s="317">
        <v>0</v>
      </c>
      <c r="BC351" s="317">
        <v>0</v>
      </c>
      <c r="BD351" s="317">
        <v>0</v>
      </c>
      <c r="BE351" s="317">
        <v>0</v>
      </c>
      <c r="BF351" s="317">
        <v>0</v>
      </c>
      <c r="BG351" s="317">
        <v>0</v>
      </c>
      <c r="BH351" s="317">
        <v>0</v>
      </c>
      <c r="BI351" s="401">
        <v>0</v>
      </c>
      <c r="BJ351" s="246">
        <v>5.03578</v>
      </c>
      <c r="BK351" s="250">
        <v>1.716738197424905</v>
      </c>
      <c r="BL351" s="250">
        <v>1.084598698481565</v>
      </c>
      <c r="BM351" s="250">
        <v>0.2173913043478359</v>
      </c>
      <c r="BN351" s="250">
        <v>200.0417449384262</v>
      </c>
      <c r="BO351" s="250">
        <v>0</v>
      </c>
      <c r="BP351" s="250">
        <v>0</v>
      </c>
      <c r="BQ351" s="639">
        <v>0</v>
      </c>
      <c r="BR351" s="252">
        <v>0</v>
      </c>
      <c r="BS351" s="252">
        <v>0</v>
      </c>
      <c r="BT351" s="252">
        <v>0</v>
      </c>
      <c r="BU351" s="252">
        <v>0</v>
      </c>
      <c r="BV351" s="252">
        <v>0</v>
      </c>
      <c r="BW351" s="252">
        <v>0</v>
      </c>
      <c r="BX351" s="252">
        <v>0</v>
      </c>
      <c r="BY351" s="252">
        <v>0</v>
      </c>
      <c r="BZ351" s="252">
        <v>0</v>
      </c>
      <c r="CA351" s="253">
        <v>0</v>
      </c>
      <c r="CB351" s="250">
        <v>11.94473371404003</v>
      </c>
      <c r="CC351" s="250">
        <v>47.02650519333332</v>
      </c>
      <c r="CD351" t="s" s="116">
        <v>285</v>
      </c>
      <c r="CE351" t="s" s="402">
        <v>143</v>
      </c>
      <c r="CF351" t="s" s="402">
        <v>143</v>
      </c>
      <c r="CG351" s="250">
        <v>25.64388811349273</v>
      </c>
      <c r="CH351" s="255">
        <v>1.3035</v>
      </c>
      <c r="CI351" s="256">
        <v>1.43385</v>
      </c>
      <c r="CJ351" s="257">
        <v>1.4768655</v>
      </c>
      <c r="CK351" s="257">
        <v>1.521171465</v>
      </c>
      <c r="CL351" s="258">
        <v>1.566806608950</v>
      </c>
      <c r="CM351" s="256">
        <v>7.302193573950001</v>
      </c>
      <c r="CN351" s="253">
        <v>24.30014500482529</v>
      </c>
      <c r="CO351" s="259">
        <v>0.34</v>
      </c>
      <c r="CP351" s="260">
        <v>14.1</v>
      </c>
      <c r="CQ351" s="261">
        <v>-8.9</v>
      </c>
      <c r="CR351" s="260">
        <v>-0.8</v>
      </c>
      <c r="CS351" s="261">
        <v>-2.1</v>
      </c>
    </row>
    <row r="352" ht="11.25" customHeight="1">
      <c r="A352" t="s" s="273">
        <v>1510</v>
      </c>
      <c r="B352" t="s" s="146">
        <v>1511</v>
      </c>
      <c r="C352" t="s" s="273">
        <v>1113</v>
      </c>
      <c r="D352" s="267">
        <v>5</v>
      </c>
      <c r="E352" s="85">
        <v>795</v>
      </c>
      <c r="F352" t="s" s="151">
        <v>129</v>
      </c>
      <c r="G352" t="s" s="152">
        <v>129</v>
      </c>
      <c r="H352" s="496">
        <v>46.14</v>
      </c>
      <c r="I352" s="269">
        <v>2.167316861725184</v>
      </c>
      <c r="J352" s="270">
        <v>0.24</v>
      </c>
      <c r="K352" s="270">
        <v>0.25</v>
      </c>
      <c r="L352" s="269">
        <v>4.166666666666674</v>
      </c>
      <c r="M352" s="272">
        <v>43007</v>
      </c>
      <c r="N352" s="272">
        <v>43010</v>
      </c>
      <c r="O352" s="272">
        <v>43024</v>
      </c>
      <c r="P352" t="s" s="273">
        <v>284</v>
      </c>
      <c r="Q352" s="274"/>
      <c r="R352" s="271">
        <v>1</v>
      </c>
      <c r="S352" s="275">
        <v>38.61003861003861</v>
      </c>
      <c r="T352" s="276">
        <v>72.99898453068631</v>
      </c>
      <c r="U352" s="269">
        <v>17.81467181467182</v>
      </c>
      <c r="V352" s="277">
        <v>12</v>
      </c>
      <c r="W352" s="268">
        <v>2.59</v>
      </c>
      <c r="X352" s="268">
        <v>2.04</v>
      </c>
      <c r="Y352" s="278">
        <v>1.16</v>
      </c>
      <c r="Z352" s="279">
        <v>3.78</v>
      </c>
      <c r="AA352" s="280">
        <v>30.6</v>
      </c>
      <c r="AB352" s="281">
        <v>30</v>
      </c>
      <c r="AC352" s="282">
        <v>6.19</v>
      </c>
      <c r="AD352" s="283">
        <v>15.2</v>
      </c>
      <c r="AE352" s="283">
        <v>8.73</v>
      </c>
      <c r="AF352" s="284">
        <v>12</v>
      </c>
      <c r="AG352" s="285">
        <v>4382</v>
      </c>
      <c r="AH352" s="286">
        <v>0.8</v>
      </c>
      <c r="AI352" s="287">
        <v>2.41</v>
      </c>
      <c r="AJ352" t="s" s="368">
        <v>143</v>
      </c>
      <c r="AK352" t="s" s="368">
        <v>143</v>
      </c>
      <c r="AL352" s="290">
        <v>9.411764705882364</v>
      </c>
      <c r="AM352" s="290">
        <v>72.87683958802533</v>
      </c>
      <c r="AN352" t="s" s="368">
        <v>143</v>
      </c>
      <c r="AO352" t="s" s="368">
        <v>143</v>
      </c>
      <c r="AP352" s="288">
        <v>0.93</v>
      </c>
      <c r="AQ352" s="288">
        <v>0.85</v>
      </c>
      <c r="AR352" s="288">
        <v>0.75</v>
      </c>
      <c r="AS352" s="288">
        <v>0.18</v>
      </c>
      <c r="AT352" s="292"/>
      <c r="AU352" s="510">
        <v>0</v>
      </c>
      <c r="AV352" s="510">
        <v>0</v>
      </c>
      <c r="AW352" s="292"/>
      <c r="AX352" s="524">
        <v>0</v>
      </c>
      <c r="AY352" s="403">
        <v>0</v>
      </c>
      <c r="AZ352" s="426">
        <v>0</v>
      </c>
      <c r="BA352" s="426">
        <v>0</v>
      </c>
      <c r="BB352" s="426">
        <v>0</v>
      </c>
      <c r="BC352" s="426">
        <v>0</v>
      </c>
      <c r="BD352" s="426">
        <v>0</v>
      </c>
      <c r="BE352" s="426">
        <v>0</v>
      </c>
      <c r="BF352" s="426">
        <v>0</v>
      </c>
      <c r="BG352" s="426">
        <v>0</v>
      </c>
      <c r="BH352" s="426">
        <v>0</v>
      </c>
      <c r="BI352" s="494">
        <v>0</v>
      </c>
      <c r="BJ352" s="293">
        <v>2.71</v>
      </c>
      <c r="BK352" s="297">
        <v>9.411764705882364</v>
      </c>
      <c r="BL352" s="297">
        <v>13.33333333333333</v>
      </c>
      <c r="BM352" s="297">
        <v>316.6666666666667</v>
      </c>
      <c r="BN352" s="297">
        <v>0</v>
      </c>
      <c r="BO352" s="297">
        <v>0</v>
      </c>
      <c r="BP352" s="297">
        <v>0</v>
      </c>
      <c r="BQ352" s="615">
        <v>0</v>
      </c>
      <c r="BR352" s="299">
        <v>0</v>
      </c>
      <c r="BS352" s="299">
        <v>0</v>
      </c>
      <c r="BT352" s="299">
        <v>0</v>
      </c>
      <c r="BU352" s="299">
        <v>0</v>
      </c>
      <c r="BV352" s="299">
        <v>0</v>
      </c>
      <c r="BW352" s="299">
        <v>0</v>
      </c>
      <c r="BX352" s="299">
        <v>0</v>
      </c>
      <c r="BY352" s="299">
        <v>0</v>
      </c>
      <c r="BZ352" s="299">
        <v>0</v>
      </c>
      <c r="CA352" s="300">
        <v>0</v>
      </c>
      <c r="CB352" s="297">
        <v>19.96539792387543</v>
      </c>
      <c r="CC352" s="297">
        <v>74.26805422333213</v>
      </c>
      <c r="CD352" t="s" s="146">
        <v>188</v>
      </c>
      <c r="CE352" t="s" s="502">
        <v>143</v>
      </c>
      <c r="CF352" t="s" s="502">
        <v>143</v>
      </c>
      <c r="CG352" s="297">
        <v>56.37674464380348</v>
      </c>
      <c r="CH352" s="302">
        <v>1.023</v>
      </c>
      <c r="CI352" s="303">
        <v>1.0863237</v>
      </c>
      <c r="CJ352" s="304">
        <v>1.181159759010</v>
      </c>
      <c r="CK352" s="304">
        <v>1.284275005971573</v>
      </c>
      <c r="CL352" s="305">
        <v>1.396392213992891</v>
      </c>
      <c r="CM352" s="303">
        <v>5.971150678974464</v>
      </c>
      <c r="CN352" s="300">
        <v>12.94137555044314</v>
      </c>
      <c r="CO352" s="306">
        <v>0.54</v>
      </c>
      <c r="CP352" s="307">
        <v>24.8</v>
      </c>
      <c r="CQ352" s="308">
        <v>-7.2</v>
      </c>
      <c r="CR352" s="307">
        <v>2.1</v>
      </c>
      <c r="CS352" s="308">
        <v>4.1</v>
      </c>
    </row>
    <row r="353" ht="11.25" customHeight="1">
      <c r="A353" t="s" s="110">
        <v>1512</v>
      </c>
      <c r="B353" t="s" s="110">
        <v>1513</v>
      </c>
      <c r="C353" t="s" s="173">
        <v>128</v>
      </c>
      <c r="D353" s="174">
        <v>5</v>
      </c>
      <c r="E353" s="85">
        <v>756</v>
      </c>
      <c r="F353" t="s" s="118">
        <v>129</v>
      </c>
      <c r="G353" t="s" s="113">
        <v>129</v>
      </c>
      <c r="H353" s="547">
        <v>82</v>
      </c>
      <c r="I353" s="177">
        <v>2.098048780487805</v>
      </c>
      <c r="J353" s="311">
        <v>0.391</v>
      </c>
      <c r="K353" s="311">
        <v>0.4301</v>
      </c>
      <c r="L353" s="177">
        <v>9.999999999999986</v>
      </c>
      <c r="M353" s="179">
        <v>42816</v>
      </c>
      <c r="N353" s="179">
        <v>42819</v>
      </c>
      <c r="O353" s="179">
        <v>42835</v>
      </c>
      <c r="P353" t="s" s="173">
        <v>156</v>
      </c>
      <c r="Q353" s="397"/>
      <c r="R353" s="180">
        <v>1.7204</v>
      </c>
      <c r="S353" s="181">
        <v>31.22323049001815</v>
      </c>
      <c r="T353" s="182">
        <v>5.413081376781004</v>
      </c>
      <c r="U353" s="177">
        <v>14.88203266787659</v>
      </c>
      <c r="V353" s="183">
        <v>12</v>
      </c>
      <c r="W353" s="736">
        <v>5.51</v>
      </c>
      <c r="X353" t="s" s="549">
        <v>143</v>
      </c>
      <c r="Y353" s="737">
        <v>3.92</v>
      </c>
      <c r="Z353" s="738">
        <v>1.68</v>
      </c>
      <c r="AA353" t="s" s="336">
        <v>143</v>
      </c>
      <c r="AB353" t="s" s="332">
        <v>143</v>
      </c>
      <c r="AC353" t="s" s="336">
        <v>143</v>
      </c>
      <c r="AD353" t="s" s="335">
        <v>143</v>
      </c>
      <c r="AE353" t="s" s="335">
        <v>143</v>
      </c>
      <c r="AF353" s="190">
        <v>0</v>
      </c>
      <c r="AG353" s="739">
        <v>131</v>
      </c>
      <c r="AH353" t="s" s="335">
        <v>143</v>
      </c>
      <c r="AI353" t="s" s="335">
        <v>143</v>
      </c>
      <c r="AJ353" t="s" s="338">
        <v>143</v>
      </c>
      <c r="AK353" s="195">
        <v>0.6918467471934574</v>
      </c>
      <c r="AL353" s="196">
        <v>4.810109382430894</v>
      </c>
      <c r="AM353" s="196">
        <v>5.792967302205287</v>
      </c>
      <c r="AN353" s="196">
        <v>3.694109290047431</v>
      </c>
      <c r="AO353" s="197">
        <v>5.339490725414175</v>
      </c>
      <c r="AP353" s="194">
        <v>1.5427</v>
      </c>
      <c r="AQ353" s="194">
        <v>1.4719</v>
      </c>
      <c r="AR353" s="194">
        <v>1.4188</v>
      </c>
      <c r="AS353" s="194">
        <v>1.3029</v>
      </c>
      <c r="AT353" s="199"/>
      <c r="AU353" s="198">
        <v>1.2868</v>
      </c>
      <c r="AV353" s="198">
        <v>1.2868</v>
      </c>
      <c r="AW353" s="199"/>
      <c r="AX353" s="194">
        <v>1.2868</v>
      </c>
      <c r="AY353" s="201">
        <v>1.2805</v>
      </c>
      <c r="AZ353" s="202">
        <v>1.2329</v>
      </c>
      <c r="BA353" s="202">
        <v>1.0946</v>
      </c>
      <c r="BB353" s="202">
        <v>0.917</v>
      </c>
      <c r="BC353" s="202">
        <v>0.6929999999999999</v>
      </c>
      <c r="BD353" s="202">
        <v>0.43931</v>
      </c>
      <c r="BE353" s="202">
        <v>0.319</v>
      </c>
      <c r="BF353" s="202">
        <v>0.26693</v>
      </c>
      <c r="BG353" s="202">
        <v>0.23306</v>
      </c>
      <c r="BH353" s="202">
        <v>0.2248</v>
      </c>
      <c r="BI353" s="314">
        <v>0.13686</v>
      </c>
      <c r="BJ353" s="200">
        <v>16.43466</v>
      </c>
      <c r="BK353" s="205">
        <v>4.810109382430894</v>
      </c>
      <c r="BL353" s="205">
        <v>3.742599379757539</v>
      </c>
      <c r="BM353" s="205">
        <v>8.895540716862381</v>
      </c>
      <c r="BN353" s="205">
        <v>1.251165682312716</v>
      </c>
      <c r="BO353" s="205">
        <v>0</v>
      </c>
      <c r="BP353" s="205">
        <v>0</v>
      </c>
      <c r="BQ353" s="206">
        <v>0.4919953143303291</v>
      </c>
      <c r="BR353" s="207">
        <v>3.860815962365138</v>
      </c>
      <c r="BS353" s="207">
        <v>12.63475242097572</v>
      </c>
      <c r="BT353" s="207">
        <v>19.36750272628136</v>
      </c>
      <c r="BU353" s="207">
        <v>32.32323232323233</v>
      </c>
      <c r="BV353" s="207">
        <v>57.74737656779949</v>
      </c>
      <c r="BW353" s="207">
        <v>37.71473354231973</v>
      </c>
      <c r="BX353" s="207">
        <v>19.50698685048515</v>
      </c>
      <c r="BY353" s="207">
        <v>14.53273835063933</v>
      </c>
      <c r="BZ353" s="207">
        <v>3.674377224199277</v>
      </c>
      <c r="CA353" s="208">
        <v>64.25544351892447</v>
      </c>
      <c r="CB353" s="205">
        <v>16.75349235075976</v>
      </c>
      <c r="CC353" s="205">
        <v>19.45146571761732</v>
      </c>
      <c r="CD353" t="s" s="110">
        <v>132</v>
      </c>
      <c r="CE353" s="209">
        <v>-9.089874597341352</v>
      </c>
      <c r="CF353" s="209">
        <v>5.792158070535237</v>
      </c>
      <c r="CG353" s="205">
        <v>42.54781203425942</v>
      </c>
      <c r="CH353" s="315">
        <v>1.588981</v>
      </c>
      <c r="CI353" s="211">
        <v>1.63665043</v>
      </c>
      <c r="CJ353" s="212">
        <v>1.6857499429</v>
      </c>
      <c r="CK353" s="212">
        <v>1.736322441187</v>
      </c>
      <c r="CL353" s="210">
        <v>1.78841211442261</v>
      </c>
      <c r="CM353" s="211">
        <v>8.436115928509611</v>
      </c>
      <c r="CN353" s="208">
        <v>10.28794625428001</v>
      </c>
      <c r="CO353" t="s" s="335">
        <v>143</v>
      </c>
      <c r="CP353" t="s" s="531">
        <v>143</v>
      </c>
      <c r="CQ353" s="342">
        <v>0</v>
      </c>
      <c r="CR353" s="341">
        <v>6.9</v>
      </c>
      <c r="CS353" s="342">
        <v>7.2</v>
      </c>
    </row>
    <row r="354" ht="11.25" customHeight="1">
      <c r="A354" t="s" s="227">
        <v>750</v>
      </c>
      <c r="B354" t="s" s="116">
        <v>751</v>
      </c>
      <c r="C354" t="s" s="116">
        <v>297</v>
      </c>
      <c r="D354" s="218">
        <v>10</v>
      </c>
      <c r="E354" s="219">
        <v>328</v>
      </c>
      <c r="F354" t="s" s="220">
        <v>129</v>
      </c>
      <c r="G354" t="s" s="221">
        <v>129</v>
      </c>
      <c r="H354" s="493">
        <v>90.68000000000001</v>
      </c>
      <c r="I354" s="223">
        <v>0.176444640494045</v>
      </c>
      <c r="J354" s="224">
        <v>0.07199999999999999</v>
      </c>
      <c r="K354" s="224">
        <v>0.08</v>
      </c>
      <c r="L354" s="223">
        <v>11.11111111111112</v>
      </c>
      <c r="M354" s="226">
        <v>42916</v>
      </c>
      <c r="N354" s="226">
        <v>42921</v>
      </c>
      <c r="O354" s="226">
        <v>42935</v>
      </c>
      <c r="P354" t="s" s="227">
        <v>279</v>
      </c>
      <c r="Q354" t="s" s="227">
        <v>752</v>
      </c>
      <c r="R354" s="225">
        <v>0.16</v>
      </c>
      <c r="S354" s="228">
        <v>7.804878048780489</v>
      </c>
      <c r="T354" s="229">
        <v>267.7746452678556</v>
      </c>
      <c r="U354" s="223">
        <v>44.23414634146342</v>
      </c>
      <c r="V354" s="230">
        <v>10</v>
      </c>
      <c r="W354" s="222">
        <v>2.05</v>
      </c>
      <c r="X354" s="222">
        <v>3.78</v>
      </c>
      <c r="Y354" s="231">
        <v>4.78</v>
      </c>
      <c r="Z354" s="232">
        <v>6.88</v>
      </c>
      <c r="AA354" s="233">
        <v>17.1</v>
      </c>
      <c r="AB354" s="234">
        <v>16.5</v>
      </c>
      <c r="AC354" s="235">
        <v>12.46</v>
      </c>
      <c r="AD354" s="236">
        <v>15.9</v>
      </c>
      <c r="AE354" s="236">
        <v>11.71</v>
      </c>
      <c r="AF354" s="237">
        <v>12</v>
      </c>
      <c r="AG354" s="238">
        <v>7009</v>
      </c>
      <c r="AH354" s="239">
        <v>4.1</v>
      </c>
      <c r="AI354" s="240">
        <v>0.39</v>
      </c>
      <c r="AJ354" s="241">
        <v>1.326861849583163</v>
      </c>
      <c r="AK354" s="242">
        <v>1.135961058264844</v>
      </c>
      <c r="AL354" s="243">
        <v>28.57142857142854</v>
      </c>
      <c r="AM354" s="243">
        <v>17.134499842862</v>
      </c>
      <c r="AN354" s="243">
        <v>21.0971034083723</v>
      </c>
      <c r="AO354" s="244">
        <v>18.57203048896558</v>
      </c>
      <c r="AP354" s="241">
        <v>0.144</v>
      </c>
      <c r="AQ354" s="241">
        <v>0.112</v>
      </c>
      <c r="AR354" s="241">
        <v>0.096</v>
      </c>
      <c r="AS354" s="241">
        <v>0.0896</v>
      </c>
      <c r="AT354" s="245"/>
      <c r="AU354" s="241">
        <v>0.06912</v>
      </c>
      <c r="AV354" s="241">
        <v>0.055296</v>
      </c>
      <c r="AW354" s="245"/>
      <c r="AX354" s="246">
        <v>0.04423680000000001</v>
      </c>
      <c r="AY354" s="247">
        <v>0.0393216</v>
      </c>
      <c r="AZ354" s="248">
        <v>0.03276800000000001</v>
      </c>
      <c r="BA354" s="317">
        <v>0.02621440000000001</v>
      </c>
      <c r="BB354" s="248">
        <v>0.02621440000000001</v>
      </c>
      <c r="BC354" s="317">
        <v>0.016384</v>
      </c>
      <c r="BD354" s="248">
        <v>0.016384</v>
      </c>
      <c r="BE354" s="317">
        <v>0.0148864</v>
      </c>
      <c r="BF354" s="248">
        <v>0.0148864</v>
      </c>
      <c r="BG354" s="248">
        <v>0.0135424</v>
      </c>
      <c r="BH354" s="248">
        <v>0.012928</v>
      </c>
      <c r="BI354" s="249">
        <v>0.0123136</v>
      </c>
      <c r="BJ354" s="246">
        <v>0.8360959999999997</v>
      </c>
      <c r="BK354" s="250">
        <v>28.57142857142854</v>
      </c>
      <c r="BL354" s="250">
        <v>16.66666666666667</v>
      </c>
      <c r="BM354" s="250">
        <v>7.14285714285714</v>
      </c>
      <c r="BN354" s="250">
        <v>29.62962962962963</v>
      </c>
      <c r="BO354" s="250">
        <v>25</v>
      </c>
      <c r="BP354" s="250">
        <v>25</v>
      </c>
      <c r="BQ354" s="251">
        <v>12.5</v>
      </c>
      <c r="BR354" s="252">
        <v>20</v>
      </c>
      <c r="BS354" s="252">
        <v>25</v>
      </c>
      <c r="BT354" s="252">
        <v>0</v>
      </c>
      <c r="BU354" s="252">
        <v>60</v>
      </c>
      <c r="BV354" s="252">
        <v>0</v>
      </c>
      <c r="BW354" s="252">
        <v>10.06018916595015</v>
      </c>
      <c r="BX354" s="252">
        <v>0</v>
      </c>
      <c r="BY354" s="252">
        <v>9.924385633270315</v>
      </c>
      <c r="BZ354" s="252">
        <v>4.752475247524734</v>
      </c>
      <c r="CA354" s="253">
        <v>4.989604989605012</v>
      </c>
      <c r="CB354" s="250">
        <v>16.42571982629013</v>
      </c>
      <c r="CC354" s="250">
        <v>14.78234253291094</v>
      </c>
      <c r="CD354" t="s" s="116">
        <v>137</v>
      </c>
      <c r="CE354" s="254">
        <v>-22.96059829259708</v>
      </c>
      <c r="CF354" s="254">
        <v>21.27354804886634</v>
      </c>
      <c r="CG354" s="250">
        <v>71.15609756097561</v>
      </c>
      <c r="CH354" s="255">
        <v>0.1584</v>
      </c>
      <c r="CI354" s="256">
        <v>0.17424</v>
      </c>
      <c r="CJ354" s="257">
        <v>0.1916640000000001</v>
      </c>
      <c r="CK354" s="257">
        <v>0.2108304000000001</v>
      </c>
      <c r="CL354" s="258">
        <v>0.2319134400000001</v>
      </c>
      <c r="CM354" s="256">
        <v>0.9670478400000003</v>
      </c>
      <c r="CN354" s="253">
        <v>1.066440052933392</v>
      </c>
      <c r="CO354" s="259">
        <v>0.73</v>
      </c>
      <c r="CP354" s="260">
        <v>70.8</v>
      </c>
      <c r="CQ354" s="261">
        <v>-2.5</v>
      </c>
      <c r="CR354" s="260">
        <v>3.4</v>
      </c>
      <c r="CS354" s="261">
        <v>19.9</v>
      </c>
    </row>
    <row r="355" ht="11.25" customHeight="1">
      <c r="A355" t="s" s="116">
        <v>308</v>
      </c>
      <c r="B355" t="s" s="116">
        <v>309</v>
      </c>
      <c r="C355" t="s" s="116">
        <v>220</v>
      </c>
      <c r="D355" s="218">
        <v>45</v>
      </c>
      <c r="E355" s="219">
        <v>41</v>
      </c>
      <c r="F355" t="s" s="220">
        <v>129</v>
      </c>
      <c r="G355" t="s" s="221">
        <v>129</v>
      </c>
      <c r="H355" s="222">
        <v>54.31</v>
      </c>
      <c r="I355" s="223">
        <v>5.155588289449456</v>
      </c>
      <c r="J355" s="224">
        <v>0.6875</v>
      </c>
      <c r="K355" s="224">
        <v>0.7</v>
      </c>
      <c r="L355" s="225">
        <v>1.818181818181808</v>
      </c>
      <c r="M355" s="327">
        <v>42593</v>
      </c>
      <c r="N355" s="327">
        <v>42597</v>
      </c>
      <c r="O355" s="327">
        <v>42614</v>
      </c>
      <c r="P355" t="s" s="227">
        <v>147</v>
      </c>
      <c r="Q355" t="s" s="353">
        <v>310</v>
      </c>
      <c r="R355" s="225">
        <v>2.8</v>
      </c>
      <c r="S355" t="s" s="400">
        <v>143</v>
      </c>
      <c r="T355" t="s" s="361">
        <v>143</v>
      </c>
      <c r="U355" t="s" s="265">
        <v>143</v>
      </c>
      <c r="V355" s="230">
        <v>9</v>
      </c>
      <c r="W355" s="222">
        <v>-1.67</v>
      </c>
      <c r="X355" t="s" s="399">
        <v>143</v>
      </c>
      <c r="Y355" s="231">
        <v>3.63</v>
      </c>
      <c r="Z355" s="232">
        <v>1.39</v>
      </c>
      <c r="AA355" s="233">
        <v>-4.1</v>
      </c>
      <c r="AB355" s="234">
        <v>-113.2</v>
      </c>
      <c r="AC355" s="235">
        <v>54.1</v>
      </c>
      <c r="AD355" s="236">
        <v>-16.3</v>
      </c>
      <c r="AE355" s="236">
        <v>12</v>
      </c>
      <c r="AF355" s="237">
        <v>27</v>
      </c>
      <c r="AG355" s="238">
        <v>5821</v>
      </c>
      <c r="AH355" s="239">
        <v>0.2</v>
      </c>
      <c r="AI355" s="240">
        <v>0</v>
      </c>
      <c r="AJ355" t="s" s="265">
        <v>143</v>
      </c>
      <c r="AK355" s="242">
        <v>1.893677242926153</v>
      </c>
      <c r="AL355" s="243">
        <v>0.9090909090909038</v>
      </c>
      <c r="AM355" s="243">
        <v>28.75770042716685</v>
      </c>
      <c r="AN355" s="243">
        <v>60.56760438725259</v>
      </c>
      <c r="AO355" s="244">
        <v>31.98412222225482</v>
      </c>
      <c r="AP355" s="241">
        <v>2.775</v>
      </c>
      <c r="AQ355" s="321">
        <v>2.75</v>
      </c>
      <c r="AR355" s="241">
        <v>2.625</v>
      </c>
      <c r="AS355" s="241">
        <v>1.3</v>
      </c>
      <c r="AT355" s="245"/>
      <c r="AU355" s="241">
        <v>0.28</v>
      </c>
      <c r="AV355" s="241">
        <v>0.26</v>
      </c>
      <c r="AW355" s="245"/>
      <c r="AX355" s="246">
        <v>0.22</v>
      </c>
      <c r="AY355" s="394">
        <v>0.2</v>
      </c>
      <c r="AZ355" s="248">
        <v>0.19</v>
      </c>
      <c r="BA355" s="317">
        <v>0.18</v>
      </c>
      <c r="BB355" s="248">
        <v>0.173</v>
      </c>
      <c r="BC355" s="317">
        <v>0.166</v>
      </c>
      <c r="BD355" s="248">
        <v>0.163</v>
      </c>
      <c r="BE355" s="317">
        <v>0.16</v>
      </c>
      <c r="BF355" s="248">
        <v>0.155</v>
      </c>
      <c r="BG355" s="317">
        <v>0.15</v>
      </c>
      <c r="BH355" s="248">
        <v>0.145</v>
      </c>
      <c r="BI355" s="401">
        <v>0.14</v>
      </c>
      <c r="BJ355" s="246">
        <v>12.032</v>
      </c>
      <c r="BK355" s="250">
        <v>0.9090909090909038</v>
      </c>
      <c r="BL355" s="250">
        <v>4.761904761904767</v>
      </c>
      <c r="BM355" s="250">
        <v>101.9230769230769</v>
      </c>
      <c r="BN355" s="250">
        <v>364.2857142857142</v>
      </c>
      <c r="BO355" s="250">
        <v>7.692307692307709</v>
      </c>
      <c r="BP355" s="250">
        <v>18.18181818181819</v>
      </c>
      <c r="BQ355" s="251">
        <v>9.999999999999986</v>
      </c>
      <c r="BR355" s="252">
        <v>5.263157894736836</v>
      </c>
      <c r="BS355" s="252">
        <v>5.555555555555558</v>
      </c>
      <c r="BT355" s="252">
        <v>4.046242774566489</v>
      </c>
      <c r="BU355" s="252">
        <v>4.216867469879504</v>
      </c>
      <c r="BV355" s="252">
        <v>1.840490797546024</v>
      </c>
      <c r="BW355" s="252">
        <v>1.875</v>
      </c>
      <c r="BX355" s="252">
        <v>3.2258064516129</v>
      </c>
      <c r="BY355" s="252">
        <v>3.333333333333344</v>
      </c>
      <c r="BZ355" s="252">
        <v>3.448275862068972</v>
      </c>
      <c r="CA355" s="253">
        <v>3.571428571428559</v>
      </c>
      <c r="CB355" s="250">
        <v>32.00765126262594</v>
      </c>
      <c r="CC355" s="250">
        <v>86.20601409519006</v>
      </c>
      <c r="CD355" t="s" s="116">
        <v>222</v>
      </c>
      <c r="CE355" t="s" s="402">
        <v>143</v>
      </c>
      <c r="CF355" s="254">
        <v>65.72319267670206</v>
      </c>
      <c r="CG355" s="250">
        <v>54.13363636363636</v>
      </c>
      <c r="CH355" s="255">
        <v>2.80275</v>
      </c>
      <c r="CI355" s="256">
        <v>3.083025</v>
      </c>
      <c r="CJ355" s="257">
        <v>3.3913275</v>
      </c>
      <c r="CK355" s="257">
        <v>3.730460250000001</v>
      </c>
      <c r="CL355" s="258">
        <v>4.103506275000002</v>
      </c>
      <c r="CM355" s="256">
        <v>17.111069025</v>
      </c>
      <c r="CN355" s="253">
        <v>31.50629538758977</v>
      </c>
      <c r="CO355" s="259">
        <v>1.25</v>
      </c>
      <c r="CP355" s="260">
        <v>28.8</v>
      </c>
      <c r="CQ355" s="261">
        <v>-36.7</v>
      </c>
      <c r="CR355" s="262">
        <v>10.1</v>
      </c>
      <c r="CS355" s="263">
        <v>-6.4</v>
      </c>
    </row>
    <row r="356" ht="11.25" customHeight="1">
      <c r="A356" t="s" s="227">
        <v>1514</v>
      </c>
      <c r="B356" t="s" s="116">
        <v>1515</v>
      </c>
      <c r="C356" t="s" s="227">
        <v>128</v>
      </c>
      <c r="D356" s="218">
        <v>5</v>
      </c>
      <c r="E356" s="85">
        <v>725</v>
      </c>
      <c r="F356" t="s" s="220">
        <v>129</v>
      </c>
      <c r="G356" t="s" s="221">
        <v>129</v>
      </c>
      <c r="H356" s="493">
        <v>15.38</v>
      </c>
      <c r="I356" s="223">
        <v>2.600780234070221</v>
      </c>
      <c r="J356" s="224">
        <v>0.09</v>
      </c>
      <c r="K356" s="224">
        <v>0.1</v>
      </c>
      <c r="L356" s="223">
        <v>11.11111111111112</v>
      </c>
      <c r="M356" s="226">
        <v>42774</v>
      </c>
      <c r="N356" s="226">
        <v>42776</v>
      </c>
      <c r="O356" s="226">
        <v>42790</v>
      </c>
      <c r="P356" t="s" s="227">
        <v>788</v>
      </c>
      <c r="Q356" s="316"/>
      <c r="R356" s="225">
        <v>0.4</v>
      </c>
      <c r="S356" s="228">
        <v>51.94805194805195</v>
      </c>
      <c r="T356" s="229">
        <v>39.11366515411716</v>
      </c>
      <c r="U356" s="223">
        <v>19.97402597402597</v>
      </c>
      <c r="V356" s="230">
        <v>12</v>
      </c>
      <c r="W356" s="222">
        <v>0.77</v>
      </c>
      <c r="X356" s="222">
        <v>1.99</v>
      </c>
      <c r="Y356" s="231">
        <v>5.48</v>
      </c>
      <c r="Z356" s="232">
        <v>2.18</v>
      </c>
      <c r="AA356" s="233">
        <v>9.800000000000001</v>
      </c>
      <c r="AB356" s="234">
        <v>50</v>
      </c>
      <c r="AC356" s="235">
        <v>15.38</v>
      </c>
      <c r="AD356" s="236">
        <v>20.4</v>
      </c>
      <c r="AE356" s="236">
        <v>10</v>
      </c>
      <c r="AF356" s="237">
        <v>5</v>
      </c>
      <c r="AG356" s="238">
        <v>564</v>
      </c>
      <c r="AH356" s="239">
        <v>3.7</v>
      </c>
      <c r="AI356" s="240">
        <v>0.15</v>
      </c>
      <c r="AJ356" t="s" s="265">
        <v>143</v>
      </c>
      <c r="AK356" t="s" s="265">
        <v>143</v>
      </c>
      <c r="AL356" s="243">
        <v>12.5</v>
      </c>
      <c r="AM356" s="243">
        <v>81.71205928321396</v>
      </c>
      <c r="AN356" t="s" s="265">
        <v>143</v>
      </c>
      <c r="AO356" s="244">
        <v>6.05404816140187</v>
      </c>
      <c r="AP356" s="241">
        <v>0.36</v>
      </c>
      <c r="AQ356" s="241">
        <v>0.32</v>
      </c>
      <c r="AR356" s="241">
        <v>0.18</v>
      </c>
      <c r="AS356" s="241">
        <v>0.06</v>
      </c>
      <c r="AT356" s="245"/>
      <c r="AU356" s="321">
        <v>0</v>
      </c>
      <c r="AV356" s="321">
        <v>0</v>
      </c>
      <c r="AW356" s="245"/>
      <c r="AX356" s="583">
        <v>0</v>
      </c>
      <c r="AY356" s="394">
        <v>0.02</v>
      </c>
      <c r="AZ356" s="248">
        <v>0.32</v>
      </c>
      <c r="BA356" s="248">
        <v>0.26</v>
      </c>
      <c r="BB356" s="248">
        <v>0.2</v>
      </c>
      <c r="BC356" s="248">
        <v>0.001</v>
      </c>
      <c r="BD356" s="317">
        <v>0</v>
      </c>
      <c r="BE356" s="317">
        <v>0</v>
      </c>
      <c r="BF356" s="317">
        <v>0</v>
      </c>
      <c r="BG356" s="317">
        <v>0</v>
      </c>
      <c r="BH356" s="317">
        <v>0</v>
      </c>
      <c r="BI356" s="401">
        <v>0</v>
      </c>
      <c r="BJ356" s="246">
        <v>1.721</v>
      </c>
      <c r="BK356" s="250">
        <v>12.5</v>
      </c>
      <c r="BL356" s="250">
        <v>77.77777777777779</v>
      </c>
      <c r="BM356" s="250">
        <v>200</v>
      </c>
      <c r="BN356" s="250">
        <v>0</v>
      </c>
      <c r="BO356" s="250">
        <v>0</v>
      </c>
      <c r="BP356" s="250">
        <v>0</v>
      </c>
      <c r="BQ356" s="251">
        <v>0</v>
      </c>
      <c r="BR356" s="252">
        <v>0</v>
      </c>
      <c r="BS356" s="252">
        <v>23.07692307692308</v>
      </c>
      <c r="BT356" s="252">
        <v>30</v>
      </c>
      <c r="BU356" s="662">
        <v>19900</v>
      </c>
      <c r="BV356" s="252">
        <v>0</v>
      </c>
      <c r="BW356" s="252">
        <v>0</v>
      </c>
      <c r="BX356" s="252">
        <v>0</v>
      </c>
      <c r="BY356" s="252">
        <v>0</v>
      </c>
      <c r="BZ356" s="252">
        <v>0</v>
      </c>
      <c r="CA356" s="253">
        <v>0</v>
      </c>
      <c r="CB356" s="580">
        <v>1190.785570638512</v>
      </c>
      <c r="CC356" s="580">
        <v>4677.556825183796</v>
      </c>
      <c r="CD356" t="s" s="116">
        <v>132</v>
      </c>
      <c r="CE356" t="s" s="402">
        <v>143</v>
      </c>
      <c r="CF356" t="s" s="402">
        <v>143</v>
      </c>
      <c r="CG356" s="250">
        <v>60.41481628849314</v>
      </c>
      <c r="CH356" s="255">
        <v>0.396</v>
      </c>
      <c r="CI356" s="256">
        <v>0.4356</v>
      </c>
      <c r="CJ356" s="257">
        <v>0.4791600000000001</v>
      </c>
      <c r="CK356" s="257">
        <v>0.5270760000000001</v>
      </c>
      <c r="CL356" s="258">
        <v>0.5797836000000002</v>
      </c>
      <c r="CM356" s="256">
        <v>2.417619600000001</v>
      </c>
      <c r="CN356" s="253">
        <v>15.71924317295189</v>
      </c>
      <c r="CO356" s="259">
        <v>0.46</v>
      </c>
      <c r="CP356" s="260">
        <v>50.3</v>
      </c>
      <c r="CQ356" s="261">
        <v>0.5</v>
      </c>
      <c r="CR356" s="260">
        <v>9.6</v>
      </c>
      <c r="CS356" s="261">
        <v>10.4</v>
      </c>
    </row>
    <row r="357" ht="11.25" customHeight="1">
      <c r="A357" t="s" s="146">
        <v>1516</v>
      </c>
      <c r="B357" t="s" s="146">
        <v>1517</v>
      </c>
      <c r="C357" t="s" s="273">
        <v>128</v>
      </c>
      <c r="D357" s="267">
        <v>7</v>
      </c>
      <c r="E357" s="85">
        <v>508</v>
      </c>
      <c r="F357" t="s" s="151">
        <v>129</v>
      </c>
      <c r="G357" t="s" s="152">
        <v>129</v>
      </c>
      <c r="H357" s="496">
        <v>30.5</v>
      </c>
      <c r="I357" s="269">
        <v>1.704918032786885</v>
      </c>
      <c r="J357" s="270">
        <v>0.12</v>
      </c>
      <c r="K357" s="270">
        <v>0.13</v>
      </c>
      <c r="L357" s="269">
        <v>8.333333333333348</v>
      </c>
      <c r="M357" s="272">
        <v>42863</v>
      </c>
      <c r="N357" s="272">
        <v>42865</v>
      </c>
      <c r="O357" s="272">
        <v>42879</v>
      </c>
      <c r="P357" t="s" s="273">
        <v>788</v>
      </c>
      <c r="Q357" t="s" s="658">
        <v>1518</v>
      </c>
      <c r="R357" s="271">
        <v>0.52</v>
      </c>
      <c r="S357" s="275">
        <v>37.14285714285715</v>
      </c>
      <c r="T357" s="276">
        <v>31.6500893723435</v>
      </c>
      <c r="U357" s="269">
        <v>21.78571428571429</v>
      </c>
      <c r="V357" s="277">
        <v>12</v>
      </c>
      <c r="W357" s="268">
        <v>1.4</v>
      </c>
      <c r="X357" s="268">
        <v>2.17</v>
      </c>
      <c r="Y357" s="278">
        <v>6.34</v>
      </c>
      <c r="Z357" s="279">
        <v>1.79</v>
      </c>
      <c r="AA357" t="s" s="538">
        <v>143</v>
      </c>
      <c r="AB357" s="281">
        <v>4.2</v>
      </c>
      <c r="AC357" s="282">
        <v>12.26</v>
      </c>
      <c r="AD357" s="283">
        <v>25.6</v>
      </c>
      <c r="AE357" s="283">
        <v>10</v>
      </c>
      <c r="AF357" s="284">
        <v>6</v>
      </c>
      <c r="AG357" s="285">
        <v>891</v>
      </c>
      <c r="AH357" s="286">
        <v>2.3</v>
      </c>
      <c r="AI357" s="287">
        <v>0.04</v>
      </c>
      <c r="AJ357" s="288">
        <v>1.144907795029737</v>
      </c>
      <c r="AK357" t="s" s="368">
        <v>143</v>
      </c>
      <c r="AL357" s="290">
        <v>9.302325581395344</v>
      </c>
      <c r="AM357" s="290">
        <v>13.6708985944086</v>
      </c>
      <c r="AN357" s="290">
        <v>29.30963955276127</v>
      </c>
      <c r="AO357" s="291">
        <v>-5.060470161726993</v>
      </c>
      <c r="AP357" s="288">
        <v>0.47</v>
      </c>
      <c r="AQ357" s="288">
        <v>0.43</v>
      </c>
      <c r="AR357" s="288">
        <v>0.34</v>
      </c>
      <c r="AS357" s="510">
        <v>0.32</v>
      </c>
      <c r="AT357" s="292"/>
      <c r="AU357" s="288">
        <v>0.3</v>
      </c>
      <c r="AV357" s="288">
        <v>0.13</v>
      </c>
      <c r="AW357" s="292"/>
      <c r="AX357" s="524">
        <v>0</v>
      </c>
      <c r="AY357" s="403">
        <v>0.1</v>
      </c>
      <c r="AZ357" s="426">
        <v>0.77</v>
      </c>
      <c r="BA357" s="295">
        <v>0.84</v>
      </c>
      <c r="BB357" s="295">
        <v>0.79</v>
      </c>
      <c r="BC357" s="295">
        <v>0.71</v>
      </c>
      <c r="BD357" s="295">
        <v>0.63</v>
      </c>
      <c r="BE357" s="295">
        <v>0.55</v>
      </c>
      <c r="BF357" s="295">
        <v>0.47</v>
      </c>
      <c r="BG357" s="295">
        <v>0.39</v>
      </c>
      <c r="BH357" s="295">
        <v>0.305</v>
      </c>
      <c r="BI357" s="494">
        <v>0.28</v>
      </c>
      <c r="BJ357" s="293">
        <v>7.825</v>
      </c>
      <c r="BK357" s="297">
        <v>9.302325581395344</v>
      </c>
      <c r="BL357" s="297">
        <v>26.47058823529411</v>
      </c>
      <c r="BM357" s="297">
        <v>6.25</v>
      </c>
      <c r="BN357" s="297">
        <v>6.666666666666665</v>
      </c>
      <c r="BO357" s="297">
        <v>130.7692307692307</v>
      </c>
      <c r="BP357" s="297">
        <v>0</v>
      </c>
      <c r="BQ357" s="298">
        <v>0</v>
      </c>
      <c r="BR357" s="299">
        <v>0</v>
      </c>
      <c r="BS357" s="299">
        <v>0</v>
      </c>
      <c r="BT357" s="299">
        <v>6.329113924050622</v>
      </c>
      <c r="BU357" s="299">
        <v>11.26760563380282</v>
      </c>
      <c r="BV357" s="299">
        <v>12.6984126984127</v>
      </c>
      <c r="BW357" s="299">
        <v>14.54545454545453</v>
      </c>
      <c r="BX357" s="299">
        <v>17.02127659574471</v>
      </c>
      <c r="BY357" s="299">
        <v>20.51282051282051</v>
      </c>
      <c r="BZ357" s="299">
        <v>27.8688524590164</v>
      </c>
      <c r="CA357" s="300">
        <v>8.92857142857142</v>
      </c>
      <c r="CB357" s="297">
        <v>17.56652465002709</v>
      </c>
      <c r="CC357" s="297">
        <v>29.53775759406589</v>
      </c>
      <c r="CD357" t="s" s="146">
        <v>132</v>
      </c>
      <c r="CE357" s="301">
        <v>9.228843299833866</v>
      </c>
      <c r="CF357" s="301">
        <v>31.01455758554815</v>
      </c>
      <c r="CG357" s="297">
        <v>62.2849723145072</v>
      </c>
      <c r="CH357" s="302">
        <v>0.48974</v>
      </c>
      <c r="CI357" s="303">
        <v>0.538714</v>
      </c>
      <c r="CJ357" s="304">
        <v>0.5925854</v>
      </c>
      <c r="CK357" s="304">
        <v>0.6518439400000001</v>
      </c>
      <c r="CL357" s="305">
        <v>0.7170283340000002</v>
      </c>
      <c r="CM357" s="303">
        <v>2.989911674</v>
      </c>
      <c r="CN357" s="300">
        <v>9.802989095081967</v>
      </c>
      <c r="CO357" s="306">
        <v>0.45</v>
      </c>
      <c r="CP357" s="307">
        <v>71.8</v>
      </c>
      <c r="CQ357" s="308">
        <v>-2.4</v>
      </c>
      <c r="CR357" s="307">
        <v>7.5</v>
      </c>
      <c r="CS357" s="308">
        <v>16.8</v>
      </c>
    </row>
    <row r="358" ht="11.25" customHeight="1">
      <c r="A358" t="s" s="173">
        <v>1519</v>
      </c>
      <c r="B358" t="s" s="110">
        <v>1520</v>
      </c>
      <c r="C358" t="s" s="110">
        <v>818</v>
      </c>
      <c r="D358" s="174">
        <v>6</v>
      </c>
      <c r="E358" s="85">
        <v>687</v>
      </c>
      <c r="F358" t="s" s="118">
        <v>129</v>
      </c>
      <c r="G358" t="s" s="113">
        <v>129</v>
      </c>
      <c r="H358" s="176">
        <v>33.6</v>
      </c>
      <c r="I358" s="177">
        <v>2.142857142857142</v>
      </c>
      <c r="J358" s="311">
        <v>0.17</v>
      </c>
      <c r="K358" s="311">
        <v>0.18</v>
      </c>
      <c r="L358" s="180">
        <v>5.88235294117645</v>
      </c>
      <c r="M358" s="179">
        <v>42978</v>
      </c>
      <c r="N358" s="179">
        <v>42980</v>
      </c>
      <c r="O358" s="179">
        <v>43023</v>
      </c>
      <c r="P358" t="s" s="173">
        <v>603</v>
      </c>
      <c r="Q358" s="84"/>
      <c r="R358" s="180">
        <v>0.72</v>
      </c>
      <c r="S358" s="181">
        <v>36.18090452261307</v>
      </c>
      <c r="T358" s="182">
        <v>57.3652410651011</v>
      </c>
      <c r="U358" s="177">
        <v>16.88442211055277</v>
      </c>
      <c r="V358" s="183">
        <v>5</v>
      </c>
      <c r="W358" s="176">
        <v>1.99</v>
      </c>
      <c r="X358" t="s" s="369">
        <v>143</v>
      </c>
      <c r="Y358" s="184">
        <v>0.89</v>
      </c>
      <c r="Z358" s="185">
        <v>3.3</v>
      </c>
      <c r="AA358" s="186">
        <v>20.6</v>
      </c>
      <c r="AB358" s="187">
        <v>-9.4</v>
      </c>
      <c r="AC358" s="188">
        <v>12.24</v>
      </c>
      <c r="AD358" s="189">
        <v>9.699999999999999</v>
      </c>
      <c r="AE358" t="s" s="392">
        <v>143</v>
      </c>
      <c r="AF358" s="190">
        <v>2</v>
      </c>
      <c r="AG358" s="191">
        <v>2018</v>
      </c>
      <c r="AH358" s="192">
        <v>0.5</v>
      </c>
      <c r="AI358" s="193">
        <v>0.34</v>
      </c>
      <c r="AJ358" s="194">
        <v>4.887549713353228</v>
      </c>
      <c r="AK358" s="195">
        <v>6.81065598708625</v>
      </c>
      <c r="AL358" s="196">
        <v>7.92951541850222</v>
      </c>
      <c r="AM358" s="196">
        <v>8.843916663480456</v>
      </c>
      <c r="AN358" s="196">
        <v>47.40923221952631</v>
      </c>
      <c r="AO358" s="197">
        <v>6.961037572506878</v>
      </c>
      <c r="AP358" s="194">
        <v>0.6125</v>
      </c>
      <c r="AQ358" s="194">
        <v>0.5675</v>
      </c>
      <c r="AR358" s="194">
        <v>0.545</v>
      </c>
      <c r="AS358" s="194">
        <v>0.475</v>
      </c>
      <c r="AT358" s="199"/>
      <c r="AU358" s="194">
        <v>0.156</v>
      </c>
      <c r="AV358" s="198">
        <v>0.08799999999999999</v>
      </c>
      <c r="AW358" s="199"/>
      <c r="AX358" s="398">
        <v>0.08799999999999999</v>
      </c>
      <c r="AY358" s="370">
        <v>0.22</v>
      </c>
      <c r="AZ358" s="202">
        <v>0.352</v>
      </c>
      <c r="BA358" s="202">
        <v>0.336</v>
      </c>
      <c r="BB358" s="202">
        <v>0.3125</v>
      </c>
      <c r="BC358" s="202">
        <v>0.29</v>
      </c>
      <c r="BD358" s="202">
        <v>0.2175</v>
      </c>
      <c r="BE358" s="203">
        <v>0.1445</v>
      </c>
      <c r="BF358" s="203">
        <v>0.1448</v>
      </c>
      <c r="BG358" s="203">
        <v>0.1448</v>
      </c>
      <c r="BH358" s="203">
        <v>0.1448</v>
      </c>
      <c r="BI358" s="204">
        <v>0.1448</v>
      </c>
      <c r="BJ358" s="200">
        <v>4.983700000000001</v>
      </c>
      <c r="BK358" s="205">
        <v>7.92951541850222</v>
      </c>
      <c r="BL358" s="205">
        <v>4.128440366972463</v>
      </c>
      <c r="BM358" s="205">
        <v>14.73684210526318</v>
      </c>
      <c r="BN358" s="205">
        <v>204.4871794871795</v>
      </c>
      <c r="BO358" s="205">
        <v>77.27272727272729</v>
      </c>
      <c r="BP358" s="205">
        <v>0</v>
      </c>
      <c r="BQ358" s="206">
        <v>-60</v>
      </c>
      <c r="BR358" s="207">
        <v>-37.5</v>
      </c>
      <c r="BS358" s="207">
        <v>4.761904761904745</v>
      </c>
      <c r="BT358" s="207">
        <v>7.520000000000016</v>
      </c>
      <c r="BU358" s="207">
        <v>7.758620689655182</v>
      </c>
      <c r="BV358" s="207">
        <v>33.33333333333333</v>
      </c>
      <c r="BW358" s="207">
        <v>50.51903114186853</v>
      </c>
      <c r="BX358" s="207">
        <v>-0.2071823204420009</v>
      </c>
      <c r="BY358" s="207">
        <v>0</v>
      </c>
      <c r="BZ358" s="207">
        <v>0</v>
      </c>
      <c r="CA358" s="208">
        <v>0</v>
      </c>
      <c r="CB358" s="205">
        <v>18.5141418974685</v>
      </c>
      <c r="CC358" s="205">
        <v>54.80716297452312</v>
      </c>
      <c r="CD358" t="s" s="110">
        <v>302</v>
      </c>
      <c r="CE358" s="209">
        <v>32.66766725183069</v>
      </c>
      <c r="CF358" s="209">
        <v>49.55208936238346</v>
      </c>
      <c r="CG358" s="205">
        <v>55.24187863451642</v>
      </c>
      <c r="CH358" s="315">
        <v>0.6186250000000001</v>
      </c>
      <c r="CI358" s="211">
        <v>0.6804875000000001</v>
      </c>
      <c r="CJ358" s="212">
        <v>0.7009021250000002</v>
      </c>
      <c r="CK358" s="212">
        <v>0.7219291887500002</v>
      </c>
      <c r="CL358" s="210">
        <v>0.7435870644125002</v>
      </c>
      <c r="CM358" s="211">
        <v>3.465530878162501</v>
      </c>
      <c r="CN358" s="208">
        <v>10.31407999453125</v>
      </c>
      <c r="CO358" s="213">
        <v>1.47</v>
      </c>
      <c r="CP358" s="214">
        <v>24.3</v>
      </c>
      <c r="CQ358" s="215">
        <v>-9.199999999999999</v>
      </c>
      <c r="CR358" s="216">
        <v>-3</v>
      </c>
      <c r="CS358" s="217">
        <v>3.3</v>
      </c>
    </row>
    <row r="359" ht="11.25" customHeight="1">
      <c r="A359" t="s" s="116">
        <v>1521</v>
      </c>
      <c r="B359" t="s" s="116">
        <v>1522</v>
      </c>
      <c r="C359" t="s" s="227">
        <v>441</v>
      </c>
      <c r="D359" s="218">
        <v>8</v>
      </c>
      <c r="E359" s="85">
        <v>406</v>
      </c>
      <c r="F359" t="s" s="220">
        <v>141</v>
      </c>
      <c r="G359" t="s" s="221">
        <v>141</v>
      </c>
      <c r="H359" s="493">
        <v>106.18</v>
      </c>
      <c r="I359" s="223">
        <v>2.471275193068375</v>
      </c>
      <c r="J359" s="224">
        <v>0.618</v>
      </c>
      <c r="K359" s="224">
        <v>0.656</v>
      </c>
      <c r="L359" s="223">
        <v>6.148867313915862</v>
      </c>
      <c r="M359" s="226">
        <v>42970</v>
      </c>
      <c r="N359" s="226">
        <v>42972</v>
      </c>
      <c r="O359" s="226">
        <v>42993</v>
      </c>
      <c r="P359" t="s" s="227">
        <v>182</v>
      </c>
      <c r="Q359" s="506"/>
      <c r="R359" s="225">
        <v>2.624</v>
      </c>
      <c r="S359" s="228">
        <v>85.1948051948052</v>
      </c>
      <c r="T359" s="229">
        <v>536.9623075512249</v>
      </c>
      <c r="U359" s="223">
        <v>34.47402597402598</v>
      </c>
      <c r="V359" s="230">
        <v>12</v>
      </c>
      <c r="W359" s="222">
        <v>3.08</v>
      </c>
      <c r="X359" s="222">
        <v>4.07</v>
      </c>
      <c r="Y359" s="231">
        <v>2.95</v>
      </c>
      <c r="Z359" s="232">
        <v>26.48</v>
      </c>
      <c r="AA359" s="233">
        <v>73.09999999999999</v>
      </c>
      <c r="AB359" s="234">
        <v>43.9</v>
      </c>
      <c r="AC359" s="235">
        <v>8.470000000000001</v>
      </c>
      <c r="AD359" s="236">
        <v>4.1</v>
      </c>
      <c r="AE359" s="236">
        <v>8.49</v>
      </c>
      <c r="AF359" s="237">
        <v>16</v>
      </c>
      <c r="AG359" s="238">
        <v>22296</v>
      </c>
      <c r="AH359" s="626">
        <v>5.9</v>
      </c>
      <c r="AI359" s="240">
        <v>3.47</v>
      </c>
      <c r="AJ359" s="241">
        <v>2.85902951505479</v>
      </c>
      <c r="AK359" s="242">
        <v>1.326582912530469</v>
      </c>
      <c r="AL359" s="243">
        <v>7.423971377459759</v>
      </c>
      <c r="AM359" s="243">
        <v>9.89167913085025</v>
      </c>
      <c r="AN359" s="243">
        <v>11.72202101172464</v>
      </c>
      <c r="AO359" s="244">
        <v>8.836252073656503</v>
      </c>
      <c r="AP359" s="241">
        <v>2.402</v>
      </c>
      <c r="AQ359" s="241">
        <v>2.236</v>
      </c>
      <c r="AR359" s="241">
        <v>2.04</v>
      </c>
      <c r="AS359" s="241">
        <v>1.81</v>
      </c>
      <c r="AT359" s="245"/>
      <c r="AU359" s="241">
        <v>1.56</v>
      </c>
      <c r="AV359" s="241">
        <v>1.38</v>
      </c>
      <c r="AW359" s="245"/>
      <c r="AX359" s="246">
        <v>1.28</v>
      </c>
      <c r="AY359" s="394">
        <v>1.19</v>
      </c>
      <c r="AZ359" s="248">
        <v>1.19</v>
      </c>
      <c r="BA359" s="248">
        <v>1.135</v>
      </c>
      <c r="BB359" s="248">
        <v>1.03</v>
      </c>
      <c r="BC359" s="248">
        <v>0.93</v>
      </c>
      <c r="BD359" s="248">
        <v>0.835</v>
      </c>
      <c r="BE359" s="248">
        <v>0.7226</v>
      </c>
      <c r="BF359" s="248">
        <v>0.6302</v>
      </c>
      <c r="BG359" s="248">
        <v>0.5826</v>
      </c>
      <c r="BH359" s="248">
        <v>0.54</v>
      </c>
      <c r="BI359" s="249">
        <v>0.5</v>
      </c>
      <c r="BJ359" s="246">
        <v>21.9934</v>
      </c>
      <c r="BK359" s="250">
        <v>7.423971377459759</v>
      </c>
      <c r="BL359" s="250">
        <v>9.607843137254889</v>
      </c>
      <c r="BM359" s="250">
        <v>12.70718232044199</v>
      </c>
      <c r="BN359" s="250">
        <v>16.02564102564104</v>
      </c>
      <c r="BO359" s="250">
        <v>13.04347826086958</v>
      </c>
      <c r="BP359" s="250">
        <v>7.8125</v>
      </c>
      <c r="BQ359" s="251">
        <v>7.563025210084051</v>
      </c>
      <c r="BR359" s="252">
        <v>0</v>
      </c>
      <c r="BS359" s="252">
        <v>4.845814977973562</v>
      </c>
      <c r="BT359" s="252">
        <v>10.19417475728155</v>
      </c>
      <c r="BU359" s="252">
        <v>10.752688172043</v>
      </c>
      <c r="BV359" s="252">
        <v>11.37724550898205</v>
      </c>
      <c r="BW359" s="252">
        <v>15.55494049266537</v>
      </c>
      <c r="BX359" s="252">
        <v>14.6620120596636</v>
      </c>
      <c r="BY359" s="252">
        <v>8.170271198077582</v>
      </c>
      <c r="BZ359" s="252">
        <v>7.888888888888879</v>
      </c>
      <c r="CA359" s="253">
        <v>8.000000000000007</v>
      </c>
      <c r="CB359" s="250">
        <v>9.742922199254522</v>
      </c>
      <c r="CC359" s="250">
        <v>3.931421202522503</v>
      </c>
      <c r="CD359" t="s" s="116">
        <v>157</v>
      </c>
      <c r="CE359" s="254">
        <v>-20.28072976923297</v>
      </c>
      <c r="CF359" s="254">
        <v>14.19329620479301</v>
      </c>
      <c r="CG359" s="250">
        <v>62.85496293068534</v>
      </c>
      <c r="CH359" s="255">
        <v>2.6422</v>
      </c>
      <c r="CI359" s="256">
        <v>2.86599434</v>
      </c>
      <c r="CJ359" s="257">
        <v>3.109317259466</v>
      </c>
      <c r="CK359" s="257">
        <v>3.373298294794663</v>
      </c>
      <c r="CL359" s="258">
        <v>3.65969132002273</v>
      </c>
      <c r="CM359" s="256">
        <v>15.65050121428339</v>
      </c>
      <c r="CN359" s="253">
        <v>14.73959428732661</v>
      </c>
      <c r="CO359" s="259">
        <v>0.36</v>
      </c>
      <c r="CP359" s="260">
        <v>11</v>
      </c>
      <c r="CQ359" s="261">
        <v>-8.9</v>
      </c>
      <c r="CR359" s="260">
        <v>-1.5</v>
      </c>
      <c r="CS359" s="261">
        <v>-1.9</v>
      </c>
    </row>
    <row r="360" ht="11.25" customHeight="1">
      <c r="A360" t="s" s="227">
        <v>753</v>
      </c>
      <c r="B360" t="s" s="116">
        <v>754</v>
      </c>
      <c r="C360" t="s" s="116">
        <v>755</v>
      </c>
      <c r="D360" s="218">
        <v>10</v>
      </c>
      <c r="E360" s="219">
        <v>319</v>
      </c>
      <c r="F360" t="s" s="220">
        <v>129</v>
      </c>
      <c r="G360" t="s" s="221">
        <v>129</v>
      </c>
      <c r="H360" s="493">
        <v>39.55</v>
      </c>
      <c r="I360" s="223">
        <v>2.073324905183312</v>
      </c>
      <c r="J360" s="224">
        <v>0.2025</v>
      </c>
      <c r="K360" s="224">
        <v>0.205</v>
      </c>
      <c r="L360" s="223">
        <v>1.234567901234551</v>
      </c>
      <c r="M360" s="323">
        <v>42718</v>
      </c>
      <c r="N360" s="323">
        <v>42720</v>
      </c>
      <c r="O360" s="323">
        <v>42734</v>
      </c>
      <c r="P360" t="s" s="227">
        <v>186</v>
      </c>
      <c r="Q360" t="s" s="227">
        <v>187</v>
      </c>
      <c r="R360" s="225">
        <v>0.82</v>
      </c>
      <c r="S360" s="228">
        <v>42.2680412371134</v>
      </c>
      <c r="T360" s="229">
        <v>80.60608157266167</v>
      </c>
      <c r="U360" s="223">
        <v>20.38659793814433</v>
      </c>
      <c r="V360" s="230">
        <v>9</v>
      </c>
      <c r="W360" s="222">
        <v>1.94</v>
      </c>
      <c r="X360" s="222">
        <v>1.63</v>
      </c>
      <c r="Y360" s="231">
        <v>1.58</v>
      </c>
      <c r="Z360" s="232">
        <v>3.6</v>
      </c>
      <c r="AA360" s="233">
        <v>18.9</v>
      </c>
      <c r="AB360" s="234">
        <v>1.4</v>
      </c>
      <c r="AC360" s="235">
        <v>9.59</v>
      </c>
      <c r="AD360" s="236">
        <v>0.7</v>
      </c>
      <c r="AE360" s="236">
        <v>12.5</v>
      </c>
      <c r="AF360" s="237">
        <v>3</v>
      </c>
      <c r="AG360" s="238">
        <v>2483</v>
      </c>
      <c r="AH360" s="239">
        <v>53.4</v>
      </c>
      <c r="AI360" s="240">
        <v>0.86</v>
      </c>
      <c r="AJ360" s="241">
        <v>1.826243271377275</v>
      </c>
      <c r="AK360" t="s" s="265">
        <v>143</v>
      </c>
      <c r="AL360" s="243">
        <v>1.246105919003115</v>
      </c>
      <c r="AM360" s="243">
        <v>1.261962779695547</v>
      </c>
      <c r="AN360" s="243">
        <v>1.278370289964093</v>
      </c>
      <c r="AO360" t="s" s="265">
        <v>143</v>
      </c>
      <c r="AP360" s="241">
        <v>0.8125</v>
      </c>
      <c r="AQ360" s="241">
        <v>0.8025</v>
      </c>
      <c r="AR360" s="241">
        <v>0.7925</v>
      </c>
      <c r="AS360" s="241">
        <v>0.7825</v>
      </c>
      <c r="AT360" s="245"/>
      <c r="AU360" s="241">
        <v>0.7725</v>
      </c>
      <c r="AV360" s="241">
        <v>0.7625</v>
      </c>
      <c r="AW360" s="245"/>
      <c r="AX360" s="246">
        <v>0.7524999999999999</v>
      </c>
      <c r="AY360" s="247">
        <v>0.7425</v>
      </c>
      <c r="AZ360" s="248">
        <v>0.55</v>
      </c>
      <c r="BA360" s="317">
        <v>0</v>
      </c>
      <c r="BB360" s="317">
        <v>0</v>
      </c>
      <c r="BC360" s="317">
        <v>0</v>
      </c>
      <c r="BD360" s="317">
        <v>0</v>
      </c>
      <c r="BE360" s="317">
        <v>0</v>
      </c>
      <c r="BF360" s="317">
        <v>0</v>
      </c>
      <c r="BG360" s="317">
        <v>0</v>
      </c>
      <c r="BH360" s="317">
        <v>0</v>
      </c>
      <c r="BI360" s="401">
        <v>0</v>
      </c>
      <c r="BJ360" s="246">
        <v>6.77</v>
      </c>
      <c r="BK360" s="250">
        <v>1.246105919003115</v>
      </c>
      <c r="BL360" s="250">
        <v>1.261829652996838</v>
      </c>
      <c r="BM360" s="250">
        <v>1.27795527156549</v>
      </c>
      <c r="BN360" s="250">
        <v>1.294498381877029</v>
      </c>
      <c r="BO360" s="250">
        <v>1.311475409836071</v>
      </c>
      <c r="BP360" s="250">
        <v>1.328903654485059</v>
      </c>
      <c r="BQ360" s="251">
        <v>1.346801346801341</v>
      </c>
      <c r="BR360" s="252">
        <v>35</v>
      </c>
      <c r="BS360" s="252">
        <v>0</v>
      </c>
      <c r="BT360" s="252">
        <v>0</v>
      </c>
      <c r="BU360" s="252">
        <v>0</v>
      </c>
      <c r="BV360" s="252">
        <v>0</v>
      </c>
      <c r="BW360" s="252">
        <v>0</v>
      </c>
      <c r="BX360" s="252">
        <v>0</v>
      </c>
      <c r="BY360" s="252">
        <v>0</v>
      </c>
      <c r="BZ360" s="252">
        <v>0</v>
      </c>
      <c r="CA360" s="253">
        <v>0</v>
      </c>
      <c r="CB360" s="250">
        <v>2.592209978621468</v>
      </c>
      <c r="CC360" s="250">
        <v>8.125925549336506</v>
      </c>
      <c r="CD360" t="s" s="116">
        <v>302</v>
      </c>
      <c r="CE360" s="254">
        <v>-17.03490274299693</v>
      </c>
      <c r="CF360" s="254">
        <v>3.351695195147405</v>
      </c>
      <c r="CG360" s="250">
        <v>45.3361445167336</v>
      </c>
      <c r="CH360" s="255">
        <v>0.823875</v>
      </c>
      <c r="CI360" s="256">
        <v>0.9028846125000001</v>
      </c>
      <c r="CJ360" s="257">
        <v>0.9931730737500002</v>
      </c>
      <c r="CK360" s="257">
        <v>1.092490381125</v>
      </c>
      <c r="CL360" s="258">
        <v>1.2017394192375</v>
      </c>
      <c r="CM360" s="256">
        <v>5.0141624866125</v>
      </c>
      <c r="CN360" s="253">
        <v>12.67803410015803</v>
      </c>
      <c r="CO360" s="259">
        <v>1.37</v>
      </c>
      <c r="CP360" s="260">
        <v>38.3</v>
      </c>
      <c r="CQ360" s="261">
        <v>-2</v>
      </c>
      <c r="CR360" s="260">
        <v>5</v>
      </c>
      <c r="CS360" s="261">
        <v>7.6</v>
      </c>
    </row>
    <row r="361" ht="11.25" customHeight="1">
      <c r="A361" t="s" s="116">
        <v>1523</v>
      </c>
      <c r="B361" t="s" s="116">
        <v>1524</v>
      </c>
      <c r="C361" t="s" s="227">
        <v>185</v>
      </c>
      <c r="D361" s="218">
        <v>7</v>
      </c>
      <c r="E361" s="85">
        <v>490</v>
      </c>
      <c r="F361" t="s" s="220">
        <v>55</v>
      </c>
      <c r="G361" t="s" s="221">
        <v>141</v>
      </c>
      <c r="H361" s="493">
        <v>80.70999999999999</v>
      </c>
      <c r="I361" s="223">
        <v>0.8920827654565729</v>
      </c>
      <c r="J361" s="224">
        <v>0.17</v>
      </c>
      <c r="K361" s="224">
        <v>0.18</v>
      </c>
      <c r="L361" s="223">
        <v>5.88235294117645</v>
      </c>
      <c r="M361" s="226">
        <v>42816</v>
      </c>
      <c r="N361" s="226">
        <v>42818</v>
      </c>
      <c r="O361" s="226">
        <v>42825</v>
      </c>
      <c r="P361" t="s" s="227">
        <v>434</v>
      </c>
      <c r="Q361" s="85"/>
      <c r="R361" s="225">
        <v>0.72</v>
      </c>
      <c r="S361" s="228">
        <v>41.61849710982659</v>
      </c>
      <c r="T361" s="229">
        <v>192.9877978875275</v>
      </c>
      <c r="U361" s="223">
        <v>46.65317919075144</v>
      </c>
      <c r="V361" s="230">
        <v>9</v>
      </c>
      <c r="W361" s="222">
        <v>1.73</v>
      </c>
      <c r="X361" s="222">
        <v>3.92</v>
      </c>
      <c r="Y361" s="231">
        <v>1.95</v>
      </c>
      <c r="Z361" s="232">
        <v>4.14</v>
      </c>
      <c r="AA361" s="233">
        <v>9.4</v>
      </c>
      <c r="AB361" s="234">
        <v>128.7</v>
      </c>
      <c r="AC361" s="235">
        <v>12.11</v>
      </c>
      <c r="AD361" s="236">
        <v>-2.2</v>
      </c>
      <c r="AE361" s="236">
        <v>11.93</v>
      </c>
      <c r="AF361" s="237">
        <v>8</v>
      </c>
      <c r="AG361" s="238">
        <v>5283</v>
      </c>
      <c r="AH361" s="239">
        <v>0.5</v>
      </c>
      <c r="AI361" s="240">
        <v>1.82</v>
      </c>
      <c r="AJ361" t="s" s="265">
        <v>143</v>
      </c>
      <c r="AK361" s="618">
        <v>8.035015204128797</v>
      </c>
      <c r="AL361" s="243">
        <v>6.25</v>
      </c>
      <c r="AM361" s="243">
        <v>8.154222941065958</v>
      </c>
      <c r="AN361" s="243">
        <v>9.096607850144967</v>
      </c>
      <c r="AO361" s="244">
        <v>1.132120801149283</v>
      </c>
      <c r="AP361" s="241">
        <v>0.68</v>
      </c>
      <c r="AQ361" s="241">
        <v>0.64</v>
      </c>
      <c r="AR361" s="241">
        <v>0.61</v>
      </c>
      <c r="AS361" s="241">
        <v>0.5375</v>
      </c>
      <c r="AT361" s="245"/>
      <c r="AU361" s="241">
        <v>0.5</v>
      </c>
      <c r="AV361" s="241">
        <v>0.44</v>
      </c>
      <c r="AW361" s="245"/>
      <c r="AX361" s="583">
        <v>0.41</v>
      </c>
      <c r="AY361" s="394">
        <v>0.41</v>
      </c>
      <c r="AZ361" s="317">
        <v>0.4607</v>
      </c>
      <c r="BA361" s="248">
        <v>0.6129</v>
      </c>
      <c r="BB361" s="248">
        <v>0.6076</v>
      </c>
      <c r="BC361" s="248">
        <v>0.6035</v>
      </c>
      <c r="BD361" s="248">
        <v>0.586</v>
      </c>
      <c r="BE361" s="248">
        <v>0.5484</v>
      </c>
      <c r="BF361" s="248">
        <v>0.5466</v>
      </c>
      <c r="BG361" s="248">
        <v>0.4516</v>
      </c>
      <c r="BH361" s="248">
        <v>0.4301</v>
      </c>
      <c r="BI361" s="249">
        <v>0.4194</v>
      </c>
      <c r="BJ361" s="246">
        <v>9.494299999999999</v>
      </c>
      <c r="BK361" s="250">
        <v>6.25</v>
      </c>
      <c r="BL361" s="250">
        <v>4.918032786885251</v>
      </c>
      <c r="BM361" s="250">
        <v>13.48837209302325</v>
      </c>
      <c r="BN361" s="250">
        <v>7.5</v>
      </c>
      <c r="BO361" s="250">
        <v>13.63636363636365</v>
      </c>
      <c r="BP361" s="250">
        <v>7.317073170731714</v>
      </c>
      <c r="BQ361" s="251">
        <v>0</v>
      </c>
      <c r="BR361" s="252">
        <v>0</v>
      </c>
      <c r="BS361" s="252">
        <v>0</v>
      </c>
      <c r="BT361" s="252">
        <v>0.8722843976300076</v>
      </c>
      <c r="BU361" s="252">
        <v>0.6793703396851702</v>
      </c>
      <c r="BV361" s="252">
        <v>2.986348122866911</v>
      </c>
      <c r="BW361" s="252">
        <v>6.856309263311444</v>
      </c>
      <c r="BX361" s="252">
        <v>0.3293084522502765</v>
      </c>
      <c r="BY361" s="252">
        <v>21.03631532329495</v>
      </c>
      <c r="BZ361" s="252">
        <v>4.998837479655904</v>
      </c>
      <c r="CA361" s="253">
        <v>2.551263710061979</v>
      </c>
      <c r="CB361" s="250">
        <v>5.49528698680944</v>
      </c>
      <c r="CC361" s="250">
        <v>5.733486066824391</v>
      </c>
      <c r="CD361" t="s" s="116">
        <v>188</v>
      </c>
      <c r="CE361" s="254">
        <v>-36.6644885751499</v>
      </c>
      <c r="CF361" s="254">
        <v>9.98869061560154</v>
      </c>
      <c r="CG361" s="250">
        <v>59.76812813011524</v>
      </c>
      <c r="CH361" s="255">
        <v>0.7480000000000001</v>
      </c>
      <c r="CI361" s="256">
        <v>0.8228000000000002</v>
      </c>
      <c r="CJ361" s="257">
        <v>0.9050800000000003</v>
      </c>
      <c r="CK361" s="257">
        <v>0.9955880000000005</v>
      </c>
      <c r="CL361" s="258">
        <v>1.095146800000001</v>
      </c>
      <c r="CM361" s="256">
        <v>4.566614800000002</v>
      </c>
      <c r="CN361" s="253">
        <v>5.658053277165162</v>
      </c>
      <c r="CO361" s="259">
        <v>1.2</v>
      </c>
      <c r="CP361" s="260">
        <v>59.8</v>
      </c>
      <c r="CQ361" s="261">
        <v>-4.7</v>
      </c>
      <c r="CR361" s="260">
        <v>5.4</v>
      </c>
      <c r="CS361" s="261">
        <v>10</v>
      </c>
    </row>
    <row r="362" ht="11.25" customHeight="1">
      <c r="A362" t="s" s="146">
        <v>756</v>
      </c>
      <c r="B362" t="s" s="146">
        <v>757</v>
      </c>
      <c r="C362" t="s" s="146">
        <v>128</v>
      </c>
      <c r="D362" s="267">
        <v>10</v>
      </c>
      <c r="E362" s="219">
        <v>332</v>
      </c>
      <c r="F362" t="s" s="151">
        <v>129</v>
      </c>
      <c r="G362" t="s" s="152">
        <v>129</v>
      </c>
      <c r="H362" s="268">
        <v>194.7</v>
      </c>
      <c r="I362" s="269">
        <v>0.6985105290190037</v>
      </c>
      <c r="J362" s="379">
        <v>0.32</v>
      </c>
      <c r="K362" s="379">
        <v>0.34</v>
      </c>
      <c r="L362" s="269">
        <v>6.25</v>
      </c>
      <c r="M362" s="272">
        <v>43014</v>
      </c>
      <c r="N362" s="272">
        <v>43017</v>
      </c>
      <c r="O362" s="272">
        <v>43026</v>
      </c>
      <c r="P362" t="s" s="273">
        <v>758</v>
      </c>
      <c r="Q362" s="354"/>
      <c r="R362" s="271">
        <v>1.36</v>
      </c>
      <c r="S362" s="275">
        <v>11.66380789022299</v>
      </c>
      <c r="T362" s="276">
        <v>33.45906021966803</v>
      </c>
      <c r="U362" s="269">
        <v>16.69811320754717</v>
      </c>
      <c r="V362" s="277">
        <v>12</v>
      </c>
      <c r="W362" s="268">
        <v>11.66</v>
      </c>
      <c r="X362" t="s" s="367">
        <v>143</v>
      </c>
      <c r="Y362" s="278">
        <v>5.33</v>
      </c>
      <c r="Z362" s="279">
        <v>2.4</v>
      </c>
      <c r="AA362" s="280">
        <v>14.8</v>
      </c>
      <c r="AB362" s="281">
        <v>20.7</v>
      </c>
      <c r="AC362" t="s" s="568">
        <v>143</v>
      </c>
      <c r="AD362" s="283">
        <v>13.9</v>
      </c>
      <c r="AE362" t="s" s="569">
        <v>143</v>
      </c>
      <c r="AF362" s="284">
        <v>1</v>
      </c>
      <c r="AG362" s="285">
        <v>417</v>
      </c>
      <c r="AH362" s="286">
        <v>3.3</v>
      </c>
      <c r="AI362" s="287">
        <v>0</v>
      </c>
      <c r="AJ362" s="288">
        <v>0.322191167301738</v>
      </c>
      <c r="AK362" s="289">
        <v>1.039025045327852</v>
      </c>
      <c r="AL362" s="290">
        <v>7.017543859649122</v>
      </c>
      <c r="AM362" s="290">
        <v>5.129236540890081</v>
      </c>
      <c r="AN362" s="290">
        <v>4.478457225494159</v>
      </c>
      <c r="AO362" s="291">
        <v>4.310249541752897</v>
      </c>
      <c r="AP362" s="288">
        <v>1.22</v>
      </c>
      <c r="AQ362" s="288">
        <v>1.14</v>
      </c>
      <c r="AR362" s="288">
        <v>1.09</v>
      </c>
      <c r="AS362" s="288">
        <v>1.05</v>
      </c>
      <c r="AT362" s="292"/>
      <c r="AU362" s="288">
        <v>1.02</v>
      </c>
      <c r="AV362" s="288">
        <v>0.98</v>
      </c>
      <c r="AW362" s="292"/>
      <c r="AX362" s="293">
        <v>0.92</v>
      </c>
      <c r="AY362" s="294">
        <v>0.85</v>
      </c>
      <c r="AZ362" s="295">
        <v>0.8100000000000001</v>
      </c>
      <c r="BA362" s="426">
        <v>0.8</v>
      </c>
      <c r="BB362" s="426">
        <v>0.8</v>
      </c>
      <c r="BC362" s="295">
        <v>0.77</v>
      </c>
      <c r="BD362" s="295">
        <v>0.73</v>
      </c>
      <c r="BE362" s="295">
        <v>0.7</v>
      </c>
      <c r="BF362" s="295">
        <v>0.64</v>
      </c>
      <c r="BG362" s="295">
        <v>0.59</v>
      </c>
      <c r="BH362" s="295">
        <v>0.52</v>
      </c>
      <c r="BI362" s="296">
        <v>0.44</v>
      </c>
      <c r="BJ362" s="293">
        <v>15.07</v>
      </c>
      <c r="BK362" s="297">
        <v>7.017543859649122</v>
      </c>
      <c r="BL362" s="297">
        <v>4.587155963302725</v>
      </c>
      <c r="BM362" s="297">
        <v>3.809523809523818</v>
      </c>
      <c r="BN362" s="297">
        <v>2.941176470588247</v>
      </c>
      <c r="BO362" s="297">
        <v>4.081632653061229</v>
      </c>
      <c r="BP362" s="297">
        <v>6.521739130434767</v>
      </c>
      <c r="BQ362" s="298">
        <v>8.235294117647074</v>
      </c>
      <c r="BR362" s="299">
        <v>4.938271604938271</v>
      </c>
      <c r="BS362" s="299">
        <v>1.25</v>
      </c>
      <c r="BT362" s="299">
        <v>0</v>
      </c>
      <c r="BU362" s="299">
        <v>3.896103896103909</v>
      </c>
      <c r="BV362" s="299">
        <v>5.47945205479452</v>
      </c>
      <c r="BW362" s="299">
        <v>4.285714285714293</v>
      </c>
      <c r="BX362" s="299">
        <v>9.375</v>
      </c>
      <c r="BY362" s="299">
        <v>8.474576271186439</v>
      </c>
      <c r="BZ362" s="299">
        <v>13.46153846153846</v>
      </c>
      <c r="CA362" s="300">
        <v>18.18181818181819</v>
      </c>
      <c r="CB362" s="297">
        <v>6.266855338841238</v>
      </c>
      <c r="CC362" s="297">
        <v>4.296617620437163</v>
      </c>
      <c r="CD362" t="s" s="146">
        <v>132</v>
      </c>
      <c r="CE362" s="301">
        <v>-11.52114545303401</v>
      </c>
      <c r="CF362" s="301">
        <v>5.176967754513162</v>
      </c>
      <c r="CG362" s="297">
        <v>49.26997914353673</v>
      </c>
      <c r="CH362" s="302">
        <v>1.342</v>
      </c>
      <c r="CI362" s="303">
        <v>1.38226</v>
      </c>
      <c r="CJ362" s="304">
        <v>1.4237278</v>
      </c>
      <c r="CK362" s="304">
        <v>1.466439634</v>
      </c>
      <c r="CL362" s="305">
        <v>1.510432823020</v>
      </c>
      <c r="CM362" s="303">
        <v>7.124860257020001</v>
      </c>
      <c r="CN362" s="300">
        <v>3.65940434361582</v>
      </c>
      <c r="CO362" s="306">
        <v>0.77</v>
      </c>
      <c r="CP362" s="307">
        <v>38.6</v>
      </c>
      <c r="CQ362" s="308">
        <v>-3.9</v>
      </c>
      <c r="CR362" s="307">
        <v>2.7</v>
      </c>
      <c r="CS362" s="308">
        <v>6.5</v>
      </c>
    </row>
    <row r="363" ht="11.25" customHeight="1">
      <c r="A363" t="s" s="110">
        <v>1525</v>
      </c>
      <c r="B363" t="s" s="110">
        <v>1526</v>
      </c>
      <c r="C363" t="s" s="173">
        <v>818</v>
      </c>
      <c r="D363" s="174">
        <v>7</v>
      </c>
      <c r="E363" s="85">
        <v>514</v>
      </c>
      <c r="F363" t="s" s="118">
        <v>129</v>
      </c>
      <c r="G363" t="s" s="113">
        <v>129</v>
      </c>
      <c r="H363" s="176">
        <v>34.22</v>
      </c>
      <c r="I363" s="177">
        <v>3.331385154880187</v>
      </c>
      <c r="J363" s="311">
        <v>0.275</v>
      </c>
      <c r="K363" s="311">
        <v>0.285</v>
      </c>
      <c r="L363" s="180">
        <v>3.636363636363615</v>
      </c>
      <c r="M363" s="179">
        <v>42872</v>
      </c>
      <c r="N363" s="179">
        <v>42874</v>
      </c>
      <c r="O363" s="179">
        <v>42887</v>
      </c>
      <c r="P363" t="s" s="173">
        <v>147</v>
      </c>
      <c r="Q363" s="498"/>
      <c r="R363" s="180">
        <v>1.14</v>
      </c>
      <c r="S363" s="181">
        <v>76.51006711409394</v>
      </c>
      <c r="T363" s="182">
        <v>76.7324599956312</v>
      </c>
      <c r="U363" s="177">
        <v>22.96644295302013</v>
      </c>
      <c r="V363" s="183">
        <v>12</v>
      </c>
      <c r="W363" s="176">
        <v>1.49</v>
      </c>
      <c r="X363" s="176">
        <v>2.55</v>
      </c>
      <c r="Y363" s="184">
        <v>0.6899999999999999</v>
      </c>
      <c r="Z363" s="185">
        <v>3.06</v>
      </c>
      <c r="AA363" t="s" s="513">
        <v>143</v>
      </c>
      <c r="AB363" s="187">
        <v>-18.9</v>
      </c>
      <c r="AC363" s="188">
        <v>24.48</v>
      </c>
      <c r="AD363" s="189">
        <v>13.3</v>
      </c>
      <c r="AE363" s="189">
        <v>9</v>
      </c>
      <c r="AF363" s="190">
        <v>4</v>
      </c>
      <c r="AG363" s="191">
        <v>1505</v>
      </c>
      <c r="AH363" s="192">
        <v>1.3</v>
      </c>
      <c r="AI363" s="193">
        <v>0.67</v>
      </c>
      <c r="AJ363" s="194">
        <v>0.2593490491066701</v>
      </c>
      <c r="AK363" s="195">
        <v>0.8146771726499201</v>
      </c>
      <c r="AL363" s="196">
        <v>4.306220095693791</v>
      </c>
      <c r="AM363" s="196">
        <v>4.324206065175806</v>
      </c>
      <c r="AN363" s="196">
        <v>3.449342353118712</v>
      </c>
      <c r="AO363" s="197">
        <v>4.233999023071866</v>
      </c>
      <c r="AP363" s="194">
        <v>1.09</v>
      </c>
      <c r="AQ363" s="194">
        <v>1.045</v>
      </c>
      <c r="AR363" s="194">
        <v>0.99</v>
      </c>
      <c r="AS363" s="198">
        <v>0.96</v>
      </c>
      <c r="AT363" s="199"/>
      <c r="AU363" s="194">
        <v>0.95</v>
      </c>
      <c r="AV363" s="194">
        <v>0.92</v>
      </c>
      <c r="AW363" s="199"/>
      <c r="AX363" s="398">
        <v>0.86</v>
      </c>
      <c r="AY363" s="370">
        <v>0.86</v>
      </c>
      <c r="AZ363" s="202">
        <v>0.86</v>
      </c>
      <c r="BA363" s="202">
        <v>0.78</v>
      </c>
      <c r="BB363" s="202">
        <v>0.72</v>
      </c>
      <c r="BC363" s="202">
        <v>0.62</v>
      </c>
      <c r="BD363" s="202">
        <v>0.5600000000000001</v>
      </c>
      <c r="BE363" s="202">
        <v>0.52</v>
      </c>
      <c r="BF363" s="202">
        <v>0.5</v>
      </c>
      <c r="BG363" s="202">
        <v>0.48</v>
      </c>
      <c r="BH363" s="202">
        <v>0.44</v>
      </c>
      <c r="BI363" s="314">
        <v>0.38</v>
      </c>
      <c r="BJ363" s="200">
        <v>13.535</v>
      </c>
      <c r="BK363" s="205">
        <v>4.306220095693791</v>
      </c>
      <c r="BL363" s="205">
        <v>5.555555555555558</v>
      </c>
      <c r="BM363" s="205">
        <v>3.125</v>
      </c>
      <c r="BN363" s="205">
        <v>1.052631578947372</v>
      </c>
      <c r="BO363" s="205">
        <v>3.260869565217384</v>
      </c>
      <c r="BP363" s="205">
        <v>6.976744186046524</v>
      </c>
      <c r="BQ363" s="206">
        <v>0</v>
      </c>
      <c r="BR363" s="207">
        <v>0</v>
      </c>
      <c r="BS363" s="207">
        <v>10.25641025641024</v>
      </c>
      <c r="BT363" s="207">
        <v>8.333333333333348</v>
      </c>
      <c r="BU363" s="207">
        <v>16.1290322580645</v>
      </c>
      <c r="BV363" s="207">
        <v>10.7142857142857</v>
      </c>
      <c r="BW363" s="207">
        <v>7.692307692307709</v>
      </c>
      <c r="BX363" s="207">
        <v>4</v>
      </c>
      <c r="BY363" s="207">
        <v>4.166666666666674</v>
      </c>
      <c r="BZ363" s="207">
        <v>9.090909090909083</v>
      </c>
      <c r="CA363" s="208">
        <v>15.78947368421053</v>
      </c>
      <c r="CB363" s="205">
        <v>6.497025863391083</v>
      </c>
      <c r="CC363" s="205">
        <v>4.703325248410144</v>
      </c>
      <c r="CD363" t="s" s="110">
        <v>302</v>
      </c>
      <c r="CE363" s="209">
        <v>-16.18571544502124</v>
      </c>
      <c r="CF363" s="209">
        <v>6.780727507998899</v>
      </c>
      <c r="CG363" s="205">
        <v>48.43592751169603</v>
      </c>
      <c r="CH363" s="315">
        <v>1.1009</v>
      </c>
      <c r="CI363" s="211">
        <v>1.21099</v>
      </c>
      <c r="CJ363" s="212">
        <v>1.3199791</v>
      </c>
      <c r="CK363" s="212">
        <v>1.438777219</v>
      </c>
      <c r="CL363" s="210">
        <v>1.568267168710</v>
      </c>
      <c r="CM363" s="211">
        <v>6.638913487710001</v>
      </c>
      <c r="CN363" s="208">
        <v>19.40068231358855</v>
      </c>
      <c r="CO363" s="213">
        <v>1.5</v>
      </c>
      <c r="CP363" s="214">
        <v>9.800000000000001</v>
      </c>
      <c r="CQ363" s="215">
        <v>-39.9</v>
      </c>
      <c r="CR363" s="216">
        <v>-11.8</v>
      </c>
      <c r="CS363" s="217">
        <v>-19.3</v>
      </c>
    </row>
    <row r="364" ht="11.25" customHeight="1">
      <c r="A364" t="s" s="227">
        <v>759</v>
      </c>
      <c r="B364" t="s" s="116">
        <v>760</v>
      </c>
      <c r="C364" t="s" s="227">
        <v>588</v>
      </c>
      <c r="D364" s="218">
        <v>13</v>
      </c>
      <c r="E364" s="219">
        <v>290</v>
      </c>
      <c r="F364" t="s" s="220">
        <v>129</v>
      </c>
      <c r="G364" t="s" s="221">
        <v>129</v>
      </c>
      <c r="H364" s="493">
        <v>34.19</v>
      </c>
      <c r="I364" s="223">
        <v>7.546066101199182</v>
      </c>
      <c r="J364" s="224">
        <v>0.6325</v>
      </c>
      <c r="K364" s="224">
        <v>0.645</v>
      </c>
      <c r="L364" s="223">
        <v>1.976284584980248</v>
      </c>
      <c r="M364" s="226">
        <v>43044</v>
      </c>
      <c r="N364" s="226">
        <v>43045</v>
      </c>
      <c r="O364" s="226">
        <v>43053</v>
      </c>
      <c r="P364" t="s" s="227">
        <v>677</v>
      </c>
      <c r="Q364" t="s" s="227">
        <v>131</v>
      </c>
      <c r="R364" s="225">
        <v>2.58</v>
      </c>
      <c r="S364" s="228">
        <v>213.2231404958678</v>
      </c>
      <c r="T364" s="229">
        <v>130.4813504224626</v>
      </c>
      <c r="U364" s="223">
        <v>28.25619834710744</v>
      </c>
      <c r="V364" s="230">
        <v>12</v>
      </c>
      <c r="W364" s="222">
        <v>1.21</v>
      </c>
      <c r="X364" s="222">
        <v>4.42</v>
      </c>
      <c r="Y364" s="231">
        <v>5.09</v>
      </c>
      <c r="Z364" s="232">
        <v>4.23</v>
      </c>
      <c r="AA364" s="233">
        <v>15.2</v>
      </c>
      <c r="AB364" s="234">
        <v>4.4</v>
      </c>
      <c r="AC364" s="235">
        <v>35.16</v>
      </c>
      <c r="AD364" s="236">
        <v>4.1</v>
      </c>
      <c r="AE364" s="236">
        <v>6.4</v>
      </c>
      <c r="AF364" s="237">
        <v>7</v>
      </c>
      <c r="AG364" s="238">
        <v>2137</v>
      </c>
      <c r="AH364" s="239">
        <v>35.6</v>
      </c>
      <c r="AI364" s="240">
        <v>2.39</v>
      </c>
      <c r="AJ364" s="241">
        <v>1.504287178898801</v>
      </c>
      <c r="AK364" s="242">
        <v>1.023769580114932</v>
      </c>
      <c r="AL364" s="243">
        <v>7.035755478662042</v>
      </c>
      <c r="AM364" s="243">
        <v>6.418977961348826</v>
      </c>
      <c r="AN364" s="243">
        <v>6.167577433485083</v>
      </c>
      <c r="AO364" s="244">
        <v>6.024380439974286</v>
      </c>
      <c r="AP364" s="241">
        <v>2.32</v>
      </c>
      <c r="AQ364" s="241">
        <v>2.1675</v>
      </c>
      <c r="AR364" s="241">
        <v>2.044</v>
      </c>
      <c r="AS364" s="241">
        <v>1.925</v>
      </c>
      <c r="AT364" s="245"/>
      <c r="AU364" s="241">
        <v>1.8075</v>
      </c>
      <c r="AV364" s="241">
        <v>1.72</v>
      </c>
      <c r="AW364" s="245"/>
      <c r="AX364" s="246">
        <v>1.64</v>
      </c>
      <c r="AY364" s="247">
        <v>1.56</v>
      </c>
      <c r="AZ364" s="248">
        <v>1.48</v>
      </c>
      <c r="BA364" s="248">
        <v>1.3925</v>
      </c>
      <c r="BB364" s="248">
        <v>1.2925</v>
      </c>
      <c r="BC364" s="248">
        <v>0.5875</v>
      </c>
      <c r="BD364" s="317">
        <v>0</v>
      </c>
      <c r="BE364" s="317">
        <v>0</v>
      </c>
      <c r="BF364" s="317">
        <v>0</v>
      </c>
      <c r="BG364" s="317">
        <v>0</v>
      </c>
      <c r="BH364" s="317">
        <v>0</v>
      </c>
      <c r="BI364" s="401">
        <v>0</v>
      </c>
      <c r="BJ364" s="246">
        <v>19.9365</v>
      </c>
      <c r="BK364" s="250">
        <v>7.035755478662042</v>
      </c>
      <c r="BL364" s="250">
        <v>6.042074363992178</v>
      </c>
      <c r="BM364" s="250">
        <v>6.181818181818177</v>
      </c>
      <c r="BN364" s="250">
        <v>6.500691562932226</v>
      </c>
      <c r="BO364" s="250">
        <v>5.087209302325579</v>
      </c>
      <c r="BP364" s="250">
        <v>4.878048780487809</v>
      </c>
      <c r="BQ364" s="251">
        <v>5.12820512820511</v>
      </c>
      <c r="BR364" s="252">
        <v>5.405405405405417</v>
      </c>
      <c r="BS364" s="252">
        <v>6.283662477558338</v>
      </c>
      <c r="BT364" s="252">
        <v>7.73694390715669</v>
      </c>
      <c r="BU364" s="252">
        <v>120</v>
      </c>
      <c r="BV364" s="252">
        <v>0</v>
      </c>
      <c r="BW364" s="252">
        <v>0</v>
      </c>
      <c r="BX364" s="252">
        <v>0</v>
      </c>
      <c r="BY364" s="252">
        <v>0</v>
      </c>
      <c r="BZ364" s="252">
        <v>0</v>
      </c>
      <c r="CA364" s="253">
        <v>0</v>
      </c>
      <c r="CB364" s="250">
        <v>10.60469497579668</v>
      </c>
      <c r="CC364" s="250">
        <v>27.50316196749969</v>
      </c>
      <c r="CD364" t="s" s="116">
        <v>222</v>
      </c>
      <c r="CE364" s="254">
        <v>-14.54255481242317</v>
      </c>
      <c r="CF364" s="254">
        <v>13.71364353468427</v>
      </c>
      <c r="CG364" s="250">
        <v>47.83586811451449</v>
      </c>
      <c r="CH364" s="255">
        <v>2.42208</v>
      </c>
      <c r="CI364" s="256">
        <v>2.664288</v>
      </c>
      <c r="CJ364" s="257">
        <v>2.834802432</v>
      </c>
      <c r="CK364" s="257">
        <v>3.016229787648</v>
      </c>
      <c r="CL364" s="258">
        <v>3.209268494057472</v>
      </c>
      <c r="CM364" s="256">
        <v>14.14666871370547</v>
      </c>
      <c r="CN364" s="253">
        <v>41.3766268315457</v>
      </c>
      <c r="CO364" s="259">
        <v>0.9</v>
      </c>
      <c r="CP364" s="260">
        <v>15.8</v>
      </c>
      <c r="CQ364" s="261">
        <v>-10.2</v>
      </c>
      <c r="CR364" s="260">
        <v>2.4</v>
      </c>
      <c r="CS364" s="261">
        <v>-0.1</v>
      </c>
    </row>
    <row r="365" ht="11.25" customHeight="1">
      <c r="A365" t="s" s="227">
        <v>1527</v>
      </c>
      <c r="B365" t="s" s="116">
        <v>1528</v>
      </c>
      <c r="C365" t="s" s="227">
        <v>220</v>
      </c>
      <c r="D365" s="443">
        <v>6</v>
      </c>
      <c r="E365" s="85">
        <v>585</v>
      </c>
      <c r="F365" t="s" s="220">
        <v>129</v>
      </c>
      <c r="G365" t="s" s="221">
        <v>129</v>
      </c>
      <c r="H365" s="493">
        <v>36.95</v>
      </c>
      <c r="I365" s="223">
        <v>3.572395128552097</v>
      </c>
      <c r="J365" s="224">
        <v>0.32</v>
      </c>
      <c r="K365" s="224">
        <v>0.33</v>
      </c>
      <c r="L365" s="223">
        <v>3.125</v>
      </c>
      <c r="M365" s="327">
        <v>42158</v>
      </c>
      <c r="N365" s="327">
        <v>42160</v>
      </c>
      <c r="O365" s="327">
        <v>42181</v>
      </c>
      <c r="P365" t="s" s="227">
        <v>1529</v>
      </c>
      <c r="Q365" t="s" s="353">
        <v>1530</v>
      </c>
      <c r="R365" s="225">
        <v>1.32</v>
      </c>
      <c r="S365" s="228">
        <v>167.0886075949367</v>
      </c>
      <c r="T365" s="229">
        <v>71.2032374787543</v>
      </c>
      <c r="U365" s="223">
        <v>46.77215189873418</v>
      </c>
      <c r="V365" s="230">
        <v>12</v>
      </c>
      <c r="W365" s="222">
        <v>0.79</v>
      </c>
      <c r="X365" s="222">
        <v>0.65</v>
      </c>
      <c r="Y365" s="231">
        <v>0.53</v>
      </c>
      <c r="Z365" s="232">
        <v>1.41</v>
      </c>
      <c r="AA365" s="233">
        <v>3</v>
      </c>
      <c r="AB365" s="396">
        <v>-138</v>
      </c>
      <c r="AC365" s="235">
        <v>41.67</v>
      </c>
      <c r="AD365" s="236">
        <v>-17.4</v>
      </c>
      <c r="AE365" s="236">
        <v>72.3</v>
      </c>
      <c r="AF365" s="237">
        <v>18</v>
      </c>
      <c r="AG365" s="238">
        <v>6520</v>
      </c>
      <c r="AH365" s="239">
        <v>0.6</v>
      </c>
      <c r="AI365" s="240">
        <v>0.48</v>
      </c>
      <c r="AJ365" t="s" s="265">
        <v>143</v>
      </c>
      <c r="AK365" s="242">
        <v>1.309067485638654</v>
      </c>
      <c r="AL365" s="243">
        <v>0.7633587786259444</v>
      </c>
      <c r="AM365" s="243">
        <v>3.228011545636722</v>
      </c>
      <c r="AN365" s="243">
        <v>32.35431785221557</v>
      </c>
      <c r="AO365" s="244">
        <v>24.71554614805125</v>
      </c>
      <c r="AP365" s="321">
        <v>1.32</v>
      </c>
      <c r="AQ365" s="241">
        <v>1.31</v>
      </c>
      <c r="AR365" s="241">
        <v>1.26</v>
      </c>
      <c r="AS365" s="241">
        <v>1.2</v>
      </c>
      <c r="AT365" s="245"/>
      <c r="AU365" s="241">
        <v>0.6</v>
      </c>
      <c r="AV365" s="241">
        <v>0.325</v>
      </c>
      <c r="AW365" s="245"/>
      <c r="AX365" s="583">
        <v>0.3</v>
      </c>
      <c r="AY365" s="394">
        <v>0.3</v>
      </c>
      <c r="AZ365" s="248">
        <v>0.3</v>
      </c>
      <c r="BA365" s="248">
        <v>0.23</v>
      </c>
      <c r="BB365" s="248">
        <v>0.145</v>
      </c>
      <c r="BC365" s="248">
        <v>0.095</v>
      </c>
      <c r="BD365" s="248">
        <v>0.0725</v>
      </c>
      <c r="BE365" s="248">
        <v>0.055</v>
      </c>
      <c r="BF365" s="248">
        <v>0.05375</v>
      </c>
      <c r="BG365" s="248">
        <v>0.04875</v>
      </c>
      <c r="BH365" s="248">
        <v>0.04375</v>
      </c>
      <c r="BI365" s="249">
        <v>0.04125</v>
      </c>
      <c r="BJ365" s="246">
        <v>7.7</v>
      </c>
      <c r="BK365" s="250">
        <v>0.7633587786259444</v>
      </c>
      <c r="BL365" s="250">
        <v>3.968253968253976</v>
      </c>
      <c r="BM365" s="250">
        <v>5</v>
      </c>
      <c r="BN365" s="250">
        <v>100</v>
      </c>
      <c r="BO365" s="250">
        <v>84.6153846153846</v>
      </c>
      <c r="BP365" s="250">
        <v>8.333333333333348</v>
      </c>
      <c r="BQ365" s="251">
        <v>0</v>
      </c>
      <c r="BR365" s="252">
        <v>0</v>
      </c>
      <c r="BS365" s="252">
        <v>30.43478260869563</v>
      </c>
      <c r="BT365" s="252">
        <v>58.62068965517244</v>
      </c>
      <c r="BU365" s="252">
        <v>52.63157894736841</v>
      </c>
      <c r="BV365" s="252">
        <v>31.03448275862071</v>
      </c>
      <c r="BW365" s="252">
        <v>31.81818181818181</v>
      </c>
      <c r="BX365" s="252">
        <v>2.325581395348841</v>
      </c>
      <c r="BY365" s="252">
        <v>10.25641025641024</v>
      </c>
      <c r="BZ365" s="252">
        <v>11.42857142857143</v>
      </c>
      <c r="CA365" s="253">
        <v>6.060606060606055</v>
      </c>
      <c r="CB365" s="250">
        <v>25.72301268379843</v>
      </c>
      <c r="CC365" s="250">
        <v>30.10600454472058</v>
      </c>
      <c r="CD365" t="s" s="116">
        <v>222</v>
      </c>
      <c r="CE365" s="254">
        <v>-10.84543891796652</v>
      </c>
      <c r="CF365" s="254">
        <v>35.92671298076766</v>
      </c>
      <c r="CG365" s="250">
        <v>53.84096997225791</v>
      </c>
      <c r="CH365" s="255">
        <v>1.3332</v>
      </c>
      <c r="CI365" s="256">
        <v>1.46652</v>
      </c>
      <c r="CJ365" s="257">
        <v>1.613172</v>
      </c>
      <c r="CK365" s="257">
        <v>1.774489200000001</v>
      </c>
      <c r="CL365" s="258">
        <v>1.951938120000001</v>
      </c>
      <c r="CM365" s="256">
        <v>8.139319320000002</v>
      </c>
      <c r="CN365" s="253">
        <v>22.02792779431665</v>
      </c>
      <c r="CO365" s="259">
        <v>1.19</v>
      </c>
      <c r="CP365" s="260">
        <v>63.3</v>
      </c>
      <c r="CQ365" s="261">
        <v>-0.8</v>
      </c>
      <c r="CR365" s="260">
        <v>8.9</v>
      </c>
      <c r="CS365" s="261">
        <v>26.1</v>
      </c>
    </row>
    <row r="366" ht="11.25" customHeight="1">
      <c r="A366" t="s" s="116">
        <v>1531</v>
      </c>
      <c r="B366" t="s" s="116">
        <v>1532</v>
      </c>
      <c r="C366" t="s" s="116">
        <v>128</v>
      </c>
      <c r="D366" s="218">
        <v>7</v>
      </c>
      <c r="E366" s="85">
        <v>550</v>
      </c>
      <c r="F366" t="s" s="220">
        <v>129</v>
      </c>
      <c r="G366" t="s" s="221">
        <v>129</v>
      </c>
      <c r="H366" s="493">
        <v>22.48</v>
      </c>
      <c r="I366" s="223">
        <v>1.95729537366548</v>
      </c>
      <c r="J366" s="224">
        <v>0.09</v>
      </c>
      <c r="K366" s="224">
        <v>0.11</v>
      </c>
      <c r="L366" s="223">
        <v>22.22222222222223</v>
      </c>
      <c r="M366" s="226">
        <v>42961</v>
      </c>
      <c r="N366" s="226">
        <v>42963</v>
      </c>
      <c r="O366" s="226">
        <v>42984</v>
      </c>
      <c r="P366" t="s" s="227">
        <v>959</v>
      </c>
      <c r="Q366" s="319"/>
      <c r="R366" s="225">
        <v>0.44</v>
      </c>
      <c r="S366" s="228">
        <v>39.28571428571428</v>
      </c>
      <c r="T366" s="229">
        <v>39.45244396203363</v>
      </c>
      <c r="U366" s="223">
        <v>20.07142857142857</v>
      </c>
      <c r="V366" s="230">
        <v>12</v>
      </c>
      <c r="W366" s="222">
        <v>1.12</v>
      </c>
      <c r="X366" s="222">
        <v>4</v>
      </c>
      <c r="Y366" s="231">
        <v>8.130000000000001</v>
      </c>
      <c r="Z366" s="232">
        <v>2.18</v>
      </c>
      <c r="AA366" s="233">
        <v>13.2</v>
      </c>
      <c r="AB366" s="234">
        <v>24.9</v>
      </c>
      <c r="AC366" s="235">
        <v>11.45</v>
      </c>
      <c r="AD366" s="236">
        <v>22.2</v>
      </c>
      <c r="AE366" s="236">
        <v>5</v>
      </c>
      <c r="AF366" s="237">
        <v>10</v>
      </c>
      <c r="AG366" s="238">
        <v>3842</v>
      </c>
      <c r="AH366" s="239">
        <v>3.6</v>
      </c>
      <c r="AI366" s="240">
        <v>0.24</v>
      </c>
      <c r="AJ366" s="241">
        <v>1.738076408809932</v>
      </c>
      <c r="AK366" s="242">
        <v>0.9260702505966871</v>
      </c>
      <c r="AL366" s="243">
        <v>24.54545454545454</v>
      </c>
      <c r="AM366" s="243">
        <v>33.17749993292702</v>
      </c>
      <c r="AN366" s="243">
        <v>38.5852962755805</v>
      </c>
      <c r="AO366" s="244">
        <v>41.66562552972537</v>
      </c>
      <c r="AP366" s="241">
        <v>0.3425</v>
      </c>
      <c r="AQ366" s="241">
        <v>0.275</v>
      </c>
      <c r="AR366" s="241">
        <v>0.175</v>
      </c>
      <c r="AS366" s="241">
        <v>0.145</v>
      </c>
      <c r="AT366" s="245"/>
      <c r="AU366" s="241">
        <v>0.1125</v>
      </c>
      <c r="AV366" s="241">
        <v>0.067</v>
      </c>
      <c r="AW366" s="245"/>
      <c r="AX366" s="583">
        <v>0.05454</v>
      </c>
      <c r="AY366" s="247">
        <v>0.05454</v>
      </c>
      <c r="AZ366" s="317">
        <v>0.049365</v>
      </c>
      <c r="BA366" s="248">
        <v>0.055295</v>
      </c>
      <c r="BB366" s="248">
        <v>0.01052</v>
      </c>
      <c r="BC366" s="317">
        <v>0</v>
      </c>
      <c r="BD366" s="317">
        <v>0</v>
      </c>
      <c r="BE366" s="317">
        <v>0</v>
      </c>
      <c r="BF366" s="317">
        <v>0</v>
      </c>
      <c r="BG366" s="317">
        <v>0</v>
      </c>
      <c r="BH366" s="317">
        <v>0</v>
      </c>
      <c r="BI366" s="401">
        <v>0</v>
      </c>
      <c r="BJ366" s="246">
        <v>1.34126</v>
      </c>
      <c r="BK366" s="250">
        <v>24.54545454545454</v>
      </c>
      <c r="BL366" s="250">
        <v>57.14285714285716</v>
      </c>
      <c r="BM366" s="250">
        <v>20.68965517241379</v>
      </c>
      <c r="BN366" s="250">
        <v>28.88888888888888</v>
      </c>
      <c r="BO366" s="250">
        <v>67.91044776119402</v>
      </c>
      <c r="BP366" s="250">
        <v>22.84561789512285</v>
      </c>
      <c r="BQ366" s="251">
        <v>0</v>
      </c>
      <c r="BR366" s="252">
        <v>10.48313582497722</v>
      </c>
      <c r="BS366" s="252">
        <v>0</v>
      </c>
      <c r="BT366" s="252">
        <v>425.6178707224335</v>
      </c>
      <c r="BU366" s="252">
        <v>0</v>
      </c>
      <c r="BV366" s="252">
        <v>0</v>
      </c>
      <c r="BW366" s="252">
        <v>0</v>
      </c>
      <c r="BX366" s="252">
        <v>0</v>
      </c>
      <c r="BY366" s="252">
        <v>0</v>
      </c>
      <c r="BZ366" s="252">
        <v>0</v>
      </c>
      <c r="CA366" s="253">
        <v>0</v>
      </c>
      <c r="CB366" s="250">
        <v>38.71317223254952</v>
      </c>
      <c r="CC366" s="250">
        <v>98.83038631550373</v>
      </c>
      <c r="CD366" t="s" s="116">
        <v>132</v>
      </c>
      <c r="CE366" s="254">
        <v>20.47116307781741</v>
      </c>
      <c r="CF366" s="254">
        <v>40.54259164924598</v>
      </c>
      <c r="CG366" s="250">
        <v>67.58428571428571</v>
      </c>
      <c r="CH366" s="255">
        <v>0.3767500000000001</v>
      </c>
      <c r="CI366" s="256">
        <v>0.4144250000000002</v>
      </c>
      <c r="CJ366" s="257">
        <v>0.4351462500000002</v>
      </c>
      <c r="CK366" s="257">
        <v>0.4569035625000002</v>
      </c>
      <c r="CL366" s="258">
        <v>0.4797487406250002</v>
      </c>
      <c r="CM366" s="256">
        <v>2.162973553125001</v>
      </c>
      <c r="CN366" s="253">
        <v>9.62176847475534</v>
      </c>
      <c r="CO366" s="259">
        <v>1.19</v>
      </c>
      <c r="CP366" s="260">
        <v>7.5</v>
      </c>
      <c r="CQ366" s="261">
        <v>-24.3</v>
      </c>
      <c r="CR366" s="260">
        <v>-5.9</v>
      </c>
      <c r="CS366" s="261">
        <v>-11.1</v>
      </c>
    </row>
    <row r="367" ht="11.25" customHeight="1">
      <c r="A367" t="s" s="146">
        <v>1533</v>
      </c>
      <c r="B367" t="s" s="146">
        <v>1534</v>
      </c>
      <c r="C367" t="s" s="146">
        <v>334</v>
      </c>
      <c r="D367" s="267">
        <v>8</v>
      </c>
      <c r="E367" s="85">
        <v>374</v>
      </c>
      <c r="F367" t="s" s="151">
        <v>141</v>
      </c>
      <c r="G367" t="s" s="152">
        <v>141</v>
      </c>
      <c r="H367" s="496">
        <v>165.78</v>
      </c>
      <c r="I367" s="269">
        <v>2.147424297261431</v>
      </c>
      <c r="J367" s="270">
        <v>0.6899999999999999</v>
      </c>
      <c r="K367" s="270">
        <v>0.89</v>
      </c>
      <c r="L367" s="269">
        <v>28.98550724637683</v>
      </c>
      <c r="M367" s="272">
        <v>42801</v>
      </c>
      <c r="N367" s="272">
        <v>42803</v>
      </c>
      <c r="O367" s="272">
        <v>42817</v>
      </c>
      <c r="P367" t="s" s="273">
        <v>723</v>
      </c>
      <c r="Q367" s="329"/>
      <c r="R367" s="271">
        <v>3.56</v>
      </c>
      <c r="S367" s="275">
        <v>51.14942528735632</v>
      </c>
      <c r="T367" s="276">
        <v>664.8488694529451</v>
      </c>
      <c r="U367" s="269">
        <v>23.81896551724138</v>
      </c>
      <c r="V367" s="277">
        <v>1</v>
      </c>
      <c r="W367" s="268">
        <v>6.96</v>
      </c>
      <c r="X367" s="268">
        <v>1.89</v>
      </c>
      <c r="Y367" s="278">
        <v>2.01</v>
      </c>
      <c r="Z367" s="279">
        <v>55.26</v>
      </c>
      <c r="AA367" s="559">
        <v>192.3</v>
      </c>
      <c r="AB367" s="281">
        <v>18</v>
      </c>
      <c r="AC367" s="282">
        <v>13.37</v>
      </c>
      <c r="AD367" s="283">
        <v>21.1</v>
      </c>
      <c r="AE367" s="283">
        <v>12.57</v>
      </c>
      <c r="AF367" s="284">
        <v>30</v>
      </c>
      <c r="AG367" s="285">
        <v>195786</v>
      </c>
      <c r="AH367" s="286">
        <v>0.1</v>
      </c>
      <c r="AI367" s="287">
        <v>7.03</v>
      </c>
      <c r="AJ367" s="288">
        <v>1.021594767676018</v>
      </c>
      <c r="AK367" s="289">
        <v>1.425394555063621</v>
      </c>
      <c r="AL367" s="290">
        <v>16.94915254237288</v>
      </c>
      <c r="AM367" s="290">
        <v>20.94692408966412</v>
      </c>
      <c r="AN367" s="290">
        <v>21.55564959796399</v>
      </c>
      <c r="AO367" s="291">
        <v>15.12258449521149</v>
      </c>
      <c r="AP367" s="288">
        <v>2.76</v>
      </c>
      <c r="AQ367" s="288">
        <v>2.36</v>
      </c>
      <c r="AR367" s="288">
        <v>1.88</v>
      </c>
      <c r="AS367" s="288">
        <v>1.56</v>
      </c>
      <c r="AT367" s="292"/>
      <c r="AU367" s="288">
        <v>1.16</v>
      </c>
      <c r="AV367" s="288">
        <v>1.04</v>
      </c>
      <c r="AW367" s="292"/>
      <c r="AX367" s="293">
        <v>0.972</v>
      </c>
      <c r="AY367" s="294">
        <v>0.9219999999999999</v>
      </c>
      <c r="AZ367" s="426">
        <v>0.9</v>
      </c>
      <c r="BA367" s="295">
        <v>0.9</v>
      </c>
      <c r="BB367" s="295">
        <v>0.675</v>
      </c>
      <c r="BC367" s="295">
        <v>0.4</v>
      </c>
      <c r="BD367" s="295">
        <v>0.325</v>
      </c>
      <c r="BE367" s="295">
        <v>0.26</v>
      </c>
      <c r="BF367" s="295">
        <v>0.21</v>
      </c>
      <c r="BG367" s="295">
        <v>0.17</v>
      </c>
      <c r="BH367" s="426">
        <v>0.16</v>
      </c>
      <c r="BI367" s="296">
        <v>0.11334</v>
      </c>
      <c r="BJ367" s="293">
        <v>16.76734</v>
      </c>
      <c r="BK367" s="297">
        <v>16.94915254237288</v>
      </c>
      <c r="BL367" s="297">
        <v>25.53191489361701</v>
      </c>
      <c r="BM367" s="297">
        <v>20.51282051282051</v>
      </c>
      <c r="BN367" s="297">
        <v>34.48275862068968</v>
      </c>
      <c r="BO367" s="297">
        <v>11.53846153846152</v>
      </c>
      <c r="BP367" s="297">
        <v>6.995884773662553</v>
      </c>
      <c r="BQ367" s="298">
        <v>5.422993492407824</v>
      </c>
      <c r="BR367" s="299">
        <v>2.444444444444427</v>
      </c>
      <c r="BS367" s="299">
        <v>0</v>
      </c>
      <c r="BT367" s="299">
        <v>33.33333333333333</v>
      </c>
      <c r="BU367" s="299">
        <v>68.75</v>
      </c>
      <c r="BV367" s="299">
        <v>23.07692307692308</v>
      </c>
      <c r="BW367" s="299">
        <v>25</v>
      </c>
      <c r="BX367" s="299">
        <v>23.80952380952381</v>
      </c>
      <c r="BY367" s="299">
        <v>23.52941176470587</v>
      </c>
      <c r="BZ367" s="299">
        <v>6.25</v>
      </c>
      <c r="CA367" s="300">
        <v>41.16816657843656</v>
      </c>
      <c r="CB367" s="297">
        <v>21.69386996361171</v>
      </c>
      <c r="CC367" s="297">
        <v>16.47720124779557</v>
      </c>
      <c r="CD367" t="s" s="146">
        <v>302</v>
      </c>
      <c r="CE367" s="301">
        <v>-0.1158916220159618</v>
      </c>
      <c r="CF367" s="301">
        <v>23.70307389522542</v>
      </c>
      <c r="CG367" s="297">
        <v>78.66316091954023</v>
      </c>
      <c r="CH367" s="302">
        <v>3.036</v>
      </c>
      <c r="CI367" s="303">
        <v>3.3396</v>
      </c>
      <c r="CJ367" s="304">
        <v>3.673560000000001</v>
      </c>
      <c r="CK367" s="304">
        <v>4.040916000000001</v>
      </c>
      <c r="CL367" s="305">
        <v>4.445007600000001</v>
      </c>
      <c r="CM367" s="303">
        <v>18.5350836</v>
      </c>
      <c r="CN367" s="300">
        <v>11.18053058269997</v>
      </c>
      <c r="CO367" s="306">
        <v>1.09</v>
      </c>
      <c r="CP367" s="307">
        <v>39.1</v>
      </c>
      <c r="CQ367" s="308">
        <v>-1.3</v>
      </c>
      <c r="CR367" s="307">
        <v>3.7</v>
      </c>
      <c r="CS367" s="308">
        <v>9.199999999999999</v>
      </c>
    </row>
    <row r="368" ht="11.25" customHeight="1">
      <c r="A368" t="s" s="110">
        <v>761</v>
      </c>
      <c r="B368" t="s" s="110">
        <v>762</v>
      </c>
      <c r="C368" t="s" s="173">
        <v>128</v>
      </c>
      <c r="D368" s="174">
        <v>13</v>
      </c>
      <c r="E368" s="219">
        <v>261</v>
      </c>
      <c r="F368" t="s" s="118">
        <v>129</v>
      </c>
      <c r="G368" t="s" s="113">
        <v>129</v>
      </c>
      <c r="H368" s="330">
        <v>104.5</v>
      </c>
      <c r="I368" s="177">
        <v>1.186602870813397</v>
      </c>
      <c r="J368" s="311">
        <v>0.3</v>
      </c>
      <c r="K368" s="311">
        <v>0.31</v>
      </c>
      <c r="L368" s="177">
        <v>3.333333333333344</v>
      </c>
      <c r="M368" s="322">
        <v>42684</v>
      </c>
      <c r="N368" s="322">
        <v>42689</v>
      </c>
      <c r="O368" s="322">
        <v>42704</v>
      </c>
      <c r="P368" t="s" s="173">
        <v>632</v>
      </c>
      <c r="Q368" s="375"/>
      <c r="R368" s="180">
        <v>1.24</v>
      </c>
      <c r="S368" t="s" s="548">
        <v>143</v>
      </c>
      <c r="T368" t="s" s="542">
        <v>143</v>
      </c>
      <c r="U368" t="s" s="338">
        <v>143</v>
      </c>
      <c r="V368" s="183">
        <v>12</v>
      </c>
      <c r="W368" t="s" s="335">
        <v>143</v>
      </c>
      <c r="X368" t="s" s="335">
        <v>143</v>
      </c>
      <c r="Y368" t="s" s="332">
        <v>143</v>
      </c>
      <c r="Z368" t="s" s="740">
        <v>143</v>
      </c>
      <c r="AA368" t="s" s="336">
        <v>143</v>
      </c>
      <c r="AB368" t="s" s="332">
        <v>143</v>
      </c>
      <c r="AC368" t="s" s="336">
        <v>143</v>
      </c>
      <c r="AD368" t="s" s="335">
        <v>143</v>
      </c>
      <c r="AE368" t="s" s="335">
        <v>143</v>
      </c>
      <c r="AF368" s="190">
        <v>0</v>
      </c>
      <c r="AG368" t="s" s="335">
        <v>143</v>
      </c>
      <c r="AH368" t="s" s="335">
        <v>143</v>
      </c>
      <c r="AI368" t="s" s="335">
        <v>143</v>
      </c>
      <c r="AJ368" t="s" s="338">
        <v>143</v>
      </c>
      <c r="AK368" s="195">
        <v>1.106945897985628</v>
      </c>
      <c r="AL368" s="196">
        <v>11.11111111111109</v>
      </c>
      <c r="AM368" s="196">
        <v>6.265856918261115</v>
      </c>
      <c r="AN368" s="196">
        <v>12.47461131420948</v>
      </c>
      <c r="AO368" s="197">
        <v>11.26939567408871</v>
      </c>
      <c r="AP368" s="194">
        <v>1.2</v>
      </c>
      <c r="AQ368" s="194">
        <v>1.08</v>
      </c>
      <c r="AR368" s="194">
        <v>1.04</v>
      </c>
      <c r="AS368" s="194">
        <v>1</v>
      </c>
      <c r="AT368" s="199"/>
      <c r="AU368" s="194">
        <v>0.8333333333333334</v>
      </c>
      <c r="AV368" s="194">
        <v>0.6666666666666666</v>
      </c>
      <c r="AW368" s="199"/>
      <c r="AX368" s="200">
        <v>0.6</v>
      </c>
      <c r="AY368" s="201">
        <v>0.575</v>
      </c>
      <c r="AZ368" s="202">
        <v>0.5166666666666667</v>
      </c>
      <c r="BA368" s="202">
        <v>0.4625</v>
      </c>
      <c r="BB368" s="202">
        <v>0.4125</v>
      </c>
      <c r="BC368" s="202">
        <v>0.375</v>
      </c>
      <c r="BD368" s="202">
        <v>0.3416666666666666</v>
      </c>
      <c r="BE368" s="203">
        <v>0</v>
      </c>
      <c r="BF368" s="203">
        <v>0</v>
      </c>
      <c r="BG368" s="203">
        <v>0</v>
      </c>
      <c r="BH368" s="203">
        <v>0</v>
      </c>
      <c r="BI368" s="204">
        <v>0</v>
      </c>
      <c r="BJ368" s="200">
        <v>9.103333333333333</v>
      </c>
      <c r="BK368" s="205">
        <v>11.11111111111109</v>
      </c>
      <c r="BL368" s="205">
        <v>3.846153846153855</v>
      </c>
      <c r="BM368" s="205">
        <v>4</v>
      </c>
      <c r="BN368" s="205">
        <v>20</v>
      </c>
      <c r="BO368" s="205">
        <v>25</v>
      </c>
      <c r="BP368" s="205">
        <v>11.11111111111112</v>
      </c>
      <c r="BQ368" s="206">
        <v>4.347826086956519</v>
      </c>
      <c r="BR368" s="207">
        <v>11.29032258064515</v>
      </c>
      <c r="BS368" s="207">
        <v>11.71171171171173</v>
      </c>
      <c r="BT368" s="207">
        <v>12.12121212121213</v>
      </c>
      <c r="BU368" s="207">
        <v>9.999999999999986</v>
      </c>
      <c r="BV368" s="207">
        <v>9.756097560975618</v>
      </c>
      <c r="BW368" s="207">
        <v>0</v>
      </c>
      <c r="BX368" s="207">
        <v>0</v>
      </c>
      <c r="BY368" s="207">
        <v>0</v>
      </c>
      <c r="BZ368" s="207">
        <v>0</v>
      </c>
      <c r="CA368" s="208">
        <v>0</v>
      </c>
      <c r="CB368" s="205">
        <v>7.899738007639836</v>
      </c>
      <c r="CC368" s="205">
        <v>7.143286603183042</v>
      </c>
      <c r="CD368" t="s" s="110">
        <v>132</v>
      </c>
      <c r="CE368" t="s" s="552">
        <v>143</v>
      </c>
      <c r="CF368" s="209">
        <v>13.66121418502288</v>
      </c>
      <c r="CG368" s="205">
        <v>35.43946412961714</v>
      </c>
      <c r="CH368" s="315">
        <v>1.236</v>
      </c>
      <c r="CI368" s="211">
        <v>1.27308</v>
      </c>
      <c r="CJ368" s="212">
        <v>1.3112724</v>
      </c>
      <c r="CK368" s="212">
        <v>1.350610572</v>
      </c>
      <c r="CL368" s="210">
        <v>1.391128889160</v>
      </c>
      <c r="CM368" s="211">
        <v>6.562091861160</v>
      </c>
      <c r="CN368" s="208">
        <v>6.279513742736842</v>
      </c>
      <c r="CO368" t="s" s="335">
        <v>143</v>
      </c>
      <c r="CP368" t="s" s="531">
        <v>143</v>
      </c>
      <c r="CQ368" s="342">
        <v>-12.9</v>
      </c>
      <c r="CR368" s="341">
        <v>1.3</v>
      </c>
      <c r="CS368" s="342">
        <v>2.8</v>
      </c>
    </row>
    <row r="369" ht="11.25" customHeight="1">
      <c r="A369" t="s" s="227">
        <v>1535</v>
      </c>
      <c r="B369" t="s" s="116">
        <v>1536</v>
      </c>
      <c r="C369" t="s" s="116">
        <v>181</v>
      </c>
      <c r="D369" s="218">
        <v>7</v>
      </c>
      <c r="E369" s="85">
        <v>581</v>
      </c>
      <c r="F369" t="s" s="220">
        <v>55</v>
      </c>
      <c r="G369" t="s" s="221">
        <v>55</v>
      </c>
      <c r="H369" s="493">
        <v>144.16</v>
      </c>
      <c r="I369" s="223">
        <v>2.067147613762486</v>
      </c>
      <c r="J369" s="224">
        <v>0.665</v>
      </c>
      <c r="K369" s="224">
        <v>0.745</v>
      </c>
      <c r="L369" s="223">
        <v>12.03007518796992</v>
      </c>
      <c r="M369" s="226">
        <v>43055</v>
      </c>
      <c r="N369" s="226">
        <v>43056</v>
      </c>
      <c r="O369" s="226">
        <v>43077</v>
      </c>
      <c r="P369" t="s" s="227">
        <v>305</v>
      </c>
      <c r="Q369" s="617"/>
      <c r="R369" s="225">
        <v>2.98</v>
      </c>
      <c r="S369" s="228">
        <v>45.15151515151516</v>
      </c>
      <c r="T369" s="229">
        <v>124.8940790713415</v>
      </c>
      <c r="U369" s="223">
        <v>21.84242424242424</v>
      </c>
      <c r="V369" s="230">
        <v>12</v>
      </c>
      <c r="W369" s="222">
        <v>6.6</v>
      </c>
      <c r="X369" s="222">
        <v>2.72</v>
      </c>
      <c r="Y369" s="231">
        <v>2.77</v>
      </c>
      <c r="Z369" s="232">
        <v>5.21</v>
      </c>
      <c r="AA369" s="233">
        <v>25.1</v>
      </c>
      <c r="AB369" s="234">
        <v>2.7</v>
      </c>
      <c r="AC369" s="235">
        <v>9.75</v>
      </c>
      <c r="AD369" s="236">
        <v>21.5</v>
      </c>
      <c r="AE369" s="236">
        <v>8.039999999999999</v>
      </c>
      <c r="AF369" s="237">
        <v>22</v>
      </c>
      <c r="AG369" s="238">
        <v>109879</v>
      </c>
      <c r="AH369" s="239">
        <v>0.2</v>
      </c>
      <c r="AI369" s="240">
        <v>0.8</v>
      </c>
      <c r="AJ369" s="241">
        <v>0.5734083063795551</v>
      </c>
      <c r="AK369" s="242">
        <v>1.18071006238223</v>
      </c>
      <c r="AL369" s="243">
        <v>14.08614668218859</v>
      </c>
      <c r="AM369" s="243">
        <v>13.40153526588945</v>
      </c>
      <c r="AN369" s="243">
        <v>12.32827858716044</v>
      </c>
      <c r="AO369" s="244">
        <v>10.44141062225437</v>
      </c>
      <c r="AP369" s="241">
        <v>2.45</v>
      </c>
      <c r="AQ369" s="241">
        <v>2.1475</v>
      </c>
      <c r="AR369" s="241">
        <v>1.8675</v>
      </c>
      <c r="AS369" s="241">
        <v>1.68</v>
      </c>
      <c r="AT369" s="245"/>
      <c r="AU369" s="241">
        <v>1.5275</v>
      </c>
      <c r="AV369" s="241">
        <v>1.37</v>
      </c>
      <c r="AW369" s="245"/>
      <c r="AX369" s="583">
        <v>1.21</v>
      </c>
      <c r="AY369" s="247">
        <v>1.21</v>
      </c>
      <c r="AZ369" s="248">
        <v>1.1</v>
      </c>
      <c r="BA369" s="248">
        <v>1</v>
      </c>
      <c r="BB369" s="248">
        <v>0.9075</v>
      </c>
      <c r="BC369" s="248">
        <v>0.825</v>
      </c>
      <c r="BD369" s="317">
        <v>0.75</v>
      </c>
      <c r="BE369" s="317">
        <v>0.75</v>
      </c>
      <c r="BF369" s="317">
        <v>0.75</v>
      </c>
      <c r="BG369" s="317">
        <v>0.75</v>
      </c>
      <c r="BH369" s="248">
        <v>0.75</v>
      </c>
      <c r="BI369" s="249">
        <v>0.68</v>
      </c>
      <c r="BJ369" s="246">
        <v>21.725</v>
      </c>
      <c r="BK369" s="250">
        <v>14.08614668218859</v>
      </c>
      <c r="BL369" s="250">
        <v>14.99330655957163</v>
      </c>
      <c r="BM369" s="250">
        <v>11.16071428571428</v>
      </c>
      <c r="BN369" s="250">
        <v>9.983633387888702</v>
      </c>
      <c r="BO369" s="250">
        <v>11.4963503649635</v>
      </c>
      <c r="BP369" s="250">
        <v>13.22314049586779</v>
      </c>
      <c r="BQ369" s="251">
        <v>0</v>
      </c>
      <c r="BR369" s="252">
        <v>9.999999999999986</v>
      </c>
      <c r="BS369" s="252">
        <v>10</v>
      </c>
      <c r="BT369" s="252">
        <v>10.19283746556474</v>
      </c>
      <c r="BU369" s="252">
        <v>10</v>
      </c>
      <c r="BV369" s="252">
        <v>9.999999999999986</v>
      </c>
      <c r="BW369" s="252">
        <v>0</v>
      </c>
      <c r="BX369" s="252">
        <v>0</v>
      </c>
      <c r="BY369" s="252">
        <v>0</v>
      </c>
      <c r="BZ369" s="252">
        <v>0</v>
      </c>
      <c r="CA369" s="253">
        <v>10.29411764705881</v>
      </c>
      <c r="CB369" s="250">
        <v>7.966485111106943</v>
      </c>
      <c r="CC369" s="250">
        <v>5.343663171390046</v>
      </c>
      <c r="CD369" t="s" s="116">
        <v>137</v>
      </c>
      <c r="CE369" s="254">
        <v>-7.446998041501322</v>
      </c>
      <c r="CF369" s="254">
        <v>14.39542620092292</v>
      </c>
      <c r="CG369" s="250">
        <v>71.12884861615954</v>
      </c>
      <c r="CH369" s="255">
        <v>2.51615</v>
      </c>
      <c r="CI369" s="256">
        <v>2.761474625</v>
      </c>
      <c r="CJ369" s="257">
        <v>2.983497184850</v>
      </c>
      <c r="CK369" s="257">
        <v>3.22337035851194</v>
      </c>
      <c r="CL369" s="258">
        <v>3.4825293353363</v>
      </c>
      <c r="CM369" s="256">
        <v>14.96702150369824</v>
      </c>
      <c r="CN369" s="253">
        <v>10.38222912298713</v>
      </c>
      <c r="CO369" s="259">
        <v>0.97</v>
      </c>
      <c r="CP369" s="260">
        <v>33.5</v>
      </c>
      <c r="CQ369" s="261">
        <v>-1.9</v>
      </c>
      <c r="CR369" s="260">
        <v>2.5</v>
      </c>
      <c r="CS369" s="261">
        <v>9.1</v>
      </c>
    </row>
    <row r="370" ht="11.25" customHeight="1">
      <c r="A370" t="s" s="116">
        <v>1537</v>
      </c>
      <c r="B370" t="s" s="116">
        <v>1538</v>
      </c>
      <c r="C370" t="s" s="227">
        <v>128</v>
      </c>
      <c r="D370" s="218">
        <v>6</v>
      </c>
      <c r="E370" s="85">
        <v>669</v>
      </c>
      <c r="F370" t="s" s="220">
        <v>129</v>
      </c>
      <c r="G370" t="s" s="221">
        <v>129</v>
      </c>
      <c r="H370" s="493">
        <v>18.45</v>
      </c>
      <c r="I370" s="223">
        <v>2.818428184281843</v>
      </c>
      <c r="J370" s="224">
        <v>0.12</v>
      </c>
      <c r="K370" s="224">
        <v>0.13</v>
      </c>
      <c r="L370" s="223">
        <v>8.333333333333348</v>
      </c>
      <c r="M370" s="226">
        <v>42943</v>
      </c>
      <c r="N370" s="226">
        <v>42947</v>
      </c>
      <c r="O370" s="226">
        <v>42961</v>
      </c>
      <c r="P370" t="s" s="227">
        <v>677</v>
      </c>
      <c r="Q370" s="316"/>
      <c r="R370" s="225">
        <v>0.52</v>
      </c>
      <c r="S370" s="228">
        <v>43.69747899159665</v>
      </c>
      <c r="T370" s="229">
        <v>-4.990049172191857</v>
      </c>
      <c r="U370" s="223">
        <v>15.50420168067227</v>
      </c>
      <c r="V370" s="230">
        <v>12</v>
      </c>
      <c r="W370" s="222">
        <v>1.19</v>
      </c>
      <c r="X370" s="222">
        <v>1.55</v>
      </c>
      <c r="Y370" s="231">
        <v>4.51</v>
      </c>
      <c r="Z370" s="232">
        <v>1.31</v>
      </c>
      <c r="AA370" s="233">
        <v>6.7</v>
      </c>
      <c r="AB370" s="234">
        <v>-5.3</v>
      </c>
      <c r="AC370" s="235">
        <v>12.03</v>
      </c>
      <c r="AD370" s="236">
        <v>15.5</v>
      </c>
      <c r="AE370" s="236">
        <v>10</v>
      </c>
      <c r="AF370" s="237">
        <v>6</v>
      </c>
      <c r="AG370" s="238">
        <v>2499</v>
      </c>
      <c r="AH370" s="239">
        <v>0.6</v>
      </c>
      <c r="AI370" s="240">
        <v>0.05</v>
      </c>
      <c r="AJ370" t="s" s="265">
        <v>143</v>
      </c>
      <c r="AK370" t="s" s="265">
        <v>143</v>
      </c>
      <c r="AL370" s="243">
        <v>7.14285714285714</v>
      </c>
      <c r="AM370" s="243">
        <v>21.64403991146799</v>
      </c>
      <c r="AN370" t="s" s="265">
        <v>143</v>
      </c>
      <c r="AO370" s="244">
        <v>15.12827110573842</v>
      </c>
      <c r="AP370" s="241">
        <v>0.45</v>
      </c>
      <c r="AQ370" s="241">
        <v>0.42</v>
      </c>
      <c r="AR370" s="241">
        <v>0.35</v>
      </c>
      <c r="AS370" s="241">
        <v>0.25</v>
      </c>
      <c r="AT370" s="245"/>
      <c r="AU370" s="241">
        <v>0.04968</v>
      </c>
      <c r="AV370" s="321">
        <v>0</v>
      </c>
      <c r="AW370" s="245"/>
      <c r="AX370" s="583">
        <v>0</v>
      </c>
      <c r="AY370" s="394">
        <v>0.0275</v>
      </c>
      <c r="AZ370" s="317">
        <v>0.11</v>
      </c>
      <c r="BA370" s="317">
        <v>0.11</v>
      </c>
      <c r="BB370" s="317">
        <v>0.11</v>
      </c>
      <c r="BC370" s="248">
        <v>0.11</v>
      </c>
      <c r="BD370" s="317">
        <v>0.1</v>
      </c>
      <c r="BE370" s="317">
        <v>0.1</v>
      </c>
      <c r="BF370" s="248">
        <v>0.1</v>
      </c>
      <c r="BG370" s="248">
        <v>0.0375</v>
      </c>
      <c r="BH370" s="317">
        <v>0</v>
      </c>
      <c r="BI370" s="401">
        <v>0</v>
      </c>
      <c r="BJ370" s="246">
        <v>2.324680000000001</v>
      </c>
      <c r="BK370" s="250">
        <v>7.14285714285714</v>
      </c>
      <c r="BL370" s="250">
        <v>20</v>
      </c>
      <c r="BM370" s="250">
        <v>40</v>
      </c>
      <c r="BN370" s="250">
        <v>403.2206119162641</v>
      </c>
      <c r="BO370" s="250">
        <v>0</v>
      </c>
      <c r="BP370" s="250">
        <v>0</v>
      </c>
      <c r="BQ370" s="251">
        <v>0</v>
      </c>
      <c r="BR370" s="252">
        <v>0</v>
      </c>
      <c r="BS370" s="252">
        <v>0</v>
      </c>
      <c r="BT370" s="252">
        <v>0</v>
      </c>
      <c r="BU370" s="252">
        <v>0</v>
      </c>
      <c r="BV370" s="252">
        <v>9.999999999999986</v>
      </c>
      <c r="BW370" s="252">
        <v>0</v>
      </c>
      <c r="BX370" s="252">
        <v>0</v>
      </c>
      <c r="BY370" s="252">
        <v>166.6666666666667</v>
      </c>
      <c r="BZ370" s="252">
        <v>0</v>
      </c>
      <c r="CA370" s="253">
        <v>0</v>
      </c>
      <c r="CB370" s="250">
        <v>38.06059621916399</v>
      </c>
      <c r="CC370" s="250">
        <v>99.37726906697745</v>
      </c>
      <c r="CD370" t="s" s="116">
        <v>132</v>
      </c>
      <c r="CE370" t="s" s="402">
        <v>143</v>
      </c>
      <c r="CF370" t="s" s="402">
        <v>143</v>
      </c>
      <c r="CG370" s="250">
        <v>59.95792717086835</v>
      </c>
      <c r="CH370" s="255">
        <v>0.4545</v>
      </c>
      <c r="CI370" s="256">
        <v>0.4999500000000001</v>
      </c>
      <c r="CJ370" s="257">
        <v>0.5499450000000001</v>
      </c>
      <c r="CK370" s="257">
        <v>0.6049395000000002</v>
      </c>
      <c r="CL370" s="258">
        <v>0.6654334500000002</v>
      </c>
      <c r="CM370" s="256">
        <v>2.77476795</v>
      </c>
      <c r="CN370" s="253">
        <v>15.03939268292683</v>
      </c>
      <c r="CO370" s="259">
        <v>1.36</v>
      </c>
      <c r="CP370" s="260">
        <v>22.2</v>
      </c>
      <c r="CQ370" s="261">
        <v>-19.8</v>
      </c>
      <c r="CR370" s="260">
        <v>8.300000000000001</v>
      </c>
      <c r="CS370" s="261">
        <v>-1.1</v>
      </c>
    </row>
    <row r="371" ht="11.25" customHeight="1">
      <c r="A371" t="s" s="116">
        <v>1539</v>
      </c>
      <c r="B371" t="s" s="116">
        <v>1540</v>
      </c>
      <c r="C371" t="s" s="116">
        <v>146</v>
      </c>
      <c r="D371" s="218">
        <v>8</v>
      </c>
      <c r="E371" s="85">
        <v>379</v>
      </c>
      <c r="F371" t="s" s="220">
        <v>141</v>
      </c>
      <c r="G371" t="s" s="221">
        <v>141</v>
      </c>
      <c r="H371" s="493">
        <v>43.8</v>
      </c>
      <c r="I371" s="223">
        <v>2.511415525114156</v>
      </c>
      <c r="J371" s="224">
        <v>0.265</v>
      </c>
      <c r="K371" s="224">
        <v>0.275</v>
      </c>
      <c r="L371" s="223">
        <v>3.773584905660377</v>
      </c>
      <c r="M371" s="226">
        <v>42810</v>
      </c>
      <c r="N371" s="226">
        <v>42814</v>
      </c>
      <c r="O371" s="226">
        <v>42825</v>
      </c>
      <c r="P371" t="s" s="227">
        <v>434</v>
      </c>
      <c r="Q371" s="316"/>
      <c r="R371" s="225">
        <v>1.1</v>
      </c>
      <c r="S371" s="228">
        <v>71.42857142857143</v>
      </c>
      <c r="T371" s="229">
        <v>29.66156412800678</v>
      </c>
      <c r="U371" s="223">
        <v>28.44155844155844</v>
      </c>
      <c r="V371" s="230">
        <v>12</v>
      </c>
      <c r="W371" s="222">
        <v>1.54</v>
      </c>
      <c r="X371" s="222">
        <v>2.24</v>
      </c>
      <c r="Y371" s="231">
        <v>1.51</v>
      </c>
      <c r="Z371" s="232">
        <v>1.33</v>
      </c>
      <c r="AA371" s="233">
        <v>5.5</v>
      </c>
      <c r="AB371" s="234">
        <v>-8.300000000000001</v>
      </c>
      <c r="AC371" s="235">
        <v>40.44</v>
      </c>
      <c r="AD371" s="236">
        <v>3.5</v>
      </c>
      <c r="AE371" s="236">
        <v>12.7</v>
      </c>
      <c r="AF371" s="237">
        <v>2</v>
      </c>
      <c r="AG371" s="238">
        <v>1762</v>
      </c>
      <c r="AH371" s="239">
        <v>0.6</v>
      </c>
      <c r="AI371" s="240">
        <v>0</v>
      </c>
      <c r="AJ371" s="241">
        <v>5.191612912464486</v>
      </c>
      <c r="AK371" s="242">
        <v>1.873309713938168</v>
      </c>
      <c r="AL371" s="243">
        <v>6.000000000000005</v>
      </c>
      <c r="AM371" s="243">
        <v>10.76530665638533</v>
      </c>
      <c r="AN371" s="243">
        <v>18.1706451936257</v>
      </c>
      <c r="AO371" s="244">
        <v>9.699754962262187</v>
      </c>
      <c r="AP371" s="241">
        <v>1.06</v>
      </c>
      <c r="AQ371" s="241">
        <v>1</v>
      </c>
      <c r="AR371" s="241">
        <v>0.92</v>
      </c>
      <c r="AS371" s="241">
        <v>0.78</v>
      </c>
      <c r="AT371" s="245"/>
      <c r="AU371" s="241">
        <v>0.55</v>
      </c>
      <c r="AV371" s="241">
        <v>0.46</v>
      </c>
      <c r="AW371" s="245"/>
      <c r="AX371" s="246">
        <v>0.35</v>
      </c>
      <c r="AY371" s="394">
        <v>0.2375</v>
      </c>
      <c r="AZ371" s="317">
        <v>0.3675</v>
      </c>
      <c r="BA371" s="317">
        <v>0.42</v>
      </c>
      <c r="BB371" s="317">
        <v>0.42</v>
      </c>
      <c r="BC371" s="317">
        <v>0.42</v>
      </c>
      <c r="BD371" s="317">
        <v>0.42</v>
      </c>
      <c r="BE371" s="317">
        <v>0.42</v>
      </c>
      <c r="BF371" s="317">
        <v>0.42</v>
      </c>
      <c r="BG371" s="317">
        <v>0.42</v>
      </c>
      <c r="BH371" s="248">
        <v>0.42</v>
      </c>
      <c r="BI371" s="401">
        <v>0.3575</v>
      </c>
      <c r="BJ371" s="246">
        <v>9.442500000000001</v>
      </c>
      <c r="BK371" s="250">
        <v>6.000000000000005</v>
      </c>
      <c r="BL371" s="250">
        <v>8.695652173913038</v>
      </c>
      <c r="BM371" s="250">
        <v>17.94871794871795</v>
      </c>
      <c r="BN371" s="250">
        <v>41.81818181818182</v>
      </c>
      <c r="BO371" s="250">
        <v>19.56521739130434</v>
      </c>
      <c r="BP371" s="250">
        <v>31.42857142857145</v>
      </c>
      <c r="BQ371" s="251">
        <v>47.36842105263157</v>
      </c>
      <c r="BR371" s="252">
        <v>0</v>
      </c>
      <c r="BS371" s="252">
        <v>0</v>
      </c>
      <c r="BT371" s="252">
        <v>0</v>
      </c>
      <c r="BU371" s="252">
        <v>0</v>
      </c>
      <c r="BV371" s="252">
        <v>0</v>
      </c>
      <c r="BW371" s="252">
        <v>0</v>
      </c>
      <c r="BX371" s="252">
        <v>0</v>
      </c>
      <c r="BY371" s="252">
        <v>0</v>
      </c>
      <c r="BZ371" s="252">
        <v>0</v>
      </c>
      <c r="CA371" s="253">
        <v>17.48251748251748</v>
      </c>
      <c r="CB371" s="250">
        <v>11.19454584093163</v>
      </c>
      <c r="CC371" s="250">
        <v>15.28568375873767</v>
      </c>
      <c r="CD371" t="s" s="116">
        <v>132</v>
      </c>
      <c r="CE371" s="254">
        <v>-7.75949772281858</v>
      </c>
      <c r="CF371" s="254">
        <v>20.68206071873986</v>
      </c>
      <c r="CG371" s="250">
        <v>64.8796569469483</v>
      </c>
      <c r="CH371" s="255">
        <v>1.0706</v>
      </c>
      <c r="CI371" s="256">
        <v>1.17766</v>
      </c>
      <c r="CJ371" s="257">
        <v>1.295426</v>
      </c>
      <c r="CK371" s="257">
        <v>1.4249686</v>
      </c>
      <c r="CL371" s="258">
        <v>1.56746546</v>
      </c>
      <c r="CM371" s="256">
        <v>6.536120060000001</v>
      </c>
      <c r="CN371" s="253">
        <v>14.92264853881279</v>
      </c>
      <c r="CO371" s="259">
        <v>1.16</v>
      </c>
      <c r="CP371" s="260">
        <v>31.5</v>
      </c>
      <c r="CQ371" s="261">
        <v>-3.6</v>
      </c>
      <c r="CR371" s="260">
        <v>13.6</v>
      </c>
      <c r="CS371" s="261">
        <v>12</v>
      </c>
    </row>
    <row r="372" ht="11.25" customHeight="1">
      <c r="A372" t="s" s="146">
        <v>1541</v>
      </c>
      <c r="B372" t="s" s="146">
        <v>1542</v>
      </c>
      <c r="C372" t="s" s="273">
        <v>128</v>
      </c>
      <c r="D372" s="267">
        <v>7</v>
      </c>
      <c r="E372" s="85">
        <v>532</v>
      </c>
      <c r="F372" t="s" s="151">
        <v>55</v>
      </c>
      <c r="G372" t="s" s="152">
        <v>55</v>
      </c>
      <c r="H372" s="496">
        <v>27.52</v>
      </c>
      <c r="I372" s="269">
        <v>1.88953488372093</v>
      </c>
      <c r="J372" s="270">
        <v>0.11</v>
      </c>
      <c r="K372" s="270">
        <v>0.13</v>
      </c>
      <c r="L372" s="269">
        <v>18.18181818181819</v>
      </c>
      <c r="M372" s="272">
        <v>42921</v>
      </c>
      <c r="N372" s="272">
        <v>42923</v>
      </c>
      <c r="O372" s="272">
        <v>42937</v>
      </c>
      <c r="P372" t="s" s="273">
        <v>621</v>
      </c>
      <c r="Q372" t="s" s="273">
        <v>131</v>
      </c>
      <c r="R372" s="271">
        <v>0.52</v>
      </c>
      <c r="S372" s="275">
        <v>37.41007194244605</v>
      </c>
      <c r="T372" s="276">
        <v>22.66583254851426</v>
      </c>
      <c r="U372" s="269">
        <v>19.79856115107914</v>
      </c>
      <c r="V372" s="277">
        <v>12</v>
      </c>
      <c r="W372" s="268">
        <v>1.39</v>
      </c>
      <c r="X372" t="s" s="367">
        <v>143</v>
      </c>
      <c r="Y372" s="278">
        <v>5.57</v>
      </c>
      <c r="Z372" s="279">
        <v>1.71</v>
      </c>
      <c r="AA372" s="280">
        <v>7.7</v>
      </c>
      <c r="AB372" s="281">
        <v>-37.2</v>
      </c>
      <c r="AC372" s="282">
        <v>19.3</v>
      </c>
      <c r="AD372" s="283">
        <v>3.4</v>
      </c>
      <c r="AE372" t="s" s="569">
        <v>143</v>
      </c>
      <c r="AF372" s="284">
        <v>4</v>
      </c>
      <c r="AG372" s="285">
        <v>675</v>
      </c>
      <c r="AH372" s="286">
        <v>0.6</v>
      </c>
      <c r="AI372" s="287">
        <v>1.46</v>
      </c>
      <c r="AJ372" s="288">
        <v>4.225001924489165</v>
      </c>
      <c r="AK372" s="289">
        <v>1.561691747151686</v>
      </c>
      <c r="AL372" s="290">
        <v>5.263157894736836</v>
      </c>
      <c r="AM372" s="290">
        <v>13.53309168926775</v>
      </c>
      <c r="AN372" s="290">
        <v>14.36500654326316</v>
      </c>
      <c r="AO372" s="291">
        <v>9.198362333324095</v>
      </c>
      <c r="AP372" s="288">
        <v>0.4</v>
      </c>
      <c r="AQ372" s="288">
        <v>0.38</v>
      </c>
      <c r="AR372" s="288">
        <v>0.32</v>
      </c>
      <c r="AS372" s="288">
        <v>0.2733333333333333</v>
      </c>
      <c r="AT372" s="292"/>
      <c r="AU372" s="288">
        <v>0.2355466666666667</v>
      </c>
      <c r="AV372" s="288">
        <v>0.2044533333333333</v>
      </c>
      <c r="AW372" s="292"/>
      <c r="AX372" s="524">
        <v>0.2014933333333333</v>
      </c>
      <c r="AY372" s="403">
        <v>0.2014933333333333</v>
      </c>
      <c r="AZ372" s="295">
        <v>0.1896266666666667</v>
      </c>
      <c r="BA372" s="295">
        <v>0.17184</v>
      </c>
      <c r="BB372" s="295">
        <v>0.16592</v>
      </c>
      <c r="BC372" s="295">
        <v>0.1540533333333333</v>
      </c>
      <c r="BD372" s="295">
        <v>0.1422133333333333</v>
      </c>
      <c r="BE372" s="295">
        <v>0.1264266666666667</v>
      </c>
      <c r="BF372" s="295">
        <v>0.08888</v>
      </c>
      <c r="BG372" s="426">
        <v>0</v>
      </c>
      <c r="BH372" s="426">
        <v>0</v>
      </c>
      <c r="BI372" s="494">
        <v>0</v>
      </c>
      <c r="BJ372" s="293">
        <v>3.25528</v>
      </c>
      <c r="BK372" s="297">
        <v>5.263157894736836</v>
      </c>
      <c r="BL372" s="297">
        <v>18.75</v>
      </c>
      <c r="BM372" s="297">
        <v>17.07317073170733</v>
      </c>
      <c r="BN372" s="297">
        <v>16.04211479678479</v>
      </c>
      <c r="BO372" s="297">
        <v>15.20803443328549</v>
      </c>
      <c r="BP372" s="297">
        <v>1.469031233456874</v>
      </c>
      <c r="BQ372" s="298">
        <v>0</v>
      </c>
      <c r="BR372" s="299">
        <v>6.2579102798481</v>
      </c>
      <c r="BS372" s="299">
        <v>10.35071384233397</v>
      </c>
      <c r="BT372" s="299">
        <v>3.567984570877547</v>
      </c>
      <c r="BU372" s="299">
        <v>7.702960013848004</v>
      </c>
      <c r="BV372" s="299">
        <v>8.325520345021587</v>
      </c>
      <c r="BW372" s="299">
        <v>12.48681712718835</v>
      </c>
      <c r="BX372" s="299">
        <v>42.24422442244224</v>
      </c>
      <c r="BY372" s="299">
        <v>0</v>
      </c>
      <c r="BZ372" s="299">
        <v>0</v>
      </c>
      <c r="CA372" s="300">
        <v>0</v>
      </c>
      <c r="CB372" s="297">
        <v>9.690684687737125</v>
      </c>
      <c r="CC372" s="297">
        <v>10.2706412794115</v>
      </c>
      <c r="CD372" t="s" s="146">
        <v>132</v>
      </c>
      <c r="CE372" s="301">
        <v>-3.544019724095048</v>
      </c>
      <c r="CF372" s="301">
        <v>16.25454142698409</v>
      </c>
      <c r="CG372" s="297">
        <v>59.42523914854651</v>
      </c>
      <c r="CH372" s="302">
        <v>0.404</v>
      </c>
      <c r="CI372" s="303">
        <v>0.4444000000000001</v>
      </c>
      <c r="CJ372" s="304">
        <v>0.4577320000000001</v>
      </c>
      <c r="CK372" s="304">
        <v>0.4714639600000001</v>
      </c>
      <c r="CL372" s="305">
        <v>0.4856078788000001</v>
      </c>
      <c r="CM372" s="303">
        <v>2.2632038388</v>
      </c>
      <c r="CN372" s="300">
        <v>8.223851158430234</v>
      </c>
      <c r="CO372" s="306">
        <v>1.03</v>
      </c>
      <c r="CP372" s="307">
        <v>52.9</v>
      </c>
      <c r="CQ372" s="308">
        <v>-5.9</v>
      </c>
      <c r="CR372" s="307">
        <v>0.4</v>
      </c>
      <c r="CS372" s="308">
        <v>4.2</v>
      </c>
    </row>
    <row r="373" ht="11.25" customHeight="1">
      <c r="A373" t="s" s="110">
        <v>311</v>
      </c>
      <c r="B373" t="s" s="110">
        <v>312</v>
      </c>
      <c r="C373" t="s" s="110">
        <v>313</v>
      </c>
      <c r="D373" s="174">
        <v>51</v>
      </c>
      <c r="E373" s="219">
        <v>18</v>
      </c>
      <c r="F373" t="s" s="118">
        <v>55</v>
      </c>
      <c r="G373" t="s" s="113">
        <v>55</v>
      </c>
      <c r="H373" s="176">
        <v>31.16</v>
      </c>
      <c r="I373" s="177">
        <v>2.182284980744544</v>
      </c>
      <c r="J373" s="311">
        <v>0.145</v>
      </c>
      <c r="K373" s="311">
        <v>0.17</v>
      </c>
      <c r="L373" s="180">
        <v>17.24137931034484</v>
      </c>
      <c r="M373" s="179">
        <v>42748</v>
      </c>
      <c r="N373" s="179">
        <v>42752</v>
      </c>
      <c r="O373" s="179">
        <v>42781</v>
      </c>
      <c r="P373" t="s" s="173">
        <v>130</v>
      </c>
      <c r="Q373" s="492"/>
      <c r="R373" s="180">
        <v>0.68</v>
      </c>
      <c r="S373" s="181">
        <v>41.9753086419753</v>
      </c>
      <c r="T373" s="182">
        <v>72.2323374170083</v>
      </c>
      <c r="U373" s="177">
        <v>19.23456790123457</v>
      </c>
      <c r="V373" s="183">
        <v>10</v>
      </c>
      <c r="W373" s="176">
        <v>1.62</v>
      </c>
      <c r="X373" s="176">
        <v>11.92</v>
      </c>
      <c r="Y373" s="184">
        <v>1.77</v>
      </c>
      <c r="Z373" s="185">
        <v>3.47</v>
      </c>
      <c r="AA373" s="186">
        <v>18.9</v>
      </c>
      <c r="AB373" s="187">
        <v>29.4</v>
      </c>
      <c r="AC373" s="188">
        <v>5.18</v>
      </c>
      <c r="AD373" s="189">
        <v>13.5</v>
      </c>
      <c r="AE373" s="189">
        <v>1.62</v>
      </c>
      <c r="AF373" s="190">
        <v>11</v>
      </c>
      <c r="AG373" s="191">
        <v>16442</v>
      </c>
      <c r="AH373" s="192">
        <v>0.1</v>
      </c>
      <c r="AI373" s="193">
        <v>0</v>
      </c>
      <c r="AJ373" s="194">
        <v>1.323186622679889</v>
      </c>
      <c r="AK373" s="195">
        <v>1.1695327977141</v>
      </c>
      <c r="AL373" s="196">
        <v>16</v>
      </c>
      <c r="AM373" s="196">
        <v>19.48581737791499</v>
      </c>
      <c r="AN373" s="196">
        <v>17.86301940617849</v>
      </c>
      <c r="AO373" s="197">
        <v>15.27363699512532</v>
      </c>
      <c r="AP373" s="194">
        <v>0.58</v>
      </c>
      <c r="AQ373" s="194">
        <v>0.5</v>
      </c>
      <c r="AR373" s="194">
        <v>0.4</v>
      </c>
      <c r="AS373" s="194">
        <v>0.34</v>
      </c>
      <c r="AT373" s="199"/>
      <c r="AU373" s="194">
        <v>0.3</v>
      </c>
      <c r="AV373" s="194">
        <v>0.255</v>
      </c>
      <c r="AW373" s="199"/>
      <c r="AX373" s="200">
        <v>0.21</v>
      </c>
      <c r="AY373" s="201">
        <v>0.19</v>
      </c>
      <c r="AZ373" s="202">
        <v>0.185</v>
      </c>
      <c r="BA373" s="202">
        <v>0.15</v>
      </c>
      <c r="BB373" s="202">
        <v>0.14</v>
      </c>
      <c r="BC373" s="202">
        <v>0.13</v>
      </c>
      <c r="BD373" s="202">
        <v>0.1125</v>
      </c>
      <c r="BE373" s="202">
        <v>0.105</v>
      </c>
      <c r="BF373" s="202">
        <v>0.0975</v>
      </c>
      <c r="BG373" s="202">
        <v>0.0925</v>
      </c>
      <c r="BH373" s="202">
        <v>0.08749999999999999</v>
      </c>
      <c r="BI373" s="314">
        <v>0.0825</v>
      </c>
      <c r="BJ373" s="200">
        <v>3.9575</v>
      </c>
      <c r="BK373" s="205">
        <v>16</v>
      </c>
      <c r="BL373" s="205">
        <v>25</v>
      </c>
      <c r="BM373" s="205">
        <v>17.64705882352942</v>
      </c>
      <c r="BN373" s="205">
        <v>13.33333333333335</v>
      </c>
      <c r="BO373" s="205">
        <v>17.64705882352942</v>
      </c>
      <c r="BP373" s="205">
        <v>21.42857142857144</v>
      </c>
      <c r="BQ373" s="206">
        <v>10.52631578947367</v>
      </c>
      <c r="BR373" s="207">
        <v>2.702702702702697</v>
      </c>
      <c r="BS373" s="207">
        <v>23.33333333333334</v>
      </c>
      <c r="BT373" s="207">
        <v>7.14285714285714</v>
      </c>
      <c r="BU373" s="207">
        <v>7.692307692307709</v>
      </c>
      <c r="BV373" s="207">
        <v>15.55555555555557</v>
      </c>
      <c r="BW373" s="207">
        <v>7.14285714285714</v>
      </c>
      <c r="BX373" s="207">
        <v>7.692307692307687</v>
      </c>
      <c r="BY373" s="207">
        <v>5.405405405405417</v>
      </c>
      <c r="BZ373" s="207">
        <v>5.714285714285716</v>
      </c>
      <c r="CA373" s="208">
        <v>6.060606060606055</v>
      </c>
      <c r="CB373" s="205">
        <v>12.35438568474446</v>
      </c>
      <c r="CC373" s="205">
        <v>6.728292112654443</v>
      </c>
      <c r="CD373" t="s" s="110">
        <v>157</v>
      </c>
      <c r="CE373" s="209">
        <v>0.8107364856884729</v>
      </c>
      <c r="CF373" s="209">
        <v>20.04530438692304</v>
      </c>
      <c r="CG373" s="205">
        <v>79.05901234567901</v>
      </c>
      <c r="CH373" s="315">
        <v>0.638</v>
      </c>
      <c r="CI373" s="211">
        <v>0.6710484000000001</v>
      </c>
      <c r="CJ373" s="212">
        <v>0.6819193840800001</v>
      </c>
      <c r="CK373" s="212">
        <v>0.6929664781020961</v>
      </c>
      <c r="CL373" s="210">
        <v>0.70419253504735</v>
      </c>
      <c r="CM373" s="211">
        <v>3.388126797229446</v>
      </c>
      <c r="CN373" s="208">
        <v>10.8733209153705</v>
      </c>
      <c r="CO373" s="213">
        <v>0.58</v>
      </c>
      <c r="CP373" s="214">
        <v>4.7</v>
      </c>
      <c r="CQ373" s="215">
        <v>-19.8</v>
      </c>
      <c r="CR373" s="216">
        <v>-0.9</v>
      </c>
      <c r="CS373" s="217">
        <v>-8</v>
      </c>
    </row>
    <row r="374" ht="11.25" customHeight="1">
      <c r="A374" t="s" s="227">
        <v>1543</v>
      </c>
      <c r="B374" t="s" s="116">
        <v>1544</v>
      </c>
      <c r="C374" t="s" s="227">
        <v>1545</v>
      </c>
      <c r="D374" s="218">
        <v>6</v>
      </c>
      <c r="E374" s="85">
        <v>645</v>
      </c>
      <c r="F374" t="s" s="220">
        <v>55</v>
      </c>
      <c r="G374" t="s" s="221">
        <v>55</v>
      </c>
      <c r="H374" s="493">
        <v>28.58</v>
      </c>
      <c r="I374" s="223">
        <v>7.2778166550035</v>
      </c>
      <c r="J374" s="224">
        <v>0.51</v>
      </c>
      <c r="K374" s="224">
        <v>0.52</v>
      </c>
      <c r="L374" s="223">
        <v>1.960784313725483</v>
      </c>
      <c r="M374" s="226">
        <v>42844</v>
      </c>
      <c r="N374" s="226">
        <v>42846</v>
      </c>
      <c r="O374" s="226">
        <v>42873</v>
      </c>
      <c r="P374" t="s" s="227">
        <v>291</v>
      </c>
      <c r="Q374" s="316"/>
      <c r="R374" s="225">
        <v>2.08</v>
      </c>
      <c r="S374" s="228">
        <v>176.271186440678</v>
      </c>
      <c r="T374" s="229">
        <v>34.87833675222676</v>
      </c>
      <c r="U374" s="223">
        <v>24.22033898305085</v>
      </c>
      <c r="V374" s="230">
        <v>12</v>
      </c>
      <c r="W374" s="222">
        <v>1.18</v>
      </c>
      <c r="X374" s="222">
        <v>4.86</v>
      </c>
      <c r="Y374" s="231">
        <v>2.24</v>
      </c>
      <c r="Z374" s="232">
        <v>1.69</v>
      </c>
      <c r="AA374" s="233">
        <v>6.8</v>
      </c>
      <c r="AB374" s="234">
        <v>34.4</v>
      </c>
      <c r="AC374" s="235">
        <v>14.95</v>
      </c>
      <c r="AD374" s="236">
        <v>-0.1</v>
      </c>
      <c r="AE374" s="236">
        <v>5</v>
      </c>
      <c r="AF374" s="237">
        <v>6</v>
      </c>
      <c r="AG374" s="238">
        <v>4670</v>
      </c>
      <c r="AH374" s="239">
        <v>0.6</v>
      </c>
      <c r="AI374" s="240">
        <v>1.38</v>
      </c>
      <c r="AJ374" t="s" s="265">
        <v>143</v>
      </c>
      <c r="AK374" t="s" s="265">
        <v>143</v>
      </c>
      <c r="AL374" s="243">
        <v>2.010050251256268</v>
      </c>
      <c r="AM374" s="243">
        <v>2.41056085619491</v>
      </c>
      <c r="AN374" s="243">
        <v>2.434135507280577</v>
      </c>
      <c r="AO374" s="244">
        <v>-3.635988506388088</v>
      </c>
      <c r="AP374" s="241">
        <v>2.03</v>
      </c>
      <c r="AQ374" s="241">
        <v>1.99</v>
      </c>
      <c r="AR374" s="241">
        <v>1.95</v>
      </c>
      <c r="AS374" s="241">
        <v>1.89</v>
      </c>
      <c r="AT374" s="245"/>
      <c r="AU374" s="241">
        <v>1.82</v>
      </c>
      <c r="AV374" s="321">
        <v>1.8</v>
      </c>
      <c r="AW374" s="245"/>
      <c r="AX374" s="246">
        <v>1.8</v>
      </c>
      <c r="AY374" s="394">
        <v>0.77</v>
      </c>
      <c r="AZ374" s="248">
        <v>3.08</v>
      </c>
      <c r="BA374" s="248">
        <v>3.03</v>
      </c>
      <c r="BB374" s="248">
        <v>2.94</v>
      </c>
      <c r="BC374" s="248">
        <v>2.89</v>
      </c>
      <c r="BD374" s="317">
        <v>2.88</v>
      </c>
      <c r="BE374" s="317">
        <v>2.88</v>
      </c>
      <c r="BF374" s="248">
        <v>2.86</v>
      </c>
      <c r="BG374" s="248">
        <v>2.82</v>
      </c>
      <c r="BH374" s="248">
        <v>2.77</v>
      </c>
      <c r="BI374" s="249">
        <v>2.73</v>
      </c>
      <c r="BJ374" s="246">
        <v>42.93</v>
      </c>
      <c r="BK374" s="250">
        <v>2.010050251256268</v>
      </c>
      <c r="BL374" s="250">
        <v>2.051282051282044</v>
      </c>
      <c r="BM374" s="250">
        <v>3.174603174603186</v>
      </c>
      <c r="BN374" s="250">
        <v>3.846153846153832</v>
      </c>
      <c r="BO374" s="250">
        <v>1.111111111111107</v>
      </c>
      <c r="BP374" s="250">
        <v>0</v>
      </c>
      <c r="BQ374" s="639">
        <v>133.7662337662338</v>
      </c>
      <c r="BR374" s="252">
        <v>0</v>
      </c>
      <c r="BS374" s="252">
        <v>1.650165016501659</v>
      </c>
      <c r="BT374" s="252">
        <v>3.061224489795911</v>
      </c>
      <c r="BU374" s="252">
        <v>1.730103806228378</v>
      </c>
      <c r="BV374" s="252">
        <v>0.3472222222222321</v>
      </c>
      <c r="BW374" s="252">
        <v>0</v>
      </c>
      <c r="BX374" s="252">
        <v>0.6993006993007089</v>
      </c>
      <c r="BY374" s="252">
        <v>1.418439716312059</v>
      </c>
      <c r="BZ374" s="252">
        <v>1.805054151624552</v>
      </c>
      <c r="CA374" s="253">
        <v>1.46520146520146</v>
      </c>
      <c r="CB374" s="250">
        <v>9.302126221636893</v>
      </c>
      <c r="CC374" s="250">
        <v>31.13525572259234</v>
      </c>
      <c r="CD374" t="s" s="116">
        <v>285</v>
      </c>
      <c r="CE374" s="254">
        <v>-14.50838682076677</v>
      </c>
      <c r="CF374" s="254">
        <v>9.711952162284078</v>
      </c>
      <c r="CG374" s="250">
        <v>45.09679467674199</v>
      </c>
      <c r="CH374" s="255">
        <v>2.233</v>
      </c>
      <c r="CI374" s="256">
        <v>2.4563</v>
      </c>
      <c r="CJ374" s="257">
        <v>2.579115</v>
      </c>
      <c r="CK374" s="257">
        <v>2.708070750000001</v>
      </c>
      <c r="CL374" s="258">
        <v>2.843474287500001</v>
      </c>
      <c r="CM374" s="256">
        <v>12.8199600375</v>
      </c>
      <c r="CN374" s="253">
        <v>44.85640321028693</v>
      </c>
      <c r="CO374" s="259">
        <v>1.04</v>
      </c>
      <c r="CP374" s="260">
        <v>9.699999999999999</v>
      </c>
      <c r="CQ374" s="261">
        <v>-12.5</v>
      </c>
      <c r="CR374" s="260">
        <v>1.7</v>
      </c>
      <c r="CS374" s="261">
        <v>-4.1</v>
      </c>
    </row>
    <row r="375" ht="11.25" customHeight="1">
      <c r="A375" t="s" s="227">
        <v>1546</v>
      </c>
      <c r="B375" t="s" s="116">
        <v>1547</v>
      </c>
      <c r="C375" t="s" s="227">
        <v>525</v>
      </c>
      <c r="D375" s="218">
        <v>8</v>
      </c>
      <c r="E375" s="85">
        <v>424</v>
      </c>
      <c r="F375" t="s" s="220">
        <v>129</v>
      </c>
      <c r="G375" t="s" s="221">
        <v>129</v>
      </c>
      <c r="H375" s="493">
        <v>21.55</v>
      </c>
      <c r="I375" s="223">
        <v>2.586264501160092</v>
      </c>
      <c r="J375" s="224">
        <v>0.1327</v>
      </c>
      <c r="K375" s="224">
        <v>0.139335</v>
      </c>
      <c r="L375" s="223">
        <v>4.999999999999982</v>
      </c>
      <c r="M375" s="226">
        <v>43082</v>
      </c>
      <c r="N375" s="226">
        <v>43083</v>
      </c>
      <c r="O375" s="226">
        <v>43104</v>
      </c>
      <c r="P375" t="s" s="227">
        <v>325</v>
      </c>
      <c r="Q375" t="s" s="582">
        <v>1548</v>
      </c>
      <c r="R375" s="225">
        <v>0.5573399999999999</v>
      </c>
      <c r="S375" s="228">
        <v>40.09640287769784</v>
      </c>
      <c r="T375" t="s" s="361">
        <v>143</v>
      </c>
      <c r="U375" s="223">
        <v>15.50359712230216</v>
      </c>
      <c r="V375" s="230">
        <v>10</v>
      </c>
      <c r="W375" s="222">
        <v>1.39</v>
      </c>
      <c r="X375" s="222">
        <v>2.47</v>
      </c>
      <c r="Y375" s="231">
        <v>0.71</v>
      </c>
      <c r="Z375" t="s" s="514">
        <v>143</v>
      </c>
      <c r="AA375" s="233">
        <v>-57.1</v>
      </c>
      <c r="AB375" s="234">
        <v>-24.5</v>
      </c>
      <c r="AC375" s="235">
        <v>7.69</v>
      </c>
      <c r="AD375" s="236">
        <v>-14.4</v>
      </c>
      <c r="AE375" s="236">
        <v>6.29</v>
      </c>
      <c r="AF375" s="237">
        <v>30</v>
      </c>
      <c r="AG375" s="238">
        <v>36028</v>
      </c>
      <c r="AH375" s="239">
        <v>0.1</v>
      </c>
      <c r="AI375" t="s" s="416">
        <v>143</v>
      </c>
      <c r="AJ375" t="s" s="265">
        <v>143</v>
      </c>
      <c r="AK375" s="242">
        <v>1.684820936051341</v>
      </c>
      <c r="AL375" s="243">
        <v>48.22134387351777</v>
      </c>
      <c r="AM375" s="243">
        <v>23.46771042443914</v>
      </c>
      <c r="AN375" s="243">
        <v>21.13919486915226</v>
      </c>
      <c r="AO375" s="244">
        <v>12.54684958906997</v>
      </c>
      <c r="AP375" s="241">
        <v>0.492</v>
      </c>
      <c r="AQ375" s="241">
        <v>0.331936</v>
      </c>
      <c r="AR375" s="241">
        <v>0.2878036</v>
      </c>
      <c r="AS375" s="241">
        <v>0.2613996</v>
      </c>
      <c r="AT375" s="245"/>
      <c r="AU375" s="241">
        <v>0.237636</v>
      </c>
      <c r="AV375" s="241">
        <v>0.1886</v>
      </c>
      <c r="AW375" s="245"/>
      <c r="AX375" s="583">
        <v>0.15088</v>
      </c>
      <c r="AY375" s="394">
        <v>0.15088</v>
      </c>
      <c r="AZ375" s="317">
        <v>0.15088</v>
      </c>
      <c r="BA375" s="317">
        <v>0.15088</v>
      </c>
      <c r="BB375" s="317">
        <v>0.15088</v>
      </c>
      <c r="BC375" s="317">
        <v>0.15088</v>
      </c>
      <c r="BD375" s="317">
        <v>0.15088</v>
      </c>
      <c r="BE375" s="317">
        <v>0.15088</v>
      </c>
      <c r="BF375" s="317">
        <v>0.15088</v>
      </c>
      <c r="BG375" s="317">
        <v>0.15088</v>
      </c>
      <c r="BH375" s="317">
        <v>0.15088</v>
      </c>
      <c r="BI375" s="249">
        <v>0.15088</v>
      </c>
      <c r="BJ375" s="246">
        <v>3.609935199999999</v>
      </c>
      <c r="BK375" s="250">
        <v>48.22134387351777</v>
      </c>
      <c r="BL375" s="250">
        <v>15.33420707732636</v>
      </c>
      <c r="BM375" s="250">
        <v>10.1010101010101</v>
      </c>
      <c r="BN375" s="250">
        <v>9.999999999999986</v>
      </c>
      <c r="BO375" s="250">
        <v>26</v>
      </c>
      <c r="BP375" s="250">
        <v>25</v>
      </c>
      <c r="BQ375" s="251">
        <v>0</v>
      </c>
      <c r="BR375" s="252">
        <v>0</v>
      </c>
      <c r="BS375" s="252">
        <v>0</v>
      </c>
      <c r="BT375" s="252">
        <v>0</v>
      </c>
      <c r="BU375" s="252">
        <v>0</v>
      </c>
      <c r="BV375" s="252">
        <v>0</v>
      </c>
      <c r="BW375" s="252">
        <v>0</v>
      </c>
      <c r="BX375" s="252">
        <v>0</v>
      </c>
      <c r="BY375" s="252">
        <v>0</v>
      </c>
      <c r="BZ375" s="252">
        <v>0</v>
      </c>
      <c r="CA375" s="253">
        <v>0</v>
      </c>
      <c r="CB375" s="250">
        <v>7.920974179520835</v>
      </c>
      <c r="CC375" s="250">
        <v>13.27725869457263</v>
      </c>
      <c r="CD375" t="s" s="116">
        <v>178</v>
      </c>
      <c r="CE375" s="254">
        <v>8.221862248010186</v>
      </c>
      <c r="CF375" s="254">
        <v>23.72545937031235</v>
      </c>
      <c r="CG375" s="250">
        <v>66.27048708976041</v>
      </c>
      <c r="CH375" s="255">
        <v>0.49692</v>
      </c>
      <c r="CI375" s="256">
        <v>0.535133148</v>
      </c>
      <c r="CJ375" s="257">
        <v>0.5687930230092</v>
      </c>
      <c r="CK375" s="257">
        <v>0.6045701041564786</v>
      </c>
      <c r="CL375" s="258">
        <v>0.6425975637079211</v>
      </c>
      <c r="CM375" s="256">
        <v>2.848013838873599</v>
      </c>
      <c r="CN375" s="253">
        <v>13.21584147969187</v>
      </c>
      <c r="CO375" s="259">
        <v>1.85</v>
      </c>
      <c r="CP375" s="260">
        <v>53.6</v>
      </c>
      <c r="CQ375" s="261">
        <v>-3.4</v>
      </c>
      <c r="CR375" s="260">
        <v>7</v>
      </c>
      <c r="CS375" s="261">
        <v>17.5</v>
      </c>
    </row>
    <row r="376" ht="11.25" customHeight="1">
      <c r="A376" t="s" s="227">
        <v>763</v>
      </c>
      <c r="B376" t="s" s="227">
        <v>764</v>
      </c>
      <c r="C376" t="s" s="116">
        <v>181</v>
      </c>
      <c r="D376" s="218">
        <v>10</v>
      </c>
      <c r="E376" s="219">
        <v>335</v>
      </c>
      <c r="F376" t="s" s="220">
        <v>55</v>
      </c>
      <c r="G376" t="s" s="221">
        <v>55</v>
      </c>
      <c r="H376" s="493">
        <v>125.82</v>
      </c>
      <c r="I376" s="223">
        <v>2.447941503735495</v>
      </c>
      <c r="J376" s="224">
        <v>0.7</v>
      </c>
      <c r="K376" s="224">
        <v>0.77</v>
      </c>
      <c r="L376" s="223">
        <v>10</v>
      </c>
      <c r="M376" s="226">
        <v>43068</v>
      </c>
      <c r="N376" s="226">
        <v>43069</v>
      </c>
      <c r="O376" s="226">
        <v>43084</v>
      </c>
      <c r="P376" t="s" s="227">
        <v>182</v>
      </c>
      <c r="Q376" s="319"/>
      <c r="R376" s="225">
        <v>3.08</v>
      </c>
      <c r="S376" s="228">
        <v>59.45945945945946</v>
      </c>
      <c r="T376" s="229">
        <v>111.6619290301688</v>
      </c>
      <c r="U376" s="223">
        <v>24.28957528957529</v>
      </c>
      <c r="V376" s="230">
        <v>12</v>
      </c>
      <c r="W376" s="222">
        <v>5.18</v>
      </c>
      <c r="X376" s="222">
        <v>2.43</v>
      </c>
      <c r="Y376" s="231">
        <v>1.91</v>
      </c>
      <c r="Z376" s="232">
        <v>4.15</v>
      </c>
      <c r="AA376" s="233">
        <v>17.8</v>
      </c>
      <c r="AB376" s="234">
        <v>10</v>
      </c>
      <c r="AC376" s="235">
        <v>13.65</v>
      </c>
      <c r="AD376" s="236">
        <v>3.5</v>
      </c>
      <c r="AE376" s="236">
        <v>10</v>
      </c>
      <c r="AF376" s="237">
        <v>9</v>
      </c>
      <c r="AG376" s="238">
        <v>6896</v>
      </c>
      <c r="AH376" s="239">
        <v>0.1</v>
      </c>
      <c r="AI376" s="240">
        <v>0.65</v>
      </c>
      <c r="AJ376" s="241">
        <v>3.213642794717535</v>
      </c>
      <c r="AK376" s="242">
        <v>1.613133864718453</v>
      </c>
      <c r="AL376" s="243">
        <v>15.625</v>
      </c>
      <c r="AM376" s="243">
        <v>11.86889420813968</v>
      </c>
      <c r="AN376" s="243">
        <v>11.24774978151137</v>
      </c>
      <c r="AO376" s="244">
        <v>6.9726078086362</v>
      </c>
      <c r="AP376" s="241">
        <v>2.59</v>
      </c>
      <c r="AQ376" s="241">
        <v>2.24</v>
      </c>
      <c r="AR376" s="241">
        <v>2.06</v>
      </c>
      <c r="AS376" s="241">
        <v>1.85</v>
      </c>
      <c r="AT376" s="245"/>
      <c r="AU376" s="241">
        <v>1.68</v>
      </c>
      <c r="AV376" s="241">
        <v>1.52</v>
      </c>
      <c r="AW376" s="245"/>
      <c r="AX376" s="246">
        <v>1.44</v>
      </c>
      <c r="AY376" s="394">
        <v>1.4</v>
      </c>
      <c r="AZ376" s="248">
        <v>1.36</v>
      </c>
      <c r="BA376" s="317">
        <v>1.32</v>
      </c>
      <c r="BB376" s="317">
        <v>1.32</v>
      </c>
      <c r="BC376" s="317">
        <v>1.32</v>
      </c>
      <c r="BD376" s="317">
        <v>1.32</v>
      </c>
      <c r="BE376" s="317">
        <v>1.32</v>
      </c>
      <c r="BF376" s="317">
        <v>1.32</v>
      </c>
      <c r="BG376" s="317">
        <v>1.32</v>
      </c>
      <c r="BH376" s="248">
        <v>1.3</v>
      </c>
      <c r="BI376" s="249">
        <v>1.26</v>
      </c>
      <c r="BJ376" s="246">
        <v>27.94</v>
      </c>
      <c r="BK376" s="250">
        <v>15.625</v>
      </c>
      <c r="BL376" s="250">
        <v>8.737864077669922</v>
      </c>
      <c r="BM376" s="250">
        <v>11.35135135135135</v>
      </c>
      <c r="BN376" s="250">
        <v>10.11904761904763</v>
      </c>
      <c r="BO376" s="250">
        <v>10.52631578947367</v>
      </c>
      <c r="BP376" s="250">
        <v>5.555555555555558</v>
      </c>
      <c r="BQ376" s="251">
        <v>2.857142857142869</v>
      </c>
      <c r="BR376" s="252">
        <v>2.941176470588225</v>
      </c>
      <c r="BS376" s="252">
        <v>3.030303030303028</v>
      </c>
      <c r="BT376" s="252">
        <v>0</v>
      </c>
      <c r="BU376" s="252">
        <v>0</v>
      </c>
      <c r="BV376" s="252">
        <v>0</v>
      </c>
      <c r="BW376" s="252">
        <v>0</v>
      </c>
      <c r="BX376" s="252">
        <v>0</v>
      </c>
      <c r="BY376" s="252">
        <v>0</v>
      </c>
      <c r="BZ376" s="252">
        <v>1.538461538461533</v>
      </c>
      <c r="CA376" s="253">
        <v>3.174603174603186</v>
      </c>
      <c r="CB376" s="250">
        <v>4.438636556717467</v>
      </c>
      <c r="CC376" s="250">
        <v>4.832018219789169</v>
      </c>
      <c r="CD376" t="s" s="116">
        <v>137</v>
      </c>
      <c r="CE376" s="254">
        <v>-10.59388400432842</v>
      </c>
      <c r="CF376" s="254">
        <v>13.69569128524687</v>
      </c>
      <c r="CG376" s="250">
        <v>72.39071870777336</v>
      </c>
      <c r="CH376" s="255">
        <v>2.849</v>
      </c>
      <c r="CI376" s="256">
        <v>3.133900000000001</v>
      </c>
      <c r="CJ376" s="257">
        <v>3.447290000000001</v>
      </c>
      <c r="CK376" s="257">
        <v>3.792019000000002</v>
      </c>
      <c r="CL376" s="258">
        <v>4.171220900000002</v>
      </c>
      <c r="CM376" s="256">
        <v>17.3934299</v>
      </c>
      <c r="CN376" s="253">
        <v>13.82405809887141</v>
      </c>
      <c r="CO376" s="259">
        <v>1.08</v>
      </c>
      <c r="CP376" s="260">
        <v>23.8</v>
      </c>
      <c r="CQ376" s="261">
        <v>-1.2</v>
      </c>
      <c r="CR376" s="260">
        <v>8.699999999999999</v>
      </c>
      <c r="CS376" s="261">
        <v>7.4</v>
      </c>
    </row>
    <row r="377" ht="11.25" customHeight="1">
      <c r="A377" t="s" s="146">
        <v>1549</v>
      </c>
      <c r="B377" t="s" s="146">
        <v>1550</v>
      </c>
      <c r="C377" t="s" s="273">
        <v>1113</v>
      </c>
      <c r="D377" s="267">
        <v>7</v>
      </c>
      <c r="E377" s="85">
        <v>501</v>
      </c>
      <c r="F377" t="s" s="151">
        <v>129</v>
      </c>
      <c r="G377" t="s" s="152">
        <v>129</v>
      </c>
      <c r="H377" s="496">
        <v>255.35</v>
      </c>
      <c r="I377" s="269">
        <v>0.6265909535931076</v>
      </c>
      <c r="J377" s="270">
        <v>0.29</v>
      </c>
      <c r="K377" s="270">
        <v>0.4</v>
      </c>
      <c r="L377" s="269">
        <v>37.93103448275863</v>
      </c>
      <c r="M377" s="272">
        <v>42823</v>
      </c>
      <c r="N377" s="272">
        <v>42825</v>
      </c>
      <c r="O377" s="272">
        <v>42853</v>
      </c>
      <c r="P377" t="s" s="273">
        <v>344</v>
      </c>
      <c r="Q377" s="329"/>
      <c r="R377" s="271">
        <v>1.6</v>
      </c>
      <c r="S377" s="275">
        <v>13.06122448979592</v>
      </c>
      <c r="T377" s="276">
        <v>76.69472245460716</v>
      </c>
      <c r="U377" s="269">
        <v>20.84489795918367</v>
      </c>
      <c r="V377" s="277">
        <v>12</v>
      </c>
      <c r="W377" s="268">
        <v>12.25</v>
      </c>
      <c r="X377" s="268">
        <v>1.57</v>
      </c>
      <c r="Y377" s="278">
        <v>0.6899999999999999</v>
      </c>
      <c r="Z377" s="279">
        <v>3.37</v>
      </c>
      <c r="AA377" s="280">
        <v>16.8</v>
      </c>
      <c r="AB377" s="281">
        <v>-51.8</v>
      </c>
      <c r="AC377" s="282">
        <v>6.24</v>
      </c>
      <c r="AD377" s="283">
        <v>-13.6</v>
      </c>
      <c r="AE377" s="283">
        <v>13.32</v>
      </c>
      <c r="AF377" s="284">
        <v>23</v>
      </c>
      <c r="AG377" s="285">
        <v>36924</v>
      </c>
      <c r="AH377" s="286">
        <v>0.1</v>
      </c>
      <c r="AI377" s="287">
        <v>0.47</v>
      </c>
      <c r="AJ377" t="s" s="368">
        <v>143</v>
      </c>
      <c r="AK377" t="s" s="368">
        <v>143</v>
      </c>
      <c r="AL377" s="290">
        <v>1.754385964912286</v>
      </c>
      <c r="AM377" s="290">
        <v>3.050643478812942</v>
      </c>
      <c r="AN377" s="290">
        <v>18.33074450242968</v>
      </c>
      <c r="AO377" t="s" s="368">
        <v>143</v>
      </c>
      <c r="AP377" s="510">
        <v>1.16</v>
      </c>
      <c r="AQ377" s="288">
        <v>1.14</v>
      </c>
      <c r="AR377" s="288">
        <v>1.1</v>
      </c>
      <c r="AS377" s="288">
        <v>1.06</v>
      </c>
      <c r="AT377" s="292"/>
      <c r="AU377" s="288">
        <v>1.02</v>
      </c>
      <c r="AV377" s="288">
        <v>0.5</v>
      </c>
      <c r="AW377" s="292"/>
      <c r="AX377" s="524">
        <v>0</v>
      </c>
      <c r="AY377" s="403">
        <v>0</v>
      </c>
      <c r="AZ377" s="426">
        <v>0</v>
      </c>
      <c r="BA377" s="426">
        <v>0</v>
      </c>
      <c r="BB377" s="426">
        <v>0</v>
      </c>
      <c r="BC377" s="426">
        <v>0</v>
      </c>
      <c r="BD377" s="426">
        <v>0</v>
      </c>
      <c r="BE377" s="426">
        <v>0</v>
      </c>
      <c r="BF377" s="426">
        <v>0</v>
      </c>
      <c r="BG377" s="426">
        <v>0</v>
      </c>
      <c r="BH377" s="426">
        <v>0</v>
      </c>
      <c r="BI377" s="494">
        <v>0</v>
      </c>
      <c r="BJ377" s="293">
        <v>5.98</v>
      </c>
      <c r="BK377" s="297">
        <v>1.754385964912286</v>
      </c>
      <c r="BL377" s="297">
        <v>3.636363636363615</v>
      </c>
      <c r="BM377" s="297">
        <v>3.773584905660377</v>
      </c>
      <c r="BN377" s="297">
        <v>3.921568627450989</v>
      </c>
      <c r="BO377" s="297">
        <v>104</v>
      </c>
      <c r="BP377" s="297">
        <v>0</v>
      </c>
      <c r="BQ377" s="615">
        <v>0</v>
      </c>
      <c r="BR377" s="299">
        <v>0</v>
      </c>
      <c r="BS377" s="299">
        <v>0</v>
      </c>
      <c r="BT377" s="299">
        <v>0</v>
      </c>
      <c r="BU377" s="299">
        <v>0</v>
      </c>
      <c r="BV377" s="299">
        <v>0</v>
      </c>
      <c r="BW377" s="299">
        <v>0</v>
      </c>
      <c r="BX377" s="299">
        <v>0</v>
      </c>
      <c r="BY377" s="299">
        <v>0</v>
      </c>
      <c r="BZ377" s="299">
        <v>0</v>
      </c>
      <c r="CA377" s="300">
        <v>0</v>
      </c>
      <c r="CB377" s="297">
        <v>6.887406066728663</v>
      </c>
      <c r="CC377" s="297">
        <v>24.3207748214586</v>
      </c>
      <c r="CD377" t="s" s="146">
        <v>188</v>
      </c>
      <c r="CE377" s="301">
        <v>-1.887562503160879</v>
      </c>
      <c r="CF377" s="301">
        <v>18.95733545602279</v>
      </c>
      <c r="CG377" s="297">
        <v>59.93560551032899</v>
      </c>
      <c r="CH377" s="302">
        <v>1.1716</v>
      </c>
      <c r="CI377" s="303">
        <v>1.24470784</v>
      </c>
      <c r="CJ377" s="304">
        <v>1.369178624</v>
      </c>
      <c r="CK377" s="304">
        <v>1.5060964864</v>
      </c>
      <c r="CL377" s="305">
        <v>1.656706135040</v>
      </c>
      <c r="CM377" s="303">
        <v>6.948289085440001</v>
      </c>
      <c r="CN377" s="300">
        <v>2.721084427429019</v>
      </c>
      <c r="CO377" s="306">
        <v>0.89</v>
      </c>
      <c r="CP377" s="307">
        <v>54.7</v>
      </c>
      <c r="CQ377" s="308">
        <v>-3.5</v>
      </c>
      <c r="CR377" s="307">
        <v>3.1</v>
      </c>
      <c r="CS377" s="308">
        <v>11.4</v>
      </c>
    </row>
    <row r="378" ht="11.25" customHeight="1">
      <c r="A378" t="s" s="110">
        <v>1551</v>
      </c>
      <c r="B378" t="s" s="110">
        <v>1552</v>
      </c>
      <c r="C378" t="s" s="173">
        <v>128</v>
      </c>
      <c r="D378" s="174">
        <v>8</v>
      </c>
      <c r="E378" s="85">
        <v>423</v>
      </c>
      <c r="F378" t="s" s="118">
        <v>141</v>
      </c>
      <c r="G378" t="s" s="113">
        <v>141</v>
      </c>
      <c r="H378" s="495">
        <v>13.8</v>
      </c>
      <c r="I378" s="177">
        <v>3.188405797101449</v>
      </c>
      <c r="J378" s="311">
        <v>0.08</v>
      </c>
      <c r="K378" s="311">
        <v>0.11</v>
      </c>
      <c r="L378" s="177">
        <v>37.5</v>
      </c>
      <c r="M378" s="179">
        <v>43084</v>
      </c>
      <c r="N378" s="179">
        <v>43087</v>
      </c>
      <c r="O378" s="179">
        <v>43102</v>
      </c>
      <c r="P378" t="s" s="173">
        <v>447</v>
      </c>
      <c r="Q378" t="s" s="442">
        <v>1502</v>
      </c>
      <c r="R378" s="180">
        <v>0.44</v>
      </c>
      <c r="S378" s="181">
        <v>53.01204819277109</v>
      </c>
      <c r="T378" s="182">
        <v>7.710753528618541</v>
      </c>
      <c r="U378" s="177">
        <v>16.62650602409639</v>
      </c>
      <c r="V378" s="183">
        <v>12</v>
      </c>
      <c r="W378" s="176">
        <v>0.83</v>
      </c>
      <c r="X378" s="176">
        <v>1.95</v>
      </c>
      <c r="Y378" s="184">
        <v>4.48</v>
      </c>
      <c r="Z378" s="185">
        <v>1.57</v>
      </c>
      <c r="AA378" s="186">
        <v>7.2</v>
      </c>
      <c r="AB378" s="187">
        <v>-13</v>
      </c>
      <c r="AC378" s="188">
        <v>17.73</v>
      </c>
      <c r="AD378" s="189">
        <v>3.6</v>
      </c>
      <c r="AE378" s="189">
        <v>8.550000000000001</v>
      </c>
      <c r="AF378" s="190">
        <v>23</v>
      </c>
      <c r="AG378" s="191">
        <v>15027</v>
      </c>
      <c r="AH378" s="192">
        <v>1</v>
      </c>
      <c r="AI378" s="193">
        <v>0.89</v>
      </c>
      <c r="AJ378" s="194">
        <v>8.875219743691506</v>
      </c>
      <c r="AK378" t="s" s="338">
        <v>143</v>
      </c>
      <c r="AL378" s="196">
        <v>16.66666666666667</v>
      </c>
      <c r="AM378" s="196">
        <v>15.86755482954834</v>
      </c>
      <c r="AN378" s="196">
        <v>31.95079107728942</v>
      </c>
      <c r="AO378" s="209">
        <v>-11.63850161206286</v>
      </c>
      <c r="AP378" s="194">
        <v>0.28</v>
      </c>
      <c r="AQ378" s="194">
        <v>0.24</v>
      </c>
      <c r="AR378" s="198">
        <v>0.2</v>
      </c>
      <c r="AS378" s="194">
        <v>0.18</v>
      </c>
      <c r="AT378" s="199"/>
      <c r="AU378" s="198">
        <v>0.16</v>
      </c>
      <c r="AV378" s="194">
        <v>0.07000000000000001</v>
      </c>
      <c r="AW378" s="199"/>
      <c r="AX378" s="398">
        <v>0.04</v>
      </c>
      <c r="AY378" s="370">
        <v>0.16333</v>
      </c>
      <c r="AZ378" s="203">
        <v>0.79667</v>
      </c>
      <c r="BA378" s="202">
        <v>1.045</v>
      </c>
      <c r="BB378" s="202">
        <v>0.965</v>
      </c>
      <c r="BC378" s="202">
        <v>0.83</v>
      </c>
      <c r="BD378" s="202">
        <v>0.725</v>
      </c>
      <c r="BE378" s="202">
        <v>0.655</v>
      </c>
      <c r="BF378" s="203">
        <v>0.64</v>
      </c>
      <c r="BG378" s="202">
        <v>0.76</v>
      </c>
      <c r="BH378" s="202">
        <v>0.74546</v>
      </c>
      <c r="BI378" s="314">
        <v>0.67769</v>
      </c>
      <c r="BJ378" s="200">
        <v>9.17315</v>
      </c>
      <c r="BK378" s="205">
        <v>16.66666666666667</v>
      </c>
      <c r="BL378" s="205">
        <v>20</v>
      </c>
      <c r="BM378" s="205">
        <v>11.11111111111112</v>
      </c>
      <c r="BN378" s="205">
        <v>12.5</v>
      </c>
      <c r="BO378" s="205">
        <v>128.5714285714286</v>
      </c>
      <c r="BP378" s="205">
        <v>75</v>
      </c>
      <c r="BQ378" s="206">
        <v>0</v>
      </c>
      <c r="BR378" s="207">
        <v>0</v>
      </c>
      <c r="BS378" s="207">
        <v>0</v>
      </c>
      <c r="BT378" s="207">
        <v>8.290155440414493</v>
      </c>
      <c r="BU378" s="207">
        <v>16.26506024096386</v>
      </c>
      <c r="BV378" s="207">
        <v>14.48275862068966</v>
      </c>
      <c r="BW378" s="207">
        <v>10.68702290076335</v>
      </c>
      <c r="BX378" s="207">
        <v>2.34375</v>
      </c>
      <c r="BY378" s="207">
        <v>0</v>
      </c>
      <c r="BZ378" s="207">
        <v>1.950473533120478</v>
      </c>
      <c r="CA378" s="208">
        <v>10.00014756009384</v>
      </c>
      <c r="CB378" s="205">
        <v>19.28638674383836</v>
      </c>
      <c r="CC378" s="205">
        <v>32.1359600310054</v>
      </c>
      <c r="CD378" t="s" s="110">
        <v>132</v>
      </c>
      <c r="CE378" s="209">
        <v>18.51269085029448</v>
      </c>
      <c r="CF378" s="209">
        <v>35.13919687439087</v>
      </c>
      <c r="CG378" s="205">
        <v>67.18114457831325</v>
      </c>
      <c r="CH378" s="315">
        <v>0.2828000000000001</v>
      </c>
      <c r="CI378" s="211">
        <v>0.3110800000000001</v>
      </c>
      <c r="CJ378" s="212">
        <v>0.33767734</v>
      </c>
      <c r="CK378" s="212">
        <v>0.366548752570</v>
      </c>
      <c r="CL378" s="210">
        <v>0.397888670914735</v>
      </c>
      <c r="CM378" s="211">
        <v>1.695994763484735</v>
      </c>
      <c r="CN378" s="208">
        <v>12.28981712670098</v>
      </c>
      <c r="CO378" s="213">
        <v>1.35</v>
      </c>
      <c r="CP378" s="214">
        <v>37</v>
      </c>
      <c r="CQ378" s="215">
        <v>-6.4</v>
      </c>
      <c r="CR378" s="214">
        <v>3.4</v>
      </c>
      <c r="CS378" s="215">
        <v>3.7</v>
      </c>
    </row>
    <row r="379" ht="11.25" customHeight="1">
      <c r="A379" t="s" s="227">
        <v>1553</v>
      </c>
      <c r="B379" t="s" s="116">
        <v>1554</v>
      </c>
      <c r="C379" t="s" s="227">
        <v>297</v>
      </c>
      <c r="D379" s="218">
        <v>5</v>
      </c>
      <c r="E379" s="85">
        <v>711</v>
      </c>
      <c r="F379" t="s" s="220">
        <v>129</v>
      </c>
      <c r="G379" t="s" s="221">
        <v>129</v>
      </c>
      <c r="H379" s="493">
        <v>232.83</v>
      </c>
      <c r="I379" s="223">
        <v>1.030795000644247</v>
      </c>
      <c r="J379" s="224">
        <v>0.5</v>
      </c>
      <c r="K379" s="224">
        <v>0.6</v>
      </c>
      <c r="L379" s="223">
        <v>20</v>
      </c>
      <c r="M379" s="323">
        <v>42696</v>
      </c>
      <c r="N379" s="323">
        <v>42699</v>
      </c>
      <c r="O379" s="323">
        <v>42713</v>
      </c>
      <c r="P379" t="s" s="227">
        <v>271</v>
      </c>
      <c r="Q379" s="316"/>
      <c r="R379" s="225">
        <v>2.4</v>
      </c>
      <c r="S379" s="228">
        <v>19.559902200489</v>
      </c>
      <c r="T379" s="229">
        <v>133.2307377193557</v>
      </c>
      <c r="U379" s="223">
        <v>18.97555012224939</v>
      </c>
      <c r="V379" s="230">
        <v>12</v>
      </c>
      <c r="W379" s="222">
        <v>12.27</v>
      </c>
      <c r="X379" s="222">
        <v>7.53</v>
      </c>
      <c r="Y379" s="231">
        <v>1.46</v>
      </c>
      <c r="Z379" s="232">
        <v>6.45</v>
      </c>
      <c r="AA379" s="233">
        <v>34.6</v>
      </c>
      <c r="AB379" s="234">
        <v>45.1</v>
      </c>
      <c r="AC379" s="235">
        <v>3.57</v>
      </c>
      <c r="AD379" s="236">
        <v>51.3</v>
      </c>
      <c r="AE379" s="222">
        <v>2.52</v>
      </c>
      <c r="AF379" s="237">
        <v>12</v>
      </c>
      <c r="AG379" s="238">
        <v>10498</v>
      </c>
      <c r="AH379" s="239">
        <v>0.3</v>
      </c>
      <c r="AI379" s="240">
        <v>0.78</v>
      </c>
      <c r="AJ379" t="s" s="265">
        <v>143</v>
      </c>
      <c r="AK379" t="s" s="265">
        <v>143</v>
      </c>
      <c r="AL379" s="243">
        <v>23.52941176470589</v>
      </c>
      <c r="AM379" s="243">
        <v>61.34286460245437</v>
      </c>
      <c r="AN379" t="s" s="265">
        <v>143</v>
      </c>
      <c r="AO379" t="s" s="265">
        <v>143</v>
      </c>
      <c r="AP379" s="241">
        <v>2.1</v>
      </c>
      <c r="AQ379" s="241">
        <v>1.7</v>
      </c>
      <c r="AR379" s="241">
        <v>1</v>
      </c>
      <c r="AS379" s="241">
        <v>0.5</v>
      </c>
      <c r="AT379" s="245"/>
      <c r="AU379" s="241">
        <v>0.1</v>
      </c>
      <c r="AV379" s="321">
        <v>0</v>
      </c>
      <c r="AW379" s="245"/>
      <c r="AX379" s="583">
        <v>0</v>
      </c>
      <c r="AY379" s="394">
        <v>0</v>
      </c>
      <c r="AZ379" s="317">
        <v>0</v>
      </c>
      <c r="BA379" s="317">
        <v>0</v>
      </c>
      <c r="BB379" s="317">
        <v>0</v>
      </c>
      <c r="BC379" s="317">
        <v>0</v>
      </c>
      <c r="BD379" s="317">
        <v>0</v>
      </c>
      <c r="BE379" s="317">
        <v>0</v>
      </c>
      <c r="BF379" s="317">
        <v>0</v>
      </c>
      <c r="BG379" s="317">
        <v>0</v>
      </c>
      <c r="BH379" s="317">
        <v>0</v>
      </c>
      <c r="BI379" s="401">
        <v>0</v>
      </c>
      <c r="BJ379" s="246">
        <v>5.4</v>
      </c>
      <c r="BK379" s="250">
        <v>23.52941176470589</v>
      </c>
      <c r="BL379" s="250">
        <v>70</v>
      </c>
      <c r="BM379" s="250">
        <v>100</v>
      </c>
      <c r="BN379" s="250">
        <v>400</v>
      </c>
      <c r="BO379" s="250">
        <v>0</v>
      </c>
      <c r="BP379" s="250">
        <v>0</v>
      </c>
      <c r="BQ379" s="251">
        <v>0</v>
      </c>
      <c r="BR379" s="252">
        <v>0</v>
      </c>
      <c r="BS379" s="252">
        <v>0</v>
      </c>
      <c r="BT379" s="252">
        <v>0</v>
      </c>
      <c r="BU379" s="252">
        <v>0</v>
      </c>
      <c r="BV379" s="252">
        <v>0</v>
      </c>
      <c r="BW379" s="252">
        <v>0</v>
      </c>
      <c r="BX379" s="252">
        <v>0</v>
      </c>
      <c r="BY379" s="252">
        <v>0</v>
      </c>
      <c r="BZ379" s="252">
        <v>0</v>
      </c>
      <c r="CA379" s="253">
        <v>0</v>
      </c>
      <c r="CB379" s="250">
        <v>34.91349480968858</v>
      </c>
      <c r="CC379" s="250">
        <v>95.40361541458192</v>
      </c>
      <c r="CD379" t="s" s="116">
        <v>137</v>
      </c>
      <c r="CE379" t="s" s="402">
        <v>143</v>
      </c>
      <c r="CF379" t="s" s="402">
        <v>143</v>
      </c>
      <c r="CG379" s="250">
        <v>54.32145476772616</v>
      </c>
      <c r="CH379" s="255">
        <v>2.31</v>
      </c>
      <c r="CI379" s="256">
        <v>2.392467000000001</v>
      </c>
      <c r="CJ379" s="257">
        <v>2.452757168400001</v>
      </c>
      <c r="CK379" s="257">
        <v>2.51456664904368</v>
      </c>
      <c r="CL379" s="258">
        <v>2.577933728599581</v>
      </c>
      <c r="CM379" s="256">
        <v>12.24772454604326</v>
      </c>
      <c r="CN379" s="253">
        <v>5.26037217972051</v>
      </c>
      <c r="CO379" s="259">
        <v>1.19</v>
      </c>
      <c r="CP379" s="260">
        <v>58.9</v>
      </c>
      <c r="CQ379" s="261">
        <v>-1.7</v>
      </c>
      <c r="CR379" s="260">
        <v>4.7</v>
      </c>
      <c r="CS379" s="261">
        <v>12.9</v>
      </c>
    </row>
    <row r="380" ht="11.25" customHeight="1">
      <c r="A380" t="s" s="227">
        <v>1555</v>
      </c>
      <c r="B380" t="s" s="116">
        <v>1556</v>
      </c>
      <c r="C380" t="s" s="227">
        <v>1433</v>
      </c>
      <c r="D380" s="218">
        <v>5</v>
      </c>
      <c r="E380" s="85">
        <v>757</v>
      </c>
      <c r="F380" t="s" s="220">
        <v>129</v>
      </c>
      <c r="G380" t="s" s="221">
        <v>129</v>
      </c>
      <c r="H380" s="493">
        <v>44.75</v>
      </c>
      <c r="I380" s="223">
        <v>0.893854748603352</v>
      </c>
      <c r="J380" s="224">
        <v>0.09</v>
      </c>
      <c r="K380" s="224">
        <v>0.1</v>
      </c>
      <c r="L380" s="223">
        <v>11.11111111111112</v>
      </c>
      <c r="M380" s="226">
        <v>42821</v>
      </c>
      <c r="N380" s="226">
        <v>42823</v>
      </c>
      <c r="O380" s="226">
        <v>42835</v>
      </c>
      <c r="P380" t="s" s="227">
        <v>156</v>
      </c>
      <c r="Q380" s="316"/>
      <c r="R380" s="225">
        <v>0.4</v>
      </c>
      <c r="S380" s="228">
        <v>23.52941176470588</v>
      </c>
      <c r="T380" s="229">
        <v>32.4727126914941</v>
      </c>
      <c r="U380" s="223">
        <v>26.32352941176471</v>
      </c>
      <c r="V380" s="230">
        <v>6</v>
      </c>
      <c r="W380" s="222">
        <v>1.7</v>
      </c>
      <c r="X380" t="s" s="399">
        <v>143</v>
      </c>
      <c r="Y380" s="231">
        <v>1.27</v>
      </c>
      <c r="Z380" s="232">
        <v>1.5</v>
      </c>
      <c r="AA380" s="233">
        <v>6</v>
      </c>
      <c r="AB380" s="234">
        <v>-18.5</v>
      </c>
      <c r="AC380" t="s" s="422">
        <v>143</v>
      </c>
      <c r="AD380" s="236">
        <v>3.1</v>
      </c>
      <c r="AE380" t="s" s="416">
        <v>143</v>
      </c>
      <c r="AF380" s="237">
        <v>1</v>
      </c>
      <c r="AG380" s="238">
        <v>298</v>
      </c>
      <c r="AH380" s="239">
        <v>2.2</v>
      </c>
      <c r="AI380" s="240">
        <v>0.01</v>
      </c>
      <c r="AJ380" t="s" s="265">
        <v>143</v>
      </c>
      <c r="AK380" t="s" s="265">
        <v>143</v>
      </c>
      <c r="AL380" s="243">
        <v>12.9032258064516</v>
      </c>
      <c r="AM380" s="243">
        <v>51.82944859378311</v>
      </c>
      <c r="AN380" t="s" s="265">
        <v>143</v>
      </c>
      <c r="AO380" t="s" s="265">
        <v>143</v>
      </c>
      <c r="AP380" s="241">
        <v>0.35</v>
      </c>
      <c r="AQ380" s="241">
        <v>0.31</v>
      </c>
      <c r="AR380" s="241">
        <v>0.26</v>
      </c>
      <c r="AS380" s="241">
        <v>0.1</v>
      </c>
      <c r="AT380" s="245"/>
      <c r="AU380" s="321">
        <v>0</v>
      </c>
      <c r="AV380" s="321">
        <v>0</v>
      </c>
      <c r="AW380" s="245"/>
      <c r="AX380" s="583">
        <v>0</v>
      </c>
      <c r="AY380" s="394">
        <v>0</v>
      </c>
      <c r="AZ380" s="317">
        <v>0</v>
      </c>
      <c r="BA380" s="317">
        <v>0</v>
      </c>
      <c r="BB380" s="317">
        <v>0</v>
      </c>
      <c r="BC380" s="317">
        <v>0</v>
      </c>
      <c r="BD380" s="317">
        <v>0</v>
      </c>
      <c r="BE380" s="317">
        <v>0</v>
      </c>
      <c r="BF380" s="317">
        <v>0</v>
      </c>
      <c r="BG380" s="317">
        <v>0</v>
      </c>
      <c r="BH380" s="317">
        <v>0</v>
      </c>
      <c r="BI380" s="401">
        <v>0</v>
      </c>
      <c r="BJ380" s="246">
        <v>1.02</v>
      </c>
      <c r="BK380" s="250">
        <v>12.9032258064516</v>
      </c>
      <c r="BL380" s="250">
        <v>19.23076923076923</v>
      </c>
      <c r="BM380" s="250">
        <v>160</v>
      </c>
      <c r="BN380" s="250">
        <v>0</v>
      </c>
      <c r="BO380" s="250">
        <v>0</v>
      </c>
      <c r="BP380" s="250">
        <v>0</v>
      </c>
      <c r="BQ380" s="251">
        <v>0</v>
      </c>
      <c r="BR380" s="252">
        <v>0</v>
      </c>
      <c r="BS380" s="252">
        <v>0</v>
      </c>
      <c r="BT380" s="252">
        <v>0</v>
      </c>
      <c r="BU380" s="252">
        <v>0</v>
      </c>
      <c r="BV380" s="252">
        <v>0</v>
      </c>
      <c r="BW380" s="252">
        <v>0</v>
      </c>
      <c r="BX380" s="252">
        <v>0</v>
      </c>
      <c r="BY380" s="252">
        <v>0</v>
      </c>
      <c r="BZ380" s="252">
        <v>0</v>
      </c>
      <c r="CA380" s="253">
        <v>0</v>
      </c>
      <c r="CB380" s="250">
        <v>11.30199970807181</v>
      </c>
      <c r="CC380" s="250">
        <v>37.54590708922647</v>
      </c>
      <c r="CD380" t="s" s="116">
        <v>137</v>
      </c>
      <c r="CE380" t="s" s="402">
        <v>143</v>
      </c>
      <c r="CF380" t="s" s="402">
        <v>143</v>
      </c>
      <c r="CG380" s="250">
        <v>45.27470588235295</v>
      </c>
      <c r="CH380" s="255">
        <v>0.3535</v>
      </c>
      <c r="CI380" s="256">
        <v>0.364105</v>
      </c>
      <c r="CJ380" s="257">
        <v>0.37502815</v>
      </c>
      <c r="CK380" s="257">
        <v>0.3862789945</v>
      </c>
      <c r="CL380" s="258">
        <v>0.397867364335</v>
      </c>
      <c r="CM380" s="256">
        <v>1.876779508835</v>
      </c>
      <c r="CN380" s="253">
        <v>4.193920690134078</v>
      </c>
      <c r="CO380" s="259">
        <v>0.53</v>
      </c>
      <c r="CP380" s="260">
        <v>80.40000000000001</v>
      </c>
      <c r="CQ380" s="261">
        <v>-4.3</v>
      </c>
      <c r="CR380" s="260">
        <v>12</v>
      </c>
      <c r="CS380" s="261">
        <v>35.3</v>
      </c>
    </row>
    <row r="381" ht="11.25" customHeight="1">
      <c r="A381" t="s" s="227">
        <v>1557</v>
      </c>
      <c r="B381" t="s" s="116">
        <v>1558</v>
      </c>
      <c r="C381" t="s" s="227">
        <v>1559</v>
      </c>
      <c r="D381" s="218">
        <v>6</v>
      </c>
      <c r="E381" s="85">
        <v>654</v>
      </c>
      <c r="F381" t="s" s="220">
        <v>129</v>
      </c>
      <c r="G381" t="s" s="221">
        <v>129</v>
      </c>
      <c r="H381" s="493">
        <v>78.48999999999999</v>
      </c>
      <c r="I381" s="223">
        <v>1.541597655752325</v>
      </c>
      <c r="J381" s="224">
        <v>0.295</v>
      </c>
      <c r="K381" s="224">
        <v>0.3025</v>
      </c>
      <c r="L381" s="223">
        <v>2.542372881355925</v>
      </c>
      <c r="M381" s="226">
        <v>42885</v>
      </c>
      <c r="N381" s="226">
        <v>42887</v>
      </c>
      <c r="O381" s="226">
        <v>42901</v>
      </c>
      <c r="P381" t="s" s="227">
        <v>182</v>
      </c>
      <c r="Q381" s="616"/>
      <c r="R381" s="225">
        <v>1.21</v>
      </c>
      <c r="S381" s="228">
        <v>33.79888268156424</v>
      </c>
      <c r="T381" s="229">
        <v>55.13967195730991</v>
      </c>
      <c r="U381" s="223">
        <v>21.92458100558659</v>
      </c>
      <c r="V381" s="230">
        <v>12</v>
      </c>
      <c r="W381" s="222">
        <v>3.58</v>
      </c>
      <c r="X381" s="222">
        <v>1.46</v>
      </c>
      <c r="Y381" s="231">
        <v>0.48</v>
      </c>
      <c r="Z381" s="232">
        <v>2.47</v>
      </c>
      <c r="AA381" s="233">
        <v>11.9</v>
      </c>
      <c r="AB381" s="234">
        <v>-43</v>
      </c>
      <c r="AC381" s="235">
        <v>55.14</v>
      </c>
      <c r="AD381" s="236">
        <v>-11.9</v>
      </c>
      <c r="AE381" s="236">
        <v>15</v>
      </c>
      <c r="AF381" s="237">
        <v>4</v>
      </c>
      <c r="AG381" s="238">
        <v>1294</v>
      </c>
      <c r="AH381" s="239">
        <v>1.3</v>
      </c>
      <c r="AI381" s="240">
        <v>0.57</v>
      </c>
      <c r="AJ381" t="s" s="265">
        <v>143</v>
      </c>
      <c r="AK381" t="s" s="265">
        <v>143</v>
      </c>
      <c r="AL381" s="243">
        <v>3.539823008849563</v>
      </c>
      <c r="AM381" s="243">
        <v>5.372824302963108</v>
      </c>
      <c r="AN381" t="s" s="265">
        <v>143</v>
      </c>
      <c r="AO381" t="s" s="265">
        <v>143</v>
      </c>
      <c r="AP381" s="241">
        <v>1.17</v>
      </c>
      <c r="AQ381" s="241">
        <v>1.13</v>
      </c>
      <c r="AR381" s="241">
        <v>1.075</v>
      </c>
      <c r="AS381" s="241">
        <v>1</v>
      </c>
      <c r="AT381" s="245"/>
      <c r="AU381" s="241">
        <v>0.25</v>
      </c>
      <c r="AV381" s="321">
        <v>0</v>
      </c>
      <c r="AW381" s="245"/>
      <c r="AX381" s="583">
        <v>0</v>
      </c>
      <c r="AY381" s="394">
        <v>0</v>
      </c>
      <c r="AZ381" s="317">
        <v>0</v>
      </c>
      <c r="BA381" s="317">
        <v>0</v>
      </c>
      <c r="BB381" s="317">
        <v>0</v>
      </c>
      <c r="BC381" s="317">
        <v>0</v>
      </c>
      <c r="BD381" s="317">
        <v>0</v>
      </c>
      <c r="BE381" s="317">
        <v>0</v>
      </c>
      <c r="BF381" s="317">
        <v>0</v>
      </c>
      <c r="BG381" s="317">
        <v>0</v>
      </c>
      <c r="BH381" s="317">
        <v>0</v>
      </c>
      <c r="BI381" s="401">
        <v>0</v>
      </c>
      <c r="BJ381" s="246">
        <v>4.625</v>
      </c>
      <c r="BK381" s="250">
        <v>3.539823008849563</v>
      </c>
      <c r="BL381" s="250">
        <v>5.116279069767438</v>
      </c>
      <c r="BM381" s="250">
        <v>7.5</v>
      </c>
      <c r="BN381" s="250">
        <v>300</v>
      </c>
      <c r="BO381" s="250">
        <v>0</v>
      </c>
      <c r="BP381" s="250">
        <v>0</v>
      </c>
      <c r="BQ381" s="251">
        <v>0</v>
      </c>
      <c r="BR381" s="252">
        <v>0</v>
      </c>
      <c r="BS381" s="252">
        <v>0</v>
      </c>
      <c r="BT381" s="252">
        <v>0</v>
      </c>
      <c r="BU381" s="252">
        <v>0</v>
      </c>
      <c r="BV381" s="252">
        <v>0</v>
      </c>
      <c r="BW381" s="252">
        <v>0</v>
      </c>
      <c r="BX381" s="252">
        <v>0</v>
      </c>
      <c r="BY381" s="252">
        <v>0</v>
      </c>
      <c r="BZ381" s="252">
        <v>0</v>
      </c>
      <c r="CA381" s="253">
        <v>0</v>
      </c>
      <c r="CB381" s="250">
        <v>18.59741776933041</v>
      </c>
      <c r="CC381" s="250">
        <v>70.38351643078944</v>
      </c>
      <c r="CD381" t="s" s="116">
        <v>137</v>
      </c>
      <c r="CE381" t="s" s="402">
        <v>143</v>
      </c>
      <c r="CF381" t="s" s="402">
        <v>143</v>
      </c>
      <c r="CG381" s="250">
        <v>51.20516372786922</v>
      </c>
      <c r="CH381" s="255">
        <v>1.1817</v>
      </c>
      <c r="CI381" s="256">
        <v>1.29987</v>
      </c>
      <c r="CJ381" s="257">
        <v>1.429857</v>
      </c>
      <c r="CK381" s="257">
        <v>1.5728427</v>
      </c>
      <c r="CL381" s="258">
        <v>1.73012697</v>
      </c>
      <c r="CM381" s="256">
        <v>7.214396670000001</v>
      </c>
      <c r="CN381" s="253">
        <v>9.191485119123458</v>
      </c>
      <c r="CO381" s="259">
        <v>1.05</v>
      </c>
      <c r="CP381" s="260">
        <v>57.5</v>
      </c>
      <c r="CQ381" s="261">
        <v>-5.2</v>
      </c>
      <c r="CR381" s="260">
        <v>5.1</v>
      </c>
      <c r="CS381" s="261">
        <v>15.6</v>
      </c>
    </row>
    <row r="382" ht="11.25" customHeight="1">
      <c r="A382" t="s" s="273">
        <v>1560</v>
      </c>
      <c r="B382" t="s" s="146">
        <v>1561</v>
      </c>
      <c r="C382" t="s" s="273">
        <v>194</v>
      </c>
      <c r="D382" s="267">
        <v>6</v>
      </c>
      <c r="E382" s="85">
        <v>693</v>
      </c>
      <c r="F382" t="s" s="151">
        <v>55</v>
      </c>
      <c r="G382" t="s" s="152">
        <v>55</v>
      </c>
      <c r="H382" s="496">
        <v>92.03</v>
      </c>
      <c r="I382" s="269">
        <v>2.564381180049983</v>
      </c>
      <c r="J382" s="270">
        <v>0.55</v>
      </c>
      <c r="K382" s="270">
        <v>0.59</v>
      </c>
      <c r="L382" s="269">
        <v>7.272727272727253</v>
      </c>
      <c r="M382" s="272">
        <v>43042</v>
      </c>
      <c r="N382" s="272">
        <v>43045</v>
      </c>
      <c r="O382" s="272">
        <v>43069</v>
      </c>
      <c r="P382" t="s" s="273">
        <v>632</v>
      </c>
      <c r="Q382" s="329"/>
      <c r="R382" s="271">
        <v>2.36</v>
      </c>
      <c r="S382" s="275">
        <v>59.74683544303797</v>
      </c>
      <c r="T382" s="276">
        <v>48.16404790441078</v>
      </c>
      <c r="U382" s="269">
        <v>23.29873417721519</v>
      </c>
      <c r="V382" s="277">
        <v>12</v>
      </c>
      <c r="W382" s="268">
        <v>3.95</v>
      </c>
      <c r="X382" s="268">
        <v>5.82</v>
      </c>
      <c r="Y382" s="278">
        <v>3.56</v>
      </c>
      <c r="Z382" s="279">
        <v>2.12</v>
      </c>
      <c r="AA382" s="280">
        <v>9.199999999999999</v>
      </c>
      <c r="AB382" s="281">
        <v>1.7</v>
      </c>
      <c r="AC382" s="282">
        <v>3.62</v>
      </c>
      <c r="AD382" s="283">
        <v>2.8</v>
      </c>
      <c r="AE382" s="283">
        <v>4</v>
      </c>
      <c r="AF382" s="284">
        <v>3</v>
      </c>
      <c r="AG382" s="285">
        <v>4635</v>
      </c>
      <c r="AH382" s="286">
        <v>0.1</v>
      </c>
      <c r="AI382" s="287">
        <v>0.8</v>
      </c>
      <c r="AJ382" s="288">
        <v>4.153157695863362</v>
      </c>
      <c r="AK382" s="289">
        <v>2.056545510370553</v>
      </c>
      <c r="AL382" s="290">
        <v>8.333333333333348</v>
      </c>
      <c r="AM382" s="290">
        <v>9.830061684811131</v>
      </c>
      <c r="AN382" s="290">
        <v>11.62884154841741</v>
      </c>
      <c r="AO382" s="291">
        <v>5.654551037055389</v>
      </c>
      <c r="AP382" s="288">
        <v>2.08</v>
      </c>
      <c r="AQ382" s="288">
        <v>1.92</v>
      </c>
      <c r="AR382" s="288">
        <v>1.76</v>
      </c>
      <c r="AS382" s="288">
        <v>1.57</v>
      </c>
      <c r="AT382" s="292"/>
      <c r="AU382" s="288">
        <v>1.37</v>
      </c>
      <c r="AV382" s="510">
        <v>1.2</v>
      </c>
      <c r="AW382" s="292"/>
      <c r="AX382" s="510">
        <v>1.2</v>
      </c>
      <c r="AY382" s="403">
        <v>1.2</v>
      </c>
      <c r="AZ382" s="426">
        <v>1.2</v>
      </c>
      <c r="BA382" s="426">
        <v>1.2</v>
      </c>
      <c r="BB382" s="426">
        <v>1.2</v>
      </c>
      <c r="BC382" s="426">
        <v>1.2</v>
      </c>
      <c r="BD382" s="426">
        <v>1.2</v>
      </c>
      <c r="BE382" s="426">
        <v>1.695</v>
      </c>
      <c r="BF382" s="426">
        <v>1.86</v>
      </c>
      <c r="BG382" s="426">
        <v>1.86</v>
      </c>
      <c r="BH382" s="426">
        <v>1.86</v>
      </c>
      <c r="BI382" s="494">
        <v>1.86</v>
      </c>
      <c r="BJ382" s="293">
        <v>27.435</v>
      </c>
      <c r="BK382" s="297">
        <v>8.333333333333348</v>
      </c>
      <c r="BL382" s="297">
        <v>9.090909090909083</v>
      </c>
      <c r="BM382" s="297">
        <v>12.10191082802547</v>
      </c>
      <c r="BN382" s="297">
        <v>14.59854014598541</v>
      </c>
      <c r="BO382" s="297">
        <v>14.16666666666668</v>
      </c>
      <c r="BP382" s="297">
        <v>0</v>
      </c>
      <c r="BQ382" s="298">
        <v>0</v>
      </c>
      <c r="BR382" s="299">
        <v>0</v>
      </c>
      <c r="BS382" s="299">
        <v>0</v>
      </c>
      <c r="BT382" s="299">
        <v>0</v>
      </c>
      <c r="BU382" s="299">
        <v>0</v>
      </c>
      <c r="BV382" s="299">
        <v>0</v>
      </c>
      <c r="BW382" s="299">
        <v>0</v>
      </c>
      <c r="BX382" s="299">
        <v>0</v>
      </c>
      <c r="BY382" s="299">
        <v>0</v>
      </c>
      <c r="BZ382" s="299">
        <v>0</v>
      </c>
      <c r="CA382" s="300">
        <v>0</v>
      </c>
      <c r="CB382" s="297">
        <v>3.428903533230588</v>
      </c>
      <c r="CC382" s="297">
        <v>5.490535635437049</v>
      </c>
      <c r="CD382" t="s" s="146">
        <v>161</v>
      </c>
      <c r="CE382" s="301">
        <v>-9.105511448747793</v>
      </c>
      <c r="CF382" s="301">
        <v>14.1932227284674</v>
      </c>
      <c r="CG382" s="297">
        <v>51.90523146855353</v>
      </c>
      <c r="CH382" s="302">
        <v>2.11536</v>
      </c>
      <c r="CI382" s="303">
        <v>2.191936032</v>
      </c>
      <c r="CJ382" s="304">
        <v>2.279613473280</v>
      </c>
      <c r="CK382" s="304">
        <v>2.3707980122112</v>
      </c>
      <c r="CL382" s="305">
        <v>2.465629932699648</v>
      </c>
      <c r="CM382" s="303">
        <v>11.42333745019085</v>
      </c>
      <c r="CN382" s="300">
        <v>12.41262354687694</v>
      </c>
      <c r="CO382" s="306">
        <v>0.53</v>
      </c>
      <c r="CP382" s="307">
        <v>26.2</v>
      </c>
      <c r="CQ382" s="308">
        <v>-1.3</v>
      </c>
      <c r="CR382" s="307">
        <v>2.6</v>
      </c>
      <c r="CS382" s="308">
        <v>7.7</v>
      </c>
    </row>
    <row r="383" ht="11.25" customHeight="1">
      <c r="A383" t="s" s="110">
        <v>1562</v>
      </c>
      <c r="B383" t="s" s="110">
        <v>1563</v>
      </c>
      <c r="C383" t="s" s="173">
        <v>259</v>
      </c>
      <c r="D383" s="174">
        <v>8</v>
      </c>
      <c r="E383" s="85">
        <v>389</v>
      </c>
      <c r="F383" t="s" s="118">
        <v>129</v>
      </c>
      <c r="G383" t="s" s="113">
        <v>129</v>
      </c>
      <c r="H383" s="495">
        <v>128.21</v>
      </c>
      <c r="I383" s="177">
        <v>1.15435613446689</v>
      </c>
      <c r="J383" s="311">
        <v>0.34</v>
      </c>
      <c r="K383" s="311">
        <v>0.37</v>
      </c>
      <c r="L383" s="177">
        <v>8.823529411764696</v>
      </c>
      <c r="M383" s="179">
        <v>42866</v>
      </c>
      <c r="N383" s="179">
        <v>42870</v>
      </c>
      <c r="O383" s="179">
        <v>42886</v>
      </c>
      <c r="P383" t="s" s="173">
        <v>256</v>
      </c>
      <c r="Q383" s="397"/>
      <c r="R383" s="180">
        <v>1.48</v>
      </c>
      <c r="S383" s="181">
        <v>37.94871794871795</v>
      </c>
      <c r="T383" s="182">
        <v>181.1486613885433</v>
      </c>
      <c r="U383" s="177">
        <v>32.87435897435898</v>
      </c>
      <c r="V383" s="183">
        <v>12</v>
      </c>
      <c r="W383" s="176">
        <v>3.9</v>
      </c>
      <c r="X383" s="313">
        <v>2.19</v>
      </c>
      <c r="Y383" s="184">
        <v>4.42</v>
      </c>
      <c r="Z383" s="185">
        <v>5.41</v>
      </c>
      <c r="AA383" s="186">
        <v>17.9</v>
      </c>
      <c r="AB383" s="187">
        <v>-2.6</v>
      </c>
      <c r="AC383" s="188">
        <v>9.52</v>
      </c>
      <c r="AD383" s="189">
        <v>8.800000000000001</v>
      </c>
      <c r="AE383" s="189">
        <v>15</v>
      </c>
      <c r="AF383" s="190">
        <v>16</v>
      </c>
      <c r="AG383" s="191">
        <v>9857</v>
      </c>
      <c r="AH383" s="192">
        <v>0.2</v>
      </c>
      <c r="AI383" s="193">
        <v>0.48</v>
      </c>
      <c r="AJ383" s="194">
        <v>1.729072187374667</v>
      </c>
      <c r="AK383" s="195">
        <v>1.132881313077685</v>
      </c>
      <c r="AL383" s="196">
        <v>8.064516129032274</v>
      </c>
      <c r="AM383" s="196">
        <v>14.6141568523765</v>
      </c>
      <c r="AN383" s="196">
        <v>15.21583524889707</v>
      </c>
      <c r="AO383" s="197">
        <v>13.43109386062729</v>
      </c>
      <c r="AP383" s="194">
        <v>1.34</v>
      </c>
      <c r="AQ383" s="194">
        <v>1.24</v>
      </c>
      <c r="AR383" s="194">
        <v>1.07</v>
      </c>
      <c r="AS383" s="194">
        <v>0.89</v>
      </c>
      <c r="AT383" s="199"/>
      <c r="AU383" s="194">
        <v>0.77</v>
      </c>
      <c r="AV383" s="194">
        <v>0.66</v>
      </c>
      <c r="AW383" s="199"/>
      <c r="AX383" s="200">
        <v>0.57</v>
      </c>
      <c r="AY383" s="370">
        <v>0.48</v>
      </c>
      <c r="AZ383" s="203">
        <v>0.48</v>
      </c>
      <c r="BA383" s="202">
        <v>0.46</v>
      </c>
      <c r="BB383" s="202">
        <v>0.38</v>
      </c>
      <c r="BC383" s="203">
        <v>0.32</v>
      </c>
      <c r="BD383" s="202">
        <v>0.28222</v>
      </c>
      <c r="BE383" s="203">
        <v>0.24888</v>
      </c>
      <c r="BF383" s="203">
        <v>0.24888</v>
      </c>
      <c r="BG383" s="203">
        <v>0.24888</v>
      </c>
      <c r="BH383" s="203">
        <v>0.24888</v>
      </c>
      <c r="BI383" s="314">
        <v>0.24888</v>
      </c>
      <c r="BJ383" s="200">
        <v>10.18662</v>
      </c>
      <c r="BK383" s="205">
        <v>8.064516129032274</v>
      </c>
      <c r="BL383" s="205">
        <v>15.88785046728971</v>
      </c>
      <c r="BM383" s="205">
        <v>20.2247191011236</v>
      </c>
      <c r="BN383" s="205">
        <v>15.58441558441559</v>
      </c>
      <c r="BO383" s="205">
        <v>16.66666666666667</v>
      </c>
      <c r="BP383" s="205">
        <v>15.78947368421053</v>
      </c>
      <c r="BQ383" s="206">
        <v>18.75</v>
      </c>
      <c r="BR383" s="207">
        <v>0</v>
      </c>
      <c r="BS383" s="207">
        <v>4.347826086956519</v>
      </c>
      <c r="BT383" s="207">
        <v>21.05263157894737</v>
      </c>
      <c r="BU383" s="207">
        <v>18.75</v>
      </c>
      <c r="BV383" s="207">
        <v>13.38671958046913</v>
      </c>
      <c r="BW383" s="207">
        <v>13.39601414336227</v>
      </c>
      <c r="BX383" s="207">
        <v>0</v>
      </c>
      <c r="BY383" s="207">
        <v>0</v>
      </c>
      <c r="BZ383" s="207">
        <v>0</v>
      </c>
      <c r="CA383" s="208">
        <v>0</v>
      </c>
      <c r="CB383" s="205">
        <v>10.70004900132198</v>
      </c>
      <c r="CC383" s="205">
        <v>7.94840072375087</v>
      </c>
      <c r="CD383" t="s" s="110">
        <v>137</v>
      </c>
      <c r="CE383" s="209">
        <v>-16.50416759099502</v>
      </c>
      <c r="CF383" s="209">
        <v>16.37019138336396</v>
      </c>
      <c r="CG383" s="205">
        <v>64.02171507809078</v>
      </c>
      <c r="CH383" s="315">
        <v>1.3534</v>
      </c>
      <c r="CI383" s="211">
        <v>1.48224368</v>
      </c>
      <c r="CJ383" s="212">
        <v>1.630468048</v>
      </c>
      <c r="CK383" s="212">
        <v>1.7935148528</v>
      </c>
      <c r="CL383" s="210">
        <v>1.972866338080001</v>
      </c>
      <c r="CM383" s="211">
        <v>8.232492918880002</v>
      </c>
      <c r="CN383" s="208">
        <v>6.421100474908354</v>
      </c>
      <c r="CO383" s="213">
        <v>1.21</v>
      </c>
      <c r="CP383" s="214">
        <v>51.5</v>
      </c>
      <c r="CQ383" s="215">
        <v>-0.9</v>
      </c>
      <c r="CR383" s="214">
        <v>5.4</v>
      </c>
      <c r="CS383" s="215">
        <v>19.4</v>
      </c>
    </row>
    <row r="384" ht="11.25" customHeight="1">
      <c r="A384" t="s" s="116">
        <v>314</v>
      </c>
      <c r="B384" t="s" s="116">
        <v>315</v>
      </c>
      <c r="C384" t="s" s="116">
        <v>259</v>
      </c>
      <c r="D384" s="218">
        <v>43</v>
      </c>
      <c r="E384" s="219">
        <v>56</v>
      </c>
      <c r="F384" t="s" s="220">
        <v>55</v>
      </c>
      <c r="G384" t="s" s="221">
        <v>55</v>
      </c>
      <c r="H384" s="222">
        <v>156.52</v>
      </c>
      <c r="I384" s="223">
        <v>1.993355481727575</v>
      </c>
      <c r="J384" s="224">
        <v>0.65</v>
      </c>
      <c r="K384" s="224">
        <v>0.78</v>
      </c>
      <c r="L384" s="225">
        <v>20</v>
      </c>
      <c r="M384" s="226">
        <v>43006</v>
      </c>
      <c r="N384" s="226">
        <v>43007</v>
      </c>
      <c r="O384" s="226">
        <v>43018</v>
      </c>
      <c r="P384" t="s" s="227">
        <v>156</v>
      </c>
      <c r="Q384" s="264"/>
      <c r="R384" s="225">
        <v>3.12</v>
      </c>
      <c r="S384" s="228">
        <v>47.85276073619632</v>
      </c>
      <c r="T384" s="229">
        <v>247.3770839387766</v>
      </c>
      <c r="U384" s="223">
        <v>24.00613496932516</v>
      </c>
      <c r="V384" s="230">
        <v>12</v>
      </c>
      <c r="W384" s="222">
        <v>6.52</v>
      </c>
      <c r="X384" s="222">
        <v>2.33</v>
      </c>
      <c r="Y384" s="231">
        <v>3.83</v>
      </c>
      <c r="Z384" s="232">
        <v>11.31</v>
      </c>
      <c r="AA384" s="233">
        <v>46</v>
      </c>
      <c r="AB384" s="234">
        <v>11.1</v>
      </c>
      <c r="AC384" s="235">
        <v>8.41</v>
      </c>
      <c r="AD384" s="236">
        <v>9.699999999999999</v>
      </c>
      <c r="AE384" s="236">
        <v>10.28</v>
      </c>
      <c r="AF384" s="237">
        <v>23</v>
      </c>
      <c r="AG384" s="238">
        <v>53952</v>
      </c>
      <c r="AH384" s="239">
        <v>0.2</v>
      </c>
      <c r="AI384" s="240">
        <v>1.69</v>
      </c>
      <c r="AJ384" s="241">
        <v>1.108931373693712</v>
      </c>
      <c r="AK384" s="242">
        <v>0.8569541742988731</v>
      </c>
      <c r="AL384" s="243">
        <v>14.71321695760599</v>
      </c>
      <c r="AM384" s="243">
        <v>13.81541315071273</v>
      </c>
      <c r="AN384" s="243">
        <v>10.75663432482901</v>
      </c>
      <c r="AO384" s="244">
        <v>12.55216982125056</v>
      </c>
      <c r="AP384" s="241">
        <v>2.3</v>
      </c>
      <c r="AQ384" s="241">
        <v>2.005</v>
      </c>
      <c r="AR384" s="241">
        <v>1.745</v>
      </c>
      <c r="AS384" s="241">
        <v>1.56</v>
      </c>
      <c r="AT384" t="s" s="266">
        <v>112</v>
      </c>
      <c r="AU384" s="241">
        <v>1.46</v>
      </c>
      <c r="AV384" s="241">
        <v>1.38</v>
      </c>
      <c r="AW384" s="245"/>
      <c r="AX384" s="246">
        <v>1.27</v>
      </c>
      <c r="AY384" s="394">
        <v>1.24</v>
      </c>
      <c r="AZ384" s="248">
        <v>1.15</v>
      </c>
      <c r="BA384" s="248">
        <v>0.91</v>
      </c>
      <c r="BB384" s="248">
        <v>0.705</v>
      </c>
      <c r="BC384" s="248">
        <v>0.585</v>
      </c>
      <c r="BD384" s="248">
        <v>0.5</v>
      </c>
      <c r="BE384" s="248">
        <v>0.465</v>
      </c>
      <c r="BF384" s="248">
        <v>0.445</v>
      </c>
      <c r="BG384" s="248">
        <v>0.41</v>
      </c>
      <c r="BH384" s="248">
        <v>0.37</v>
      </c>
      <c r="BI384" s="249">
        <v>0.315</v>
      </c>
      <c r="BJ384" s="246">
        <v>18.815</v>
      </c>
      <c r="BK384" s="250">
        <v>14.71321695760599</v>
      </c>
      <c r="BL384" s="250">
        <v>14.8997134670487</v>
      </c>
      <c r="BM384" s="250">
        <v>11.85897435897436</v>
      </c>
      <c r="BN384" s="250">
        <v>6.849315068493156</v>
      </c>
      <c r="BO384" s="250">
        <v>5.797101449275366</v>
      </c>
      <c r="BP384" s="250">
        <v>8.66141732283463</v>
      </c>
      <c r="BQ384" s="251">
        <v>2.419354838709675</v>
      </c>
      <c r="BR384" s="252">
        <v>7.826086956521738</v>
      </c>
      <c r="BS384" s="252">
        <v>26.37362637362637</v>
      </c>
      <c r="BT384" s="252">
        <v>29.07801418439717</v>
      </c>
      <c r="BU384" s="252">
        <v>20.51282051282051</v>
      </c>
      <c r="BV384" s="252">
        <v>17</v>
      </c>
      <c r="BW384" s="252">
        <v>7.526881720430101</v>
      </c>
      <c r="BX384" s="252">
        <v>4.494382022471921</v>
      </c>
      <c r="BY384" s="252">
        <v>8.536585365853666</v>
      </c>
      <c r="BZ384" s="252">
        <v>10.81081081081081</v>
      </c>
      <c r="CA384" s="253">
        <v>17.46031746031747</v>
      </c>
      <c r="CB384" s="250">
        <v>12.63638934530539</v>
      </c>
      <c r="CC384" s="250">
        <v>7.314619745552534</v>
      </c>
      <c r="CD384" t="s" s="116">
        <v>137</v>
      </c>
      <c r="CE384" s="254">
        <v>-11.25614516276858</v>
      </c>
      <c r="CF384" s="254">
        <v>12.74998980655658</v>
      </c>
      <c r="CG384" s="250">
        <v>82.89911042944786</v>
      </c>
      <c r="CH384" s="255">
        <v>2.53</v>
      </c>
      <c r="CI384" s="256">
        <v>2.742773</v>
      </c>
      <c r="CJ384" s="257">
        <v>3.0170503</v>
      </c>
      <c r="CK384" s="257">
        <v>3.318755330000001</v>
      </c>
      <c r="CL384" s="258">
        <v>3.650630863000001</v>
      </c>
      <c r="CM384" s="256">
        <v>15.259209493</v>
      </c>
      <c r="CN384" s="253">
        <v>9.749047721058011</v>
      </c>
      <c r="CO384" s="259">
        <v>1.17</v>
      </c>
      <c r="CP384" s="260">
        <v>40.3</v>
      </c>
      <c r="CQ384" s="261">
        <v>-1.8</v>
      </c>
      <c r="CR384" s="262">
        <v>6.6</v>
      </c>
      <c r="CS384" s="263">
        <v>12.3</v>
      </c>
    </row>
    <row r="385" ht="11.25" customHeight="1">
      <c r="A385" t="s" s="227">
        <v>1564</v>
      </c>
      <c r="B385" t="s" s="116">
        <v>1565</v>
      </c>
      <c r="C385" t="s" s="227">
        <v>128</v>
      </c>
      <c r="D385" s="218">
        <v>7</v>
      </c>
      <c r="E385" s="85">
        <v>496</v>
      </c>
      <c r="F385" t="s" s="220">
        <v>55</v>
      </c>
      <c r="G385" t="s" s="221">
        <v>55</v>
      </c>
      <c r="H385" s="493">
        <v>72.09999999999999</v>
      </c>
      <c r="I385" s="223">
        <v>1.775312066574203</v>
      </c>
      <c r="J385" s="224">
        <v>0.29</v>
      </c>
      <c r="K385" s="224">
        <v>0.32</v>
      </c>
      <c r="L385" s="223">
        <v>10.34482758620692</v>
      </c>
      <c r="M385" s="226">
        <v>42817</v>
      </c>
      <c r="N385" s="226">
        <v>42821</v>
      </c>
      <c r="O385" s="226">
        <v>42832</v>
      </c>
      <c r="P385" t="s" s="227">
        <v>1296</v>
      </c>
      <c r="Q385" s="617"/>
      <c r="R385" s="225">
        <v>1.28</v>
      </c>
      <c r="S385" s="228">
        <v>42.24422442244225</v>
      </c>
      <c r="T385" s="229">
        <v>50.79060684951413</v>
      </c>
      <c r="U385" s="223">
        <v>23.7953795379538</v>
      </c>
      <c r="V385" s="230">
        <v>12</v>
      </c>
      <c r="W385" s="222">
        <v>3.03</v>
      </c>
      <c r="X385" s="222">
        <v>2.98</v>
      </c>
      <c r="Y385" s="231">
        <v>7.32</v>
      </c>
      <c r="Z385" s="232">
        <v>2.15</v>
      </c>
      <c r="AA385" s="233">
        <v>9.1</v>
      </c>
      <c r="AB385" s="234">
        <v>15.8</v>
      </c>
      <c r="AC385" s="235">
        <v>19.55</v>
      </c>
      <c r="AD385" s="236">
        <v>6.5</v>
      </c>
      <c r="AE385" s="236">
        <v>8</v>
      </c>
      <c r="AF385" s="237">
        <v>6</v>
      </c>
      <c r="AG385" s="238">
        <v>1959</v>
      </c>
      <c r="AH385" s="239">
        <v>1.5</v>
      </c>
      <c r="AI385" s="240">
        <v>0.12</v>
      </c>
      <c r="AJ385" s="241">
        <v>1.314369798893015</v>
      </c>
      <c r="AK385" s="242">
        <v>1.419976790295219</v>
      </c>
      <c r="AL385" s="243">
        <v>10.78431372549018</v>
      </c>
      <c r="AM385" s="243">
        <v>9.107112806514216</v>
      </c>
      <c r="AN385" s="243">
        <v>8.543403692804596</v>
      </c>
      <c r="AO385" s="244">
        <v>6.016579813975964</v>
      </c>
      <c r="AP385" s="241">
        <v>1.13</v>
      </c>
      <c r="AQ385" s="241">
        <v>1.02</v>
      </c>
      <c r="AR385" s="241">
        <v>0.9399999999999999</v>
      </c>
      <c r="AS385" s="241">
        <v>0.87</v>
      </c>
      <c r="AT385" s="245"/>
      <c r="AU385" s="241">
        <v>0.82</v>
      </c>
      <c r="AV385" s="241">
        <v>0.75</v>
      </c>
      <c r="AW385" s="245"/>
      <c r="AX385" s="583">
        <v>0.72</v>
      </c>
      <c r="AY385" s="247">
        <v>0.72</v>
      </c>
      <c r="AZ385" s="248">
        <v>0.71</v>
      </c>
      <c r="BA385" s="248">
        <v>0.67</v>
      </c>
      <c r="BB385" s="248">
        <v>0.63</v>
      </c>
      <c r="BC385" s="248">
        <v>0.59</v>
      </c>
      <c r="BD385" s="248">
        <v>0.55</v>
      </c>
      <c r="BE385" s="248">
        <v>0.51</v>
      </c>
      <c r="BF385" s="248">
        <v>0.47</v>
      </c>
      <c r="BG385" s="248">
        <v>0.43</v>
      </c>
      <c r="BH385" s="317">
        <v>0.4</v>
      </c>
      <c r="BI385" s="401">
        <v>0.4</v>
      </c>
      <c r="BJ385" s="246">
        <v>12.33</v>
      </c>
      <c r="BK385" s="250">
        <v>10.78431372549018</v>
      </c>
      <c r="BL385" s="250">
        <v>8.510638297872353</v>
      </c>
      <c r="BM385" s="250">
        <v>8.045977011494255</v>
      </c>
      <c r="BN385" s="250">
        <v>6.097560975609762</v>
      </c>
      <c r="BO385" s="250">
        <v>9.333333333333327</v>
      </c>
      <c r="BP385" s="250">
        <v>4.166666666666674</v>
      </c>
      <c r="BQ385" s="251">
        <v>0</v>
      </c>
      <c r="BR385" s="252">
        <v>1.40845070422535</v>
      </c>
      <c r="BS385" s="252">
        <v>5.970149253731338</v>
      </c>
      <c r="BT385" s="252">
        <v>6.349206349206349</v>
      </c>
      <c r="BU385" s="252">
        <v>6.779661016949157</v>
      </c>
      <c r="BV385" s="252">
        <v>7.272727272727253</v>
      </c>
      <c r="BW385" s="252">
        <v>7.843137254901977</v>
      </c>
      <c r="BX385" s="252">
        <v>8.510638297872353</v>
      </c>
      <c r="BY385" s="252">
        <v>9.302325581395344</v>
      </c>
      <c r="BZ385" s="252">
        <v>7.5</v>
      </c>
      <c r="CA385" s="253">
        <v>0</v>
      </c>
      <c r="CB385" s="250">
        <v>6.34557563185151</v>
      </c>
      <c r="CC385" s="250">
        <v>3.107100245713243</v>
      </c>
      <c r="CD385" t="s" s="116">
        <v>132</v>
      </c>
      <c r="CE385" s="254">
        <v>-13.476663778575</v>
      </c>
      <c r="CF385" s="254">
        <v>10.3187157593788</v>
      </c>
      <c r="CG385" s="250">
        <v>68.61237557653354</v>
      </c>
      <c r="CH385" s="255">
        <v>1.243</v>
      </c>
      <c r="CI385" s="256">
        <v>1.3673</v>
      </c>
      <c r="CJ385" s="257">
        <v>1.476684</v>
      </c>
      <c r="CK385" s="257">
        <v>1.59481872</v>
      </c>
      <c r="CL385" s="258">
        <v>1.7224042176</v>
      </c>
      <c r="CM385" s="256">
        <v>7.4042069376</v>
      </c>
      <c r="CN385" s="253">
        <v>10.26935774979196</v>
      </c>
      <c r="CO385" s="259">
        <v>1</v>
      </c>
      <c r="CP385" s="260">
        <v>36.3</v>
      </c>
      <c r="CQ385" s="261">
        <v>-5.5</v>
      </c>
      <c r="CR385" s="260">
        <v>0.5</v>
      </c>
      <c r="CS385" s="261">
        <v>8.300000000000001</v>
      </c>
    </row>
    <row r="386" ht="11.25" customHeight="1">
      <c r="A386" t="s" s="227">
        <v>765</v>
      </c>
      <c r="B386" t="s" s="116">
        <v>766</v>
      </c>
      <c r="C386" t="s" s="116">
        <v>146</v>
      </c>
      <c r="D386" s="218">
        <v>15</v>
      </c>
      <c r="E386" s="219">
        <v>210</v>
      </c>
      <c r="F386" t="s" s="220">
        <v>141</v>
      </c>
      <c r="G386" t="s" s="221">
        <v>141</v>
      </c>
      <c r="H386" s="493">
        <v>94.34999999999999</v>
      </c>
      <c r="I386" s="223">
        <v>2.458929517753047</v>
      </c>
      <c r="J386" s="224">
        <v>0.52</v>
      </c>
      <c r="K386" s="224">
        <v>0.58</v>
      </c>
      <c r="L386" s="223">
        <v>11.53846153846152</v>
      </c>
      <c r="M386" s="226">
        <v>42802</v>
      </c>
      <c r="N386" s="226">
        <v>42804</v>
      </c>
      <c r="O386" s="226">
        <v>42818</v>
      </c>
      <c r="P386" t="s" s="227">
        <v>767</v>
      </c>
      <c r="Q386" s="85"/>
      <c r="R386" s="225">
        <v>2.32</v>
      </c>
      <c r="S386" s="228">
        <v>64.26592797783933</v>
      </c>
      <c r="T386" s="229">
        <v>30.22744504247148</v>
      </c>
      <c r="U386" s="223">
        <v>26.13573407202216</v>
      </c>
      <c r="V386" s="230">
        <v>12</v>
      </c>
      <c r="W386" s="222">
        <v>3.61</v>
      </c>
      <c r="X386" s="222">
        <v>2.9</v>
      </c>
      <c r="Y386" s="231">
        <v>0.66</v>
      </c>
      <c r="Z386" s="232">
        <v>1.46</v>
      </c>
      <c r="AA386" s="233">
        <v>5.7</v>
      </c>
      <c r="AB386" s="234">
        <v>-13.9</v>
      </c>
      <c r="AC386" s="235">
        <v>83.70999999999999</v>
      </c>
      <c r="AD386" s="236">
        <v>2.9</v>
      </c>
      <c r="AE386" s="236">
        <v>9</v>
      </c>
      <c r="AF386" s="237">
        <v>5</v>
      </c>
      <c r="AG386" s="238">
        <v>1028</v>
      </c>
      <c r="AH386" s="239">
        <v>3.3</v>
      </c>
      <c r="AI386" s="240">
        <v>0.38</v>
      </c>
      <c r="AJ386" s="241">
        <v>8.150464770628775</v>
      </c>
      <c r="AK386" s="242">
        <v>1.106300802550002</v>
      </c>
      <c r="AL386" s="243">
        <v>20.93023255813955</v>
      </c>
      <c r="AM386" s="243">
        <v>20.12332999430442</v>
      </c>
      <c r="AN386" s="243">
        <v>23.63634783482345</v>
      </c>
      <c r="AO386" s="244">
        <v>21.36520897421581</v>
      </c>
      <c r="AP386" s="241">
        <v>2.08</v>
      </c>
      <c r="AQ386" s="241">
        <v>1.72</v>
      </c>
      <c r="AR386" s="241">
        <v>1.44</v>
      </c>
      <c r="AS386" s="241">
        <v>1.2</v>
      </c>
      <c r="AT386" s="245"/>
      <c r="AU386" s="241">
        <v>0.9</v>
      </c>
      <c r="AV386" s="241">
        <v>0.72</v>
      </c>
      <c r="AW386" s="245"/>
      <c r="AX386" s="246">
        <v>0.5600000000000001</v>
      </c>
      <c r="AY386" s="247">
        <v>0.48</v>
      </c>
      <c r="AZ386" s="248">
        <v>0.44</v>
      </c>
      <c r="BA386" s="248">
        <v>0.36</v>
      </c>
      <c r="BB386" s="248">
        <v>0.3</v>
      </c>
      <c r="BC386" s="248">
        <v>0.24</v>
      </c>
      <c r="BD386" s="317">
        <v>0.22</v>
      </c>
      <c r="BE386" s="248">
        <v>0.165</v>
      </c>
      <c r="BF386" s="317">
        <v>0</v>
      </c>
      <c r="BG386" s="317">
        <v>0</v>
      </c>
      <c r="BH386" s="317">
        <v>0</v>
      </c>
      <c r="BI386" s="401">
        <v>0</v>
      </c>
      <c r="BJ386" s="246">
        <v>10.825</v>
      </c>
      <c r="BK386" s="250">
        <v>20.93023255813955</v>
      </c>
      <c r="BL386" s="250">
        <v>19.44444444444444</v>
      </c>
      <c r="BM386" s="250">
        <v>20</v>
      </c>
      <c r="BN386" s="250">
        <v>33.33333333333333</v>
      </c>
      <c r="BO386" s="250">
        <v>25</v>
      </c>
      <c r="BP386" s="250">
        <v>28.57142857142856</v>
      </c>
      <c r="BQ386" s="251">
        <v>16.66666666666667</v>
      </c>
      <c r="BR386" s="252">
        <v>9.090909090909083</v>
      </c>
      <c r="BS386" s="252">
        <v>22.22222222222223</v>
      </c>
      <c r="BT386" s="252">
        <v>20</v>
      </c>
      <c r="BU386" s="252">
        <v>25</v>
      </c>
      <c r="BV386" s="252">
        <v>9.090909090909083</v>
      </c>
      <c r="BW386" s="252">
        <v>33.33333333333333</v>
      </c>
      <c r="BX386" s="252">
        <v>0</v>
      </c>
      <c r="BY386" s="252">
        <v>0</v>
      </c>
      <c r="BZ386" s="252">
        <v>0</v>
      </c>
      <c r="CA386" s="253">
        <v>0</v>
      </c>
      <c r="CB386" s="250">
        <v>16.62843995949331</v>
      </c>
      <c r="CC386" s="250">
        <v>11.22240075690332</v>
      </c>
      <c r="CD386" t="s" s="116">
        <v>132</v>
      </c>
      <c r="CE386" s="254">
        <v>-0.04045671944566465</v>
      </c>
      <c r="CF386" s="254">
        <v>26.0952773525765</v>
      </c>
      <c r="CG386" s="250">
        <v>73.33983379501385</v>
      </c>
      <c r="CH386" s="255">
        <v>2.1008</v>
      </c>
      <c r="CI386" s="256">
        <v>2.31088</v>
      </c>
      <c r="CJ386" s="257">
        <v>2.5188592</v>
      </c>
      <c r="CK386" s="257">
        <v>2.745556528</v>
      </c>
      <c r="CL386" s="258">
        <v>2.992656615520001</v>
      </c>
      <c r="CM386" s="256">
        <v>12.668752343520</v>
      </c>
      <c r="CN386" s="253">
        <v>13.42740047007949</v>
      </c>
      <c r="CO386" s="259">
        <v>0.84</v>
      </c>
      <c r="CP386" s="260">
        <v>27.9</v>
      </c>
      <c r="CQ386" s="261">
        <v>-7.2</v>
      </c>
      <c r="CR386" s="260">
        <v>2.8</v>
      </c>
      <c r="CS386" s="261">
        <v>1</v>
      </c>
    </row>
    <row r="387" ht="11.25" customHeight="1">
      <c r="A387" t="s" s="146">
        <v>1566</v>
      </c>
      <c r="B387" t="s" s="146">
        <v>1567</v>
      </c>
      <c r="C387" t="s" s="273">
        <v>259</v>
      </c>
      <c r="D387" s="267">
        <v>7</v>
      </c>
      <c r="E387" s="85">
        <v>558</v>
      </c>
      <c r="F387" t="s" s="151">
        <v>129</v>
      </c>
      <c r="G387" t="s" s="152">
        <v>129</v>
      </c>
      <c r="H387" s="496">
        <v>88.59999999999999</v>
      </c>
      <c r="I387" s="269">
        <v>2.031602708803612</v>
      </c>
      <c r="J387" s="270">
        <v>0.4</v>
      </c>
      <c r="K387" s="270">
        <v>0.45</v>
      </c>
      <c r="L387" s="269">
        <v>12.5</v>
      </c>
      <c r="M387" s="272">
        <v>42985</v>
      </c>
      <c r="N387" s="272">
        <v>42986</v>
      </c>
      <c r="O387" s="272">
        <v>43007</v>
      </c>
      <c r="P387" t="s" s="273">
        <v>546</v>
      </c>
      <c r="Q387" t="s" s="273">
        <v>1568</v>
      </c>
      <c r="R387" s="271">
        <v>1.8</v>
      </c>
      <c r="S387" s="275">
        <v>45</v>
      </c>
      <c r="T387" s="276">
        <v>80.51346517950154</v>
      </c>
      <c r="U387" s="269">
        <v>22.15</v>
      </c>
      <c r="V387" s="277">
        <v>12</v>
      </c>
      <c r="W387" s="268">
        <v>4</v>
      </c>
      <c r="X387" s="268">
        <v>2.32</v>
      </c>
      <c r="Y387" s="278">
        <v>1.61</v>
      </c>
      <c r="Z387" s="279">
        <v>3.31</v>
      </c>
      <c r="AA387" s="280">
        <v>15.6</v>
      </c>
      <c r="AB387" s="281">
        <v>114.4</v>
      </c>
      <c r="AC387" s="282">
        <v>13.82</v>
      </c>
      <c r="AD387" s="283">
        <v>74.09999999999999</v>
      </c>
      <c r="AE387" s="283">
        <v>9.550000000000001</v>
      </c>
      <c r="AF387" s="284">
        <v>23</v>
      </c>
      <c r="AG387" s="285">
        <v>22442</v>
      </c>
      <c r="AH387" s="286">
        <v>0.3</v>
      </c>
      <c r="AI387" s="287">
        <v>0.6</v>
      </c>
      <c r="AJ387" s="288">
        <v>0.3889101163485009</v>
      </c>
      <c r="AK387" s="289">
        <v>2.997789388649263</v>
      </c>
      <c r="AL387" s="290">
        <v>17.24137931034484</v>
      </c>
      <c r="AM387" s="290">
        <v>26.55793792450802</v>
      </c>
      <c r="AN387" s="290">
        <v>28.81823962142391</v>
      </c>
      <c r="AO387" s="291">
        <v>9.613163529946567</v>
      </c>
      <c r="AP387" s="288">
        <v>1.36</v>
      </c>
      <c r="AQ387" s="288">
        <v>1.16</v>
      </c>
      <c r="AR387" s="288">
        <v>1</v>
      </c>
      <c r="AS387" s="288">
        <v>0.67092</v>
      </c>
      <c r="AT387" s="292"/>
      <c r="AU387" s="288">
        <v>0.5112</v>
      </c>
      <c r="AV387" s="288">
        <v>0.3834</v>
      </c>
      <c r="AW387" s="292"/>
      <c r="AX387" s="524">
        <v>0.22364</v>
      </c>
      <c r="AY387" s="403">
        <v>0.39936</v>
      </c>
      <c r="AZ387" s="426">
        <v>0.57508</v>
      </c>
      <c r="BA387" s="426">
        <v>0.57508</v>
      </c>
      <c r="BB387" s="295">
        <v>0.54314</v>
      </c>
      <c r="BC387" s="295">
        <v>0.45528</v>
      </c>
      <c r="BD387" s="295">
        <v>0.35144</v>
      </c>
      <c r="BE387" s="295">
        <v>0.28754</v>
      </c>
      <c r="BF387" s="426">
        <v>0.27156</v>
      </c>
      <c r="BG387" s="426">
        <v>0.27156</v>
      </c>
      <c r="BH387" s="426">
        <v>0.27156</v>
      </c>
      <c r="BI387" s="296">
        <v>0.25558</v>
      </c>
      <c r="BJ387" s="293">
        <v>9.566340000000002</v>
      </c>
      <c r="BK387" s="297">
        <v>17.24137931034484</v>
      </c>
      <c r="BL387" s="297">
        <v>16</v>
      </c>
      <c r="BM387" s="297">
        <v>49.04906695284088</v>
      </c>
      <c r="BN387" s="297">
        <v>31.24413145539906</v>
      </c>
      <c r="BO387" s="297">
        <v>33.33333333333333</v>
      </c>
      <c r="BP387" s="297">
        <v>71.43623680915758</v>
      </c>
      <c r="BQ387" s="298">
        <v>0</v>
      </c>
      <c r="BR387" s="299">
        <v>0</v>
      </c>
      <c r="BS387" s="299">
        <v>0</v>
      </c>
      <c r="BT387" s="299">
        <v>5.880620097948985</v>
      </c>
      <c r="BU387" s="299">
        <v>19.2980144087155</v>
      </c>
      <c r="BV387" s="299">
        <v>29.54700660141134</v>
      </c>
      <c r="BW387" s="299">
        <v>22.22299506155663</v>
      </c>
      <c r="BX387" s="299">
        <v>5.884519074974226</v>
      </c>
      <c r="BY387" s="299">
        <v>0</v>
      </c>
      <c r="BZ387" s="299">
        <v>0</v>
      </c>
      <c r="CA387" s="300">
        <v>6.25244541826433</v>
      </c>
      <c r="CB387" s="297">
        <v>18.08174991317333</v>
      </c>
      <c r="CC387" s="297">
        <v>19.46184375775105</v>
      </c>
      <c r="CD387" t="s" s="146">
        <v>137</v>
      </c>
      <c r="CE387" s="301">
        <v>8.699842330227526</v>
      </c>
      <c r="CF387" s="301">
        <v>30.84984233022752</v>
      </c>
      <c r="CG387" s="297">
        <v>75.0465817649733</v>
      </c>
      <c r="CH387" s="302">
        <v>1.496</v>
      </c>
      <c r="CI387" s="303">
        <v>1.6456</v>
      </c>
      <c r="CJ387" s="304">
        <v>1.8027548</v>
      </c>
      <c r="CK387" s="304">
        <v>1.9749178834</v>
      </c>
      <c r="CL387" s="305">
        <v>2.1635225412647</v>
      </c>
      <c r="CM387" s="303">
        <v>9.0827952246647</v>
      </c>
      <c r="CN387" s="300">
        <v>10.25146187885406</v>
      </c>
      <c r="CO387" s="306">
        <v>1.39</v>
      </c>
      <c r="CP387" s="307">
        <v>32.6</v>
      </c>
      <c r="CQ387" s="308">
        <v>-7.9</v>
      </c>
      <c r="CR387" s="307">
        <v>-0.5</v>
      </c>
      <c r="CS387" s="308">
        <v>2.7</v>
      </c>
    </row>
    <row r="388" ht="11.25" customHeight="1">
      <c r="A388" t="s" s="173">
        <v>1569</v>
      </c>
      <c r="B388" t="s" s="110">
        <v>1570</v>
      </c>
      <c r="C388" t="s" s="110">
        <v>166</v>
      </c>
      <c r="D388" s="174">
        <v>7</v>
      </c>
      <c r="E388" s="85">
        <v>571</v>
      </c>
      <c r="F388" t="s" s="118">
        <v>141</v>
      </c>
      <c r="G388" t="s" s="113">
        <v>141</v>
      </c>
      <c r="H388" s="176">
        <v>125.35</v>
      </c>
      <c r="I388" s="177">
        <v>1.914639010769844</v>
      </c>
      <c r="J388" s="311">
        <v>0.5</v>
      </c>
      <c r="K388" s="311">
        <v>0.6</v>
      </c>
      <c r="L388" s="180">
        <v>20</v>
      </c>
      <c r="M388" s="179">
        <v>43007</v>
      </c>
      <c r="N388" s="179">
        <v>43010</v>
      </c>
      <c r="O388" s="179">
        <v>43033</v>
      </c>
      <c r="P388" t="s" s="173">
        <v>507</v>
      </c>
      <c r="Q388" s="675"/>
      <c r="R388" s="180">
        <v>2.4</v>
      </c>
      <c r="S388" s="181">
        <v>36.09022556390977</v>
      </c>
      <c r="T388" s="182">
        <v>67.77595754405506</v>
      </c>
      <c r="U388" s="177">
        <v>18.84962406015038</v>
      </c>
      <c r="V388" s="183">
        <v>12</v>
      </c>
      <c r="W388" s="176">
        <v>6.65</v>
      </c>
      <c r="X388" s="176">
        <v>9.93</v>
      </c>
      <c r="Y388" s="184">
        <v>1.54</v>
      </c>
      <c r="Z388" s="185">
        <v>3.36</v>
      </c>
      <c r="AA388" s="186">
        <v>18.9</v>
      </c>
      <c r="AB388" s="187">
        <v>18.9</v>
      </c>
      <c r="AC388" s="188">
        <v>8.300000000000001</v>
      </c>
      <c r="AD388" s="189">
        <v>4.2</v>
      </c>
      <c r="AE388" s="189">
        <v>1.9</v>
      </c>
      <c r="AF388" s="190">
        <v>7</v>
      </c>
      <c r="AG388" s="191">
        <v>8950</v>
      </c>
      <c r="AH388" s="192">
        <v>0.3</v>
      </c>
      <c r="AI388" s="193">
        <v>0.73</v>
      </c>
      <c r="AJ388" s="194">
        <v>6.013714935637859</v>
      </c>
      <c r="AK388" s="195">
        <v>1.291377595379889</v>
      </c>
      <c r="AL388" s="196">
        <v>8.187134502923987</v>
      </c>
      <c r="AM388" s="196">
        <v>9.735689700133566</v>
      </c>
      <c r="AN388" s="196">
        <v>25.25760272967901</v>
      </c>
      <c r="AO388" s="197">
        <v>19.55865025074164</v>
      </c>
      <c r="AP388" s="194">
        <v>1.85</v>
      </c>
      <c r="AQ388" s="194">
        <v>1.71</v>
      </c>
      <c r="AR388" s="194">
        <v>1.68</v>
      </c>
      <c r="AS388" s="194">
        <v>1.4</v>
      </c>
      <c r="AT388" s="199"/>
      <c r="AU388" s="194">
        <v>0.86</v>
      </c>
      <c r="AV388" s="194">
        <v>0.6</v>
      </c>
      <c r="AW388" s="199"/>
      <c r="AX388" s="398">
        <v>0.5600000000000001</v>
      </c>
      <c r="AY388" s="201">
        <v>0.5600000000000001</v>
      </c>
      <c r="AZ388" s="202">
        <v>0.51</v>
      </c>
      <c r="BA388" s="202">
        <v>0.38</v>
      </c>
      <c r="BB388" s="202">
        <v>0.31</v>
      </c>
      <c r="BC388" s="202">
        <v>0.28</v>
      </c>
      <c r="BD388" s="202">
        <v>0.24</v>
      </c>
      <c r="BE388" s="203">
        <v>0.2</v>
      </c>
      <c r="BF388" s="203">
        <v>0.2</v>
      </c>
      <c r="BG388" s="203">
        <v>0.2</v>
      </c>
      <c r="BH388" s="202">
        <v>0.2</v>
      </c>
      <c r="BI388" s="314">
        <v>0.17</v>
      </c>
      <c r="BJ388" s="200">
        <v>11.91</v>
      </c>
      <c r="BK388" s="205">
        <v>8.187134502923987</v>
      </c>
      <c r="BL388" s="205">
        <v>1.785714285714279</v>
      </c>
      <c r="BM388" s="205">
        <v>20</v>
      </c>
      <c r="BN388" s="205">
        <v>62.7906976744186</v>
      </c>
      <c r="BO388" s="205">
        <v>43.33333333333334</v>
      </c>
      <c r="BP388" s="205">
        <v>7.14285714285714</v>
      </c>
      <c r="BQ388" s="206">
        <v>0</v>
      </c>
      <c r="BR388" s="207">
        <v>9.803921568627461</v>
      </c>
      <c r="BS388" s="207">
        <v>34.21052631578947</v>
      </c>
      <c r="BT388" s="207">
        <v>22.58064516129032</v>
      </c>
      <c r="BU388" s="207">
        <v>10.7142857142857</v>
      </c>
      <c r="BV388" s="207">
        <v>16.66666666666667</v>
      </c>
      <c r="BW388" s="207">
        <v>20</v>
      </c>
      <c r="BX388" s="207">
        <v>0</v>
      </c>
      <c r="BY388" s="207">
        <v>0</v>
      </c>
      <c r="BZ388" s="207">
        <v>0</v>
      </c>
      <c r="CA388" s="208">
        <v>17.64705882352942</v>
      </c>
      <c r="CB388" s="205">
        <v>16.16840242290802</v>
      </c>
      <c r="CC388" s="205">
        <v>16.76472088134388</v>
      </c>
      <c r="CD388" t="s" s="110">
        <v>157</v>
      </c>
      <c r="CE388" s="209">
        <v>8.322617680298475</v>
      </c>
      <c r="CF388" s="209">
        <v>27.17224174044885</v>
      </c>
      <c r="CG388" s="205">
        <v>67.35742713912276</v>
      </c>
      <c r="CH388" s="315">
        <v>2.035</v>
      </c>
      <c r="CI388" s="211">
        <v>2.203905</v>
      </c>
      <c r="CJ388" s="212">
        <v>2.245779195</v>
      </c>
      <c r="CK388" s="212">
        <v>2.288448999704999</v>
      </c>
      <c r="CL388" s="210">
        <v>2.331929530699394</v>
      </c>
      <c r="CM388" s="211">
        <v>11.10506272540439</v>
      </c>
      <c r="CN388" s="208">
        <v>8.859244296293893</v>
      </c>
      <c r="CO388" s="213">
        <v>0.7</v>
      </c>
      <c r="CP388" s="214">
        <v>10.9</v>
      </c>
      <c r="CQ388" s="215">
        <v>-8.9</v>
      </c>
      <c r="CR388" s="216">
        <v>1.7</v>
      </c>
      <c r="CS388" s="217">
        <v>3.5</v>
      </c>
    </row>
    <row r="389" ht="11.25" customHeight="1">
      <c r="A389" t="s" s="227">
        <v>768</v>
      </c>
      <c r="B389" t="s" s="116">
        <v>769</v>
      </c>
      <c r="C389" t="s" s="116">
        <v>170</v>
      </c>
      <c r="D389" s="218">
        <v>13</v>
      </c>
      <c r="E389" s="219">
        <v>286</v>
      </c>
      <c r="F389" t="s" s="220">
        <v>129</v>
      </c>
      <c r="G389" t="s" s="221">
        <v>129</v>
      </c>
      <c r="H389" s="343">
        <v>8</v>
      </c>
      <c r="I389" s="223">
        <v>6.87375</v>
      </c>
      <c r="J389" s="224">
        <v>0.26185</v>
      </c>
      <c r="K389" s="224">
        <v>0.27495</v>
      </c>
      <c r="L389" s="223">
        <v>5.002864235249183</v>
      </c>
      <c r="M389" s="226">
        <v>42991</v>
      </c>
      <c r="N389" s="226">
        <v>42993</v>
      </c>
      <c r="O389" s="226">
        <v>43028</v>
      </c>
      <c r="P389" t="s" s="227">
        <v>770</v>
      </c>
      <c r="Q389" t="s" s="227">
        <v>771</v>
      </c>
      <c r="R389" s="225">
        <v>0.5499000000000001</v>
      </c>
      <c r="S389" s="228">
        <v>161.7352941176471</v>
      </c>
      <c r="T389" s="229">
        <v>79.76018883555969</v>
      </c>
      <c r="U389" s="223">
        <v>23.52941176470588</v>
      </c>
      <c r="V389" t="s" s="133">
        <v>143</v>
      </c>
      <c r="W389" s="344">
        <v>0.34</v>
      </c>
      <c r="X389" t="s" s="348">
        <v>143</v>
      </c>
      <c r="Y389" s="504">
        <v>2.64</v>
      </c>
      <c r="Z389" s="346">
        <v>3.09</v>
      </c>
      <c r="AA389" t="s" s="349">
        <v>143</v>
      </c>
      <c r="AB389" t="s" s="345">
        <v>143</v>
      </c>
      <c r="AC389" t="s" s="349">
        <v>143</v>
      </c>
      <c r="AD389" t="s" s="348">
        <v>143</v>
      </c>
      <c r="AE389" t="s" s="348">
        <v>143</v>
      </c>
      <c r="AF389" s="237">
        <v>0</v>
      </c>
      <c r="AG389" s="350">
        <v>3670</v>
      </c>
      <c r="AH389" t="s" s="348">
        <v>143</v>
      </c>
      <c r="AI389" t="s" s="348">
        <v>143</v>
      </c>
      <c r="AJ389" t="s" s="265">
        <v>143</v>
      </c>
      <c r="AK389" s="242">
        <v>0.7103715436845061</v>
      </c>
      <c r="AL389" s="243">
        <v>5.013033888109097</v>
      </c>
      <c r="AM389" s="243">
        <v>4.999361760671084</v>
      </c>
      <c r="AN389" s="243">
        <v>6.5747494314917</v>
      </c>
      <c r="AO389" s="244">
        <v>9.25536712435051</v>
      </c>
      <c r="AP389" s="241">
        <v>0.5237000000000001</v>
      </c>
      <c r="AQ389" s="241">
        <v>0.4987</v>
      </c>
      <c r="AR389" s="241">
        <v>0.475</v>
      </c>
      <c r="AS389" s="241">
        <v>0.4524</v>
      </c>
      <c r="AT389" s="245"/>
      <c r="AU389" s="241">
        <v>0.419</v>
      </c>
      <c r="AV389" s="241">
        <v>0.3809</v>
      </c>
      <c r="AW389" s="245"/>
      <c r="AX389" s="246">
        <v>0.3463</v>
      </c>
      <c r="AY389" s="247">
        <v>0.3093</v>
      </c>
      <c r="AZ389" s="248">
        <v>0.2946</v>
      </c>
      <c r="BA389" s="248">
        <v>0.2755</v>
      </c>
      <c r="BB389" s="248">
        <v>0.2161</v>
      </c>
      <c r="BC389" s="248">
        <v>0.054515</v>
      </c>
      <c r="BD389" s="317">
        <v>0</v>
      </c>
      <c r="BE389" s="317">
        <v>0</v>
      </c>
      <c r="BF389" s="317">
        <v>0</v>
      </c>
      <c r="BG389" s="317">
        <v>0</v>
      </c>
      <c r="BH389" s="317">
        <v>0</v>
      </c>
      <c r="BI389" s="401">
        <v>0</v>
      </c>
      <c r="BJ389" s="246">
        <v>4.246015</v>
      </c>
      <c r="BK389" s="250">
        <v>5.013033888109097</v>
      </c>
      <c r="BL389" s="250">
        <v>4.989473684210521</v>
      </c>
      <c r="BM389" s="250">
        <v>4.995579133510164</v>
      </c>
      <c r="BN389" s="250">
        <v>7.971360381861592</v>
      </c>
      <c r="BO389" s="250">
        <v>10.00262536098713</v>
      </c>
      <c r="BP389" s="250">
        <v>9.991336991048239</v>
      </c>
      <c r="BQ389" s="251">
        <v>11.96249595861623</v>
      </c>
      <c r="BR389" s="252">
        <v>4.989816700611005</v>
      </c>
      <c r="BS389" s="252">
        <v>6.93284936479126</v>
      </c>
      <c r="BT389" s="252">
        <v>27.48727440999539</v>
      </c>
      <c r="BU389" s="252">
        <v>296.4046592680913</v>
      </c>
      <c r="BV389" s="252">
        <v>0</v>
      </c>
      <c r="BW389" s="252">
        <v>0</v>
      </c>
      <c r="BX389" s="252">
        <v>0</v>
      </c>
      <c r="BY389" s="252">
        <v>0</v>
      </c>
      <c r="BZ389" s="252">
        <v>0</v>
      </c>
      <c r="CA389" s="253">
        <v>0</v>
      </c>
      <c r="CB389" s="250">
        <v>22.98473559657835</v>
      </c>
      <c r="CC389" s="250">
        <v>68.67856594992615</v>
      </c>
      <c r="CD389" t="s" s="116">
        <v>170</v>
      </c>
      <c r="CE389" s="254">
        <v>-10.08091233321418</v>
      </c>
      <c r="CF389" s="254">
        <v>13.4484994314917</v>
      </c>
      <c r="CG389" s="250">
        <v>41.7797470434652</v>
      </c>
      <c r="CH389" s="255">
        <v>0.5394110000000001</v>
      </c>
      <c r="CI389" s="256">
        <v>0.5555933300000001</v>
      </c>
      <c r="CJ389" s="257">
        <v>0.5722611299000001</v>
      </c>
      <c r="CK389" s="257">
        <v>0.5894289637970002</v>
      </c>
      <c r="CL389" s="258">
        <v>0.6071118327109102</v>
      </c>
      <c r="CM389" s="256">
        <v>2.863806256407911</v>
      </c>
      <c r="CN389" s="253">
        <v>35.79757820509889</v>
      </c>
      <c r="CO389" t="s" s="348">
        <v>143</v>
      </c>
      <c r="CP389" t="s" s="388">
        <v>143</v>
      </c>
      <c r="CQ389" s="352">
        <v>-28.8</v>
      </c>
      <c r="CR389" s="351">
        <v>-4.4</v>
      </c>
      <c r="CS389" s="352">
        <v>-17.2</v>
      </c>
    </row>
    <row r="390" ht="11.25" customHeight="1">
      <c r="A390" t="s" s="116">
        <v>1571</v>
      </c>
      <c r="B390" t="s" s="116">
        <v>1572</v>
      </c>
      <c r="C390" t="s" s="227">
        <v>140</v>
      </c>
      <c r="D390" s="218">
        <v>7</v>
      </c>
      <c r="E390" s="85">
        <v>510</v>
      </c>
      <c r="F390" t="s" s="220">
        <v>129</v>
      </c>
      <c r="G390" t="s" s="221">
        <v>129</v>
      </c>
      <c r="H390" s="493">
        <v>94.90000000000001</v>
      </c>
      <c r="I390" s="223">
        <v>1.264488935721812</v>
      </c>
      <c r="J390" s="224">
        <v>0.25</v>
      </c>
      <c r="K390" s="224">
        <v>0.3</v>
      </c>
      <c r="L390" s="223">
        <v>20</v>
      </c>
      <c r="M390" s="226">
        <v>42866</v>
      </c>
      <c r="N390" s="226">
        <v>42870</v>
      </c>
      <c r="O390" s="226">
        <v>42885</v>
      </c>
      <c r="P390" t="s" s="227">
        <v>632</v>
      </c>
      <c r="Q390" s="316"/>
      <c r="R390" s="225">
        <v>1.2</v>
      </c>
      <c r="S390" s="228">
        <v>34.68208092485549</v>
      </c>
      <c r="T390" s="229">
        <v>433.7441818303644</v>
      </c>
      <c r="U390" s="223">
        <v>27.42774566473989</v>
      </c>
      <c r="V390" s="230">
        <v>12</v>
      </c>
      <c r="W390" s="222">
        <v>3.46</v>
      </c>
      <c r="X390" s="222">
        <v>1.53</v>
      </c>
      <c r="Y390" s="231">
        <v>0.64</v>
      </c>
      <c r="Z390" s="232">
        <v>23.37</v>
      </c>
      <c r="AA390" s="358">
        <v>95.59999999999999</v>
      </c>
      <c r="AB390" s="234">
        <v>95.5</v>
      </c>
      <c r="AC390" s="235">
        <v>13.81</v>
      </c>
      <c r="AD390" s="236">
        <v>21.6</v>
      </c>
      <c r="AE390" s="236">
        <v>18</v>
      </c>
      <c r="AF390" s="237">
        <v>5</v>
      </c>
      <c r="AG390" s="238">
        <v>1987</v>
      </c>
      <c r="AH390" s="239">
        <v>2.3</v>
      </c>
      <c r="AI390" s="240">
        <v>1.25</v>
      </c>
      <c r="AJ390" s="241">
        <v>0.4668506211036676</v>
      </c>
      <c r="AK390" s="242">
        <v>0.9677711178757952</v>
      </c>
      <c r="AL390" s="243">
        <v>14.11764705882352</v>
      </c>
      <c r="AM390" s="243">
        <v>12.56955272993765</v>
      </c>
      <c r="AN390" s="243">
        <v>10.08397341583922</v>
      </c>
      <c r="AO390" s="244">
        <v>10.41979165277529</v>
      </c>
      <c r="AP390" s="241">
        <v>0.97</v>
      </c>
      <c r="AQ390" s="241">
        <v>0.85</v>
      </c>
      <c r="AR390" s="241">
        <v>0.74</v>
      </c>
      <c r="AS390" s="321">
        <v>0.68</v>
      </c>
      <c r="AT390" s="245"/>
      <c r="AU390" s="241">
        <v>0.66</v>
      </c>
      <c r="AV390" s="241">
        <v>0.6</v>
      </c>
      <c r="AW390" s="245"/>
      <c r="AX390" s="583">
        <v>0.52</v>
      </c>
      <c r="AY390" s="247">
        <v>0.52</v>
      </c>
      <c r="AZ390" s="248">
        <v>0.48</v>
      </c>
      <c r="BA390" s="248">
        <v>0.44</v>
      </c>
      <c r="BB390" s="248">
        <v>0.36</v>
      </c>
      <c r="BC390" s="248">
        <v>0.28</v>
      </c>
      <c r="BD390" s="317">
        <v>0</v>
      </c>
      <c r="BE390" s="317">
        <v>0</v>
      </c>
      <c r="BF390" s="317">
        <v>0</v>
      </c>
      <c r="BG390" s="317">
        <v>0</v>
      </c>
      <c r="BH390" s="317">
        <v>0</v>
      </c>
      <c r="BI390" s="401">
        <v>0</v>
      </c>
      <c r="BJ390" s="246">
        <v>7.1</v>
      </c>
      <c r="BK390" s="250">
        <v>14.11764705882352</v>
      </c>
      <c r="BL390" s="250">
        <v>14.86486486486487</v>
      </c>
      <c r="BM390" s="250">
        <v>8.823529411764696</v>
      </c>
      <c r="BN390" s="250">
        <v>3.030303030303028</v>
      </c>
      <c r="BO390" s="250">
        <v>10</v>
      </c>
      <c r="BP390" s="250">
        <v>15.38461538461537</v>
      </c>
      <c r="BQ390" s="251">
        <v>0</v>
      </c>
      <c r="BR390" s="252">
        <v>8.333333333333348</v>
      </c>
      <c r="BS390" s="252">
        <v>9.090909090909083</v>
      </c>
      <c r="BT390" s="252">
        <v>22.22222222222223</v>
      </c>
      <c r="BU390" s="252">
        <v>28.57142857142856</v>
      </c>
      <c r="BV390" s="252">
        <v>0</v>
      </c>
      <c r="BW390" s="252">
        <v>0</v>
      </c>
      <c r="BX390" s="252">
        <v>0</v>
      </c>
      <c r="BY390" s="252">
        <v>0</v>
      </c>
      <c r="BZ390" s="252">
        <v>0</v>
      </c>
      <c r="CA390" s="253">
        <v>0</v>
      </c>
      <c r="CB390" s="250">
        <v>7.90816782166263</v>
      </c>
      <c r="CC390" s="250">
        <v>8.551139300843491</v>
      </c>
      <c r="CD390" t="s" s="116">
        <v>302</v>
      </c>
      <c r="CE390" s="254">
        <v>-16.07928331317886</v>
      </c>
      <c r="CF390" s="254">
        <v>11.34846235156103</v>
      </c>
      <c r="CG390" s="250">
        <v>72.67310125187177</v>
      </c>
      <c r="CH390" s="255">
        <v>1.067</v>
      </c>
      <c r="CI390" s="256">
        <v>1.1737</v>
      </c>
      <c r="CJ390" s="257">
        <v>1.29107</v>
      </c>
      <c r="CK390" s="257">
        <v>1.420177</v>
      </c>
      <c r="CL390" s="258">
        <v>1.5621947</v>
      </c>
      <c r="CM390" s="256">
        <v>6.514141700000001</v>
      </c>
      <c r="CN390" s="253">
        <v>6.8642167544784</v>
      </c>
      <c r="CO390" s="259">
        <v>0.82</v>
      </c>
      <c r="CP390" s="260">
        <v>47</v>
      </c>
      <c r="CQ390" s="261">
        <v>-2.3</v>
      </c>
      <c r="CR390" s="260">
        <v>9.199999999999999</v>
      </c>
      <c r="CS390" s="261">
        <v>16.1</v>
      </c>
    </row>
    <row r="391" ht="11.25" customHeight="1">
      <c r="A391" t="s" s="116">
        <v>1573</v>
      </c>
      <c r="B391" t="s" s="116">
        <v>1574</v>
      </c>
      <c r="C391" t="s" s="227">
        <v>1575</v>
      </c>
      <c r="D391" s="218">
        <v>8</v>
      </c>
      <c r="E391" s="85">
        <v>354</v>
      </c>
      <c r="F391" t="s" s="220">
        <v>129</v>
      </c>
      <c r="G391" t="s" s="221">
        <v>129</v>
      </c>
      <c r="H391" s="493">
        <v>46.3</v>
      </c>
      <c r="I391" s="223">
        <v>1.468682505399568</v>
      </c>
      <c r="J391" s="224">
        <v>0.15</v>
      </c>
      <c r="K391" s="224">
        <v>0.17</v>
      </c>
      <c r="L391" s="223">
        <v>13.33333333333335</v>
      </c>
      <c r="M391" s="323">
        <v>42732</v>
      </c>
      <c r="N391" s="323">
        <v>42734</v>
      </c>
      <c r="O391" s="323">
        <v>42748</v>
      </c>
      <c r="P391" t="s" s="227">
        <v>294</v>
      </c>
      <c r="Q391" s="325"/>
      <c r="R391" s="225">
        <v>0.68</v>
      </c>
      <c r="S391" s="228">
        <v>52.71317829457365</v>
      </c>
      <c r="T391" s="229">
        <v>138.3029289798574</v>
      </c>
      <c r="U391" s="223">
        <v>35.89147286821705</v>
      </c>
      <c r="V391" s="230">
        <v>12</v>
      </c>
      <c r="W391" s="222">
        <v>1.29</v>
      </c>
      <c r="X391" s="222">
        <v>2.98</v>
      </c>
      <c r="Y391" s="231">
        <v>2.58</v>
      </c>
      <c r="Z391" s="232">
        <v>3.56</v>
      </c>
      <c r="AA391" s="233">
        <v>10.4</v>
      </c>
      <c r="AB391" s="234">
        <v>9.199999999999999</v>
      </c>
      <c r="AC391" s="235">
        <v>12.01</v>
      </c>
      <c r="AD391" s="236">
        <v>0.3</v>
      </c>
      <c r="AE391" s="236">
        <v>12</v>
      </c>
      <c r="AF391" s="237">
        <v>5</v>
      </c>
      <c r="AG391" s="238">
        <v>1455</v>
      </c>
      <c r="AH391" s="239">
        <v>45</v>
      </c>
      <c r="AI391" s="240">
        <v>0.17</v>
      </c>
      <c r="AJ391" s="241">
        <v>48.30239619701823</v>
      </c>
      <c r="AK391" s="242">
        <v>0.7686531630825721</v>
      </c>
      <c r="AL391" s="243">
        <v>17.64705882352942</v>
      </c>
      <c r="AM391" s="243">
        <v>10.89182339303882</v>
      </c>
      <c r="AN391" s="243">
        <v>14.49071885910547</v>
      </c>
      <c r="AO391" s="244">
        <v>18.85209032509869</v>
      </c>
      <c r="AP391" s="241">
        <v>0.6</v>
      </c>
      <c r="AQ391" s="241">
        <v>0.51</v>
      </c>
      <c r="AR391" s="321">
        <v>0.48</v>
      </c>
      <c r="AS391" s="241">
        <v>0.44</v>
      </c>
      <c r="AT391" s="245"/>
      <c r="AU391" s="321">
        <v>0.32</v>
      </c>
      <c r="AV391" s="241">
        <v>0.305</v>
      </c>
      <c r="AW391" s="245"/>
      <c r="AX391" s="246">
        <v>0.22833</v>
      </c>
      <c r="AY391" s="394">
        <v>0.1332</v>
      </c>
      <c r="AZ391" s="248">
        <v>0.1332</v>
      </c>
      <c r="BA391" s="248">
        <v>0.12666</v>
      </c>
      <c r="BB391" s="248">
        <v>0.10668</v>
      </c>
      <c r="BC391" s="248">
        <v>0.10001</v>
      </c>
      <c r="BD391" s="248">
        <v>0.07333000000000001</v>
      </c>
      <c r="BE391" s="248">
        <v>0.05</v>
      </c>
      <c r="BF391" s="248">
        <v>0.03</v>
      </c>
      <c r="BG391" s="317">
        <v>0</v>
      </c>
      <c r="BH391" s="317">
        <v>0</v>
      </c>
      <c r="BI391" s="401">
        <v>0</v>
      </c>
      <c r="BJ391" s="246">
        <v>3.63641</v>
      </c>
      <c r="BK391" s="250">
        <v>17.64705882352942</v>
      </c>
      <c r="BL391" s="250">
        <v>6.25</v>
      </c>
      <c r="BM391" s="250">
        <v>9.090909090909083</v>
      </c>
      <c r="BN391" s="250">
        <v>37.5</v>
      </c>
      <c r="BO391" s="250">
        <v>4.918032786885251</v>
      </c>
      <c r="BP391" s="250">
        <v>33.57859238821004</v>
      </c>
      <c r="BQ391" s="251">
        <v>71.41891891891892</v>
      </c>
      <c r="BR391" s="252">
        <v>0</v>
      </c>
      <c r="BS391" s="252">
        <v>5.163429654192342</v>
      </c>
      <c r="BT391" s="252">
        <v>18.72890888638921</v>
      </c>
      <c r="BU391" s="252">
        <v>6.669333066693328</v>
      </c>
      <c r="BV391" s="252">
        <v>36.38347197599889</v>
      </c>
      <c r="BW391" s="252">
        <v>46.66</v>
      </c>
      <c r="BX391" s="252">
        <v>66.66666666666667</v>
      </c>
      <c r="BY391" s="252">
        <v>0</v>
      </c>
      <c r="BZ391" s="252">
        <v>0</v>
      </c>
      <c r="CA391" s="253">
        <v>0</v>
      </c>
      <c r="CB391" s="250">
        <v>21.2161954269643</v>
      </c>
      <c r="CC391" s="250">
        <v>22.76072300388406</v>
      </c>
      <c r="CD391" t="s" s="116">
        <v>302</v>
      </c>
      <c r="CE391" s="254">
        <v>-19.93207150371202</v>
      </c>
      <c r="CF391" s="254">
        <v>15.95940136450504</v>
      </c>
      <c r="CG391" s="250">
        <v>70.37953488372094</v>
      </c>
      <c r="CH391" s="255">
        <v>0.6552</v>
      </c>
      <c r="CI391" s="256">
        <v>0.72072</v>
      </c>
      <c r="CJ391" s="257">
        <v>0.7927920000000001</v>
      </c>
      <c r="CK391" s="257">
        <v>0.8720712000000002</v>
      </c>
      <c r="CL391" s="258">
        <v>0.9592783200000002</v>
      </c>
      <c r="CM391" s="256">
        <v>4.000061520000001</v>
      </c>
      <c r="CN391" s="253">
        <v>8.639441727861774</v>
      </c>
      <c r="CO391" s="259">
        <v>1.81</v>
      </c>
      <c r="CP391" s="260">
        <v>57.5</v>
      </c>
      <c r="CQ391" s="261">
        <v>-1.1</v>
      </c>
      <c r="CR391" s="260">
        <v>13.1</v>
      </c>
      <c r="CS391" s="261">
        <v>24.4</v>
      </c>
    </row>
    <row r="392" ht="11.25" customHeight="1">
      <c r="A392" t="s" s="273">
        <v>1576</v>
      </c>
      <c r="B392" t="s" s="146">
        <v>1577</v>
      </c>
      <c r="C392" t="s" s="146">
        <v>265</v>
      </c>
      <c r="D392" s="267">
        <v>5</v>
      </c>
      <c r="E392" s="85">
        <v>753</v>
      </c>
      <c r="F392" t="s" s="151">
        <v>129</v>
      </c>
      <c r="G392" t="s" s="152">
        <v>129</v>
      </c>
      <c r="H392" s="496">
        <v>66.09999999999999</v>
      </c>
      <c r="I392" s="269">
        <v>1.210287443267776</v>
      </c>
      <c r="J392" s="270">
        <v>0.17</v>
      </c>
      <c r="K392" s="270">
        <v>0.2</v>
      </c>
      <c r="L392" s="269">
        <v>17.64705882352942</v>
      </c>
      <c r="M392" s="272">
        <v>42808</v>
      </c>
      <c r="N392" s="272">
        <v>42810</v>
      </c>
      <c r="O392" s="272">
        <v>42825</v>
      </c>
      <c r="P392" t="s" s="273">
        <v>434</v>
      </c>
      <c r="Q392" s="508"/>
      <c r="R392" s="271">
        <v>0.8</v>
      </c>
      <c r="S392" s="275">
        <v>29.52029520295203</v>
      </c>
      <c r="T392" s="276">
        <v>63.30232906026403</v>
      </c>
      <c r="U392" s="269">
        <v>24.39114391143911</v>
      </c>
      <c r="V392" s="277">
        <v>12</v>
      </c>
      <c r="W392" s="268">
        <v>2.71</v>
      </c>
      <c r="X392" s="268">
        <v>2.05</v>
      </c>
      <c r="Y392" s="278">
        <v>8.550000000000001</v>
      </c>
      <c r="Z392" s="279">
        <v>2.46</v>
      </c>
      <c r="AA392" s="280">
        <v>10.3</v>
      </c>
      <c r="AB392" s="281">
        <v>4.3</v>
      </c>
      <c r="AC392" s="282">
        <v>14.65</v>
      </c>
      <c r="AD392" s="283">
        <v>11.5</v>
      </c>
      <c r="AE392" s="283">
        <v>11.9</v>
      </c>
      <c r="AF392" s="284">
        <v>16</v>
      </c>
      <c r="AG392" s="285">
        <v>38977</v>
      </c>
      <c r="AH392" s="286">
        <v>0.4</v>
      </c>
      <c r="AI392" s="287">
        <v>0.37</v>
      </c>
      <c r="AJ392" t="s" s="368">
        <v>143</v>
      </c>
      <c r="AK392" t="s" s="368">
        <v>143</v>
      </c>
      <c r="AL392" s="290">
        <v>17.24137931034484</v>
      </c>
      <c r="AM392" s="290">
        <v>73.58886096618849</v>
      </c>
      <c r="AN392" t="s" s="368">
        <v>143</v>
      </c>
      <c r="AO392" t="s" s="368">
        <v>143</v>
      </c>
      <c r="AP392" s="288">
        <v>0.68</v>
      </c>
      <c r="AQ392" s="288">
        <v>0.58</v>
      </c>
      <c r="AR392" s="510">
        <v>0.52</v>
      </c>
      <c r="AS392" s="288">
        <v>0.13</v>
      </c>
      <c r="AT392" s="292"/>
      <c r="AU392" s="510">
        <v>0</v>
      </c>
      <c r="AV392" s="510">
        <v>0</v>
      </c>
      <c r="AW392" s="292"/>
      <c r="AX392" s="524">
        <v>0</v>
      </c>
      <c r="AY392" s="403">
        <v>0</v>
      </c>
      <c r="AZ392" s="426">
        <v>0</v>
      </c>
      <c r="BA392" s="426">
        <v>0</v>
      </c>
      <c r="BB392" s="426">
        <v>0</v>
      </c>
      <c r="BC392" s="426">
        <v>0</v>
      </c>
      <c r="BD392" s="426">
        <v>0</v>
      </c>
      <c r="BE392" s="426">
        <v>0</v>
      </c>
      <c r="BF392" s="426">
        <v>0</v>
      </c>
      <c r="BG392" s="426">
        <v>0</v>
      </c>
      <c r="BH392" s="426">
        <v>0</v>
      </c>
      <c r="BI392" s="494">
        <v>0</v>
      </c>
      <c r="BJ392" s="293">
        <v>1.91</v>
      </c>
      <c r="BK392" s="297">
        <v>17.24137931034484</v>
      </c>
      <c r="BL392" s="297">
        <v>11.53846153846152</v>
      </c>
      <c r="BM392" s="297">
        <v>300</v>
      </c>
      <c r="BN392" s="297">
        <v>0</v>
      </c>
      <c r="BO392" s="297">
        <v>0</v>
      </c>
      <c r="BP392" s="297">
        <v>0</v>
      </c>
      <c r="BQ392" s="298">
        <v>0</v>
      </c>
      <c r="BR392" s="299">
        <v>0</v>
      </c>
      <c r="BS392" s="299">
        <v>0</v>
      </c>
      <c r="BT392" s="299">
        <v>0</v>
      </c>
      <c r="BU392" s="299">
        <v>0</v>
      </c>
      <c r="BV392" s="299">
        <v>0</v>
      </c>
      <c r="BW392" s="299">
        <v>0</v>
      </c>
      <c r="BX392" s="299">
        <v>0</v>
      </c>
      <c r="BY392" s="299">
        <v>0</v>
      </c>
      <c r="BZ392" s="299">
        <v>0</v>
      </c>
      <c r="CA392" s="300">
        <v>0</v>
      </c>
      <c r="CB392" s="297">
        <v>19.33999063816508</v>
      </c>
      <c r="CC392" s="297">
        <v>70.32353894727207</v>
      </c>
      <c r="CD392" t="s" s="146">
        <v>178</v>
      </c>
      <c r="CE392" t="s" s="502">
        <v>143</v>
      </c>
      <c r="CF392" t="s" s="502">
        <v>143</v>
      </c>
      <c r="CG392" s="297">
        <v>58.81885608856089</v>
      </c>
      <c r="CH392" s="302">
        <v>0.70924</v>
      </c>
      <c r="CI392" s="303">
        <v>0.7801640000000001</v>
      </c>
      <c r="CJ392" s="304">
        <v>0.8581804000000002</v>
      </c>
      <c r="CK392" s="304">
        <v>0.9439984400000002</v>
      </c>
      <c r="CL392" s="305">
        <v>1.038398284</v>
      </c>
      <c r="CM392" s="303">
        <v>4.329981124000001</v>
      </c>
      <c r="CN392" s="300">
        <v>6.550652229954617</v>
      </c>
      <c r="CO392" s="306">
        <v>0.73</v>
      </c>
      <c r="CP392" s="307">
        <v>26.5</v>
      </c>
      <c r="CQ392" s="308">
        <v>-7.2</v>
      </c>
      <c r="CR392" s="307">
        <v>-1.1</v>
      </c>
      <c r="CS392" s="308">
        <v>5.3</v>
      </c>
    </row>
    <row r="393" ht="11.25" customHeight="1">
      <c r="A393" t="s" s="110">
        <v>1578</v>
      </c>
      <c r="B393" t="s" s="110">
        <v>1579</v>
      </c>
      <c r="C393" t="s" s="173">
        <v>1580</v>
      </c>
      <c r="D393" s="174">
        <v>8</v>
      </c>
      <c r="E393" s="85">
        <v>400</v>
      </c>
      <c r="F393" t="s" s="118">
        <v>129</v>
      </c>
      <c r="G393" t="s" s="113">
        <v>129</v>
      </c>
      <c r="H393" s="495">
        <v>22.8</v>
      </c>
      <c r="I393" s="177">
        <v>1.140350877192982</v>
      </c>
      <c r="J393" s="311">
        <v>0.06</v>
      </c>
      <c r="K393" s="311">
        <v>0.065</v>
      </c>
      <c r="L393" s="177">
        <v>8.333333333333348</v>
      </c>
      <c r="M393" s="179">
        <v>42956</v>
      </c>
      <c r="N393" s="179">
        <v>42958</v>
      </c>
      <c r="O393" s="179">
        <v>42972</v>
      </c>
      <c r="P393" t="s" s="173">
        <v>1182</v>
      </c>
      <c r="Q393" s="84"/>
      <c r="R393" s="180">
        <v>0.26</v>
      </c>
      <c r="S393" s="181">
        <v>30.23255813953489</v>
      </c>
      <c r="T393" s="182">
        <v>125.3541571039483</v>
      </c>
      <c r="U393" s="177">
        <v>26.51162790697675</v>
      </c>
      <c r="V393" s="183">
        <v>12</v>
      </c>
      <c r="W393" s="176">
        <v>0.86</v>
      </c>
      <c r="X393" s="176">
        <v>0.8</v>
      </c>
      <c r="Y393" s="184">
        <v>1.48</v>
      </c>
      <c r="Z393" s="185">
        <v>4.31</v>
      </c>
      <c r="AA393" s="186">
        <v>14.4</v>
      </c>
      <c r="AB393" s="187">
        <v>-24.1</v>
      </c>
      <c r="AC393" s="188">
        <v>15.06</v>
      </c>
      <c r="AD393" s="189">
        <v>7.3</v>
      </c>
      <c r="AE393" s="189">
        <v>33.1</v>
      </c>
      <c r="AF393" s="190">
        <v>9</v>
      </c>
      <c r="AG393" s="191">
        <v>1432</v>
      </c>
      <c r="AH393" s="192">
        <v>0.5</v>
      </c>
      <c r="AI393" s="193">
        <v>0.6899999999999999</v>
      </c>
      <c r="AJ393" s="194">
        <v>3.071779799510611</v>
      </c>
      <c r="AK393" t="s" s="338">
        <v>143</v>
      </c>
      <c r="AL393" s="196">
        <v>22.22222222222223</v>
      </c>
      <c r="AM393" s="196">
        <v>25.99210498948732</v>
      </c>
      <c r="AN393" s="196">
        <v>22.42399253642746</v>
      </c>
      <c r="AO393" t="s" s="338">
        <v>143</v>
      </c>
      <c r="AP393" s="194">
        <v>0.22</v>
      </c>
      <c r="AQ393" s="194">
        <v>0.18</v>
      </c>
      <c r="AR393" s="194">
        <v>0.14</v>
      </c>
      <c r="AS393" s="194">
        <v>0.11</v>
      </c>
      <c r="AT393" s="199"/>
      <c r="AU393" s="194">
        <v>0.09</v>
      </c>
      <c r="AV393" s="198">
        <v>0.08</v>
      </c>
      <c r="AW393" s="199"/>
      <c r="AX393" s="200">
        <v>0.043</v>
      </c>
      <c r="AY393" s="370">
        <v>0.012</v>
      </c>
      <c r="AZ393" s="202">
        <v>0.12</v>
      </c>
      <c r="BA393" s="202">
        <v>0.08</v>
      </c>
      <c r="BB393" s="203">
        <v>0</v>
      </c>
      <c r="BC393" s="203">
        <v>0</v>
      </c>
      <c r="BD393" s="203">
        <v>0</v>
      </c>
      <c r="BE393" s="203">
        <v>0</v>
      </c>
      <c r="BF393" s="203">
        <v>0.045</v>
      </c>
      <c r="BG393" s="203">
        <v>0.15</v>
      </c>
      <c r="BH393" s="203">
        <v>0.18</v>
      </c>
      <c r="BI393" s="314">
        <v>0.18</v>
      </c>
      <c r="BJ393" s="200">
        <v>1.63</v>
      </c>
      <c r="BK393" s="205">
        <v>22.22222222222223</v>
      </c>
      <c r="BL393" s="205">
        <v>28.57142857142856</v>
      </c>
      <c r="BM393" s="205">
        <v>27.27272727272729</v>
      </c>
      <c r="BN393" s="205">
        <v>22.22222222222223</v>
      </c>
      <c r="BO393" s="205">
        <v>12.5</v>
      </c>
      <c r="BP393" s="205">
        <v>86.04651162790699</v>
      </c>
      <c r="BQ393" s="206">
        <v>258.3333333333333</v>
      </c>
      <c r="BR393" s="207">
        <v>0</v>
      </c>
      <c r="BS393" s="207">
        <v>50</v>
      </c>
      <c r="BT393" s="207">
        <v>0</v>
      </c>
      <c r="BU393" s="207">
        <v>0</v>
      </c>
      <c r="BV393" s="207">
        <v>0</v>
      </c>
      <c r="BW393" s="207">
        <v>0</v>
      </c>
      <c r="BX393" s="207">
        <v>0</v>
      </c>
      <c r="BY393" s="207">
        <v>0</v>
      </c>
      <c r="BZ393" s="207">
        <v>0</v>
      </c>
      <c r="CA393" s="208">
        <v>0</v>
      </c>
      <c r="CB393" s="205">
        <v>29.83343795587298</v>
      </c>
      <c r="CC393" s="205">
        <v>61.45948806011659</v>
      </c>
      <c r="CD393" t="s" s="110">
        <v>302</v>
      </c>
      <c r="CE393" s="209">
        <v>-2.9472844933563</v>
      </c>
      <c r="CF393" s="209">
        <v>23.56434341362045</v>
      </c>
      <c r="CG393" s="205">
        <v>65.60224806201551</v>
      </c>
      <c r="CH393" s="315">
        <v>0.2222</v>
      </c>
      <c r="CI393" s="211">
        <v>0.24442</v>
      </c>
      <c r="CJ393" s="212">
        <v>0.268862</v>
      </c>
      <c r="CK393" s="212">
        <v>0.2957482000000001</v>
      </c>
      <c r="CL393" s="210">
        <v>0.3253230200000001</v>
      </c>
      <c r="CM393" s="211">
        <v>1.35655322</v>
      </c>
      <c r="CN393" s="208">
        <v>5.949794824561405</v>
      </c>
      <c r="CO393" s="213">
        <v>1.31</v>
      </c>
      <c r="CP393" s="214">
        <v>50.3</v>
      </c>
      <c r="CQ393" s="215">
        <v>-4.4</v>
      </c>
      <c r="CR393" s="214">
        <v>9.1</v>
      </c>
      <c r="CS393" s="215">
        <v>16.7</v>
      </c>
    </row>
    <row r="394" ht="11.25" customHeight="1">
      <c r="A394" t="s" s="116">
        <v>1581</v>
      </c>
      <c r="B394" t="s" s="116">
        <v>1582</v>
      </c>
      <c r="C394" t="s" s="227">
        <v>128</v>
      </c>
      <c r="D394" s="218">
        <v>8</v>
      </c>
      <c r="E394" s="85">
        <v>384</v>
      </c>
      <c r="F394" t="s" s="220">
        <v>129</v>
      </c>
      <c r="G394" t="s" s="221">
        <v>129</v>
      </c>
      <c r="H394" s="493">
        <v>40.6</v>
      </c>
      <c r="I394" s="223">
        <v>1.625615763546798</v>
      </c>
      <c r="J394" s="224">
        <v>0.31</v>
      </c>
      <c r="K394" s="224">
        <v>0.33</v>
      </c>
      <c r="L394" s="223">
        <v>6.451612903225823</v>
      </c>
      <c r="M394" s="226">
        <v>42824</v>
      </c>
      <c r="N394" s="226">
        <v>42828</v>
      </c>
      <c r="O394" s="226">
        <v>42842</v>
      </c>
      <c r="P394" t="s" s="227">
        <v>743</v>
      </c>
      <c r="Q394" t="s" s="227">
        <v>562</v>
      </c>
      <c r="R394" s="225">
        <v>0.66</v>
      </c>
      <c r="S394" s="228">
        <v>30.55555555555555</v>
      </c>
      <c r="T394" s="229">
        <v>11.56758087760377</v>
      </c>
      <c r="U394" s="223">
        <v>18.79629629629629</v>
      </c>
      <c r="V394" s="230">
        <v>12</v>
      </c>
      <c r="W394" s="222">
        <v>2.16</v>
      </c>
      <c r="X394" s="222">
        <v>1.88</v>
      </c>
      <c r="Y394" s="231">
        <v>6.79</v>
      </c>
      <c r="Z394" s="232">
        <v>1.49</v>
      </c>
      <c r="AA394" s="233">
        <v>8.199999999999999</v>
      </c>
      <c r="AB394" s="234">
        <v>-1.6</v>
      </c>
      <c r="AC394" t="s" s="422">
        <v>143</v>
      </c>
      <c r="AD394" s="236">
        <v>3.7</v>
      </c>
      <c r="AE394" s="236">
        <v>10</v>
      </c>
      <c r="AF394" s="237">
        <v>1</v>
      </c>
      <c r="AG394" s="238">
        <v>2669</v>
      </c>
      <c r="AH394" s="239">
        <v>6</v>
      </c>
      <c r="AI394" s="240">
        <v>0.09</v>
      </c>
      <c r="AJ394" s="241">
        <v>2.485877909743879</v>
      </c>
      <c r="AK394" t="s" s="265">
        <v>143</v>
      </c>
      <c r="AL394" s="243">
        <v>1.724137931034475</v>
      </c>
      <c r="AM394" s="243">
        <v>11.12058489418499</v>
      </c>
      <c r="AN394" s="243">
        <v>9.197748266052352</v>
      </c>
      <c r="AO394" s="244">
        <v>-0.7535653912644658</v>
      </c>
      <c r="AP394" s="241">
        <v>0.59</v>
      </c>
      <c r="AQ394" s="241">
        <v>0.58</v>
      </c>
      <c r="AR394" s="241">
        <v>0.52</v>
      </c>
      <c r="AS394" s="241">
        <v>0.43</v>
      </c>
      <c r="AT394" s="245"/>
      <c r="AU394" s="241">
        <v>0.4</v>
      </c>
      <c r="AV394" s="321">
        <v>0.38</v>
      </c>
      <c r="AW394" s="245"/>
      <c r="AX394" s="246">
        <v>0.36</v>
      </c>
      <c r="AY394" s="394">
        <v>0.34</v>
      </c>
      <c r="AZ394" s="317">
        <v>0.66</v>
      </c>
      <c r="BA394" s="248">
        <v>0.64818</v>
      </c>
      <c r="BB394" s="248">
        <v>0.63636</v>
      </c>
      <c r="BC394" s="248">
        <v>0.60909</v>
      </c>
      <c r="BD394" s="317">
        <v>0.58182</v>
      </c>
      <c r="BE394" s="248">
        <v>0.49106</v>
      </c>
      <c r="BF394" s="248">
        <v>0.32117</v>
      </c>
      <c r="BG394" s="317">
        <v>0.2979</v>
      </c>
      <c r="BH394" s="248">
        <v>0.29194</v>
      </c>
      <c r="BI394" s="249">
        <v>0.17634</v>
      </c>
      <c r="BJ394" s="246">
        <v>8.31386</v>
      </c>
      <c r="BK394" s="250">
        <v>1.724137931034475</v>
      </c>
      <c r="BL394" s="250">
        <v>11.53846153846152</v>
      </c>
      <c r="BM394" s="250">
        <v>20.93023255813955</v>
      </c>
      <c r="BN394" s="250">
        <v>7.5</v>
      </c>
      <c r="BO394" s="250">
        <v>5.263157894736836</v>
      </c>
      <c r="BP394" s="250">
        <v>5.555555555555558</v>
      </c>
      <c r="BQ394" s="251">
        <v>5.88235294117645</v>
      </c>
      <c r="BR394" s="252">
        <v>0</v>
      </c>
      <c r="BS394" s="252">
        <v>1.82356752753865</v>
      </c>
      <c r="BT394" s="252">
        <v>1.85743918536676</v>
      </c>
      <c r="BU394" s="252">
        <v>4.477170861449054</v>
      </c>
      <c r="BV394" s="252">
        <v>4.687016603073113</v>
      </c>
      <c r="BW394" s="252">
        <v>18.48246650103857</v>
      </c>
      <c r="BX394" s="252">
        <v>52.89721954105302</v>
      </c>
      <c r="BY394" s="252">
        <v>7.811346089291704</v>
      </c>
      <c r="BZ394" s="252">
        <v>2.041515379872583</v>
      </c>
      <c r="CA394" s="253">
        <v>65.55517749801518</v>
      </c>
      <c r="CB394" s="250">
        <v>12.82510691798841</v>
      </c>
      <c r="CC394" s="250">
        <v>17.95182362395546</v>
      </c>
      <c r="CD394" t="s" s="116">
        <v>132</v>
      </c>
      <c r="CE394" s="254">
        <v>-7.972932266697143</v>
      </c>
      <c r="CF394" s="254">
        <v>10.82336402959915</v>
      </c>
      <c r="CG394" s="250">
        <v>53.44156436497114</v>
      </c>
      <c r="CH394" s="255">
        <v>0.5959</v>
      </c>
      <c r="CI394" s="256">
        <v>0.613777</v>
      </c>
      <c r="CJ394" s="257">
        <v>0.6751547000000001</v>
      </c>
      <c r="CK394" s="257">
        <v>0.7426701700000001</v>
      </c>
      <c r="CL394" s="258">
        <v>0.8169371870000002</v>
      </c>
      <c r="CM394" s="256">
        <v>3.444439057000001</v>
      </c>
      <c r="CN394" s="253">
        <v>8.483840041871924</v>
      </c>
      <c r="CO394" s="259">
        <v>1.52</v>
      </c>
      <c r="CP394" s="260">
        <v>36.2</v>
      </c>
      <c r="CQ394" s="261">
        <v>-4.1</v>
      </c>
      <c r="CR394" s="260">
        <v>4.7</v>
      </c>
      <c r="CS394" s="261">
        <v>10.6</v>
      </c>
    </row>
    <row r="395" ht="11.25" customHeight="1">
      <c r="A395" t="s" s="116">
        <v>772</v>
      </c>
      <c r="B395" t="s" s="116">
        <v>773</v>
      </c>
      <c r="C395" t="s" s="227">
        <v>525</v>
      </c>
      <c r="D395" s="218">
        <v>22</v>
      </c>
      <c r="E395" s="219">
        <v>144</v>
      </c>
      <c r="F395" t="s" s="220">
        <v>141</v>
      </c>
      <c r="G395" t="s" s="221">
        <v>141</v>
      </c>
      <c r="H395" s="222">
        <v>154.06</v>
      </c>
      <c r="I395" s="223">
        <v>3.894586524730624</v>
      </c>
      <c r="J395" s="318">
        <v>1.4</v>
      </c>
      <c r="K395" s="318">
        <v>1.5</v>
      </c>
      <c r="L395" s="223">
        <v>7.14285714285714</v>
      </c>
      <c r="M395" s="226">
        <v>42863</v>
      </c>
      <c r="N395" s="226">
        <v>42865</v>
      </c>
      <c r="O395" s="226">
        <v>42896</v>
      </c>
      <c r="P395" t="s" s="227">
        <v>363</v>
      </c>
      <c r="Q395" s="85"/>
      <c r="R395" s="225">
        <v>6</v>
      </c>
      <c r="S395" s="228">
        <v>50.08347245409015</v>
      </c>
      <c r="T395" s="229">
        <v>111.4115231665959</v>
      </c>
      <c r="U395" s="223">
        <v>12.85976627712855</v>
      </c>
      <c r="V395" s="230">
        <v>12</v>
      </c>
      <c r="W395" s="222">
        <v>11.98</v>
      </c>
      <c r="X395" s="222">
        <v>5.51</v>
      </c>
      <c r="Y395" s="231">
        <v>1.83</v>
      </c>
      <c r="Z395" s="232">
        <v>7.82</v>
      </c>
      <c r="AA395" s="358">
        <v>64.5</v>
      </c>
      <c r="AB395" s="234">
        <v>-8.9</v>
      </c>
      <c r="AC395" s="235">
        <v>0.8</v>
      </c>
      <c r="AD395" s="236">
        <v>-1</v>
      </c>
      <c r="AE395" s="236">
        <v>2.34</v>
      </c>
      <c r="AF395" s="237">
        <v>23</v>
      </c>
      <c r="AG395" s="238">
        <v>143499</v>
      </c>
      <c r="AH395" s="239">
        <v>0.1</v>
      </c>
      <c r="AI395" s="240">
        <v>2.48</v>
      </c>
      <c r="AJ395" t="s" s="265">
        <v>143</v>
      </c>
      <c r="AK395" s="242">
        <v>0.7820542923761989</v>
      </c>
      <c r="AL395" s="243">
        <v>10</v>
      </c>
      <c r="AM395" s="243">
        <v>14.12662872020123</v>
      </c>
      <c r="AN395" s="243">
        <v>13.65614939721804</v>
      </c>
      <c r="AO395" s="244">
        <v>17.4618943088019</v>
      </c>
      <c r="AP395" s="241">
        <v>5.5</v>
      </c>
      <c r="AQ395" s="241">
        <v>5</v>
      </c>
      <c r="AR395" s="241">
        <v>4.25</v>
      </c>
      <c r="AS395" s="241">
        <v>3.7</v>
      </c>
      <c r="AT395" s="245"/>
      <c r="AU395" s="241">
        <v>3.3</v>
      </c>
      <c r="AV395" s="241">
        <v>2.9</v>
      </c>
      <c r="AW395" s="245"/>
      <c r="AX395" s="246">
        <v>2.5</v>
      </c>
      <c r="AY395" s="247">
        <v>2.15</v>
      </c>
      <c r="AZ395" s="248">
        <v>1.9</v>
      </c>
      <c r="BA395" s="248">
        <v>1.5</v>
      </c>
      <c r="BB395" s="248">
        <v>1.1</v>
      </c>
      <c r="BC395" s="248">
        <v>0.78</v>
      </c>
      <c r="BD395" s="248">
        <v>0.7</v>
      </c>
      <c r="BE395" s="248">
        <v>0.63</v>
      </c>
      <c r="BF395" s="248">
        <v>0.59</v>
      </c>
      <c r="BG395" s="248">
        <v>0.55</v>
      </c>
      <c r="BH395" s="248">
        <v>0.51</v>
      </c>
      <c r="BI395" s="249">
        <v>0.47</v>
      </c>
      <c r="BJ395" s="246">
        <v>38.03</v>
      </c>
      <c r="BK395" s="250">
        <v>10</v>
      </c>
      <c r="BL395" s="250">
        <v>17.64705882352942</v>
      </c>
      <c r="BM395" s="250">
        <v>14.86486486486487</v>
      </c>
      <c r="BN395" s="250">
        <v>12.12121212121213</v>
      </c>
      <c r="BO395" s="250">
        <v>13.79310344827587</v>
      </c>
      <c r="BP395" s="250">
        <v>16</v>
      </c>
      <c r="BQ395" s="251">
        <v>16.27906976744187</v>
      </c>
      <c r="BR395" s="252">
        <v>13.1578947368421</v>
      </c>
      <c r="BS395" s="252">
        <v>26.66666666666666</v>
      </c>
      <c r="BT395" s="252">
        <v>36.36363636363635</v>
      </c>
      <c r="BU395" s="252">
        <v>41.02564102564104</v>
      </c>
      <c r="BV395" s="252">
        <v>11.42857142857143</v>
      </c>
      <c r="BW395" s="252">
        <v>11.11111111111109</v>
      </c>
      <c r="BX395" s="252">
        <v>6.779661016949157</v>
      </c>
      <c r="BY395" s="252">
        <v>7.272727272727253</v>
      </c>
      <c r="BZ395" s="252">
        <v>7.843137254901977</v>
      </c>
      <c r="CA395" s="253">
        <v>8.510638297872353</v>
      </c>
      <c r="CB395" s="250">
        <v>15.9332349529555</v>
      </c>
      <c r="CC395" s="250">
        <v>9.552759505468517</v>
      </c>
      <c r="CD395" t="s" s="116">
        <v>178</v>
      </c>
      <c r="CE395" s="254">
        <v>4.69096964482012</v>
      </c>
      <c r="CF395" s="254">
        <v>17.55073592194867</v>
      </c>
      <c r="CG395" s="250">
        <v>65.0771046983067</v>
      </c>
      <c r="CH395" s="255">
        <v>5.555</v>
      </c>
      <c r="CI395" s="256">
        <v>5.59944</v>
      </c>
      <c r="CJ395" s="257">
        <v>5.730466896</v>
      </c>
      <c r="CK395" s="257">
        <v>5.864559821366401</v>
      </c>
      <c r="CL395" s="258">
        <v>6.001790521186375</v>
      </c>
      <c r="CM395" s="256">
        <v>28.75125723855278</v>
      </c>
      <c r="CN395" s="253">
        <v>18.66237650172191</v>
      </c>
      <c r="CO395" s="259">
        <v>0.93</v>
      </c>
      <c r="CP395" s="260">
        <v>10.7</v>
      </c>
      <c r="CQ395" s="261">
        <v>-15.7</v>
      </c>
      <c r="CR395" s="260">
        <v>4.7</v>
      </c>
      <c r="CS395" s="261">
        <v>-2.7</v>
      </c>
    </row>
    <row r="396" ht="11.25" customHeight="1">
      <c r="A396" t="s" s="227">
        <v>774</v>
      </c>
      <c r="B396" t="s" s="116">
        <v>775</v>
      </c>
      <c r="C396" t="s" s="116">
        <v>313</v>
      </c>
      <c r="D396" s="218">
        <v>15</v>
      </c>
      <c r="E396" s="219">
        <v>222</v>
      </c>
      <c r="F396" t="s" s="220">
        <v>55</v>
      </c>
      <c r="G396" t="s" s="221">
        <v>55</v>
      </c>
      <c r="H396" s="493">
        <v>147.42</v>
      </c>
      <c r="I396" s="223">
        <v>1.872201872201872</v>
      </c>
      <c r="J396" s="224">
        <v>0.64</v>
      </c>
      <c r="K396" s="224">
        <v>0.6899999999999999</v>
      </c>
      <c r="L396" s="223">
        <v>7.8125</v>
      </c>
      <c r="M396" s="226">
        <v>42999</v>
      </c>
      <c r="N396" s="226">
        <v>43003</v>
      </c>
      <c r="O396" s="226">
        <v>43014</v>
      </c>
      <c r="P396" t="s" s="227">
        <v>710</v>
      </c>
      <c r="Q396" s="325"/>
      <c r="R396" s="225">
        <v>2.76</v>
      </c>
      <c r="S396" s="228">
        <v>55.64516129032258</v>
      </c>
      <c r="T396" s="229">
        <v>203.2150306939115</v>
      </c>
      <c r="U396" s="223">
        <v>29.72177419354838</v>
      </c>
      <c r="V396" s="230">
        <v>12</v>
      </c>
      <c r="W396" s="222">
        <v>4.96</v>
      </c>
      <c r="X396" s="222">
        <v>4.07</v>
      </c>
      <c r="Y396" s="231">
        <v>3.66</v>
      </c>
      <c r="Z396" s="232">
        <v>6.96</v>
      </c>
      <c r="AA396" s="233">
        <v>23.8</v>
      </c>
      <c r="AB396" s="234">
        <v>-2.1</v>
      </c>
      <c r="AC396" s="235">
        <v>8.609999999999999</v>
      </c>
      <c r="AD396" s="236">
        <v>9.199999999999999</v>
      </c>
      <c r="AE396" s="236">
        <v>7.3</v>
      </c>
      <c r="AF396" s="237">
        <v>11</v>
      </c>
      <c r="AG396" s="238">
        <v>11755</v>
      </c>
      <c r="AH396" s="239">
        <v>13.4</v>
      </c>
      <c r="AI396" s="240">
        <v>1.13</v>
      </c>
      <c r="AJ396" s="241">
        <v>1.704223692652904</v>
      </c>
      <c r="AK396" s="242">
        <v>1.29522039040084</v>
      </c>
      <c r="AL396" s="243">
        <v>17.76649746192893</v>
      </c>
      <c r="AM396" s="243">
        <v>18.05642400946996</v>
      </c>
      <c r="AN396" s="243">
        <v>15.67885797240671</v>
      </c>
      <c r="AO396" s="244">
        <v>12.10516610810495</v>
      </c>
      <c r="AP396" s="241">
        <v>2.32</v>
      </c>
      <c r="AQ396" s="241">
        <v>1.97</v>
      </c>
      <c r="AR396" s="241">
        <v>1.64</v>
      </c>
      <c r="AS396" s="241">
        <v>1.41</v>
      </c>
      <c r="AT396" t="s" s="266">
        <v>112</v>
      </c>
      <c r="AU396" s="241">
        <v>1.27</v>
      </c>
      <c r="AV396" s="241">
        <v>1.12</v>
      </c>
      <c r="AW396" s="245"/>
      <c r="AX396" s="246">
        <v>1.02</v>
      </c>
      <c r="AY396" s="394">
        <v>1</v>
      </c>
      <c r="AZ396" s="248">
        <v>0.9399999999999999</v>
      </c>
      <c r="BA396" s="248">
        <v>0.86</v>
      </c>
      <c r="BB396" s="248">
        <v>0.74</v>
      </c>
      <c r="BC396" s="248">
        <v>0.72</v>
      </c>
      <c r="BD396" s="248">
        <v>0.67</v>
      </c>
      <c r="BE396" s="248">
        <v>0.62</v>
      </c>
      <c r="BF396" s="317">
        <v>0.6</v>
      </c>
      <c r="BG396" s="317">
        <v>0.6</v>
      </c>
      <c r="BH396" s="317">
        <v>1.52</v>
      </c>
      <c r="BI396" s="249">
        <v>1.52</v>
      </c>
      <c r="BJ396" s="246">
        <v>20.54</v>
      </c>
      <c r="BK396" s="250">
        <v>17.76649746192893</v>
      </c>
      <c r="BL396" s="250">
        <v>20.12195121951219</v>
      </c>
      <c r="BM396" s="250">
        <v>16.31205673758864</v>
      </c>
      <c r="BN396" s="250">
        <v>11.0236220472441</v>
      </c>
      <c r="BO396" s="250">
        <v>13.39285714285714</v>
      </c>
      <c r="BP396" s="250">
        <v>9.803921568627461</v>
      </c>
      <c r="BQ396" s="251">
        <v>2</v>
      </c>
      <c r="BR396" s="252">
        <v>6.382978723404253</v>
      </c>
      <c r="BS396" s="252">
        <v>9.302325581395344</v>
      </c>
      <c r="BT396" s="252">
        <v>16.21621621621621</v>
      </c>
      <c r="BU396" s="252">
        <v>2.77777777777779</v>
      </c>
      <c r="BV396" s="252">
        <v>7.462686567164178</v>
      </c>
      <c r="BW396" s="252">
        <v>8.064516129032274</v>
      </c>
      <c r="BX396" s="252">
        <v>3.333333333333344</v>
      </c>
      <c r="BY396" s="252">
        <v>0</v>
      </c>
      <c r="BZ396" s="252">
        <v>0</v>
      </c>
      <c r="CA396" s="253">
        <v>0</v>
      </c>
      <c r="CB396" s="250">
        <v>8.468278853298933</v>
      </c>
      <c r="CC396" s="250">
        <v>6.409217698897294</v>
      </c>
      <c r="CD396" t="s" s="116">
        <v>152</v>
      </c>
      <c r="CE396" s="254">
        <v>-12.1707143489398</v>
      </c>
      <c r="CF396" s="254">
        <v>17.55105984460858</v>
      </c>
      <c r="CG396" s="250">
        <v>66.20869587826238</v>
      </c>
      <c r="CH396" s="255">
        <v>2.3432</v>
      </c>
      <c r="CI396" s="256">
        <v>2.54494952</v>
      </c>
      <c r="CJ396" s="257">
        <v>2.730730834960</v>
      </c>
      <c r="CK396" s="257">
        <v>2.93007418591208</v>
      </c>
      <c r="CL396" s="258">
        <v>3.143969601483661</v>
      </c>
      <c r="CM396" s="256">
        <v>13.69292414235574</v>
      </c>
      <c r="CN396" s="253">
        <v>9.288376164940813</v>
      </c>
      <c r="CO396" s="259">
        <v>1.2</v>
      </c>
      <c r="CP396" s="260">
        <v>30.3</v>
      </c>
      <c r="CQ396" s="261">
        <v>-2.4</v>
      </c>
      <c r="CR396" s="260">
        <v>2.7</v>
      </c>
      <c r="CS396" s="261">
        <v>9.800000000000001</v>
      </c>
    </row>
    <row r="397" ht="11.25" customHeight="1">
      <c r="A397" t="s" s="273">
        <v>1583</v>
      </c>
      <c r="B397" t="s" s="146">
        <v>1584</v>
      </c>
      <c r="C397" t="s" s="273">
        <v>1585</v>
      </c>
      <c r="D397" s="267">
        <v>8</v>
      </c>
      <c r="E397" s="85">
        <v>420</v>
      </c>
      <c r="F397" t="s" s="151">
        <v>55</v>
      </c>
      <c r="G397" t="s" s="152">
        <v>55</v>
      </c>
      <c r="H397" s="496">
        <v>57.27</v>
      </c>
      <c r="I397" s="269">
        <v>3.317618299284093</v>
      </c>
      <c r="J397" s="270">
        <v>0.4625</v>
      </c>
      <c r="K397" s="270">
        <v>0.475</v>
      </c>
      <c r="L397" s="269">
        <v>2.702702702702697</v>
      </c>
      <c r="M397" s="272">
        <v>43053</v>
      </c>
      <c r="N397" s="272">
        <v>43054</v>
      </c>
      <c r="O397" s="272">
        <v>43084</v>
      </c>
      <c r="P397" t="s" s="273">
        <v>182</v>
      </c>
      <c r="Q397" s="508"/>
      <c r="R397" s="271">
        <v>1.9</v>
      </c>
      <c r="S397" s="275">
        <v>87.55760368663594</v>
      </c>
      <c r="T397" s="276">
        <v>146.9699634093606</v>
      </c>
      <c r="U397" s="269">
        <v>26.39170506912443</v>
      </c>
      <c r="V397" s="277">
        <v>12</v>
      </c>
      <c r="W397" s="268">
        <v>2.17</v>
      </c>
      <c r="X397" s="268">
        <v>2.45</v>
      </c>
      <c r="Y397" s="278">
        <v>1.05</v>
      </c>
      <c r="Z397" s="279">
        <v>5.2</v>
      </c>
      <c r="AA397" s="280">
        <v>17.6</v>
      </c>
      <c r="AB397" s="281">
        <v>-1.9</v>
      </c>
      <c r="AC397" s="282">
        <v>23.9</v>
      </c>
      <c r="AD397" s="283">
        <v>-5.6</v>
      </c>
      <c r="AE397" s="283">
        <v>10.77</v>
      </c>
      <c r="AF397" s="284">
        <v>18</v>
      </c>
      <c r="AG397" s="285">
        <v>23668</v>
      </c>
      <c r="AH397" s="286">
        <v>0.1</v>
      </c>
      <c r="AI397" s="287">
        <v>2.47</v>
      </c>
      <c r="AJ397" t="s" s="368">
        <v>143</v>
      </c>
      <c r="AK397" s="289">
        <v>2.147115982104841</v>
      </c>
      <c r="AL397" s="290">
        <v>8.689024390243905</v>
      </c>
      <c r="AM397" s="290">
        <v>13.0797507219101</v>
      </c>
      <c r="AN397" s="290">
        <v>13.09272337988283</v>
      </c>
      <c r="AO397" s="291">
        <v>6.097818417358103</v>
      </c>
      <c r="AP397" s="288">
        <v>1.7825</v>
      </c>
      <c r="AQ397" s="288">
        <v>1.64</v>
      </c>
      <c r="AR397" s="288">
        <v>1.44034</v>
      </c>
      <c r="AS397" s="288">
        <v>1.23275</v>
      </c>
      <c r="AT397" s="292"/>
      <c r="AU397" s="288">
        <v>1.07397</v>
      </c>
      <c r="AV397" s="288">
        <v>0.96351</v>
      </c>
      <c r="AW397" s="292"/>
      <c r="AX397" s="293">
        <v>0.39446</v>
      </c>
      <c r="AY397" s="403">
        <v>0.3262</v>
      </c>
      <c r="AZ397" s="426">
        <v>0.9862</v>
      </c>
      <c r="BA397" s="426">
        <v>0.9862</v>
      </c>
      <c r="BB397" s="426">
        <v>0.9862</v>
      </c>
      <c r="BC397" s="426">
        <v>0.9862</v>
      </c>
      <c r="BD397" s="426">
        <v>0.9862</v>
      </c>
      <c r="BE397" s="426">
        <v>0.9862</v>
      </c>
      <c r="BF397" s="426">
        <v>0.9862</v>
      </c>
      <c r="BG397" s="426">
        <v>0.9862</v>
      </c>
      <c r="BH397" s="426">
        <v>0.9862</v>
      </c>
      <c r="BI397" s="494">
        <v>0.9862</v>
      </c>
      <c r="BJ397" s="293">
        <v>18.71573</v>
      </c>
      <c r="BK397" s="297">
        <v>8.689024390243905</v>
      </c>
      <c r="BL397" s="297">
        <v>13.86200480442117</v>
      </c>
      <c r="BM397" s="297">
        <v>16.83958629081321</v>
      </c>
      <c r="BN397" s="297">
        <v>14.7843980744341</v>
      </c>
      <c r="BO397" s="297">
        <v>11.46433353052903</v>
      </c>
      <c r="BP397" s="297">
        <v>144.2605080363028</v>
      </c>
      <c r="BQ397" s="298">
        <v>20.92581238503988</v>
      </c>
      <c r="BR397" s="299">
        <v>0</v>
      </c>
      <c r="BS397" s="299">
        <v>0</v>
      </c>
      <c r="BT397" s="299">
        <v>0</v>
      </c>
      <c r="BU397" s="299">
        <v>0</v>
      </c>
      <c r="BV397" s="299">
        <v>0</v>
      </c>
      <c r="BW397" s="299">
        <v>0</v>
      </c>
      <c r="BX397" s="299">
        <v>0</v>
      </c>
      <c r="BY397" s="299">
        <v>0</v>
      </c>
      <c r="BZ397" s="299">
        <v>0</v>
      </c>
      <c r="CA397" s="300">
        <v>0</v>
      </c>
      <c r="CB397" s="297">
        <v>13.57798044186965</v>
      </c>
      <c r="CC397" s="297">
        <v>33.44536612775239</v>
      </c>
      <c r="CD397" t="s" s="146">
        <v>152</v>
      </c>
      <c r="CE397" s="301">
        <v>-9.981363389957504</v>
      </c>
      <c r="CF397" s="301">
        <v>16.41034167916692</v>
      </c>
      <c r="CG397" s="297">
        <v>63.24984187957631</v>
      </c>
      <c r="CH397" s="302">
        <v>1.800325</v>
      </c>
      <c r="CI397" s="303">
        <v>1.9803575</v>
      </c>
      <c r="CJ397" s="304">
        <v>2.178393250000001</v>
      </c>
      <c r="CK397" s="304">
        <v>2.396232575000001</v>
      </c>
      <c r="CL397" s="305">
        <v>2.635855832500001</v>
      </c>
      <c r="CM397" s="303">
        <v>10.9911641575</v>
      </c>
      <c r="CN397" s="300">
        <v>19.19183544176707</v>
      </c>
      <c r="CO397" s="306">
        <v>1.47</v>
      </c>
      <c r="CP397" s="307">
        <v>31.5</v>
      </c>
      <c r="CQ397" s="308">
        <v>-2.9</v>
      </c>
      <c r="CR397" s="307">
        <v>1.6</v>
      </c>
      <c r="CS397" s="308">
        <v>5.4</v>
      </c>
    </row>
    <row r="398" ht="11.25" customHeight="1">
      <c r="A398" t="s" s="173">
        <v>776</v>
      </c>
      <c r="B398" t="s" s="110">
        <v>777</v>
      </c>
      <c r="C398" t="s" s="110">
        <v>740</v>
      </c>
      <c r="D398" s="174">
        <v>12</v>
      </c>
      <c r="E398" s="219">
        <v>300</v>
      </c>
      <c r="F398" t="s" s="118">
        <v>129</v>
      </c>
      <c r="G398" t="s" s="113">
        <v>129</v>
      </c>
      <c r="H398" s="495">
        <v>38.85</v>
      </c>
      <c r="I398" s="177">
        <v>1.106821106821107</v>
      </c>
      <c r="J398" s="311">
        <v>0.41</v>
      </c>
      <c r="K398" s="311">
        <v>0.43</v>
      </c>
      <c r="L398" s="177">
        <v>4.878048780487809</v>
      </c>
      <c r="M398" s="179">
        <v>42881</v>
      </c>
      <c r="N398" s="179">
        <v>42886</v>
      </c>
      <c r="O398" s="179">
        <v>42916</v>
      </c>
      <c r="P398" t="s" s="173">
        <v>778</v>
      </c>
      <c r="Q398" t="s" s="173">
        <v>44</v>
      </c>
      <c r="R398" s="180">
        <v>0.43</v>
      </c>
      <c r="S398" s="181">
        <v>28.85906040268456</v>
      </c>
      <c r="T398" s="182">
        <v>20.35555081912672</v>
      </c>
      <c r="U398" s="177">
        <v>26.07382550335571</v>
      </c>
      <c r="V398" s="183">
        <v>11</v>
      </c>
      <c r="W398" s="176">
        <v>1.49</v>
      </c>
      <c r="X398" s="176">
        <v>6.53</v>
      </c>
      <c r="Y398" s="184">
        <v>2.59</v>
      </c>
      <c r="Z398" s="185">
        <v>1.25</v>
      </c>
      <c r="AA398" s="186">
        <v>4.8</v>
      </c>
      <c r="AB398" s="187">
        <v>36.7</v>
      </c>
      <c r="AC398" s="188">
        <v>7.89</v>
      </c>
      <c r="AD398" s="189">
        <v>2.6</v>
      </c>
      <c r="AE398" s="189">
        <v>4</v>
      </c>
      <c r="AF398" s="190">
        <v>6</v>
      </c>
      <c r="AG398" s="191">
        <v>1728</v>
      </c>
      <c r="AH398" s="192">
        <v>1.9</v>
      </c>
      <c r="AI398" s="193">
        <v>0.19</v>
      </c>
      <c r="AJ398" s="194">
        <v>6.883411016122399</v>
      </c>
      <c r="AK398" s="195">
        <v>1.008143838366512</v>
      </c>
      <c r="AL398" s="196">
        <v>57.69230769230769</v>
      </c>
      <c r="AM398" s="196">
        <v>23.06098642720351</v>
      </c>
      <c r="AN398" s="196">
        <v>17.89686864191824</v>
      </c>
      <c r="AO398" s="197">
        <v>17.75229680609505</v>
      </c>
      <c r="AP398" s="194">
        <v>0.41</v>
      </c>
      <c r="AQ398" s="194">
        <v>0.26</v>
      </c>
      <c r="AR398" s="194">
        <v>0.24</v>
      </c>
      <c r="AS398" s="194">
        <v>0.22</v>
      </c>
      <c r="AT398" s="199"/>
      <c r="AU398" s="194">
        <v>0.2</v>
      </c>
      <c r="AV398" s="194">
        <v>0.18</v>
      </c>
      <c r="AW398" s="199"/>
      <c r="AX398" s="200">
        <v>0.16</v>
      </c>
      <c r="AY398" s="201">
        <v>0.14</v>
      </c>
      <c r="AZ398" s="202">
        <v>0.12</v>
      </c>
      <c r="BA398" s="202">
        <v>0.1</v>
      </c>
      <c r="BB398" s="202">
        <v>0.08</v>
      </c>
      <c r="BC398" s="203">
        <v>0.06</v>
      </c>
      <c r="BD398" s="203">
        <v>0.06</v>
      </c>
      <c r="BE398" s="203">
        <v>0.06</v>
      </c>
      <c r="BF398" s="203">
        <v>0.06</v>
      </c>
      <c r="BG398" s="203">
        <v>0.06</v>
      </c>
      <c r="BH398" s="203">
        <v>0.06</v>
      </c>
      <c r="BI398" s="204">
        <v>0.06</v>
      </c>
      <c r="BJ398" s="200">
        <v>2.53</v>
      </c>
      <c r="BK398" s="205">
        <v>57.69230769230769</v>
      </c>
      <c r="BL398" s="205">
        <v>8.333333333333348</v>
      </c>
      <c r="BM398" s="205">
        <v>9.090909090909083</v>
      </c>
      <c r="BN398" s="205">
        <v>9.999999999999986</v>
      </c>
      <c r="BO398" s="205">
        <v>11.11111111111112</v>
      </c>
      <c r="BP398" s="205">
        <v>12.5</v>
      </c>
      <c r="BQ398" s="206">
        <v>14.28571428571428</v>
      </c>
      <c r="BR398" s="207">
        <v>16.66666666666667</v>
      </c>
      <c r="BS398" s="207">
        <v>20</v>
      </c>
      <c r="BT398" s="207">
        <v>25</v>
      </c>
      <c r="BU398" s="207">
        <v>33.33333333333335</v>
      </c>
      <c r="BV398" s="207">
        <v>0</v>
      </c>
      <c r="BW398" s="207">
        <v>0</v>
      </c>
      <c r="BX398" s="207">
        <v>0</v>
      </c>
      <c r="BY398" s="207">
        <v>0</v>
      </c>
      <c r="BZ398" s="207">
        <v>0</v>
      </c>
      <c r="CA398" s="208">
        <v>0</v>
      </c>
      <c r="CB398" s="205">
        <v>12.82431620666915</v>
      </c>
      <c r="CC398" s="205">
        <v>14.71752913686522</v>
      </c>
      <c r="CD398" t="s" s="110">
        <v>302</v>
      </c>
      <c r="CE398" s="209">
        <v>-7.070135754616359</v>
      </c>
      <c r="CF398" s="209">
        <v>19.00368974873935</v>
      </c>
      <c r="CG398" s="205">
        <v>68.85073579963988</v>
      </c>
      <c r="CH398" s="315">
        <v>0.451</v>
      </c>
      <c r="CI398" s="211">
        <v>0.4865839</v>
      </c>
      <c r="CJ398" s="212">
        <v>0.506047256</v>
      </c>
      <c r="CK398" s="212">
        <v>0.526289146240</v>
      </c>
      <c r="CL398" s="210">
        <v>0.5473407120896</v>
      </c>
      <c r="CM398" s="211">
        <v>2.5172610143296</v>
      </c>
      <c r="CN398" s="208">
        <v>6.47943633032072</v>
      </c>
      <c r="CO398" s="213">
        <v>1.1</v>
      </c>
      <c r="CP398" s="214">
        <v>21.4</v>
      </c>
      <c r="CQ398" s="215">
        <v>-5</v>
      </c>
      <c r="CR398" s="214">
        <v>5.7</v>
      </c>
      <c r="CS398" s="215">
        <v>6.7</v>
      </c>
    </row>
    <row r="399" ht="11.25" customHeight="1">
      <c r="A399" t="s" s="227">
        <v>1586</v>
      </c>
      <c r="B399" t="s" s="116">
        <v>1587</v>
      </c>
      <c r="C399" t="s" s="227">
        <v>1588</v>
      </c>
      <c r="D399" s="218">
        <v>5</v>
      </c>
      <c r="E399" s="85">
        <v>736</v>
      </c>
      <c r="F399" t="s" s="220">
        <v>141</v>
      </c>
      <c r="G399" t="s" s="221">
        <v>141</v>
      </c>
      <c r="H399" s="493">
        <v>19.25</v>
      </c>
      <c r="I399" s="223">
        <v>3.74025974025974</v>
      </c>
      <c r="J399" s="224">
        <v>0.15</v>
      </c>
      <c r="K399" s="224">
        <v>0.18</v>
      </c>
      <c r="L399" s="223">
        <v>20</v>
      </c>
      <c r="M399" s="226">
        <v>42793</v>
      </c>
      <c r="N399" s="226">
        <v>42795</v>
      </c>
      <c r="O399" s="226">
        <v>42809</v>
      </c>
      <c r="P399" t="s" s="227">
        <v>182</v>
      </c>
      <c r="Q399" s="85"/>
      <c r="R399" s="225">
        <v>0.72</v>
      </c>
      <c r="S399" s="228">
        <v>88.88888888888889</v>
      </c>
      <c r="T399" s="229">
        <v>98.22255439267965</v>
      </c>
      <c r="U399" s="223">
        <v>23.76543209876543</v>
      </c>
      <c r="V399" s="230">
        <v>12</v>
      </c>
      <c r="W399" s="222">
        <v>0.8100000000000001</v>
      </c>
      <c r="X399" s="222">
        <v>2.25</v>
      </c>
      <c r="Y399" s="231">
        <v>0.99</v>
      </c>
      <c r="Z399" s="232">
        <v>3.72</v>
      </c>
      <c r="AA399" s="233">
        <v>29.1</v>
      </c>
      <c r="AB399" s="234">
        <v>36.4</v>
      </c>
      <c r="AC399" s="235">
        <v>11.39</v>
      </c>
      <c r="AD399" s="236">
        <v>8.4</v>
      </c>
      <c r="AE399" s="236">
        <v>10.57</v>
      </c>
      <c r="AF399" s="237">
        <v>16</v>
      </c>
      <c r="AG399" s="238">
        <v>7763</v>
      </c>
      <c r="AH399" s="239">
        <v>0.2</v>
      </c>
      <c r="AI399" s="240">
        <v>1.04</v>
      </c>
      <c r="AJ399" s="241">
        <v>2.394338499778944</v>
      </c>
      <c r="AK399" t="s" s="265">
        <v>143</v>
      </c>
      <c r="AL399" s="243">
        <v>25</v>
      </c>
      <c r="AM399" s="243">
        <v>25.99210498948732</v>
      </c>
      <c r="AN399" s="243">
        <v>20.11244339814313</v>
      </c>
      <c r="AO399" t="s" s="265">
        <v>143</v>
      </c>
      <c r="AP399" s="241">
        <v>0.6</v>
      </c>
      <c r="AQ399" s="241">
        <v>0.48</v>
      </c>
      <c r="AR399" s="241">
        <v>0.38</v>
      </c>
      <c r="AS399" s="241">
        <v>0.3</v>
      </c>
      <c r="AT399" s="245"/>
      <c r="AU399" s="321">
        <v>0.24</v>
      </c>
      <c r="AV399" s="241">
        <v>0.24</v>
      </c>
      <c r="AW399" s="245"/>
      <c r="AX399" s="583">
        <v>0</v>
      </c>
      <c r="AY399" s="394">
        <v>0</v>
      </c>
      <c r="AZ399" s="317">
        <v>0</v>
      </c>
      <c r="BA399" s="317">
        <v>0</v>
      </c>
      <c r="BB399" s="317">
        <v>0</v>
      </c>
      <c r="BC399" s="317">
        <v>0</v>
      </c>
      <c r="BD399" s="317">
        <v>0</v>
      </c>
      <c r="BE399" s="317">
        <v>0</v>
      </c>
      <c r="BF399" s="317">
        <v>0.38</v>
      </c>
      <c r="BG399" s="248">
        <v>0.38</v>
      </c>
      <c r="BH399" s="248">
        <v>0.37</v>
      </c>
      <c r="BI399" s="249">
        <v>0.33</v>
      </c>
      <c r="BJ399" s="246">
        <v>3.7</v>
      </c>
      <c r="BK399" s="250">
        <v>25</v>
      </c>
      <c r="BL399" s="250">
        <v>26.31578947368421</v>
      </c>
      <c r="BM399" s="250">
        <v>26.66666666666668</v>
      </c>
      <c r="BN399" s="250">
        <v>25</v>
      </c>
      <c r="BO399" s="250">
        <v>0</v>
      </c>
      <c r="BP399" s="250">
        <v>0</v>
      </c>
      <c r="BQ399" s="251">
        <v>0</v>
      </c>
      <c r="BR399" s="252">
        <v>0</v>
      </c>
      <c r="BS399" s="252">
        <v>0</v>
      </c>
      <c r="BT399" s="252">
        <v>0</v>
      </c>
      <c r="BU399" s="252">
        <v>0</v>
      </c>
      <c r="BV399" s="252">
        <v>0</v>
      </c>
      <c r="BW399" s="252">
        <v>0</v>
      </c>
      <c r="BX399" s="252">
        <v>0</v>
      </c>
      <c r="BY399" s="252">
        <v>0</v>
      </c>
      <c r="BZ399" s="252">
        <v>2.702702702702697</v>
      </c>
      <c r="CA399" s="253">
        <v>12.12121212121211</v>
      </c>
      <c r="CB399" s="250">
        <v>6.929786527309747</v>
      </c>
      <c r="CC399" s="250">
        <v>10.8234148943569</v>
      </c>
      <c r="CD399" t="s" s="116">
        <v>302</v>
      </c>
      <c r="CE399" s="254">
        <v>0.08727103963744298</v>
      </c>
      <c r="CF399" s="254">
        <v>23.85270313840287</v>
      </c>
      <c r="CG399" s="250">
        <v>62.97946116488944</v>
      </c>
      <c r="CH399" s="255">
        <v>0.66</v>
      </c>
      <c r="CI399" s="256">
        <v>0.7260000000000001</v>
      </c>
      <c r="CJ399" s="257">
        <v>0.7986000000000002</v>
      </c>
      <c r="CK399" s="257">
        <v>0.8784600000000002</v>
      </c>
      <c r="CL399" s="258">
        <v>0.9663060000000003</v>
      </c>
      <c r="CM399" s="256">
        <v>4.029366000000001</v>
      </c>
      <c r="CN399" s="253">
        <v>20.93177142857144</v>
      </c>
      <c r="CO399" s="259">
        <v>1.47</v>
      </c>
      <c r="CP399" s="260">
        <v>1.3</v>
      </c>
      <c r="CQ399" s="261">
        <v>-25.1</v>
      </c>
      <c r="CR399" s="260">
        <v>-6.1</v>
      </c>
      <c r="CS399" s="261">
        <v>-16.7</v>
      </c>
    </row>
    <row r="400" ht="11.25" customHeight="1">
      <c r="A400" t="s" s="116">
        <v>1589</v>
      </c>
      <c r="B400" t="s" s="116">
        <v>1590</v>
      </c>
      <c r="C400" t="s" s="116">
        <v>829</v>
      </c>
      <c r="D400" s="218">
        <v>7</v>
      </c>
      <c r="E400" s="85">
        <v>569</v>
      </c>
      <c r="F400" t="s" s="220">
        <v>129</v>
      </c>
      <c r="G400" t="s" s="221">
        <v>129</v>
      </c>
      <c r="H400" s="493">
        <v>151.02</v>
      </c>
      <c r="I400" s="223">
        <v>1.032975764799364</v>
      </c>
      <c r="J400" s="224">
        <v>0.34</v>
      </c>
      <c r="K400" s="224">
        <v>0.39</v>
      </c>
      <c r="L400" s="223">
        <v>14.70588235294117</v>
      </c>
      <c r="M400" s="226">
        <v>43014</v>
      </c>
      <c r="N400" s="226">
        <v>43018</v>
      </c>
      <c r="O400" s="226">
        <v>43026</v>
      </c>
      <c r="P400" t="s" s="227">
        <v>462</v>
      </c>
      <c r="Q400" s="576"/>
      <c r="R400" s="225">
        <v>1.56</v>
      </c>
      <c r="S400" s="228">
        <v>41.8230563002681</v>
      </c>
      <c r="T400" s="229">
        <v>618.1408824720594</v>
      </c>
      <c r="U400" s="223">
        <v>40.48793565683646</v>
      </c>
      <c r="V400" s="230">
        <v>7</v>
      </c>
      <c r="W400" s="222">
        <v>3.73</v>
      </c>
      <c r="X400" s="222">
        <v>3.17</v>
      </c>
      <c r="Y400" s="231">
        <v>7.38</v>
      </c>
      <c r="Z400" s="232">
        <v>28.66</v>
      </c>
      <c r="AA400" s="233">
        <v>81.40000000000001</v>
      </c>
      <c r="AB400" s="234">
        <v>22.3</v>
      </c>
      <c r="AC400" s="235">
        <v>12.25</v>
      </c>
      <c r="AD400" s="236">
        <v>8.199999999999999</v>
      </c>
      <c r="AE400" s="236">
        <v>12.77</v>
      </c>
      <c r="AF400" s="237">
        <v>17</v>
      </c>
      <c r="AG400" s="238">
        <v>38225</v>
      </c>
      <c r="AH400" s="239">
        <v>0.1</v>
      </c>
      <c r="AI400" s="240">
        <v>0.36</v>
      </c>
      <c r="AJ400" s="241">
        <v>6.410844470043154</v>
      </c>
      <c r="AK400" t="s" s="265">
        <v>143</v>
      </c>
      <c r="AL400" s="243">
        <v>18.0952380952381</v>
      </c>
      <c r="AM400" s="243">
        <v>20.99698490833155</v>
      </c>
      <c r="AN400" s="243">
        <v>52.56892465435386</v>
      </c>
      <c r="AO400" t="s" s="265">
        <v>143</v>
      </c>
      <c r="AP400" s="241">
        <v>1.24</v>
      </c>
      <c r="AQ400" s="241">
        <v>1.05</v>
      </c>
      <c r="AR400" s="241">
        <v>0.82</v>
      </c>
      <c r="AS400" s="241">
        <v>0.7</v>
      </c>
      <c r="AT400" s="245"/>
      <c r="AU400" s="241">
        <v>0.62</v>
      </c>
      <c r="AV400" s="241">
        <v>0.15</v>
      </c>
      <c r="AW400" s="245"/>
      <c r="AX400" s="583">
        <v>0</v>
      </c>
      <c r="AY400" s="394">
        <v>0</v>
      </c>
      <c r="AZ400" s="317">
        <v>0</v>
      </c>
      <c r="BA400" s="317">
        <v>0</v>
      </c>
      <c r="BB400" s="317">
        <v>0</v>
      </c>
      <c r="BC400" s="317">
        <v>0</v>
      </c>
      <c r="BD400" s="317">
        <v>0</v>
      </c>
      <c r="BE400" s="317">
        <v>0</v>
      </c>
      <c r="BF400" s="317">
        <v>0</v>
      </c>
      <c r="BG400" s="317">
        <v>0</v>
      </c>
      <c r="BH400" s="317">
        <v>0</v>
      </c>
      <c r="BI400" s="401">
        <v>0</v>
      </c>
      <c r="BJ400" s="246">
        <v>4.58</v>
      </c>
      <c r="BK400" s="250">
        <v>18.0952380952381</v>
      </c>
      <c r="BL400" s="250">
        <v>28.04878048780488</v>
      </c>
      <c r="BM400" s="250">
        <v>17.14285714285715</v>
      </c>
      <c r="BN400" s="250">
        <v>12.9032258064516</v>
      </c>
      <c r="BO400" s="250">
        <v>313.3333333333334</v>
      </c>
      <c r="BP400" s="250">
        <v>0</v>
      </c>
      <c r="BQ400" s="251">
        <v>0</v>
      </c>
      <c r="BR400" s="252">
        <v>0</v>
      </c>
      <c r="BS400" s="252">
        <v>0</v>
      </c>
      <c r="BT400" s="252">
        <v>0</v>
      </c>
      <c r="BU400" s="252">
        <v>0</v>
      </c>
      <c r="BV400" s="252">
        <v>0</v>
      </c>
      <c r="BW400" s="252">
        <v>0</v>
      </c>
      <c r="BX400" s="252">
        <v>0</v>
      </c>
      <c r="BY400" s="252">
        <v>0</v>
      </c>
      <c r="BZ400" s="252">
        <v>0</v>
      </c>
      <c r="CA400" s="253">
        <v>0</v>
      </c>
      <c r="CB400" s="250">
        <v>22.91314322739324</v>
      </c>
      <c r="CC400" s="250">
        <v>73.09426389343108</v>
      </c>
      <c r="CD400" t="s" s="116">
        <v>178</v>
      </c>
      <c r="CE400" s="254">
        <v>13.11396476231676</v>
      </c>
      <c r="CF400" s="254">
        <v>53.60190041915322</v>
      </c>
      <c r="CG400" s="250">
        <v>62.30890080428955</v>
      </c>
      <c r="CH400" s="255">
        <v>1.364</v>
      </c>
      <c r="CI400" s="256">
        <v>1.5004</v>
      </c>
      <c r="CJ400" s="257">
        <v>1.65044</v>
      </c>
      <c r="CK400" s="257">
        <v>1.815484000000001</v>
      </c>
      <c r="CL400" s="258">
        <v>1.997032400000001</v>
      </c>
      <c r="CM400" s="256">
        <v>8.327356400000001</v>
      </c>
      <c r="CN400" s="253">
        <v>5.514075221824924</v>
      </c>
      <c r="CO400" s="259">
        <v>1.17</v>
      </c>
      <c r="CP400" s="260">
        <v>46.3</v>
      </c>
      <c r="CQ400" s="261">
        <v>-1.9</v>
      </c>
      <c r="CR400" s="260">
        <v>5.3</v>
      </c>
      <c r="CS400" s="261">
        <v>14.8</v>
      </c>
    </row>
    <row r="401" ht="11.25" customHeight="1">
      <c r="A401" t="s" s="116">
        <v>1591</v>
      </c>
      <c r="B401" t="s" s="116">
        <v>1592</v>
      </c>
      <c r="C401" t="s" s="227">
        <v>265</v>
      </c>
      <c r="D401" s="218">
        <v>8</v>
      </c>
      <c r="E401" s="85">
        <v>392</v>
      </c>
      <c r="F401" t="s" s="220">
        <v>141</v>
      </c>
      <c r="G401" t="s" s="221">
        <v>141</v>
      </c>
      <c r="H401" s="493">
        <v>35.79</v>
      </c>
      <c r="I401" s="223">
        <v>3.241128806929309</v>
      </c>
      <c r="J401" s="224">
        <v>0.28</v>
      </c>
      <c r="K401" s="224">
        <v>0.29</v>
      </c>
      <c r="L401" s="223">
        <v>3.571428571428559</v>
      </c>
      <c r="M401" s="226">
        <v>42865</v>
      </c>
      <c r="N401" s="226">
        <v>42867</v>
      </c>
      <c r="O401" s="226">
        <v>42888</v>
      </c>
      <c r="P401" t="s" s="227">
        <v>1593</v>
      </c>
      <c r="Q401" s="316"/>
      <c r="R401" s="225">
        <v>1.16</v>
      </c>
      <c r="S401" s="228">
        <v>51.78571428571428</v>
      </c>
      <c r="T401" s="229">
        <v>11.79488019625601</v>
      </c>
      <c r="U401" s="223">
        <v>15.97767857142857</v>
      </c>
      <c r="V401" s="230">
        <v>12</v>
      </c>
      <c r="W401" s="222">
        <v>2.24</v>
      </c>
      <c r="X401" s="222">
        <v>1.13</v>
      </c>
      <c r="Y401" s="231">
        <v>3.03</v>
      </c>
      <c r="Z401" s="232">
        <v>1.76</v>
      </c>
      <c r="AA401" s="233">
        <v>12</v>
      </c>
      <c r="AB401" s="234">
        <v>-8.699999999999999</v>
      </c>
      <c r="AC401" s="235">
        <v>8.970000000000001</v>
      </c>
      <c r="AD401" s="236">
        <v>5.9</v>
      </c>
      <c r="AE401" s="236">
        <v>14.09</v>
      </c>
      <c r="AF401" s="237">
        <v>20</v>
      </c>
      <c r="AG401" s="238">
        <v>14665</v>
      </c>
      <c r="AH401" s="239">
        <v>0.4</v>
      </c>
      <c r="AI401" s="240">
        <v>0.77</v>
      </c>
      <c r="AJ401" s="241">
        <v>3.11486546513592</v>
      </c>
      <c r="AK401" s="242">
        <v>1.482565789764131</v>
      </c>
      <c r="AL401" s="243">
        <v>4.716981132075482</v>
      </c>
      <c r="AM401" s="243">
        <v>9.411025998907441</v>
      </c>
      <c r="AN401" s="243">
        <v>18.37770624430193</v>
      </c>
      <c r="AO401" s="244">
        <v>12.39587907071951</v>
      </c>
      <c r="AP401" s="241">
        <v>1.11</v>
      </c>
      <c r="AQ401" s="241">
        <v>1.06</v>
      </c>
      <c r="AR401" s="241">
        <v>0.975</v>
      </c>
      <c r="AS401" s="241">
        <v>0.8475</v>
      </c>
      <c r="AT401" s="245"/>
      <c r="AU401" s="241">
        <v>0.64</v>
      </c>
      <c r="AV401" s="241">
        <v>0.4775</v>
      </c>
      <c r="AW401" s="245"/>
      <c r="AX401" s="246">
        <v>0.4325</v>
      </c>
      <c r="AY401" s="394">
        <v>0.4075</v>
      </c>
      <c r="AZ401" s="248">
        <v>0.52</v>
      </c>
      <c r="BA401" s="248">
        <v>0.372</v>
      </c>
      <c r="BB401" s="248">
        <v>0.345</v>
      </c>
      <c r="BC401" s="248">
        <v>0.333</v>
      </c>
      <c r="BD401" s="317">
        <v>0.327</v>
      </c>
      <c r="BE401" s="248">
        <v>0.397</v>
      </c>
      <c r="BF401" s="248">
        <v>0.375</v>
      </c>
      <c r="BG401" s="248">
        <v>0.337</v>
      </c>
      <c r="BH401" s="248">
        <v>0.3232</v>
      </c>
      <c r="BI401" s="249">
        <v>0.3024</v>
      </c>
      <c r="BJ401" s="246">
        <v>9.5816</v>
      </c>
      <c r="BK401" s="250">
        <v>4.716981132075482</v>
      </c>
      <c r="BL401" s="250">
        <v>8.717948717948731</v>
      </c>
      <c r="BM401" s="250">
        <v>15.04424778761062</v>
      </c>
      <c r="BN401" s="250">
        <v>32.421875</v>
      </c>
      <c r="BO401" s="250">
        <v>34.03141361256545</v>
      </c>
      <c r="BP401" s="250">
        <v>10.40462427745665</v>
      </c>
      <c r="BQ401" s="251">
        <v>6.134969325153383</v>
      </c>
      <c r="BR401" s="252">
        <v>0</v>
      </c>
      <c r="BS401" s="252">
        <v>39.78494623655915</v>
      </c>
      <c r="BT401" s="252">
        <v>7.826086956521738</v>
      </c>
      <c r="BU401" s="252">
        <v>3.603603603603611</v>
      </c>
      <c r="BV401" s="252">
        <v>1.834862385321112</v>
      </c>
      <c r="BW401" s="252">
        <v>0</v>
      </c>
      <c r="BX401" s="252">
        <v>5.866666666666664</v>
      </c>
      <c r="BY401" s="252">
        <v>11.27596439169141</v>
      </c>
      <c r="BZ401" s="252">
        <v>4.269801980197996</v>
      </c>
      <c r="CA401" s="253">
        <v>6.878306878306883</v>
      </c>
      <c r="CB401" s="250">
        <v>11.34189993833405</v>
      </c>
      <c r="CC401" s="250">
        <v>11.83336013371039</v>
      </c>
      <c r="CD401" t="s" s="116">
        <v>132</v>
      </c>
      <c r="CE401" s="254">
        <v>5.641156479802667</v>
      </c>
      <c r="CF401" s="254">
        <v>21.61883505123124</v>
      </c>
      <c r="CG401" s="250">
        <v>68.51837856549145</v>
      </c>
      <c r="CH401" s="255">
        <v>1.1211</v>
      </c>
      <c r="CI401" s="256">
        <v>1.22166267</v>
      </c>
      <c r="CJ401" s="257">
        <v>1.343828937000001</v>
      </c>
      <c r="CK401" s="257">
        <v>1.478211830700001</v>
      </c>
      <c r="CL401" s="258">
        <v>1.626033013770001</v>
      </c>
      <c r="CM401" s="256">
        <v>6.790836451470002</v>
      </c>
      <c r="CN401" s="253">
        <v>18.97411693621124</v>
      </c>
      <c r="CO401" s="259">
        <v>1.81</v>
      </c>
      <c r="CP401" s="260">
        <v>30.3</v>
      </c>
      <c r="CQ401" s="261">
        <v>-5.2</v>
      </c>
      <c r="CR401" s="260">
        <v>3.9</v>
      </c>
      <c r="CS401" s="261">
        <v>8</v>
      </c>
    </row>
    <row r="402" ht="11.25" customHeight="1">
      <c r="A402" t="s" s="146">
        <v>1594</v>
      </c>
      <c r="B402" t="s" s="146">
        <v>1595</v>
      </c>
      <c r="C402" t="s" s="273">
        <v>128</v>
      </c>
      <c r="D402" s="267">
        <v>6</v>
      </c>
      <c r="E402" s="85">
        <v>692</v>
      </c>
      <c r="F402" t="s" s="151">
        <v>129</v>
      </c>
      <c r="G402" t="s" s="152">
        <v>129</v>
      </c>
      <c r="H402" s="496">
        <v>13.75</v>
      </c>
      <c r="I402" s="269">
        <v>2.618181818181818</v>
      </c>
      <c r="J402" s="270">
        <v>0.08</v>
      </c>
      <c r="K402" s="270">
        <v>0.09</v>
      </c>
      <c r="L402" s="269">
        <v>12.5</v>
      </c>
      <c r="M402" s="272">
        <v>43048</v>
      </c>
      <c r="N402" s="272">
        <v>43049</v>
      </c>
      <c r="O402" s="272">
        <v>43063</v>
      </c>
      <c r="P402" t="s" s="273">
        <v>788</v>
      </c>
      <c r="Q402" s="441"/>
      <c r="R402" s="271">
        <v>0.36</v>
      </c>
      <c r="S402" s="275">
        <v>58.06451612903225</v>
      </c>
      <c r="T402" s="529">
        <v>11.44215916209483</v>
      </c>
      <c r="U402" s="269">
        <v>22.17741935483871</v>
      </c>
      <c r="V402" s="277">
        <v>12</v>
      </c>
      <c r="W402" s="268">
        <v>0.62</v>
      </c>
      <c r="X402" s="268">
        <v>1.85</v>
      </c>
      <c r="Y402" s="278">
        <v>4.97</v>
      </c>
      <c r="Z402" s="741">
        <v>1.26</v>
      </c>
      <c r="AA402" t="s" s="538">
        <v>143</v>
      </c>
      <c r="AB402" s="281">
        <v>13.3</v>
      </c>
      <c r="AC402" s="282">
        <v>12.63</v>
      </c>
      <c r="AD402" s="283">
        <v>16.6</v>
      </c>
      <c r="AE402" s="283">
        <v>12</v>
      </c>
      <c r="AF402" s="284">
        <v>10</v>
      </c>
      <c r="AG402" s="285">
        <v>4134</v>
      </c>
      <c r="AH402" s="286">
        <v>2</v>
      </c>
      <c r="AI402" s="287">
        <v>1.42</v>
      </c>
      <c r="AJ402" t="s" s="368">
        <v>143</v>
      </c>
      <c r="AK402" t="s" s="368">
        <v>143</v>
      </c>
      <c r="AL402" s="290">
        <v>30</v>
      </c>
      <c r="AM402" s="290">
        <v>49.0749885060787</v>
      </c>
      <c r="AN402" t="s" s="368">
        <v>143</v>
      </c>
      <c r="AO402" t="s" s="368">
        <v>143</v>
      </c>
      <c r="AP402" s="288">
        <v>0.26</v>
      </c>
      <c r="AQ402" s="288">
        <v>0.2</v>
      </c>
      <c r="AR402" s="288">
        <v>0.11924</v>
      </c>
      <c r="AS402" s="288">
        <v>0.07847999999999999</v>
      </c>
      <c r="AT402" s="292"/>
      <c r="AU402" s="288">
        <v>0.01962</v>
      </c>
      <c r="AV402" s="510">
        <v>0</v>
      </c>
      <c r="AW402" s="292"/>
      <c r="AX402" s="524">
        <v>0</v>
      </c>
      <c r="AY402" s="403">
        <v>0</v>
      </c>
      <c r="AZ402" s="426">
        <v>0</v>
      </c>
      <c r="BA402" s="426">
        <v>0</v>
      </c>
      <c r="BB402" s="426">
        <v>0</v>
      </c>
      <c r="BC402" s="426">
        <v>0</v>
      </c>
      <c r="BD402" s="426">
        <v>0</v>
      </c>
      <c r="BE402" s="426">
        <v>0</v>
      </c>
      <c r="BF402" s="426">
        <v>0</v>
      </c>
      <c r="BG402" s="426">
        <v>0</v>
      </c>
      <c r="BH402" s="426">
        <v>0</v>
      </c>
      <c r="BI402" s="494">
        <v>0</v>
      </c>
      <c r="BJ402" s="293">
        <v>0.6773399999999999</v>
      </c>
      <c r="BK402" s="297">
        <v>30</v>
      </c>
      <c r="BL402" s="297">
        <v>67.7289500167729</v>
      </c>
      <c r="BM402" s="297">
        <v>51.93679918450562</v>
      </c>
      <c r="BN402" s="297">
        <v>300</v>
      </c>
      <c r="BO402" s="297">
        <v>0</v>
      </c>
      <c r="BP402" s="297">
        <v>0</v>
      </c>
      <c r="BQ402" s="298">
        <v>0</v>
      </c>
      <c r="BR402" s="299">
        <v>0</v>
      </c>
      <c r="BS402" s="299">
        <v>0</v>
      </c>
      <c r="BT402" s="299">
        <v>0</v>
      </c>
      <c r="BU402" s="299">
        <v>0</v>
      </c>
      <c r="BV402" s="299">
        <v>0</v>
      </c>
      <c r="BW402" s="299">
        <v>0</v>
      </c>
      <c r="BX402" s="299">
        <v>0</v>
      </c>
      <c r="BY402" s="299">
        <v>0</v>
      </c>
      <c r="BZ402" s="299">
        <v>0</v>
      </c>
      <c r="CA402" s="300">
        <v>0</v>
      </c>
      <c r="CB402" s="297">
        <v>26.45092642360462</v>
      </c>
      <c r="CC402" s="297">
        <v>71.24546059123305</v>
      </c>
      <c r="CD402" t="s" s="146">
        <v>132</v>
      </c>
      <c r="CE402" t="s" s="502">
        <v>143</v>
      </c>
      <c r="CF402" t="s" s="502">
        <v>143</v>
      </c>
      <c r="CG402" s="297">
        <v>59.57580645161291</v>
      </c>
      <c r="CH402" s="302">
        <v>0.286</v>
      </c>
      <c r="CI402" s="303">
        <v>0.3146</v>
      </c>
      <c r="CJ402" s="304">
        <v>0.3460600000000001</v>
      </c>
      <c r="CK402" s="304">
        <v>0.3806660000000001</v>
      </c>
      <c r="CL402" s="305">
        <v>0.4187326000000002</v>
      </c>
      <c r="CM402" s="303">
        <v>1.7460586</v>
      </c>
      <c r="CN402" s="300">
        <v>12.698608</v>
      </c>
      <c r="CO402" s="306">
        <v>0.6899999999999999</v>
      </c>
      <c r="CP402" s="307">
        <v>14.1</v>
      </c>
      <c r="CQ402" s="308">
        <v>-9</v>
      </c>
      <c r="CR402" s="307">
        <v>2.6</v>
      </c>
      <c r="CS402" s="308">
        <v>0.2</v>
      </c>
    </row>
    <row r="403" ht="11.25" customHeight="1">
      <c r="A403" t="s" s="110">
        <v>1596</v>
      </c>
      <c r="B403" t="s" s="110">
        <v>1597</v>
      </c>
      <c r="C403" t="s" s="110">
        <v>1598</v>
      </c>
      <c r="D403" s="174">
        <v>8</v>
      </c>
      <c r="E403" s="85">
        <v>422</v>
      </c>
      <c r="F403" t="s" s="118">
        <v>129</v>
      </c>
      <c r="G403" t="s" s="113">
        <v>129</v>
      </c>
      <c r="H403" s="495">
        <v>40</v>
      </c>
      <c r="I403" s="177">
        <v>5.875</v>
      </c>
      <c r="J403" s="311">
        <v>0.55</v>
      </c>
      <c r="K403" s="311">
        <v>0.5875</v>
      </c>
      <c r="L403" s="177">
        <v>6.818181818181812</v>
      </c>
      <c r="M403" s="179">
        <v>43083</v>
      </c>
      <c r="N403" s="179">
        <v>43084</v>
      </c>
      <c r="O403" s="179">
        <v>43102</v>
      </c>
      <c r="P403" t="s" s="173">
        <v>447</v>
      </c>
      <c r="Q403" t="s" s="442">
        <v>1502</v>
      </c>
      <c r="R403" s="180">
        <v>2.35</v>
      </c>
      <c r="S403" s="181">
        <v>321.9178082191781</v>
      </c>
      <c r="T403" s="182">
        <v>272.5758786987261</v>
      </c>
      <c r="U403" s="177">
        <v>54.7945205479452</v>
      </c>
      <c r="V403" s="183">
        <v>12</v>
      </c>
      <c r="W403" s="176">
        <v>0.73</v>
      </c>
      <c r="X403" s="176">
        <v>1.71</v>
      </c>
      <c r="Y403" s="184">
        <v>2.78</v>
      </c>
      <c r="Z403" s="185">
        <v>5.7</v>
      </c>
      <c r="AA403" s="186">
        <v>5.1</v>
      </c>
      <c r="AB403" s="187">
        <v>-29.4</v>
      </c>
      <c r="AC403" s="188">
        <v>15.22</v>
      </c>
      <c r="AD403" s="189">
        <v>-18.5</v>
      </c>
      <c r="AE403" s="189">
        <v>32</v>
      </c>
      <c r="AF403" s="190">
        <v>11</v>
      </c>
      <c r="AG403" s="191">
        <v>10486</v>
      </c>
      <c r="AH403" s="192">
        <v>0.9</v>
      </c>
      <c r="AI403" s="688">
        <v>3.51</v>
      </c>
      <c r="AJ403" t="s" s="338">
        <v>143</v>
      </c>
      <c r="AK403" t="s" s="338">
        <v>143</v>
      </c>
      <c r="AL403" s="196">
        <v>4.973821989528804</v>
      </c>
      <c r="AM403" s="196">
        <v>22.90329900271353</v>
      </c>
      <c r="AN403" s="196">
        <v>18.037843026387</v>
      </c>
      <c r="AO403" t="s" s="338">
        <v>143</v>
      </c>
      <c r="AP403" s="194">
        <v>2.005</v>
      </c>
      <c r="AQ403" s="194">
        <v>1.91</v>
      </c>
      <c r="AR403" s="194">
        <v>1.49</v>
      </c>
      <c r="AS403" s="198">
        <v>1.08</v>
      </c>
      <c r="AT403" s="199"/>
      <c r="AU403" s="194">
        <v>1.04</v>
      </c>
      <c r="AV403" s="194">
        <v>0.875</v>
      </c>
      <c r="AW403" s="199"/>
      <c r="AX403" s="200">
        <v>0.1875</v>
      </c>
      <c r="AY403" s="370">
        <v>0</v>
      </c>
      <c r="AZ403" s="203">
        <v>0</v>
      </c>
      <c r="BA403" s="203">
        <v>0</v>
      </c>
      <c r="BB403" s="203">
        <v>0</v>
      </c>
      <c r="BC403" s="203">
        <v>0</v>
      </c>
      <c r="BD403" s="203">
        <v>0</v>
      </c>
      <c r="BE403" s="203">
        <v>0</v>
      </c>
      <c r="BF403" s="203">
        <v>0</v>
      </c>
      <c r="BG403" s="203">
        <v>0</v>
      </c>
      <c r="BH403" s="203">
        <v>0</v>
      </c>
      <c r="BI403" s="204">
        <v>0</v>
      </c>
      <c r="BJ403" s="200">
        <v>8.5875</v>
      </c>
      <c r="BK403" s="205">
        <v>4.973821989528804</v>
      </c>
      <c r="BL403" s="205">
        <v>28.18791946308725</v>
      </c>
      <c r="BM403" s="205">
        <v>37.96296296296295</v>
      </c>
      <c r="BN403" s="205">
        <v>3.846153846153855</v>
      </c>
      <c r="BO403" s="205">
        <v>18.85714285714286</v>
      </c>
      <c r="BP403" s="205">
        <v>366.6666666666667</v>
      </c>
      <c r="BQ403" s="613">
        <v>0</v>
      </c>
      <c r="BR403" s="207">
        <v>0</v>
      </c>
      <c r="BS403" s="207">
        <v>0</v>
      </c>
      <c r="BT403" s="207">
        <v>0</v>
      </c>
      <c r="BU403" s="207">
        <v>0</v>
      </c>
      <c r="BV403" s="207">
        <v>0</v>
      </c>
      <c r="BW403" s="207">
        <v>0</v>
      </c>
      <c r="BX403" s="207">
        <v>0</v>
      </c>
      <c r="BY403" s="207">
        <v>0</v>
      </c>
      <c r="BZ403" s="207">
        <v>0</v>
      </c>
      <c r="CA403" s="208">
        <v>0</v>
      </c>
      <c r="CB403" s="205">
        <v>27.08792163444367</v>
      </c>
      <c r="CC403" s="205">
        <v>85.61248877158528</v>
      </c>
      <c r="CD403" t="s" s="110">
        <v>285</v>
      </c>
      <c r="CE403" s="209">
        <v>-30.8816775215582</v>
      </c>
      <c r="CF403" s="209">
        <v>23.912843026387</v>
      </c>
      <c r="CG403" s="205">
        <v>50.60654984906078</v>
      </c>
      <c r="CH403" s="315">
        <v>2.02505</v>
      </c>
      <c r="CI403" s="211">
        <v>2.227555</v>
      </c>
      <c r="CJ403" s="212">
        <v>2.450310500000001</v>
      </c>
      <c r="CK403" s="212">
        <v>2.695341550000001</v>
      </c>
      <c r="CL403" s="210">
        <v>2.964875705000001</v>
      </c>
      <c r="CM403" s="211">
        <v>12.363132755</v>
      </c>
      <c r="CN403" s="208">
        <v>30.9078318875</v>
      </c>
      <c r="CO403" s="213">
        <v>1.05</v>
      </c>
      <c r="CP403" s="214">
        <v>30.1</v>
      </c>
      <c r="CQ403" s="215">
        <v>-2.8</v>
      </c>
      <c r="CR403" s="214">
        <v>1.5</v>
      </c>
      <c r="CS403" s="215">
        <v>9.800000000000001</v>
      </c>
    </row>
    <row r="404" ht="11.25" customHeight="1">
      <c r="A404" t="s" s="116">
        <v>779</v>
      </c>
      <c r="B404" t="s" s="116">
        <v>780</v>
      </c>
      <c r="C404" t="s" s="227">
        <v>128</v>
      </c>
      <c r="D404" s="218">
        <v>12</v>
      </c>
      <c r="E404" s="219">
        <v>304</v>
      </c>
      <c r="F404" t="s" s="220">
        <v>129</v>
      </c>
      <c r="G404" t="s" s="221">
        <v>129</v>
      </c>
      <c r="H404" s="343">
        <v>28.8</v>
      </c>
      <c r="I404" s="223">
        <v>3.611111111111112</v>
      </c>
      <c r="J404" s="224">
        <v>0.25</v>
      </c>
      <c r="K404" s="224">
        <v>0.26</v>
      </c>
      <c r="L404" s="223">
        <v>4</v>
      </c>
      <c r="M404" s="226">
        <v>43004</v>
      </c>
      <c r="N404" s="226">
        <v>43005</v>
      </c>
      <c r="O404" s="226">
        <v>43007</v>
      </c>
      <c r="P404" t="s" s="227">
        <v>546</v>
      </c>
      <c r="Q404" s="319"/>
      <c r="R404" s="225">
        <v>1.04</v>
      </c>
      <c r="S404" s="228">
        <v>57.77777777777779</v>
      </c>
      <c r="T404" s="229">
        <v>-9.176606048392532</v>
      </c>
      <c r="U404" s="223">
        <v>16</v>
      </c>
      <c r="V404" s="230">
        <v>12</v>
      </c>
      <c r="W404" s="344">
        <v>1.8</v>
      </c>
      <c r="X404" t="s" s="348">
        <v>143</v>
      </c>
      <c r="Y404" s="504">
        <v>4.1</v>
      </c>
      <c r="Z404" s="346">
        <v>1.16</v>
      </c>
      <c r="AA404" t="s" s="349">
        <v>143</v>
      </c>
      <c r="AB404" t="s" s="345">
        <v>143</v>
      </c>
      <c r="AC404" t="s" s="349">
        <v>143</v>
      </c>
      <c r="AD404" t="s" s="348">
        <v>143</v>
      </c>
      <c r="AE404" t="s" s="348">
        <v>143</v>
      </c>
      <c r="AF404" s="237">
        <v>0</v>
      </c>
      <c r="AG404" s="350">
        <v>227</v>
      </c>
      <c r="AH404" t="s" s="348">
        <v>143</v>
      </c>
      <c r="AI404" t="s" s="348">
        <v>143</v>
      </c>
      <c r="AJ404" t="s" s="265">
        <v>143</v>
      </c>
      <c r="AK404" s="242">
        <v>0.5728977514375709</v>
      </c>
      <c r="AL404" s="243">
        <v>4.255319148936176</v>
      </c>
      <c r="AM404" s="243">
        <v>5.272659960939663</v>
      </c>
      <c r="AN404" s="243">
        <v>5.216171888497745</v>
      </c>
      <c r="AO404" s="244">
        <v>9.104891536768678</v>
      </c>
      <c r="AP404" s="241">
        <v>0.98</v>
      </c>
      <c r="AQ404" s="241">
        <v>0.9399999999999999</v>
      </c>
      <c r="AR404" s="241">
        <v>0.89</v>
      </c>
      <c r="AS404" s="241">
        <v>0.84</v>
      </c>
      <c r="AT404" s="245"/>
      <c r="AU404" s="241">
        <v>0.8</v>
      </c>
      <c r="AV404" s="241">
        <v>0.76</v>
      </c>
      <c r="AW404" s="245"/>
      <c r="AX404" s="246">
        <v>0.72</v>
      </c>
      <c r="AY404" s="247">
        <v>0.51</v>
      </c>
      <c r="AZ404" s="248">
        <v>0.48</v>
      </c>
      <c r="BA404" s="248">
        <v>0.4364</v>
      </c>
      <c r="BB404" s="248">
        <v>0.41</v>
      </c>
      <c r="BC404" s="317">
        <v>0.3636</v>
      </c>
      <c r="BD404" s="248">
        <v>0.47</v>
      </c>
      <c r="BE404" s="248">
        <v>0.4378</v>
      </c>
      <c r="BF404" s="248">
        <v>0.4</v>
      </c>
      <c r="BG404" s="248">
        <v>0.3628</v>
      </c>
      <c r="BH404" s="248">
        <v>0.3345</v>
      </c>
      <c r="BI404" s="401">
        <v>0.2</v>
      </c>
      <c r="BJ404" s="246">
        <v>10.3351</v>
      </c>
      <c r="BK404" s="250">
        <v>4.255319148936176</v>
      </c>
      <c r="BL404" s="250">
        <v>5.617977528089879</v>
      </c>
      <c r="BM404" s="250">
        <v>5.952380952380953</v>
      </c>
      <c r="BN404" s="250">
        <v>4.999999999999982</v>
      </c>
      <c r="BO404" s="250">
        <v>5.263157894736836</v>
      </c>
      <c r="BP404" s="250">
        <v>5.555555555555558</v>
      </c>
      <c r="BQ404" s="251">
        <v>41.17647058823528</v>
      </c>
      <c r="BR404" s="252">
        <v>6.25</v>
      </c>
      <c r="BS404" s="252">
        <v>9.990834097158574</v>
      </c>
      <c r="BT404" s="252">
        <v>6.439024390243908</v>
      </c>
      <c r="BU404" s="252">
        <v>12.76127612761275</v>
      </c>
      <c r="BV404" s="252">
        <v>0</v>
      </c>
      <c r="BW404" s="252">
        <v>7.354956601187745</v>
      </c>
      <c r="BX404" s="252">
        <v>9.449999999999999</v>
      </c>
      <c r="BY404" s="252">
        <v>10.25358324145536</v>
      </c>
      <c r="BZ404" s="252">
        <v>8.46038863976084</v>
      </c>
      <c r="CA404" s="253">
        <v>67.25</v>
      </c>
      <c r="CB404" s="250">
        <v>12.4135838097267</v>
      </c>
      <c r="CC404" s="250">
        <v>16.14344146650006</v>
      </c>
      <c r="CD404" t="s" s="116">
        <v>132</v>
      </c>
      <c r="CE404" s="254">
        <v>-7.172717000391144</v>
      </c>
      <c r="CF404" s="254">
        <v>8.827282999608856</v>
      </c>
      <c r="CG404" s="250">
        <v>44.44674348979335</v>
      </c>
      <c r="CH404" s="255">
        <v>1.0094</v>
      </c>
      <c r="CI404" s="256">
        <v>1.039682</v>
      </c>
      <c r="CJ404" s="257">
        <v>1.07087246</v>
      </c>
      <c r="CK404" s="257">
        <v>1.1029986338</v>
      </c>
      <c r="CL404" s="258">
        <v>1.136088592814</v>
      </c>
      <c r="CM404" s="256">
        <v>5.359041686614001</v>
      </c>
      <c r="CN404" s="253">
        <v>18.60778363407639</v>
      </c>
      <c r="CO404" t="s" s="348">
        <v>143</v>
      </c>
      <c r="CP404" t="s" s="345">
        <v>143</v>
      </c>
      <c r="CQ404" s="553">
        <v>-3.8</v>
      </c>
      <c r="CR404" s="351">
        <v>0</v>
      </c>
      <c r="CS404" s="352">
        <v>2.1</v>
      </c>
    </row>
    <row r="405" ht="11.25" customHeight="1">
      <c r="A405" t="s" s="227">
        <v>1599</v>
      </c>
      <c r="B405" t="s" s="116">
        <v>1600</v>
      </c>
      <c r="C405" t="s" s="227">
        <v>259</v>
      </c>
      <c r="D405" s="218">
        <v>5</v>
      </c>
      <c r="E405" s="85">
        <v>754</v>
      </c>
      <c r="F405" t="s" s="220">
        <v>55</v>
      </c>
      <c r="G405" t="s" s="221">
        <v>55</v>
      </c>
      <c r="H405" s="493">
        <v>46.64</v>
      </c>
      <c r="I405" s="223">
        <v>1.097770154373928</v>
      </c>
      <c r="J405" s="224">
        <v>0.124</v>
      </c>
      <c r="K405" s="224">
        <v>0.128</v>
      </c>
      <c r="L405" s="223">
        <v>3.2258064516129</v>
      </c>
      <c r="M405" s="226">
        <v>42803</v>
      </c>
      <c r="N405" s="226">
        <v>42807</v>
      </c>
      <c r="O405" s="226">
        <v>42828</v>
      </c>
      <c r="P405" t="s" s="227">
        <v>201</v>
      </c>
      <c r="Q405" s="664"/>
      <c r="R405" s="225">
        <v>0.512</v>
      </c>
      <c r="S405" s="228">
        <v>22.16450216450216</v>
      </c>
      <c r="T405" s="229">
        <v>54.78812964618791</v>
      </c>
      <c r="U405" s="223">
        <v>20.19047619047619</v>
      </c>
      <c r="V405" s="230">
        <v>12</v>
      </c>
      <c r="W405" s="222">
        <v>2.31</v>
      </c>
      <c r="X405" s="222">
        <v>1.69</v>
      </c>
      <c r="Y405" s="231">
        <v>1.7</v>
      </c>
      <c r="Z405" s="232">
        <v>2.67</v>
      </c>
      <c r="AA405" s="233">
        <v>14.2</v>
      </c>
      <c r="AB405" s="234">
        <v>-41.3</v>
      </c>
      <c r="AC405" s="235">
        <v>16.43</v>
      </c>
      <c r="AD405" s="236">
        <v>18.4</v>
      </c>
      <c r="AE405" s="236">
        <v>11.97</v>
      </c>
      <c r="AF405" s="237">
        <v>14</v>
      </c>
      <c r="AG405" s="238">
        <v>4133</v>
      </c>
      <c r="AH405" s="239">
        <v>0.3</v>
      </c>
      <c r="AI405" s="240">
        <v>0.14</v>
      </c>
      <c r="AJ405" s="241">
        <v>0.3027177401316233</v>
      </c>
      <c r="AK405" s="242">
        <v>0.4886208924311832</v>
      </c>
      <c r="AL405" s="243">
        <v>5.084745762711873</v>
      </c>
      <c r="AM405" s="243">
        <v>7.433707098896636</v>
      </c>
      <c r="AN405" s="243">
        <v>5.570006418421869</v>
      </c>
      <c r="AO405" s="244">
        <v>11.39944383202227</v>
      </c>
      <c r="AP405" s="241">
        <v>0.496</v>
      </c>
      <c r="AQ405" s="241">
        <v>0.472</v>
      </c>
      <c r="AR405" s="241">
        <v>0.44</v>
      </c>
      <c r="AS405" s="241">
        <v>0.4</v>
      </c>
      <c r="AT405" s="245"/>
      <c r="AU405" s="321">
        <v>0.364</v>
      </c>
      <c r="AV405" s="321">
        <v>0.37825</v>
      </c>
      <c r="AW405" s="245"/>
      <c r="AX405" s="246">
        <v>0.383</v>
      </c>
      <c r="AY405" s="247">
        <v>0.32555</v>
      </c>
      <c r="AZ405" s="248">
        <v>0.2681</v>
      </c>
      <c r="BA405" s="248">
        <v>0.21448</v>
      </c>
      <c r="BB405" s="248">
        <v>0.16852</v>
      </c>
      <c r="BC405" s="248">
        <v>0.13788</v>
      </c>
      <c r="BD405" s="248">
        <v>0.13022</v>
      </c>
      <c r="BE405" s="248">
        <v>0.12256</v>
      </c>
      <c r="BF405" s="317">
        <v>0.1149</v>
      </c>
      <c r="BG405" s="317">
        <v>0.1149</v>
      </c>
      <c r="BH405" s="317">
        <v>0.1149</v>
      </c>
      <c r="BI405" s="401">
        <v>0.1149</v>
      </c>
      <c r="BJ405" s="246">
        <v>4.760160000000001</v>
      </c>
      <c r="BK405" s="250">
        <v>5.084745762711873</v>
      </c>
      <c r="BL405" s="250">
        <v>7.272727272727275</v>
      </c>
      <c r="BM405" s="250">
        <v>9.999999999999986</v>
      </c>
      <c r="BN405" s="250">
        <v>9.890109890109899</v>
      </c>
      <c r="BO405" s="250">
        <v>0</v>
      </c>
      <c r="BP405" s="250">
        <v>0</v>
      </c>
      <c r="BQ405" s="251">
        <v>17.64705882352942</v>
      </c>
      <c r="BR405" s="252">
        <v>21.42857142857142</v>
      </c>
      <c r="BS405" s="252">
        <v>25</v>
      </c>
      <c r="BT405" s="252">
        <v>27.27272727272729</v>
      </c>
      <c r="BU405" s="252">
        <v>22.22222222222223</v>
      </c>
      <c r="BV405" s="252">
        <v>5.882352941176472</v>
      </c>
      <c r="BW405" s="252">
        <v>6.25</v>
      </c>
      <c r="BX405" s="252">
        <v>6.666666666666665</v>
      </c>
      <c r="BY405" s="252">
        <v>0</v>
      </c>
      <c r="BZ405" s="252">
        <v>0</v>
      </c>
      <c r="CA405" s="253">
        <v>0</v>
      </c>
      <c r="CB405" s="250">
        <v>9.683363663555442</v>
      </c>
      <c r="CC405" s="250">
        <v>9.183916972710607</v>
      </c>
      <c r="CD405" t="s" s="116">
        <v>137</v>
      </c>
      <c r="CE405" s="254">
        <v>-13.52269961768039</v>
      </c>
      <c r="CF405" s="254">
        <v>6.667776572795796</v>
      </c>
      <c r="CG405" s="250">
        <v>64.56331686210153</v>
      </c>
      <c r="CH405" s="255">
        <v>0.50096</v>
      </c>
      <c r="CI405" s="256">
        <v>0.551056</v>
      </c>
      <c r="CJ405" s="257">
        <v>0.6061616000000001</v>
      </c>
      <c r="CK405" s="257">
        <v>0.6667777600000001</v>
      </c>
      <c r="CL405" s="258">
        <v>0.7334555360000001</v>
      </c>
      <c r="CM405" s="256">
        <v>3.058410896</v>
      </c>
      <c r="CN405" s="253">
        <v>6.557484768439109</v>
      </c>
      <c r="CO405" s="259">
        <v>1.53</v>
      </c>
      <c r="CP405" s="260">
        <v>43.7</v>
      </c>
      <c r="CQ405" s="261">
        <v>-2.8</v>
      </c>
      <c r="CR405" s="260">
        <v>7.4</v>
      </c>
      <c r="CS405" s="261">
        <v>13</v>
      </c>
    </row>
    <row r="406" ht="11.25" customHeight="1">
      <c r="A406" t="s" s="227">
        <v>781</v>
      </c>
      <c r="B406" t="s" s="116">
        <v>782</v>
      </c>
      <c r="C406" t="s" s="116">
        <v>313</v>
      </c>
      <c r="D406" s="218">
        <v>13</v>
      </c>
      <c r="E406" s="219">
        <v>265</v>
      </c>
      <c r="F406" t="s" s="220">
        <v>129</v>
      </c>
      <c r="G406" t="s" s="221">
        <v>129</v>
      </c>
      <c r="H406" s="493">
        <v>133.17</v>
      </c>
      <c r="I406" s="223">
        <v>1.261545393106556</v>
      </c>
      <c r="J406" s="224">
        <v>0.39</v>
      </c>
      <c r="K406" s="224">
        <v>0.42</v>
      </c>
      <c r="L406" s="223">
        <v>7.692307692307687</v>
      </c>
      <c r="M406" s="323">
        <v>42723</v>
      </c>
      <c r="N406" s="323">
        <v>42725</v>
      </c>
      <c r="O406" s="323">
        <v>42746</v>
      </c>
      <c r="P406" t="s" s="227">
        <v>783</v>
      </c>
      <c r="Q406" s="316"/>
      <c r="R406" s="225">
        <v>1.68</v>
      </c>
      <c r="S406" s="228">
        <v>41.89526184538654</v>
      </c>
      <c r="T406" s="229">
        <v>133.3742512513584</v>
      </c>
      <c r="U406" s="223">
        <v>33.20947630922693</v>
      </c>
      <c r="V406" s="230">
        <v>9</v>
      </c>
      <c r="W406" s="222">
        <v>4.01</v>
      </c>
      <c r="X406" s="222">
        <v>5.53</v>
      </c>
      <c r="Y406" s="231">
        <v>2.41</v>
      </c>
      <c r="Z406" s="232">
        <v>3.69</v>
      </c>
      <c r="AA406" s="233">
        <v>11.5</v>
      </c>
      <c r="AB406" s="234">
        <v>8.5</v>
      </c>
      <c r="AC406" s="235">
        <v>6.12</v>
      </c>
      <c r="AD406" s="236">
        <v>6.7</v>
      </c>
      <c r="AE406" s="236">
        <v>6</v>
      </c>
      <c r="AF406" s="237">
        <v>3</v>
      </c>
      <c r="AG406" s="238">
        <v>2480</v>
      </c>
      <c r="AH406" s="239">
        <v>20.2</v>
      </c>
      <c r="AI406" s="240">
        <v>0</v>
      </c>
      <c r="AJ406" s="241">
        <v>4.129170454677016</v>
      </c>
      <c r="AK406" s="242">
        <v>1.543529616172299</v>
      </c>
      <c r="AL406" s="243">
        <v>8.333333333333348</v>
      </c>
      <c r="AM406" s="243">
        <v>34.58031530218211</v>
      </c>
      <c r="AN406" s="243">
        <v>27.66544204633601</v>
      </c>
      <c r="AO406" s="244">
        <v>17.92349285460539</v>
      </c>
      <c r="AP406" s="241">
        <v>1.56</v>
      </c>
      <c r="AQ406" s="241">
        <v>1.44</v>
      </c>
      <c r="AR406" s="241">
        <v>1.28</v>
      </c>
      <c r="AS406" s="241">
        <v>0.64</v>
      </c>
      <c r="AT406" t="s" s="266">
        <v>112</v>
      </c>
      <c r="AU406" s="241">
        <v>0.52</v>
      </c>
      <c r="AV406" s="241">
        <v>0.46</v>
      </c>
      <c r="AW406" s="245"/>
      <c r="AX406" s="246">
        <v>0.43</v>
      </c>
      <c r="AY406" s="247">
        <v>0.39</v>
      </c>
      <c r="AZ406" s="248">
        <v>0.37</v>
      </c>
      <c r="BA406" s="248">
        <v>0.34</v>
      </c>
      <c r="BB406" s="248">
        <v>0.3</v>
      </c>
      <c r="BC406" s="248">
        <v>0.25</v>
      </c>
      <c r="BD406" s="317">
        <v>0</v>
      </c>
      <c r="BE406" s="317">
        <v>0</v>
      </c>
      <c r="BF406" s="317">
        <v>0</v>
      </c>
      <c r="BG406" s="317">
        <v>0</v>
      </c>
      <c r="BH406" s="317">
        <v>0</v>
      </c>
      <c r="BI406" s="401">
        <v>0</v>
      </c>
      <c r="BJ406" s="246">
        <v>7.98</v>
      </c>
      <c r="BK406" s="250">
        <v>8.333333333333348</v>
      </c>
      <c r="BL406" s="250">
        <v>12.5</v>
      </c>
      <c r="BM406" s="250">
        <v>100</v>
      </c>
      <c r="BN406" s="250">
        <v>23.07692307692308</v>
      </c>
      <c r="BO406" s="250">
        <v>13.04347826086956</v>
      </c>
      <c r="BP406" s="250">
        <v>6.976744186046524</v>
      </c>
      <c r="BQ406" s="251">
        <v>10.25641025641024</v>
      </c>
      <c r="BR406" s="252">
        <v>5.405405405405417</v>
      </c>
      <c r="BS406" s="252">
        <v>8.823529411764696</v>
      </c>
      <c r="BT406" s="252">
        <v>13.33333333333335</v>
      </c>
      <c r="BU406" s="252">
        <v>20</v>
      </c>
      <c r="BV406" s="252">
        <v>0</v>
      </c>
      <c r="BW406" s="252">
        <v>0</v>
      </c>
      <c r="BX406" s="252">
        <v>0</v>
      </c>
      <c r="BY406" s="252">
        <v>0</v>
      </c>
      <c r="BZ406" s="252">
        <v>0</v>
      </c>
      <c r="CA406" s="253">
        <v>0</v>
      </c>
      <c r="CB406" s="250">
        <v>13.04406807435801</v>
      </c>
      <c r="CC406" s="250">
        <v>22.84806570901683</v>
      </c>
      <c r="CD406" t="s" s="116">
        <v>157</v>
      </c>
      <c r="CE406" s="254">
        <v>-4.282488869784366</v>
      </c>
      <c r="CF406" s="254">
        <v>28.92698743944256</v>
      </c>
      <c r="CG406" s="250">
        <v>64.66234669735917</v>
      </c>
      <c r="CH406" s="255">
        <v>1.6926</v>
      </c>
      <c r="CI406" s="256">
        <v>1.79618712</v>
      </c>
      <c r="CJ406" s="257">
        <v>1.9039583472</v>
      </c>
      <c r="CK406" s="257">
        <v>2.018195848032</v>
      </c>
      <c r="CL406" s="258">
        <v>2.13928759891392</v>
      </c>
      <c r="CM406" s="256">
        <v>9.55022891414592</v>
      </c>
      <c r="CN406" s="253">
        <v>7.171456720091553</v>
      </c>
      <c r="CO406" s="259">
        <v>0.76</v>
      </c>
      <c r="CP406" s="260">
        <v>29.5</v>
      </c>
      <c r="CQ406" s="261">
        <v>-7</v>
      </c>
      <c r="CR406" s="260">
        <v>3.1</v>
      </c>
      <c r="CS406" s="261">
        <v>1.3</v>
      </c>
    </row>
    <row r="407" ht="11.25" customHeight="1">
      <c r="A407" t="s" s="146">
        <v>784</v>
      </c>
      <c r="B407" t="s" s="146">
        <v>785</v>
      </c>
      <c r="C407" t="s" s="146">
        <v>313</v>
      </c>
      <c r="D407" s="267">
        <v>20</v>
      </c>
      <c r="E407" s="219">
        <v>158</v>
      </c>
      <c r="F407" t="s" s="151">
        <v>55</v>
      </c>
      <c r="G407" t="s" s="152">
        <v>141</v>
      </c>
      <c r="H407" s="496">
        <v>106.05</v>
      </c>
      <c r="I407" s="269">
        <v>2.942008486562942</v>
      </c>
      <c r="J407" s="379">
        <v>0.75</v>
      </c>
      <c r="K407" s="379">
        <v>0.78</v>
      </c>
      <c r="L407" s="269">
        <v>4</v>
      </c>
      <c r="M407" s="272">
        <v>42956</v>
      </c>
      <c r="N407" s="272">
        <v>42958</v>
      </c>
      <c r="O407" s="272">
        <v>42979</v>
      </c>
      <c r="P407" t="s" s="273">
        <v>147</v>
      </c>
      <c r="Q407" s="441"/>
      <c r="R407" s="271">
        <v>3.12</v>
      </c>
      <c r="S407" s="275">
        <v>65.68421052631579</v>
      </c>
      <c r="T407" s="276">
        <v>31.02082330817066</v>
      </c>
      <c r="U407" s="269">
        <v>22.32631578947368</v>
      </c>
      <c r="V407" s="277">
        <v>4</v>
      </c>
      <c r="W407" s="268">
        <v>4.75</v>
      </c>
      <c r="X407" s="268">
        <v>3.03</v>
      </c>
      <c r="Y407" s="278">
        <v>1.65</v>
      </c>
      <c r="Z407" s="279">
        <v>1.73</v>
      </c>
      <c r="AA407" s="280">
        <v>7.8</v>
      </c>
      <c r="AB407" s="281">
        <v>-11.5</v>
      </c>
      <c r="AC407" s="282">
        <v>5.18</v>
      </c>
      <c r="AD407" s="283">
        <v>4.7</v>
      </c>
      <c r="AE407" s="283">
        <v>7.35</v>
      </c>
      <c r="AF407" s="284">
        <v>17</v>
      </c>
      <c r="AG407" s="285">
        <v>12096</v>
      </c>
      <c r="AH407" s="286">
        <v>1.4</v>
      </c>
      <c r="AI407" s="287">
        <v>0.75</v>
      </c>
      <c r="AJ407" s="288">
        <v>1.929508855605948</v>
      </c>
      <c r="AK407" s="289">
        <v>0.9206917678221562</v>
      </c>
      <c r="AL407" s="290">
        <v>8.396946564885477</v>
      </c>
      <c r="AM407" s="290">
        <v>8.884289039832405</v>
      </c>
      <c r="AN407" s="290">
        <v>9.068691621347957</v>
      </c>
      <c r="AO407" s="291">
        <v>9.84986717411347</v>
      </c>
      <c r="AP407" s="288">
        <v>2.84</v>
      </c>
      <c r="AQ407" s="288">
        <v>2.62</v>
      </c>
      <c r="AR407" s="288">
        <v>2.44</v>
      </c>
      <c r="AS407" s="288">
        <v>2.2</v>
      </c>
      <c r="AT407" s="292"/>
      <c r="AU407" s="288">
        <v>2</v>
      </c>
      <c r="AV407" s="288">
        <v>1.84</v>
      </c>
      <c r="AW407" s="292"/>
      <c r="AX407" s="293">
        <v>1.55</v>
      </c>
      <c r="AY407" s="294">
        <v>1.37</v>
      </c>
      <c r="AZ407" s="295">
        <v>1.26</v>
      </c>
      <c r="BA407" s="295">
        <v>1.18</v>
      </c>
      <c r="BB407" s="295">
        <v>1.11</v>
      </c>
      <c r="BC407" s="295">
        <v>1.06</v>
      </c>
      <c r="BD407" s="295">
        <v>0.98</v>
      </c>
      <c r="BE407" s="295">
        <v>0.89</v>
      </c>
      <c r="BF407" s="295">
        <v>0.72</v>
      </c>
      <c r="BG407" s="426">
        <v>0.64</v>
      </c>
      <c r="BH407" s="295">
        <v>0.63</v>
      </c>
      <c r="BI407" s="296">
        <v>0.59</v>
      </c>
      <c r="BJ407" s="293">
        <v>25.92</v>
      </c>
      <c r="BK407" s="297">
        <v>8.396946564885477</v>
      </c>
      <c r="BL407" s="297">
        <v>7.377049180327866</v>
      </c>
      <c r="BM407" s="297">
        <v>10.90909090909089</v>
      </c>
      <c r="BN407" s="297">
        <v>10</v>
      </c>
      <c r="BO407" s="297">
        <v>8.695652173913038</v>
      </c>
      <c r="BP407" s="297">
        <v>18.70967741935483</v>
      </c>
      <c r="BQ407" s="298">
        <v>13.13868613138684</v>
      </c>
      <c r="BR407" s="299">
        <v>8.730158730158744</v>
      </c>
      <c r="BS407" s="299">
        <v>6.779661016949157</v>
      </c>
      <c r="BT407" s="299">
        <v>6.306306306306286</v>
      </c>
      <c r="BU407" s="299">
        <v>4.716981132075482</v>
      </c>
      <c r="BV407" s="299">
        <v>8.163265306122458</v>
      </c>
      <c r="BW407" s="299">
        <v>10.1123595505618</v>
      </c>
      <c r="BX407" s="299">
        <v>23.61111111111111</v>
      </c>
      <c r="BY407" s="299">
        <v>12.5</v>
      </c>
      <c r="BZ407" s="299">
        <v>1.587301587301582</v>
      </c>
      <c r="CA407" s="300">
        <v>6.779661016949157</v>
      </c>
      <c r="CB407" s="297">
        <v>9.794935772734986</v>
      </c>
      <c r="CC407" s="297">
        <v>5.009119703143737</v>
      </c>
      <c r="CD407" t="s" s="146">
        <v>157</v>
      </c>
      <c r="CE407" s="301">
        <v>-10.31561568156278</v>
      </c>
      <c r="CF407" s="301">
        <v>12.0107001079109</v>
      </c>
      <c r="CG407" s="297">
        <v>68.1713124548782</v>
      </c>
      <c r="CH407" s="302">
        <v>2.8684</v>
      </c>
      <c r="CI407" s="303">
        <v>3.01698312</v>
      </c>
      <c r="CJ407" s="304">
        <v>3.238731379319999</v>
      </c>
      <c r="CK407" s="304">
        <v>3.476778135700019</v>
      </c>
      <c r="CL407" s="305">
        <v>3.73232132867397</v>
      </c>
      <c r="CM407" s="303">
        <v>16.33321396369399</v>
      </c>
      <c r="CN407" s="300">
        <v>15.40142759424233</v>
      </c>
      <c r="CO407" s="306">
        <v>0.62</v>
      </c>
      <c r="CP407" s="307">
        <v>4.2</v>
      </c>
      <c r="CQ407" s="308">
        <v>-26.2</v>
      </c>
      <c r="CR407" s="307">
        <v>-0.4</v>
      </c>
      <c r="CS407" s="308">
        <v>-13.8</v>
      </c>
    </row>
    <row r="408" ht="11.25" customHeight="1">
      <c r="A408" t="s" s="110">
        <v>1601</v>
      </c>
      <c r="B408" t="s" s="110">
        <v>1602</v>
      </c>
      <c r="C408" t="s" s="173">
        <v>1284</v>
      </c>
      <c r="D408" s="174">
        <v>7</v>
      </c>
      <c r="E408" s="85">
        <v>549</v>
      </c>
      <c r="F408" t="s" s="118">
        <v>129</v>
      </c>
      <c r="G408" t="s" s="113">
        <v>129</v>
      </c>
      <c r="H408" s="495">
        <v>74.14</v>
      </c>
      <c r="I408" s="177">
        <v>2.077151335311572</v>
      </c>
      <c r="J408" s="311">
        <v>0.375</v>
      </c>
      <c r="K408" s="311">
        <v>0.385</v>
      </c>
      <c r="L408" s="177">
        <v>2.666666666666662</v>
      </c>
      <c r="M408" s="179">
        <v>42957</v>
      </c>
      <c r="N408" s="179">
        <v>42961</v>
      </c>
      <c r="O408" s="179">
        <v>42979</v>
      </c>
      <c r="P408" t="s" s="173">
        <v>147</v>
      </c>
      <c r="Q408" t="s" s="173">
        <v>131</v>
      </c>
      <c r="R408" s="180">
        <v>1.54</v>
      </c>
      <c r="S408" s="181">
        <v>51.50501672240802</v>
      </c>
      <c r="T408" s="182">
        <v>101.6566836487218</v>
      </c>
      <c r="U408" s="177">
        <v>24.79598662207358</v>
      </c>
      <c r="V408" s="183">
        <v>12</v>
      </c>
      <c r="W408" s="176">
        <v>2.99</v>
      </c>
      <c r="X408" s="176">
        <v>1.6</v>
      </c>
      <c r="Y408" s="184">
        <v>3.61</v>
      </c>
      <c r="Z408" s="185">
        <v>3.69</v>
      </c>
      <c r="AA408" s="186">
        <v>15.6</v>
      </c>
      <c r="AB408" s="187">
        <v>14.5</v>
      </c>
      <c r="AC408" s="188">
        <v>8.81</v>
      </c>
      <c r="AD408" s="189">
        <v>5.2</v>
      </c>
      <c r="AE408" s="189">
        <v>15.5</v>
      </c>
      <c r="AF408" s="190">
        <v>5</v>
      </c>
      <c r="AG408" s="191">
        <v>3578</v>
      </c>
      <c r="AH408" s="192">
        <v>4.5</v>
      </c>
      <c r="AI408" s="193">
        <v>1.3</v>
      </c>
      <c r="AJ408" s="194">
        <v>5.307829856473852</v>
      </c>
      <c r="AK408" t="s" s="338">
        <v>143</v>
      </c>
      <c r="AL408" s="196">
        <v>12.75720164609053</v>
      </c>
      <c r="AM408" s="196">
        <v>12.00531982406137</v>
      </c>
      <c r="AN408" s="196">
        <v>27.60071525366403</v>
      </c>
      <c r="AO408" t="s" s="338">
        <v>143</v>
      </c>
      <c r="AP408" s="194">
        <v>1.37</v>
      </c>
      <c r="AQ408" s="194">
        <v>1.215</v>
      </c>
      <c r="AR408" s="194">
        <v>1.095</v>
      </c>
      <c r="AS408" s="194">
        <v>0.975</v>
      </c>
      <c r="AT408" s="199"/>
      <c r="AU408" s="194">
        <v>0.87</v>
      </c>
      <c r="AV408" s="194">
        <v>0.405</v>
      </c>
      <c r="AW408" s="199"/>
      <c r="AX408" s="398">
        <v>0</v>
      </c>
      <c r="AY408" s="370">
        <v>0</v>
      </c>
      <c r="AZ408" s="203">
        <v>0</v>
      </c>
      <c r="BA408" s="203">
        <v>0</v>
      </c>
      <c r="BB408" s="203">
        <v>0</v>
      </c>
      <c r="BC408" s="203">
        <v>0</v>
      </c>
      <c r="BD408" s="203">
        <v>0</v>
      </c>
      <c r="BE408" s="203">
        <v>0</v>
      </c>
      <c r="BF408" s="203">
        <v>0</v>
      </c>
      <c r="BG408" s="203">
        <v>0</v>
      </c>
      <c r="BH408" s="203">
        <v>0</v>
      </c>
      <c r="BI408" s="204">
        <v>0</v>
      </c>
      <c r="BJ408" s="200">
        <v>5.93</v>
      </c>
      <c r="BK408" s="205">
        <v>12.75720164609053</v>
      </c>
      <c r="BL408" s="205">
        <v>10.95890410958904</v>
      </c>
      <c r="BM408" s="205">
        <v>12.30769230769231</v>
      </c>
      <c r="BN408" s="205">
        <v>12.06896551724137</v>
      </c>
      <c r="BO408" s="205">
        <v>114.8148148148148</v>
      </c>
      <c r="BP408" s="205">
        <v>0</v>
      </c>
      <c r="BQ408" s="206">
        <v>0</v>
      </c>
      <c r="BR408" s="207">
        <v>0</v>
      </c>
      <c r="BS408" s="207">
        <v>0</v>
      </c>
      <c r="BT408" s="207">
        <v>0</v>
      </c>
      <c r="BU408" s="207">
        <v>0</v>
      </c>
      <c r="BV408" s="207">
        <v>0</v>
      </c>
      <c r="BW408" s="207">
        <v>0</v>
      </c>
      <c r="BX408" s="207">
        <v>0</v>
      </c>
      <c r="BY408" s="207">
        <v>0</v>
      </c>
      <c r="BZ408" s="207">
        <v>0</v>
      </c>
      <c r="CA408" s="208">
        <v>0</v>
      </c>
      <c r="CB408" s="205">
        <v>9.582798729142826</v>
      </c>
      <c r="CC408" s="205">
        <v>26.79037816462793</v>
      </c>
      <c r="CD408" t="s" s="110">
        <v>178</v>
      </c>
      <c r="CE408" s="209">
        <v>4.881879966902027</v>
      </c>
      <c r="CF408" s="209">
        <v>29.6778665889756</v>
      </c>
      <c r="CG408" s="205">
        <v>60.70963236345658</v>
      </c>
      <c r="CH408" s="315">
        <v>1.507</v>
      </c>
      <c r="CI408" s="211">
        <v>1.6397667</v>
      </c>
      <c r="CJ408" s="212">
        <v>1.803743370000001</v>
      </c>
      <c r="CK408" s="212">
        <v>1.984117707000001</v>
      </c>
      <c r="CL408" s="210">
        <v>2.182529477700001</v>
      </c>
      <c r="CM408" s="211">
        <v>9.117157254700004</v>
      </c>
      <c r="CN408" s="208">
        <v>12.29721777002968</v>
      </c>
      <c r="CO408" s="213">
        <v>0.87</v>
      </c>
      <c r="CP408" s="214">
        <v>11.4</v>
      </c>
      <c r="CQ408" s="215">
        <v>-19</v>
      </c>
      <c r="CR408" s="214">
        <v>-0.4</v>
      </c>
      <c r="CS408" s="215">
        <v>-9.300000000000001</v>
      </c>
    </row>
    <row r="409" ht="11.25" customHeight="1">
      <c r="A409" t="s" s="227">
        <v>316</v>
      </c>
      <c r="B409" t="s" s="116">
        <v>317</v>
      </c>
      <c r="C409" t="s" s="116">
        <v>140</v>
      </c>
      <c r="D409" s="218">
        <v>27</v>
      </c>
      <c r="E409" s="219">
        <v>98</v>
      </c>
      <c r="F409" t="s" s="220">
        <v>55</v>
      </c>
      <c r="G409" t="s" s="221">
        <v>129</v>
      </c>
      <c r="H409" s="222">
        <v>110.13</v>
      </c>
      <c r="I409" s="223">
        <v>1.125942068464542</v>
      </c>
      <c r="J409" s="318">
        <v>0.28</v>
      </c>
      <c r="K409" s="318">
        <v>0.31</v>
      </c>
      <c r="L409" s="223">
        <v>10.7142857142857</v>
      </c>
      <c r="M409" s="226">
        <v>42794</v>
      </c>
      <c r="N409" s="226">
        <v>42796</v>
      </c>
      <c r="O409" s="226">
        <v>42811</v>
      </c>
      <c r="P409" t="s" s="227">
        <v>318</v>
      </c>
      <c r="Q409" t="s" s="227">
        <v>187</v>
      </c>
      <c r="R409" s="225">
        <v>1.24</v>
      </c>
      <c r="S409" s="228">
        <v>39.49044585987261</v>
      </c>
      <c r="T409" s="229">
        <v>259.2625142428965</v>
      </c>
      <c r="U409" s="223">
        <v>35.07324840764331</v>
      </c>
      <c r="V409" s="230">
        <v>6</v>
      </c>
      <c r="W409" s="222">
        <v>3.14</v>
      </c>
      <c r="X409" s="222">
        <v>2.92</v>
      </c>
      <c r="Y409" s="231">
        <v>5.97</v>
      </c>
      <c r="Z409" s="232">
        <v>8.279999999999999</v>
      </c>
      <c r="AA409" s="233">
        <v>24.7</v>
      </c>
      <c r="AB409" s="234">
        <v>0.6</v>
      </c>
      <c r="AC409" s="235">
        <v>8.02</v>
      </c>
      <c r="AD409" s="236">
        <v>12.5</v>
      </c>
      <c r="AE409" s="236">
        <v>12</v>
      </c>
      <c r="AF409" s="237">
        <v>10</v>
      </c>
      <c r="AG409" s="238">
        <v>8546</v>
      </c>
      <c r="AH409" s="239">
        <v>0.5</v>
      </c>
      <c r="AI409" s="240">
        <v>0.05</v>
      </c>
      <c r="AJ409" s="241">
        <v>1.733829470291292</v>
      </c>
      <c r="AK409" s="242">
        <v>1.226275586320947</v>
      </c>
      <c r="AL409" s="243">
        <v>12</v>
      </c>
      <c r="AM409" s="243">
        <v>15.33604481120374</v>
      </c>
      <c r="AN409" s="243">
        <v>21.67286837864115</v>
      </c>
      <c r="AO409" s="244">
        <v>17.67373388200915</v>
      </c>
      <c r="AP409" s="241">
        <v>1.12</v>
      </c>
      <c r="AQ409" s="241">
        <v>1</v>
      </c>
      <c r="AR409" s="241">
        <v>0.88</v>
      </c>
      <c r="AS409" s="241">
        <v>0.73</v>
      </c>
      <c r="AT409" s="245"/>
      <c r="AU409" s="241">
        <v>0.46</v>
      </c>
      <c r="AV409" s="241">
        <v>0.42</v>
      </c>
      <c r="AW409" s="245"/>
      <c r="AX409" s="246">
        <v>0.38</v>
      </c>
      <c r="AY409" s="247">
        <v>0.34</v>
      </c>
      <c r="AZ409" s="248">
        <v>0.3</v>
      </c>
      <c r="BA409" s="248">
        <v>0.26</v>
      </c>
      <c r="BB409" s="248">
        <v>0.22</v>
      </c>
      <c r="BC409" s="248">
        <v>0.18</v>
      </c>
      <c r="BD409" s="248">
        <v>0.16</v>
      </c>
      <c r="BE409" s="317">
        <v>0.14</v>
      </c>
      <c r="BF409" s="248">
        <v>0.14</v>
      </c>
      <c r="BG409" s="248">
        <v>0.12</v>
      </c>
      <c r="BH409" s="248">
        <v>0.1</v>
      </c>
      <c r="BI409" s="249">
        <v>0.08</v>
      </c>
      <c r="BJ409" s="246">
        <v>7.03</v>
      </c>
      <c r="BK409" s="250">
        <v>12</v>
      </c>
      <c r="BL409" s="250">
        <v>13.63636363636365</v>
      </c>
      <c r="BM409" s="250">
        <v>20.54794520547944</v>
      </c>
      <c r="BN409" s="250">
        <v>58.69565217391304</v>
      </c>
      <c r="BO409" s="250">
        <v>9.523809523809534</v>
      </c>
      <c r="BP409" s="250">
        <v>10.52631578947367</v>
      </c>
      <c r="BQ409" s="251">
        <v>11.76470588235294</v>
      </c>
      <c r="BR409" s="252">
        <v>13.33333333333335</v>
      </c>
      <c r="BS409" s="252">
        <v>15.38461538461537</v>
      </c>
      <c r="BT409" s="252">
        <v>18.18181818181819</v>
      </c>
      <c r="BU409" s="252">
        <v>22.22222222222223</v>
      </c>
      <c r="BV409" s="252">
        <v>12.5</v>
      </c>
      <c r="BW409" s="252">
        <v>14.28571428571428</v>
      </c>
      <c r="BX409" s="252">
        <v>0</v>
      </c>
      <c r="BY409" s="252">
        <v>16.66666666666667</v>
      </c>
      <c r="BZ409" s="252">
        <v>20</v>
      </c>
      <c r="CA409" s="253">
        <v>25</v>
      </c>
      <c r="CB409" s="250">
        <v>17.30995072269191</v>
      </c>
      <c r="CC409" s="250">
        <v>11.74598098778676</v>
      </c>
      <c r="CD409" t="s" s="116">
        <v>178</v>
      </c>
      <c r="CE409" s="254">
        <v>-12.27443796053762</v>
      </c>
      <c r="CF409" s="254">
        <v>22.79881044710569</v>
      </c>
      <c r="CG409" s="250">
        <v>69.65363057324839</v>
      </c>
      <c r="CH409" s="255">
        <v>1.12672</v>
      </c>
      <c r="CI409" s="256">
        <v>1.217082944</v>
      </c>
      <c r="CJ409" s="257">
        <v>1.3387912384</v>
      </c>
      <c r="CK409" s="257">
        <v>1.472670362240</v>
      </c>
      <c r="CL409" s="258">
        <v>1.619937398464</v>
      </c>
      <c r="CM409" s="256">
        <v>6.775201943104001</v>
      </c>
      <c r="CN409" s="253">
        <v>6.152003943615728</v>
      </c>
      <c r="CO409" s="259">
        <v>0.75</v>
      </c>
      <c r="CP409" s="260">
        <v>37.9</v>
      </c>
      <c r="CQ409" s="261">
        <v>-0.8</v>
      </c>
      <c r="CR409" s="260">
        <v>6.6</v>
      </c>
      <c r="CS409" s="261">
        <v>10.5</v>
      </c>
    </row>
    <row r="410" ht="11.25" customHeight="1">
      <c r="A410" t="s" s="227">
        <v>786</v>
      </c>
      <c r="B410" t="s" s="116">
        <v>787</v>
      </c>
      <c r="C410" t="s" s="116">
        <v>594</v>
      </c>
      <c r="D410" s="218">
        <v>14</v>
      </c>
      <c r="E410" s="219">
        <v>237</v>
      </c>
      <c r="F410" t="s" s="220">
        <v>129</v>
      </c>
      <c r="G410" t="s" s="221">
        <v>129</v>
      </c>
      <c r="H410" s="493">
        <v>106.39</v>
      </c>
      <c r="I410" s="223">
        <v>0.8647429269668203</v>
      </c>
      <c r="J410" s="224">
        <v>0.22</v>
      </c>
      <c r="K410" s="224">
        <v>0.23</v>
      </c>
      <c r="L410" s="223">
        <v>4.545454545454541</v>
      </c>
      <c r="M410" s="226">
        <v>42774</v>
      </c>
      <c r="N410" s="226">
        <v>42776</v>
      </c>
      <c r="O410" s="226">
        <v>42790</v>
      </c>
      <c r="P410" t="s" s="227">
        <v>788</v>
      </c>
      <c r="Q410" s="325"/>
      <c r="R410" s="225">
        <v>0.92</v>
      </c>
      <c r="S410" s="228">
        <v>24.53333333333333</v>
      </c>
      <c r="T410" s="229">
        <v>223.3112203205839</v>
      </c>
      <c r="U410" s="223">
        <v>28.37066666666667</v>
      </c>
      <c r="V410" s="230">
        <v>12</v>
      </c>
      <c r="W410" s="222">
        <v>3.75</v>
      </c>
      <c r="X410" s="222">
        <v>2.23</v>
      </c>
      <c r="Y410" s="231">
        <v>1.67</v>
      </c>
      <c r="Z410" s="232">
        <v>8.289999999999999</v>
      </c>
      <c r="AA410" s="233">
        <v>31.2</v>
      </c>
      <c r="AB410" s="234">
        <v>4.1</v>
      </c>
      <c r="AC410" s="235">
        <v>18.91</v>
      </c>
      <c r="AD410" s="236">
        <v>12.6</v>
      </c>
      <c r="AE410" s="236">
        <v>12.69</v>
      </c>
      <c r="AF410" s="237">
        <v>30</v>
      </c>
      <c r="AG410" s="238">
        <v>11566</v>
      </c>
      <c r="AH410" s="239">
        <v>18.6</v>
      </c>
      <c r="AI410" s="240">
        <v>0.67</v>
      </c>
      <c r="AJ410" s="241">
        <v>0.8805830122430215</v>
      </c>
      <c r="AK410" s="242">
        <v>1.042269041860064</v>
      </c>
      <c r="AL410" s="243">
        <v>4.761904761904767</v>
      </c>
      <c r="AM410" s="243">
        <v>13.61712805724899</v>
      </c>
      <c r="AN410" s="243">
        <v>11.09534595426207</v>
      </c>
      <c r="AO410" s="244">
        <v>10.64537610602057</v>
      </c>
      <c r="AP410" s="241">
        <v>0.88</v>
      </c>
      <c r="AQ410" s="241">
        <v>0.84</v>
      </c>
      <c r="AR410" s="241">
        <v>0.8</v>
      </c>
      <c r="AS410" s="241">
        <v>0.6</v>
      </c>
      <c r="AT410" t="s" s="266">
        <v>112</v>
      </c>
      <c r="AU410" s="241">
        <v>0.5600000000000001</v>
      </c>
      <c r="AV410" s="241">
        <v>0.52</v>
      </c>
      <c r="AW410" s="245"/>
      <c r="AX410" s="246">
        <v>0.48</v>
      </c>
      <c r="AY410" s="247">
        <v>0.44</v>
      </c>
      <c r="AZ410" s="248">
        <v>0.4</v>
      </c>
      <c r="BA410" s="248">
        <v>0.36</v>
      </c>
      <c r="BB410" s="248">
        <v>0.32</v>
      </c>
      <c r="BC410" s="248">
        <v>0.24</v>
      </c>
      <c r="BD410" s="248">
        <v>0.045</v>
      </c>
      <c r="BE410" s="317">
        <v>0</v>
      </c>
      <c r="BF410" s="317">
        <v>0</v>
      </c>
      <c r="BG410" s="317">
        <v>0</v>
      </c>
      <c r="BH410" s="317">
        <v>0.0125</v>
      </c>
      <c r="BI410" s="249">
        <v>0.05</v>
      </c>
      <c r="BJ410" s="246">
        <v>6.5475</v>
      </c>
      <c r="BK410" s="250">
        <v>4.761904761904767</v>
      </c>
      <c r="BL410" s="250">
        <v>4.999999999999982</v>
      </c>
      <c r="BM410" s="250">
        <v>33.33333333333335</v>
      </c>
      <c r="BN410" s="250">
        <v>7.14285714285714</v>
      </c>
      <c r="BO410" s="250">
        <v>7.692307692307709</v>
      </c>
      <c r="BP410" s="250">
        <v>8.333333333333348</v>
      </c>
      <c r="BQ410" s="251">
        <v>9.090909090909083</v>
      </c>
      <c r="BR410" s="252">
        <v>9.999999999999986</v>
      </c>
      <c r="BS410" s="252">
        <v>11.11111111111112</v>
      </c>
      <c r="BT410" s="252">
        <v>12.5</v>
      </c>
      <c r="BU410" s="252">
        <v>33.33333333333335</v>
      </c>
      <c r="BV410" s="252">
        <v>433.3333333333333</v>
      </c>
      <c r="BW410" s="252">
        <v>0</v>
      </c>
      <c r="BX410" s="252">
        <v>0</v>
      </c>
      <c r="BY410" s="252">
        <v>0</v>
      </c>
      <c r="BZ410" s="252">
        <v>0</v>
      </c>
      <c r="CA410" s="253">
        <v>0</v>
      </c>
      <c r="CB410" s="250">
        <v>33.86073077249548</v>
      </c>
      <c r="CC410" s="250">
        <v>100.3518308112304</v>
      </c>
      <c r="CD410" t="s" s="116">
        <v>137</v>
      </c>
      <c r="CE410" s="254">
        <v>-16.41057778543778</v>
      </c>
      <c r="CF410" s="254">
        <v>11.96008888122889</v>
      </c>
      <c r="CG410" s="250">
        <v>71.54327965367966</v>
      </c>
      <c r="CH410" s="255">
        <v>0.9160799999999999</v>
      </c>
      <c r="CI410" s="256">
        <v>1.007688</v>
      </c>
      <c r="CJ410" s="257">
        <v>1.1084568</v>
      </c>
      <c r="CK410" s="257">
        <v>1.21930248</v>
      </c>
      <c r="CL410" s="258">
        <v>1.341232728</v>
      </c>
      <c r="CM410" s="256">
        <v>5.592760008</v>
      </c>
      <c r="CN410" s="253">
        <v>5.256847455587931</v>
      </c>
      <c r="CO410" s="259">
        <v>1.06</v>
      </c>
      <c r="CP410" s="260">
        <v>32.8</v>
      </c>
      <c r="CQ410" s="261">
        <v>-5</v>
      </c>
      <c r="CR410" s="260">
        <v>2.6</v>
      </c>
      <c r="CS410" s="261">
        <v>11.8</v>
      </c>
    </row>
    <row r="411" ht="11.25" customHeight="1">
      <c r="A411" t="s" s="116">
        <v>789</v>
      </c>
      <c r="B411" t="s" s="116">
        <v>790</v>
      </c>
      <c r="C411" t="s" s="116">
        <v>406</v>
      </c>
      <c r="D411" s="218">
        <v>24</v>
      </c>
      <c r="E411" s="219">
        <v>122</v>
      </c>
      <c r="F411" t="s" s="220">
        <v>129</v>
      </c>
      <c r="G411" t="s" s="221">
        <v>129</v>
      </c>
      <c r="H411" s="222">
        <v>54.65</v>
      </c>
      <c r="I411" s="223">
        <v>2.342177493138152</v>
      </c>
      <c r="J411" s="318">
        <v>0.31</v>
      </c>
      <c r="K411" s="318">
        <v>0.32</v>
      </c>
      <c r="L411" s="223">
        <v>3.2258064516129</v>
      </c>
      <c r="M411" s="226">
        <v>42916</v>
      </c>
      <c r="N411" s="226">
        <v>42921</v>
      </c>
      <c r="O411" s="226">
        <v>42935</v>
      </c>
      <c r="P411" t="s" s="227">
        <v>521</v>
      </c>
      <c r="Q411" t="s" s="227">
        <v>791</v>
      </c>
      <c r="R411" s="225">
        <v>1.28</v>
      </c>
      <c r="S411" s="228">
        <v>81.01265822784811</v>
      </c>
      <c r="T411" s="229">
        <v>117.9488191381478</v>
      </c>
      <c r="U411" s="223">
        <v>34.5886075949367</v>
      </c>
      <c r="V411" s="230">
        <v>4</v>
      </c>
      <c r="W411" s="222">
        <v>1.58</v>
      </c>
      <c r="X411" s="222">
        <v>2.3</v>
      </c>
      <c r="Y411" s="231">
        <v>1.79</v>
      </c>
      <c r="Z411" s="232">
        <v>3.09</v>
      </c>
      <c r="AA411" s="233">
        <v>9.199999999999999</v>
      </c>
      <c r="AB411" s="234">
        <v>-21.3</v>
      </c>
      <c r="AC411" s="235">
        <v>11.14</v>
      </c>
      <c r="AD411" s="236">
        <v>-10.9</v>
      </c>
      <c r="AE411" s="236">
        <v>15</v>
      </c>
      <c r="AF411" s="237">
        <v>3</v>
      </c>
      <c r="AG411" s="238">
        <v>3087</v>
      </c>
      <c r="AH411" s="239">
        <v>0.3</v>
      </c>
      <c r="AI411" s="240">
        <v>0</v>
      </c>
      <c r="AJ411" t="s" s="265">
        <v>143</v>
      </c>
      <c r="AK411" s="242">
        <v>0.8990866065118137</v>
      </c>
      <c r="AL411" s="243">
        <v>3.389830508474589</v>
      </c>
      <c r="AM411" s="243">
        <v>7.574974463597406</v>
      </c>
      <c r="AN411" s="243">
        <v>11.12338617639914</v>
      </c>
      <c r="AO411" s="244">
        <v>12.37187396168045</v>
      </c>
      <c r="AP411" s="241">
        <v>1.22</v>
      </c>
      <c r="AQ411" s="241">
        <v>1.18</v>
      </c>
      <c r="AR411" s="241">
        <v>1.08</v>
      </c>
      <c r="AS411" s="241">
        <v>0.98</v>
      </c>
      <c r="AT411" t="s" s="266">
        <v>112</v>
      </c>
      <c r="AU411" s="241">
        <v>0.88</v>
      </c>
      <c r="AV411" s="241">
        <v>0.72</v>
      </c>
      <c r="AW411" s="245"/>
      <c r="AX411" s="246">
        <v>0.6</v>
      </c>
      <c r="AY411" s="247">
        <v>0.54</v>
      </c>
      <c r="AZ411" s="248">
        <v>0.48</v>
      </c>
      <c r="BA411" s="248">
        <v>0.42</v>
      </c>
      <c r="BB411" s="248">
        <v>0.38</v>
      </c>
      <c r="BC411" s="248">
        <v>0.33</v>
      </c>
      <c r="BD411" s="248">
        <v>0.28</v>
      </c>
      <c r="BE411" s="248">
        <v>0.23</v>
      </c>
      <c r="BF411" s="248">
        <v>0.19</v>
      </c>
      <c r="BG411" s="248">
        <v>0.17</v>
      </c>
      <c r="BH411" s="248">
        <v>0.152</v>
      </c>
      <c r="BI411" s="249">
        <v>0.137</v>
      </c>
      <c r="BJ411" s="246">
        <v>9.968999999999999</v>
      </c>
      <c r="BK411" s="250">
        <v>3.389830508474589</v>
      </c>
      <c r="BL411" s="250">
        <v>9.259259259259256</v>
      </c>
      <c r="BM411" s="250">
        <v>10.20408163265307</v>
      </c>
      <c r="BN411" s="250">
        <v>11.36363636363635</v>
      </c>
      <c r="BO411" s="250">
        <v>22.22222222222223</v>
      </c>
      <c r="BP411" s="250">
        <v>20</v>
      </c>
      <c r="BQ411" s="251">
        <v>11.11111111111109</v>
      </c>
      <c r="BR411" s="252">
        <v>12.5</v>
      </c>
      <c r="BS411" s="252">
        <v>14.28571428571428</v>
      </c>
      <c r="BT411" s="252">
        <v>10.52631578947367</v>
      </c>
      <c r="BU411" s="252">
        <v>15.15151515151514</v>
      </c>
      <c r="BV411" s="252">
        <v>17.85714285714286</v>
      </c>
      <c r="BW411" s="252">
        <v>21.73913043478262</v>
      </c>
      <c r="BX411" s="252">
        <v>21.05263157894737</v>
      </c>
      <c r="BY411" s="252">
        <v>11.76470588235294</v>
      </c>
      <c r="BZ411" s="252">
        <v>11.8421052631579</v>
      </c>
      <c r="CA411" s="253">
        <v>10.94890510948905</v>
      </c>
      <c r="CB411" s="250">
        <v>13.83637102646662</v>
      </c>
      <c r="CC411" s="250">
        <v>5.012354237736517</v>
      </c>
      <c r="CD411" t="s" s="116">
        <v>302</v>
      </c>
      <c r="CE411" s="254">
        <v>-21.12304392539941</v>
      </c>
      <c r="CF411" s="254">
        <v>13.46556366953729</v>
      </c>
      <c r="CG411" s="250">
        <v>60.83517912956396</v>
      </c>
      <c r="CH411" s="255">
        <v>1.2322</v>
      </c>
      <c r="CI411" s="256">
        <v>1.35542</v>
      </c>
      <c r="CJ411" s="257">
        <v>1.490962</v>
      </c>
      <c r="CK411" s="257">
        <v>1.6400582</v>
      </c>
      <c r="CL411" s="258">
        <v>1.80406402</v>
      </c>
      <c r="CM411" s="256">
        <v>7.522704220000001</v>
      </c>
      <c r="CN411" s="253">
        <v>13.76524102470266</v>
      </c>
      <c r="CO411" s="259">
        <v>1.1</v>
      </c>
      <c r="CP411" s="260">
        <v>11.5</v>
      </c>
      <c r="CQ411" s="261">
        <v>-5.4</v>
      </c>
      <c r="CR411" s="260">
        <v>2.2</v>
      </c>
      <c r="CS411" s="261">
        <v>2.5</v>
      </c>
    </row>
    <row r="412" ht="11.25" customHeight="1">
      <c r="A412" t="s" s="146">
        <v>319</v>
      </c>
      <c r="B412" t="s" s="146">
        <v>320</v>
      </c>
      <c r="C412" t="s" s="146">
        <v>321</v>
      </c>
      <c r="D412" s="267">
        <v>55</v>
      </c>
      <c r="E412" s="219">
        <v>12</v>
      </c>
      <c r="F412" t="s" s="151">
        <v>55</v>
      </c>
      <c r="G412" t="s" s="152">
        <v>55</v>
      </c>
      <c r="H412" s="268">
        <v>139.41</v>
      </c>
      <c r="I412" s="269">
        <v>2.410157090596083</v>
      </c>
      <c r="J412" s="270">
        <v>0.8</v>
      </c>
      <c r="K412" s="270">
        <v>0.84</v>
      </c>
      <c r="L412" s="271">
        <v>4.999999999999982</v>
      </c>
      <c r="M412" s="272">
        <v>42881</v>
      </c>
      <c r="N412" s="272">
        <v>42885</v>
      </c>
      <c r="O412" s="272">
        <v>42899</v>
      </c>
      <c r="P412" t="s" s="273">
        <v>322</v>
      </c>
      <c r="Q412" s="274"/>
      <c r="R412" s="271">
        <v>3.36</v>
      </c>
      <c r="S412" s="275">
        <v>58.33333333333334</v>
      </c>
      <c r="T412" s="276">
        <v>136.9625497837158</v>
      </c>
      <c r="U412" s="269">
        <v>24.203125</v>
      </c>
      <c r="V412" s="277">
        <v>12</v>
      </c>
      <c r="W412" s="268">
        <v>5.76</v>
      </c>
      <c r="X412" s="268">
        <v>3.48</v>
      </c>
      <c r="Y412" s="278">
        <v>5.03</v>
      </c>
      <c r="Z412" s="279">
        <v>5.22</v>
      </c>
      <c r="AA412" s="280">
        <v>23.1</v>
      </c>
      <c r="AB412" s="281">
        <v>8.300000000000001</v>
      </c>
      <c r="AC412" s="282">
        <v>7.86</v>
      </c>
      <c r="AD412" s="283">
        <v>11.2</v>
      </c>
      <c r="AE412" s="283">
        <v>6.97</v>
      </c>
      <c r="AF412" s="284">
        <v>23</v>
      </c>
      <c r="AG412" s="285">
        <v>374256</v>
      </c>
      <c r="AH412" s="286">
        <v>0.1</v>
      </c>
      <c r="AI412" s="287">
        <v>0.48</v>
      </c>
      <c r="AJ412" s="288">
        <v>0.6215212118309713</v>
      </c>
      <c r="AK412" s="289">
        <v>0.86686869760956</v>
      </c>
      <c r="AL412" s="290">
        <v>6.779661016949134</v>
      </c>
      <c r="AM412" s="290">
        <v>6.742391798827341</v>
      </c>
      <c r="AN412" s="290">
        <v>6.961037572506878</v>
      </c>
      <c r="AO412" s="291">
        <v>8.030094513393248</v>
      </c>
      <c r="AP412" s="288">
        <v>3.15</v>
      </c>
      <c r="AQ412" s="288">
        <v>2.95</v>
      </c>
      <c r="AR412" s="288">
        <v>2.76</v>
      </c>
      <c r="AS412" s="288">
        <v>2.59</v>
      </c>
      <c r="AT412" s="292"/>
      <c r="AU412" s="288">
        <v>2.4</v>
      </c>
      <c r="AV412" s="288">
        <v>2.25</v>
      </c>
      <c r="AW412" s="292"/>
      <c r="AX412" s="293">
        <v>2.11</v>
      </c>
      <c r="AY412" s="294">
        <v>1.93</v>
      </c>
      <c r="AZ412" s="295">
        <v>1.795</v>
      </c>
      <c r="BA412" s="295">
        <v>1.62</v>
      </c>
      <c r="BB412" s="295">
        <v>1.455</v>
      </c>
      <c r="BC412" s="295">
        <v>1.275</v>
      </c>
      <c r="BD412" s="295">
        <v>1.095</v>
      </c>
      <c r="BE412" s="295">
        <v>0.925</v>
      </c>
      <c r="BF412" s="295">
        <v>0.795</v>
      </c>
      <c r="BG412" s="295">
        <v>0.7</v>
      </c>
      <c r="BH412" s="295">
        <v>0.62</v>
      </c>
      <c r="BI412" s="296">
        <v>0.545</v>
      </c>
      <c r="BJ412" s="293">
        <v>30.965</v>
      </c>
      <c r="BK412" s="297">
        <v>6.779661016949134</v>
      </c>
      <c r="BL412" s="297">
        <v>6.884057971014501</v>
      </c>
      <c r="BM412" s="297">
        <v>6.563706563706551</v>
      </c>
      <c r="BN412" s="297">
        <v>7.916666666666661</v>
      </c>
      <c r="BO412" s="297">
        <v>6.666666666666665</v>
      </c>
      <c r="BP412" s="297">
        <v>6.635071090047395</v>
      </c>
      <c r="BQ412" s="298">
        <v>9.32642487046631</v>
      </c>
      <c r="BR412" s="299">
        <v>7.520891364902504</v>
      </c>
      <c r="BS412" s="299">
        <v>10.80246913580245</v>
      </c>
      <c r="BT412" s="299">
        <v>11.34020618556701</v>
      </c>
      <c r="BU412" s="299">
        <v>14.11764705882355</v>
      </c>
      <c r="BV412" s="299">
        <v>16.43835616438356</v>
      </c>
      <c r="BW412" s="299">
        <v>18.37837837837837</v>
      </c>
      <c r="BX412" s="299">
        <v>16.35220125786163</v>
      </c>
      <c r="BY412" s="299">
        <v>13.57142857142859</v>
      </c>
      <c r="BZ412" s="299">
        <v>12.9032258064516</v>
      </c>
      <c r="CA412" s="300">
        <v>13.76146788990824</v>
      </c>
      <c r="CB412" s="297">
        <v>10.93873686229557</v>
      </c>
      <c r="CC412" s="297">
        <v>3.888205819305299</v>
      </c>
      <c r="CD412" t="s" s="146">
        <v>188</v>
      </c>
      <c r="CE412" s="301">
        <v>-14.83193033689704</v>
      </c>
      <c r="CF412" s="301">
        <v>9.371194663102962</v>
      </c>
      <c r="CG412" s="297">
        <v>71.26794661750496</v>
      </c>
      <c r="CH412" s="302">
        <v>3.41145</v>
      </c>
      <c r="CI412" s="303">
        <v>3.67958997</v>
      </c>
      <c r="CJ412" s="304">
        <v>3.936057390909</v>
      </c>
      <c r="CK412" s="304">
        <v>4.210400591055357</v>
      </c>
      <c r="CL412" s="305">
        <v>4.503865512251917</v>
      </c>
      <c r="CM412" s="303">
        <v>19.74136346421627</v>
      </c>
      <c r="CN412" s="300">
        <v>14.16065093193908</v>
      </c>
      <c r="CO412" s="306">
        <v>0.8100000000000001</v>
      </c>
      <c r="CP412" s="307">
        <v>27.5</v>
      </c>
      <c r="CQ412" s="308">
        <v>-3.4</v>
      </c>
      <c r="CR412" s="309">
        <v>3.6</v>
      </c>
      <c r="CS412" s="310">
        <v>8.699999999999999</v>
      </c>
    </row>
    <row r="413" ht="11.25" customHeight="1">
      <c r="A413" t="s" s="173">
        <v>1603</v>
      </c>
      <c r="B413" t="s" s="110">
        <v>1604</v>
      </c>
      <c r="C413" t="s" s="173">
        <v>301</v>
      </c>
      <c r="D413" s="174">
        <v>6</v>
      </c>
      <c r="E413" s="85">
        <v>605</v>
      </c>
      <c r="F413" t="s" s="118">
        <v>141</v>
      </c>
      <c r="G413" t="s" s="113">
        <v>141</v>
      </c>
      <c r="H413" s="495">
        <v>41.39</v>
      </c>
      <c r="I413" s="177">
        <v>2.416042522348393</v>
      </c>
      <c r="J413" s="423">
        <v>0.240838</v>
      </c>
      <c r="K413" s="311">
        <v>0.25</v>
      </c>
      <c r="L413" s="177">
        <v>3.804216942509075</v>
      </c>
      <c r="M413" s="322">
        <v>42716</v>
      </c>
      <c r="N413" s="322">
        <v>42718</v>
      </c>
      <c r="O413" s="322">
        <v>42741</v>
      </c>
      <c r="P413" t="s" s="173">
        <v>710</v>
      </c>
      <c r="Q413" t="s" s="665">
        <v>1605</v>
      </c>
      <c r="R413" s="180">
        <v>1</v>
      </c>
      <c r="S413" t="s" s="548">
        <v>143</v>
      </c>
      <c r="T413" t="s" s="542">
        <v>143</v>
      </c>
      <c r="U413" t="s" s="338">
        <v>143</v>
      </c>
      <c r="V413" s="183">
        <v>9</v>
      </c>
      <c r="W413" s="176">
        <v>-1.6</v>
      </c>
      <c r="X413" t="s" s="369">
        <v>143</v>
      </c>
      <c r="Y413" s="184">
        <v>0.74</v>
      </c>
      <c r="Z413" s="185">
        <v>1.96</v>
      </c>
      <c r="AA413" t="s" s="513">
        <v>143</v>
      </c>
      <c r="AB413" s="647">
        <v>-186</v>
      </c>
      <c r="AC413" s="188">
        <v>13.57</v>
      </c>
      <c r="AD413" s="189">
        <v>-23.9</v>
      </c>
      <c r="AE413" s="189">
        <v>12.7</v>
      </c>
      <c r="AF413" s="190">
        <v>20</v>
      </c>
      <c r="AG413" s="191">
        <v>38716</v>
      </c>
      <c r="AH413" s="192">
        <v>0.3</v>
      </c>
      <c r="AI413" s="193">
        <v>0.72</v>
      </c>
      <c r="AJ413" t="s" s="338">
        <v>143</v>
      </c>
      <c r="AK413" s="195">
        <v>1.261258281918369</v>
      </c>
      <c r="AL413" s="196">
        <v>6.289296087989604</v>
      </c>
      <c r="AM413" s="196">
        <v>10.2822911009733</v>
      </c>
      <c r="AN413" s="196">
        <v>11.36739725748719</v>
      </c>
      <c r="AO413" s="197">
        <v>9.012743401135426</v>
      </c>
      <c r="AP413" s="194">
        <v>0.884818</v>
      </c>
      <c r="AQ413" s="194">
        <v>0.832462</v>
      </c>
      <c r="AR413" s="194">
        <v>0.732985</v>
      </c>
      <c r="AS413" s="194">
        <v>0.659685</v>
      </c>
      <c r="AT413" s="199"/>
      <c r="AU413" s="194">
        <v>0.5497380000000001</v>
      </c>
      <c r="AV413" s="198">
        <v>0.5164920000000001</v>
      </c>
      <c r="AW413" s="199"/>
      <c r="AX413" s="398">
        <v>0.52</v>
      </c>
      <c r="AY413" s="370">
        <v>0.52</v>
      </c>
      <c r="AZ413" s="202">
        <v>0.52</v>
      </c>
      <c r="BA413" s="202">
        <v>0.44</v>
      </c>
      <c r="BB413" s="202">
        <v>0.37332</v>
      </c>
      <c r="BC413" s="202">
        <v>0.33332</v>
      </c>
      <c r="BD413" s="202">
        <v>0.3</v>
      </c>
      <c r="BE413" s="202">
        <v>0.24</v>
      </c>
      <c r="BF413" s="202">
        <v>0.22</v>
      </c>
      <c r="BG413" s="202">
        <v>0.20668</v>
      </c>
      <c r="BH413" s="202">
        <v>1.8668</v>
      </c>
      <c r="BI413" s="314">
        <v>1.6668</v>
      </c>
      <c r="BJ413" s="200">
        <v>11.3831</v>
      </c>
      <c r="BK413" s="205">
        <v>6.289296087989604</v>
      </c>
      <c r="BL413" s="205">
        <v>13.57149191320424</v>
      </c>
      <c r="BM413" s="205">
        <v>11.11136375694461</v>
      </c>
      <c r="BN413" s="205">
        <v>19.99989085709919</v>
      </c>
      <c r="BO413" s="205">
        <v>6.436885760089206</v>
      </c>
      <c r="BP413" s="205">
        <v>0</v>
      </c>
      <c r="BQ413" s="206">
        <v>0</v>
      </c>
      <c r="BR413" s="207">
        <v>0</v>
      </c>
      <c r="BS413" s="207">
        <v>18.18181818181819</v>
      </c>
      <c r="BT413" s="207">
        <v>17.86135219114968</v>
      </c>
      <c r="BU413" s="207">
        <v>12.00048001920075</v>
      </c>
      <c r="BV413" s="207">
        <v>11.10666666666667</v>
      </c>
      <c r="BW413" s="207">
        <v>25</v>
      </c>
      <c r="BX413" s="207">
        <v>9.090909090909083</v>
      </c>
      <c r="BY413" s="207">
        <v>6.444745500290305</v>
      </c>
      <c r="BZ413" s="207">
        <v>0</v>
      </c>
      <c r="CA413" s="208">
        <v>11.99904007679384</v>
      </c>
      <c r="CB413" s="205">
        <v>9.946702358950317</v>
      </c>
      <c r="CC413" s="205">
        <v>7.343814513362976</v>
      </c>
      <c r="CD413" t="s" s="110">
        <v>302</v>
      </c>
      <c r="CE413" t="s" s="552">
        <v>143</v>
      </c>
      <c r="CF413" s="209">
        <v>13.78343977983558</v>
      </c>
      <c r="CG413" s="205">
        <v>52.37647939529221</v>
      </c>
      <c r="CH413" s="315">
        <v>0.89366618</v>
      </c>
      <c r="CI413" s="211">
        <v>0.9830327980000001</v>
      </c>
      <c r="CJ413" s="212">
        <v>1.0813360778</v>
      </c>
      <c r="CK413" s="212">
        <v>1.189469685580</v>
      </c>
      <c r="CL413" s="210">
        <v>1.308416654138001</v>
      </c>
      <c r="CM413" s="211">
        <v>5.455921395518001</v>
      </c>
      <c r="CN413" s="208">
        <v>13.18173809016188</v>
      </c>
      <c r="CO413" s="213">
        <v>0.86</v>
      </c>
      <c r="CP413" s="214">
        <v>12.7</v>
      </c>
      <c r="CQ413" s="215">
        <v>-10.4</v>
      </c>
      <c r="CR413" s="214">
        <v>2.7</v>
      </c>
      <c r="CS413" s="215">
        <v>-0.1</v>
      </c>
    </row>
    <row r="414" ht="11.25" customHeight="1">
      <c r="A414" t="s" s="227">
        <v>1606</v>
      </c>
      <c r="B414" t="s" s="116">
        <v>1607</v>
      </c>
      <c r="C414" t="s" s="227">
        <v>1608</v>
      </c>
      <c r="D414" s="218">
        <v>5</v>
      </c>
      <c r="E414" s="85">
        <v>797</v>
      </c>
      <c r="F414" t="s" s="220">
        <v>129</v>
      </c>
      <c r="G414" t="s" s="221">
        <v>129</v>
      </c>
      <c r="H414" s="493">
        <v>75.20999999999999</v>
      </c>
      <c r="I414" s="223">
        <v>0.5318441696582902</v>
      </c>
      <c r="J414" s="224">
        <v>0.09</v>
      </c>
      <c r="K414" s="224">
        <v>0.1</v>
      </c>
      <c r="L414" s="223">
        <v>11.11111111111112</v>
      </c>
      <c r="M414" s="226">
        <v>43020</v>
      </c>
      <c r="N414" s="226">
        <v>43021</v>
      </c>
      <c r="O414" s="226">
        <v>43035</v>
      </c>
      <c r="P414" t="s" s="227">
        <v>240</v>
      </c>
      <c r="Q414" s="617"/>
      <c r="R414" s="225">
        <v>0.4</v>
      </c>
      <c r="S414" s="228">
        <v>15.56420233463035</v>
      </c>
      <c r="T414" s="229">
        <v>100.7986647399551</v>
      </c>
      <c r="U414" s="223">
        <v>29.26459143968872</v>
      </c>
      <c r="V414" s="230">
        <v>9</v>
      </c>
      <c r="W414" s="222">
        <v>2.57</v>
      </c>
      <c r="X414" s="222">
        <v>1.95</v>
      </c>
      <c r="Y414" s="231">
        <v>1.58</v>
      </c>
      <c r="Z414" s="232">
        <v>3.1</v>
      </c>
      <c r="AA414" s="233">
        <v>14.8</v>
      </c>
      <c r="AB414" s="234">
        <v>25.5</v>
      </c>
      <c r="AC414" s="235">
        <v>-10.03</v>
      </c>
      <c r="AD414" s="236">
        <v>-16.4</v>
      </c>
      <c r="AE414" s="236">
        <v>15</v>
      </c>
      <c r="AF414" s="237">
        <v>1</v>
      </c>
      <c r="AG414" s="238">
        <v>746</v>
      </c>
      <c r="AH414" s="239">
        <v>4.8</v>
      </c>
      <c r="AI414" s="240">
        <v>0</v>
      </c>
      <c r="AJ414" t="s" s="265">
        <v>143</v>
      </c>
      <c r="AK414" t="s" s="265">
        <v>143</v>
      </c>
      <c r="AL414" s="243">
        <v>8.196721311475418</v>
      </c>
      <c r="AM414" s="243">
        <v>63.86425412012917</v>
      </c>
      <c r="AN414" t="s" s="265">
        <v>143</v>
      </c>
      <c r="AO414" t="s" s="265">
        <v>143</v>
      </c>
      <c r="AP414" s="241">
        <v>0.33</v>
      </c>
      <c r="AQ414" s="241">
        <v>0.305</v>
      </c>
      <c r="AR414" s="321">
        <v>0.3</v>
      </c>
      <c r="AS414" s="241">
        <v>0.075</v>
      </c>
      <c r="AT414" s="245"/>
      <c r="AU414" s="321">
        <v>0</v>
      </c>
      <c r="AV414" s="321">
        <v>0</v>
      </c>
      <c r="AW414" s="245"/>
      <c r="AX414" s="583">
        <v>0</v>
      </c>
      <c r="AY414" s="394">
        <v>0</v>
      </c>
      <c r="AZ414" s="317">
        <v>0.22</v>
      </c>
      <c r="BA414" s="248">
        <v>0.11</v>
      </c>
      <c r="BB414" s="317">
        <v>0</v>
      </c>
      <c r="BC414" s="317">
        <v>0</v>
      </c>
      <c r="BD414" s="317">
        <v>0</v>
      </c>
      <c r="BE414" s="317">
        <v>0</v>
      </c>
      <c r="BF414" s="317">
        <v>0</v>
      </c>
      <c r="BG414" s="317">
        <v>0</v>
      </c>
      <c r="BH414" s="317">
        <v>0</v>
      </c>
      <c r="BI414" s="401">
        <v>0</v>
      </c>
      <c r="BJ414" s="246">
        <v>1.34</v>
      </c>
      <c r="BK414" s="250">
        <v>8.196721311475418</v>
      </c>
      <c r="BL414" s="250">
        <v>1.666666666666661</v>
      </c>
      <c r="BM414" s="250">
        <v>300</v>
      </c>
      <c r="BN414" s="250">
        <v>0</v>
      </c>
      <c r="BO414" s="250">
        <v>0</v>
      </c>
      <c r="BP414" s="250">
        <v>0</v>
      </c>
      <c r="BQ414" s="251">
        <v>0</v>
      </c>
      <c r="BR414" s="252">
        <v>0</v>
      </c>
      <c r="BS414" s="252">
        <v>100</v>
      </c>
      <c r="BT414" s="252">
        <v>0</v>
      </c>
      <c r="BU414" s="252">
        <v>0</v>
      </c>
      <c r="BV414" s="252">
        <v>0</v>
      </c>
      <c r="BW414" s="252">
        <v>0</v>
      </c>
      <c r="BX414" s="252">
        <v>0</v>
      </c>
      <c r="BY414" s="252">
        <v>0</v>
      </c>
      <c r="BZ414" s="252">
        <v>0</v>
      </c>
      <c r="CA414" s="253">
        <v>0</v>
      </c>
      <c r="CB414" s="250">
        <v>24.10961105753777</v>
      </c>
      <c r="CC414" s="250">
        <v>72.83677042746621</v>
      </c>
      <c r="CD414" t="s" s="116">
        <v>302</v>
      </c>
      <c r="CE414" t="s" s="402">
        <v>143</v>
      </c>
      <c r="CF414" t="s" s="402">
        <v>143</v>
      </c>
      <c r="CG414" s="250">
        <v>55.6154812783058</v>
      </c>
      <c r="CH414" s="255">
        <v>0.363</v>
      </c>
      <c r="CI414" s="256">
        <v>0.3666300000000001</v>
      </c>
      <c r="CJ414" s="257">
        <v>0.4032930000000001</v>
      </c>
      <c r="CK414" s="257">
        <v>0.4436223000000002</v>
      </c>
      <c r="CL414" s="258">
        <v>0.4879845300000002</v>
      </c>
      <c r="CM414" s="256">
        <v>2.064529830000001</v>
      </c>
      <c r="CN414" s="253">
        <v>2.745020382927803</v>
      </c>
      <c r="CO414" s="259">
        <v>0.67</v>
      </c>
      <c r="CP414" s="260">
        <v>140.7</v>
      </c>
      <c r="CQ414" s="261">
        <v>-1.3</v>
      </c>
      <c r="CR414" s="260">
        <v>10.1</v>
      </c>
      <c r="CS414" s="261">
        <v>55.6</v>
      </c>
    </row>
    <row r="415" ht="11.25" customHeight="1">
      <c r="A415" t="s" s="227">
        <v>1609</v>
      </c>
      <c r="B415" t="s" s="116">
        <v>1610</v>
      </c>
      <c r="C415" t="s" s="227">
        <v>1611</v>
      </c>
      <c r="D415" s="218">
        <v>7</v>
      </c>
      <c r="E415" s="85">
        <v>518</v>
      </c>
      <c r="F415" t="s" s="220">
        <v>141</v>
      </c>
      <c r="G415" t="s" s="221">
        <v>141</v>
      </c>
      <c r="H415" s="493">
        <v>129.49</v>
      </c>
      <c r="I415" s="223">
        <v>0.5405822843462814</v>
      </c>
      <c r="J415" s="224">
        <v>0.33</v>
      </c>
      <c r="K415" s="224">
        <v>0.35</v>
      </c>
      <c r="L415" s="223">
        <v>6.060606060606055</v>
      </c>
      <c r="M415" s="226">
        <v>42866</v>
      </c>
      <c r="N415" s="226">
        <v>42870</v>
      </c>
      <c r="O415" s="226">
        <v>42901</v>
      </c>
      <c r="P415" t="s" s="227">
        <v>1612</v>
      </c>
      <c r="Q415" t="s" s="227">
        <v>280</v>
      </c>
      <c r="R415" s="225">
        <v>0.7</v>
      </c>
      <c r="S415" s="228">
        <v>10.57401812688822</v>
      </c>
      <c r="T415" s="229">
        <v>30.20125408751535</v>
      </c>
      <c r="U415" s="223">
        <v>19.56042296072508</v>
      </c>
      <c r="V415" s="230">
        <v>12</v>
      </c>
      <c r="W415" s="222">
        <v>6.62</v>
      </c>
      <c r="X415" s="222">
        <v>2.02</v>
      </c>
      <c r="Y415" s="231">
        <v>0.8100000000000001</v>
      </c>
      <c r="Z415" s="232">
        <v>1.95</v>
      </c>
      <c r="AA415" s="233">
        <v>10.6</v>
      </c>
      <c r="AB415" s="396">
        <v>-27.7</v>
      </c>
      <c r="AC415" s="235">
        <v>7.9</v>
      </c>
      <c r="AD415" s="236">
        <v>13.6</v>
      </c>
      <c r="AE415" s="236">
        <v>9.699999999999999</v>
      </c>
      <c r="AF415" s="237">
        <v>8</v>
      </c>
      <c r="AG415" s="238">
        <v>5901</v>
      </c>
      <c r="AH415" s="239">
        <v>0.4</v>
      </c>
      <c r="AI415" s="240">
        <v>0.46</v>
      </c>
      <c r="AJ415" s="241">
        <v>1.203099399304237</v>
      </c>
      <c r="AK415" s="242">
        <v>1.66011177309754</v>
      </c>
      <c r="AL415" s="243">
        <v>14.28571428571428</v>
      </c>
      <c r="AM415" s="243">
        <v>13.30326698854094</v>
      </c>
      <c r="AN415" s="243">
        <v>16.36215183053762</v>
      </c>
      <c r="AO415" s="244">
        <v>9.856054330611785</v>
      </c>
      <c r="AP415" s="241">
        <v>0.64</v>
      </c>
      <c r="AQ415" s="241">
        <v>0.5600000000000001</v>
      </c>
      <c r="AR415" s="241">
        <v>0.48</v>
      </c>
      <c r="AS415" s="241">
        <v>0.44</v>
      </c>
      <c r="AT415" s="245"/>
      <c r="AU415" s="241">
        <v>0.4</v>
      </c>
      <c r="AV415" s="241">
        <v>0.3</v>
      </c>
      <c r="AW415" s="245"/>
      <c r="AX415" s="583">
        <v>0.2</v>
      </c>
      <c r="AY415" s="394">
        <v>0.2</v>
      </c>
      <c r="AZ415" s="248">
        <v>0.75</v>
      </c>
      <c r="BA415" s="248">
        <v>0.6</v>
      </c>
      <c r="BB415" s="248">
        <v>0.25</v>
      </c>
      <c r="BC415" s="317">
        <v>0</v>
      </c>
      <c r="BD415" s="317">
        <v>0</v>
      </c>
      <c r="BE415" s="317">
        <v>0</v>
      </c>
      <c r="BF415" s="317">
        <v>0</v>
      </c>
      <c r="BG415" s="317">
        <v>0</v>
      </c>
      <c r="BH415" s="317">
        <v>0</v>
      </c>
      <c r="BI415" s="401">
        <v>0</v>
      </c>
      <c r="BJ415" s="246">
        <v>4.82</v>
      </c>
      <c r="BK415" s="250">
        <v>14.28571428571428</v>
      </c>
      <c r="BL415" s="250">
        <v>16.66666666666667</v>
      </c>
      <c r="BM415" s="250">
        <v>9.090909090909083</v>
      </c>
      <c r="BN415" s="250">
        <v>9.999999999999986</v>
      </c>
      <c r="BO415" s="250">
        <v>33.33333333333335</v>
      </c>
      <c r="BP415" s="250">
        <v>50</v>
      </c>
      <c r="BQ415" s="251">
        <v>0</v>
      </c>
      <c r="BR415" s="252">
        <v>0</v>
      </c>
      <c r="BS415" s="252">
        <v>25</v>
      </c>
      <c r="BT415" s="252">
        <v>140</v>
      </c>
      <c r="BU415" s="252">
        <v>0</v>
      </c>
      <c r="BV415" s="252">
        <v>0</v>
      </c>
      <c r="BW415" s="252">
        <v>0</v>
      </c>
      <c r="BX415" s="252">
        <v>0</v>
      </c>
      <c r="BY415" s="252">
        <v>0</v>
      </c>
      <c r="BZ415" s="252">
        <v>0</v>
      </c>
      <c r="CA415" s="253">
        <v>0</v>
      </c>
      <c r="CB415" s="250">
        <v>17.55156608097784</v>
      </c>
      <c r="CC415" s="250">
        <v>33.662370444850</v>
      </c>
      <c r="CD415" t="s" s="116">
        <v>137</v>
      </c>
      <c r="CE415" s="254">
        <v>-2.657688845841175</v>
      </c>
      <c r="CF415" s="254">
        <v>16.9027341148839</v>
      </c>
      <c r="CG415" s="250">
        <v>73.28488608684759</v>
      </c>
      <c r="CH415" s="255">
        <v>0.6464</v>
      </c>
      <c r="CI415" s="256">
        <v>0.6974655999999999</v>
      </c>
      <c r="CJ415" s="257">
        <v>0.7651197631999999</v>
      </c>
      <c r="CK415" s="257">
        <v>0.8393363802303998</v>
      </c>
      <c r="CL415" s="258">
        <v>0.9207520091127486</v>
      </c>
      <c r="CM415" s="256">
        <v>3.869073752543148</v>
      </c>
      <c r="CN415" s="253">
        <v>2.98793246779145</v>
      </c>
      <c r="CO415" s="259">
        <v>1.85</v>
      </c>
      <c r="CP415" s="260">
        <v>49.5</v>
      </c>
      <c r="CQ415" s="261">
        <v>-3.9</v>
      </c>
      <c r="CR415" s="260">
        <v>3.9</v>
      </c>
      <c r="CS415" s="261">
        <v>10.1</v>
      </c>
    </row>
    <row r="416" ht="11.25" customHeight="1">
      <c r="A416" t="s" s="227">
        <v>1613</v>
      </c>
      <c r="B416" t="s" s="116">
        <v>1614</v>
      </c>
      <c r="C416" t="s" s="227">
        <v>128</v>
      </c>
      <c r="D416" s="218">
        <v>7</v>
      </c>
      <c r="E416" s="85">
        <v>533</v>
      </c>
      <c r="F416" t="s" s="220">
        <v>55</v>
      </c>
      <c r="G416" t="s" s="221">
        <v>55</v>
      </c>
      <c r="H416" s="493">
        <v>100.61</v>
      </c>
      <c r="I416" s="223">
        <v>2.226418845045224</v>
      </c>
      <c r="J416" s="224">
        <v>0.5</v>
      </c>
      <c r="K416" s="224">
        <v>0.5600000000000001</v>
      </c>
      <c r="L416" s="223">
        <v>12</v>
      </c>
      <c r="M416" s="226">
        <v>42919</v>
      </c>
      <c r="N416" s="226">
        <v>42922</v>
      </c>
      <c r="O416" s="226">
        <v>42947</v>
      </c>
      <c r="P416" t="s" s="227">
        <v>197</v>
      </c>
      <c r="Q416" t="s" s="227">
        <v>131</v>
      </c>
      <c r="R416" s="225">
        <v>2.24</v>
      </c>
      <c r="S416" s="228">
        <v>32.13773314203731</v>
      </c>
      <c r="T416" s="229">
        <v>-0.6029976899256773</v>
      </c>
      <c r="U416" s="223">
        <v>14.43472022955524</v>
      </c>
      <c r="V416" s="230">
        <v>12</v>
      </c>
      <c r="W416" s="222">
        <v>6.97</v>
      </c>
      <c r="X416" s="222">
        <v>1.64</v>
      </c>
      <c r="Y416" s="231">
        <v>5.72</v>
      </c>
      <c r="Z416" s="232">
        <v>1.54</v>
      </c>
      <c r="AA416" s="233">
        <v>12.5</v>
      </c>
      <c r="AB416" s="234">
        <v>4</v>
      </c>
      <c r="AC416" s="235">
        <v>10.58</v>
      </c>
      <c r="AD416" s="236">
        <v>6.8</v>
      </c>
      <c r="AE416" s="236">
        <v>8.81</v>
      </c>
      <c r="AF416" s="237">
        <v>29</v>
      </c>
      <c r="AG416" s="238">
        <v>353939</v>
      </c>
      <c r="AH416" s="239">
        <v>0.1</v>
      </c>
      <c r="AI416" s="240">
        <v>1.26</v>
      </c>
      <c r="AJ416" s="241">
        <v>2.665591000633947</v>
      </c>
      <c r="AK416" s="618">
        <v>5.906242573617116</v>
      </c>
      <c r="AL416" s="243">
        <v>9.523809523809534</v>
      </c>
      <c r="AM416" s="243">
        <v>10.60114886613992</v>
      </c>
      <c r="AN416" s="243">
        <v>18.12601880431084</v>
      </c>
      <c r="AO416" s="244">
        <v>3.068959423590023</v>
      </c>
      <c r="AP416" s="241">
        <v>1.84</v>
      </c>
      <c r="AQ416" s="241">
        <v>1.68</v>
      </c>
      <c r="AR416" s="241">
        <v>1.56</v>
      </c>
      <c r="AS416" s="241">
        <v>1.36</v>
      </c>
      <c r="AT416" s="245"/>
      <c r="AU416" s="241">
        <v>1.15</v>
      </c>
      <c r="AV416" s="241">
        <v>0.8</v>
      </c>
      <c r="AW416" s="245"/>
      <c r="AX416" s="583">
        <v>0.2</v>
      </c>
      <c r="AY416" s="394">
        <v>0.53</v>
      </c>
      <c r="AZ416" s="317">
        <v>1.52</v>
      </c>
      <c r="BA416" s="248">
        <v>1.44</v>
      </c>
      <c r="BB416" s="317">
        <v>1.36</v>
      </c>
      <c r="BC416" s="317">
        <v>1.36</v>
      </c>
      <c r="BD416" s="317">
        <v>1.36</v>
      </c>
      <c r="BE416" s="317">
        <v>1.36</v>
      </c>
      <c r="BF416" s="248">
        <v>1.36</v>
      </c>
      <c r="BG416" s="248">
        <v>1.34</v>
      </c>
      <c r="BH416" s="248">
        <v>1.2333</v>
      </c>
      <c r="BI416" s="249">
        <v>1.06</v>
      </c>
      <c r="BJ416" s="246">
        <v>22.51329999999999</v>
      </c>
      <c r="BK416" s="250">
        <v>9.523809523809534</v>
      </c>
      <c r="BL416" s="250">
        <v>7.692307692307687</v>
      </c>
      <c r="BM416" s="250">
        <v>14.70588235294117</v>
      </c>
      <c r="BN416" s="250">
        <v>18.26086956521742</v>
      </c>
      <c r="BO416" s="250">
        <v>43.75</v>
      </c>
      <c r="BP416" s="250">
        <v>300</v>
      </c>
      <c r="BQ416" s="251">
        <v>0</v>
      </c>
      <c r="BR416" s="252">
        <v>0</v>
      </c>
      <c r="BS416" s="252">
        <v>5.555555555555558</v>
      </c>
      <c r="BT416" s="252">
        <v>5.88235294117645</v>
      </c>
      <c r="BU416" s="252">
        <v>0</v>
      </c>
      <c r="BV416" s="252">
        <v>0</v>
      </c>
      <c r="BW416" s="252">
        <v>0</v>
      </c>
      <c r="BX416" s="252">
        <v>0</v>
      </c>
      <c r="BY416" s="252">
        <v>1.49253731343284</v>
      </c>
      <c r="BZ416" s="252">
        <v>8.651585177977793</v>
      </c>
      <c r="CA416" s="253">
        <v>16.34905660377359</v>
      </c>
      <c r="CB416" s="250">
        <v>25.40376216036423</v>
      </c>
      <c r="CC416" s="250">
        <v>69.47387391100679</v>
      </c>
      <c r="CD416" t="s" s="116">
        <v>132</v>
      </c>
      <c r="CE416" s="254">
        <v>5.917717419800825</v>
      </c>
      <c r="CF416" s="254">
        <v>20.35243764935606</v>
      </c>
      <c r="CG416" s="250">
        <v>75.13413913654053</v>
      </c>
      <c r="CH416" s="255">
        <v>1.9136</v>
      </c>
      <c r="CI416" s="256">
        <v>2.10496</v>
      </c>
      <c r="CJ416" s="257">
        <v>2.290406976</v>
      </c>
      <c r="CK416" s="257">
        <v>2.4921918305856</v>
      </c>
      <c r="CL416" s="258">
        <v>2.711753930860192</v>
      </c>
      <c r="CM416" s="256">
        <v>11.51291273744579</v>
      </c>
      <c r="CN416" s="253">
        <v>11.44310976786184</v>
      </c>
      <c r="CO416" s="259">
        <v>1.21</v>
      </c>
      <c r="CP416" s="260">
        <v>48.7</v>
      </c>
      <c r="CQ416" s="261">
        <v>-1.8</v>
      </c>
      <c r="CR416" s="260">
        <v>6.3</v>
      </c>
      <c r="CS416" s="261">
        <v>11.8</v>
      </c>
    </row>
    <row r="417" ht="11.25" customHeight="1">
      <c r="A417" t="s" s="273">
        <v>1615</v>
      </c>
      <c r="B417" t="s" s="146">
        <v>1616</v>
      </c>
      <c r="C417" t="s" s="273">
        <v>259</v>
      </c>
      <c r="D417" s="267">
        <v>5</v>
      </c>
      <c r="E417" s="85">
        <v>766</v>
      </c>
      <c r="F417" t="s" s="151">
        <v>129</v>
      </c>
      <c r="G417" t="s" s="152">
        <v>129</v>
      </c>
      <c r="H417" s="496">
        <v>113.6</v>
      </c>
      <c r="I417" s="269">
        <v>0.7394366197183099</v>
      </c>
      <c r="J417" s="270">
        <v>0.19</v>
      </c>
      <c r="K417" s="270">
        <v>0.21</v>
      </c>
      <c r="L417" s="269">
        <v>10.52631578947367</v>
      </c>
      <c r="M417" s="272">
        <v>42836</v>
      </c>
      <c r="N417" s="272">
        <v>42838</v>
      </c>
      <c r="O417" s="272">
        <v>42866</v>
      </c>
      <c r="P417" t="s" s="273">
        <v>557</v>
      </c>
      <c r="Q417" s="666"/>
      <c r="R417" s="271">
        <v>0.84</v>
      </c>
      <c r="S417" s="275">
        <v>27.81456953642384</v>
      </c>
      <c r="T417" s="276">
        <v>159.8873362059711</v>
      </c>
      <c r="U417" s="269">
        <v>37.6158940397351</v>
      </c>
      <c r="V417" s="277">
        <v>12</v>
      </c>
      <c r="W417" s="268">
        <v>3.02</v>
      </c>
      <c r="X417" s="268">
        <v>4.7</v>
      </c>
      <c r="Y417" s="278">
        <v>2.96</v>
      </c>
      <c r="Z417" s="279">
        <v>4.04</v>
      </c>
      <c r="AA417" s="280">
        <v>11.6</v>
      </c>
      <c r="AB417" s="418">
        <v>-7</v>
      </c>
      <c r="AC417" s="282">
        <v>11.67</v>
      </c>
      <c r="AD417" s="283">
        <v>1</v>
      </c>
      <c r="AE417" s="283">
        <v>8</v>
      </c>
      <c r="AF417" s="284">
        <v>4</v>
      </c>
      <c r="AG417" s="285">
        <v>1239</v>
      </c>
      <c r="AH417" s="286">
        <v>1.1</v>
      </c>
      <c r="AI417" s="287">
        <v>0.21</v>
      </c>
      <c r="AJ417" t="s" s="368">
        <v>143</v>
      </c>
      <c r="AK417" t="s" s="368">
        <v>143</v>
      </c>
      <c r="AL417" s="290">
        <v>12.12121212121211</v>
      </c>
      <c r="AM417" s="290">
        <v>43.58108704136639</v>
      </c>
      <c r="AN417" t="s" s="368">
        <v>143</v>
      </c>
      <c r="AO417" t="s" s="368">
        <v>143</v>
      </c>
      <c r="AP417" s="288">
        <v>0.74</v>
      </c>
      <c r="AQ417" s="288">
        <v>0.66</v>
      </c>
      <c r="AR417" s="288">
        <v>0.575</v>
      </c>
      <c r="AS417" s="288">
        <v>0.25</v>
      </c>
      <c r="AT417" s="292"/>
      <c r="AU417" s="510">
        <v>0</v>
      </c>
      <c r="AV417" s="510">
        <v>0</v>
      </c>
      <c r="AW417" s="292"/>
      <c r="AX417" s="524">
        <v>0</v>
      </c>
      <c r="AY417" s="403">
        <v>0</v>
      </c>
      <c r="AZ417" s="426">
        <v>0</v>
      </c>
      <c r="BA417" s="426">
        <v>0</v>
      </c>
      <c r="BB417" s="426">
        <v>0</v>
      </c>
      <c r="BC417" s="426">
        <v>0</v>
      </c>
      <c r="BD417" s="426">
        <v>0</v>
      </c>
      <c r="BE417" s="426">
        <v>0</v>
      </c>
      <c r="BF417" s="426">
        <v>0</v>
      </c>
      <c r="BG417" s="426">
        <v>0</v>
      </c>
      <c r="BH417" s="426">
        <v>0</v>
      </c>
      <c r="BI417" s="494">
        <v>0</v>
      </c>
      <c r="BJ417" s="293">
        <v>2.225</v>
      </c>
      <c r="BK417" s="297">
        <v>12.12121212121211</v>
      </c>
      <c r="BL417" s="297">
        <v>14.78260869565218</v>
      </c>
      <c r="BM417" s="297">
        <v>130</v>
      </c>
      <c r="BN417" s="297">
        <v>0</v>
      </c>
      <c r="BO417" s="297">
        <v>0</v>
      </c>
      <c r="BP417" s="297">
        <v>0</v>
      </c>
      <c r="BQ417" s="298">
        <v>0</v>
      </c>
      <c r="BR417" s="299">
        <v>0</v>
      </c>
      <c r="BS417" s="299">
        <v>0</v>
      </c>
      <c r="BT417" s="299">
        <v>0</v>
      </c>
      <c r="BU417" s="299">
        <v>0</v>
      </c>
      <c r="BV417" s="299">
        <v>0</v>
      </c>
      <c r="BW417" s="299">
        <v>0</v>
      </c>
      <c r="BX417" s="299">
        <v>0</v>
      </c>
      <c r="BY417" s="299">
        <v>0</v>
      </c>
      <c r="BZ417" s="299">
        <v>0</v>
      </c>
      <c r="CA417" s="300">
        <v>0</v>
      </c>
      <c r="CB417" s="297">
        <v>9.229636518639074</v>
      </c>
      <c r="CC417" s="297">
        <v>30.50292567319024</v>
      </c>
      <c r="CD417" t="s" s="146">
        <v>137</v>
      </c>
      <c r="CE417" t="s" s="502">
        <v>143</v>
      </c>
      <c r="CF417" t="s" s="502">
        <v>143</v>
      </c>
      <c r="CG417" s="297">
        <v>49.61177190170364</v>
      </c>
      <c r="CH417" s="302">
        <v>0.7474</v>
      </c>
      <c r="CI417" s="303">
        <v>0.82214</v>
      </c>
      <c r="CJ417" s="304">
        <v>0.8879112</v>
      </c>
      <c r="CK417" s="304">
        <v>0.9589440960000001</v>
      </c>
      <c r="CL417" s="305">
        <v>1.035659623680</v>
      </c>
      <c r="CM417" s="303">
        <v>4.452054919680</v>
      </c>
      <c r="CN417" s="300">
        <v>3.919062429295775</v>
      </c>
      <c r="CO417" s="306">
        <v>1.4</v>
      </c>
      <c r="CP417" s="307">
        <v>122.9</v>
      </c>
      <c r="CQ417" s="308">
        <v>9.6</v>
      </c>
      <c r="CR417" s="307">
        <v>20.6</v>
      </c>
      <c r="CS417" s="308">
        <v>51</v>
      </c>
    </row>
    <row r="418" ht="11.25" customHeight="1">
      <c r="A418" t="s" s="110">
        <v>1617</v>
      </c>
      <c r="B418" t="s" s="110">
        <v>1618</v>
      </c>
      <c r="C418" t="s" s="173">
        <v>1619</v>
      </c>
      <c r="D418" s="174">
        <v>6</v>
      </c>
      <c r="E418" s="85">
        <v>614</v>
      </c>
      <c r="F418" t="s" s="118">
        <v>129</v>
      </c>
      <c r="G418" t="s" s="113">
        <v>129</v>
      </c>
      <c r="H418" s="495">
        <v>99.18000000000001</v>
      </c>
      <c r="I418" s="177">
        <v>2.016535591853196</v>
      </c>
      <c r="J418" s="311">
        <v>0.45</v>
      </c>
      <c r="K418" s="311">
        <v>0.5</v>
      </c>
      <c r="L418" s="177">
        <v>11.11111111111112</v>
      </c>
      <c r="M418" s="179">
        <v>42760</v>
      </c>
      <c r="N418" s="179">
        <v>42762</v>
      </c>
      <c r="O418" s="179">
        <v>42781</v>
      </c>
      <c r="P418" t="s" s="173">
        <v>130</v>
      </c>
      <c r="Q418" s="375"/>
      <c r="R418" s="180">
        <v>2</v>
      </c>
      <c r="S418" s="181">
        <v>41.15226337448559</v>
      </c>
      <c r="T418" s="182">
        <v>40.93690033679329</v>
      </c>
      <c r="U418" s="177">
        <v>20.40740740740741</v>
      </c>
      <c r="V418" s="183">
        <v>12</v>
      </c>
      <c r="W418" s="176">
        <v>4.86</v>
      </c>
      <c r="X418" s="176">
        <v>2.38</v>
      </c>
      <c r="Y418" s="184">
        <v>1.22</v>
      </c>
      <c r="Z418" s="185">
        <v>2.19</v>
      </c>
      <c r="AA418" s="186">
        <v>12.7</v>
      </c>
      <c r="AB418" s="647">
        <v>137</v>
      </c>
      <c r="AC418" s="188">
        <v>8.5</v>
      </c>
      <c r="AD418" s="189">
        <v>30.9</v>
      </c>
      <c r="AE418" s="189">
        <v>8.58</v>
      </c>
      <c r="AF418" s="190">
        <v>7</v>
      </c>
      <c r="AG418" s="191">
        <v>1675</v>
      </c>
      <c r="AH418" s="192">
        <v>1.5</v>
      </c>
      <c r="AI418" s="193">
        <v>0</v>
      </c>
      <c r="AJ418" s="194">
        <v>0.4335487949288907</v>
      </c>
      <c r="AK418" t="s" s="338">
        <v>143</v>
      </c>
      <c r="AL418" s="196">
        <v>12.5</v>
      </c>
      <c r="AM418" s="196">
        <v>14.47142425533319</v>
      </c>
      <c r="AN418" s="196">
        <v>13.39665776330272</v>
      </c>
      <c r="AO418" t="s" s="338">
        <v>143</v>
      </c>
      <c r="AP418" s="194">
        <v>1.8</v>
      </c>
      <c r="AQ418" s="194">
        <v>1.6</v>
      </c>
      <c r="AR418" s="194">
        <v>1.4</v>
      </c>
      <c r="AS418" s="194">
        <v>1.2</v>
      </c>
      <c r="AT418" s="199"/>
      <c r="AU418" s="194">
        <v>1</v>
      </c>
      <c r="AV418" s="198">
        <v>0.96</v>
      </c>
      <c r="AW418" s="199"/>
      <c r="AX418" s="398">
        <v>0.96</v>
      </c>
      <c r="AY418" s="370">
        <v>0.96</v>
      </c>
      <c r="AZ418" s="202">
        <v>0.84</v>
      </c>
      <c r="BA418" s="202">
        <v>0.36</v>
      </c>
      <c r="BB418" s="203">
        <v>0</v>
      </c>
      <c r="BC418" s="203">
        <v>0</v>
      </c>
      <c r="BD418" s="203">
        <v>0</v>
      </c>
      <c r="BE418" s="203">
        <v>0</v>
      </c>
      <c r="BF418" s="203">
        <v>0</v>
      </c>
      <c r="BG418" s="203">
        <v>0</v>
      </c>
      <c r="BH418" s="203">
        <v>0</v>
      </c>
      <c r="BI418" s="204">
        <v>0</v>
      </c>
      <c r="BJ418" s="200">
        <v>11.08</v>
      </c>
      <c r="BK418" s="205">
        <v>12.5</v>
      </c>
      <c r="BL418" s="205">
        <v>14.2857142857143</v>
      </c>
      <c r="BM418" s="205">
        <v>16.66666666666667</v>
      </c>
      <c r="BN418" s="205">
        <v>20</v>
      </c>
      <c r="BO418" s="205">
        <v>4.166666666666674</v>
      </c>
      <c r="BP418" s="205">
        <v>0</v>
      </c>
      <c r="BQ418" s="206">
        <v>0</v>
      </c>
      <c r="BR418" s="207">
        <v>14.28571428571428</v>
      </c>
      <c r="BS418" s="207">
        <v>133.3333333333333</v>
      </c>
      <c r="BT418" s="207">
        <v>0</v>
      </c>
      <c r="BU418" s="207">
        <v>0</v>
      </c>
      <c r="BV418" s="207">
        <v>0</v>
      </c>
      <c r="BW418" s="207">
        <v>0</v>
      </c>
      <c r="BX418" s="207">
        <v>0</v>
      </c>
      <c r="BY418" s="207">
        <v>0</v>
      </c>
      <c r="BZ418" s="207">
        <v>0</v>
      </c>
      <c r="CA418" s="208">
        <v>0</v>
      </c>
      <c r="CB418" s="205">
        <v>12.66106442577031</v>
      </c>
      <c r="CC418" s="205">
        <v>30.97644887299646</v>
      </c>
      <c r="CD418" t="s" s="110">
        <v>152</v>
      </c>
      <c r="CE418" s="209">
        <v>-4.99421405225149</v>
      </c>
      <c r="CF418" s="209">
        <v>15.41319335515592</v>
      </c>
      <c r="CG418" s="205">
        <v>67.7540329218107</v>
      </c>
      <c r="CH418" s="315">
        <v>1.98</v>
      </c>
      <c r="CI418" s="211">
        <v>2.1483</v>
      </c>
      <c r="CJ418" s="212">
        <v>2.332624140000001</v>
      </c>
      <c r="CK418" s="212">
        <v>2.532763291212001</v>
      </c>
      <c r="CL418" s="210">
        <v>2.750074381597991</v>
      </c>
      <c r="CM418" s="211">
        <v>11.74376181280999</v>
      </c>
      <c r="CN418" s="208">
        <v>11.84085683888888</v>
      </c>
      <c r="CO418" s="213">
        <v>0.5600000000000001</v>
      </c>
      <c r="CP418" s="214">
        <v>38.9</v>
      </c>
      <c r="CQ418" s="215">
        <v>-9</v>
      </c>
      <c r="CR418" s="214">
        <v>-1.2</v>
      </c>
      <c r="CS418" s="215">
        <v>12.3</v>
      </c>
    </row>
    <row r="419" ht="11.25" customHeight="1">
      <c r="A419" t="s" s="227">
        <v>1620</v>
      </c>
      <c r="B419" t="s" s="116">
        <v>1621</v>
      </c>
      <c r="C419" t="s" s="116">
        <v>599</v>
      </c>
      <c r="D419" s="218">
        <v>6</v>
      </c>
      <c r="E419" s="85">
        <v>684</v>
      </c>
      <c r="F419" t="s" s="220">
        <v>129</v>
      </c>
      <c r="G419" t="s" s="221">
        <v>129</v>
      </c>
      <c r="H419" s="493">
        <v>104.22</v>
      </c>
      <c r="I419" s="223">
        <v>1.381692573402418</v>
      </c>
      <c r="J419" s="224">
        <v>0.33</v>
      </c>
      <c r="K419" s="224">
        <v>0.36</v>
      </c>
      <c r="L419" s="223">
        <v>9.090909090909083</v>
      </c>
      <c r="M419" s="226">
        <v>42986</v>
      </c>
      <c r="N419" s="226">
        <v>42989</v>
      </c>
      <c r="O419" s="226">
        <v>43012</v>
      </c>
      <c r="P419" t="s" s="227">
        <v>325</v>
      </c>
      <c r="Q419" s="316"/>
      <c r="R419" s="225">
        <v>1.44</v>
      </c>
      <c r="S419" s="228">
        <v>28.29076620825147</v>
      </c>
      <c r="T419" s="229">
        <v>55.58445485754751</v>
      </c>
      <c r="U419" s="223">
        <v>20.475442043222</v>
      </c>
      <c r="V419" s="230">
        <v>12</v>
      </c>
      <c r="W419" s="222">
        <v>5.09</v>
      </c>
      <c r="X419" s="222">
        <v>1.56</v>
      </c>
      <c r="Y419" s="231">
        <v>4.3</v>
      </c>
      <c r="Z419" s="232">
        <v>2.66</v>
      </c>
      <c r="AA419" s="233">
        <v>13.1</v>
      </c>
      <c r="AB419" s="234">
        <v>0.9</v>
      </c>
      <c r="AC419" s="235">
        <v>12.89</v>
      </c>
      <c r="AD419" s="236">
        <v>8.1</v>
      </c>
      <c r="AE419" s="236">
        <v>13.15</v>
      </c>
      <c r="AF419" s="237">
        <v>19</v>
      </c>
      <c r="AG419" s="238">
        <v>10835</v>
      </c>
      <c r="AH419" s="239">
        <v>0.5</v>
      </c>
      <c r="AI419" s="240">
        <v>0.65</v>
      </c>
      <c r="AJ419" t="s" s="265">
        <v>143</v>
      </c>
      <c r="AK419" t="s" s="265">
        <v>143</v>
      </c>
      <c r="AL419" s="243">
        <v>3.937007874015741</v>
      </c>
      <c r="AM419" s="243">
        <v>16.26032920568146</v>
      </c>
      <c r="AN419" t="s" s="265">
        <v>143</v>
      </c>
      <c r="AO419" t="s" s="265">
        <v>143</v>
      </c>
      <c r="AP419" s="321">
        <v>1.32</v>
      </c>
      <c r="AQ419" s="241">
        <v>1.27</v>
      </c>
      <c r="AR419" s="241">
        <v>1.055</v>
      </c>
      <c r="AS419" s="241">
        <v>0.84</v>
      </c>
      <c r="AT419" s="245"/>
      <c r="AU419" s="241">
        <v>0.585</v>
      </c>
      <c r="AV419" s="321">
        <v>0</v>
      </c>
      <c r="AW419" s="245"/>
      <c r="AX419" s="583">
        <v>0</v>
      </c>
      <c r="AY419" s="394">
        <v>0</v>
      </c>
      <c r="AZ419" s="317">
        <v>0</v>
      </c>
      <c r="BA419" s="317">
        <v>0</v>
      </c>
      <c r="BB419" s="317">
        <v>0</v>
      </c>
      <c r="BC419" s="317">
        <v>0</v>
      </c>
      <c r="BD419" s="317">
        <v>0</v>
      </c>
      <c r="BE419" s="317">
        <v>0</v>
      </c>
      <c r="BF419" s="317">
        <v>0</v>
      </c>
      <c r="BG419" s="317">
        <v>0</v>
      </c>
      <c r="BH419" s="317">
        <v>0.04</v>
      </c>
      <c r="BI419" s="401">
        <v>0.16</v>
      </c>
      <c r="BJ419" s="246">
        <v>5.27</v>
      </c>
      <c r="BK419" s="250">
        <v>3.937007874015741</v>
      </c>
      <c r="BL419" s="250">
        <v>20.37914691943128</v>
      </c>
      <c r="BM419" s="250">
        <v>25.59523809523809</v>
      </c>
      <c r="BN419" s="250">
        <v>43.58974358974359</v>
      </c>
      <c r="BO419" s="250">
        <v>0</v>
      </c>
      <c r="BP419" s="250">
        <v>0</v>
      </c>
      <c r="BQ419" s="251">
        <v>0</v>
      </c>
      <c r="BR419" s="252">
        <v>0</v>
      </c>
      <c r="BS419" s="252">
        <v>0</v>
      </c>
      <c r="BT419" s="252">
        <v>0</v>
      </c>
      <c r="BU419" s="252">
        <v>0</v>
      </c>
      <c r="BV419" s="252">
        <v>0</v>
      </c>
      <c r="BW419" s="252">
        <v>0</v>
      </c>
      <c r="BX419" s="252">
        <v>0</v>
      </c>
      <c r="BY419" s="252">
        <v>0</v>
      </c>
      <c r="BZ419" s="252">
        <v>0</v>
      </c>
      <c r="CA419" s="253">
        <v>0</v>
      </c>
      <c r="CB419" s="250">
        <v>5.500066851672277</v>
      </c>
      <c r="CC419" s="250">
        <v>12.05801934324855</v>
      </c>
      <c r="CD419" t="s" s="116">
        <v>137</v>
      </c>
      <c r="CE419" t="s" s="402">
        <v>143</v>
      </c>
      <c r="CF419" t="s" s="402">
        <v>143</v>
      </c>
      <c r="CG419" s="250">
        <v>53.9773710831512</v>
      </c>
      <c r="CH419" s="255">
        <v>1.33188</v>
      </c>
      <c r="CI419" s="256">
        <v>1.465068</v>
      </c>
      <c r="CJ419" s="257">
        <v>1.6115748</v>
      </c>
      <c r="CK419" s="257">
        <v>1.77273228</v>
      </c>
      <c r="CL419" s="258">
        <v>1.950005508</v>
      </c>
      <c r="CM419" s="256">
        <v>8.131260588000002</v>
      </c>
      <c r="CN419" s="253">
        <v>7.802015532527348</v>
      </c>
      <c r="CO419" s="259">
        <v>0.86</v>
      </c>
      <c r="CP419" s="260">
        <v>31.8</v>
      </c>
      <c r="CQ419" s="261">
        <v>-4.5</v>
      </c>
      <c r="CR419" s="260">
        <v>-1.1</v>
      </c>
      <c r="CS419" s="261">
        <v>8.1</v>
      </c>
    </row>
    <row r="420" ht="11.25" customHeight="1">
      <c r="A420" t="s" s="227">
        <v>1622</v>
      </c>
      <c r="B420" t="s" s="116">
        <v>1623</v>
      </c>
      <c r="C420" t="s" s="116">
        <v>140</v>
      </c>
      <c r="D420" s="218">
        <v>6</v>
      </c>
      <c r="E420" s="85">
        <v>700</v>
      </c>
      <c r="F420" t="s" s="220">
        <v>129</v>
      </c>
      <c r="G420" t="s" s="221">
        <v>129</v>
      </c>
      <c r="H420" s="493">
        <v>47.33</v>
      </c>
      <c r="I420" s="223">
        <v>2.957954785548278</v>
      </c>
      <c r="J420" s="224">
        <v>0.32</v>
      </c>
      <c r="K420" s="224">
        <v>0.35</v>
      </c>
      <c r="L420" s="223">
        <v>9.375</v>
      </c>
      <c r="M420" s="226">
        <v>43088</v>
      </c>
      <c r="N420" s="226">
        <v>43089</v>
      </c>
      <c r="O420" s="226">
        <v>43105</v>
      </c>
      <c r="P420" t="s" s="227">
        <v>618</v>
      </c>
      <c r="Q420" t="s" s="582">
        <v>1055</v>
      </c>
      <c r="R420" s="225">
        <v>1.4</v>
      </c>
      <c r="S420" s="228">
        <v>85.88957055214725</v>
      </c>
      <c r="T420" s="229">
        <v>139.3727317458622</v>
      </c>
      <c r="U420" s="223">
        <v>29.03680981595092</v>
      </c>
      <c r="V420" s="230">
        <v>12</v>
      </c>
      <c r="W420" s="222">
        <v>1.63</v>
      </c>
      <c r="X420" s="222">
        <v>1.82</v>
      </c>
      <c r="Y420" s="231">
        <v>1.94</v>
      </c>
      <c r="Z420" s="232">
        <v>4.44</v>
      </c>
      <c r="AA420" s="233">
        <v>15.7</v>
      </c>
      <c r="AB420" s="234">
        <v>6</v>
      </c>
      <c r="AC420" s="235">
        <v>11.21</v>
      </c>
      <c r="AD420" s="236">
        <v>25</v>
      </c>
      <c r="AE420" s="236">
        <v>15.9</v>
      </c>
      <c r="AF420" s="237">
        <v>11</v>
      </c>
      <c r="AG420" s="238">
        <v>6501</v>
      </c>
      <c r="AH420" s="239">
        <v>0.1</v>
      </c>
      <c r="AI420" s="240">
        <v>1.84</v>
      </c>
      <c r="AJ420" t="s" s="265">
        <v>143</v>
      </c>
      <c r="AK420" t="s" s="265">
        <v>143</v>
      </c>
      <c r="AL420" s="243">
        <v>7.407407407407396</v>
      </c>
      <c r="AM420" s="243">
        <v>15.13697074641522</v>
      </c>
      <c r="AN420" t="s" s="265">
        <v>143</v>
      </c>
      <c r="AO420" t="s" s="265">
        <v>143</v>
      </c>
      <c r="AP420" s="241">
        <v>1.16</v>
      </c>
      <c r="AQ420" s="241">
        <v>1.08</v>
      </c>
      <c r="AR420" s="241">
        <v>1</v>
      </c>
      <c r="AS420" s="241">
        <v>0.76</v>
      </c>
      <c r="AT420" s="245"/>
      <c r="AU420" s="321">
        <v>0</v>
      </c>
      <c r="AV420" s="321">
        <v>0</v>
      </c>
      <c r="AW420" s="245"/>
      <c r="AX420" s="583">
        <v>0</v>
      </c>
      <c r="AY420" s="394">
        <v>0</v>
      </c>
      <c r="AZ420" s="317">
        <v>0</v>
      </c>
      <c r="BA420" s="317">
        <v>0</v>
      </c>
      <c r="BB420" s="317">
        <v>0</v>
      </c>
      <c r="BC420" s="317">
        <v>0</v>
      </c>
      <c r="BD420" s="317">
        <v>0</v>
      </c>
      <c r="BE420" s="317">
        <v>0</v>
      </c>
      <c r="BF420" s="317">
        <v>0</v>
      </c>
      <c r="BG420" s="317">
        <v>0</v>
      </c>
      <c r="BH420" s="317">
        <v>0</v>
      </c>
      <c r="BI420" s="401">
        <v>0</v>
      </c>
      <c r="BJ420" s="246">
        <v>4</v>
      </c>
      <c r="BK420" s="250">
        <v>7.407407407407396</v>
      </c>
      <c r="BL420" s="250">
        <v>8.000000000000007</v>
      </c>
      <c r="BM420" s="250">
        <v>31.57894736842106</v>
      </c>
      <c r="BN420" s="250">
        <v>0</v>
      </c>
      <c r="BO420" s="250">
        <v>0</v>
      </c>
      <c r="BP420" s="250">
        <v>0</v>
      </c>
      <c r="BQ420" s="251">
        <v>0</v>
      </c>
      <c r="BR420" s="252">
        <v>0</v>
      </c>
      <c r="BS420" s="252">
        <v>0</v>
      </c>
      <c r="BT420" s="252">
        <v>0</v>
      </c>
      <c r="BU420" s="252">
        <v>0</v>
      </c>
      <c r="BV420" s="252">
        <v>0</v>
      </c>
      <c r="BW420" s="252">
        <v>0</v>
      </c>
      <c r="BX420" s="252">
        <v>0</v>
      </c>
      <c r="BY420" s="252">
        <v>0</v>
      </c>
      <c r="BZ420" s="252">
        <v>0</v>
      </c>
      <c r="CA420" s="253">
        <v>0</v>
      </c>
      <c r="CB420" s="250">
        <v>2.763903222107557</v>
      </c>
      <c r="CC420" s="250">
        <v>7.616676224446477</v>
      </c>
      <c r="CD420" t="s" s="116">
        <v>137</v>
      </c>
      <c r="CE420" t="s" s="402">
        <v>143</v>
      </c>
      <c r="CF420" t="s" s="402">
        <v>143</v>
      </c>
      <c r="CG420" s="250">
        <v>48.78051727794766</v>
      </c>
      <c r="CH420" s="255">
        <v>1.2296</v>
      </c>
      <c r="CI420" s="256">
        <v>1.35256</v>
      </c>
      <c r="CJ420" s="257">
        <v>1.487816</v>
      </c>
      <c r="CK420" s="257">
        <v>1.6365976</v>
      </c>
      <c r="CL420" s="258">
        <v>1.800257360000001</v>
      </c>
      <c r="CM420" s="256">
        <v>7.506830960000001</v>
      </c>
      <c r="CN420" s="253">
        <v>15.86061897316713</v>
      </c>
      <c r="CO420" s="259">
        <v>1.1</v>
      </c>
      <c r="CP420" s="260">
        <v>24</v>
      </c>
      <c r="CQ420" s="261">
        <v>-2.7</v>
      </c>
      <c r="CR420" s="260">
        <v>2</v>
      </c>
      <c r="CS420" s="261">
        <v>7</v>
      </c>
    </row>
    <row r="421" ht="11.25" customHeight="1">
      <c r="A421" t="s" s="227">
        <v>792</v>
      </c>
      <c r="B421" t="s" s="116">
        <v>793</v>
      </c>
      <c r="C421" t="s" s="116">
        <v>313</v>
      </c>
      <c r="D421" s="218">
        <v>13</v>
      </c>
      <c r="E421" s="219">
        <v>281</v>
      </c>
      <c r="F421" t="s" s="220">
        <v>55</v>
      </c>
      <c r="G421" t="s" s="221">
        <v>55</v>
      </c>
      <c r="H421" s="493">
        <v>62.53</v>
      </c>
      <c r="I421" s="223">
        <v>3.454341915880378</v>
      </c>
      <c r="J421" s="224">
        <v>0.52</v>
      </c>
      <c r="K421" s="224">
        <v>0.54</v>
      </c>
      <c r="L421" s="223">
        <v>3.846153846153855</v>
      </c>
      <c r="M421" s="226">
        <v>42977</v>
      </c>
      <c r="N421" s="226">
        <v>42979</v>
      </c>
      <c r="O421" s="226">
        <v>42993</v>
      </c>
      <c r="P421" t="s" s="227">
        <v>182</v>
      </c>
      <c r="Q421" s="576"/>
      <c r="R421" s="225">
        <v>2.16</v>
      </c>
      <c r="S421" s="228">
        <v>97.29729729729729</v>
      </c>
      <c r="T421" s="229">
        <v>285.8045945620466</v>
      </c>
      <c r="U421" s="223">
        <v>28.16666666666666</v>
      </c>
      <c r="V421" s="230">
        <v>12</v>
      </c>
      <c r="W421" s="222">
        <v>2.22</v>
      </c>
      <c r="X421" s="222">
        <v>4.6</v>
      </c>
      <c r="Y421" s="231">
        <v>1.7</v>
      </c>
      <c r="Z421" s="232">
        <v>11.89</v>
      </c>
      <c r="AA421" s="233">
        <v>39.5</v>
      </c>
      <c r="AB421" s="234">
        <v>13.7</v>
      </c>
      <c r="AC421" s="235">
        <v>6.49</v>
      </c>
      <c r="AD421" s="236">
        <v>-3.8</v>
      </c>
      <c r="AE421" s="236">
        <v>6.13</v>
      </c>
      <c r="AF421" s="237">
        <v>22</v>
      </c>
      <c r="AG421" s="238">
        <v>21685</v>
      </c>
      <c r="AH421" s="239">
        <v>19.8</v>
      </c>
      <c r="AI421" s="240">
        <v>4.5</v>
      </c>
      <c r="AJ421" t="s" s="265">
        <v>143</v>
      </c>
      <c r="AK421" s="242">
        <v>0.6815414664223637</v>
      </c>
      <c r="AL421" s="243">
        <v>3.030303030303028</v>
      </c>
      <c r="AM421" s="243">
        <v>4.260360145884445</v>
      </c>
      <c r="AN421" s="243">
        <v>4.08370407216625</v>
      </c>
      <c r="AO421" s="244">
        <v>5.991864432846561</v>
      </c>
      <c r="AP421" s="241">
        <v>2.04</v>
      </c>
      <c r="AQ421" s="241">
        <v>1.98</v>
      </c>
      <c r="AR421" s="241">
        <v>1.9</v>
      </c>
      <c r="AS421" s="241">
        <v>1.8</v>
      </c>
      <c r="AT421" s="245"/>
      <c r="AU421" s="241">
        <v>1.74</v>
      </c>
      <c r="AV421" s="241">
        <v>1.67</v>
      </c>
      <c r="AW421" s="245"/>
      <c r="AX421" s="246">
        <v>1.56</v>
      </c>
      <c r="AY421" s="247">
        <v>1.43</v>
      </c>
      <c r="AZ421" s="248">
        <v>1.3</v>
      </c>
      <c r="BA421" s="248">
        <v>1.2</v>
      </c>
      <c r="BB421" s="248">
        <v>1.14</v>
      </c>
      <c r="BC421" s="248">
        <v>1.06</v>
      </c>
      <c r="BD421" s="317">
        <v>1.01</v>
      </c>
      <c r="BE421" s="317">
        <v>1.01</v>
      </c>
      <c r="BF421" s="317">
        <v>1.01</v>
      </c>
      <c r="BG421" s="317">
        <v>1.01</v>
      </c>
      <c r="BH421" s="248">
        <v>1.01</v>
      </c>
      <c r="BI421" s="249">
        <v>0.96</v>
      </c>
      <c r="BJ421" s="246">
        <v>24.83</v>
      </c>
      <c r="BK421" s="250">
        <v>3.030303030303028</v>
      </c>
      <c r="BL421" s="250">
        <v>4.210526315789487</v>
      </c>
      <c r="BM421" s="250">
        <v>5.555555555555558</v>
      </c>
      <c r="BN421" s="250">
        <v>3.448275862068972</v>
      </c>
      <c r="BO421" s="250">
        <v>4.191616766467066</v>
      </c>
      <c r="BP421" s="250">
        <v>7.051282051282048</v>
      </c>
      <c r="BQ421" s="251">
        <v>9.090909090909104</v>
      </c>
      <c r="BR421" s="252">
        <v>9.999999999999986</v>
      </c>
      <c r="BS421" s="252">
        <v>8.333333333333348</v>
      </c>
      <c r="BT421" s="252">
        <v>5.263157894736836</v>
      </c>
      <c r="BU421" s="252">
        <v>7.547169811320731</v>
      </c>
      <c r="BV421" s="252">
        <v>4.950495049504955</v>
      </c>
      <c r="BW421" s="252">
        <v>0</v>
      </c>
      <c r="BX421" s="252">
        <v>0</v>
      </c>
      <c r="BY421" s="252">
        <v>0</v>
      </c>
      <c r="BZ421" s="252">
        <v>0</v>
      </c>
      <c r="CA421" s="253">
        <v>5.208333333333348</v>
      </c>
      <c r="CB421" s="250">
        <v>4.58123282909438</v>
      </c>
      <c r="CC421" s="250">
        <v>3.148756178690339</v>
      </c>
      <c r="CD421" t="s" s="116">
        <v>157</v>
      </c>
      <c r="CE421" s="254">
        <v>-20.62862067862004</v>
      </c>
      <c r="CF421" s="254">
        <v>7.538045988046628</v>
      </c>
      <c r="CG421" s="250">
        <v>52.05041278182787</v>
      </c>
      <c r="CH421" s="255">
        <v>2.244</v>
      </c>
      <c r="CI421" s="256">
        <v>2.3896356</v>
      </c>
      <c r="CJ421" s="257">
        <v>2.536120262280</v>
      </c>
      <c r="CK421" s="257">
        <v>2.691584434357764</v>
      </c>
      <c r="CL421" s="258">
        <v>2.856578560183894</v>
      </c>
      <c r="CM421" s="256">
        <v>12.71791885682166</v>
      </c>
      <c r="CN421" s="253">
        <v>20.3389074953169</v>
      </c>
      <c r="CO421" s="259">
        <v>0.5</v>
      </c>
      <c r="CP421" s="260">
        <v>6.4</v>
      </c>
      <c r="CQ421" s="261">
        <v>-20.2</v>
      </c>
      <c r="CR421" s="260">
        <v>-2.9</v>
      </c>
      <c r="CS421" s="261">
        <v>-10.3</v>
      </c>
    </row>
    <row r="422" ht="11.25" customHeight="1">
      <c r="A422" t="s" s="146">
        <v>1624</v>
      </c>
      <c r="B422" t="s" s="146">
        <v>1625</v>
      </c>
      <c r="C422" t="s" s="273">
        <v>1626</v>
      </c>
      <c r="D422" s="694">
        <v>6</v>
      </c>
      <c r="E422" s="85">
        <v>586</v>
      </c>
      <c r="F422" t="s" s="151">
        <v>129</v>
      </c>
      <c r="G422" t="s" s="152">
        <v>129</v>
      </c>
      <c r="H422" s="496">
        <v>43.65</v>
      </c>
      <c r="I422" s="269">
        <v>1.832760595647194</v>
      </c>
      <c r="J422" s="270">
        <v>0.18</v>
      </c>
      <c r="K422" s="270">
        <v>0.2</v>
      </c>
      <c r="L422" s="269">
        <v>11.11111111111112</v>
      </c>
      <c r="M422" s="554">
        <v>42223</v>
      </c>
      <c r="N422" s="554">
        <v>42227</v>
      </c>
      <c r="O422" s="554">
        <v>42242</v>
      </c>
      <c r="P422" t="s" s="273">
        <v>541</v>
      </c>
      <c r="Q422" t="s" s="641">
        <v>1530</v>
      </c>
      <c r="R422" s="271">
        <v>0.8</v>
      </c>
      <c r="S422" s="275">
        <v>133.3333333333333</v>
      </c>
      <c r="T422" s="276">
        <v>234.4747125469029</v>
      </c>
      <c r="U422" s="269">
        <v>72.75</v>
      </c>
      <c r="V422" s="277">
        <v>6</v>
      </c>
      <c r="W422" s="268">
        <v>0.6</v>
      </c>
      <c r="X422" s="268">
        <v>2.12</v>
      </c>
      <c r="Y422" s="278">
        <v>1.71</v>
      </c>
      <c r="Z422" s="279">
        <v>3.46</v>
      </c>
      <c r="AA422" s="280">
        <v>5.2</v>
      </c>
      <c r="AB422" s="418">
        <v>121.4</v>
      </c>
      <c r="AC422" s="282">
        <v>18.25</v>
      </c>
      <c r="AD422" s="283">
        <v>-30.6</v>
      </c>
      <c r="AE422" s="283">
        <v>34.44</v>
      </c>
      <c r="AF422" s="284">
        <v>15</v>
      </c>
      <c r="AG422" s="285">
        <v>3520</v>
      </c>
      <c r="AH422" s="286">
        <v>0.5</v>
      </c>
      <c r="AI422" s="287">
        <v>0.68</v>
      </c>
      <c r="AJ422" t="s" s="368">
        <v>143</v>
      </c>
      <c r="AK422" s="628">
        <v>1.323130883095583</v>
      </c>
      <c r="AL422" s="290">
        <v>5.263157894736836</v>
      </c>
      <c r="AM422" s="290">
        <v>5.566719197800074</v>
      </c>
      <c r="AN422" s="290">
        <v>9.856054330611785</v>
      </c>
      <c r="AO422" s="291">
        <v>7.449039589758999</v>
      </c>
      <c r="AP422" s="510">
        <v>0.8</v>
      </c>
      <c r="AQ422" s="288">
        <v>0.76</v>
      </c>
      <c r="AR422" s="510">
        <v>0.72</v>
      </c>
      <c r="AS422" s="288">
        <v>0.68</v>
      </c>
      <c r="AT422" s="292"/>
      <c r="AU422" s="288">
        <v>0.6</v>
      </c>
      <c r="AV422" s="288">
        <v>0.5</v>
      </c>
      <c r="AW422" s="292"/>
      <c r="AX422" s="524">
        <v>0.48</v>
      </c>
      <c r="AY422" s="403">
        <v>0.48</v>
      </c>
      <c r="AZ422" s="295">
        <v>0.48</v>
      </c>
      <c r="BA422" s="295">
        <v>0.435</v>
      </c>
      <c r="BB422" s="295">
        <v>0.39</v>
      </c>
      <c r="BC422" s="295">
        <v>0.36</v>
      </c>
      <c r="BD422" s="426">
        <v>0.34</v>
      </c>
      <c r="BE422" s="426">
        <v>0.34</v>
      </c>
      <c r="BF422" s="426">
        <v>0.34</v>
      </c>
      <c r="BG422" s="426">
        <v>0.34</v>
      </c>
      <c r="BH422" s="426">
        <v>0.34</v>
      </c>
      <c r="BI422" s="494">
        <v>0.34</v>
      </c>
      <c r="BJ422" s="293">
        <v>8.725</v>
      </c>
      <c r="BK422" s="297">
        <v>5.263157894736836</v>
      </c>
      <c r="BL422" s="297">
        <v>5.555555555555558</v>
      </c>
      <c r="BM422" s="297">
        <v>5.88235294117645</v>
      </c>
      <c r="BN422" s="297">
        <v>13.33333333333335</v>
      </c>
      <c r="BO422" s="297">
        <v>20</v>
      </c>
      <c r="BP422" s="297">
        <v>4.166666666666674</v>
      </c>
      <c r="BQ422" s="615">
        <v>0</v>
      </c>
      <c r="BR422" s="299">
        <v>0</v>
      </c>
      <c r="BS422" s="299">
        <v>10.3448275862069</v>
      </c>
      <c r="BT422" s="299">
        <v>11.53846153846154</v>
      </c>
      <c r="BU422" s="299">
        <v>8.333333333333348</v>
      </c>
      <c r="BV422" s="299">
        <v>5.88235294117645</v>
      </c>
      <c r="BW422" s="299">
        <v>0</v>
      </c>
      <c r="BX422" s="299">
        <v>0</v>
      </c>
      <c r="BY422" s="299">
        <v>0</v>
      </c>
      <c r="BZ422" s="299">
        <v>0</v>
      </c>
      <c r="CA422" s="300">
        <v>0</v>
      </c>
      <c r="CB422" s="297">
        <v>5.311767164155712</v>
      </c>
      <c r="CC422" s="297">
        <v>5.702689095793106</v>
      </c>
      <c r="CD422" t="s" s="146">
        <v>137</v>
      </c>
      <c r="CE422" s="301">
        <v>-61.06118507374102</v>
      </c>
      <c r="CF422" s="301">
        <v>11.68881492625898</v>
      </c>
      <c r="CG422" s="297">
        <v>54.39836908853169</v>
      </c>
      <c r="CH422" s="302">
        <v>0.88</v>
      </c>
      <c r="CI422" s="303">
        <v>0.9680000000000002</v>
      </c>
      <c r="CJ422" s="304">
        <v>1.0648</v>
      </c>
      <c r="CK422" s="304">
        <v>1.17128</v>
      </c>
      <c r="CL422" s="305">
        <v>1.288408</v>
      </c>
      <c r="CM422" s="303">
        <v>5.372488000000001</v>
      </c>
      <c r="CN422" s="300">
        <v>12.30810538373425</v>
      </c>
      <c r="CO422" s="306">
        <v>1.94</v>
      </c>
      <c r="CP422" s="307">
        <v>58.4</v>
      </c>
      <c r="CQ422" s="308">
        <v>0.1</v>
      </c>
      <c r="CR422" s="307">
        <v>12.2</v>
      </c>
      <c r="CS422" s="308">
        <v>14</v>
      </c>
    </row>
    <row r="423" ht="11.25" customHeight="1">
      <c r="A423" t="s" s="173">
        <v>1627</v>
      </c>
      <c r="B423" t="s" s="110">
        <v>1628</v>
      </c>
      <c r="C423" t="s" s="173">
        <v>1611</v>
      </c>
      <c r="D423" s="174">
        <v>7</v>
      </c>
      <c r="E423" s="85">
        <v>495</v>
      </c>
      <c r="F423" t="s" s="118">
        <v>129</v>
      </c>
      <c r="G423" t="s" s="113">
        <v>129</v>
      </c>
      <c r="H423" s="495">
        <v>19.45</v>
      </c>
      <c r="I423" s="177">
        <v>3.496143958868895</v>
      </c>
      <c r="J423" s="311">
        <v>0.14</v>
      </c>
      <c r="K423" s="311">
        <v>0.17</v>
      </c>
      <c r="L423" s="177">
        <v>21.42857142857142</v>
      </c>
      <c r="M423" s="179">
        <v>42823</v>
      </c>
      <c r="N423" s="179">
        <v>42825</v>
      </c>
      <c r="O423" s="179">
        <v>42831</v>
      </c>
      <c r="P423" t="s" s="173">
        <v>710</v>
      </c>
      <c r="Q423" s="492"/>
      <c r="R423" s="180">
        <v>0.68</v>
      </c>
      <c r="S423" s="634">
        <v>357.8947368421053</v>
      </c>
      <c r="T423" s="182">
        <v>209.8367802720599</v>
      </c>
      <c r="U423" s="177">
        <v>102.3684210526316</v>
      </c>
      <c r="V423" s="183">
        <v>12</v>
      </c>
      <c r="W423" s="176">
        <v>0.19</v>
      </c>
      <c r="X423" s="313">
        <v>4.14</v>
      </c>
      <c r="Y423" s="184">
        <v>3.18</v>
      </c>
      <c r="Z423" s="185">
        <v>2.11</v>
      </c>
      <c r="AA423" s="186">
        <v>2</v>
      </c>
      <c r="AB423" s="187">
        <v>-98.40000000000001</v>
      </c>
      <c r="AC423" s="188">
        <v>-144.8</v>
      </c>
      <c r="AD423" s="189">
        <v>16.6</v>
      </c>
      <c r="AE423" s="189">
        <v>25</v>
      </c>
      <c r="AF423" s="190">
        <v>5</v>
      </c>
      <c r="AG423" s="191">
        <v>2250</v>
      </c>
      <c r="AH423" s="192">
        <v>4.2</v>
      </c>
      <c r="AI423" s="193">
        <v>5.33</v>
      </c>
      <c r="AJ423" s="194">
        <v>2.801674854167234</v>
      </c>
      <c r="AK423" t="s" s="338">
        <v>143</v>
      </c>
      <c r="AL423" s="196">
        <v>20</v>
      </c>
      <c r="AM423" s="196">
        <v>27.58711108489704</v>
      </c>
      <c r="AN423" s="196">
        <v>46.50780257917609</v>
      </c>
      <c r="AO423" t="s" s="338">
        <v>143</v>
      </c>
      <c r="AP423" s="194">
        <v>0.54</v>
      </c>
      <c r="AQ423" s="194">
        <v>0.45</v>
      </c>
      <c r="AR423" s="194">
        <v>0.34</v>
      </c>
      <c r="AS423" s="194">
        <v>0.26</v>
      </c>
      <c r="AT423" s="199"/>
      <c r="AU423" s="194">
        <v>0.19</v>
      </c>
      <c r="AV423" s="194">
        <v>0.08</v>
      </c>
      <c r="AW423" s="199"/>
      <c r="AX423" s="398">
        <v>0</v>
      </c>
      <c r="AY423" s="370">
        <v>0</v>
      </c>
      <c r="AZ423" s="203">
        <v>0</v>
      </c>
      <c r="BA423" s="203">
        <v>0</v>
      </c>
      <c r="BB423" s="203">
        <v>0</v>
      </c>
      <c r="BC423" s="203">
        <v>0</v>
      </c>
      <c r="BD423" s="203">
        <v>0</v>
      </c>
      <c r="BE423" s="203">
        <v>0</v>
      </c>
      <c r="BF423" s="203">
        <v>0</v>
      </c>
      <c r="BG423" s="203">
        <v>0</v>
      </c>
      <c r="BH423" s="203">
        <v>0</v>
      </c>
      <c r="BI423" s="204">
        <v>0</v>
      </c>
      <c r="BJ423" s="200">
        <v>1.86</v>
      </c>
      <c r="BK423" s="205">
        <v>20</v>
      </c>
      <c r="BL423" s="205">
        <v>32.35294117647059</v>
      </c>
      <c r="BM423" s="205">
        <v>30.76923076923077</v>
      </c>
      <c r="BN423" s="205">
        <v>36.8421052631579</v>
      </c>
      <c r="BO423" s="205">
        <v>137.5</v>
      </c>
      <c r="BP423" s="205">
        <v>0</v>
      </c>
      <c r="BQ423" s="206">
        <v>0</v>
      </c>
      <c r="BR423" s="207">
        <v>0</v>
      </c>
      <c r="BS423" s="207">
        <v>0</v>
      </c>
      <c r="BT423" s="207">
        <v>0</v>
      </c>
      <c r="BU423" s="207">
        <v>0</v>
      </c>
      <c r="BV423" s="207">
        <v>0</v>
      </c>
      <c r="BW423" s="207">
        <v>0</v>
      </c>
      <c r="BX423" s="207">
        <v>0</v>
      </c>
      <c r="BY423" s="207">
        <v>0</v>
      </c>
      <c r="BZ423" s="207">
        <v>0</v>
      </c>
      <c r="CA423" s="208">
        <v>0</v>
      </c>
      <c r="CB423" s="205">
        <v>15.14495748287407</v>
      </c>
      <c r="CC423" s="205">
        <v>33.21743301467298</v>
      </c>
      <c r="CD423" t="s" s="110">
        <v>132</v>
      </c>
      <c r="CE423" s="209">
        <v>-52.3644745145866</v>
      </c>
      <c r="CF423" s="209">
        <v>50.00394653804498</v>
      </c>
      <c r="CG423" s="205">
        <v>42.82</v>
      </c>
      <c r="CH423" s="315">
        <v>0.5454</v>
      </c>
      <c r="CI423" s="211">
        <v>0.550854</v>
      </c>
      <c r="CJ423" s="212">
        <v>0.6059394</v>
      </c>
      <c r="CK423" s="212">
        <v>0.6665333400000001</v>
      </c>
      <c r="CL423" s="210">
        <v>0.7331866740000001</v>
      </c>
      <c r="CM423" s="211">
        <v>3.101913414</v>
      </c>
      <c r="CN423" s="208">
        <v>15.94814094601543</v>
      </c>
      <c r="CO423" s="213">
        <v>1.41</v>
      </c>
      <c r="CP423" s="214">
        <v>8.4</v>
      </c>
      <c r="CQ423" s="215">
        <v>-15.4</v>
      </c>
      <c r="CR423" s="214">
        <v>1.9</v>
      </c>
      <c r="CS423" s="215">
        <v>-3.1</v>
      </c>
    </row>
    <row r="424" ht="11.25" customHeight="1">
      <c r="A424" t="s" s="227">
        <v>1629</v>
      </c>
      <c r="B424" t="s" s="116">
        <v>1630</v>
      </c>
      <c r="C424" t="s" s="116">
        <v>818</v>
      </c>
      <c r="D424" s="218">
        <v>5</v>
      </c>
      <c r="E424" s="85">
        <v>790</v>
      </c>
      <c r="F424" t="s" s="220">
        <v>129</v>
      </c>
      <c r="G424" t="s" s="221">
        <v>129</v>
      </c>
      <c r="H424" s="222">
        <v>28.5</v>
      </c>
      <c r="I424" s="223">
        <v>2.385964912280702</v>
      </c>
      <c r="J424" s="224">
        <v>0.15</v>
      </c>
      <c r="K424" s="224">
        <v>0.17</v>
      </c>
      <c r="L424" s="225">
        <v>13.33333333333335</v>
      </c>
      <c r="M424" s="226">
        <v>42986</v>
      </c>
      <c r="N424" s="226">
        <v>42989</v>
      </c>
      <c r="O424" s="226">
        <v>43003</v>
      </c>
      <c r="P424" t="s" s="227">
        <v>249</v>
      </c>
      <c r="Q424" s="85"/>
      <c r="R424" s="225">
        <v>0.68</v>
      </c>
      <c r="S424" s="228">
        <v>42.76729559748428</v>
      </c>
      <c r="T424" s="229">
        <v>19.74816341601835</v>
      </c>
      <c r="U424" s="223">
        <v>17.92452830188679</v>
      </c>
      <c r="V424" s="230">
        <v>4</v>
      </c>
      <c r="W424" s="222">
        <v>1.59</v>
      </c>
      <c r="X424" t="s" s="399">
        <v>143</v>
      </c>
      <c r="Y424" s="231">
        <v>0.59</v>
      </c>
      <c r="Z424" s="232">
        <v>1.8</v>
      </c>
      <c r="AA424" s="233">
        <v>11</v>
      </c>
      <c r="AB424" s="234">
        <v>17.1</v>
      </c>
      <c r="AC424" t="s" s="422">
        <v>143</v>
      </c>
      <c r="AD424" s="236">
        <v>32.9</v>
      </c>
      <c r="AE424" t="s" s="416">
        <v>143</v>
      </c>
      <c r="AF424" s="237">
        <v>1</v>
      </c>
      <c r="AG424" s="238">
        <v>79</v>
      </c>
      <c r="AH424" s="239">
        <v>2.1</v>
      </c>
      <c r="AI424" s="240">
        <v>0.16</v>
      </c>
      <c r="AJ424" s="241">
        <v>0.2115816891339477</v>
      </c>
      <c r="AK424" s="242">
        <v>0.9698623037709717</v>
      </c>
      <c r="AL424" s="243">
        <v>12</v>
      </c>
      <c r="AM424" s="243">
        <v>10.06424162982089</v>
      </c>
      <c r="AN424" s="243">
        <v>6.961037572506878</v>
      </c>
      <c r="AO424" s="244">
        <v>7.177346253629313</v>
      </c>
      <c r="AP424" s="241">
        <v>0.5600000000000001</v>
      </c>
      <c r="AQ424" s="241">
        <v>0.5</v>
      </c>
      <c r="AR424" s="241">
        <v>0.46</v>
      </c>
      <c r="AS424" s="241">
        <v>0.42</v>
      </c>
      <c r="AT424" s="245"/>
      <c r="AU424" s="321">
        <v>0.4</v>
      </c>
      <c r="AV424" s="321">
        <v>0.4</v>
      </c>
      <c r="AW424" s="245"/>
      <c r="AX424" s="246">
        <v>0.4</v>
      </c>
      <c r="AY424" s="247">
        <v>0.36</v>
      </c>
      <c r="AZ424" s="248">
        <v>0.31</v>
      </c>
      <c r="BA424" s="317">
        <v>0.28</v>
      </c>
      <c r="BB424" s="317">
        <v>0.28</v>
      </c>
      <c r="BC424" s="317">
        <v>0.28</v>
      </c>
      <c r="BD424" s="317">
        <v>0.28</v>
      </c>
      <c r="BE424" s="317">
        <v>0.28</v>
      </c>
      <c r="BF424" s="317">
        <v>0.28</v>
      </c>
      <c r="BG424" s="317">
        <v>0.28</v>
      </c>
      <c r="BH424" s="248">
        <v>0.28</v>
      </c>
      <c r="BI424" s="249">
        <v>0.25</v>
      </c>
      <c r="BJ424" s="246">
        <v>6.3</v>
      </c>
      <c r="BK424" s="250">
        <v>12</v>
      </c>
      <c r="BL424" s="250">
        <v>8.695652173913038</v>
      </c>
      <c r="BM424" s="250">
        <v>9.523809523809534</v>
      </c>
      <c r="BN424" s="250">
        <v>4.999999999999982</v>
      </c>
      <c r="BO424" s="250">
        <v>0</v>
      </c>
      <c r="BP424" s="250">
        <v>0</v>
      </c>
      <c r="BQ424" s="251">
        <v>11.11111111111112</v>
      </c>
      <c r="BR424" s="252">
        <v>16.1290322580645</v>
      </c>
      <c r="BS424" s="252">
        <v>10.7142857142857</v>
      </c>
      <c r="BT424" s="252">
        <v>0</v>
      </c>
      <c r="BU424" s="252">
        <v>0</v>
      </c>
      <c r="BV424" s="252">
        <v>0</v>
      </c>
      <c r="BW424" s="252">
        <v>0</v>
      </c>
      <c r="BX424" s="252">
        <v>0</v>
      </c>
      <c r="BY424" s="252">
        <v>0</v>
      </c>
      <c r="BZ424" s="252">
        <v>0</v>
      </c>
      <c r="CA424" s="253">
        <v>12</v>
      </c>
      <c r="CB424" s="250">
        <v>5.010228869481405</v>
      </c>
      <c r="CC424" s="250">
        <v>5.693004056218419</v>
      </c>
      <c r="CD424" t="s" s="116">
        <v>302</v>
      </c>
      <c r="CE424" s="254">
        <v>-8.577525817099211</v>
      </c>
      <c r="CF424" s="254">
        <v>9.347002484787581</v>
      </c>
      <c r="CG424" s="250">
        <v>53.8151239578717</v>
      </c>
      <c r="CH424" s="255">
        <v>0.6160000000000001</v>
      </c>
      <c r="CI424" s="256">
        <v>0.6344800000000002</v>
      </c>
      <c r="CJ424" s="257">
        <v>0.6535144000000002</v>
      </c>
      <c r="CK424" s="257">
        <v>0.6731198320000001</v>
      </c>
      <c r="CL424" s="258">
        <v>0.6933134269600002</v>
      </c>
      <c r="CM424" s="256">
        <v>3.270427658960001</v>
      </c>
      <c r="CN424" s="253">
        <v>11.4751847682807</v>
      </c>
      <c r="CO424" s="259">
        <v>0.09</v>
      </c>
      <c r="CP424" s="260">
        <v>36</v>
      </c>
      <c r="CQ424" s="261">
        <v>-8.699999999999999</v>
      </c>
      <c r="CR424" s="262">
        <v>0.4</v>
      </c>
      <c r="CS424" s="263">
        <v>13.5</v>
      </c>
    </row>
    <row r="425" ht="11.25" customHeight="1">
      <c r="A425" t="s" s="116">
        <v>1631</v>
      </c>
      <c r="B425" t="s" s="116">
        <v>1632</v>
      </c>
      <c r="C425" t="s" s="227">
        <v>128</v>
      </c>
      <c r="D425" s="218">
        <v>7</v>
      </c>
      <c r="E425" s="85">
        <v>554</v>
      </c>
      <c r="F425" t="s" s="220">
        <v>55</v>
      </c>
      <c r="G425" t="s" s="221">
        <v>141</v>
      </c>
      <c r="H425" s="493">
        <v>18.25</v>
      </c>
      <c r="I425" s="223">
        <v>2.301369863013699</v>
      </c>
      <c r="J425" s="224">
        <v>0.095</v>
      </c>
      <c r="K425" s="224">
        <v>0.105</v>
      </c>
      <c r="L425" s="223">
        <v>10.52631578947367</v>
      </c>
      <c r="M425" s="226">
        <v>42972</v>
      </c>
      <c r="N425" s="226">
        <v>42976</v>
      </c>
      <c r="O425" s="226">
        <v>42993</v>
      </c>
      <c r="P425" t="s" s="227">
        <v>182</v>
      </c>
      <c r="Q425" t="s" s="116">
        <v>131</v>
      </c>
      <c r="R425" s="225">
        <v>0.42</v>
      </c>
      <c r="S425" s="228">
        <v>36.52173913043478</v>
      </c>
      <c r="T425" s="229">
        <v>-1.342342753675041</v>
      </c>
      <c r="U425" s="223">
        <v>15.86956521739131</v>
      </c>
      <c r="V425" s="230">
        <v>12</v>
      </c>
      <c r="W425" s="222">
        <v>1.15</v>
      </c>
      <c r="X425" s="222">
        <v>1.89</v>
      </c>
      <c r="Y425" s="231">
        <v>4.61</v>
      </c>
      <c r="Z425" s="232">
        <v>1.38</v>
      </c>
      <c r="AA425" s="233">
        <v>6.2</v>
      </c>
      <c r="AB425" s="234">
        <v>-24</v>
      </c>
      <c r="AC425" s="235">
        <v>14.85</v>
      </c>
      <c r="AD425" s="236">
        <v>-2.6</v>
      </c>
      <c r="AE425" s="236">
        <v>8.4</v>
      </c>
      <c r="AF425" s="237">
        <v>29</v>
      </c>
      <c r="AG425" s="238">
        <v>20010</v>
      </c>
      <c r="AH425" s="239">
        <v>0.2</v>
      </c>
      <c r="AI425" s="240">
        <v>0.93</v>
      </c>
      <c r="AJ425" t="s" s="265">
        <v>143</v>
      </c>
      <c r="AK425" t="s" s="265">
        <v>143</v>
      </c>
      <c r="AL425" s="243">
        <v>13.79310344827587</v>
      </c>
      <c r="AM425" s="243">
        <v>15.35200827781746</v>
      </c>
      <c r="AN425" s="243">
        <v>26.97048776900042</v>
      </c>
      <c r="AO425" s="254">
        <v>-13.33105992664422</v>
      </c>
      <c r="AP425" s="241">
        <v>0.33</v>
      </c>
      <c r="AQ425" s="241">
        <v>0.29</v>
      </c>
      <c r="AR425" s="241">
        <v>0.25</v>
      </c>
      <c r="AS425" s="241">
        <v>0.215</v>
      </c>
      <c r="AT425" s="245"/>
      <c r="AU425" s="241">
        <v>0.18</v>
      </c>
      <c r="AV425" s="241">
        <v>0.1</v>
      </c>
      <c r="AW425" s="245"/>
      <c r="AX425" s="583">
        <v>0.04</v>
      </c>
      <c r="AY425" s="394">
        <v>0.0925</v>
      </c>
      <c r="AZ425" s="317">
        <v>1</v>
      </c>
      <c r="BA425" s="248">
        <v>1.46</v>
      </c>
      <c r="BB425" s="248">
        <v>1.38</v>
      </c>
      <c r="BC425" s="248">
        <v>1.3</v>
      </c>
      <c r="BD425" s="248">
        <v>1.24</v>
      </c>
      <c r="BE425" s="248">
        <v>1.22</v>
      </c>
      <c r="BF425" s="248">
        <v>1.2</v>
      </c>
      <c r="BG425" s="248">
        <v>1.18</v>
      </c>
      <c r="BH425" s="248">
        <v>1.12</v>
      </c>
      <c r="BI425" s="249">
        <v>1.04</v>
      </c>
      <c r="BJ425" s="246">
        <v>13.6375</v>
      </c>
      <c r="BK425" s="250">
        <v>13.79310344827587</v>
      </c>
      <c r="BL425" s="250">
        <v>16</v>
      </c>
      <c r="BM425" s="250">
        <v>16.27906976744187</v>
      </c>
      <c r="BN425" s="250">
        <v>19.44444444444444</v>
      </c>
      <c r="BO425" s="250">
        <v>80</v>
      </c>
      <c r="BP425" s="250">
        <v>150</v>
      </c>
      <c r="BQ425" s="251">
        <v>0</v>
      </c>
      <c r="BR425" s="252">
        <v>0</v>
      </c>
      <c r="BS425" s="252">
        <v>0</v>
      </c>
      <c r="BT425" s="252">
        <v>5.797101449275366</v>
      </c>
      <c r="BU425" s="252">
        <v>6.153846153846132</v>
      </c>
      <c r="BV425" s="252">
        <v>4.838709677419351</v>
      </c>
      <c r="BW425" s="252">
        <v>1.639344262295084</v>
      </c>
      <c r="BX425" s="252">
        <v>1.666666666666661</v>
      </c>
      <c r="BY425" s="252">
        <v>1.694915254237284</v>
      </c>
      <c r="BZ425" s="252">
        <v>5.357142857142838</v>
      </c>
      <c r="CA425" s="253">
        <v>7.692307692307709</v>
      </c>
      <c r="CB425" s="250">
        <v>19.43274421607957</v>
      </c>
      <c r="CC425" s="250">
        <v>37.38567339967771</v>
      </c>
      <c r="CD425" t="s" s="116">
        <v>132</v>
      </c>
      <c r="CE425" s="254">
        <v>13.40229241462281</v>
      </c>
      <c r="CF425" s="254">
        <v>29.27185763201411</v>
      </c>
      <c r="CG425" s="250">
        <v>69.14086956521739</v>
      </c>
      <c r="CH425" s="255">
        <v>0.3333</v>
      </c>
      <c r="CI425" s="256">
        <v>0.3666300000000001</v>
      </c>
      <c r="CJ425" s="257">
        <v>0.3974269200000001</v>
      </c>
      <c r="CK425" s="257">
        <v>0.4308107812800001</v>
      </c>
      <c r="CL425" s="258">
        <v>0.4669988869075202</v>
      </c>
      <c r="CM425" s="256">
        <v>1.99516658818752</v>
      </c>
      <c r="CN425" s="253">
        <v>10.93241966130148</v>
      </c>
      <c r="CO425" s="259">
        <v>1.09</v>
      </c>
      <c r="CP425" s="260">
        <v>32</v>
      </c>
      <c r="CQ425" s="261">
        <v>-6.6</v>
      </c>
      <c r="CR425" s="260">
        <v>1.3</v>
      </c>
      <c r="CS425" s="261">
        <v>0.4</v>
      </c>
    </row>
    <row r="426" ht="11.25" customHeight="1">
      <c r="A426" t="s" s="116">
        <v>323</v>
      </c>
      <c r="B426" t="s" s="116">
        <v>324</v>
      </c>
      <c r="C426" t="s" s="116">
        <v>237</v>
      </c>
      <c r="D426" s="218">
        <v>45</v>
      </c>
      <c r="E426" s="219">
        <v>44</v>
      </c>
      <c r="F426" t="s" s="220">
        <v>141</v>
      </c>
      <c r="G426" t="s" s="221">
        <v>55</v>
      </c>
      <c r="H426" s="222">
        <v>112.51</v>
      </c>
      <c r="I426" s="223">
        <v>3.448582348235712</v>
      </c>
      <c r="J426" s="224">
        <v>0.92</v>
      </c>
      <c r="K426" s="224">
        <v>0.97</v>
      </c>
      <c r="L426" s="225">
        <v>5.434782608695654</v>
      </c>
      <c r="M426" s="226">
        <v>42802</v>
      </c>
      <c r="N426" s="226">
        <v>42804</v>
      </c>
      <c r="O426" s="226">
        <v>42829</v>
      </c>
      <c r="P426" t="s" s="227">
        <v>325</v>
      </c>
      <c r="Q426" s="319"/>
      <c r="R426" s="225">
        <v>3.88</v>
      </c>
      <c r="S426" s="228">
        <v>64.02640264026402</v>
      </c>
      <c r="T426" s="357">
        <v>1027.710155293801</v>
      </c>
      <c r="U426" s="223">
        <v>18.56600660066007</v>
      </c>
      <c r="V426" s="230">
        <v>12</v>
      </c>
      <c r="W426" s="222">
        <v>6.06</v>
      </c>
      <c r="X426" s="222">
        <v>3.42</v>
      </c>
      <c r="Y426" s="231">
        <v>2.19</v>
      </c>
      <c r="Z426" s="507">
        <v>154.12</v>
      </c>
      <c r="AA426" t="s" s="414">
        <v>143</v>
      </c>
      <c r="AB426" s="234">
        <v>116.5</v>
      </c>
      <c r="AC426" s="235">
        <v>5.3</v>
      </c>
      <c r="AD426" s="236">
        <v>8.5</v>
      </c>
      <c r="AE426" s="236">
        <v>5.43</v>
      </c>
      <c r="AF426" s="237">
        <v>19</v>
      </c>
      <c r="AG426" s="238">
        <v>39992</v>
      </c>
      <c r="AH426" s="239">
        <v>0.3</v>
      </c>
      <c r="AI426" s="405">
        <v>29.75</v>
      </c>
      <c r="AJ426" s="241">
        <v>0.7394193598901817</v>
      </c>
      <c r="AK426" s="242">
        <v>0.8904048554571912</v>
      </c>
      <c r="AL426" s="243">
        <v>4.597701149425282</v>
      </c>
      <c r="AM426" s="243">
        <v>6.207044642126669</v>
      </c>
      <c r="AN426" s="243">
        <v>6.285064559066544</v>
      </c>
      <c r="AO426" s="244">
        <v>7.058659350907726</v>
      </c>
      <c r="AP426" s="241">
        <v>3.64</v>
      </c>
      <c r="AQ426" s="241">
        <v>3.48</v>
      </c>
      <c r="AR426" s="241">
        <v>3.25611</v>
      </c>
      <c r="AS426" s="241">
        <v>3.03837526</v>
      </c>
      <c r="AT426" s="245"/>
      <c r="AU426" s="241">
        <v>2.79875576</v>
      </c>
      <c r="AV426" s="241">
        <v>2.6837384</v>
      </c>
      <c r="AW426" s="245"/>
      <c r="AX426" s="246">
        <v>2.47287324</v>
      </c>
      <c r="AY426" s="247">
        <v>2.28117764</v>
      </c>
      <c r="AZ426" s="248">
        <v>2.17574506</v>
      </c>
      <c r="BA426" s="248">
        <v>1.99363424</v>
      </c>
      <c r="BB426" s="248">
        <v>1.84027776</v>
      </c>
      <c r="BC426" s="248">
        <v>1.6773365</v>
      </c>
      <c r="BD426" s="248">
        <v>1.47605612</v>
      </c>
      <c r="BE426" s="248">
        <v>1.26519096</v>
      </c>
      <c r="BF426" s="248">
        <v>1.13100404</v>
      </c>
      <c r="BG426" s="248">
        <v>1.06391058</v>
      </c>
      <c r="BH426" s="248">
        <v>1.02557146</v>
      </c>
      <c r="BI426" s="249">
        <v>0.98723234</v>
      </c>
      <c r="BJ426" s="246">
        <v>38.28698935999999</v>
      </c>
      <c r="BK426" s="250">
        <v>4.597701149425282</v>
      </c>
      <c r="BL426" s="250">
        <v>6.875996204059454</v>
      </c>
      <c r="BM426" s="250">
        <v>7.166156954556047</v>
      </c>
      <c r="BN426" s="250">
        <v>8.561643835616417</v>
      </c>
      <c r="BO426" s="250">
        <v>4.285714285714293</v>
      </c>
      <c r="BP426" s="250">
        <v>8.52713178294573</v>
      </c>
      <c r="BQ426" s="251">
        <v>8.40336134453783</v>
      </c>
      <c r="BR426" s="252">
        <v>4.845814977973539</v>
      </c>
      <c r="BS426" s="252">
        <v>9.134615384615374</v>
      </c>
      <c r="BT426" s="252">
        <v>8.333333333333325</v>
      </c>
      <c r="BU426" s="252">
        <v>9.714285714285719</v>
      </c>
      <c r="BV426" s="252">
        <v>13.63636363636365</v>
      </c>
      <c r="BW426" s="252">
        <v>16.66666666666667</v>
      </c>
      <c r="BX426" s="252">
        <v>11.86440677966101</v>
      </c>
      <c r="BY426" s="252">
        <v>6.306306306306331</v>
      </c>
      <c r="BZ426" s="252">
        <v>3.738317757009324</v>
      </c>
      <c r="CA426" s="253">
        <v>3.883495145631066</v>
      </c>
      <c r="CB426" s="250">
        <v>8.031841838747122</v>
      </c>
      <c r="CC426" s="250">
        <v>3.44831266647199</v>
      </c>
      <c r="CD426" t="s" s="116">
        <v>157</v>
      </c>
      <c r="CE426" s="254">
        <v>-8.832359693357811</v>
      </c>
      <c r="CF426" s="254">
        <v>9.733646907302257</v>
      </c>
      <c r="CG426" s="250">
        <v>66.26330615039208</v>
      </c>
      <c r="CH426" s="255">
        <v>4.004</v>
      </c>
      <c r="CI426" s="256">
        <v>4.216212000000001</v>
      </c>
      <c r="CJ426" s="257">
        <v>4.4451523116</v>
      </c>
      <c r="CK426" s="257">
        <v>4.68652408211988</v>
      </c>
      <c r="CL426" s="258">
        <v>4.94100233977899</v>
      </c>
      <c r="CM426" s="256">
        <v>22.29289073349887</v>
      </c>
      <c r="CN426" s="253">
        <v>19.81414161718858</v>
      </c>
      <c r="CO426" s="259">
        <v>0.77</v>
      </c>
      <c r="CP426" s="260">
        <v>2</v>
      </c>
      <c r="CQ426" s="261">
        <v>-17.4</v>
      </c>
      <c r="CR426" s="262">
        <v>-4.9</v>
      </c>
      <c r="CS426" s="263">
        <v>-10.4</v>
      </c>
    </row>
    <row r="427" ht="11.25" customHeight="1">
      <c r="A427" t="s" s="146">
        <v>1633</v>
      </c>
      <c r="B427" t="s" s="146">
        <v>1634</v>
      </c>
      <c r="C427" t="s" s="146">
        <v>372</v>
      </c>
      <c r="D427" s="267">
        <v>8</v>
      </c>
      <c r="E427" s="85">
        <v>427</v>
      </c>
      <c r="F427" t="s" s="151">
        <v>141</v>
      </c>
      <c r="G427" t="s" s="152">
        <v>141</v>
      </c>
      <c r="H427" s="496">
        <v>18.16</v>
      </c>
      <c r="I427" s="269">
        <v>6.16740088105727</v>
      </c>
      <c r="J427" s="270">
        <v>0.27</v>
      </c>
      <c r="K427" s="270">
        <v>0.28</v>
      </c>
      <c r="L427" s="269">
        <v>3.703703703703698</v>
      </c>
      <c r="M427" s="272">
        <v>43098</v>
      </c>
      <c r="N427" s="272">
        <v>43102</v>
      </c>
      <c r="O427" s="272">
        <v>43116</v>
      </c>
      <c r="P427" t="s" s="273">
        <v>284</v>
      </c>
      <c r="Q427" t="s" s="637">
        <v>1502</v>
      </c>
      <c r="R427" s="271">
        <v>1.12</v>
      </c>
      <c r="S427" s="275">
        <v>228.5714285714286</v>
      </c>
      <c r="T427" s="276">
        <v>56.13471710872413</v>
      </c>
      <c r="U427" s="269">
        <v>37.06122448979592</v>
      </c>
      <c r="V427" s="277">
        <v>12</v>
      </c>
      <c r="W427" s="268">
        <v>0.49</v>
      </c>
      <c r="X427" s="268">
        <v>6.69</v>
      </c>
      <c r="Y427" s="278">
        <v>6.53</v>
      </c>
      <c r="Z427" s="279">
        <v>1.48</v>
      </c>
      <c r="AA427" t="s" s="538">
        <v>143</v>
      </c>
      <c r="AB427" s="281">
        <v>-65.8</v>
      </c>
      <c r="AC427" s="282">
        <v>-11.69</v>
      </c>
      <c r="AD427" s="283">
        <v>28.2</v>
      </c>
      <c r="AE427" s="283">
        <v>5.53</v>
      </c>
      <c r="AF427" s="284">
        <v>20</v>
      </c>
      <c r="AG427" s="285">
        <v>7717</v>
      </c>
      <c r="AH427" s="286">
        <v>0.2</v>
      </c>
      <c r="AI427" s="287">
        <v>1.06</v>
      </c>
      <c r="AJ427" s="288">
        <v>0.2558334251803224</v>
      </c>
      <c r="AK427" t="s" s="368">
        <v>143</v>
      </c>
      <c r="AL427" s="290">
        <v>6.25</v>
      </c>
      <c r="AM427" s="290">
        <v>6.685884434218181</v>
      </c>
      <c r="AN427" s="290">
        <v>7.214502590085092</v>
      </c>
      <c r="AO427" s="291">
        <v>-2.764099549573962</v>
      </c>
      <c r="AP427" s="288">
        <v>1.02</v>
      </c>
      <c r="AQ427" s="288">
        <v>0.96</v>
      </c>
      <c r="AR427" s="288">
        <v>0.9</v>
      </c>
      <c r="AS427" s="288">
        <v>0.84</v>
      </c>
      <c r="AT427" s="292"/>
      <c r="AU427" s="288">
        <v>0.76</v>
      </c>
      <c r="AV427" s="288">
        <v>0.72</v>
      </c>
      <c r="AW427" s="292"/>
      <c r="AX427" s="524">
        <v>0.64</v>
      </c>
      <c r="AY427" s="403">
        <v>1</v>
      </c>
      <c r="AZ427" s="295">
        <v>1.64</v>
      </c>
      <c r="BA427" s="295">
        <v>1.48</v>
      </c>
      <c r="BB427" s="295">
        <v>1.35</v>
      </c>
      <c r="BC427" s="295">
        <v>1.245</v>
      </c>
      <c r="BD427" s="295">
        <v>1.14</v>
      </c>
      <c r="BE427" s="295">
        <v>1.08</v>
      </c>
      <c r="BF427" s="295">
        <v>1.04</v>
      </c>
      <c r="BG427" s="295">
        <v>0.96</v>
      </c>
      <c r="BH427" s="295">
        <v>0.8867</v>
      </c>
      <c r="BI427" s="296">
        <v>0.79</v>
      </c>
      <c r="BJ427" s="293">
        <v>18.4517</v>
      </c>
      <c r="BK427" s="297">
        <v>6.25</v>
      </c>
      <c r="BL427" s="297">
        <v>6.666666666666665</v>
      </c>
      <c r="BM427" s="297">
        <v>7.14285714285714</v>
      </c>
      <c r="BN427" s="297">
        <v>10.52631578947367</v>
      </c>
      <c r="BO427" s="297">
        <v>5.555555555555558</v>
      </c>
      <c r="BP427" s="297">
        <v>12.5</v>
      </c>
      <c r="BQ427" s="298">
        <v>0</v>
      </c>
      <c r="BR427" s="299">
        <v>0</v>
      </c>
      <c r="BS427" s="299">
        <v>10.81081081081081</v>
      </c>
      <c r="BT427" s="299">
        <v>9.62962962962961</v>
      </c>
      <c r="BU427" s="299">
        <v>8.433734939759031</v>
      </c>
      <c r="BV427" s="299">
        <v>9.21052631578949</v>
      </c>
      <c r="BW427" s="299">
        <v>5.555555555555536</v>
      </c>
      <c r="BX427" s="299">
        <v>3.846153846153855</v>
      </c>
      <c r="BY427" s="299">
        <v>8.333333333333348</v>
      </c>
      <c r="BZ427" s="299">
        <v>8.266606518551933</v>
      </c>
      <c r="CA427" s="300">
        <v>12.24050632911393</v>
      </c>
      <c r="CB427" s="297">
        <v>7.351073672544152</v>
      </c>
      <c r="CC427" s="297">
        <v>3.536593916556041</v>
      </c>
      <c r="CD427" t="s" s="146">
        <v>285</v>
      </c>
      <c r="CE427" s="301">
        <v>-23.67932101865356</v>
      </c>
      <c r="CF427" s="301">
        <v>13.38190347114236</v>
      </c>
      <c r="CG427" s="297">
        <v>39.71145975129596</v>
      </c>
      <c r="CH427" s="302">
        <v>1.0302</v>
      </c>
      <c r="CI427" s="303">
        <v>1.040502</v>
      </c>
      <c r="CJ427" s="304">
        <v>1.0980417606</v>
      </c>
      <c r="CK427" s="304">
        <v>1.15876346996118</v>
      </c>
      <c r="CL427" s="305">
        <v>1.222843089850033</v>
      </c>
      <c r="CM427" s="303">
        <v>5.550350320411212</v>
      </c>
      <c r="CN427" s="300">
        <v>30.56360308596483</v>
      </c>
      <c r="CO427" s="306">
        <v>0.66</v>
      </c>
      <c r="CP427" s="307">
        <v>6.7</v>
      </c>
      <c r="CQ427" s="308">
        <v>-31.8</v>
      </c>
      <c r="CR427" s="307">
        <v>-6.7</v>
      </c>
      <c r="CS427" s="308">
        <v>-12.1</v>
      </c>
    </row>
    <row r="428" ht="11.25" customHeight="1">
      <c r="A428" t="s" s="173">
        <v>1635</v>
      </c>
      <c r="B428" t="s" s="110">
        <v>1636</v>
      </c>
      <c r="C428" t="s" s="173">
        <v>146</v>
      </c>
      <c r="D428" s="174">
        <v>7</v>
      </c>
      <c r="E428" s="85">
        <v>520</v>
      </c>
      <c r="F428" t="s" s="118">
        <v>129</v>
      </c>
      <c r="G428" t="s" s="113">
        <v>129</v>
      </c>
      <c r="H428" s="495">
        <v>16.2</v>
      </c>
      <c r="I428" s="177">
        <v>1.975308641975309</v>
      </c>
      <c r="J428" s="311">
        <v>0.0625</v>
      </c>
      <c r="K428" s="311">
        <v>0.08</v>
      </c>
      <c r="L428" s="177">
        <v>28</v>
      </c>
      <c r="M428" s="179">
        <v>42881</v>
      </c>
      <c r="N428" s="179">
        <v>42886</v>
      </c>
      <c r="O428" s="179">
        <v>42901</v>
      </c>
      <c r="P428" t="s" s="173">
        <v>182</v>
      </c>
      <c r="Q428" s="397"/>
      <c r="R428" s="180">
        <v>0.32</v>
      </c>
      <c r="S428" s="181">
        <v>29.90654205607476</v>
      </c>
      <c r="T428" s="182">
        <v>13.36814565211044</v>
      </c>
      <c r="U428" s="177">
        <v>15.14018691588785</v>
      </c>
      <c r="V428" s="183">
        <v>12</v>
      </c>
      <c r="W428" s="176">
        <v>1.07</v>
      </c>
      <c r="X428" t="s" s="369">
        <v>143</v>
      </c>
      <c r="Y428" s="184">
        <v>2.04</v>
      </c>
      <c r="Z428" s="185">
        <v>1.91</v>
      </c>
      <c r="AA428" s="186">
        <v>13</v>
      </c>
      <c r="AB428" s="187">
        <v>20.9</v>
      </c>
      <c r="AC428" s="188">
        <v>34.45</v>
      </c>
      <c r="AD428" s="189">
        <v>12.3</v>
      </c>
      <c r="AE428" t="s" s="392">
        <v>143</v>
      </c>
      <c r="AF428" s="190">
        <v>2</v>
      </c>
      <c r="AG428" s="191">
        <v>169</v>
      </c>
      <c r="AH428" s="192">
        <v>6.1</v>
      </c>
      <c r="AI428" s="193">
        <v>0</v>
      </c>
      <c r="AJ428" s="194">
        <v>2.685569082365739</v>
      </c>
      <c r="AK428" t="s" s="338">
        <v>143</v>
      </c>
      <c r="AL428" s="196">
        <v>17.64705882352942</v>
      </c>
      <c r="AM428" s="196">
        <v>16.03972084031948</v>
      </c>
      <c r="AN428" s="196">
        <v>33.03249971309859</v>
      </c>
      <c r="AO428" t="s" s="338">
        <v>143</v>
      </c>
      <c r="AP428" s="198">
        <v>0.25</v>
      </c>
      <c r="AQ428" s="194">
        <v>0.2125</v>
      </c>
      <c r="AR428" s="194">
        <v>0.18</v>
      </c>
      <c r="AS428" s="198">
        <v>0.16</v>
      </c>
      <c r="AT428" s="199"/>
      <c r="AU428" s="194">
        <v>0.14</v>
      </c>
      <c r="AV428" s="194">
        <v>0.06</v>
      </c>
      <c r="AW428" s="199"/>
      <c r="AX428" s="398">
        <v>0</v>
      </c>
      <c r="AY428" s="370">
        <v>0</v>
      </c>
      <c r="AZ428" s="203">
        <v>0</v>
      </c>
      <c r="BA428" s="203">
        <v>0</v>
      </c>
      <c r="BB428" s="203">
        <v>0</v>
      </c>
      <c r="BC428" s="203">
        <v>0</v>
      </c>
      <c r="BD428" s="203">
        <v>0</v>
      </c>
      <c r="BE428" s="203">
        <v>0</v>
      </c>
      <c r="BF428" s="203">
        <v>0</v>
      </c>
      <c r="BG428" s="203">
        <v>0</v>
      </c>
      <c r="BH428" s="203">
        <v>0</v>
      </c>
      <c r="BI428" s="204">
        <v>0</v>
      </c>
      <c r="BJ428" s="200">
        <v>1.0025</v>
      </c>
      <c r="BK428" s="205">
        <v>17.64705882352942</v>
      </c>
      <c r="BL428" s="205">
        <v>18.05555555555556</v>
      </c>
      <c r="BM428" s="205">
        <v>12.5</v>
      </c>
      <c r="BN428" s="205">
        <v>14.28571428571428</v>
      </c>
      <c r="BO428" s="205">
        <v>133.3333333333333</v>
      </c>
      <c r="BP428" s="205">
        <v>0</v>
      </c>
      <c r="BQ428" s="206">
        <v>0</v>
      </c>
      <c r="BR428" s="207">
        <v>0</v>
      </c>
      <c r="BS428" s="207">
        <v>0</v>
      </c>
      <c r="BT428" s="207">
        <v>0</v>
      </c>
      <c r="BU428" s="207">
        <v>0</v>
      </c>
      <c r="BV428" s="207">
        <v>0</v>
      </c>
      <c r="BW428" s="207">
        <v>0</v>
      </c>
      <c r="BX428" s="207">
        <v>0</v>
      </c>
      <c r="BY428" s="207">
        <v>0</v>
      </c>
      <c r="BZ428" s="207">
        <v>0</v>
      </c>
      <c r="CA428" s="208">
        <v>0</v>
      </c>
      <c r="CB428" s="205">
        <v>11.5189212940078</v>
      </c>
      <c r="CC428" s="205">
        <v>31.17302460343993</v>
      </c>
      <c r="CD428" t="s" s="110">
        <v>132</v>
      </c>
      <c r="CE428" s="209">
        <v>19.86762143918605</v>
      </c>
      <c r="CF428" s="209">
        <v>35.0078083550739</v>
      </c>
      <c r="CG428" s="205">
        <v>62.24532710280374</v>
      </c>
      <c r="CH428" s="315">
        <v>0.275</v>
      </c>
      <c r="CI428" s="211">
        <v>0.3025</v>
      </c>
      <c r="CJ428" s="212">
        <v>0.311575</v>
      </c>
      <c r="CK428" s="212">
        <v>0.3209222500000001</v>
      </c>
      <c r="CL428" s="210">
        <v>0.3305499175000001</v>
      </c>
      <c r="CM428" s="211">
        <v>1.5405471675</v>
      </c>
      <c r="CN428" s="208">
        <v>9.509550416666668</v>
      </c>
      <c r="CO428" s="213">
        <v>0.7</v>
      </c>
      <c r="CP428" s="214">
        <v>62</v>
      </c>
      <c r="CQ428" s="215">
        <v>-4.4</v>
      </c>
      <c r="CR428" s="214">
        <v>3.3</v>
      </c>
      <c r="CS428" s="215">
        <v>7.7</v>
      </c>
    </row>
    <row r="429" ht="11.25" customHeight="1">
      <c r="A429" t="s" s="116">
        <v>1637</v>
      </c>
      <c r="B429" t="s" s="116">
        <v>1638</v>
      </c>
      <c r="C429" t="s" s="227">
        <v>525</v>
      </c>
      <c r="D429" s="218">
        <v>8</v>
      </c>
      <c r="E429" s="85">
        <v>401</v>
      </c>
      <c r="F429" t="s" s="220">
        <v>129</v>
      </c>
      <c r="G429" t="s" s="221">
        <v>129</v>
      </c>
      <c r="H429" s="493">
        <v>108.89</v>
      </c>
      <c r="I429" s="223">
        <v>2.167324823216089</v>
      </c>
      <c r="J429" s="224">
        <v>0.54</v>
      </c>
      <c r="K429" s="224">
        <v>0.59</v>
      </c>
      <c r="L429" s="223">
        <v>9.259259259259256</v>
      </c>
      <c r="M429" s="226">
        <v>42958</v>
      </c>
      <c r="N429" s="226">
        <v>42962</v>
      </c>
      <c r="O429" s="226">
        <v>42979</v>
      </c>
      <c r="P429" t="s" s="227">
        <v>147</v>
      </c>
      <c r="Q429" s="316"/>
      <c r="R429" s="225">
        <v>2.36</v>
      </c>
      <c r="S429" s="228">
        <v>36.19631901840491</v>
      </c>
      <c r="T429" s="229">
        <v>208.957986612224</v>
      </c>
      <c r="U429" s="223">
        <v>16.70092024539877</v>
      </c>
      <c r="V429" s="230">
        <v>6</v>
      </c>
      <c r="W429" s="222">
        <v>6.52</v>
      </c>
      <c r="X429" s="222">
        <v>1.45</v>
      </c>
      <c r="Y429" s="231">
        <v>4.65</v>
      </c>
      <c r="Z429" s="232">
        <v>12.86</v>
      </c>
      <c r="AA429" s="358">
        <v>89.2</v>
      </c>
      <c r="AB429" s="234">
        <v>30.9</v>
      </c>
      <c r="AC429" s="235">
        <v>4.94</v>
      </c>
      <c r="AD429" s="236">
        <v>5.8</v>
      </c>
      <c r="AE429" s="236">
        <v>11.5</v>
      </c>
      <c r="AF429" s="237">
        <v>19</v>
      </c>
      <c r="AG429" s="238">
        <v>17208</v>
      </c>
      <c r="AH429" s="239">
        <v>0.1</v>
      </c>
      <c r="AI429" s="360">
        <v>2.21</v>
      </c>
      <c r="AJ429" s="241">
        <v>2.041843357243873</v>
      </c>
      <c r="AK429" s="242">
        <v>0.744643762484871</v>
      </c>
      <c r="AL429" s="243">
        <v>2.941176470588247</v>
      </c>
      <c r="AM429" s="243">
        <v>7.297628793540656</v>
      </c>
      <c r="AN429" s="243">
        <v>11.84269147201447</v>
      </c>
      <c r="AO429" s="244">
        <v>15.9038349189893</v>
      </c>
      <c r="AP429" s="241">
        <v>2.1</v>
      </c>
      <c r="AQ429" s="241">
        <v>2.04</v>
      </c>
      <c r="AR429" s="241">
        <v>1.9</v>
      </c>
      <c r="AS429" s="241">
        <v>1.7</v>
      </c>
      <c r="AT429" s="245"/>
      <c r="AU429" s="241">
        <v>1.5</v>
      </c>
      <c r="AV429" s="241">
        <v>1.2</v>
      </c>
      <c r="AW429" s="245"/>
      <c r="AX429" s="246">
        <v>0.8</v>
      </c>
      <c r="AY429" s="394">
        <v>0.6</v>
      </c>
      <c r="AZ429" s="317">
        <v>0.6</v>
      </c>
      <c r="BA429" s="248">
        <v>0.54</v>
      </c>
      <c r="BB429" s="317">
        <v>0.48</v>
      </c>
      <c r="BC429" s="248">
        <v>0.36</v>
      </c>
      <c r="BD429" s="317">
        <v>0</v>
      </c>
      <c r="BE429" s="317">
        <v>0</v>
      </c>
      <c r="BF429" s="317">
        <v>0</v>
      </c>
      <c r="BG429" s="317">
        <v>0</v>
      </c>
      <c r="BH429" s="317">
        <v>0</v>
      </c>
      <c r="BI429" s="401">
        <v>0</v>
      </c>
      <c r="BJ429" s="246">
        <v>13.82</v>
      </c>
      <c r="BK429" s="250">
        <v>2.941176470588247</v>
      </c>
      <c r="BL429" s="250">
        <v>7.36842105263158</v>
      </c>
      <c r="BM429" s="250">
        <v>11.76470588235294</v>
      </c>
      <c r="BN429" s="250">
        <v>13.33333333333333</v>
      </c>
      <c r="BO429" s="250">
        <v>25</v>
      </c>
      <c r="BP429" s="250">
        <v>50</v>
      </c>
      <c r="BQ429" s="251">
        <v>33.33333333333335</v>
      </c>
      <c r="BR429" s="252">
        <v>0</v>
      </c>
      <c r="BS429" s="252">
        <v>11.11111111111109</v>
      </c>
      <c r="BT429" s="252">
        <v>12.5</v>
      </c>
      <c r="BU429" s="252">
        <v>33.33333333333333</v>
      </c>
      <c r="BV429" s="252">
        <v>0</v>
      </c>
      <c r="BW429" s="252">
        <v>0</v>
      </c>
      <c r="BX429" s="252">
        <v>0</v>
      </c>
      <c r="BY429" s="252">
        <v>0</v>
      </c>
      <c r="BZ429" s="252">
        <v>0</v>
      </c>
      <c r="CA429" s="253">
        <v>0</v>
      </c>
      <c r="CB429" s="250">
        <v>11.80502438333435</v>
      </c>
      <c r="CC429" s="250">
        <v>14.62665381441122</v>
      </c>
      <c r="CD429" t="s" s="116">
        <v>178</v>
      </c>
      <c r="CE429" s="254">
        <v>-2.690903950168218</v>
      </c>
      <c r="CF429" s="254">
        <v>14.01001629523055</v>
      </c>
      <c r="CG429" s="250">
        <v>66.51930833531371</v>
      </c>
      <c r="CH429" s="255">
        <v>2.31</v>
      </c>
      <c r="CI429" s="256">
        <v>2.424114000000001</v>
      </c>
      <c r="CJ429" s="257">
        <v>2.666525400000001</v>
      </c>
      <c r="CK429" s="257">
        <v>2.933177940000002</v>
      </c>
      <c r="CL429" s="258">
        <v>3.226495734000002</v>
      </c>
      <c r="CM429" s="256">
        <v>13.56031307400001</v>
      </c>
      <c r="CN429" s="253">
        <v>12.45322166773809</v>
      </c>
      <c r="CO429" s="259">
        <v>1.68</v>
      </c>
      <c r="CP429" s="260">
        <v>48.6</v>
      </c>
      <c r="CQ429" s="261">
        <v>-0.8</v>
      </c>
      <c r="CR429" s="260">
        <v>8.4</v>
      </c>
      <c r="CS429" s="261">
        <v>13</v>
      </c>
    </row>
    <row r="430" ht="11.25" customHeight="1">
      <c r="A430" t="s" s="116">
        <v>1639</v>
      </c>
      <c r="B430" t="s" s="116">
        <v>1640</v>
      </c>
      <c r="C430" t="s" s="227">
        <v>1641</v>
      </c>
      <c r="D430" s="218">
        <v>7</v>
      </c>
      <c r="E430" s="85">
        <v>479</v>
      </c>
      <c r="F430" t="s" s="220">
        <v>129</v>
      </c>
      <c r="G430" t="s" s="221">
        <v>129</v>
      </c>
      <c r="H430" s="493">
        <v>41.76</v>
      </c>
      <c r="I430" s="223">
        <v>5.268199233716476</v>
      </c>
      <c r="J430" s="224">
        <v>0.5</v>
      </c>
      <c r="K430" s="224">
        <v>0.55</v>
      </c>
      <c r="L430" s="223">
        <v>10</v>
      </c>
      <c r="M430" s="226">
        <v>42800</v>
      </c>
      <c r="N430" s="226">
        <v>42802</v>
      </c>
      <c r="O430" s="226">
        <v>42816</v>
      </c>
      <c r="P430" t="s" s="227">
        <v>737</v>
      </c>
      <c r="Q430" s="85"/>
      <c r="R430" s="225">
        <v>2.2</v>
      </c>
      <c r="S430" s="228">
        <v>56.55526992287918</v>
      </c>
      <c r="T430" s="229">
        <v>-18.2706202353798</v>
      </c>
      <c r="U430" s="223">
        <v>10.73521850899743</v>
      </c>
      <c r="V430" s="230">
        <v>1</v>
      </c>
      <c r="W430" s="222">
        <v>3.89</v>
      </c>
      <c r="X430" s="222">
        <v>1.56</v>
      </c>
      <c r="Y430" s="231">
        <v>0.4</v>
      </c>
      <c r="Z430" s="232">
        <v>1.4</v>
      </c>
      <c r="AA430" s="233">
        <v>13.3</v>
      </c>
      <c r="AB430" s="234">
        <v>-10</v>
      </c>
      <c r="AC430" s="235">
        <v>-0.9</v>
      </c>
      <c r="AD430" s="236">
        <v>-6.3</v>
      </c>
      <c r="AE430" s="236">
        <v>6.9</v>
      </c>
      <c r="AF430" s="237">
        <v>27</v>
      </c>
      <c r="AG430" s="238">
        <v>7381</v>
      </c>
      <c r="AH430" s="239">
        <v>0.7</v>
      </c>
      <c r="AI430" s="240">
        <v>0.91</v>
      </c>
      <c r="AJ430" t="s" s="265">
        <v>143</v>
      </c>
      <c r="AK430" t="s" s="265">
        <v>143</v>
      </c>
      <c r="AL430" s="243">
        <v>11.11111111111112</v>
      </c>
      <c r="AM430" s="243">
        <v>12.6247880443606</v>
      </c>
      <c r="AN430" s="243">
        <v>14.86983549970351</v>
      </c>
      <c r="AO430" t="s" s="265">
        <v>143</v>
      </c>
      <c r="AP430" s="241">
        <v>2</v>
      </c>
      <c r="AQ430" s="241">
        <v>1.8</v>
      </c>
      <c r="AR430" s="241">
        <v>1.56</v>
      </c>
      <c r="AS430" s="241">
        <v>1.4</v>
      </c>
      <c r="AT430" s="245"/>
      <c r="AU430" s="241">
        <v>1.28</v>
      </c>
      <c r="AV430" s="241">
        <v>1</v>
      </c>
      <c r="AW430" s="245"/>
      <c r="AX430" s="583">
        <v>0</v>
      </c>
      <c r="AY430" s="394">
        <v>0</v>
      </c>
      <c r="AZ430" s="317">
        <v>0</v>
      </c>
      <c r="BA430" s="317">
        <v>0</v>
      </c>
      <c r="BB430" s="317">
        <v>0</v>
      </c>
      <c r="BC430" s="317">
        <v>0</v>
      </c>
      <c r="BD430" s="317">
        <v>0</v>
      </c>
      <c r="BE430" s="317">
        <v>0</v>
      </c>
      <c r="BF430" s="317">
        <v>0</v>
      </c>
      <c r="BG430" s="317">
        <v>0</v>
      </c>
      <c r="BH430" s="317">
        <v>0</v>
      </c>
      <c r="BI430" s="401">
        <v>0</v>
      </c>
      <c r="BJ430" s="246">
        <v>9.039999999999999</v>
      </c>
      <c r="BK430" s="250">
        <v>11.11111111111112</v>
      </c>
      <c r="BL430" s="250">
        <v>15.38461538461537</v>
      </c>
      <c r="BM430" s="250">
        <v>11.42857142857143</v>
      </c>
      <c r="BN430" s="250">
        <v>9.375</v>
      </c>
      <c r="BO430" s="250">
        <v>28</v>
      </c>
      <c r="BP430" s="250">
        <v>0</v>
      </c>
      <c r="BQ430" s="251">
        <v>0</v>
      </c>
      <c r="BR430" s="252">
        <v>0</v>
      </c>
      <c r="BS430" s="252">
        <v>0</v>
      </c>
      <c r="BT430" s="252">
        <v>0</v>
      </c>
      <c r="BU430" s="252">
        <v>0</v>
      </c>
      <c r="BV430" s="252">
        <v>0</v>
      </c>
      <c r="BW430" s="252">
        <v>0</v>
      </c>
      <c r="BX430" s="252">
        <v>0</v>
      </c>
      <c r="BY430" s="252">
        <v>0</v>
      </c>
      <c r="BZ430" s="252">
        <v>0</v>
      </c>
      <c r="CA430" s="253">
        <v>0</v>
      </c>
      <c r="CB430" s="250">
        <v>4.429370466135173</v>
      </c>
      <c r="CC430" s="250">
        <v>7.780509450306927</v>
      </c>
      <c r="CD430" t="s" s="116">
        <v>302</v>
      </c>
      <c r="CE430" s="254">
        <v>9.402816224422557</v>
      </c>
      <c r="CF430" s="254">
        <v>20.13803473341999</v>
      </c>
      <c r="CG430" s="250">
        <v>60.18563638987993</v>
      </c>
      <c r="CH430" s="255">
        <v>2.02</v>
      </c>
      <c r="CI430" s="256">
        <v>2.0402</v>
      </c>
      <c r="CJ430" s="257">
        <v>2.1809738</v>
      </c>
      <c r="CK430" s="257">
        <v>2.3314609922</v>
      </c>
      <c r="CL430" s="258">
        <v>2.4923318006618</v>
      </c>
      <c r="CM430" s="256">
        <v>11.0649665928618</v>
      </c>
      <c r="CN430" s="253">
        <v>26.49656751164224</v>
      </c>
      <c r="CO430" s="259">
        <v>1.25</v>
      </c>
      <c r="CP430" s="260">
        <v>18.8</v>
      </c>
      <c r="CQ430" s="261">
        <v>-30</v>
      </c>
      <c r="CR430" s="260">
        <v>-2.8</v>
      </c>
      <c r="CS430" s="261">
        <v>3.7</v>
      </c>
    </row>
    <row r="431" ht="11.25" customHeight="1">
      <c r="A431" t="s" s="227">
        <v>1642</v>
      </c>
      <c r="B431" t="s" s="116">
        <v>1643</v>
      </c>
      <c r="C431" t="s" s="227">
        <v>313</v>
      </c>
      <c r="D431" s="218">
        <v>5</v>
      </c>
      <c r="E431" s="85">
        <v>788</v>
      </c>
      <c r="F431" t="s" s="220">
        <v>141</v>
      </c>
      <c r="G431" t="s" s="221">
        <v>141</v>
      </c>
      <c r="H431" s="493">
        <v>77.33</v>
      </c>
      <c r="I431" s="223">
        <v>3.232897969740075</v>
      </c>
      <c r="J431" s="224">
        <v>0.6</v>
      </c>
      <c r="K431" s="224">
        <v>0.625</v>
      </c>
      <c r="L431" s="223">
        <v>4.166666666666674</v>
      </c>
      <c r="M431" s="226">
        <v>42963</v>
      </c>
      <c r="N431" s="226">
        <v>42965</v>
      </c>
      <c r="O431" s="226">
        <v>42993</v>
      </c>
      <c r="P431" t="s" s="227">
        <v>182</v>
      </c>
      <c r="Q431" s="316"/>
      <c r="R431" s="225">
        <v>2.5</v>
      </c>
      <c r="S431" s="228">
        <v>79.87220447284345</v>
      </c>
      <c r="T431" s="229">
        <v>32.96076808666248</v>
      </c>
      <c r="U431" s="223">
        <v>24.70607028753994</v>
      </c>
      <c r="V431" s="230">
        <v>12</v>
      </c>
      <c r="W431" s="222">
        <v>3.13</v>
      </c>
      <c r="X431" s="222">
        <v>2.47</v>
      </c>
      <c r="Y431" s="231">
        <v>3.6</v>
      </c>
      <c r="Z431" s="232">
        <v>1.61</v>
      </c>
      <c r="AA431" s="233">
        <v>6.6</v>
      </c>
      <c r="AB431" t="s" s="320">
        <v>143</v>
      </c>
      <c r="AC431" s="235">
        <v>7.79</v>
      </c>
      <c r="AD431" s="236">
        <v>24.3</v>
      </c>
      <c r="AE431" s="236">
        <v>10</v>
      </c>
      <c r="AF431" s="237">
        <v>10</v>
      </c>
      <c r="AG431" s="238">
        <v>94207</v>
      </c>
      <c r="AH431" s="239">
        <v>0.1</v>
      </c>
      <c r="AI431" s="240">
        <v>0.53</v>
      </c>
      <c r="AJ431" s="241">
        <v>0.6139631988248404</v>
      </c>
      <c r="AK431" t="s" s="265">
        <v>143</v>
      </c>
      <c r="AL431" s="243">
        <v>4.494382022471921</v>
      </c>
      <c r="AM431" s="243">
        <v>4.71268841304644</v>
      </c>
      <c r="AN431" s="243">
        <v>14.91930573144362</v>
      </c>
      <c r="AO431" t="s" s="265">
        <v>143</v>
      </c>
      <c r="AP431" s="241">
        <v>2.325</v>
      </c>
      <c r="AQ431" s="241">
        <v>2.225</v>
      </c>
      <c r="AR431" s="241">
        <v>2.125</v>
      </c>
      <c r="AS431" s="241">
        <v>2.025</v>
      </c>
      <c r="AT431" s="245"/>
      <c r="AU431" s="321">
        <v>1.16</v>
      </c>
      <c r="AV431" s="321">
        <v>1.16</v>
      </c>
      <c r="AW431" s="245"/>
      <c r="AX431" s="583">
        <v>1.16</v>
      </c>
      <c r="AY431" s="247">
        <v>1.16</v>
      </c>
      <c r="AZ431" s="248">
        <v>0.87</v>
      </c>
      <c r="BA431" s="317">
        <v>0</v>
      </c>
      <c r="BB431" s="317">
        <v>0</v>
      </c>
      <c r="BC431" s="317">
        <v>0</v>
      </c>
      <c r="BD431" s="317">
        <v>0</v>
      </c>
      <c r="BE431" s="317">
        <v>0</v>
      </c>
      <c r="BF431" s="317">
        <v>0</v>
      </c>
      <c r="BG431" s="317">
        <v>0</v>
      </c>
      <c r="BH431" s="317">
        <v>0</v>
      </c>
      <c r="BI431" s="401">
        <v>0</v>
      </c>
      <c r="BJ431" s="246">
        <v>14.21</v>
      </c>
      <c r="BK431" s="250">
        <v>4.494382022471921</v>
      </c>
      <c r="BL431" s="250">
        <v>4.705882352941182</v>
      </c>
      <c r="BM431" s="250">
        <v>4.938271604938271</v>
      </c>
      <c r="BN431" s="250">
        <v>74.56896551724139</v>
      </c>
      <c r="BO431" s="250">
        <v>0</v>
      </c>
      <c r="BP431" s="250">
        <v>0</v>
      </c>
      <c r="BQ431" s="251">
        <v>0</v>
      </c>
      <c r="BR431" s="252">
        <v>33.33333333333333</v>
      </c>
      <c r="BS431" s="252">
        <v>0</v>
      </c>
      <c r="BT431" s="252">
        <v>0</v>
      </c>
      <c r="BU431" s="252">
        <v>0</v>
      </c>
      <c r="BV431" s="252">
        <v>0</v>
      </c>
      <c r="BW431" s="252">
        <v>0</v>
      </c>
      <c r="BX431" s="252">
        <v>0</v>
      </c>
      <c r="BY431" s="252">
        <v>0</v>
      </c>
      <c r="BZ431" s="252">
        <v>0</v>
      </c>
      <c r="CA431" s="253">
        <v>0</v>
      </c>
      <c r="CB431" s="250">
        <v>7.1788726371133</v>
      </c>
      <c r="CC431" s="250">
        <v>18.56983234200382</v>
      </c>
      <c r="CD431" t="s" s="116">
        <v>302</v>
      </c>
      <c r="CE431" s="254">
        <v>-6.553866586356239</v>
      </c>
      <c r="CF431" s="254">
        <v>18.1522037011837</v>
      </c>
      <c r="CG431" s="250">
        <v>48.65347739361083</v>
      </c>
      <c r="CH431" s="255">
        <v>2.39475</v>
      </c>
      <c r="CI431" s="256">
        <v>2.581301025000001</v>
      </c>
      <c r="CJ431" s="257">
        <v>2.839431127500001</v>
      </c>
      <c r="CK431" s="257">
        <v>3.123374240250001</v>
      </c>
      <c r="CL431" s="258">
        <v>3.435711664275002</v>
      </c>
      <c r="CM431" s="256">
        <v>14.37456805702501</v>
      </c>
      <c r="CN431" s="253">
        <v>18.58860475497867</v>
      </c>
      <c r="CO431" t="s" s="416">
        <v>143</v>
      </c>
      <c r="CP431" s="260">
        <v>2.8</v>
      </c>
      <c r="CQ431" s="261">
        <v>-20.9</v>
      </c>
      <c r="CR431" s="260">
        <v>-2.8</v>
      </c>
      <c r="CS431" s="261">
        <v>-11.2</v>
      </c>
    </row>
    <row r="432" ht="11.25" customHeight="1">
      <c r="A432" t="s" s="273">
        <v>794</v>
      </c>
      <c r="B432" t="s" s="146">
        <v>795</v>
      </c>
      <c r="C432" t="s" s="273">
        <v>606</v>
      </c>
      <c r="D432" s="267">
        <v>12</v>
      </c>
      <c r="E432" s="219">
        <v>302</v>
      </c>
      <c r="F432" t="s" s="151">
        <v>129</v>
      </c>
      <c r="G432" t="s" s="152">
        <v>129</v>
      </c>
      <c r="H432" s="496">
        <v>20.7</v>
      </c>
      <c r="I432" s="269">
        <v>2.415458937198068</v>
      </c>
      <c r="J432" s="270">
        <v>0.12</v>
      </c>
      <c r="K432" s="270">
        <v>0.125</v>
      </c>
      <c r="L432" s="269">
        <v>4.166666666666674</v>
      </c>
      <c r="M432" s="272">
        <v>42958</v>
      </c>
      <c r="N432" s="272">
        <v>42962</v>
      </c>
      <c r="O432" s="272">
        <v>42979</v>
      </c>
      <c r="P432" t="s" s="273">
        <v>147</v>
      </c>
      <c r="Q432" s="329"/>
      <c r="R432" s="271">
        <v>0.5</v>
      </c>
      <c r="S432" s="275">
        <v>30.3030303030303</v>
      </c>
      <c r="T432" s="276">
        <v>29.54933540173141</v>
      </c>
      <c r="U432" s="269">
        <v>12.54545454545454</v>
      </c>
      <c r="V432" s="277">
        <v>1</v>
      </c>
      <c r="W432" s="268">
        <v>1.65</v>
      </c>
      <c r="X432" t="s" s="367">
        <v>143</v>
      </c>
      <c r="Y432" s="278">
        <v>0.16</v>
      </c>
      <c r="Z432" s="279">
        <v>3.01</v>
      </c>
      <c r="AA432" s="280">
        <v>24</v>
      </c>
      <c r="AB432" s="281">
        <v>-0.8</v>
      </c>
      <c r="AC432" s="282">
        <v>-1.62</v>
      </c>
      <c r="AD432" s="283">
        <v>32.3</v>
      </c>
      <c r="AE432" s="283">
        <v>-2.46</v>
      </c>
      <c r="AF432" s="284">
        <v>22</v>
      </c>
      <c r="AG432" s="285">
        <v>18637</v>
      </c>
      <c r="AH432" s="286">
        <v>0.6</v>
      </c>
      <c r="AI432" s="287">
        <v>2.28</v>
      </c>
      <c r="AJ432" s="288">
        <v>0.492849824542867</v>
      </c>
      <c r="AK432" s="289">
        <v>0.9633050274283675</v>
      </c>
      <c r="AL432" s="290">
        <v>13.9240506329114</v>
      </c>
      <c r="AM432" s="290">
        <v>13.53309168926775</v>
      </c>
      <c r="AN432" s="290">
        <v>15.9190493327346</v>
      </c>
      <c r="AO432" s="291">
        <v>16.52545027739758</v>
      </c>
      <c r="AP432" s="288">
        <v>0.45</v>
      </c>
      <c r="AQ432" s="288">
        <v>0.395</v>
      </c>
      <c r="AR432" s="288">
        <v>0.34</v>
      </c>
      <c r="AS432" s="288">
        <v>0.3075</v>
      </c>
      <c r="AT432" s="292"/>
      <c r="AU432" s="288">
        <v>0.2475</v>
      </c>
      <c r="AV432" s="288">
        <v>0.215</v>
      </c>
      <c r="AW432" s="292"/>
      <c r="AX432" s="293">
        <v>0.195</v>
      </c>
      <c r="AY432" s="294">
        <v>0.1825</v>
      </c>
      <c r="AZ432" s="295">
        <v>0.1725</v>
      </c>
      <c r="BA432" s="295">
        <v>0.145</v>
      </c>
      <c r="BB432" s="295">
        <v>0.0975</v>
      </c>
      <c r="BC432" s="426">
        <v>0</v>
      </c>
      <c r="BD432" s="426">
        <v>0</v>
      </c>
      <c r="BE432" s="426">
        <v>0</v>
      </c>
      <c r="BF432" s="426">
        <v>0</v>
      </c>
      <c r="BG432" s="426">
        <v>0</v>
      </c>
      <c r="BH432" s="426">
        <v>0</v>
      </c>
      <c r="BI432" s="494">
        <v>0</v>
      </c>
      <c r="BJ432" s="293">
        <v>2.7475</v>
      </c>
      <c r="BK432" s="297">
        <v>13.9240506329114</v>
      </c>
      <c r="BL432" s="297">
        <v>16.17647058823528</v>
      </c>
      <c r="BM432" s="297">
        <v>10.56910569105691</v>
      </c>
      <c r="BN432" s="297">
        <v>24.24242424242424</v>
      </c>
      <c r="BO432" s="297">
        <v>15.11627906976745</v>
      </c>
      <c r="BP432" s="297">
        <v>10.25641025641024</v>
      </c>
      <c r="BQ432" s="298">
        <v>6.849315068493156</v>
      </c>
      <c r="BR432" s="299">
        <v>5.797101449275366</v>
      </c>
      <c r="BS432" s="299">
        <v>18.96551724137932</v>
      </c>
      <c r="BT432" s="299">
        <v>48.7179487179487</v>
      </c>
      <c r="BU432" s="299">
        <v>0</v>
      </c>
      <c r="BV432" s="299">
        <v>0</v>
      </c>
      <c r="BW432" s="299">
        <v>0</v>
      </c>
      <c r="BX432" s="299">
        <v>0</v>
      </c>
      <c r="BY432" s="299">
        <v>0</v>
      </c>
      <c r="BZ432" s="299">
        <v>0</v>
      </c>
      <c r="CA432" s="300">
        <v>0</v>
      </c>
      <c r="CB432" s="297">
        <v>10.0361542916413</v>
      </c>
      <c r="CC432" s="297">
        <v>12.34310608364019</v>
      </c>
      <c r="CD432" t="s" s="146">
        <v>157</v>
      </c>
      <c r="CE432" s="301">
        <v>5.789053724478125</v>
      </c>
      <c r="CF432" s="301">
        <v>18.33450826993267</v>
      </c>
      <c r="CG432" s="297">
        <v>62.00848484848485</v>
      </c>
      <c r="CH432" s="302">
        <v>0.4545</v>
      </c>
      <c r="CI432" s="303">
        <v>0.459045</v>
      </c>
      <c r="CJ432" s="304">
        <v>0.4636354500000001</v>
      </c>
      <c r="CK432" s="304">
        <v>0.4682718045000001</v>
      </c>
      <c r="CL432" s="305">
        <v>0.472954522545</v>
      </c>
      <c r="CM432" s="303">
        <v>2.318406777045</v>
      </c>
      <c r="CN432" s="300">
        <v>11.20003273934783</v>
      </c>
      <c r="CO432" s="306">
        <v>0.82</v>
      </c>
      <c r="CP432" s="307">
        <v>5.1</v>
      </c>
      <c r="CQ432" s="308">
        <v>-43.2</v>
      </c>
      <c r="CR432" s="307">
        <v>-2.2</v>
      </c>
      <c r="CS432" s="308">
        <v>-22.2</v>
      </c>
    </row>
    <row r="433" ht="11.25" customHeight="1">
      <c r="A433" t="s" s="110">
        <v>1644</v>
      </c>
      <c r="B433" t="s" s="110">
        <v>1645</v>
      </c>
      <c r="C433" t="s" s="173">
        <v>461</v>
      </c>
      <c r="D433" s="511">
        <v>6</v>
      </c>
      <c r="E433" s="85">
        <v>589</v>
      </c>
      <c r="F433" t="s" s="118">
        <v>55</v>
      </c>
      <c r="G433" t="s" s="113">
        <v>55</v>
      </c>
      <c r="H433" s="495">
        <v>43.04</v>
      </c>
      <c r="I433" s="177">
        <v>5.576208178438661</v>
      </c>
      <c r="J433" s="311">
        <v>0.5</v>
      </c>
      <c r="K433" s="311">
        <v>0.6</v>
      </c>
      <c r="L433" s="177">
        <v>20</v>
      </c>
      <c r="M433" s="389">
        <v>42417</v>
      </c>
      <c r="N433" s="389">
        <v>42419</v>
      </c>
      <c r="O433" s="389">
        <v>42433</v>
      </c>
      <c r="P433" t="s" s="173">
        <v>1646</v>
      </c>
      <c r="Q433" s="492"/>
      <c r="R433" s="180">
        <v>2.4</v>
      </c>
      <c r="S433" s="181">
        <v>70.58823529411765</v>
      </c>
      <c r="T433" t="s" s="542">
        <v>143</v>
      </c>
      <c r="U433" s="177">
        <v>12.65882352941176</v>
      </c>
      <c r="V433" s="183">
        <v>1</v>
      </c>
      <c r="W433" s="176">
        <v>3.4</v>
      </c>
      <c r="X433" s="176">
        <v>1.66</v>
      </c>
      <c r="Y433" s="184">
        <v>0.99</v>
      </c>
      <c r="Z433" t="s" s="543">
        <v>143</v>
      </c>
      <c r="AA433" s="544">
        <v>-107.6</v>
      </c>
      <c r="AB433" s="187">
        <v>-5.7</v>
      </c>
      <c r="AC433" s="188">
        <v>4.54</v>
      </c>
      <c r="AD433" s="189">
        <v>8</v>
      </c>
      <c r="AE433" s="189">
        <v>7.63</v>
      </c>
      <c r="AF433" s="190">
        <v>34</v>
      </c>
      <c r="AG433" s="191">
        <v>12086</v>
      </c>
      <c r="AH433" s="192">
        <v>0.2</v>
      </c>
      <c r="AI433" t="s" s="392">
        <v>143</v>
      </c>
      <c r="AJ433" s="194">
        <v>3.071636745193968</v>
      </c>
      <c r="AK433" s="195">
        <v>1.652546456350624</v>
      </c>
      <c r="AL433" s="196">
        <v>20</v>
      </c>
      <c r="AM433" s="196">
        <v>25.99210498948732</v>
      </c>
      <c r="AN433" s="196">
        <v>24.57309396155174</v>
      </c>
      <c r="AO433" s="197">
        <v>14.86983549970351</v>
      </c>
      <c r="AP433" s="194">
        <v>2.4</v>
      </c>
      <c r="AQ433" s="194">
        <v>2</v>
      </c>
      <c r="AR433" s="194">
        <v>1.36</v>
      </c>
      <c r="AS433" s="194">
        <v>1.2</v>
      </c>
      <c r="AT433" s="199"/>
      <c r="AU433" s="194">
        <v>1</v>
      </c>
      <c r="AV433" s="194">
        <v>0.8</v>
      </c>
      <c r="AW433" s="199"/>
      <c r="AX433" s="398">
        <v>0.6</v>
      </c>
      <c r="AY433" s="370">
        <v>0.6</v>
      </c>
      <c r="AZ433" s="203">
        <v>0.6</v>
      </c>
      <c r="BA433" s="203">
        <v>0.6</v>
      </c>
      <c r="BB433" s="203">
        <v>0.6</v>
      </c>
      <c r="BC433" s="202">
        <v>0.6</v>
      </c>
      <c r="BD433" s="202">
        <v>0.48</v>
      </c>
      <c r="BE433" s="202">
        <v>0.4</v>
      </c>
      <c r="BF433" s="203">
        <v>0.3</v>
      </c>
      <c r="BG433" s="203">
        <v>0.3</v>
      </c>
      <c r="BH433" s="203">
        <v>0.3</v>
      </c>
      <c r="BI433" s="314">
        <v>0.3</v>
      </c>
      <c r="BJ433" s="200">
        <v>14.44</v>
      </c>
      <c r="BK433" s="205">
        <v>20</v>
      </c>
      <c r="BL433" s="205">
        <v>47.05882352941175</v>
      </c>
      <c r="BM433" s="205">
        <v>13.33333333333335</v>
      </c>
      <c r="BN433" s="205">
        <v>20</v>
      </c>
      <c r="BO433" s="205">
        <v>25</v>
      </c>
      <c r="BP433" s="205">
        <v>33.33333333333335</v>
      </c>
      <c r="BQ433" s="206">
        <v>0</v>
      </c>
      <c r="BR433" s="207">
        <v>0</v>
      </c>
      <c r="BS433" s="207">
        <v>0</v>
      </c>
      <c r="BT433" s="207">
        <v>0</v>
      </c>
      <c r="BU433" s="207">
        <v>0</v>
      </c>
      <c r="BV433" s="207">
        <v>25</v>
      </c>
      <c r="BW433" s="207">
        <v>20</v>
      </c>
      <c r="BX433" s="207">
        <v>33.33333333333335</v>
      </c>
      <c r="BY433" s="207">
        <v>0</v>
      </c>
      <c r="BZ433" s="207">
        <v>0</v>
      </c>
      <c r="CA433" s="208">
        <v>0</v>
      </c>
      <c r="CB433" s="205">
        <v>13.94463667820069</v>
      </c>
      <c r="CC433" s="205">
        <v>14.86969620025313</v>
      </c>
      <c r="CD433" t="s" s="110">
        <v>302</v>
      </c>
      <c r="CE433" s="209">
        <v>17.49047861057864</v>
      </c>
      <c r="CF433" s="209">
        <v>30.1493021399904</v>
      </c>
      <c r="CG433" s="205">
        <v>69.22029411764706</v>
      </c>
      <c r="CH433" s="315">
        <v>2.424</v>
      </c>
      <c r="CI433" s="211">
        <v>2.5340496</v>
      </c>
      <c r="CJ433" s="212">
        <v>2.727397584480</v>
      </c>
      <c r="CK433" s="212">
        <v>2.935498020175825</v>
      </c>
      <c r="CL433" s="210">
        <v>3.15947651911524</v>
      </c>
      <c r="CM433" s="211">
        <v>13.78042172377106</v>
      </c>
      <c r="CN433" s="208">
        <v>32.01770846601084</v>
      </c>
      <c r="CO433" s="213">
        <v>0.6899999999999999</v>
      </c>
      <c r="CP433" s="214">
        <v>23</v>
      </c>
      <c r="CQ433" s="215">
        <v>-43</v>
      </c>
      <c r="CR433" s="214">
        <v>6.9</v>
      </c>
      <c r="CS433" s="215">
        <v>-10.4</v>
      </c>
    </row>
    <row r="434" ht="11.25" customHeight="1">
      <c r="A434" t="s" s="227">
        <v>796</v>
      </c>
      <c r="B434" t="s" s="116">
        <v>797</v>
      </c>
      <c r="C434" t="s" s="116">
        <v>297</v>
      </c>
      <c r="D434" s="218">
        <v>14</v>
      </c>
      <c r="E434" s="219">
        <v>241</v>
      </c>
      <c r="F434" t="s" s="220">
        <v>129</v>
      </c>
      <c r="G434" t="s" s="221">
        <v>129</v>
      </c>
      <c r="H434" s="493">
        <v>187.18</v>
      </c>
      <c r="I434" s="223">
        <v>1.602735334971685</v>
      </c>
      <c r="J434" s="224">
        <v>0.7</v>
      </c>
      <c r="K434" s="224">
        <v>0.75</v>
      </c>
      <c r="L434" s="223">
        <v>7.14285714285714</v>
      </c>
      <c r="M434" s="226">
        <v>42793</v>
      </c>
      <c r="N434" s="226">
        <v>42795</v>
      </c>
      <c r="O434" s="226">
        <v>42809</v>
      </c>
      <c r="P434" t="s" s="227">
        <v>182</v>
      </c>
      <c r="Q434" s="85"/>
      <c r="R434" s="225">
        <v>3</v>
      </c>
      <c r="S434" s="228">
        <v>41.26547455295736</v>
      </c>
      <c r="T434" s="229">
        <v>83.10705054932816</v>
      </c>
      <c r="U434" s="223">
        <v>25.74690508940853</v>
      </c>
      <c r="V434" s="230">
        <v>12</v>
      </c>
      <c r="W434" s="222">
        <v>7.27</v>
      </c>
      <c r="X434" s="222">
        <v>6.12</v>
      </c>
      <c r="Y434" s="231">
        <v>1.33</v>
      </c>
      <c r="Z434" s="232">
        <v>2.93</v>
      </c>
      <c r="AA434" s="233">
        <v>12</v>
      </c>
      <c r="AB434" s="234">
        <v>135</v>
      </c>
      <c r="AC434" s="235">
        <v>4.33</v>
      </c>
      <c r="AD434" s="236">
        <v>0.3</v>
      </c>
      <c r="AE434" s="236">
        <v>4.2</v>
      </c>
      <c r="AF434" s="237">
        <v>14</v>
      </c>
      <c r="AG434" s="238">
        <v>14637</v>
      </c>
      <c r="AH434" s="239">
        <v>0.7</v>
      </c>
      <c r="AI434" s="240">
        <v>0</v>
      </c>
      <c r="AJ434" s="241">
        <v>33.76592763788189</v>
      </c>
      <c r="AK434" s="242">
        <v>0.6964772359635175</v>
      </c>
      <c r="AL434" s="243">
        <v>7.692307692307687</v>
      </c>
      <c r="AM434" s="243">
        <v>8.370676266182709</v>
      </c>
      <c r="AN434" s="243">
        <v>10.12977829136457</v>
      </c>
      <c r="AO434" s="244">
        <v>14.5443063581983</v>
      </c>
      <c r="AP434" s="241">
        <v>2.8</v>
      </c>
      <c r="AQ434" s="241">
        <v>2.6</v>
      </c>
      <c r="AR434" s="241">
        <v>2.4</v>
      </c>
      <c r="AS434" s="241">
        <v>2.2</v>
      </c>
      <c r="AT434" s="245"/>
      <c r="AU434" s="241">
        <v>1.9602</v>
      </c>
      <c r="AV434" s="241">
        <v>1.72836</v>
      </c>
      <c r="AW434" s="245"/>
      <c r="AX434" s="246">
        <v>1.53632</v>
      </c>
      <c r="AY434" s="247">
        <v>1.34428</v>
      </c>
      <c r="AZ434" s="248">
        <v>1.15224</v>
      </c>
      <c r="BA434" s="248">
        <v>0.9602000000000001</v>
      </c>
      <c r="BB434" s="248">
        <v>0.7201500000000001</v>
      </c>
      <c r="BC434" s="248">
        <v>0.4801</v>
      </c>
      <c r="BD434" s="248">
        <v>0.38408</v>
      </c>
      <c r="BE434" s="317">
        <v>0</v>
      </c>
      <c r="BF434" s="317">
        <v>0</v>
      </c>
      <c r="BG434" s="317">
        <v>0</v>
      </c>
      <c r="BH434" s="317">
        <v>0</v>
      </c>
      <c r="BI434" s="401">
        <v>0</v>
      </c>
      <c r="BJ434" s="246">
        <v>20.26593</v>
      </c>
      <c r="BK434" s="250">
        <v>7.692307692307687</v>
      </c>
      <c r="BL434" s="250">
        <v>8.333333333333348</v>
      </c>
      <c r="BM434" s="250">
        <v>9.090909090909083</v>
      </c>
      <c r="BN434" s="250">
        <v>12.23344556677892</v>
      </c>
      <c r="BO434" s="250">
        <v>13.41387210997709</v>
      </c>
      <c r="BP434" s="250">
        <v>12.5</v>
      </c>
      <c r="BQ434" s="251">
        <v>14.2857142857143</v>
      </c>
      <c r="BR434" s="252">
        <v>16.66666666666667</v>
      </c>
      <c r="BS434" s="252">
        <v>20</v>
      </c>
      <c r="BT434" s="252">
        <v>33.33333333333333</v>
      </c>
      <c r="BU434" s="252">
        <v>50</v>
      </c>
      <c r="BV434" s="252">
        <v>25</v>
      </c>
      <c r="BW434" s="252">
        <v>0</v>
      </c>
      <c r="BX434" s="252">
        <v>0</v>
      </c>
      <c r="BY434" s="252">
        <v>0</v>
      </c>
      <c r="BZ434" s="252">
        <v>0</v>
      </c>
      <c r="CA434" s="253">
        <v>0</v>
      </c>
      <c r="CB434" s="250">
        <v>13.0911518870012</v>
      </c>
      <c r="CC434" s="250">
        <v>13.06463561940214</v>
      </c>
      <c r="CD434" t="s" s="116">
        <v>137</v>
      </c>
      <c r="CE434" s="254">
        <v>-14.01439146307228</v>
      </c>
      <c r="CF434" s="254">
        <v>11.73251362633625</v>
      </c>
      <c r="CG434" s="250">
        <v>67.29668258643719</v>
      </c>
      <c r="CH434" s="255">
        <v>3.08</v>
      </c>
      <c r="CI434" s="256">
        <v>3.213364</v>
      </c>
      <c r="CJ434" s="257">
        <v>3.348325288</v>
      </c>
      <c r="CK434" s="257">
        <v>3.488954950096</v>
      </c>
      <c r="CL434" s="258">
        <v>3.635491058000032</v>
      </c>
      <c r="CM434" s="256">
        <v>16.76613529609603</v>
      </c>
      <c r="CN434" s="253">
        <v>8.957225823323022</v>
      </c>
      <c r="CO434" s="259">
        <v>1.17</v>
      </c>
      <c r="CP434" s="260">
        <v>41.4</v>
      </c>
      <c r="CQ434" s="261">
        <v>-2.5</v>
      </c>
      <c r="CR434" s="260">
        <v>0.7</v>
      </c>
      <c r="CS434" s="261">
        <v>8.699999999999999</v>
      </c>
    </row>
    <row r="435" ht="11.25" customHeight="1">
      <c r="A435" t="s" s="116">
        <v>1647</v>
      </c>
      <c r="B435" t="s" s="116">
        <v>1648</v>
      </c>
      <c r="C435" t="s" s="227">
        <v>128</v>
      </c>
      <c r="D435" s="218">
        <v>7</v>
      </c>
      <c r="E435" s="85">
        <v>506</v>
      </c>
      <c r="F435" t="s" s="220">
        <v>55</v>
      </c>
      <c r="G435" t="s" s="221">
        <v>55</v>
      </c>
      <c r="H435" s="493">
        <v>20.55</v>
      </c>
      <c r="I435" s="223">
        <v>1.94647201946472</v>
      </c>
      <c r="J435" s="224">
        <v>0.095</v>
      </c>
      <c r="K435" s="224">
        <v>0.1</v>
      </c>
      <c r="L435" s="223">
        <v>5.263157894736836</v>
      </c>
      <c r="M435" s="226">
        <v>42858</v>
      </c>
      <c r="N435" s="226">
        <v>42860</v>
      </c>
      <c r="O435" s="226">
        <v>42871</v>
      </c>
      <c r="P435" t="s" s="227">
        <v>1158</v>
      </c>
      <c r="Q435" s="325"/>
      <c r="R435" s="225">
        <v>0.4</v>
      </c>
      <c r="S435" s="228">
        <v>38.09523809523809</v>
      </c>
      <c r="T435" s="229">
        <v>22.31626973248426</v>
      </c>
      <c r="U435" s="223">
        <v>19.57142857142857</v>
      </c>
      <c r="V435" s="230">
        <v>12</v>
      </c>
      <c r="W435" s="222">
        <v>1.05</v>
      </c>
      <c r="X435" s="222">
        <v>2.17</v>
      </c>
      <c r="Y435" s="231">
        <v>5.43</v>
      </c>
      <c r="Z435" s="232">
        <v>1.72</v>
      </c>
      <c r="AA435" s="233">
        <v>8.5</v>
      </c>
      <c r="AB435" s="234">
        <v>12.5</v>
      </c>
      <c r="AC435" s="235">
        <v>12.34</v>
      </c>
      <c r="AD435" s="236">
        <v>8.800000000000001</v>
      </c>
      <c r="AE435" s="236">
        <v>9</v>
      </c>
      <c r="AF435" s="237">
        <v>3</v>
      </c>
      <c r="AG435" s="238">
        <v>971</v>
      </c>
      <c r="AH435" s="239">
        <v>2.3</v>
      </c>
      <c r="AI435" s="240">
        <v>0.73</v>
      </c>
      <c r="AJ435" s="241">
        <v>1.302946758577559</v>
      </c>
      <c r="AK435" s="618">
        <v>7.407991574919769</v>
      </c>
      <c r="AL435" s="243">
        <v>12.12121212121211</v>
      </c>
      <c r="AM435" s="243">
        <v>10.87729592116748</v>
      </c>
      <c r="AN435" s="243">
        <v>11.46593147548252</v>
      </c>
      <c r="AO435" s="244">
        <v>1.547778687316703</v>
      </c>
      <c r="AP435" s="241">
        <v>0.37</v>
      </c>
      <c r="AQ435" s="241">
        <v>0.33</v>
      </c>
      <c r="AR435" s="241">
        <v>0.29286</v>
      </c>
      <c r="AS435" s="241">
        <v>0.27144</v>
      </c>
      <c r="AT435" s="245"/>
      <c r="AU435" s="241">
        <v>0.23537</v>
      </c>
      <c r="AV435" s="241">
        <v>0.215026</v>
      </c>
      <c r="AW435" s="245"/>
      <c r="AX435" s="583">
        <v>0.1814</v>
      </c>
      <c r="AY435" s="394">
        <v>0.25914</v>
      </c>
      <c r="AZ435" s="248">
        <v>0.34552</v>
      </c>
      <c r="BA435" s="248">
        <v>0.32908</v>
      </c>
      <c r="BB435" s="248">
        <v>0.31732</v>
      </c>
      <c r="BC435" s="317">
        <v>0.3134</v>
      </c>
      <c r="BD435" s="248">
        <v>0.3134</v>
      </c>
      <c r="BE435" s="248">
        <v>0.29475</v>
      </c>
      <c r="BF435" s="248">
        <v>0.26632</v>
      </c>
      <c r="BG435" s="248">
        <v>0.23315</v>
      </c>
      <c r="BH435" s="248">
        <v>0.15082</v>
      </c>
      <c r="BI435" s="401">
        <v>0</v>
      </c>
      <c r="BJ435" s="246">
        <v>4.718996000000001</v>
      </c>
      <c r="BK435" s="250">
        <v>12.12121212121211</v>
      </c>
      <c r="BL435" s="250">
        <v>12.6818274943659</v>
      </c>
      <c r="BM435" s="250">
        <v>7.891246684350151</v>
      </c>
      <c r="BN435" s="250">
        <v>15.32480774950078</v>
      </c>
      <c r="BO435" s="250">
        <v>9.461181438523724</v>
      </c>
      <c r="BP435" s="250">
        <v>18.53693495038588</v>
      </c>
      <c r="BQ435" s="251">
        <v>0</v>
      </c>
      <c r="BR435" s="252">
        <v>0</v>
      </c>
      <c r="BS435" s="252">
        <v>4.995745715327593</v>
      </c>
      <c r="BT435" s="252">
        <v>3.706038068826412</v>
      </c>
      <c r="BU435" s="252">
        <v>1.250797702616468</v>
      </c>
      <c r="BV435" s="252">
        <v>0</v>
      </c>
      <c r="BW435" s="252">
        <v>6.327396098388482</v>
      </c>
      <c r="BX435" s="252">
        <v>10.67512766596574</v>
      </c>
      <c r="BY435" s="252">
        <v>14.22689255843876</v>
      </c>
      <c r="BZ435" s="252">
        <v>54.58825089510675</v>
      </c>
      <c r="CA435" s="253">
        <v>0</v>
      </c>
      <c r="CB435" s="250">
        <v>10.1051446554711</v>
      </c>
      <c r="CC435" s="250">
        <v>12.55248138967421</v>
      </c>
      <c r="CD435" t="s" s="116">
        <v>132</v>
      </c>
      <c r="CE435" s="254">
        <v>-6.159025076481337</v>
      </c>
      <c r="CF435" s="254">
        <v>13.41240349494724</v>
      </c>
      <c r="CG435" s="250">
        <v>68.18880162436011</v>
      </c>
      <c r="CH435" s="255">
        <v>0.407</v>
      </c>
      <c r="CI435" s="256">
        <v>0.4477</v>
      </c>
      <c r="CJ435" s="257">
        <v>0.4879930000000001</v>
      </c>
      <c r="CK435" s="257">
        <v>0.5319123700000001</v>
      </c>
      <c r="CL435" s="258">
        <v>0.5797844833000002</v>
      </c>
      <c r="CM435" s="256">
        <v>2.4543898533</v>
      </c>
      <c r="CN435" s="253">
        <v>11.94350293576642</v>
      </c>
      <c r="CO435" s="259">
        <v>0.77</v>
      </c>
      <c r="CP435" s="260">
        <v>48.1</v>
      </c>
      <c r="CQ435" s="261">
        <v>-4</v>
      </c>
      <c r="CR435" s="260">
        <v>5.3</v>
      </c>
      <c r="CS435" s="261">
        <v>6.4</v>
      </c>
    </row>
    <row r="436" ht="11.25" customHeight="1">
      <c r="A436" t="s" s="227">
        <v>1649</v>
      </c>
      <c r="B436" t="s" s="116">
        <v>1650</v>
      </c>
      <c r="C436" t="s" s="227">
        <v>128</v>
      </c>
      <c r="D436" s="218">
        <v>6</v>
      </c>
      <c r="E436" s="85">
        <v>642</v>
      </c>
      <c r="F436" t="s" s="220">
        <v>55</v>
      </c>
      <c r="G436" t="s" s="221">
        <v>55</v>
      </c>
      <c r="H436" s="493">
        <v>48.28</v>
      </c>
      <c r="I436" s="223">
        <v>1.822700911350456</v>
      </c>
      <c r="J436" s="224">
        <v>0.19</v>
      </c>
      <c r="K436" s="224">
        <v>0.22</v>
      </c>
      <c r="L436" s="223">
        <v>15.78947368421053</v>
      </c>
      <c r="M436" s="226">
        <v>42846</v>
      </c>
      <c r="N436" s="226">
        <v>42850</v>
      </c>
      <c r="O436" s="226">
        <v>42860</v>
      </c>
      <c r="P436" t="s" s="227">
        <v>298</v>
      </c>
      <c r="Q436" s="319"/>
      <c r="R436" s="225">
        <v>0.88</v>
      </c>
      <c r="S436" s="228">
        <v>37.93103448275863</v>
      </c>
      <c r="T436" s="229">
        <v>58.02662368443949</v>
      </c>
      <c r="U436" s="223">
        <v>20.81034482758621</v>
      </c>
      <c r="V436" s="230">
        <v>12</v>
      </c>
      <c r="W436" s="222">
        <v>2.32</v>
      </c>
      <c r="X436" s="222">
        <v>2.09</v>
      </c>
      <c r="Y436" s="231">
        <v>7.7</v>
      </c>
      <c r="Z436" s="232">
        <v>2.7</v>
      </c>
      <c r="AA436" s="233">
        <v>12.5</v>
      </c>
      <c r="AB436" s="234">
        <v>11.4</v>
      </c>
      <c r="AC436" s="235">
        <v>6.11</v>
      </c>
      <c r="AD436" s="236">
        <v>10.3</v>
      </c>
      <c r="AE436" s="236">
        <v>10</v>
      </c>
      <c r="AF436" s="237">
        <v>4</v>
      </c>
      <c r="AG436" s="238">
        <v>1215</v>
      </c>
      <c r="AH436" s="239">
        <v>2.2</v>
      </c>
      <c r="AI436" s="240">
        <v>0.07000000000000001</v>
      </c>
      <c r="AJ436" s="241">
        <v>1.159766318139618</v>
      </c>
      <c r="AK436" s="242">
        <v>1.435148415026558</v>
      </c>
      <c r="AL436" s="243">
        <v>15.34396825396824</v>
      </c>
      <c r="AM436" s="243">
        <v>13.77975452891233</v>
      </c>
      <c r="AN436" s="243">
        <v>11.94559307683807</v>
      </c>
      <c r="AO436" s="244">
        <v>8.323594237197419</v>
      </c>
      <c r="AP436" s="241">
        <v>0.726667</v>
      </c>
      <c r="AQ436" s="241">
        <v>0.63</v>
      </c>
      <c r="AR436" s="241">
        <v>0.5466666666666666</v>
      </c>
      <c r="AS436" s="241">
        <v>0.4933333333333333</v>
      </c>
      <c r="AT436" s="245"/>
      <c r="AU436" s="241">
        <v>0.4433333333333334</v>
      </c>
      <c r="AV436" s="321">
        <v>0.4133333333333333</v>
      </c>
      <c r="AW436" s="245"/>
      <c r="AX436" s="583">
        <v>0.4133333333333333</v>
      </c>
      <c r="AY436" s="394">
        <v>0.4133333333333333</v>
      </c>
      <c r="AZ436" s="248">
        <v>0.4033333333333333</v>
      </c>
      <c r="BA436" s="248">
        <v>0.3633333333333333</v>
      </c>
      <c r="BB436" s="248">
        <v>0.3266666666666667</v>
      </c>
      <c r="BC436" s="248">
        <v>0.3</v>
      </c>
      <c r="BD436" s="248">
        <v>0.2733333333333333</v>
      </c>
      <c r="BE436" s="248">
        <v>0.2466666666666667</v>
      </c>
      <c r="BF436" s="248">
        <v>0.22</v>
      </c>
      <c r="BG436" s="248">
        <v>0.1933333333333333</v>
      </c>
      <c r="BH436" s="248">
        <v>0.16</v>
      </c>
      <c r="BI436" s="401">
        <v>0.12</v>
      </c>
      <c r="BJ436" s="246">
        <v>6.686667</v>
      </c>
      <c r="BK436" s="250">
        <v>15.34396825396824</v>
      </c>
      <c r="BL436" s="250">
        <v>15.2439024390244</v>
      </c>
      <c r="BM436" s="250">
        <v>10.81081081081081</v>
      </c>
      <c r="BN436" s="250">
        <v>11.2781954887218</v>
      </c>
      <c r="BO436" s="250">
        <v>7.258064516129048</v>
      </c>
      <c r="BP436" s="250">
        <v>0</v>
      </c>
      <c r="BQ436" s="251">
        <v>0</v>
      </c>
      <c r="BR436" s="252">
        <v>2.479338842975198</v>
      </c>
      <c r="BS436" s="252">
        <v>11.00917431192661</v>
      </c>
      <c r="BT436" s="252">
        <v>11.22448979591837</v>
      </c>
      <c r="BU436" s="252">
        <v>8.888888888888902</v>
      </c>
      <c r="BV436" s="252">
        <v>9.756097560975618</v>
      </c>
      <c r="BW436" s="252">
        <v>10.81081081081081</v>
      </c>
      <c r="BX436" s="252">
        <v>12.12121212121213</v>
      </c>
      <c r="BY436" s="252">
        <v>13.79310344827587</v>
      </c>
      <c r="BZ436" s="252">
        <v>20.83333333333333</v>
      </c>
      <c r="CA436" s="253">
        <v>33.33333333333335</v>
      </c>
      <c r="CB436" s="250">
        <v>11.42263082095909</v>
      </c>
      <c r="CC436" s="250">
        <v>7.566109952474022</v>
      </c>
      <c r="CD436" t="s" s="116">
        <v>132</v>
      </c>
      <c r="CE436" s="254">
        <v>-7.042050839397685</v>
      </c>
      <c r="CF436" s="254">
        <v>13.76829398818852</v>
      </c>
      <c r="CG436" s="250">
        <v>71.13265918756422</v>
      </c>
      <c r="CH436" s="255">
        <v>0.7993337</v>
      </c>
      <c r="CI436" s="256">
        <v>0.8481729890699999</v>
      </c>
      <c r="CJ436" s="257">
        <v>0.932990287977</v>
      </c>
      <c r="CK436" s="257">
        <v>1.0262893167747</v>
      </c>
      <c r="CL436" s="258">
        <v>1.12891824845217</v>
      </c>
      <c r="CM436" s="256">
        <v>4.73570454227387</v>
      </c>
      <c r="CN436" s="253">
        <v>9.808832937601222</v>
      </c>
      <c r="CO436" s="259">
        <v>0.84</v>
      </c>
      <c r="CP436" s="260">
        <v>37</v>
      </c>
      <c r="CQ436" s="261">
        <v>-3.4</v>
      </c>
      <c r="CR436" s="260">
        <v>4.2</v>
      </c>
      <c r="CS436" s="261">
        <v>6.9</v>
      </c>
    </row>
    <row r="437" ht="11.25" customHeight="1">
      <c r="A437" t="s" s="146">
        <v>326</v>
      </c>
      <c r="B437" t="s" s="146">
        <v>327</v>
      </c>
      <c r="C437" t="s" s="146">
        <v>328</v>
      </c>
      <c r="D437" s="267">
        <v>54</v>
      </c>
      <c r="E437" s="219">
        <v>14</v>
      </c>
      <c r="F437" t="s" s="151">
        <v>55</v>
      </c>
      <c r="G437" t="s" s="152">
        <v>55</v>
      </c>
      <c r="H437" s="268">
        <v>125.22</v>
      </c>
      <c r="I437" s="269">
        <v>1.756907842197732</v>
      </c>
      <c r="J437" s="270">
        <v>0.5</v>
      </c>
      <c r="K437" s="270">
        <v>0.55</v>
      </c>
      <c r="L437" s="271">
        <v>10</v>
      </c>
      <c r="M437" s="380">
        <v>42711</v>
      </c>
      <c r="N437" s="380">
        <v>42713</v>
      </c>
      <c r="O437" s="380">
        <v>42734</v>
      </c>
      <c r="P437" t="s" s="273">
        <v>186</v>
      </c>
      <c r="Q437" s="354"/>
      <c r="R437" s="271">
        <v>2.2</v>
      </c>
      <c r="S437" s="275">
        <v>52.38095238095239</v>
      </c>
      <c r="T437" s="276">
        <v>177.4655133725831</v>
      </c>
      <c r="U437" s="269">
        <v>29.81428571428571</v>
      </c>
      <c r="V437" s="277">
        <v>6</v>
      </c>
      <c r="W437" s="268">
        <v>4.2</v>
      </c>
      <c r="X437" s="268">
        <v>9.94</v>
      </c>
      <c r="Y437" s="278">
        <v>2.77</v>
      </c>
      <c r="Z437" s="279">
        <v>5.81</v>
      </c>
      <c r="AA437" t="s" s="538">
        <v>143</v>
      </c>
      <c r="AB437" s="281">
        <v>-5.5</v>
      </c>
      <c r="AC437" s="282">
        <v>10.24</v>
      </c>
      <c r="AD437" s="283">
        <v>4.4</v>
      </c>
      <c r="AE437" s="283">
        <v>3</v>
      </c>
      <c r="AF437" s="284">
        <v>3</v>
      </c>
      <c r="AG437" s="285">
        <v>3332</v>
      </c>
      <c r="AH437" s="286">
        <v>32</v>
      </c>
      <c r="AI437" s="287">
        <v>0</v>
      </c>
      <c r="AJ437" s="288">
        <v>1.980371662189733</v>
      </c>
      <c r="AK437" s="289">
        <v>1.259307586089686</v>
      </c>
      <c r="AL437" s="290">
        <v>9.042553191489366</v>
      </c>
      <c r="AM437" s="290">
        <v>8.163221953628774</v>
      </c>
      <c r="AN437" s="290">
        <v>8.713635313634827</v>
      </c>
      <c r="AO437" s="291">
        <v>6.91938602600799</v>
      </c>
      <c r="AP437" s="288">
        <v>2.05</v>
      </c>
      <c r="AQ437" s="288">
        <v>1.88</v>
      </c>
      <c r="AR437" s="288">
        <v>1.78</v>
      </c>
      <c r="AS437" s="288">
        <v>1.62</v>
      </c>
      <c r="AT437" s="292"/>
      <c r="AU437" s="288">
        <v>1.46</v>
      </c>
      <c r="AV437" s="288">
        <v>1.35</v>
      </c>
      <c r="AW437" s="292"/>
      <c r="AX437" s="293">
        <v>1.23</v>
      </c>
      <c r="AY437" s="294">
        <v>1.155</v>
      </c>
      <c r="AZ437" s="295">
        <v>1.125</v>
      </c>
      <c r="BA437" s="295">
        <v>1.09</v>
      </c>
      <c r="BB437" s="295">
        <v>1.05</v>
      </c>
      <c r="BC437" s="295">
        <v>1.01</v>
      </c>
      <c r="BD437" s="295">
        <v>0.9399999999999999</v>
      </c>
      <c r="BE437" s="295">
        <v>0.83</v>
      </c>
      <c r="BF437" s="295">
        <v>0.76</v>
      </c>
      <c r="BG437" s="295">
        <v>0.6899999999999999</v>
      </c>
      <c r="BH437" s="295">
        <v>0.65</v>
      </c>
      <c r="BI437" s="296">
        <v>0.61</v>
      </c>
      <c r="BJ437" s="293">
        <v>21.28</v>
      </c>
      <c r="BK437" s="297">
        <v>9.042553191489366</v>
      </c>
      <c r="BL437" s="297">
        <v>5.617977528089879</v>
      </c>
      <c r="BM437" s="297">
        <v>9.876543209876543</v>
      </c>
      <c r="BN437" s="297">
        <v>10.95890410958904</v>
      </c>
      <c r="BO437" s="297">
        <v>8.148148148148149</v>
      </c>
      <c r="BP437" s="297">
        <v>9.756097560975618</v>
      </c>
      <c r="BQ437" s="298">
        <v>6.493506493506485</v>
      </c>
      <c r="BR437" s="299">
        <v>2.666666666666662</v>
      </c>
      <c r="BS437" s="299">
        <v>3.211009174311918</v>
      </c>
      <c r="BT437" s="299">
        <v>3.809523809523818</v>
      </c>
      <c r="BU437" s="299">
        <v>3.960396039603964</v>
      </c>
      <c r="BV437" s="299">
        <v>7.446808510638303</v>
      </c>
      <c r="BW437" s="299">
        <v>13.25301204819278</v>
      </c>
      <c r="BX437" s="299">
        <v>9.210526315789469</v>
      </c>
      <c r="BY437" s="299">
        <v>10.14492753623188</v>
      </c>
      <c r="BZ437" s="299">
        <v>6.153846153846132</v>
      </c>
      <c r="CA437" s="300">
        <v>6.557377049180335</v>
      </c>
      <c r="CB437" s="297">
        <v>7.429871973274139</v>
      </c>
      <c r="CC437" s="297">
        <v>2.906383459801746</v>
      </c>
      <c r="CD437" t="s" s="146">
        <v>157</v>
      </c>
      <c r="CE437" s="301">
        <v>-19.34374255845315</v>
      </c>
      <c r="CF437" s="301">
        <v>10.47054315583256</v>
      </c>
      <c r="CG437" s="297">
        <v>66.20481041949373</v>
      </c>
      <c r="CH437" s="302">
        <v>2.0705</v>
      </c>
      <c r="CI437" s="303">
        <v>2.27755</v>
      </c>
      <c r="CJ437" s="304">
        <v>2.3458765</v>
      </c>
      <c r="CK437" s="304">
        <v>2.416252795</v>
      </c>
      <c r="CL437" s="305">
        <v>2.488740378850</v>
      </c>
      <c r="CM437" s="303">
        <v>11.598919673850</v>
      </c>
      <c r="CN437" s="300">
        <v>9.262833152731195</v>
      </c>
      <c r="CO437" s="306">
        <v>1.06</v>
      </c>
      <c r="CP437" s="307">
        <v>10.5</v>
      </c>
      <c r="CQ437" s="308">
        <v>-16.1</v>
      </c>
      <c r="CR437" s="309">
        <v>4.9</v>
      </c>
      <c r="CS437" s="310">
        <v>-0.2</v>
      </c>
    </row>
    <row r="438" ht="11.25" customHeight="1">
      <c r="A438" t="s" s="110">
        <v>798</v>
      </c>
      <c r="B438" t="s" s="110">
        <v>799</v>
      </c>
      <c r="C438" t="s" s="110">
        <v>128</v>
      </c>
      <c r="D438" s="174">
        <v>16</v>
      </c>
      <c r="E438" s="219">
        <v>186</v>
      </c>
      <c r="F438" t="s" s="118">
        <v>129</v>
      </c>
      <c r="G438" t="s" s="113">
        <v>129</v>
      </c>
      <c r="H438" s="495">
        <v>30.35</v>
      </c>
      <c r="I438" s="177">
        <v>2.635914332784185</v>
      </c>
      <c r="J438" s="423">
        <v>0.1904761904761905</v>
      </c>
      <c r="K438" s="311">
        <v>0.2</v>
      </c>
      <c r="L438" s="177">
        <v>5</v>
      </c>
      <c r="M438" s="179">
        <v>42779</v>
      </c>
      <c r="N438" s="179">
        <v>42781</v>
      </c>
      <c r="O438" s="179">
        <v>42795</v>
      </c>
      <c r="P438" t="s" s="173">
        <v>147</v>
      </c>
      <c r="Q438" t="s" s="424">
        <v>538</v>
      </c>
      <c r="R438" s="180">
        <v>0.8</v>
      </c>
      <c r="S438" s="181">
        <v>34.78260869565218</v>
      </c>
      <c r="T438" s="182">
        <v>-13.0200756129507</v>
      </c>
      <c r="U438" s="177">
        <v>13.19565217391304</v>
      </c>
      <c r="V438" s="183">
        <v>12</v>
      </c>
      <c r="W438" s="176">
        <v>2.3</v>
      </c>
      <c r="X438" t="s" s="369">
        <v>143</v>
      </c>
      <c r="Y438" s="184">
        <v>3.93</v>
      </c>
      <c r="Z438" s="185">
        <v>1.29</v>
      </c>
      <c r="AA438" s="186">
        <v>10.2</v>
      </c>
      <c r="AB438" s="187">
        <v>-16.5</v>
      </c>
      <c r="AC438" t="s" s="425">
        <v>143</v>
      </c>
      <c r="AD438" s="189">
        <v>12.8</v>
      </c>
      <c r="AE438" t="s" s="392">
        <v>143</v>
      </c>
      <c r="AF438" s="190">
        <v>0</v>
      </c>
      <c r="AG438" s="191">
        <v>115</v>
      </c>
      <c r="AH438" s="192">
        <v>10.8</v>
      </c>
      <c r="AI438" s="193">
        <v>0.36</v>
      </c>
      <c r="AJ438" s="194">
        <v>0.4752025421721796</v>
      </c>
      <c r="AK438" s="195">
        <v>0.9050614573041329</v>
      </c>
      <c r="AL438" s="196">
        <v>10.5263157894737</v>
      </c>
      <c r="AM438" s="196">
        <v>6.811169132160377</v>
      </c>
      <c r="AN438" s="196">
        <v>6.082592539803899</v>
      </c>
      <c r="AO438" s="197">
        <v>6.720640339631578</v>
      </c>
      <c r="AP438" s="194">
        <v>0.7619047619047619</v>
      </c>
      <c r="AQ438" s="194">
        <v>0.6893424036281178</v>
      </c>
      <c r="AR438" s="194">
        <v>0.6565165748839217</v>
      </c>
      <c r="AS438" s="194">
        <v>0.6252456538170823</v>
      </c>
      <c r="AT438" s="199"/>
      <c r="AU438" s="194">
        <v>0.5954950869236583</v>
      </c>
      <c r="AV438" s="194">
        <v>0.5671266601878846</v>
      </c>
      <c r="AW438" s="199"/>
      <c r="AX438" s="200">
        <v>0.5401058201058201</v>
      </c>
      <c r="AY438" s="201">
        <v>0.5143980131735233</v>
      </c>
      <c r="AZ438" s="202">
        <v>0.4898995788791706</v>
      </c>
      <c r="BA438" s="202">
        <v>0.4665759637188208</v>
      </c>
      <c r="BB438" s="202">
        <v>0.3975726163481265</v>
      </c>
      <c r="BC438" s="202">
        <v>0.3786372961883165</v>
      </c>
      <c r="BD438" s="202">
        <v>0.3606349206349206</v>
      </c>
      <c r="BE438" s="202">
        <v>0.3333549292732966</v>
      </c>
      <c r="BF438" s="202">
        <v>0.2934283554691717</v>
      </c>
      <c r="BG438" s="203">
        <v>0.2748731238527156</v>
      </c>
      <c r="BH438" s="203">
        <v>0.2748631112411258</v>
      </c>
      <c r="BI438" s="204">
        <v>0.2748631112411258</v>
      </c>
      <c r="BJ438" s="200">
        <v>8.494837981471562</v>
      </c>
      <c r="BK438" s="205">
        <v>10.5263157894737</v>
      </c>
      <c r="BL438" s="205">
        <v>5</v>
      </c>
      <c r="BM438" s="205">
        <v>5.001381597126264</v>
      </c>
      <c r="BN438" s="205">
        <v>4.995938261575961</v>
      </c>
      <c r="BO438" s="205">
        <v>5.002132455980024</v>
      </c>
      <c r="BP438" s="205">
        <v>5.002878894504503</v>
      </c>
      <c r="BQ438" s="206">
        <v>4.997648955464506</v>
      </c>
      <c r="BR438" s="207">
        <v>5.000705318098486</v>
      </c>
      <c r="BS438" s="207">
        <v>4.998889135747597</v>
      </c>
      <c r="BT438" s="207">
        <v>17.35616200243351</v>
      </c>
      <c r="BU438" s="207">
        <v>5.000912575287475</v>
      </c>
      <c r="BV438" s="207">
        <v>4.9918558972885</v>
      </c>
      <c r="BW438" s="207">
        <v>8.183467219486907</v>
      </c>
      <c r="BX438" s="207">
        <v>13.606924163919</v>
      </c>
      <c r="BY438" s="207">
        <v>6.750471401634206</v>
      </c>
      <c r="BZ438" s="207">
        <v>0.003642762953748324</v>
      </c>
      <c r="CA438" s="208">
        <v>0</v>
      </c>
      <c r="CB438" s="205">
        <v>6.259960378292611</v>
      </c>
      <c r="CC438" s="205">
        <v>4.154861444081722</v>
      </c>
      <c r="CD438" t="s" s="110">
        <v>132</v>
      </c>
      <c r="CE438" s="209">
        <v>-4.477145301324962</v>
      </c>
      <c r="CF438" s="209">
        <v>8.718506872588083</v>
      </c>
      <c r="CG438" s="205">
        <v>50.15935510798771</v>
      </c>
      <c r="CH438" s="315">
        <v>0.7695238095238095</v>
      </c>
      <c r="CI438" s="211">
        <v>0.7926095238095238</v>
      </c>
      <c r="CJ438" s="212">
        <v>0.8163878095238095</v>
      </c>
      <c r="CK438" s="212">
        <v>0.8408794438095238</v>
      </c>
      <c r="CL438" s="210">
        <v>0.8661058271238096</v>
      </c>
      <c r="CM438" s="211">
        <v>4.085506413790476</v>
      </c>
      <c r="CN438" s="208">
        <v>13.46130614099004</v>
      </c>
      <c r="CO438" s="213">
        <v>0.43</v>
      </c>
      <c r="CP438" s="214">
        <v>20.7</v>
      </c>
      <c r="CQ438" s="215">
        <v>-6.3</v>
      </c>
      <c r="CR438" s="214">
        <v>4.9</v>
      </c>
      <c r="CS438" s="215">
        <v>1.8</v>
      </c>
    </row>
    <row r="439" ht="11.25" customHeight="1">
      <c r="A439" t="s" s="227">
        <v>800</v>
      </c>
      <c r="B439" t="s" s="116">
        <v>801</v>
      </c>
      <c r="C439" t="s" s="116">
        <v>594</v>
      </c>
      <c r="D439" s="218">
        <v>13</v>
      </c>
      <c r="E439" s="219">
        <v>279</v>
      </c>
      <c r="F439" t="s" s="220">
        <v>129</v>
      </c>
      <c r="G439" t="s" s="221">
        <v>129</v>
      </c>
      <c r="H439" s="493">
        <v>98.75</v>
      </c>
      <c r="I439" s="223">
        <v>0.4050632911392406</v>
      </c>
      <c r="J439" s="224">
        <v>0.09</v>
      </c>
      <c r="K439" s="224">
        <v>0.1</v>
      </c>
      <c r="L439" s="223">
        <v>11.11111111111112</v>
      </c>
      <c r="M439" s="226">
        <v>42957</v>
      </c>
      <c r="N439" s="226">
        <v>42961</v>
      </c>
      <c r="O439" s="226">
        <v>42979</v>
      </c>
      <c r="P439" t="s" s="227">
        <v>147</v>
      </c>
      <c r="Q439" s="325"/>
      <c r="R439" s="225">
        <v>0.4</v>
      </c>
      <c r="S439" s="228">
        <v>11.04972375690608</v>
      </c>
      <c r="T439" s="229">
        <v>187.1292682701649</v>
      </c>
      <c r="U439" s="223">
        <v>27.27900552486188</v>
      </c>
      <c r="V439" s="230">
        <v>12</v>
      </c>
      <c r="W439" s="222">
        <v>3.62</v>
      </c>
      <c r="X439" s="222">
        <v>2.03</v>
      </c>
      <c r="Y439" s="231">
        <v>1.19</v>
      </c>
      <c r="Z439" s="232">
        <v>6.8</v>
      </c>
      <c r="AA439" s="233">
        <v>25.2</v>
      </c>
      <c r="AB439" s="234">
        <v>-3.5</v>
      </c>
      <c r="AC439" s="235">
        <v>14.63</v>
      </c>
      <c r="AD439" s="236">
        <v>6.7</v>
      </c>
      <c r="AE439" s="236">
        <v>13.43</v>
      </c>
      <c r="AF439" s="237">
        <v>24</v>
      </c>
      <c r="AG439" s="238">
        <v>4141</v>
      </c>
      <c r="AH439" s="239">
        <v>0.3</v>
      </c>
      <c r="AI439" s="240">
        <v>0.25</v>
      </c>
      <c r="AJ439" s="241">
        <v>1.509907411108935</v>
      </c>
      <c r="AK439" s="242">
        <v>0.846841643157655</v>
      </c>
      <c r="AL439" s="243">
        <v>13.33333333333335</v>
      </c>
      <c r="AM439" s="243">
        <v>10.79316513508928</v>
      </c>
      <c r="AN439" s="243">
        <v>10.11637965442986</v>
      </c>
      <c r="AO439" s="244">
        <v>11.94601108267241</v>
      </c>
      <c r="AP439" s="241">
        <v>0.34</v>
      </c>
      <c r="AQ439" s="241">
        <v>0.3</v>
      </c>
      <c r="AR439" s="241">
        <v>0.26</v>
      </c>
      <c r="AS439" s="241">
        <v>0.25</v>
      </c>
      <c r="AT439" t="s" s="266">
        <v>112</v>
      </c>
      <c r="AU439" s="241">
        <v>0.23</v>
      </c>
      <c r="AV439" s="241">
        <v>0.21</v>
      </c>
      <c r="AW439" s="245"/>
      <c r="AX439" s="246">
        <v>0.19</v>
      </c>
      <c r="AY439" s="247">
        <v>0.17</v>
      </c>
      <c r="AZ439" s="248">
        <v>0.155</v>
      </c>
      <c r="BA439" s="248">
        <v>0.135</v>
      </c>
      <c r="BB439" s="248">
        <v>0.11</v>
      </c>
      <c r="BC439" s="248">
        <v>0.05</v>
      </c>
      <c r="BD439" s="317">
        <v>0</v>
      </c>
      <c r="BE439" s="317">
        <v>0</v>
      </c>
      <c r="BF439" s="317">
        <v>0</v>
      </c>
      <c r="BG439" s="317">
        <v>0</v>
      </c>
      <c r="BH439" s="317">
        <v>0</v>
      </c>
      <c r="BI439" s="401">
        <v>0</v>
      </c>
      <c r="BJ439" s="246">
        <v>2.4</v>
      </c>
      <c r="BK439" s="250">
        <v>13.33333333333335</v>
      </c>
      <c r="BL439" s="250">
        <v>15.38461538461537</v>
      </c>
      <c r="BM439" s="250">
        <v>4</v>
      </c>
      <c r="BN439" s="250">
        <v>8.695652173913038</v>
      </c>
      <c r="BO439" s="250">
        <v>9.523809523809534</v>
      </c>
      <c r="BP439" s="250">
        <v>10.52631578947367</v>
      </c>
      <c r="BQ439" s="251">
        <v>11.76470588235294</v>
      </c>
      <c r="BR439" s="252">
        <v>9.677419354838722</v>
      </c>
      <c r="BS439" s="252">
        <v>14.81481481481481</v>
      </c>
      <c r="BT439" s="252">
        <v>22.72727272727273</v>
      </c>
      <c r="BU439" s="252">
        <v>120</v>
      </c>
      <c r="BV439" s="252">
        <v>0</v>
      </c>
      <c r="BW439" s="252">
        <v>0</v>
      </c>
      <c r="BX439" s="252">
        <v>0</v>
      </c>
      <c r="BY439" s="252">
        <v>0</v>
      </c>
      <c r="BZ439" s="252">
        <v>0</v>
      </c>
      <c r="CA439" s="253">
        <v>0</v>
      </c>
      <c r="CB439" s="250">
        <v>14.14399641084848</v>
      </c>
      <c r="CC439" s="250">
        <v>27.30520143777682</v>
      </c>
      <c r="CD439" t="s" s="116">
        <v>137</v>
      </c>
      <c r="CE439" s="254">
        <v>-16.75756257929277</v>
      </c>
      <c r="CF439" s="254">
        <v>10.5214429455691</v>
      </c>
      <c r="CG439" s="250">
        <v>74.85712707182321</v>
      </c>
      <c r="CH439" s="255">
        <v>0.3434</v>
      </c>
      <c r="CI439" s="256">
        <v>0.3777400000000001</v>
      </c>
      <c r="CJ439" s="257">
        <v>0.4155140000000001</v>
      </c>
      <c r="CK439" s="257">
        <v>0.4570654000000002</v>
      </c>
      <c r="CL439" s="258">
        <v>0.5027719400000003</v>
      </c>
      <c r="CM439" s="256">
        <v>2.09649134</v>
      </c>
      <c r="CN439" s="253">
        <v>2.123029205063292</v>
      </c>
      <c r="CO439" s="259">
        <v>0.8100000000000001</v>
      </c>
      <c r="CP439" s="260">
        <v>41.2</v>
      </c>
      <c r="CQ439" s="261">
        <v>-3.7</v>
      </c>
      <c r="CR439" s="260">
        <v>3.4</v>
      </c>
      <c r="CS439" s="261">
        <v>12.5</v>
      </c>
    </row>
    <row r="440" ht="11.25" customHeight="1">
      <c r="A440" t="s" s="227">
        <v>1651</v>
      </c>
      <c r="B440" t="s" s="116">
        <v>1652</v>
      </c>
      <c r="C440" t="s" s="227">
        <v>1653</v>
      </c>
      <c r="D440" s="218">
        <v>6</v>
      </c>
      <c r="E440" s="85">
        <v>631</v>
      </c>
      <c r="F440" t="s" s="220">
        <v>129</v>
      </c>
      <c r="G440" t="s" s="221">
        <v>129</v>
      </c>
      <c r="H440" s="493">
        <v>63.38</v>
      </c>
      <c r="I440" s="223">
        <v>4.607131587251499</v>
      </c>
      <c r="J440" s="224">
        <v>0.72</v>
      </c>
      <c r="K440" s="224">
        <v>0.73</v>
      </c>
      <c r="L440" s="223">
        <v>1.388888888888884</v>
      </c>
      <c r="M440" s="226">
        <v>42815</v>
      </c>
      <c r="N440" s="226">
        <v>42817</v>
      </c>
      <c r="O440" s="226">
        <v>42825</v>
      </c>
      <c r="P440" t="s" s="227">
        <v>434</v>
      </c>
      <c r="Q440" s="316"/>
      <c r="R440" s="225">
        <v>2.92</v>
      </c>
      <c r="S440" s="228">
        <v>110.188679245283</v>
      </c>
      <c r="T440" s="229">
        <v>200.0569058537465</v>
      </c>
      <c r="U440" s="223">
        <v>23.91698113207547</v>
      </c>
      <c r="V440" s="230">
        <v>12</v>
      </c>
      <c r="W440" s="222">
        <v>2.65</v>
      </c>
      <c r="X440" s="222">
        <v>8.539999999999999</v>
      </c>
      <c r="Y440" s="231">
        <v>4.06</v>
      </c>
      <c r="Z440" s="232">
        <v>8.470000000000001</v>
      </c>
      <c r="AA440" s="233">
        <v>29.9</v>
      </c>
      <c r="AB440" s="234">
        <v>-14.8</v>
      </c>
      <c r="AC440" s="235">
        <v>6.08</v>
      </c>
      <c r="AD440" s="236">
        <v>6.1</v>
      </c>
      <c r="AE440" s="236">
        <v>2.8</v>
      </c>
      <c r="AF440" s="237">
        <v>20</v>
      </c>
      <c r="AG440" s="238">
        <v>50828</v>
      </c>
      <c r="AH440" s="239">
        <v>8.4</v>
      </c>
      <c r="AI440" s="240">
        <v>1.71</v>
      </c>
      <c r="AJ440" s="241">
        <v>10.33420031494829</v>
      </c>
      <c r="AK440" t="s" s="265">
        <v>143</v>
      </c>
      <c r="AL440" s="243">
        <v>10.76923076923075</v>
      </c>
      <c r="AM440" s="243">
        <v>27.18077995379917</v>
      </c>
      <c r="AN440" s="243">
        <v>63.03862192118454</v>
      </c>
      <c r="AO440" t="s" s="265">
        <v>143</v>
      </c>
      <c r="AP440" s="241">
        <v>2.88</v>
      </c>
      <c r="AQ440" s="241">
        <v>2.6</v>
      </c>
      <c r="AR440" s="241">
        <v>2</v>
      </c>
      <c r="AS440" s="241">
        <v>1.4</v>
      </c>
      <c r="AT440" s="245"/>
      <c r="AU440" s="241">
        <v>1</v>
      </c>
      <c r="AV440" s="241">
        <v>0.25</v>
      </c>
      <c r="AW440" s="245"/>
      <c r="AX440" s="583">
        <v>0</v>
      </c>
      <c r="AY440" s="394">
        <v>0</v>
      </c>
      <c r="AZ440" s="317">
        <v>0</v>
      </c>
      <c r="BA440" s="317">
        <v>0</v>
      </c>
      <c r="BB440" s="317">
        <v>0</v>
      </c>
      <c r="BC440" s="317">
        <v>0</v>
      </c>
      <c r="BD440" s="317">
        <v>0</v>
      </c>
      <c r="BE440" s="317">
        <v>0</v>
      </c>
      <c r="BF440" s="317">
        <v>0</v>
      </c>
      <c r="BG440" s="317">
        <v>0</v>
      </c>
      <c r="BH440" s="317">
        <v>0</v>
      </c>
      <c r="BI440" s="401">
        <v>0</v>
      </c>
      <c r="BJ440" s="246">
        <v>10.13</v>
      </c>
      <c r="BK440" s="250">
        <v>10.76923076923075</v>
      </c>
      <c r="BL440" s="250">
        <v>30</v>
      </c>
      <c r="BM440" s="250">
        <v>42.85714285714286</v>
      </c>
      <c r="BN440" s="250">
        <v>40</v>
      </c>
      <c r="BO440" s="250">
        <v>300</v>
      </c>
      <c r="BP440" s="250">
        <v>0</v>
      </c>
      <c r="BQ440" s="251">
        <v>0</v>
      </c>
      <c r="BR440" s="252">
        <v>0</v>
      </c>
      <c r="BS440" s="252">
        <v>0</v>
      </c>
      <c r="BT440" s="252">
        <v>0</v>
      </c>
      <c r="BU440" s="252">
        <v>0</v>
      </c>
      <c r="BV440" s="252">
        <v>0</v>
      </c>
      <c r="BW440" s="252">
        <v>0</v>
      </c>
      <c r="BX440" s="252">
        <v>0</v>
      </c>
      <c r="BY440" s="252">
        <v>0</v>
      </c>
      <c r="BZ440" s="252">
        <v>0</v>
      </c>
      <c r="CA440" s="253">
        <v>0</v>
      </c>
      <c r="CB440" s="250">
        <v>24.91919844861021</v>
      </c>
      <c r="CC440" s="250">
        <v>70.25009162764711</v>
      </c>
      <c r="CD440" t="s" s="116">
        <v>302</v>
      </c>
      <c r="CE440" s="254">
        <v>43.72877237636057</v>
      </c>
      <c r="CF440" s="254">
        <v>67.64575350843604</v>
      </c>
      <c r="CG440" s="250">
        <v>41.97274633123689</v>
      </c>
      <c r="CH440" s="255">
        <v>2.9088</v>
      </c>
      <c r="CI440" s="256">
        <v>3.08565504</v>
      </c>
      <c r="CJ440" s="257">
        <v>3.172053381120</v>
      </c>
      <c r="CK440" s="257">
        <v>3.26087087579136</v>
      </c>
      <c r="CL440" s="258">
        <v>3.352175260313518</v>
      </c>
      <c r="CM440" s="256">
        <v>15.77955455722488</v>
      </c>
      <c r="CN440" s="253">
        <v>24.89674117580448</v>
      </c>
      <c r="CO440" s="259">
        <v>1.83</v>
      </c>
      <c r="CP440" s="260">
        <v>23.4</v>
      </c>
      <c r="CQ440" s="261">
        <v>-4.3</v>
      </c>
      <c r="CR440" s="260">
        <v>0.9</v>
      </c>
      <c r="CS440" s="261">
        <v>6.7</v>
      </c>
    </row>
    <row r="441" ht="11.25" customHeight="1">
      <c r="A441" t="s" s="227">
        <v>802</v>
      </c>
      <c r="B441" t="s" s="116">
        <v>803</v>
      </c>
      <c r="C441" t="s" s="227">
        <v>265</v>
      </c>
      <c r="D441" s="218">
        <v>10</v>
      </c>
      <c r="E441" s="219">
        <v>325</v>
      </c>
      <c r="F441" t="s" s="220">
        <v>129</v>
      </c>
      <c r="G441" t="s" s="221">
        <v>129</v>
      </c>
      <c r="H441" s="493">
        <v>47.54</v>
      </c>
      <c r="I441" s="223">
        <v>3.44972654606647</v>
      </c>
      <c r="J441" s="224">
        <v>0.38</v>
      </c>
      <c r="K441" s="224">
        <v>0.41</v>
      </c>
      <c r="L441" s="223">
        <v>7.894736842105265</v>
      </c>
      <c r="M441" s="226">
        <v>42859</v>
      </c>
      <c r="N441" s="226">
        <v>42863</v>
      </c>
      <c r="O441" s="226">
        <v>42874</v>
      </c>
      <c r="P441" t="s" s="227">
        <v>515</v>
      </c>
      <c r="Q441" t="s" s="227">
        <v>583</v>
      </c>
      <c r="R441" s="225">
        <v>1.64</v>
      </c>
      <c r="S441" s="228">
        <v>45.42936288088642</v>
      </c>
      <c r="T441" s="229">
        <v>65.50368015257038</v>
      </c>
      <c r="U441" s="223">
        <v>13.16897506925208</v>
      </c>
      <c r="V441" s="230">
        <v>12</v>
      </c>
      <c r="W441" s="222">
        <v>3.61</v>
      </c>
      <c r="X441" s="222">
        <v>1.51</v>
      </c>
      <c r="Y441" s="231">
        <v>2.21</v>
      </c>
      <c r="Z441" s="232">
        <v>4.68</v>
      </c>
      <c r="AA441" s="358">
        <v>35.2</v>
      </c>
      <c r="AB441" s="234">
        <v>-60.5</v>
      </c>
      <c r="AC441" s="235">
        <v>2.56</v>
      </c>
      <c r="AD441" s="236">
        <v>16.5</v>
      </c>
      <c r="AE441" s="236">
        <v>8.699999999999999</v>
      </c>
      <c r="AF441" s="237">
        <v>13</v>
      </c>
      <c r="AG441" s="238">
        <v>5956</v>
      </c>
      <c r="AH441" s="239">
        <v>0.5</v>
      </c>
      <c r="AI441" s="240">
        <v>0</v>
      </c>
      <c r="AJ441" s="241">
        <v>1.197147784668952</v>
      </c>
      <c r="AK441" s="242">
        <v>1.29420613049159</v>
      </c>
      <c r="AL441" s="243">
        <v>10.37037037037036</v>
      </c>
      <c r="AM441" s="243">
        <v>16.186112569358</v>
      </c>
      <c r="AN441" s="243">
        <v>19.75293844703771</v>
      </c>
      <c r="AO441" s="244">
        <v>15.26259069684268</v>
      </c>
      <c r="AP441" s="241">
        <v>1.49</v>
      </c>
      <c r="AQ441" s="241">
        <v>1.35</v>
      </c>
      <c r="AR441" s="241">
        <v>1.2</v>
      </c>
      <c r="AS441" s="241">
        <v>0.95</v>
      </c>
      <c r="AT441" t="s" s="266">
        <v>112</v>
      </c>
      <c r="AU441" s="241">
        <v>0.76</v>
      </c>
      <c r="AV441" s="241">
        <v>0.605</v>
      </c>
      <c r="AW441" s="245"/>
      <c r="AX441" s="246">
        <v>0.5</v>
      </c>
      <c r="AY441" s="247">
        <v>0.45</v>
      </c>
      <c r="AZ441" s="248">
        <v>0.4</v>
      </c>
      <c r="BA441" s="317">
        <v>0.36</v>
      </c>
      <c r="BB441" s="248">
        <v>0.36</v>
      </c>
      <c r="BC441" s="248">
        <v>0.142</v>
      </c>
      <c r="BD441" s="317">
        <v>0</v>
      </c>
      <c r="BE441" s="317">
        <v>0</v>
      </c>
      <c r="BF441" s="317">
        <v>0</v>
      </c>
      <c r="BG441" s="317">
        <v>0</v>
      </c>
      <c r="BH441" s="317">
        <v>0</v>
      </c>
      <c r="BI441" s="401">
        <v>0</v>
      </c>
      <c r="BJ441" s="246">
        <v>8.567</v>
      </c>
      <c r="BK441" s="250">
        <v>10.37037037037036</v>
      </c>
      <c r="BL441" s="250">
        <v>12.5</v>
      </c>
      <c r="BM441" s="250">
        <v>26.31578947368421</v>
      </c>
      <c r="BN441" s="250">
        <v>25</v>
      </c>
      <c r="BO441" s="250">
        <v>25.61983471074381</v>
      </c>
      <c r="BP441" s="250">
        <v>21</v>
      </c>
      <c r="BQ441" s="251">
        <v>11.11111111111112</v>
      </c>
      <c r="BR441" s="252">
        <v>12.5</v>
      </c>
      <c r="BS441" s="252">
        <v>11.11111111111112</v>
      </c>
      <c r="BT441" s="252">
        <v>0</v>
      </c>
      <c r="BU441" s="252">
        <v>153.5211267605634</v>
      </c>
      <c r="BV441" s="252">
        <v>0</v>
      </c>
      <c r="BW441" s="252">
        <v>0</v>
      </c>
      <c r="BX441" s="252">
        <v>0</v>
      </c>
      <c r="BY441" s="252">
        <v>0</v>
      </c>
      <c r="BZ441" s="252">
        <v>0</v>
      </c>
      <c r="CA441" s="253">
        <v>0</v>
      </c>
      <c r="CB441" s="250">
        <v>18.17937314926965</v>
      </c>
      <c r="CC441" s="250">
        <v>35.17374345949235</v>
      </c>
      <c r="CD441" t="s" s="116">
        <v>132</v>
      </c>
      <c r="CE441" s="254">
        <v>10.0336899238521</v>
      </c>
      <c r="CF441" s="254">
        <v>23.20266499310418</v>
      </c>
      <c r="CG441" s="250">
        <v>65.36753462603878</v>
      </c>
      <c r="CH441" s="255">
        <v>1.5049</v>
      </c>
      <c r="CI441" s="256">
        <v>1.54342544</v>
      </c>
      <c r="CJ441" s="257">
        <v>1.677703453280</v>
      </c>
      <c r="CK441" s="257">
        <v>1.82366365371536</v>
      </c>
      <c r="CL441" s="258">
        <v>1.982322391588596</v>
      </c>
      <c r="CM441" s="256">
        <v>8.532014938583956</v>
      </c>
      <c r="CN441" s="253">
        <v>17.94702342991998</v>
      </c>
      <c r="CO441" s="259">
        <v>1.86</v>
      </c>
      <c r="CP441" s="260">
        <v>34.3</v>
      </c>
      <c r="CQ441" s="261">
        <v>-2.7</v>
      </c>
      <c r="CR441" s="260">
        <v>8.4</v>
      </c>
      <c r="CS441" s="261">
        <v>7.3</v>
      </c>
    </row>
    <row r="442" ht="11.25" customHeight="1">
      <c r="A442" t="s" s="273">
        <v>1654</v>
      </c>
      <c r="B442" t="s" s="146">
        <v>1655</v>
      </c>
      <c r="C442" t="s" s="273">
        <v>1181</v>
      </c>
      <c r="D442" s="267">
        <v>5</v>
      </c>
      <c r="E442" s="85">
        <v>712</v>
      </c>
      <c r="F442" t="s" s="151">
        <v>141</v>
      </c>
      <c r="G442" t="s" s="152">
        <v>141</v>
      </c>
      <c r="H442" s="496">
        <v>26.95</v>
      </c>
      <c r="I442" s="269">
        <v>1.63265306122449</v>
      </c>
      <c r="J442" s="270">
        <v>0.1</v>
      </c>
      <c r="K442" s="270">
        <v>0.11</v>
      </c>
      <c r="L442" s="269">
        <v>9.999999999999986</v>
      </c>
      <c r="M442" s="380">
        <v>42711</v>
      </c>
      <c r="N442" s="380">
        <v>42713</v>
      </c>
      <c r="O442" s="380">
        <v>42719</v>
      </c>
      <c r="P442" t="s" s="273">
        <v>182</v>
      </c>
      <c r="Q442" s="354"/>
      <c r="R442" s="271">
        <v>0.44</v>
      </c>
      <c r="S442" s="275">
        <v>26.03550295857988</v>
      </c>
      <c r="T442" s="276">
        <v>24.8694255553668</v>
      </c>
      <c r="U442" s="269">
        <v>15.94674556213018</v>
      </c>
      <c r="V442" s="277">
        <v>4</v>
      </c>
      <c r="W442" s="268">
        <v>1.69</v>
      </c>
      <c r="X442" s="268">
        <v>2.04</v>
      </c>
      <c r="Y442" s="278">
        <v>0.86</v>
      </c>
      <c r="Z442" s="279">
        <v>2.2</v>
      </c>
      <c r="AA442" s="280">
        <v>14.4</v>
      </c>
      <c r="AB442" s="281">
        <v>11.3</v>
      </c>
      <c r="AC442" s="282">
        <v>9</v>
      </c>
      <c r="AD442" s="283">
        <v>2.2</v>
      </c>
      <c r="AE442" s="283">
        <v>7.8</v>
      </c>
      <c r="AF442" s="284">
        <v>4</v>
      </c>
      <c r="AG442" s="285">
        <v>1314</v>
      </c>
      <c r="AH442" s="286">
        <v>1.7</v>
      </c>
      <c r="AI442" s="287">
        <v>0</v>
      </c>
      <c r="AJ442" t="s" s="368">
        <v>143</v>
      </c>
      <c r="AK442" t="s" s="368">
        <v>143</v>
      </c>
      <c r="AL442" s="290">
        <v>20.58823529411764</v>
      </c>
      <c r="AM442" s="290">
        <v>31.57411288280192</v>
      </c>
      <c r="AN442" t="s" s="368">
        <v>143</v>
      </c>
      <c r="AO442" s="291">
        <v>-1.356471225877842</v>
      </c>
      <c r="AP442" s="288">
        <v>0.41</v>
      </c>
      <c r="AQ442" s="288">
        <v>0.34</v>
      </c>
      <c r="AR442" s="288">
        <v>0.26</v>
      </c>
      <c r="AS442" s="288">
        <v>0.18</v>
      </c>
      <c r="AT442" s="292"/>
      <c r="AU442" s="288">
        <v>0.04</v>
      </c>
      <c r="AV442" s="510">
        <v>0</v>
      </c>
      <c r="AW442" s="292"/>
      <c r="AX442" s="524">
        <v>0</v>
      </c>
      <c r="AY442" s="403">
        <v>0</v>
      </c>
      <c r="AZ442" s="426">
        <v>0.14</v>
      </c>
      <c r="BA442" s="426">
        <v>0.48</v>
      </c>
      <c r="BB442" s="295">
        <v>0.47</v>
      </c>
      <c r="BC442" s="295">
        <v>0.44</v>
      </c>
      <c r="BD442" s="295">
        <v>0.43</v>
      </c>
      <c r="BE442" s="426">
        <v>0.4</v>
      </c>
      <c r="BF442" s="295">
        <v>0.39</v>
      </c>
      <c r="BG442" s="426">
        <v>0.36</v>
      </c>
      <c r="BH442" s="295">
        <v>0.34</v>
      </c>
      <c r="BI442" s="494">
        <v>0.32</v>
      </c>
      <c r="BJ442" s="293">
        <v>5</v>
      </c>
      <c r="BK442" s="297">
        <v>20.58823529411764</v>
      </c>
      <c r="BL442" s="297">
        <v>30.76923076923077</v>
      </c>
      <c r="BM442" s="297">
        <v>44.44444444444446</v>
      </c>
      <c r="BN442" s="297">
        <v>350</v>
      </c>
      <c r="BO442" s="297">
        <v>0</v>
      </c>
      <c r="BP442" s="297">
        <v>0</v>
      </c>
      <c r="BQ442" s="298">
        <v>0</v>
      </c>
      <c r="BR442" s="299">
        <v>0</v>
      </c>
      <c r="BS442" s="299">
        <v>0</v>
      </c>
      <c r="BT442" s="299">
        <v>2.127659574468077</v>
      </c>
      <c r="BU442" s="299">
        <v>6.818181818181812</v>
      </c>
      <c r="BV442" s="299">
        <v>2.325581395348841</v>
      </c>
      <c r="BW442" s="299">
        <v>7.5</v>
      </c>
      <c r="BX442" s="299">
        <v>2.564102564102577</v>
      </c>
      <c r="BY442" s="299">
        <v>8.333333333333348</v>
      </c>
      <c r="BZ442" s="299">
        <v>5.88235294117645</v>
      </c>
      <c r="CA442" s="300">
        <v>6.25</v>
      </c>
      <c r="CB442" s="297">
        <v>28.68253659614141</v>
      </c>
      <c r="CC442" s="297">
        <v>81.21235480898349</v>
      </c>
      <c r="CD442" t="s" s="146">
        <v>302</v>
      </c>
      <c r="CE442" t="s" s="502">
        <v>143</v>
      </c>
      <c r="CF442" t="s" s="502">
        <v>143</v>
      </c>
      <c r="CG442" s="297">
        <v>65.88177514792898</v>
      </c>
      <c r="CH442" s="302">
        <v>0.451</v>
      </c>
      <c r="CI442" s="303">
        <v>0.49159</v>
      </c>
      <c r="CJ442" s="304">
        <v>0.5299340200000001</v>
      </c>
      <c r="CK442" s="304">
        <v>0.5712688735600001</v>
      </c>
      <c r="CL442" s="305">
        <v>0.6158278456976801</v>
      </c>
      <c r="CM442" s="303">
        <v>2.659620739257681</v>
      </c>
      <c r="CN442" s="300">
        <v>9.868722594648165</v>
      </c>
      <c r="CO442" s="306">
        <v>0.98</v>
      </c>
      <c r="CP442" s="307">
        <v>19.8</v>
      </c>
      <c r="CQ442" s="308">
        <v>-21</v>
      </c>
      <c r="CR442" s="307">
        <v>2.7</v>
      </c>
      <c r="CS442" s="308">
        <v>-4.9</v>
      </c>
    </row>
    <row r="443" ht="11.25" customHeight="1">
      <c r="A443" t="s" s="110">
        <v>1656</v>
      </c>
      <c r="B443" t="s" s="110">
        <v>1657</v>
      </c>
      <c r="C443" t="s" s="110">
        <v>301</v>
      </c>
      <c r="D443" s="174">
        <v>7</v>
      </c>
      <c r="E443" s="85">
        <v>480</v>
      </c>
      <c r="F443" t="s" s="118">
        <v>129</v>
      </c>
      <c r="G443" t="s" s="113">
        <v>129</v>
      </c>
      <c r="H443" s="495">
        <v>175.59</v>
      </c>
      <c r="I443" s="177">
        <v>1.139017028304573</v>
      </c>
      <c r="J443" s="311">
        <v>0.3</v>
      </c>
      <c r="K443" s="311">
        <v>0.5</v>
      </c>
      <c r="L443" s="177">
        <v>66.66666666666667</v>
      </c>
      <c r="M443" s="179">
        <v>42795</v>
      </c>
      <c r="N443" s="179">
        <v>42797</v>
      </c>
      <c r="O443" s="179">
        <v>42817</v>
      </c>
      <c r="P443" t="s" s="173">
        <v>723</v>
      </c>
      <c r="Q443" s="492"/>
      <c r="R443" s="180">
        <v>2</v>
      </c>
      <c r="S443" s="181">
        <v>12.22493887530563</v>
      </c>
      <c r="T443" s="182">
        <v>21.40769683531496</v>
      </c>
      <c r="U443" s="177">
        <v>10.73288508557457</v>
      </c>
      <c r="V443" s="183">
        <v>12</v>
      </c>
      <c r="W443" s="176">
        <v>16.36</v>
      </c>
      <c r="X443" s="176">
        <v>0.64</v>
      </c>
      <c r="Y443" s="184">
        <v>0.61</v>
      </c>
      <c r="Z443" s="185">
        <v>3.09</v>
      </c>
      <c r="AA443" s="186">
        <v>32.9</v>
      </c>
      <c r="AB443" s="187">
        <v>39.1</v>
      </c>
      <c r="AC443" s="188">
        <v>6.49</v>
      </c>
      <c r="AD443" s="189">
        <v>21.3</v>
      </c>
      <c r="AE443" s="189">
        <v>16.7</v>
      </c>
      <c r="AF443" s="190">
        <v>16</v>
      </c>
      <c r="AG443" s="191">
        <v>12014</v>
      </c>
      <c r="AH443" s="192">
        <v>0.1</v>
      </c>
      <c r="AI443" s="193">
        <v>0.51</v>
      </c>
      <c r="AJ443" s="194">
        <v>0.8983938881084113</v>
      </c>
      <c r="AK443" t="s" s="338">
        <v>143</v>
      </c>
      <c r="AL443" s="196">
        <v>20</v>
      </c>
      <c r="AM443" s="196">
        <v>20.843727005350</v>
      </c>
      <c r="AN443" s="196">
        <v>19.13578981670916</v>
      </c>
      <c r="AO443" t="s" s="338">
        <v>143</v>
      </c>
      <c r="AP443" s="194">
        <v>1.2</v>
      </c>
      <c r="AQ443" s="194">
        <v>1</v>
      </c>
      <c r="AR443" s="194">
        <v>0.8</v>
      </c>
      <c r="AS443" s="194">
        <v>0.68</v>
      </c>
      <c r="AT443" s="199"/>
      <c r="AU443" s="194">
        <v>0.5600000000000001</v>
      </c>
      <c r="AV443" s="194">
        <v>0.5</v>
      </c>
      <c r="AW443" s="199"/>
      <c r="AX443" s="398">
        <v>0</v>
      </c>
      <c r="AY443" s="370">
        <v>0</v>
      </c>
      <c r="AZ443" s="203">
        <v>0</v>
      </c>
      <c r="BA443" s="203">
        <v>0</v>
      </c>
      <c r="BB443" s="203">
        <v>0</v>
      </c>
      <c r="BC443" s="203">
        <v>0</v>
      </c>
      <c r="BD443" s="203">
        <v>0</v>
      </c>
      <c r="BE443" s="203">
        <v>0</v>
      </c>
      <c r="BF443" s="203">
        <v>0</v>
      </c>
      <c r="BG443" s="203">
        <v>0</v>
      </c>
      <c r="BH443" s="203">
        <v>0</v>
      </c>
      <c r="BI443" s="204">
        <v>0</v>
      </c>
      <c r="BJ443" s="200">
        <v>4.74</v>
      </c>
      <c r="BK443" s="205">
        <v>20</v>
      </c>
      <c r="BL443" s="205">
        <v>25</v>
      </c>
      <c r="BM443" s="205">
        <v>17.64705882352942</v>
      </c>
      <c r="BN443" s="205">
        <v>21.42857142857142</v>
      </c>
      <c r="BO443" s="205">
        <v>12</v>
      </c>
      <c r="BP443" s="205">
        <v>0</v>
      </c>
      <c r="BQ443" s="206">
        <v>0</v>
      </c>
      <c r="BR443" s="207">
        <v>0</v>
      </c>
      <c r="BS443" s="207">
        <v>0</v>
      </c>
      <c r="BT443" s="207">
        <v>0</v>
      </c>
      <c r="BU443" s="207">
        <v>0</v>
      </c>
      <c r="BV443" s="207">
        <v>0</v>
      </c>
      <c r="BW443" s="207">
        <v>0</v>
      </c>
      <c r="BX443" s="207">
        <v>0</v>
      </c>
      <c r="BY443" s="207">
        <v>0</v>
      </c>
      <c r="BZ443" s="207">
        <v>0</v>
      </c>
      <c r="CA443" s="208">
        <v>0</v>
      </c>
      <c r="CB443" s="205">
        <v>5.651507661888285</v>
      </c>
      <c r="CC443" s="205">
        <v>9.063923959041919</v>
      </c>
      <c r="CD443" t="s" s="110">
        <v>302</v>
      </c>
      <c r="CE443" s="209">
        <v>9.541921759439159</v>
      </c>
      <c r="CF443" s="209">
        <v>20.27480684501373</v>
      </c>
      <c r="CG443" s="205">
        <v>73.93497143485612</v>
      </c>
      <c r="CH443" s="315">
        <v>1.32</v>
      </c>
      <c r="CI443" s="211">
        <v>1.405668</v>
      </c>
      <c r="CJ443" s="212">
        <v>1.5462348</v>
      </c>
      <c r="CK443" s="212">
        <v>1.70085828</v>
      </c>
      <c r="CL443" s="210">
        <v>1.870944108</v>
      </c>
      <c r="CM443" s="211">
        <v>7.843705188</v>
      </c>
      <c r="CN443" s="208">
        <v>4.467056887066462</v>
      </c>
      <c r="CO443" s="213">
        <v>1.46</v>
      </c>
      <c r="CP443" s="214">
        <v>56</v>
      </c>
      <c r="CQ443" s="215">
        <v>-1.8</v>
      </c>
      <c r="CR443" s="214">
        <v>6.8</v>
      </c>
      <c r="CS443" s="215">
        <v>18.5</v>
      </c>
    </row>
    <row r="444" ht="11.25" customHeight="1">
      <c r="A444" t="s" s="116">
        <v>1658</v>
      </c>
      <c r="B444" t="s" s="116">
        <v>1659</v>
      </c>
      <c r="C444" t="s" s="227">
        <v>128</v>
      </c>
      <c r="D444" s="218">
        <v>7</v>
      </c>
      <c r="E444" s="85">
        <v>577</v>
      </c>
      <c r="F444" t="s" s="220">
        <v>129</v>
      </c>
      <c r="G444" t="s" s="221">
        <v>129</v>
      </c>
      <c r="H444" s="493">
        <v>39.89</v>
      </c>
      <c r="I444" s="223">
        <v>1.604412133366758</v>
      </c>
      <c r="J444" s="224">
        <v>0.15</v>
      </c>
      <c r="K444" s="224">
        <v>0.16</v>
      </c>
      <c r="L444" s="223">
        <v>6.666666666666665</v>
      </c>
      <c r="M444" s="226">
        <v>43042</v>
      </c>
      <c r="N444" s="226">
        <v>43045</v>
      </c>
      <c r="O444" s="226">
        <v>43059</v>
      </c>
      <c r="P444" t="s" s="227">
        <v>1463</v>
      </c>
      <c r="Q444" s="319"/>
      <c r="R444" s="225">
        <v>0.64</v>
      </c>
      <c r="S444" s="228">
        <v>30.18867924528302</v>
      </c>
      <c r="T444" s="229">
        <v>28.02679226936862</v>
      </c>
      <c r="U444" s="223">
        <v>18.81603773584905</v>
      </c>
      <c r="V444" s="230">
        <v>12</v>
      </c>
      <c r="W444" s="222">
        <v>2.12</v>
      </c>
      <c r="X444" s="222">
        <v>1.57</v>
      </c>
      <c r="Y444" s="231">
        <v>5.4</v>
      </c>
      <c r="Z444" s="232">
        <v>1.96</v>
      </c>
      <c r="AA444" s="233">
        <v>10.9</v>
      </c>
      <c r="AB444" s="234">
        <v>37.2</v>
      </c>
      <c r="AC444" s="534">
        <v>22.71</v>
      </c>
      <c r="AD444" s="535">
        <v>20.9</v>
      </c>
      <c r="AE444" s="535">
        <v>12</v>
      </c>
      <c r="AF444" s="237">
        <v>7</v>
      </c>
      <c r="AG444" s="657">
        <v>1920</v>
      </c>
      <c r="AH444" s="537">
        <v>0.5</v>
      </c>
      <c r="AI444" s="222">
        <v>0.14</v>
      </c>
      <c r="AJ444" s="241">
        <v>1.13546922197669</v>
      </c>
      <c r="AK444" t="s" s="265">
        <v>143</v>
      </c>
      <c r="AL444" s="243">
        <v>7.407407407407396</v>
      </c>
      <c r="AM444" s="243">
        <v>11.3592338632446</v>
      </c>
      <c r="AN444" s="243">
        <v>23.73130673931283</v>
      </c>
      <c r="AO444" t="s" s="265">
        <v>143</v>
      </c>
      <c r="AP444" s="241">
        <v>0.58</v>
      </c>
      <c r="AQ444" s="241">
        <v>0.54</v>
      </c>
      <c r="AR444" s="321">
        <v>0.48</v>
      </c>
      <c r="AS444" s="241">
        <v>0.42</v>
      </c>
      <c r="AT444" s="245"/>
      <c r="AU444" s="241">
        <v>0.3</v>
      </c>
      <c r="AV444" s="241">
        <v>0.2</v>
      </c>
      <c r="AW444" s="245"/>
      <c r="AX444" s="583">
        <v>0.15142</v>
      </c>
      <c r="AY444" s="394">
        <v>0.16427</v>
      </c>
      <c r="AZ444" s="248">
        <v>0.20714</v>
      </c>
      <c r="BA444" s="248">
        <v>0.14284</v>
      </c>
      <c r="BB444" s="317">
        <v>0</v>
      </c>
      <c r="BC444" s="317">
        <v>0</v>
      </c>
      <c r="BD444" s="317">
        <v>0</v>
      </c>
      <c r="BE444" s="317">
        <v>0</v>
      </c>
      <c r="BF444" s="317">
        <v>0</v>
      </c>
      <c r="BG444" s="317">
        <v>0</v>
      </c>
      <c r="BH444" s="317">
        <v>0</v>
      </c>
      <c r="BI444" s="401">
        <v>0</v>
      </c>
      <c r="BJ444" s="246">
        <v>3.18567</v>
      </c>
      <c r="BK444" s="250">
        <v>7.407407407407396</v>
      </c>
      <c r="BL444" s="250">
        <v>12.5</v>
      </c>
      <c r="BM444" s="250">
        <v>14.28571428571428</v>
      </c>
      <c r="BN444" s="250">
        <v>40</v>
      </c>
      <c r="BO444" s="250">
        <v>50</v>
      </c>
      <c r="BP444" s="250">
        <v>32.0829480914014</v>
      </c>
      <c r="BQ444" s="251">
        <v>0</v>
      </c>
      <c r="BR444" s="252">
        <v>0</v>
      </c>
      <c r="BS444" s="252">
        <v>45.01540184822181</v>
      </c>
      <c r="BT444" s="252">
        <v>0</v>
      </c>
      <c r="BU444" s="252">
        <v>0</v>
      </c>
      <c r="BV444" s="252">
        <v>0</v>
      </c>
      <c r="BW444" s="252">
        <v>0</v>
      </c>
      <c r="BX444" s="252">
        <v>0</v>
      </c>
      <c r="BY444" s="252">
        <v>0</v>
      </c>
      <c r="BZ444" s="252">
        <v>0</v>
      </c>
      <c r="CA444" s="253">
        <v>0</v>
      </c>
      <c r="CB444" s="250">
        <v>11.84067480192617</v>
      </c>
      <c r="CC444" s="250">
        <v>17.46841927415492</v>
      </c>
      <c r="CD444" t="s" s="116">
        <v>132</v>
      </c>
      <c r="CE444" s="254">
        <v>6.519681136830531</v>
      </c>
      <c r="CF444" s="254">
        <v>25.33571887267959</v>
      </c>
      <c r="CG444" s="250">
        <v>65.23656533892382</v>
      </c>
      <c r="CH444" s="255">
        <v>0.638</v>
      </c>
      <c r="CI444" s="256">
        <v>0.7018000000000001</v>
      </c>
      <c r="CJ444" s="257">
        <v>0.7719800000000001</v>
      </c>
      <c r="CK444" s="257">
        <v>0.8491780000000002</v>
      </c>
      <c r="CL444" s="258">
        <v>0.9340958000000003</v>
      </c>
      <c r="CM444" s="256">
        <v>3.895053800000001</v>
      </c>
      <c r="CN444" s="253">
        <v>9.76448683880672</v>
      </c>
      <c r="CO444" s="259">
        <v>1.22</v>
      </c>
      <c r="CP444" s="260">
        <v>28.1</v>
      </c>
      <c r="CQ444" s="261">
        <v>-11.2</v>
      </c>
      <c r="CR444" s="260">
        <v>4.7</v>
      </c>
      <c r="CS444" s="261">
        <v>3.1</v>
      </c>
    </row>
    <row r="445" ht="11.25" customHeight="1">
      <c r="A445" t="s" s="116">
        <v>1660</v>
      </c>
      <c r="B445" t="s" s="116">
        <v>1661</v>
      </c>
      <c r="C445" t="s" s="116">
        <v>265</v>
      </c>
      <c r="D445" s="218">
        <v>7</v>
      </c>
      <c r="E445" s="85">
        <v>528</v>
      </c>
      <c r="F445" t="s" s="220">
        <v>129</v>
      </c>
      <c r="G445" t="s" s="221">
        <v>129</v>
      </c>
      <c r="H445" s="493">
        <v>38.18</v>
      </c>
      <c r="I445" s="223">
        <v>2.933473022524882</v>
      </c>
      <c r="J445" s="224">
        <v>0.22</v>
      </c>
      <c r="K445" s="224">
        <v>0.28</v>
      </c>
      <c r="L445" s="223">
        <v>27.27272727272729</v>
      </c>
      <c r="M445" s="226">
        <v>42895</v>
      </c>
      <c r="N445" s="226">
        <v>42899</v>
      </c>
      <c r="O445" s="226">
        <v>42926</v>
      </c>
      <c r="P445" t="s" s="227">
        <v>156</v>
      </c>
      <c r="Q445" s="664"/>
      <c r="R445" s="225">
        <v>1.12</v>
      </c>
      <c r="S445" s="228">
        <v>46.2809917355372</v>
      </c>
      <c r="T445" s="229">
        <v>-20.11969468494243</v>
      </c>
      <c r="U445" s="223">
        <v>15.77685950413223</v>
      </c>
      <c r="V445" s="230">
        <v>3</v>
      </c>
      <c r="W445" s="222">
        <v>2.42</v>
      </c>
      <c r="X445" s="222">
        <v>0.86</v>
      </c>
      <c r="Y445" s="231">
        <v>1.19</v>
      </c>
      <c r="Z445" s="232">
        <v>0.91</v>
      </c>
      <c r="AA445" t="s" s="362">
        <v>143</v>
      </c>
      <c r="AB445" s="396">
        <v>957.6</v>
      </c>
      <c r="AC445" s="261">
        <v>15.4</v>
      </c>
      <c r="AD445" s="236">
        <v>7.2</v>
      </c>
      <c r="AE445" s="236">
        <v>18.29</v>
      </c>
      <c r="AF445" s="237">
        <v>13</v>
      </c>
      <c r="AG445" s="238">
        <v>3544</v>
      </c>
      <c r="AH445" s="239">
        <v>1.2</v>
      </c>
      <c r="AI445" t="s" s="416">
        <v>143</v>
      </c>
      <c r="AJ445" s="241">
        <v>3.175828876154823</v>
      </c>
      <c r="AK445" s="618">
        <v>30.74074808721655</v>
      </c>
      <c r="AL445" s="243">
        <v>16.66666666666667</v>
      </c>
      <c r="AM445" s="243">
        <v>18.87843905526259</v>
      </c>
      <c r="AN445" s="243">
        <v>22.86596790831472</v>
      </c>
      <c r="AO445" s="244">
        <v>0.7438325132309798</v>
      </c>
      <c r="AP445" s="241">
        <v>0.84</v>
      </c>
      <c r="AQ445" s="241">
        <v>0.72</v>
      </c>
      <c r="AR445" s="241">
        <v>0.61</v>
      </c>
      <c r="AS445" s="241">
        <v>0.5</v>
      </c>
      <c r="AT445" s="245"/>
      <c r="AU445" s="241">
        <v>0.41</v>
      </c>
      <c r="AV445" s="241">
        <v>0.3</v>
      </c>
      <c r="AW445" s="245"/>
      <c r="AX445" s="583">
        <v>0.17</v>
      </c>
      <c r="AY445" s="394">
        <v>0.33</v>
      </c>
      <c r="AZ445" s="317">
        <v>0.96</v>
      </c>
      <c r="BA445" s="248">
        <v>0.93</v>
      </c>
      <c r="BB445" s="248">
        <v>0.78</v>
      </c>
      <c r="BC445" s="248">
        <v>0.66</v>
      </c>
      <c r="BD445" s="248">
        <v>0.5</v>
      </c>
      <c r="BE445" s="248">
        <v>0.34667</v>
      </c>
      <c r="BF445" s="248">
        <v>0.28</v>
      </c>
      <c r="BG445" s="248">
        <v>0.25333</v>
      </c>
      <c r="BH445" s="248">
        <v>0.22667</v>
      </c>
      <c r="BI445" s="249">
        <v>0.19333</v>
      </c>
      <c r="BJ445" s="246">
        <v>9.01</v>
      </c>
      <c r="BK445" s="250">
        <v>16.66666666666667</v>
      </c>
      <c r="BL445" s="250">
        <v>18.0327868852459</v>
      </c>
      <c r="BM445" s="250">
        <v>22</v>
      </c>
      <c r="BN445" s="250">
        <v>21.95121951219512</v>
      </c>
      <c r="BO445" s="250">
        <v>36.66666666666667</v>
      </c>
      <c r="BP445" s="250">
        <v>76.47058823529409</v>
      </c>
      <c r="BQ445" s="251">
        <v>0</v>
      </c>
      <c r="BR445" s="252">
        <v>0</v>
      </c>
      <c r="BS445" s="252">
        <v>3.2258064516129</v>
      </c>
      <c r="BT445" s="252">
        <v>19.23076923076923</v>
      </c>
      <c r="BU445" s="252">
        <v>18.18181818181819</v>
      </c>
      <c r="BV445" s="252">
        <v>32</v>
      </c>
      <c r="BW445" s="252">
        <v>44.22938240978453</v>
      </c>
      <c r="BX445" s="252">
        <v>23.81071428571426</v>
      </c>
      <c r="BY445" s="252">
        <v>10.5277701022382</v>
      </c>
      <c r="BZ445" s="252">
        <v>11.76159174129792</v>
      </c>
      <c r="CA445" s="253">
        <v>17.24512491594683</v>
      </c>
      <c r="CB445" s="250">
        <v>21.88240619325003</v>
      </c>
      <c r="CC445" s="250">
        <v>17.86434855742824</v>
      </c>
      <c r="CD445" t="s" s="116">
        <v>178</v>
      </c>
      <c r="CE445" s="254">
        <v>10.02258142670737</v>
      </c>
      <c r="CF445" s="254">
        <v>25.79944093083961</v>
      </c>
      <c r="CG445" s="250">
        <v>73.92613113264855</v>
      </c>
      <c r="CH445" s="255">
        <v>0.924</v>
      </c>
      <c r="CI445" s="256">
        <v>1.0164</v>
      </c>
      <c r="CJ445" s="257">
        <v>1.11804</v>
      </c>
      <c r="CK445" s="257">
        <v>1.229844000000001</v>
      </c>
      <c r="CL445" s="258">
        <v>1.352828400000001</v>
      </c>
      <c r="CM445" s="256">
        <v>5.641112400000003</v>
      </c>
      <c r="CN445" s="253">
        <v>14.77504557359875</v>
      </c>
      <c r="CO445" s="259">
        <v>2.28</v>
      </c>
      <c r="CP445" s="260">
        <v>35.9</v>
      </c>
      <c r="CQ445" s="261">
        <v>-9.300000000000001</v>
      </c>
      <c r="CR445" s="260">
        <v>0.5</v>
      </c>
      <c r="CS445" s="261">
        <v>2.1</v>
      </c>
    </row>
    <row r="446" ht="11.25" customHeight="1">
      <c r="A446" t="s" s="116">
        <v>329</v>
      </c>
      <c r="B446" t="s" s="116">
        <v>330</v>
      </c>
      <c r="C446" t="s" s="116">
        <v>331</v>
      </c>
      <c r="D446" s="218">
        <v>46</v>
      </c>
      <c r="E446" s="219">
        <v>38</v>
      </c>
      <c r="F446" t="s" s="220">
        <v>129</v>
      </c>
      <c r="G446" t="s" s="221">
        <v>129</v>
      </c>
      <c r="H446" s="222">
        <v>47.26</v>
      </c>
      <c r="I446" s="223">
        <v>3.046974185357596</v>
      </c>
      <c r="J446" s="224">
        <v>0.34</v>
      </c>
      <c r="K446" s="224">
        <v>0.36</v>
      </c>
      <c r="L446" s="225">
        <v>5.88235294117645</v>
      </c>
      <c r="M446" s="226">
        <v>42899</v>
      </c>
      <c r="N446" s="226">
        <v>42901</v>
      </c>
      <c r="O446" s="226">
        <v>42930</v>
      </c>
      <c r="P446" t="s" s="227">
        <v>225</v>
      </c>
      <c r="Q446" s="85"/>
      <c r="R446" s="225">
        <v>1.44</v>
      </c>
      <c r="S446" s="228">
        <v>58.2995951417004</v>
      </c>
      <c r="T446" s="229">
        <v>119.5829687428953</v>
      </c>
      <c r="U446" s="223">
        <v>19.1336032388664</v>
      </c>
      <c r="V446" s="230">
        <v>12</v>
      </c>
      <c r="W446" s="222">
        <v>2.47</v>
      </c>
      <c r="X446" t="s" s="399">
        <v>143</v>
      </c>
      <c r="Y446" s="231">
        <v>1.66</v>
      </c>
      <c r="Z446" s="232">
        <v>5.67</v>
      </c>
      <c r="AA446" s="233">
        <v>34.8</v>
      </c>
      <c r="AB446" s="234">
        <v>15.3</v>
      </c>
      <c r="AC446" s="235">
        <v>12.51</v>
      </c>
      <c r="AD446" s="236">
        <v>17.7</v>
      </c>
      <c r="AE446" s="236">
        <v>-4.8</v>
      </c>
      <c r="AF446" s="237">
        <v>6</v>
      </c>
      <c r="AG446" s="238">
        <v>6427</v>
      </c>
      <c r="AH446" s="239">
        <v>0.8</v>
      </c>
      <c r="AI446" s="240">
        <v>1.05</v>
      </c>
      <c r="AJ446" s="241">
        <v>0.2205273911397952</v>
      </c>
      <c r="AK446" s="242">
        <v>0.5691762024194472</v>
      </c>
      <c r="AL446" s="243">
        <v>5.6</v>
      </c>
      <c r="AM446" s="243">
        <v>4.102866914963843</v>
      </c>
      <c r="AN446" s="243">
        <v>3.903334823174376</v>
      </c>
      <c r="AO446" s="244">
        <v>6.857867223861658</v>
      </c>
      <c r="AP446" s="241">
        <v>1.32</v>
      </c>
      <c r="AQ446" s="241">
        <v>1.25</v>
      </c>
      <c r="AR446" s="241">
        <v>1.21</v>
      </c>
      <c r="AS446" s="241">
        <v>1.17</v>
      </c>
      <c r="AT446" s="245"/>
      <c r="AU446" s="241">
        <v>1.13</v>
      </c>
      <c r="AV446" s="241">
        <v>1.09</v>
      </c>
      <c r="AW446" s="245"/>
      <c r="AX446" s="246">
        <v>1.05</v>
      </c>
      <c r="AY446" s="247">
        <v>1.01</v>
      </c>
      <c r="AZ446" s="248">
        <v>1</v>
      </c>
      <c r="BA446" s="248">
        <v>0.7</v>
      </c>
      <c r="BB446" s="248">
        <v>0.68</v>
      </c>
      <c r="BC446" s="248">
        <v>0.62</v>
      </c>
      <c r="BD446" s="248">
        <v>0.57</v>
      </c>
      <c r="BE446" s="248">
        <v>0.53</v>
      </c>
      <c r="BF446" s="248">
        <v>0.49</v>
      </c>
      <c r="BG446" s="248">
        <v>0.47</v>
      </c>
      <c r="BH446" s="248">
        <v>0.4</v>
      </c>
      <c r="BI446" s="249">
        <v>0.35</v>
      </c>
      <c r="BJ446" s="246">
        <v>15.04</v>
      </c>
      <c r="BK446" s="250">
        <v>5.6</v>
      </c>
      <c r="BL446" s="250">
        <v>3.305785123966953</v>
      </c>
      <c r="BM446" s="250">
        <v>3.418803418803429</v>
      </c>
      <c r="BN446" s="250">
        <v>3.539823008849563</v>
      </c>
      <c r="BO446" s="250">
        <v>3.66972477064218</v>
      </c>
      <c r="BP446" s="250">
        <v>3.809523809523818</v>
      </c>
      <c r="BQ446" s="251">
        <v>3.960396039603964</v>
      </c>
      <c r="BR446" s="252">
        <v>1</v>
      </c>
      <c r="BS446" s="252">
        <v>42.85714285714286</v>
      </c>
      <c r="BT446" s="252">
        <v>2.941176470588225</v>
      </c>
      <c r="BU446" s="252">
        <v>9.677419354838722</v>
      </c>
      <c r="BV446" s="252">
        <v>8.771929824561408</v>
      </c>
      <c r="BW446" s="252">
        <v>7.547169811320731</v>
      </c>
      <c r="BX446" s="252">
        <v>8.163265306122458</v>
      </c>
      <c r="BY446" s="252">
        <v>4.255319148936176</v>
      </c>
      <c r="BZ446" s="252">
        <v>17.5</v>
      </c>
      <c r="CA446" s="253">
        <v>14.2857142857143</v>
      </c>
      <c r="CB446" s="250">
        <v>8.488423131212633</v>
      </c>
      <c r="CC446" s="250">
        <v>9.561832095872877</v>
      </c>
      <c r="CD446" t="s" s="116">
        <v>302</v>
      </c>
      <c r="CE446" s="254">
        <v>-12.18329423033442</v>
      </c>
      <c r="CF446" s="254">
        <v>6.950309008531972</v>
      </c>
      <c r="CG446" s="250">
        <v>58.8341026791378</v>
      </c>
      <c r="CH446" s="255">
        <v>1.452</v>
      </c>
      <c r="CI446" s="256">
        <v>1.5972</v>
      </c>
      <c r="CJ446" s="257">
        <v>1.613172</v>
      </c>
      <c r="CK446" s="257">
        <v>1.62930372</v>
      </c>
      <c r="CL446" s="258">
        <v>1.645596757200001</v>
      </c>
      <c r="CM446" s="256">
        <v>7.937272477200002</v>
      </c>
      <c r="CN446" s="253">
        <v>16.7949057917901</v>
      </c>
      <c r="CO446" s="259">
        <v>1.05</v>
      </c>
      <c r="CP446" s="260">
        <v>9.5</v>
      </c>
      <c r="CQ446" s="261">
        <v>-14</v>
      </c>
      <c r="CR446" s="262">
        <v>0.7</v>
      </c>
      <c r="CS446" s="263">
        <v>-4.9</v>
      </c>
    </row>
    <row r="447" ht="11.25" customHeight="1">
      <c r="A447" t="s" s="273">
        <v>1662</v>
      </c>
      <c r="B447" t="s" s="146">
        <v>1663</v>
      </c>
      <c r="C447" t="s" s="273">
        <v>185</v>
      </c>
      <c r="D447" s="267">
        <v>7</v>
      </c>
      <c r="E447" s="85">
        <v>494</v>
      </c>
      <c r="F447" t="s" s="151">
        <v>129</v>
      </c>
      <c r="G447" t="s" s="152">
        <v>129</v>
      </c>
      <c r="H447" s="496">
        <v>32.01</v>
      </c>
      <c r="I447" s="269">
        <v>0.6872852233676977</v>
      </c>
      <c r="J447" s="270">
        <v>0.045</v>
      </c>
      <c r="K447" s="270">
        <v>0.055</v>
      </c>
      <c r="L447" s="269">
        <v>22.22222222222223</v>
      </c>
      <c r="M447" s="272">
        <v>42814</v>
      </c>
      <c r="N447" s="272">
        <v>42816</v>
      </c>
      <c r="O447" s="272">
        <v>42831</v>
      </c>
      <c r="P447" t="s" s="273">
        <v>710</v>
      </c>
      <c r="Q447" s="274"/>
      <c r="R447" s="271">
        <v>0.22</v>
      </c>
      <c r="S447" s="275">
        <v>31.42857142857143</v>
      </c>
      <c r="T447" s="276">
        <v>252.9659365731379</v>
      </c>
      <c r="U447" s="269">
        <v>45.72857142857143</v>
      </c>
      <c r="V447" s="277">
        <v>12</v>
      </c>
      <c r="W447" s="268">
        <v>0.7</v>
      </c>
      <c r="X447" s="268">
        <v>3.07</v>
      </c>
      <c r="Y447" s="278">
        <v>7.52</v>
      </c>
      <c r="Z447" s="279">
        <v>6.13</v>
      </c>
      <c r="AA447" s="280">
        <v>12.8</v>
      </c>
      <c r="AB447" s="281">
        <v>29.9</v>
      </c>
      <c r="AC447" s="282">
        <v>4.89</v>
      </c>
      <c r="AD447" s="283">
        <v>32.6</v>
      </c>
      <c r="AE447" s="283">
        <v>15</v>
      </c>
      <c r="AF447" s="284">
        <v>6</v>
      </c>
      <c r="AG447" s="285">
        <v>725</v>
      </c>
      <c r="AH447" s="286">
        <v>18.6</v>
      </c>
      <c r="AI447" s="287">
        <v>0</v>
      </c>
      <c r="AJ447" s="288">
        <v>0.7323067733958823</v>
      </c>
      <c r="AK447" t="s" s="368">
        <v>143</v>
      </c>
      <c r="AL447" s="290">
        <v>9.375</v>
      </c>
      <c r="AM447" s="290">
        <v>15.02177610147299</v>
      </c>
      <c r="AN447" s="290">
        <v>23.87320081270576</v>
      </c>
      <c r="AO447" t="s" s="368">
        <v>143</v>
      </c>
      <c r="AP447" s="288">
        <v>0.175</v>
      </c>
      <c r="AQ447" s="288">
        <v>0.16</v>
      </c>
      <c r="AR447" s="288">
        <v>0.135</v>
      </c>
      <c r="AS447" s="288">
        <v>0.115</v>
      </c>
      <c r="AT447" s="292"/>
      <c r="AU447" s="288">
        <v>0.095</v>
      </c>
      <c r="AV447" s="288">
        <v>0.06</v>
      </c>
      <c r="AW447" s="292"/>
      <c r="AX447" s="524">
        <v>0</v>
      </c>
      <c r="AY447" s="403">
        <v>0</v>
      </c>
      <c r="AZ447" s="426">
        <v>0</v>
      </c>
      <c r="BA447" s="426">
        <v>0</v>
      </c>
      <c r="BB447" s="426">
        <v>0</v>
      </c>
      <c r="BC447" s="426">
        <v>0</v>
      </c>
      <c r="BD447" s="426">
        <v>0</v>
      </c>
      <c r="BE447" s="426">
        <v>0</v>
      </c>
      <c r="BF447" s="426">
        <v>0</v>
      </c>
      <c r="BG447" s="426">
        <v>0</v>
      </c>
      <c r="BH447" s="426">
        <v>0</v>
      </c>
      <c r="BI447" s="494">
        <v>0</v>
      </c>
      <c r="BJ447" s="293">
        <v>0.74</v>
      </c>
      <c r="BK447" s="297">
        <v>9.375</v>
      </c>
      <c r="BL447" s="297">
        <v>18.51851851851851</v>
      </c>
      <c r="BM447" s="297">
        <v>17.3913043478261</v>
      </c>
      <c r="BN447" s="297">
        <v>21.05263157894737</v>
      </c>
      <c r="BO447" s="297">
        <v>58.33333333333335</v>
      </c>
      <c r="BP447" s="297">
        <v>0</v>
      </c>
      <c r="BQ447" s="615">
        <v>0</v>
      </c>
      <c r="BR447" s="299">
        <v>0</v>
      </c>
      <c r="BS447" s="299">
        <v>0</v>
      </c>
      <c r="BT447" s="299">
        <v>0</v>
      </c>
      <c r="BU447" s="299">
        <v>0</v>
      </c>
      <c r="BV447" s="299">
        <v>0</v>
      </c>
      <c r="BW447" s="299">
        <v>0</v>
      </c>
      <c r="BX447" s="299">
        <v>0</v>
      </c>
      <c r="BY447" s="299">
        <v>0</v>
      </c>
      <c r="BZ447" s="299">
        <v>0</v>
      </c>
      <c r="CA447" s="300">
        <v>0</v>
      </c>
      <c r="CB447" s="297">
        <v>7.333575751683844</v>
      </c>
      <c r="CC447" s="297">
        <v>14.68290728548285</v>
      </c>
      <c r="CD447" t="s" s="146">
        <v>188</v>
      </c>
      <c r="CE447" s="301">
        <v>-21.16808539249796</v>
      </c>
      <c r="CF447" s="301">
        <v>24.56048603607346</v>
      </c>
      <c r="CG447" s="297">
        <v>56.37357359012763</v>
      </c>
      <c r="CH447" s="302">
        <v>0.1925</v>
      </c>
      <c r="CI447" s="303">
        <v>0.20191325</v>
      </c>
      <c r="CJ447" s="304">
        <v>0.222104575</v>
      </c>
      <c r="CK447" s="304">
        <v>0.2443150325</v>
      </c>
      <c r="CL447" s="305">
        <v>0.2687465357500001</v>
      </c>
      <c r="CM447" s="303">
        <v>1.129579393250</v>
      </c>
      <c r="CN447" s="300">
        <v>3.528832843642612</v>
      </c>
      <c r="CO447" s="306">
        <v>0.6</v>
      </c>
      <c r="CP447" s="307">
        <v>61.5</v>
      </c>
      <c r="CQ447" s="308">
        <v>-19.7</v>
      </c>
      <c r="CR447" s="307">
        <v>-13.5</v>
      </c>
      <c r="CS447" s="308">
        <v>7.2</v>
      </c>
    </row>
    <row r="448" ht="11.25" customHeight="1">
      <c r="A448" t="s" s="110">
        <v>1664</v>
      </c>
      <c r="B448" t="s" s="110">
        <v>1665</v>
      </c>
      <c r="C448" t="s" s="173">
        <v>259</v>
      </c>
      <c r="D448" s="174">
        <v>8</v>
      </c>
      <c r="E448" s="85">
        <v>398</v>
      </c>
      <c r="F448" t="s" s="118">
        <v>129</v>
      </c>
      <c r="G448" t="s" s="113">
        <v>129</v>
      </c>
      <c r="H448" s="495">
        <v>191.13</v>
      </c>
      <c r="I448" s="177">
        <v>1.067336367917125</v>
      </c>
      <c r="J448" s="311">
        <v>0.43</v>
      </c>
      <c r="K448" s="311">
        <v>0.51</v>
      </c>
      <c r="L448" s="177">
        <v>18.60465116279071</v>
      </c>
      <c r="M448" s="179">
        <v>42914</v>
      </c>
      <c r="N448" s="179">
        <v>42916</v>
      </c>
      <c r="O448" s="179">
        <v>42933</v>
      </c>
      <c r="P448" t="s" s="173">
        <v>268</v>
      </c>
      <c r="Q448" s="84"/>
      <c r="R448" s="180">
        <v>2.04</v>
      </c>
      <c r="S448" s="181">
        <v>28.73239436619718</v>
      </c>
      <c r="T448" s="431">
        <v>1623.305928714824</v>
      </c>
      <c r="U448" s="177">
        <v>26.91971830985916</v>
      </c>
      <c r="V448" s="183">
        <v>12</v>
      </c>
      <c r="W448" s="176">
        <v>7.1</v>
      </c>
      <c r="X448" s="176">
        <v>2.18</v>
      </c>
      <c r="Y448" s="184">
        <v>2.1</v>
      </c>
      <c r="Z448" s="729">
        <v>248.22</v>
      </c>
      <c r="AA448" t="s" s="513">
        <v>143</v>
      </c>
      <c r="AB448" s="187">
        <v>54.2</v>
      </c>
      <c r="AC448" s="188">
        <v>13.4</v>
      </c>
      <c r="AD448" s="189">
        <v>24.8</v>
      </c>
      <c r="AE448" s="189">
        <v>12.35</v>
      </c>
      <c r="AF448" s="190">
        <v>13</v>
      </c>
      <c r="AG448" s="191">
        <v>8075</v>
      </c>
      <c r="AH448" s="192">
        <v>1</v>
      </c>
      <c r="AI448" s="742">
        <v>35.02</v>
      </c>
      <c r="AJ448" s="194">
        <v>0.7266785287231372</v>
      </c>
      <c r="AK448" s="195">
        <v>1.321507074849718</v>
      </c>
      <c r="AL448" s="196">
        <v>19.6969696969697</v>
      </c>
      <c r="AM448" s="196">
        <v>21.54155962714386</v>
      </c>
      <c r="AN448" s="196">
        <v>18.0216275123338</v>
      </c>
      <c r="AO448" s="197">
        <v>13.63717823030439</v>
      </c>
      <c r="AP448" s="194">
        <v>1.58</v>
      </c>
      <c r="AQ448" s="194">
        <v>1.32</v>
      </c>
      <c r="AR448" s="194">
        <v>1.08</v>
      </c>
      <c r="AS448" s="194">
        <v>0.88</v>
      </c>
      <c r="AT448" t="s" s="356">
        <v>112</v>
      </c>
      <c r="AU448" s="194">
        <v>0.74</v>
      </c>
      <c r="AV448" s="194">
        <v>0.6899999999999999</v>
      </c>
      <c r="AW448" s="199"/>
      <c r="AX448" s="200">
        <v>0.59</v>
      </c>
      <c r="AY448" s="370">
        <v>0.5600000000000001</v>
      </c>
      <c r="AZ448" s="202">
        <v>0.5600000000000001</v>
      </c>
      <c r="BA448" s="202">
        <v>0.52</v>
      </c>
      <c r="BB448" s="202">
        <v>0.44</v>
      </c>
      <c r="BC448" s="202">
        <v>0.4</v>
      </c>
      <c r="BD448" s="203">
        <v>0.38</v>
      </c>
      <c r="BE448" s="203">
        <v>0.38</v>
      </c>
      <c r="BF448" s="203">
        <v>0.38</v>
      </c>
      <c r="BG448" s="203">
        <v>0.38</v>
      </c>
      <c r="BH448" s="202">
        <v>0.38</v>
      </c>
      <c r="BI448" s="314">
        <v>0.08500000000000001</v>
      </c>
      <c r="BJ448" s="200">
        <v>11.345</v>
      </c>
      <c r="BK448" s="205">
        <v>19.6969696969697</v>
      </c>
      <c r="BL448" s="205">
        <v>22.22222222222221</v>
      </c>
      <c r="BM448" s="205">
        <v>22.72727272727273</v>
      </c>
      <c r="BN448" s="205">
        <v>18.91891891891893</v>
      </c>
      <c r="BO448" s="205">
        <v>7.246376811594213</v>
      </c>
      <c r="BP448" s="205">
        <v>16.94915254237288</v>
      </c>
      <c r="BQ448" s="206">
        <v>5.357142857142838</v>
      </c>
      <c r="BR448" s="207">
        <v>0</v>
      </c>
      <c r="BS448" s="207">
        <v>7.692307692307709</v>
      </c>
      <c r="BT448" s="207">
        <v>18.18181818181819</v>
      </c>
      <c r="BU448" s="207">
        <v>9.999999999999986</v>
      </c>
      <c r="BV448" s="207">
        <v>5.263157894736836</v>
      </c>
      <c r="BW448" s="207">
        <v>0</v>
      </c>
      <c r="BX448" s="207">
        <v>0</v>
      </c>
      <c r="BY448" s="207">
        <v>0</v>
      </c>
      <c r="BZ448" s="207">
        <v>0</v>
      </c>
      <c r="CA448" s="208">
        <v>347.0588235294118</v>
      </c>
      <c r="CB448" s="205">
        <v>29.48906841616282</v>
      </c>
      <c r="CC448" s="205">
        <v>79.81917991552591</v>
      </c>
      <c r="CD448" t="s" s="110">
        <v>137</v>
      </c>
      <c r="CE448" s="209">
        <v>-7.830754429608227</v>
      </c>
      <c r="CF448" s="209">
        <v>19.08896388025093</v>
      </c>
      <c r="CG448" s="205">
        <v>74.27478873239437</v>
      </c>
      <c r="CH448" s="315">
        <v>1.738</v>
      </c>
      <c r="CI448" s="211">
        <v>1.9118</v>
      </c>
      <c r="CJ448" s="212">
        <v>2.102980000000001</v>
      </c>
      <c r="CK448" s="212">
        <v>2.313278000000001</v>
      </c>
      <c r="CL448" s="210">
        <v>2.544605800000001</v>
      </c>
      <c r="CM448" s="211">
        <v>10.6106638</v>
      </c>
      <c r="CN448" s="208">
        <v>5.551542824255744</v>
      </c>
      <c r="CO448" s="213">
        <v>1.2</v>
      </c>
      <c r="CP448" s="214">
        <v>35.6</v>
      </c>
      <c r="CQ448" s="215">
        <v>-5.1</v>
      </c>
      <c r="CR448" s="214">
        <v>9.4</v>
      </c>
      <c r="CS448" s="215">
        <v>11.2</v>
      </c>
    </row>
    <row r="449" ht="11.25" customHeight="1">
      <c r="A449" t="s" s="116">
        <v>1666</v>
      </c>
      <c r="B449" t="s" s="116">
        <v>1667</v>
      </c>
      <c r="C449" t="s" s="227">
        <v>1131</v>
      </c>
      <c r="D449" s="218">
        <v>7</v>
      </c>
      <c r="E449" s="85">
        <v>437</v>
      </c>
      <c r="F449" t="s" s="220">
        <v>55</v>
      </c>
      <c r="G449" t="s" s="221">
        <v>55</v>
      </c>
      <c r="H449" s="493">
        <v>10.12</v>
      </c>
      <c r="I449" s="223">
        <v>6.91699604743083</v>
      </c>
      <c r="J449" s="224">
        <v>0.17</v>
      </c>
      <c r="K449" s="224">
        <v>0.175</v>
      </c>
      <c r="L449" s="223">
        <v>2.941176470588225</v>
      </c>
      <c r="M449" s="327">
        <v>42641</v>
      </c>
      <c r="N449" s="327">
        <v>42643</v>
      </c>
      <c r="O449" s="327">
        <v>42660</v>
      </c>
      <c r="P449" t="s" s="227">
        <v>268</v>
      </c>
      <c r="Q449" s="316"/>
      <c r="R449" s="225">
        <v>0.7</v>
      </c>
      <c r="S449" s="326">
        <v>437.5</v>
      </c>
      <c r="T449" s="229">
        <v>129.276640279331</v>
      </c>
      <c r="U449" s="499">
        <v>63.25</v>
      </c>
      <c r="V449" s="230">
        <v>12</v>
      </c>
      <c r="W449" s="222">
        <v>0.16</v>
      </c>
      <c r="X449" s="359">
        <v>12.34</v>
      </c>
      <c r="Y449" s="231">
        <v>6.01</v>
      </c>
      <c r="Z449" s="232">
        <v>1.87</v>
      </c>
      <c r="AA449" s="233">
        <v>3.1</v>
      </c>
      <c r="AB449" s="396">
        <v>-15.3</v>
      </c>
      <c r="AC449" s="235">
        <v>-17.43</v>
      </c>
      <c r="AD449" s="236">
        <v>31.2</v>
      </c>
      <c r="AE449" s="236">
        <v>5</v>
      </c>
      <c r="AF449" s="237">
        <v>9</v>
      </c>
      <c r="AG449" s="238">
        <v>2404</v>
      </c>
      <c r="AH449" s="239">
        <v>1.5</v>
      </c>
      <c r="AI449" s="240">
        <v>1.42</v>
      </c>
      <c r="AJ449" s="241">
        <v>0.2656906968697784</v>
      </c>
      <c r="AK449" t="s" s="265">
        <v>143</v>
      </c>
      <c r="AL449" s="243">
        <v>0.7352941176470562</v>
      </c>
      <c r="AM449" s="243">
        <v>4.515276466548279</v>
      </c>
      <c r="AN449" s="243">
        <v>8.289549742337087</v>
      </c>
      <c r="AO449" s="244">
        <v>-7.288465013300993</v>
      </c>
      <c r="AP449" s="241">
        <v>0.6850000000000001</v>
      </c>
      <c r="AQ449" s="321">
        <v>0.68</v>
      </c>
      <c r="AR449" s="241">
        <v>0.67</v>
      </c>
      <c r="AS449" s="321">
        <v>0.6</v>
      </c>
      <c r="AT449" s="245"/>
      <c r="AU449" s="241">
        <v>0.525</v>
      </c>
      <c r="AV449" s="241">
        <v>0.46</v>
      </c>
      <c r="AW449" s="245"/>
      <c r="AX449" s="246">
        <v>0.4</v>
      </c>
      <c r="AY449" s="394">
        <v>0.386</v>
      </c>
      <c r="AZ449" s="317">
        <v>1.365</v>
      </c>
      <c r="BA449" s="248">
        <v>1.5</v>
      </c>
      <c r="BB449" s="248">
        <v>1.46</v>
      </c>
      <c r="BC449" s="248">
        <v>1.44</v>
      </c>
      <c r="BD449" s="248">
        <v>1.4</v>
      </c>
      <c r="BE449" s="248">
        <v>1.34</v>
      </c>
      <c r="BF449" s="248">
        <v>1.32</v>
      </c>
      <c r="BG449" s="248">
        <v>1.27</v>
      </c>
      <c r="BH449" s="248">
        <v>1.245</v>
      </c>
      <c r="BI449" s="249">
        <v>1.225</v>
      </c>
      <c r="BJ449" s="246">
        <v>17.971</v>
      </c>
      <c r="BK449" s="250">
        <v>0.7352941176470562</v>
      </c>
      <c r="BL449" s="250">
        <v>1.49253731343284</v>
      </c>
      <c r="BM449" s="250">
        <v>11.66666666666667</v>
      </c>
      <c r="BN449" s="250">
        <v>14.28571428571428</v>
      </c>
      <c r="BO449" s="250">
        <v>14.13043478260869</v>
      </c>
      <c r="BP449" s="250">
        <v>15</v>
      </c>
      <c r="BQ449" s="251">
        <v>3.62694300518136</v>
      </c>
      <c r="BR449" s="252">
        <v>0</v>
      </c>
      <c r="BS449" s="252">
        <v>0</v>
      </c>
      <c r="BT449" s="252">
        <v>2.739726027397271</v>
      </c>
      <c r="BU449" s="252">
        <v>1.388888888888884</v>
      </c>
      <c r="BV449" s="252">
        <v>2.857142857142869</v>
      </c>
      <c r="BW449" s="252">
        <v>4.477611940298498</v>
      </c>
      <c r="BX449" s="252">
        <v>1.515151515151514</v>
      </c>
      <c r="BY449" s="252">
        <v>3.937007874015741</v>
      </c>
      <c r="BZ449" s="252">
        <v>2.008032128514059</v>
      </c>
      <c r="CA449" s="253">
        <v>1.632653061224487</v>
      </c>
      <c r="CB449" s="250">
        <v>4.793753203757896</v>
      </c>
      <c r="CC449" s="250">
        <v>5.157887361149149</v>
      </c>
      <c r="CD449" t="s" s="116">
        <v>285</v>
      </c>
      <c r="CE449" s="545">
        <v>-48.04345421023208</v>
      </c>
      <c r="CF449" s="254">
        <v>15.20654578976792</v>
      </c>
      <c r="CG449" s="250">
        <v>32.17252500043927</v>
      </c>
      <c r="CH449" s="255">
        <v>0.6918500000000001</v>
      </c>
      <c r="CI449" s="256">
        <v>0.6987685000000001</v>
      </c>
      <c r="CJ449" s="257">
        <v>0.7337069250000001</v>
      </c>
      <c r="CK449" s="257">
        <v>0.7703922712500002</v>
      </c>
      <c r="CL449" s="258">
        <v>0.8089118848125002</v>
      </c>
      <c r="CM449" s="256">
        <v>3.703629581062501</v>
      </c>
      <c r="CN449" s="253">
        <v>36.59713024765318</v>
      </c>
      <c r="CO449" s="259">
        <v>1</v>
      </c>
      <c r="CP449" s="260">
        <v>12.4</v>
      </c>
      <c r="CQ449" s="261">
        <v>-11.4</v>
      </c>
      <c r="CR449" s="260">
        <v>-0.3</v>
      </c>
      <c r="CS449" s="261">
        <v>-0.8</v>
      </c>
    </row>
    <row r="450" ht="11.25" customHeight="1">
      <c r="A450" t="s" s="227">
        <v>1668</v>
      </c>
      <c r="B450" t="s" s="116">
        <v>1669</v>
      </c>
      <c r="C450" t="s" s="227">
        <v>1670</v>
      </c>
      <c r="D450" s="218">
        <v>5</v>
      </c>
      <c r="E450" s="85">
        <v>763</v>
      </c>
      <c r="F450" t="s" s="220">
        <v>129</v>
      </c>
      <c r="G450" t="s" s="221">
        <v>129</v>
      </c>
      <c r="H450" s="493">
        <v>80.81999999999999</v>
      </c>
      <c r="I450" s="223">
        <v>4.949269982677555</v>
      </c>
      <c r="J450" s="224">
        <v>0.95</v>
      </c>
      <c r="K450" s="224">
        <v>1</v>
      </c>
      <c r="L450" s="223">
        <v>5.263157894736836</v>
      </c>
      <c r="M450" s="226">
        <v>42839</v>
      </c>
      <c r="N450" s="226">
        <v>42843</v>
      </c>
      <c r="O450" s="226">
        <v>42851</v>
      </c>
      <c r="P450" t="s" s="227">
        <v>350</v>
      </c>
      <c r="Q450" t="s" s="117">
        <v>1671</v>
      </c>
      <c r="R450" s="225">
        <v>4</v>
      </c>
      <c r="S450" s="228">
        <v>350.8771929824562</v>
      </c>
      <c r="T450" s="229">
        <v>139.4701754128908</v>
      </c>
      <c r="U450" s="223">
        <v>70.89473684210526</v>
      </c>
      <c r="V450" s="230">
        <v>12</v>
      </c>
      <c r="W450" s="222">
        <v>1.14</v>
      </c>
      <c r="X450" s="222">
        <v>8.83</v>
      </c>
      <c r="Y450" s="231">
        <v>7.25</v>
      </c>
      <c r="Z450" s="232">
        <v>1.82</v>
      </c>
      <c r="AA450" s="233">
        <v>2.6</v>
      </c>
      <c r="AB450" s="234">
        <v>-37.9</v>
      </c>
      <c r="AC450" s="235">
        <v>8.41</v>
      </c>
      <c r="AD450" s="236">
        <v>15.6</v>
      </c>
      <c r="AE450" s="236">
        <v>8</v>
      </c>
      <c r="AF450" s="237">
        <v>4</v>
      </c>
      <c r="AG450" s="238">
        <v>3750</v>
      </c>
      <c r="AH450" s="239">
        <v>0.5</v>
      </c>
      <c r="AI450" s="240">
        <v>0.84</v>
      </c>
      <c r="AJ450" s="241">
        <v>0.99365554168412</v>
      </c>
      <c r="AK450" s="242">
        <v>3.739680692301702</v>
      </c>
      <c r="AL450" s="243">
        <v>15.625</v>
      </c>
      <c r="AM450" s="243">
        <v>22.35360923693177</v>
      </c>
      <c r="AN450" s="243">
        <v>15.50102645027227</v>
      </c>
      <c r="AO450" s="244">
        <v>4.145013364959693</v>
      </c>
      <c r="AP450" s="241">
        <v>3.7</v>
      </c>
      <c r="AQ450" s="241">
        <v>3.2</v>
      </c>
      <c r="AR450" s="241">
        <v>2.72</v>
      </c>
      <c r="AS450" s="241">
        <v>2.02</v>
      </c>
      <c r="AT450" s="245"/>
      <c r="AU450" s="321">
        <v>1.8</v>
      </c>
      <c r="AV450" s="321">
        <v>1.8</v>
      </c>
      <c r="AW450" s="245"/>
      <c r="AX450" s="583">
        <v>1.8</v>
      </c>
      <c r="AY450" s="394">
        <v>2.18</v>
      </c>
      <c r="AZ450" s="248">
        <v>2.53</v>
      </c>
      <c r="BA450" s="248">
        <v>2.49</v>
      </c>
      <c r="BB450" s="248">
        <v>2.465</v>
      </c>
      <c r="BC450" s="248">
        <v>2.43</v>
      </c>
      <c r="BD450" s="248">
        <v>2.4125</v>
      </c>
      <c r="BE450" s="248">
        <v>2.4025</v>
      </c>
      <c r="BF450" s="248">
        <v>2.37</v>
      </c>
      <c r="BG450" s="248">
        <v>2.33</v>
      </c>
      <c r="BH450" s="248">
        <v>2.29</v>
      </c>
      <c r="BI450" s="249">
        <v>2.25</v>
      </c>
      <c r="BJ450" s="246">
        <v>43.19</v>
      </c>
      <c r="BK450" s="250">
        <v>15.625</v>
      </c>
      <c r="BL450" s="250">
        <v>17.64705882352942</v>
      </c>
      <c r="BM450" s="250">
        <v>34.65346534653466</v>
      </c>
      <c r="BN450" s="250">
        <v>12.22222222222222</v>
      </c>
      <c r="BO450" s="250">
        <v>0</v>
      </c>
      <c r="BP450" s="250">
        <v>0</v>
      </c>
      <c r="BQ450" s="251">
        <v>0</v>
      </c>
      <c r="BR450" s="252">
        <v>0</v>
      </c>
      <c r="BS450" s="252">
        <v>1.606425702811221</v>
      </c>
      <c r="BT450" s="252">
        <v>1.014198782961473</v>
      </c>
      <c r="BU450" s="252">
        <v>1.440329218106973</v>
      </c>
      <c r="BV450" s="252">
        <v>0.7253886010362809</v>
      </c>
      <c r="BW450" s="252">
        <v>0.4162330905307154</v>
      </c>
      <c r="BX450" s="252">
        <v>1.371308016877637</v>
      </c>
      <c r="BY450" s="252">
        <v>1.716738197424905</v>
      </c>
      <c r="BZ450" s="252">
        <v>1.746724890829698</v>
      </c>
      <c r="CA450" s="253">
        <v>1.777777777777789</v>
      </c>
      <c r="CB450" s="250">
        <v>5.409580627684882</v>
      </c>
      <c r="CC450" s="250">
        <v>9.157916954293556</v>
      </c>
      <c r="CD450" t="s" s="116">
        <v>285</v>
      </c>
      <c r="CE450" s="254">
        <v>-50.44444040915543</v>
      </c>
      <c r="CF450" s="254">
        <v>20.45029643294983</v>
      </c>
      <c r="CG450" s="250">
        <v>40.97440225948019</v>
      </c>
      <c r="CH450" s="255">
        <v>3.737</v>
      </c>
      <c r="CI450" s="256">
        <v>4.051281700000001</v>
      </c>
      <c r="CJ450" s="257">
        <v>4.375384236000001</v>
      </c>
      <c r="CK450" s="257">
        <v>4.725414974880001</v>
      </c>
      <c r="CL450" s="258">
        <v>5.103448172870402</v>
      </c>
      <c r="CM450" s="256">
        <v>21.99252908375041</v>
      </c>
      <c r="CN450" s="253">
        <v>27.21174100934225</v>
      </c>
      <c r="CO450" s="259">
        <v>0.6</v>
      </c>
      <c r="CP450" s="260">
        <v>17.1</v>
      </c>
      <c r="CQ450" s="261">
        <v>-9.4</v>
      </c>
      <c r="CR450" s="260">
        <v>1.6</v>
      </c>
      <c r="CS450" s="261">
        <v>2.2</v>
      </c>
    </row>
    <row r="451" ht="11.25" customHeight="1">
      <c r="A451" t="s" s="116">
        <v>1672</v>
      </c>
      <c r="B451" t="s" s="116">
        <v>1673</v>
      </c>
      <c r="C451" t="s" s="227">
        <v>1674</v>
      </c>
      <c r="D451" s="218">
        <v>9</v>
      </c>
      <c r="E451" s="85">
        <v>336</v>
      </c>
      <c r="F451" t="s" s="220">
        <v>129</v>
      </c>
      <c r="G451" t="s" s="221">
        <v>129</v>
      </c>
      <c r="H451" s="493">
        <v>23.35</v>
      </c>
      <c r="I451" s="223">
        <v>0.9421841541755889</v>
      </c>
      <c r="J451" s="224">
        <v>0.05</v>
      </c>
      <c r="K451" s="224">
        <v>0.055</v>
      </c>
      <c r="L451" s="223">
        <v>9.999999999999986</v>
      </c>
      <c r="M451" s="323">
        <v>42726</v>
      </c>
      <c r="N451" s="323">
        <v>42731</v>
      </c>
      <c r="O451" s="323">
        <v>42752</v>
      </c>
      <c r="P451" t="s" s="227">
        <v>268</v>
      </c>
      <c r="Q451" s="325"/>
      <c r="R451" s="225">
        <v>0.22</v>
      </c>
      <c r="S451" s="228">
        <v>38.59649122807018</v>
      </c>
      <c r="T451" s="229">
        <v>109.904833165782</v>
      </c>
      <c r="U451" s="223">
        <v>40.96491228070176</v>
      </c>
      <c r="V451" s="230">
        <v>10</v>
      </c>
      <c r="W451" s="222">
        <v>0.57</v>
      </c>
      <c r="X451" s="222">
        <v>1.63</v>
      </c>
      <c r="Y451" s="231">
        <v>2.64</v>
      </c>
      <c r="Z451" s="232">
        <v>2.42</v>
      </c>
      <c r="AA451" s="233">
        <v>6.7</v>
      </c>
      <c r="AB451" s="234">
        <v>14.8</v>
      </c>
      <c r="AC451" s="235">
        <v>21.39</v>
      </c>
      <c r="AD451" s="236">
        <v>34.5</v>
      </c>
      <c r="AE451" s="236">
        <v>25</v>
      </c>
      <c r="AF451" s="237">
        <v>4</v>
      </c>
      <c r="AG451" s="238">
        <v>330</v>
      </c>
      <c r="AH451" s="239">
        <v>0.5</v>
      </c>
      <c r="AI451" s="240">
        <v>0.73</v>
      </c>
      <c r="AJ451" s="241">
        <v>0.2856827342206315</v>
      </c>
      <c r="AK451" t="s" s="265">
        <v>143</v>
      </c>
      <c r="AL451" s="243">
        <v>11.11111111111112</v>
      </c>
      <c r="AM451" s="243">
        <v>10.06424162982089</v>
      </c>
      <c r="AN451" s="243">
        <v>9.856054330611785</v>
      </c>
      <c r="AO451" t="s" s="265">
        <v>143</v>
      </c>
      <c r="AP451" s="241">
        <v>0.2</v>
      </c>
      <c r="AQ451" s="321">
        <v>0.18</v>
      </c>
      <c r="AR451" s="241">
        <v>0.165</v>
      </c>
      <c r="AS451" s="321">
        <v>0.15</v>
      </c>
      <c r="AT451" t="s" s="266">
        <v>112</v>
      </c>
      <c r="AU451" s="241">
        <v>0.13125</v>
      </c>
      <c r="AV451" s="321">
        <v>0.125</v>
      </c>
      <c r="AW451" s="245"/>
      <c r="AX451" s="246">
        <v>0.0625</v>
      </c>
      <c r="AY451" s="247">
        <v>0.03125</v>
      </c>
      <c r="AZ451" s="317">
        <v>0</v>
      </c>
      <c r="BA451" s="317">
        <v>0</v>
      </c>
      <c r="BB451" s="317">
        <v>0</v>
      </c>
      <c r="BC451" s="317">
        <v>0</v>
      </c>
      <c r="BD451" s="317">
        <v>0</v>
      </c>
      <c r="BE451" s="317">
        <v>0</v>
      </c>
      <c r="BF451" s="317">
        <v>0</v>
      </c>
      <c r="BG451" s="317">
        <v>0</v>
      </c>
      <c r="BH451" s="317">
        <v>0</v>
      </c>
      <c r="BI451" s="401">
        <v>0</v>
      </c>
      <c r="BJ451" s="246">
        <v>1.045</v>
      </c>
      <c r="BK451" s="250">
        <v>11.11111111111112</v>
      </c>
      <c r="BL451" s="250">
        <v>9.090909090909083</v>
      </c>
      <c r="BM451" s="250">
        <v>10</v>
      </c>
      <c r="BN451" s="250">
        <v>14.28571428571428</v>
      </c>
      <c r="BO451" s="250">
        <v>5</v>
      </c>
      <c r="BP451" s="250">
        <v>100</v>
      </c>
      <c r="BQ451" s="251">
        <v>100</v>
      </c>
      <c r="BR451" s="252">
        <v>0</v>
      </c>
      <c r="BS451" s="252">
        <v>0</v>
      </c>
      <c r="BT451" s="252">
        <v>0</v>
      </c>
      <c r="BU451" s="252">
        <v>0</v>
      </c>
      <c r="BV451" s="252">
        <v>0</v>
      </c>
      <c r="BW451" s="252">
        <v>0</v>
      </c>
      <c r="BX451" s="252">
        <v>0</v>
      </c>
      <c r="BY451" s="252">
        <v>0</v>
      </c>
      <c r="BZ451" s="252">
        <v>0</v>
      </c>
      <c r="CA451" s="253">
        <v>0</v>
      </c>
      <c r="CB451" s="250">
        <v>14.67574908751379</v>
      </c>
      <c r="CC451" s="250">
        <v>31.50514772048366</v>
      </c>
      <c r="CD451" t="s" s="116">
        <v>302</v>
      </c>
      <c r="CE451" s="254">
        <v>-30.16667379591438</v>
      </c>
      <c r="CF451" s="254">
        <v>10.79823848478737</v>
      </c>
      <c r="CG451" s="250">
        <v>68.2218868144287</v>
      </c>
      <c r="CH451" s="255">
        <v>0.22</v>
      </c>
      <c r="CI451" s="256">
        <v>0.242</v>
      </c>
      <c r="CJ451" s="257">
        <v>0.2662</v>
      </c>
      <c r="CK451" s="257">
        <v>0.2928200000000001</v>
      </c>
      <c r="CL451" s="258">
        <v>0.3221020000000001</v>
      </c>
      <c r="CM451" s="256">
        <v>1.343122</v>
      </c>
      <c r="CN451" s="253">
        <v>5.752128479657389</v>
      </c>
      <c r="CO451" s="259">
        <v>1.06</v>
      </c>
      <c r="CP451" s="260">
        <v>42.5</v>
      </c>
      <c r="CQ451" s="261">
        <v>-4.7</v>
      </c>
      <c r="CR451" s="260">
        <v>3.1</v>
      </c>
      <c r="CS451" s="261">
        <v>12.9</v>
      </c>
    </row>
    <row r="452" ht="11.25" customHeight="1">
      <c r="A452" t="s" s="146">
        <v>804</v>
      </c>
      <c r="B452" t="s" s="146">
        <v>805</v>
      </c>
      <c r="C452" t="s" s="146">
        <v>259</v>
      </c>
      <c r="D452" s="267">
        <v>23</v>
      </c>
      <c r="E452" s="219">
        <v>140</v>
      </c>
      <c r="F452" t="s" s="151">
        <v>55</v>
      </c>
      <c r="G452" t="s" s="152">
        <v>55</v>
      </c>
      <c r="H452" s="268">
        <v>91.67</v>
      </c>
      <c r="I452" s="269">
        <v>1.701756299770917</v>
      </c>
      <c r="J452" s="379">
        <v>0.35</v>
      </c>
      <c r="K452" s="379">
        <v>0.39</v>
      </c>
      <c r="L452" s="269">
        <v>11.42857142857143</v>
      </c>
      <c r="M452" s="272">
        <v>43097</v>
      </c>
      <c r="N452" s="272">
        <v>43098</v>
      </c>
      <c r="O452" s="272">
        <v>43112</v>
      </c>
      <c r="P452" t="s" s="273">
        <v>569</v>
      </c>
      <c r="Q452" t="s" s="637">
        <v>806</v>
      </c>
      <c r="R452" s="271">
        <v>1.56</v>
      </c>
      <c r="S452" s="275">
        <v>45.08670520231214</v>
      </c>
      <c r="T452" s="276">
        <v>188.9398379063561</v>
      </c>
      <c r="U452" s="269">
        <v>26.49421965317919</v>
      </c>
      <c r="V452" s="277">
        <v>12</v>
      </c>
      <c r="W452" s="268">
        <v>3.46</v>
      </c>
      <c r="X452" s="268">
        <v>2.08</v>
      </c>
      <c r="Y452" s="278">
        <v>2.76</v>
      </c>
      <c r="Z452" s="279">
        <v>7.09</v>
      </c>
      <c r="AA452" s="280">
        <v>29.8</v>
      </c>
      <c r="AB452" s="281">
        <v>70.90000000000001</v>
      </c>
      <c r="AC452" s="282">
        <v>12.68</v>
      </c>
      <c r="AD452" s="283">
        <v>2.6</v>
      </c>
      <c r="AE452" s="283">
        <v>12.77</v>
      </c>
      <c r="AF452" s="284">
        <v>10</v>
      </c>
      <c r="AG452" s="285">
        <v>6455</v>
      </c>
      <c r="AH452" s="286">
        <v>0.6</v>
      </c>
      <c r="AI452" s="287">
        <v>0.83</v>
      </c>
      <c r="AJ452" s="288">
        <v>6.000596034247979</v>
      </c>
      <c r="AK452" s="289">
        <v>1.208236731327601</v>
      </c>
      <c r="AL452" s="290">
        <v>10.34482758620692</v>
      </c>
      <c r="AM452" s="290">
        <v>16.96070952851465</v>
      </c>
      <c r="AN452" s="290">
        <v>15.60154968904475</v>
      </c>
      <c r="AO452" s="291">
        <v>12.91265965064801</v>
      </c>
      <c r="AP452" s="288">
        <v>1.28</v>
      </c>
      <c r="AQ452" s="288">
        <v>1.16</v>
      </c>
      <c r="AR452" s="288">
        <v>0.92</v>
      </c>
      <c r="AS452" s="288">
        <v>0.8</v>
      </c>
      <c r="AT452" t="s" s="382">
        <v>112</v>
      </c>
      <c r="AU452" s="288">
        <v>0.68</v>
      </c>
      <c r="AV452" s="288">
        <v>0.62</v>
      </c>
      <c r="AW452" s="292"/>
      <c r="AX452" s="293">
        <v>0.5600000000000001</v>
      </c>
      <c r="AY452" s="294">
        <v>0.54</v>
      </c>
      <c r="AZ452" s="295">
        <v>0.5</v>
      </c>
      <c r="BA452" s="295">
        <v>0.44</v>
      </c>
      <c r="BB452" s="295">
        <v>0.38</v>
      </c>
      <c r="BC452" s="295">
        <v>0.36</v>
      </c>
      <c r="BD452" s="295">
        <v>0.335</v>
      </c>
      <c r="BE452" s="295">
        <v>0.32</v>
      </c>
      <c r="BF452" s="295">
        <v>0.3</v>
      </c>
      <c r="BG452" s="295">
        <v>0.295</v>
      </c>
      <c r="BH452" s="295">
        <v>0.28</v>
      </c>
      <c r="BI452" s="296">
        <v>0.24</v>
      </c>
      <c r="BJ452" s="293">
        <v>10.01</v>
      </c>
      <c r="BK452" s="297">
        <v>10.34482758620692</v>
      </c>
      <c r="BL452" s="297">
        <v>26.08695652173911</v>
      </c>
      <c r="BM452" s="297">
        <v>15</v>
      </c>
      <c r="BN452" s="297">
        <v>17.64705882352942</v>
      </c>
      <c r="BO452" s="297">
        <v>9.677419354838722</v>
      </c>
      <c r="BP452" s="297">
        <v>10.7142857142857</v>
      </c>
      <c r="BQ452" s="298">
        <v>3.703703703703698</v>
      </c>
      <c r="BR452" s="299">
        <v>8.000000000000007</v>
      </c>
      <c r="BS452" s="299">
        <v>13.63636363636365</v>
      </c>
      <c r="BT452" s="299">
        <v>15.78947368421053</v>
      </c>
      <c r="BU452" s="299">
        <v>5.555555555555558</v>
      </c>
      <c r="BV452" s="299">
        <v>7.462686567164178</v>
      </c>
      <c r="BW452" s="299">
        <v>4.6875</v>
      </c>
      <c r="BX452" s="299">
        <v>6.666666666666665</v>
      </c>
      <c r="BY452" s="299">
        <v>1.694915254237284</v>
      </c>
      <c r="BZ452" s="299">
        <v>5.357142857142838</v>
      </c>
      <c r="CA452" s="300">
        <v>16.66666666666667</v>
      </c>
      <c r="CB452" s="297">
        <v>10.511248387783</v>
      </c>
      <c r="CC452" s="297">
        <v>6.084898276084156</v>
      </c>
      <c r="CD452" t="s" s="146">
        <v>137</v>
      </c>
      <c r="CE452" s="301">
        <v>-9.190913664363524</v>
      </c>
      <c r="CF452" s="301">
        <v>17.30330598881567</v>
      </c>
      <c r="CG452" s="297">
        <v>79.90190751445087</v>
      </c>
      <c r="CH452" s="302">
        <v>1.408</v>
      </c>
      <c r="CI452" s="303">
        <v>1.5488</v>
      </c>
      <c r="CJ452" s="304">
        <v>1.70368</v>
      </c>
      <c r="CK452" s="304">
        <v>1.874048</v>
      </c>
      <c r="CL452" s="305">
        <v>2.061452800000001</v>
      </c>
      <c r="CM452" s="303">
        <v>8.595980800000001</v>
      </c>
      <c r="CN452" s="300">
        <v>9.377092614814007</v>
      </c>
      <c r="CO452" s="306">
        <v>1.11</v>
      </c>
      <c r="CP452" s="307">
        <v>44.4</v>
      </c>
      <c r="CQ452" s="308">
        <v>-8</v>
      </c>
      <c r="CR452" s="307">
        <v>0.4</v>
      </c>
      <c r="CS452" s="308">
        <v>3.2</v>
      </c>
    </row>
    <row r="453" ht="11.25" customHeight="1">
      <c r="A453" t="s" s="173">
        <v>1675</v>
      </c>
      <c r="B453" t="s" s="110">
        <v>1676</v>
      </c>
      <c r="C453" t="s" s="110">
        <v>146</v>
      </c>
      <c r="D453" s="174">
        <v>7</v>
      </c>
      <c r="E453" s="85">
        <v>460</v>
      </c>
      <c r="F453" t="s" s="118">
        <v>141</v>
      </c>
      <c r="G453" t="s" s="113">
        <v>141</v>
      </c>
      <c r="H453" s="495">
        <v>75.78</v>
      </c>
      <c r="I453" s="177">
        <v>1.53074689891792</v>
      </c>
      <c r="J453" s="311">
        <v>0.25</v>
      </c>
      <c r="K453" s="311">
        <v>0.29</v>
      </c>
      <c r="L453" s="177">
        <v>16</v>
      </c>
      <c r="M453" s="179">
        <v>42741</v>
      </c>
      <c r="N453" s="179">
        <v>42745</v>
      </c>
      <c r="O453" s="179">
        <v>42767</v>
      </c>
      <c r="P453" t="s" s="173">
        <v>171</v>
      </c>
      <c r="Q453" s="492"/>
      <c r="R453" s="180">
        <v>1.16</v>
      </c>
      <c r="S453" s="181">
        <v>17.70992366412214</v>
      </c>
      <c r="T453" s="182">
        <v>-26.17247249979251</v>
      </c>
      <c r="U453" s="177">
        <v>11.56946564885496</v>
      </c>
      <c r="V453" s="183">
        <v>12</v>
      </c>
      <c r="W453" s="176">
        <v>6.55</v>
      </c>
      <c r="X453" s="176">
        <v>1.45</v>
      </c>
      <c r="Y453" s="184">
        <v>1.19</v>
      </c>
      <c r="Z453" s="185">
        <v>1.06</v>
      </c>
      <c r="AA453" s="186">
        <v>9.800000000000001</v>
      </c>
      <c r="AB453" s="187">
        <v>11.2</v>
      </c>
      <c r="AC453" s="188">
        <v>3.02</v>
      </c>
      <c r="AD453" s="189">
        <v>47.2</v>
      </c>
      <c r="AE453" s="189">
        <v>8</v>
      </c>
      <c r="AF453" s="190">
        <v>17</v>
      </c>
      <c r="AG453" s="191">
        <v>16707</v>
      </c>
      <c r="AH453" s="192">
        <v>0.4</v>
      </c>
      <c r="AI453" s="193">
        <v>0.33</v>
      </c>
      <c r="AJ453" s="194">
        <v>0.804511994621218</v>
      </c>
      <c r="AK453" t="s" s="338">
        <v>143</v>
      </c>
      <c r="AL453" s="196">
        <v>25</v>
      </c>
      <c r="AM453" s="196">
        <v>27.71823873225885</v>
      </c>
      <c r="AN453" s="196">
        <v>37.97296614612149</v>
      </c>
      <c r="AO453" s="197">
        <v>-4.100654935988368</v>
      </c>
      <c r="AP453" s="194">
        <v>1</v>
      </c>
      <c r="AQ453" s="194">
        <v>0.8</v>
      </c>
      <c r="AR453" s="194">
        <v>0.64</v>
      </c>
      <c r="AS453" s="194">
        <v>0.48</v>
      </c>
      <c r="AT453" s="199"/>
      <c r="AU453" s="194">
        <v>0.32</v>
      </c>
      <c r="AV453" s="194">
        <v>0.2</v>
      </c>
      <c r="AW453" s="199"/>
      <c r="AX453" s="398">
        <v>0.04</v>
      </c>
      <c r="AY453" s="370">
        <v>0.24</v>
      </c>
      <c r="AZ453" s="202">
        <v>1.66</v>
      </c>
      <c r="BA453" s="202">
        <v>1.58</v>
      </c>
      <c r="BB453" s="202">
        <v>1.52</v>
      </c>
      <c r="BC453" s="202">
        <v>1.46</v>
      </c>
      <c r="BD453" s="202">
        <v>1.4</v>
      </c>
      <c r="BE453" s="202">
        <v>1.34</v>
      </c>
      <c r="BF453" s="202">
        <v>1.28</v>
      </c>
      <c r="BG453" s="202">
        <v>1.22</v>
      </c>
      <c r="BH453" s="202">
        <v>1.16</v>
      </c>
      <c r="BI453" s="314">
        <v>1.1</v>
      </c>
      <c r="BJ453" s="200">
        <v>17.44</v>
      </c>
      <c r="BK453" s="205">
        <v>25</v>
      </c>
      <c r="BL453" s="205">
        <v>25</v>
      </c>
      <c r="BM453" s="205">
        <v>33.33333333333335</v>
      </c>
      <c r="BN453" s="205">
        <v>50</v>
      </c>
      <c r="BO453" s="205">
        <v>60</v>
      </c>
      <c r="BP453" s="205">
        <v>400</v>
      </c>
      <c r="BQ453" s="206">
        <v>0</v>
      </c>
      <c r="BR453" s="207">
        <v>0</v>
      </c>
      <c r="BS453" s="207">
        <v>5.063291139240489</v>
      </c>
      <c r="BT453" s="207">
        <v>3.947368421052633</v>
      </c>
      <c r="BU453" s="207">
        <v>4.109589041095885</v>
      </c>
      <c r="BV453" s="207">
        <v>4.285714285714293</v>
      </c>
      <c r="BW453" s="207">
        <v>4.477611940298498</v>
      </c>
      <c r="BX453" s="207">
        <v>4.6875</v>
      </c>
      <c r="BY453" s="207">
        <v>4.918032786885251</v>
      </c>
      <c r="BZ453" s="207">
        <v>5.172413793103448</v>
      </c>
      <c r="CA453" s="208">
        <v>5.454545454545445</v>
      </c>
      <c r="CB453" s="205">
        <v>37.37937648207467</v>
      </c>
      <c r="CC453" s="205">
        <v>92.32538306622716</v>
      </c>
      <c r="CD453" t="s" s="110">
        <v>132</v>
      </c>
      <c r="CE453" s="209">
        <v>27.93424739618445</v>
      </c>
      <c r="CF453" s="209">
        <v>39.50371304503941</v>
      </c>
      <c r="CG453" s="205">
        <v>75.6820610687023</v>
      </c>
      <c r="CH453" s="315">
        <v>1.1</v>
      </c>
      <c r="CI453" s="211">
        <v>1.13322</v>
      </c>
      <c r="CJ453" s="212">
        <v>1.2238776</v>
      </c>
      <c r="CK453" s="212">
        <v>1.321787808</v>
      </c>
      <c r="CL453" s="210">
        <v>1.427530832640</v>
      </c>
      <c r="CM453" s="211">
        <v>6.206416240640001</v>
      </c>
      <c r="CN453" s="208">
        <v>8.190045184270257</v>
      </c>
      <c r="CO453" s="213">
        <v>2.03</v>
      </c>
      <c r="CP453" s="214">
        <v>58.2</v>
      </c>
      <c r="CQ453" s="215">
        <v>-2</v>
      </c>
      <c r="CR453" s="214">
        <v>5.4</v>
      </c>
      <c r="CS453" s="215">
        <v>9.6</v>
      </c>
    </row>
    <row r="454" ht="11.25" customHeight="1">
      <c r="A454" t="s" s="227">
        <v>807</v>
      </c>
      <c r="B454" t="s" s="116">
        <v>808</v>
      </c>
      <c r="C454" t="s" s="116">
        <v>809</v>
      </c>
      <c r="D454" s="218">
        <v>15</v>
      </c>
      <c r="E454" s="219">
        <v>219</v>
      </c>
      <c r="F454" t="s" s="220">
        <v>129</v>
      </c>
      <c r="G454" t="s" s="221">
        <v>129</v>
      </c>
      <c r="H454" s="493">
        <v>91.56</v>
      </c>
      <c r="I454" s="223">
        <v>1.310615989515072</v>
      </c>
      <c r="J454" s="224">
        <v>0.29</v>
      </c>
      <c r="K454" s="224">
        <v>0.3</v>
      </c>
      <c r="L454" s="223">
        <v>3.448275862068972</v>
      </c>
      <c r="M454" s="226">
        <v>42962</v>
      </c>
      <c r="N454" s="226">
        <v>42964</v>
      </c>
      <c r="O454" s="226">
        <v>42978</v>
      </c>
      <c r="P454" t="s" s="227">
        <v>256</v>
      </c>
      <c r="Q454" s="319"/>
      <c r="R454" s="225">
        <v>1.2</v>
      </c>
      <c r="S454" s="228">
        <v>55.29953917050692</v>
      </c>
      <c r="T454" s="229">
        <v>160.546984597396</v>
      </c>
      <c r="U454" s="223">
        <v>42.19354838709678</v>
      </c>
      <c r="V454" s="230">
        <v>8</v>
      </c>
      <c r="W454" s="222">
        <v>2.17</v>
      </c>
      <c r="X454" s="222">
        <v>3.52</v>
      </c>
      <c r="Y454" s="231">
        <v>1.88</v>
      </c>
      <c r="Z454" s="232">
        <v>3.62</v>
      </c>
      <c r="AA454" s="233">
        <v>9</v>
      </c>
      <c r="AB454" s="234">
        <v>16.9</v>
      </c>
      <c r="AC454" s="235">
        <v>21.23</v>
      </c>
      <c r="AD454" s="236">
        <v>-8.5</v>
      </c>
      <c r="AE454" s="236">
        <v>12</v>
      </c>
      <c r="AF454" s="237">
        <v>8</v>
      </c>
      <c r="AG454" s="238">
        <v>976</v>
      </c>
      <c r="AH454" s="239">
        <v>1.4</v>
      </c>
      <c r="AI454" s="240">
        <v>0.43</v>
      </c>
      <c r="AJ454" t="s" s="265">
        <v>143</v>
      </c>
      <c r="AK454" s="242">
        <v>1.625828323070001</v>
      </c>
      <c r="AL454" s="243">
        <v>3.636363636363615</v>
      </c>
      <c r="AM454" s="243">
        <v>32.50621757452019</v>
      </c>
      <c r="AN454" s="243">
        <v>26.63896760913802</v>
      </c>
      <c r="AO454" s="244">
        <v>16.38485886310339</v>
      </c>
      <c r="AP454" s="241">
        <v>1.14</v>
      </c>
      <c r="AQ454" s="241">
        <v>1.1</v>
      </c>
      <c r="AR454" s="241">
        <v>1.06</v>
      </c>
      <c r="AS454" s="241">
        <v>0.49</v>
      </c>
      <c r="AT454" s="245"/>
      <c r="AU454" s="241">
        <v>0.41</v>
      </c>
      <c r="AV454" s="241">
        <v>0.35</v>
      </c>
      <c r="AW454" s="245"/>
      <c r="AX454" s="246">
        <v>0.33</v>
      </c>
      <c r="AY454" s="247">
        <v>0.31</v>
      </c>
      <c r="AZ454" s="248">
        <v>0.29</v>
      </c>
      <c r="BA454" s="248">
        <v>0.27</v>
      </c>
      <c r="BB454" s="248">
        <v>0.25</v>
      </c>
      <c r="BC454" s="248">
        <v>0.23</v>
      </c>
      <c r="BD454" s="248">
        <v>0.21</v>
      </c>
      <c r="BE454" s="248">
        <v>0.17</v>
      </c>
      <c r="BF454" s="317">
        <v>0.14</v>
      </c>
      <c r="BG454" s="317">
        <v>0.14</v>
      </c>
      <c r="BH454" s="248">
        <v>0.14</v>
      </c>
      <c r="BI454" s="249">
        <v>0.13</v>
      </c>
      <c r="BJ454" s="246">
        <v>7.16</v>
      </c>
      <c r="BK454" s="250">
        <v>3.636363636363615</v>
      </c>
      <c r="BL454" s="250">
        <v>3.773584905660377</v>
      </c>
      <c r="BM454" s="250">
        <v>116.3265306122449</v>
      </c>
      <c r="BN454" s="250">
        <v>19.51219512195122</v>
      </c>
      <c r="BO454" s="250">
        <v>17.14285714285715</v>
      </c>
      <c r="BP454" s="250">
        <v>6.060606060606055</v>
      </c>
      <c r="BQ454" s="251">
        <v>6.451612903225823</v>
      </c>
      <c r="BR454" s="252">
        <v>6.896551724137945</v>
      </c>
      <c r="BS454" s="252">
        <v>7.407407407407396</v>
      </c>
      <c r="BT454" s="252">
        <v>8.000000000000007</v>
      </c>
      <c r="BU454" s="252">
        <v>8.695652173913038</v>
      </c>
      <c r="BV454" s="252">
        <v>9.523809523809534</v>
      </c>
      <c r="BW454" s="252">
        <v>23.52941176470587</v>
      </c>
      <c r="BX454" s="252">
        <v>21.42857142857142</v>
      </c>
      <c r="BY454" s="252">
        <v>0</v>
      </c>
      <c r="BZ454" s="252">
        <v>0</v>
      </c>
      <c r="CA454" s="253">
        <v>7.692307692307709</v>
      </c>
      <c r="CB454" s="250">
        <v>15.65161541751542</v>
      </c>
      <c r="CC454" s="250">
        <v>26.06832445485548</v>
      </c>
      <c r="CD454" t="s" s="116">
        <v>137</v>
      </c>
      <c r="CE454" s="254">
        <v>-14.24396478844368</v>
      </c>
      <c r="CF454" s="254">
        <v>27.94958359865309</v>
      </c>
      <c r="CG454" s="250">
        <v>64.88301099345591</v>
      </c>
      <c r="CH454" s="255">
        <v>1.254</v>
      </c>
      <c r="CI454" s="256">
        <v>1.3794</v>
      </c>
      <c r="CJ454" s="257">
        <v>1.51734</v>
      </c>
      <c r="CK454" s="257">
        <v>1.669074000000001</v>
      </c>
      <c r="CL454" s="258">
        <v>1.835981400000001</v>
      </c>
      <c r="CM454" s="256">
        <v>7.655795400000001</v>
      </c>
      <c r="CN454" s="253">
        <v>8.361506553079948</v>
      </c>
      <c r="CO454" s="259">
        <v>0.49</v>
      </c>
      <c r="CP454" s="260">
        <v>25.7</v>
      </c>
      <c r="CQ454" s="261">
        <v>-3.7</v>
      </c>
      <c r="CR454" s="260">
        <v>2.5</v>
      </c>
      <c r="CS454" s="261">
        <v>6.9</v>
      </c>
    </row>
    <row r="455" ht="11.25" customHeight="1">
      <c r="A455" t="s" s="116">
        <v>1677</v>
      </c>
      <c r="B455" t="s" s="116">
        <v>1678</v>
      </c>
      <c r="C455" t="s" s="116">
        <v>1489</v>
      </c>
      <c r="D455" s="218">
        <v>8</v>
      </c>
      <c r="E455" s="85">
        <v>388</v>
      </c>
      <c r="F455" t="s" s="220">
        <v>129</v>
      </c>
      <c r="G455" t="s" s="221">
        <v>129</v>
      </c>
      <c r="H455" s="493">
        <v>113.18</v>
      </c>
      <c r="I455" s="223">
        <v>0.9542321965011487</v>
      </c>
      <c r="J455" s="224">
        <v>0.25</v>
      </c>
      <c r="K455" s="224">
        <v>0.27</v>
      </c>
      <c r="L455" s="223">
        <v>8.000000000000007</v>
      </c>
      <c r="M455" s="226">
        <v>42865</v>
      </c>
      <c r="N455" s="226">
        <v>42867</v>
      </c>
      <c r="O455" s="226">
        <v>42881</v>
      </c>
      <c r="P455" t="s" s="227">
        <v>541</v>
      </c>
      <c r="Q455" s="325"/>
      <c r="R455" s="225">
        <v>1.08</v>
      </c>
      <c r="S455" s="228">
        <v>13.12272174969623</v>
      </c>
      <c r="T455" s="229">
        <v>32.44470992857866</v>
      </c>
      <c r="U455" s="223">
        <v>13.75212636695018</v>
      </c>
      <c r="V455" s="230">
        <v>12</v>
      </c>
      <c r="W455" s="222">
        <v>8.23</v>
      </c>
      <c r="X455" s="222">
        <v>0.55</v>
      </c>
      <c r="Y455" s="231">
        <v>0.29</v>
      </c>
      <c r="Z455" s="232">
        <v>2.87</v>
      </c>
      <c r="AA455" s="233">
        <v>22.3</v>
      </c>
      <c r="AB455" s="234">
        <v>11.8</v>
      </c>
      <c r="AC455" s="235">
        <v>11.19</v>
      </c>
      <c r="AD455" s="236">
        <v>35</v>
      </c>
      <c r="AE455" s="236">
        <v>25</v>
      </c>
      <c r="AF455" s="237">
        <v>11</v>
      </c>
      <c r="AG455" s="238">
        <v>2768</v>
      </c>
      <c r="AH455" s="239">
        <v>1.3</v>
      </c>
      <c r="AI455" s="240">
        <v>2.46</v>
      </c>
      <c r="AJ455" s="241">
        <v>0.8452458031536775</v>
      </c>
      <c r="AK455" s="242">
        <v>4.762624092654498</v>
      </c>
      <c r="AL455" s="243">
        <v>25</v>
      </c>
      <c r="AM455" s="243">
        <v>24.69312478837202</v>
      </c>
      <c r="AN455" s="243">
        <v>29.58360311037871</v>
      </c>
      <c r="AO455" s="244">
        <v>6.211618329484825</v>
      </c>
      <c r="AP455" s="241">
        <v>0.95</v>
      </c>
      <c r="AQ455" s="241">
        <v>0.76</v>
      </c>
      <c r="AR455" s="241">
        <v>0.61</v>
      </c>
      <c r="AS455" s="241">
        <v>0.49</v>
      </c>
      <c r="AT455" t="s" s="266">
        <v>112</v>
      </c>
      <c r="AU455" s="241">
        <v>0.37</v>
      </c>
      <c r="AV455" s="241">
        <v>0.26</v>
      </c>
      <c r="AW455" s="245"/>
      <c r="AX455" s="246">
        <v>0.15</v>
      </c>
      <c r="AY455" s="394">
        <v>0</v>
      </c>
      <c r="AZ455" s="317">
        <v>0.47</v>
      </c>
      <c r="BA455" s="317">
        <v>0.5600000000000001</v>
      </c>
      <c r="BB455" s="248">
        <v>0.52</v>
      </c>
      <c r="BC455" s="248">
        <v>0.4</v>
      </c>
      <c r="BD455" s="248">
        <v>0.3</v>
      </c>
      <c r="BE455" s="248">
        <v>0.14</v>
      </c>
      <c r="BF455" s="317">
        <v>0</v>
      </c>
      <c r="BG455" s="317">
        <v>0</v>
      </c>
      <c r="BH455" s="317">
        <v>0</v>
      </c>
      <c r="BI455" s="401">
        <v>0</v>
      </c>
      <c r="BJ455" s="246">
        <v>5.98</v>
      </c>
      <c r="BK455" s="250">
        <v>25</v>
      </c>
      <c r="BL455" s="250">
        <v>24.59016393442624</v>
      </c>
      <c r="BM455" s="250">
        <v>24.48979591836735</v>
      </c>
      <c r="BN455" s="250">
        <v>32.43243243243244</v>
      </c>
      <c r="BO455" s="250">
        <v>42.30769230769229</v>
      </c>
      <c r="BP455" s="250">
        <v>73.33333333333334</v>
      </c>
      <c r="BQ455" s="251">
        <v>0</v>
      </c>
      <c r="BR455" s="252">
        <v>0</v>
      </c>
      <c r="BS455" s="252">
        <v>0</v>
      </c>
      <c r="BT455" s="252">
        <v>7.692307692307709</v>
      </c>
      <c r="BU455" s="252">
        <v>30</v>
      </c>
      <c r="BV455" s="252">
        <v>33.33333333333335</v>
      </c>
      <c r="BW455" s="252">
        <v>114.2857142857143</v>
      </c>
      <c r="BX455" s="252">
        <v>0</v>
      </c>
      <c r="BY455" s="252">
        <v>0</v>
      </c>
      <c r="BZ455" s="252">
        <v>0</v>
      </c>
      <c r="CA455" s="253">
        <v>0</v>
      </c>
      <c r="CB455" s="250">
        <v>23.96851607280041</v>
      </c>
      <c r="CC455" s="250">
        <v>30.11174167917215</v>
      </c>
      <c r="CD455" t="s" s="116">
        <v>302</v>
      </c>
      <c r="CE455" s="254">
        <v>16.78570893992968</v>
      </c>
      <c r="CF455" s="254">
        <v>30.53783530687986</v>
      </c>
      <c r="CG455" s="250">
        <v>79.72832435307778</v>
      </c>
      <c r="CH455" s="255">
        <v>1.045</v>
      </c>
      <c r="CI455" s="256">
        <v>1.1495</v>
      </c>
      <c r="CJ455" s="257">
        <v>1.26445</v>
      </c>
      <c r="CK455" s="257">
        <v>1.390895</v>
      </c>
      <c r="CL455" s="258">
        <v>1.5299845</v>
      </c>
      <c r="CM455" s="256">
        <v>6.3798295</v>
      </c>
      <c r="CN455" s="253">
        <v>5.636887701007246</v>
      </c>
      <c r="CO455" s="259">
        <v>1.73</v>
      </c>
      <c r="CP455" s="260">
        <v>49.2</v>
      </c>
      <c r="CQ455" s="261">
        <v>-8.4</v>
      </c>
      <c r="CR455" s="260">
        <v>0.3</v>
      </c>
      <c r="CS455" s="261">
        <v>14.2</v>
      </c>
    </row>
    <row r="456" ht="11.25" customHeight="1">
      <c r="A456" t="s" s="116">
        <v>1679</v>
      </c>
      <c r="B456" t="s" s="116">
        <v>1680</v>
      </c>
      <c r="C456" t="s" s="227">
        <v>917</v>
      </c>
      <c r="D456" s="218">
        <v>8</v>
      </c>
      <c r="E456" s="85">
        <v>402</v>
      </c>
      <c r="F456" t="s" s="220">
        <v>129</v>
      </c>
      <c r="G456" t="s" s="221">
        <v>129</v>
      </c>
      <c r="H456" s="493">
        <v>209</v>
      </c>
      <c r="I456" s="223">
        <v>0.7081339712918661</v>
      </c>
      <c r="J456" s="224">
        <v>0.33</v>
      </c>
      <c r="K456" s="224">
        <v>0.37</v>
      </c>
      <c r="L456" s="223">
        <v>12.12121212121211</v>
      </c>
      <c r="M456" s="226">
        <v>42969</v>
      </c>
      <c r="N456" s="226">
        <v>42971</v>
      </c>
      <c r="O456" s="226">
        <v>42985</v>
      </c>
      <c r="P456" t="s" s="227">
        <v>526</v>
      </c>
      <c r="Q456" s="85"/>
      <c r="R456" s="225">
        <v>1.48</v>
      </c>
      <c r="S456" s="228">
        <v>23.30708661417323</v>
      </c>
      <c r="T456" s="229">
        <v>179.2277815346324</v>
      </c>
      <c r="U456" s="223">
        <v>32.91338582677165</v>
      </c>
      <c r="V456" s="230">
        <v>12</v>
      </c>
      <c r="W456" s="222">
        <v>6.35</v>
      </c>
      <c r="X456" s="222">
        <v>2.19</v>
      </c>
      <c r="Y456" s="231">
        <v>4.1</v>
      </c>
      <c r="Z456" s="232">
        <v>5.33</v>
      </c>
      <c r="AA456" s="233">
        <v>17.3</v>
      </c>
      <c r="AB456" s="234">
        <v>29.2</v>
      </c>
      <c r="AC456" s="235">
        <v>8.4</v>
      </c>
      <c r="AD456" s="236">
        <v>3.4</v>
      </c>
      <c r="AE456" s="236">
        <v>15</v>
      </c>
      <c r="AF456" s="237">
        <v>6</v>
      </c>
      <c r="AG456" s="238">
        <v>4770</v>
      </c>
      <c r="AH456" s="239">
        <v>1.2</v>
      </c>
      <c r="AI456" s="240">
        <v>0.54</v>
      </c>
      <c r="AJ456" s="241">
        <v>3.953658122304096</v>
      </c>
      <c r="AK456" t="s" s="265">
        <v>143</v>
      </c>
      <c r="AL456" s="243">
        <v>14.81481481481481</v>
      </c>
      <c r="AM456" s="243">
        <v>13.86252218471407</v>
      </c>
      <c r="AN456" s="243">
        <v>13.44243761583392</v>
      </c>
      <c r="AO456" t="s" s="265">
        <v>143</v>
      </c>
      <c r="AP456" s="241">
        <v>1.24</v>
      </c>
      <c r="AQ456" s="241">
        <v>1.08</v>
      </c>
      <c r="AR456" s="241">
        <v>0.9399999999999999</v>
      </c>
      <c r="AS456" s="241">
        <v>0.84</v>
      </c>
      <c r="AT456" s="245"/>
      <c r="AU456" s="241">
        <v>0.76</v>
      </c>
      <c r="AV456" s="241">
        <v>0.66</v>
      </c>
      <c r="AW456" s="245"/>
      <c r="AX456" s="246">
        <v>0.15</v>
      </c>
      <c r="AY456" s="394">
        <v>0</v>
      </c>
      <c r="AZ456" s="317">
        <v>0</v>
      </c>
      <c r="BA456" s="317">
        <v>0</v>
      </c>
      <c r="BB456" s="317">
        <v>0</v>
      </c>
      <c r="BC456" s="317">
        <v>0</v>
      </c>
      <c r="BD456" s="317">
        <v>0</v>
      </c>
      <c r="BE456" s="317">
        <v>0</v>
      </c>
      <c r="BF456" s="317">
        <v>0</v>
      </c>
      <c r="BG456" s="317">
        <v>0</v>
      </c>
      <c r="BH456" s="317">
        <v>0</v>
      </c>
      <c r="BI456" s="401">
        <v>0</v>
      </c>
      <c r="BJ456" s="246">
        <v>5.67</v>
      </c>
      <c r="BK456" s="250">
        <v>14.81481481481481</v>
      </c>
      <c r="BL456" s="250">
        <v>14.89361702127661</v>
      </c>
      <c r="BM456" s="250">
        <v>11.90476190476191</v>
      </c>
      <c r="BN456" s="250">
        <v>10.52631578947367</v>
      </c>
      <c r="BO456" s="250">
        <v>15.15151515151514</v>
      </c>
      <c r="BP456" s="250">
        <v>340</v>
      </c>
      <c r="BQ456" s="251">
        <v>0</v>
      </c>
      <c r="BR456" s="252">
        <v>0</v>
      </c>
      <c r="BS456" s="252">
        <v>0</v>
      </c>
      <c r="BT456" s="252">
        <v>0</v>
      </c>
      <c r="BU456" s="252">
        <v>0</v>
      </c>
      <c r="BV456" s="252">
        <v>0</v>
      </c>
      <c r="BW456" s="252">
        <v>0</v>
      </c>
      <c r="BX456" s="252">
        <v>0</v>
      </c>
      <c r="BY456" s="252">
        <v>0</v>
      </c>
      <c r="BZ456" s="252">
        <v>0</v>
      </c>
      <c r="CA456" s="253">
        <v>0</v>
      </c>
      <c r="CB456" s="250">
        <v>23.95829556952013</v>
      </c>
      <c r="CC456" s="250">
        <v>79.24845328063056</v>
      </c>
      <c r="CD456" t="s" s="116">
        <v>137</v>
      </c>
      <c r="CE456" s="254">
        <v>-18.76281423964586</v>
      </c>
      <c r="CF456" s="254">
        <v>14.15057158712579</v>
      </c>
      <c r="CG456" s="250">
        <v>65.66795275590552</v>
      </c>
      <c r="CH456" s="255">
        <v>1.364</v>
      </c>
      <c r="CI456" s="256">
        <v>1.478576</v>
      </c>
      <c r="CJ456" s="257">
        <v>1.6264336</v>
      </c>
      <c r="CK456" s="257">
        <v>1.78907696</v>
      </c>
      <c r="CL456" s="258">
        <v>1.967984656</v>
      </c>
      <c r="CM456" s="256">
        <v>8.226071216000001</v>
      </c>
      <c r="CN456" s="253">
        <v>3.935919242105264</v>
      </c>
      <c r="CO456" s="259">
        <v>0.92</v>
      </c>
      <c r="CP456" s="260">
        <v>58.7</v>
      </c>
      <c r="CQ456" s="261">
        <v>-1.6</v>
      </c>
      <c r="CR456" s="260">
        <v>7.9</v>
      </c>
      <c r="CS456" s="261">
        <v>21.8</v>
      </c>
    </row>
    <row r="457" ht="11.25" customHeight="1">
      <c r="A457" t="s" s="273">
        <v>810</v>
      </c>
      <c r="B457" t="s" s="146">
        <v>811</v>
      </c>
      <c r="C457" t="s" s="146">
        <v>297</v>
      </c>
      <c r="D457" s="267">
        <v>15</v>
      </c>
      <c r="E457" s="219">
        <v>227</v>
      </c>
      <c r="F457" t="s" s="151">
        <v>141</v>
      </c>
      <c r="G457" t="s" s="152">
        <v>141</v>
      </c>
      <c r="H457" s="496">
        <v>308.16</v>
      </c>
      <c r="I457" s="269">
        <v>2.596053997923156</v>
      </c>
      <c r="J457" s="270">
        <v>1.82</v>
      </c>
      <c r="K457" s="270">
        <v>2</v>
      </c>
      <c r="L457" s="269">
        <v>9.890109890109876</v>
      </c>
      <c r="M457" s="272">
        <v>43069</v>
      </c>
      <c r="N457" s="272">
        <v>43070</v>
      </c>
      <c r="O457" s="272">
        <v>43098</v>
      </c>
      <c r="P457" t="s" s="273">
        <v>546</v>
      </c>
      <c r="Q457" s="274"/>
      <c r="R457" s="271">
        <v>8</v>
      </c>
      <c r="S457" s="275">
        <v>64.82982171799027</v>
      </c>
      <c r="T457" s="276">
        <v>584.052752759271</v>
      </c>
      <c r="U457" s="269">
        <v>24.97244732576986</v>
      </c>
      <c r="V457" s="277">
        <v>12</v>
      </c>
      <c r="W457" s="268">
        <v>12.34</v>
      </c>
      <c r="X457" s="268">
        <v>5.39</v>
      </c>
      <c r="Y457" s="278">
        <v>1.79</v>
      </c>
      <c r="Z457" s="743">
        <v>42.16</v>
      </c>
      <c r="AA457" s="559">
        <v>228.5</v>
      </c>
      <c r="AB457" s="281">
        <v>24.7</v>
      </c>
      <c r="AC457" s="282">
        <v>3.09</v>
      </c>
      <c r="AD457" s="283">
        <v>9.6</v>
      </c>
      <c r="AE457" s="283">
        <v>4.64</v>
      </c>
      <c r="AF457" s="284">
        <v>23</v>
      </c>
      <c r="AG457" s="285">
        <v>88716</v>
      </c>
      <c r="AH457" s="286">
        <v>0.1</v>
      </c>
      <c r="AI457" s="287">
        <v>0</v>
      </c>
      <c r="AJ457" s="288">
        <v>1.646736112138232</v>
      </c>
      <c r="AK457" s="289">
        <v>0.8589609560183309</v>
      </c>
      <c r="AL457" s="290">
        <v>10.08130081300811</v>
      </c>
      <c r="AM457" s="290">
        <v>12.30185345761452</v>
      </c>
      <c r="AN457" s="290">
        <v>15.80866667652703</v>
      </c>
      <c r="AO457" s="291">
        <v>18.40440658654299</v>
      </c>
      <c r="AP457" s="288">
        <v>6.77</v>
      </c>
      <c r="AQ457" s="288">
        <v>6.15</v>
      </c>
      <c r="AR457" s="288">
        <v>5.49</v>
      </c>
      <c r="AS457" s="288">
        <v>4.78</v>
      </c>
      <c r="AT457" s="292"/>
      <c r="AU457" s="288">
        <v>4.15</v>
      </c>
      <c r="AV457" s="288">
        <v>3.25</v>
      </c>
      <c r="AW457" s="292"/>
      <c r="AX457" s="293">
        <v>2.64</v>
      </c>
      <c r="AY457" s="294">
        <v>2.34</v>
      </c>
      <c r="AZ457" s="295">
        <v>1.83</v>
      </c>
      <c r="BA457" s="295">
        <v>1.47</v>
      </c>
      <c r="BB457" s="295">
        <v>1.25</v>
      </c>
      <c r="BC457" s="295">
        <v>1.05</v>
      </c>
      <c r="BD457" s="295">
        <v>0.91</v>
      </c>
      <c r="BE457" s="295">
        <v>0.58</v>
      </c>
      <c r="BF457" s="426">
        <v>0.44</v>
      </c>
      <c r="BG457" s="426">
        <v>0.44</v>
      </c>
      <c r="BH457" s="426">
        <v>0.44</v>
      </c>
      <c r="BI457" s="296">
        <v>0.88</v>
      </c>
      <c r="BJ457" s="293">
        <v>44.86</v>
      </c>
      <c r="BK457" s="297">
        <v>10.08130081300811</v>
      </c>
      <c r="BL457" s="297">
        <v>12.02185792349726</v>
      </c>
      <c r="BM457" s="297">
        <v>14.85355648535565</v>
      </c>
      <c r="BN457" s="297">
        <v>15.18072289156627</v>
      </c>
      <c r="BO457" s="297">
        <v>27.6923076923077</v>
      </c>
      <c r="BP457" s="297">
        <v>23.10606060606059</v>
      </c>
      <c r="BQ457" s="298">
        <v>12.82051282051284</v>
      </c>
      <c r="BR457" s="299">
        <v>27.86885245901638</v>
      </c>
      <c r="BS457" s="299">
        <v>24.48979591836735</v>
      </c>
      <c r="BT457" s="299">
        <v>17.6</v>
      </c>
      <c r="BU457" s="299">
        <v>19.04761904761905</v>
      </c>
      <c r="BV457" s="299">
        <v>15.3846153846154</v>
      </c>
      <c r="BW457" s="299">
        <v>56.89655172413794</v>
      </c>
      <c r="BX457" s="299">
        <v>31.81818181818181</v>
      </c>
      <c r="BY457" s="299">
        <v>0</v>
      </c>
      <c r="BZ457" s="299">
        <v>0</v>
      </c>
      <c r="CA457" s="300">
        <v>0</v>
      </c>
      <c r="CB457" s="297">
        <v>18.16834915201449</v>
      </c>
      <c r="CC457" s="297">
        <v>13.47359880982689</v>
      </c>
      <c r="CD457" t="s" s="146">
        <v>137</v>
      </c>
      <c r="CE457" s="301">
        <v>-6.567726651319671</v>
      </c>
      <c r="CF457" s="301">
        <v>18.40472067445019</v>
      </c>
      <c r="CG457" s="297">
        <v>68.56982804067893</v>
      </c>
      <c r="CH457" s="302">
        <v>7.447</v>
      </c>
      <c r="CI457" s="303">
        <v>7.677112299999999</v>
      </c>
      <c r="CJ457" s="304">
        <v>8.033330310719998</v>
      </c>
      <c r="CK457" s="304">
        <v>8.406076837137407</v>
      </c>
      <c r="CL457" s="305">
        <v>8.796118802380583</v>
      </c>
      <c r="CM457" s="303">
        <v>40.35963825023799</v>
      </c>
      <c r="CN457" s="300">
        <v>13.09697502928283</v>
      </c>
      <c r="CO457" s="306">
        <v>0.57</v>
      </c>
      <c r="CP457" s="307">
        <v>30.5</v>
      </c>
      <c r="CQ457" s="308">
        <v>-4.4</v>
      </c>
      <c r="CR457" s="307">
        <v>-0.4</v>
      </c>
      <c r="CS457" s="308">
        <v>8.800000000000001</v>
      </c>
    </row>
    <row r="458" ht="11.25" customHeight="1">
      <c r="A458" t="s" s="173">
        <v>1681</v>
      </c>
      <c r="B458" t="s" s="110">
        <v>1682</v>
      </c>
      <c r="C458" t="s" s="173">
        <v>128</v>
      </c>
      <c r="D458" s="174">
        <v>5</v>
      </c>
      <c r="E458" s="85">
        <v>780</v>
      </c>
      <c r="F458" t="s" s="118">
        <v>129</v>
      </c>
      <c r="G458" t="s" s="113">
        <v>129</v>
      </c>
      <c r="H458" s="330">
        <v>39.75</v>
      </c>
      <c r="I458" s="177">
        <v>3.018867924528302</v>
      </c>
      <c r="J458" s="311">
        <v>0.28</v>
      </c>
      <c r="K458" s="311">
        <v>0.3</v>
      </c>
      <c r="L458" s="177">
        <v>7.14285714285714</v>
      </c>
      <c r="M458" s="179">
        <v>42898</v>
      </c>
      <c r="N458" s="179">
        <v>42900</v>
      </c>
      <c r="O458" s="179">
        <v>42930</v>
      </c>
      <c r="P458" t="s" s="173">
        <v>225</v>
      </c>
      <c r="Q458" s="375"/>
      <c r="R458" s="180">
        <v>1.2</v>
      </c>
      <c r="S458" s="181">
        <v>37.73584905660377</v>
      </c>
      <c r="T458" s="182">
        <v>-22.18254980047498</v>
      </c>
      <c r="U458" s="177">
        <v>12.5</v>
      </c>
      <c r="V458" s="183">
        <v>12</v>
      </c>
      <c r="W458" s="331">
        <v>3.18</v>
      </c>
      <c r="X458" t="s" s="335">
        <v>143</v>
      </c>
      <c r="Y458" s="530">
        <v>4.39</v>
      </c>
      <c r="Z458" s="333">
        <v>1.09</v>
      </c>
      <c r="AA458" t="s" s="336">
        <v>143</v>
      </c>
      <c r="AB458" t="s" s="332">
        <v>143</v>
      </c>
      <c r="AC458" t="s" s="336">
        <v>143</v>
      </c>
      <c r="AD458" t="s" s="335">
        <v>143</v>
      </c>
      <c r="AE458" t="s" s="335">
        <v>143</v>
      </c>
      <c r="AF458" s="190">
        <v>0</v>
      </c>
      <c r="AG458" s="337">
        <v>31</v>
      </c>
      <c r="AH458" t="s" s="335">
        <v>143</v>
      </c>
      <c r="AI458" t="s" s="335">
        <v>143</v>
      </c>
      <c r="AJ458" t="s" s="338">
        <v>143</v>
      </c>
      <c r="AK458" s="195">
        <v>2.049209099349784</v>
      </c>
      <c r="AL458" s="196">
        <v>31.08108108108107</v>
      </c>
      <c r="AM458" s="196">
        <v>16.08960894656879</v>
      </c>
      <c r="AN458" s="196">
        <v>10.08397341583922</v>
      </c>
      <c r="AO458" s="197">
        <v>4.920909934978757</v>
      </c>
      <c r="AP458" s="194">
        <v>0.97</v>
      </c>
      <c r="AQ458" s="194">
        <v>0.74</v>
      </c>
      <c r="AR458" s="198">
        <v>0.64</v>
      </c>
      <c r="AS458" s="194">
        <v>0.62</v>
      </c>
      <c r="AT458" s="199"/>
      <c r="AU458" s="198">
        <v>0.6</v>
      </c>
      <c r="AV458" s="198">
        <v>0.6</v>
      </c>
      <c r="AW458" s="199"/>
      <c r="AX458" s="398">
        <v>0.6</v>
      </c>
      <c r="AY458" s="370">
        <v>0.6</v>
      </c>
      <c r="AZ458" s="203">
        <v>0.6</v>
      </c>
      <c r="BA458" s="203">
        <v>0.6</v>
      </c>
      <c r="BB458" s="202">
        <v>0.6</v>
      </c>
      <c r="BC458" s="203">
        <v>0.5600000000000001</v>
      </c>
      <c r="BD458" s="203">
        <v>0.5600000000000001</v>
      </c>
      <c r="BE458" s="202">
        <v>0.5600000000000001</v>
      </c>
      <c r="BF458" s="202">
        <v>0.5</v>
      </c>
      <c r="BG458" s="202">
        <v>0.47</v>
      </c>
      <c r="BH458" s="203">
        <v>0.44</v>
      </c>
      <c r="BI458" s="314">
        <v>0.44</v>
      </c>
      <c r="BJ458" s="200">
        <v>10.7</v>
      </c>
      <c r="BK458" s="205">
        <v>31.08108108108107</v>
      </c>
      <c r="BL458" s="205">
        <v>15.625</v>
      </c>
      <c r="BM458" s="205">
        <v>3.2258064516129</v>
      </c>
      <c r="BN458" s="205">
        <v>3.333333333333344</v>
      </c>
      <c r="BO458" s="205">
        <v>0</v>
      </c>
      <c r="BP458" s="205">
        <v>0</v>
      </c>
      <c r="BQ458" s="206">
        <v>0</v>
      </c>
      <c r="BR458" s="207">
        <v>0</v>
      </c>
      <c r="BS458" s="207">
        <v>0</v>
      </c>
      <c r="BT458" s="207">
        <v>0</v>
      </c>
      <c r="BU458" s="207">
        <v>7.14285714285714</v>
      </c>
      <c r="BV458" s="207">
        <v>0</v>
      </c>
      <c r="BW458" s="207">
        <v>0</v>
      </c>
      <c r="BX458" s="207">
        <v>12</v>
      </c>
      <c r="BY458" s="207">
        <v>6.382978723404253</v>
      </c>
      <c r="BZ458" s="207">
        <v>6.818181818181812</v>
      </c>
      <c r="CA458" s="208">
        <v>0</v>
      </c>
      <c r="CB458" s="205">
        <v>5.035837561792384</v>
      </c>
      <c r="CC458" s="205">
        <v>7.980960336829192</v>
      </c>
      <c r="CD458" t="s" s="110">
        <v>132</v>
      </c>
      <c r="CE458" s="209">
        <v>0.6028413403675223</v>
      </c>
      <c r="CF458" s="209">
        <v>13.10284134036752</v>
      </c>
      <c r="CG458" s="205">
        <v>45.74621741415376</v>
      </c>
      <c r="CH458" s="315">
        <v>0.9991</v>
      </c>
      <c r="CI458" s="211">
        <v>1.029073</v>
      </c>
      <c r="CJ458" s="212">
        <v>1.05994519</v>
      </c>
      <c r="CK458" s="212">
        <v>1.0917435457</v>
      </c>
      <c r="CL458" s="210">
        <v>1.124495852071</v>
      </c>
      <c r="CM458" s="211">
        <v>5.304357587770999</v>
      </c>
      <c r="CN458" s="208">
        <v>13.34429581829182</v>
      </c>
      <c r="CO458" t="s" s="335">
        <v>143</v>
      </c>
      <c r="CP458" t="s" s="531">
        <v>143</v>
      </c>
      <c r="CQ458" s="342">
        <v>-11.8</v>
      </c>
      <c r="CR458" s="341">
        <v>0.9</v>
      </c>
      <c r="CS458" s="342">
        <v>0.1</v>
      </c>
    </row>
    <row r="459" ht="11.25" customHeight="1">
      <c r="A459" t="s" s="116">
        <v>332</v>
      </c>
      <c r="B459" t="s" s="116">
        <v>333</v>
      </c>
      <c r="C459" t="s" s="227">
        <v>334</v>
      </c>
      <c r="D459" s="218">
        <v>55</v>
      </c>
      <c r="E459" s="219">
        <v>13</v>
      </c>
      <c r="F459" t="s" s="220">
        <v>55</v>
      </c>
      <c r="G459" t="s" s="221">
        <v>141</v>
      </c>
      <c r="H459" s="222">
        <v>79.95</v>
      </c>
      <c r="I459" s="223">
        <v>2.051282051282051</v>
      </c>
      <c r="J459" s="224">
        <v>0.35</v>
      </c>
      <c r="K459" s="224">
        <v>0.41</v>
      </c>
      <c r="L459" s="225">
        <v>17.14285714285715</v>
      </c>
      <c r="M459" s="226">
        <v>42940</v>
      </c>
      <c r="N459" s="226">
        <v>42942</v>
      </c>
      <c r="O459" s="226">
        <v>42956</v>
      </c>
      <c r="P459" t="s" s="227">
        <v>335</v>
      </c>
      <c r="Q459" s="85"/>
      <c r="R459" s="225">
        <v>1.64</v>
      </c>
      <c r="S459" s="228">
        <v>46.19718309859155</v>
      </c>
      <c r="T459" s="229">
        <v>248.7321099455028</v>
      </c>
      <c r="U459" s="223">
        <v>22.52112676056338</v>
      </c>
      <c r="V459" s="230">
        <v>1</v>
      </c>
      <c r="W459" s="222">
        <v>3.55</v>
      </c>
      <c r="X459" s="222">
        <v>1.67</v>
      </c>
      <c r="Y459" s="231">
        <v>0.99</v>
      </c>
      <c r="Z459" s="232">
        <v>12.15</v>
      </c>
      <c r="AA459" s="233">
        <v>50.3</v>
      </c>
      <c r="AB459" s="234">
        <v>27.4</v>
      </c>
      <c r="AC459" s="235">
        <v>14.51</v>
      </c>
      <c r="AD459" s="236">
        <v>19.4</v>
      </c>
      <c r="AE459" s="236">
        <v>13.5</v>
      </c>
      <c r="AF459" s="237">
        <v>28</v>
      </c>
      <c r="AG459" s="238">
        <v>67343</v>
      </c>
      <c r="AH459" s="239">
        <v>0.1</v>
      </c>
      <c r="AI459" s="240">
        <v>2.91</v>
      </c>
      <c r="AJ459" s="241">
        <v>1.046598518934159</v>
      </c>
      <c r="AK459" s="242">
        <v>0.8858369673766603</v>
      </c>
      <c r="AL459" s="243">
        <v>23.52941176470589</v>
      </c>
      <c r="AM459" s="243">
        <v>22.82512387216644</v>
      </c>
      <c r="AN459" s="243">
        <v>20.30401126732269</v>
      </c>
      <c r="AO459" s="244">
        <v>22.92070890589664</v>
      </c>
      <c r="AP459" s="241">
        <v>1.26</v>
      </c>
      <c r="AQ459" s="241">
        <v>1.02</v>
      </c>
      <c r="AR459" s="241">
        <v>0.82</v>
      </c>
      <c r="AS459" s="241">
        <v>0.68</v>
      </c>
      <c r="AT459" s="245"/>
      <c r="AU459" s="241">
        <v>0.6</v>
      </c>
      <c r="AV459" s="241">
        <v>0.5</v>
      </c>
      <c r="AW459" s="245"/>
      <c r="AX459" s="246">
        <v>0.4</v>
      </c>
      <c r="AY459" s="247">
        <v>0.35</v>
      </c>
      <c r="AZ459" s="248">
        <v>0.33</v>
      </c>
      <c r="BA459" s="248">
        <v>0.26</v>
      </c>
      <c r="BB459" s="248">
        <v>0.16</v>
      </c>
      <c r="BC459" s="248">
        <v>0.1</v>
      </c>
      <c r="BD459" s="248">
        <v>0.07000000000000001</v>
      </c>
      <c r="BE459" s="248">
        <v>0.0525</v>
      </c>
      <c r="BF459" s="248">
        <v>0.04</v>
      </c>
      <c r="BG459" s="248">
        <v>0.0375</v>
      </c>
      <c r="BH459" s="248">
        <v>0.035</v>
      </c>
      <c r="BI459" s="249">
        <v>0.03</v>
      </c>
      <c r="BJ459" s="246">
        <v>6.745</v>
      </c>
      <c r="BK459" s="250">
        <v>23.52941176470589</v>
      </c>
      <c r="BL459" s="250">
        <v>24.39024390243902</v>
      </c>
      <c r="BM459" s="250">
        <v>20.58823529411764</v>
      </c>
      <c r="BN459" s="250">
        <v>13.33333333333335</v>
      </c>
      <c r="BO459" s="250">
        <v>20</v>
      </c>
      <c r="BP459" s="250">
        <v>25</v>
      </c>
      <c r="BQ459" s="251">
        <v>14.2857142857143</v>
      </c>
      <c r="BR459" s="252">
        <v>6.060606060606055</v>
      </c>
      <c r="BS459" s="252">
        <v>26.92307692307692</v>
      </c>
      <c r="BT459" s="252">
        <v>62.5</v>
      </c>
      <c r="BU459" s="252">
        <v>60</v>
      </c>
      <c r="BV459" s="252">
        <v>42.85714285714286</v>
      </c>
      <c r="BW459" s="252">
        <v>33.33333333333335</v>
      </c>
      <c r="BX459" s="252">
        <v>31.25</v>
      </c>
      <c r="BY459" s="252">
        <v>6.666666666666665</v>
      </c>
      <c r="BZ459" s="252">
        <v>7.14285714285714</v>
      </c>
      <c r="CA459" s="253">
        <v>16.66666666666667</v>
      </c>
      <c r="CB459" s="250">
        <v>25.56042871945058</v>
      </c>
      <c r="CC459" s="250">
        <v>16.15737353673752</v>
      </c>
      <c r="CD459" t="s" s="116">
        <v>302</v>
      </c>
      <c r="CE459" s="254">
        <v>-0.1658334419586467</v>
      </c>
      <c r="CF459" s="254">
        <v>22.35529331860474</v>
      </c>
      <c r="CG459" s="250">
        <v>88.6381690140845</v>
      </c>
      <c r="CH459" s="255">
        <v>1.386</v>
      </c>
      <c r="CI459" s="256">
        <v>1.5246</v>
      </c>
      <c r="CJ459" s="257">
        <v>1.67706</v>
      </c>
      <c r="CK459" s="257">
        <v>1.844766000000001</v>
      </c>
      <c r="CL459" s="258">
        <v>2.029242600000001</v>
      </c>
      <c r="CM459" s="256">
        <v>8.461668600000003</v>
      </c>
      <c r="CN459" s="253">
        <v>10.58370056285179</v>
      </c>
      <c r="CO459" s="259">
        <v>1.13</v>
      </c>
      <c r="CP459" s="260">
        <v>23.3</v>
      </c>
      <c r="CQ459" s="261">
        <v>-7.3</v>
      </c>
      <c r="CR459" s="262">
        <v>1.7</v>
      </c>
      <c r="CS459" s="263">
        <v>1.3</v>
      </c>
    </row>
    <row r="460" ht="11.25" customHeight="1">
      <c r="A460" t="s" s="116">
        <v>1683</v>
      </c>
      <c r="B460" t="s" s="116">
        <v>1684</v>
      </c>
      <c r="C460" t="s" s="227">
        <v>456</v>
      </c>
      <c r="D460" s="218">
        <v>8</v>
      </c>
      <c r="E460" s="85">
        <v>350</v>
      </c>
      <c r="F460" t="s" s="220">
        <v>129</v>
      </c>
      <c r="G460" t="s" s="221">
        <v>129</v>
      </c>
      <c r="H460" s="493">
        <v>46.51</v>
      </c>
      <c r="I460" s="223">
        <v>4.902171576005161</v>
      </c>
      <c r="J460" s="224">
        <v>0.18</v>
      </c>
      <c r="K460" s="224">
        <v>0.19</v>
      </c>
      <c r="L460" s="223">
        <v>5.555555555555558</v>
      </c>
      <c r="M460" s="327">
        <v>42662</v>
      </c>
      <c r="N460" s="327">
        <v>42664</v>
      </c>
      <c r="O460" s="327">
        <v>42674</v>
      </c>
      <c r="P460" t="s" s="227">
        <v>1250</v>
      </c>
      <c r="Q460" t="s" s="444">
        <v>1685</v>
      </c>
      <c r="R460" s="225">
        <v>2.28</v>
      </c>
      <c r="S460" s="228">
        <v>100.4405286343612</v>
      </c>
      <c r="T460" s="229">
        <v>48.44879104724016</v>
      </c>
      <c r="U460" s="223">
        <v>20.48898678414097</v>
      </c>
      <c r="V460" s="230">
        <v>12</v>
      </c>
      <c r="W460" s="222">
        <v>2.27</v>
      </c>
      <c r="X460" s="222">
        <v>5.12</v>
      </c>
      <c r="Y460" s="231">
        <v>10.91</v>
      </c>
      <c r="Z460" s="232">
        <v>2.42</v>
      </c>
      <c r="AA460" s="233">
        <v>12</v>
      </c>
      <c r="AB460" s="234">
        <v>13.4</v>
      </c>
      <c r="AC460" s="235">
        <v>1.01</v>
      </c>
      <c r="AD460" s="236">
        <v>10.6</v>
      </c>
      <c r="AE460" s="236">
        <v>4</v>
      </c>
      <c r="AF460" s="237">
        <v>9</v>
      </c>
      <c r="AG460" s="238">
        <v>1833</v>
      </c>
      <c r="AH460" s="239">
        <v>0.2</v>
      </c>
      <c r="AI460" s="240">
        <v>0.85</v>
      </c>
      <c r="AJ460" s="241">
        <v>0.5137015887754598</v>
      </c>
      <c r="AK460" s="242">
        <v>1.271742196758475</v>
      </c>
      <c r="AL460" s="243">
        <v>5.797101449275366</v>
      </c>
      <c r="AM460" s="243">
        <v>4.756998120608347</v>
      </c>
      <c r="AN460" s="243">
        <v>5.445236841019874</v>
      </c>
      <c r="AO460" s="244">
        <v>4.281714371748579</v>
      </c>
      <c r="AP460" s="241">
        <v>2.19</v>
      </c>
      <c r="AQ460" s="241">
        <v>2.07</v>
      </c>
      <c r="AR460" s="321">
        <v>2.04</v>
      </c>
      <c r="AS460" s="241">
        <v>1.905</v>
      </c>
      <c r="AT460" s="245"/>
      <c r="AU460" s="241">
        <v>1.79</v>
      </c>
      <c r="AV460" s="321">
        <v>1.68</v>
      </c>
      <c r="AW460" s="245"/>
      <c r="AX460" s="246">
        <v>1.58</v>
      </c>
      <c r="AY460" s="394">
        <v>1.56</v>
      </c>
      <c r="AZ460" s="248">
        <v>1.56</v>
      </c>
      <c r="BA460" s="248">
        <v>1.5</v>
      </c>
      <c r="BB460" s="248">
        <v>1.44</v>
      </c>
      <c r="BC460" s="248">
        <v>1.18</v>
      </c>
      <c r="BD460" s="248">
        <v>1.125</v>
      </c>
      <c r="BE460" s="248">
        <v>0.65</v>
      </c>
      <c r="BF460" s="248">
        <v>0.4</v>
      </c>
      <c r="BG460" s="317">
        <v>0</v>
      </c>
      <c r="BH460" s="317">
        <v>0.87</v>
      </c>
      <c r="BI460" s="249">
        <v>1.56</v>
      </c>
      <c r="BJ460" s="246">
        <v>25.1</v>
      </c>
      <c r="BK460" s="250">
        <v>5.797101449275366</v>
      </c>
      <c r="BL460" s="250">
        <v>1.470588235294112</v>
      </c>
      <c r="BM460" s="250">
        <v>7.086614173228356</v>
      </c>
      <c r="BN460" s="250">
        <v>6.424581005586583</v>
      </c>
      <c r="BO460" s="250">
        <v>6.547619047619047</v>
      </c>
      <c r="BP460" s="250">
        <v>6.329113924050622</v>
      </c>
      <c r="BQ460" s="251">
        <v>1.282051282051277</v>
      </c>
      <c r="BR460" s="252">
        <v>0</v>
      </c>
      <c r="BS460" s="252">
        <v>4</v>
      </c>
      <c r="BT460" s="252">
        <v>4.166666666666674</v>
      </c>
      <c r="BU460" s="252">
        <v>22.03389830508475</v>
      </c>
      <c r="BV460" s="252">
        <v>4.888888888888876</v>
      </c>
      <c r="BW460" s="252">
        <v>73.07692307692307</v>
      </c>
      <c r="BX460" s="252">
        <v>62.5</v>
      </c>
      <c r="BY460" s="252">
        <v>0</v>
      </c>
      <c r="BZ460" s="252">
        <v>0</v>
      </c>
      <c r="CA460" s="253">
        <v>0</v>
      </c>
      <c r="CB460" s="250">
        <v>12.09435565027463</v>
      </c>
      <c r="CC460" s="250">
        <v>21.02439795699893</v>
      </c>
      <c r="CD460" t="s" s="116">
        <v>285</v>
      </c>
      <c r="CE460" s="254">
        <v>-10.14157836711593</v>
      </c>
      <c r="CF460" s="254">
        <v>10.34740841702503</v>
      </c>
      <c r="CG460" s="250">
        <v>45.15440449068976</v>
      </c>
      <c r="CH460" s="255">
        <v>2.409</v>
      </c>
      <c r="CI460" s="256">
        <v>2.4333309</v>
      </c>
      <c r="CJ460" s="257">
        <v>2.530664136</v>
      </c>
      <c r="CK460" s="257">
        <v>2.631890701440</v>
      </c>
      <c r="CL460" s="258">
        <v>2.7371663294976</v>
      </c>
      <c r="CM460" s="256">
        <v>12.7420520669376</v>
      </c>
      <c r="CN460" s="253">
        <v>27.39637081689443</v>
      </c>
      <c r="CO460" s="259">
        <v>0.2</v>
      </c>
      <c r="CP460" s="260">
        <v>7.8</v>
      </c>
      <c r="CQ460" s="261">
        <v>-12</v>
      </c>
      <c r="CR460" s="260">
        <v>-2.2</v>
      </c>
      <c r="CS460" s="261">
        <v>-3.5</v>
      </c>
    </row>
    <row r="461" ht="11.25" customHeight="1">
      <c r="A461" t="s" s="227">
        <v>1686</v>
      </c>
      <c r="B461" t="s" s="116">
        <v>1687</v>
      </c>
      <c r="C461" t="s" s="116">
        <v>150</v>
      </c>
      <c r="D461" s="218">
        <v>7</v>
      </c>
      <c r="E461" s="85">
        <v>517</v>
      </c>
      <c r="F461" t="s" s="220">
        <v>129</v>
      </c>
      <c r="G461" t="s" s="221">
        <v>129</v>
      </c>
      <c r="H461" s="493">
        <v>103.53</v>
      </c>
      <c r="I461" s="223">
        <v>3.477252970153578</v>
      </c>
      <c r="J461" s="224">
        <v>0.85</v>
      </c>
      <c r="K461" s="224">
        <v>0.9</v>
      </c>
      <c r="L461" s="223">
        <v>5.882352941176472</v>
      </c>
      <c r="M461" s="226">
        <v>42887</v>
      </c>
      <c r="N461" s="226">
        <v>42891</v>
      </c>
      <c r="O461" s="226">
        <v>42898</v>
      </c>
      <c r="P461" t="s" s="227">
        <v>136</v>
      </c>
      <c r="Q461" t="s" s="429">
        <v>1688</v>
      </c>
      <c r="R461" s="225">
        <v>3.6</v>
      </c>
      <c r="S461" s="228">
        <v>39.95560488346282</v>
      </c>
      <c r="T461" s="229">
        <v>75.77501342884871</v>
      </c>
      <c r="U461" s="223">
        <v>11.49056603773585</v>
      </c>
      <c r="V461" s="230">
        <v>12</v>
      </c>
      <c r="W461" s="222">
        <v>9.01</v>
      </c>
      <c r="X461" s="222">
        <v>1.77</v>
      </c>
      <c r="Y461" s="231">
        <v>1.31</v>
      </c>
      <c r="Z461" s="232">
        <v>6.05</v>
      </c>
      <c r="AA461" s="233">
        <v>57.2</v>
      </c>
      <c r="AB461" s="234">
        <v>-4.7</v>
      </c>
      <c r="AC461" s="235">
        <v>-6.01</v>
      </c>
      <c r="AD461" s="236">
        <v>16</v>
      </c>
      <c r="AE461" s="236">
        <v>6.5</v>
      </c>
      <c r="AF461" s="237">
        <v>20</v>
      </c>
      <c r="AG461" s="238">
        <v>41897</v>
      </c>
      <c r="AH461" s="239">
        <v>19.9</v>
      </c>
      <c r="AI461" s="240">
        <v>1.32</v>
      </c>
      <c r="AJ461" s="241">
        <v>2.709758958733444</v>
      </c>
      <c r="AK461" t="s" s="265">
        <v>143</v>
      </c>
      <c r="AL461" s="243">
        <v>9.539473684210531</v>
      </c>
      <c r="AM461" s="243">
        <v>18.52357593194971</v>
      </c>
      <c r="AN461" s="243">
        <v>43.3561433397351</v>
      </c>
      <c r="AO461" t="s" s="265">
        <v>143</v>
      </c>
      <c r="AP461" s="241">
        <v>3.33</v>
      </c>
      <c r="AQ461" s="241">
        <v>3.04</v>
      </c>
      <c r="AR461" s="241">
        <v>2.7</v>
      </c>
      <c r="AS461" s="241">
        <v>2</v>
      </c>
      <c r="AT461" s="245"/>
      <c r="AU461" s="241">
        <v>1.45</v>
      </c>
      <c r="AV461" s="241">
        <v>0.55</v>
      </c>
      <c r="AW461" s="245"/>
      <c r="AX461" s="583">
        <v>0</v>
      </c>
      <c r="AY461" s="394">
        <v>0</v>
      </c>
      <c r="AZ461" s="317">
        <v>0</v>
      </c>
      <c r="BA461" s="317">
        <v>0</v>
      </c>
      <c r="BB461" s="317">
        <v>0</v>
      </c>
      <c r="BC461" s="317">
        <v>0</v>
      </c>
      <c r="BD461" s="317">
        <v>0</v>
      </c>
      <c r="BE461" s="317">
        <v>0</v>
      </c>
      <c r="BF461" s="317">
        <v>0</v>
      </c>
      <c r="BG461" s="317">
        <v>0</v>
      </c>
      <c r="BH461" s="317">
        <v>0</v>
      </c>
      <c r="BI461" s="401">
        <v>0</v>
      </c>
      <c r="BJ461" s="246">
        <v>13.07</v>
      </c>
      <c r="BK461" s="250">
        <v>9.539473684210531</v>
      </c>
      <c r="BL461" s="250">
        <v>12.59259259259258</v>
      </c>
      <c r="BM461" s="250">
        <v>35</v>
      </c>
      <c r="BN461" s="250">
        <v>37.93103448275863</v>
      </c>
      <c r="BO461" s="250">
        <v>163.6363636363636</v>
      </c>
      <c r="BP461" s="250">
        <v>0</v>
      </c>
      <c r="BQ461" s="251">
        <v>0</v>
      </c>
      <c r="BR461" s="252">
        <v>0</v>
      </c>
      <c r="BS461" s="252">
        <v>0</v>
      </c>
      <c r="BT461" s="252">
        <v>0</v>
      </c>
      <c r="BU461" s="252">
        <v>0</v>
      </c>
      <c r="BV461" s="252">
        <v>0</v>
      </c>
      <c r="BW461" s="252">
        <v>0</v>
      </c>
      <c r="BX461" s="252">
        <v>0</v>
      </c>
      <c r="BY461" s="252">
        <v>0</v>
      </c>
      <c r="BZ461" s="252">
        <v>0</v>
      </c>
      <c r="CA461" s="253">
        <v>0</v>
      </c>
      <c r="CB461" s="250">
        <v>15.21761555270149</v>
      </c>
      <c r="CC461" s="250">
        <v>38.92179854572063</v>
      </c>
      <c r="CD461" t="s" s="116">
        <v>152</v>
      </c>
      <c r="CE461" s="254">
        <v>35.34283027215282</v>
      </c>
      <c r="CF461" s="254">
        <v>46.83339630988868</v>
      </c>
      <c r="CG461" s="250">
        <v>57.26629622057364</v>
      </c>
      <c r="CH461" s="255">
        <v>3.3633</v>
      </c>
      <c r="CI461" s="256">
        <v>3.396933</v>
      </c>
      <c r="CJ461" s="257">
        <v>3.617733645</v>
      </c>
      <c r="CK461" s="257">
        <v>3.852886331925</v>
      </c>
      <c r="CL461" s="258">
        <v>4.103323943500125</v>
      </c>
      <c r="CM461" s="256">
        <v>18.33417692042513</v>
      </c>
      <c r="CN461" s="253">
        <v>17.70904754218596</v>
      </c>
      <c r="CO461" s="259">
        <v>1.07</v>
      </c>
      <c r="CP461" s="260">
        <v>35</v>
      </c>
      <c r="CQ461" s="261">
        <v>-4</v>
      </c>
      <c r="CR461" s="260">
        <v>7.9</v>
      </c>
      <c r="CS461" s="261">
        <v>16</v>
      </c>
    </row>
    <row r="462" ht="11.25" customHeight="1">
      <c r="A462" t="s" s="146">
        <v>812</v>
      </c>
      <c r="B462" t="s" s="146">
        <v>813</v>
      </c>
      <c r="C462" t="s" s="146">
        <v>128</v>
      </c>
      <c r="D462" s="267">
        <v>17</v>
      </c>
      <c r="E462" s="219">
        <v>180</v>
      </c>
      <c r="F462" t="s" s="151">
        <v>129</v>
      </c>
      <c r="G462" t="s" s="152">
        <v>129</v>
      </c>
      <c r="H462" s="655">
        <v>37.5</v>
      </c>
      <c r="I462" s="269">
        <v>2.773333333333333</v>
      </c>
      <c r="J462" s="270">
        <v>0.25</v>
      </c>
      <c r="K462" s="270">
        <v>0.26</v>
      </c>
      <c r="L462" s="269">
        <v>4</v>
      </c>
      <c r="M462" s="272">
        <v>42823</v>
      </c>
      <c r="N462" s="272">
        <v>42825</v>
      </c>
      <c r="O462" s="272">
        <v>42839</v>
      </c>
      <c r="P462" t="s" s="273">
        <v>225</v>
      </c>
      <c r="Q462" s="274"/>
      <c r="R462" s="271">
        <v>1.04</v>
      </c>
      <c r="S462" s="275">
        <v>43.51464435146443</v>
      </c>
      <c r="T462" s="276">
        <v>10.15394324938677</v>
      </c>
      <c r="U462" s="269">
        <v>15.69037656903766</v>
      </c>
      <c r="V462" s="277">
        <v>12</v>
      </c>
      <c r="W462" s="744">
        <v>2.39</v>
      </c>
      <c r="X462" t="s" s="745">
        <v>143</v>
      </c>
      <c r="Y462" s="746">
        <v>3.09</v>
      </c>
      <c r="Z462" s="747">
        <v>1.74</v>
      </c>
      <c r="AA462" t="s" s="521">
        <v>143</v>
      </c>
      <c r="AB462" t="s" s="522">
        <v>143</v>
      </c>
      <c r="AC462" t="s" s="521">
        <v>143</v>
      </c>
      <c r="AD462" t="s" s="518">
        <v>143</v>
      </c>
      <c r="AE462" t="s" s="518">
        <v>143</v>
      </c>
      <c r="AF462" s="284">
        <v>0</v>
      </c>
      <c r="AG462" s="556">
        <v>112</v>
      </c>
      <c r="AH462" t="s" s="518">
        <v>143</v>
      </c>
      <c r="AI462" t="s" s="518">
        <v>143</v>
      </c>
      <c r="AJ462" t="s" s="368">
        <v>143</v>
      </c>
      <c r="AK462" s="289">
        <v>1.444342183030643</v>
      </c>
      <c r="AL462" s="290">
        <v>23.37662337662336</v>
      </c>
      <c r="AM462" s="290">
        <v>17.65168035866949</v>
      </c>
      <c r="AN462" s="290">
        <v>15.94659441149309</v>
      </c>
      <c r="AO462" s="291">
        <v>11.04073162083557</v>
      </c>
      <c r="AP462" s="288">
        <v>0.95</v>
      </c>
      <c r="AQ462" s="288">
        <v>0.77</v>
      </c>
      <c r="AR462" s="288">
        <v>0.6850000000000001</v>
      </c>
      <c r="AS462" s="288">
        <v>0.58335</v>
      </c>
      <c r="AT462" s="292"/>
      <c r="AU462" s="288">
        <v>0.583335</v>
      </c>
      <c r="AV462" s="288">
        <v>0.45335</v>
      </c>
      <c r="AW462" s="292"/>
      <c r="AX462" s="293">
        <v>0.42</v>
      </c>
      <c r="AY462" s="294">
        <v>0.39</v>
      </c>
      <c r="AZ462" s="295">
        <v>0.37665</v>
      </c>
      <c r="BA462" s="295">
        <v>0.36</v>
      </c>
      <c r="BB462" s="295">
        <v>0.33335</v>
      </c>
      <c r="BC462" s="295">
        <v>0.28665</v>
      </c>
      <c r="BD462" s="295">
        <v>0.25</v>
      </c>
      <c r="BE462" s="295">
        <v>0.19335</v>
      </c>
      <c r="BF462" s="426">
        <v>0.13665</v>
      </c>
      <c r="BG462" s="295">
        <v>0.09335</v>
      </c>
      <c r="BH462" s="295">
        <v>0</v>
      </c>
      <c r="BI462" s="296">
        <v>0</v>
      </c>
      <c r="BJ462" s="293">
        <v>6.865035000000001</v>
      </c>
      <c r="BK462" s="297">
        <v>23.37662337662336</v>
      </c>
      <c r="BL462" s="297">
        <v>12.40875912408759</v>
      </c>
      <c r="BM462" s="297">
        <v>17.42521642238792</v>
      </c>
      <c r="BN462" s="297">
        <v>0.002571421224506487</v>
      </c>
      <c r="BO462" s="297">
        <v>28.67210764310137</v>
      </c>
      <c r="BP462" s="297">
        <v>7.940476190476198</v>
      </c>
      <c r="BQ462" s="298">
        <v>7.692307692307687</v>
      </c>
      <c r="BR462" s="299">
        <v>3.544404619673447</v>
      </c>
      <c r="BS462" s="299">
        <v>4.62499999999999</v>
      </c>
      <c r="BT462" s="299">
        <v>7.994600269986507</v>
      </c>
      <c r="BU462" s="299">
        <v>16.29164486307342</v>
      </c>
      <c r="BV462" s="299">
        <v>14.66</v>
      </c>
      <c r="BW462" s="299">
        <v>29.29919834497026</v>
      </c>
      <c r="BX462" s="299">
        <v>41.49286498353457</v>
      </c>
      <c r="BY462" s="299">
        <v>46.38457418318156</v>
      </c>
      <c r="BZ462" s="299">
        <v>0</v>
      </c>
      <c r="CA462" s="300">
        <v>0</v>
      </c>
      <c r="CB462" s="297">
        <v>15.4006087726252</v>
      </c>
      <c r="CC462" s="297">
        <v>13.77590757033913</v>
      </c>
      <c r="CD462" t="s" s="146">
        <v>132</v>
      </c>
      <c r="CE462" s="301">
        <v>3.029551175788765</v>
      </c>
      <c r="CF462" s="301">
        <v>18.71992774482642</v>
      </c>
      <c r="CG462" s="297">
        <v>56.14949790794979</v>
      </c>
      <c r="CH462" s="302">
        <v>0.9784999999999999</v>
      </c>
      <c r="CI462" s="303">
        <v>1.007855</v>
      </c>
      <c r="CJ462" s="304">
        <v>1.03809065</v>
      </c>
      <c r="CK462" s="304">
        <v>1.0692333695</v>
      </c>
      <c r="CL462" s="305">
        <v>1.101310370585</v>
      </c>
      <c r="CM462" s="303">
        <v>5.194989390084999</v>
      </c>
      <c r="CN462" s="300">
        <v>13.85330504022667</v>
      </c>
      <c r="CO462" t="s" s="518">
        <v>143</v>
      </c>
      <c r="CP462" t="s" s="522">
        <v>143</v>
      </c>
      <c r="CQ462" s="557">
        <v>-16.7</v>
      </c>
      <c r="CR462" s="525">
        <v>-0.3</v>
      </c>
      <c r="CS462" s="526">
        <v>-2.1</v>
      </c>
    </row>
    <row r="463" ht="11.25" customHeight="1">
      <c r="A463" t="s" s="110">
        <v>1689</v>
      </c>
      <c r="B463" t="s" s="110">
        <v>1690</v>
      </c>
      <c r="C463" t="s" s="173">
        <v>372</v>
      </c>
      <c r="D463" s="174">
        <v>8</v>
      </c>
      <c r="E463" s="85">
        <v>418</v>
      </c>
      <c r="F463" t="s" s="118">
        <v>55</v>
      </c>
      <c r="G463" t="s" s="113">
        <v>55</v>
      </c>
      <c r="H463" s="495">
        <v>54.6</v>
      </c>
      <c r="I463" s="177">
        <v>5.421245421245421</v>
      </c>
      <c r="J463" s="311">
        <v>0.71</v>
      </c>
      <c r="K463" s="311">
        <v>0.74</v>
      </c>
      <c r="L463" s="177">
        <v>4.225352112676051</v>
      </c>
      <c r="M463" s="179">
        <v>43048</v>
      </c>
      <c r="N463" s="179">
        <v>43049</v>
      </c>
      <c r="O463" s="179">
        <v>43070</v>
      </c>
      <c r="P463" t="s" s="173">
        <v>147</v>
      </c>
      <c r="Q463" s="492"/>
      <c r="R463" s="180">
        <v>2.96</v>
      </c>
      <c r="S463" s="181">
        <v>290.1960784313725</v>
      </c>
      <c r="T463" s="182">
        <v>118.1322978066412</v>
      </c>
      <c r="U463" s="177">
        <v>53.52941176470588</v>
      </c>
      <c r="V463" s="183">
        <v>12</v>
      </c>
      <c r="W463" s="176">
        <v>1.02</v>
      </c>
      <c r="X463" t="s" s="369">
        <v>143</v>
      </c>
      <c r="Y463" s="184">
        <v>7.64</v>
      </c>
      <c r="Z463" s="185">
        <v>2</v>
      </c>
      <c r="AA463" s="186">
        <v>3.6</v>
      </c>
      <c r="AB463" s="187">
        <v>14.4</v>
      </c>
      <c r="AC463" s="188">
        <v>-19.96</v>
      </c>
      <c r="AD463" s="189">
        <v>15.5</v>
      </c>
      <c r="AE463" s="189">
        <v>-0.11</v>
      </c>
      <c r="AF463" s="190">
        <v>20</v>
      </c>
      <c r="AG463" s="191">
        <v>7788</v>
      </c>
      <c r="AH463" s="192">
        <v>0.1</v>
      </c>
      <c r="AI463" s="193">
        <v>1.29</v>
      </c>
      <c r="AJ463" s="194">
        <v>0.3904028280083774</v>
      </c>
      <c r="AK463" t="s" s="338">
        <v>143</v>
      </c>
      <c r="AL463" s="196">
        <v>4.562737642585546</v>
      </c>
      <c r="AM463" s="196">
        <v>5.230159891742292</v>
      </c>
      <c r="AN463" s="196">
        <v>6.051243834129849</v>
      </c>
      <c r="AO463" s="197">
        <v>0</v>
      </c>
      <c r="AP463" s="194">
        <v>2.75</v>
      </c>
      <c r="AQ463" s="194">
        <v>2.63</v>
      </c>
      <c r="AR463" s="194">
        <v>2.51</v>
      </c>
      <c r="AS463" s="194">
        <v>2.36</v>
      </c>
      <c r="AT463" s="199"/>
      <c r="AU463" s="194">
        <v>2.23</v>
      </c>
      <c r="AV463" s="194">
        <v>2.05</v>
      </c>
      <c r="AW463" s="199"/>
      <c r="AX463" s="200">
        <v>1.56</v>
      </c>
      <c r="AY463" s="370">
        <v>0.98</v>
      </c>
      <c r="AZ463" s="202">
        <v>3.2</v>
      </c>
      <c r="BA463" s="202">
        <v>2.93</v>
      </c>
      <c r="BB463" s="202">
        <v>2.75</v>
      </c>
      <c r="BC463" s="202">
        <v>2.63</v>
      </c>
      <c r="BD463" s="202">
        <v>2.48</v>
      </c>
      <c r="BE463" s="202">
        <v>2.32</v>
      </c>
      <c r="BF463" s="202">
        <v>2.22</v>
      </c>
      <c r="BG463" s="202">
        <v>2.14</v>
      </c>
      <c r="BH463" s="202">
        <v>2.06</v>
      </c>
      <c r="BI463" s="314">
        <v>1.965</v>
      </c>
      <c r="BJ463" s="200">
        <v>41.765</v>
      </c>
      <c r="BK463" s="205">
        <v>4.562737642585546</v>
      </c>
      <c r="BL463" s="205">
        <v>4.7808764940239</v>
      </c>
      <c r="BM463" s="205">
        <v>6.355932203389836</v>
      </c>
      <c r="BN463" s="205">
        <v>5.829596412556048</v>
      </c>
      <c r="BO463" s="205">
        <v>8.780487804878057</v>
      </c>
      <c r="BP463" s="205">
        <v>31.41025641025639</v>
      </c>
      <c r="BQ463" s="206">
        <v>59.18367346938776</v>
      </c>
      <c r="BR463" s="207">
        <v>0</v>
      </c>
      <c r="BS463" s="207">
        <v>9.215017064846421</v>
      </c>
      <c r="BT463" s="207">
        <v>6.545454545454543</v>
      </c>
      <c r="BU463" s="207">
        <v>4.562737642585546</v>
      </c>
      <c r="BV463" s="207">
        <v>6.048387096774199</v>
      </c>
      <c r="BW463" s="207">
        <v>6.896551724137945</v>
      </c>
      <c r="BX463" s="207">
        <v>4.504504504504481</v>
      </c>
      <c r="BY463" s="207">
        <v>3.738317757009346</v>
      </c>
      <c r="BZ463" s="207">
        <v>3.883495145631066</v>
      </c>
      <c r="CA463" s="208">
        <v>4.834605597964381</v>
      </c>
      <c r="CB463" s="205">
        <v>10.06662538329326</v>
      </c>
      <c r="CC463" s="205">
        <v>13.86315840888326</v>
      </c>
      <c r="CD463" t="s" s="110">
        <v>285</v>
      </c>
      <c r="CE463" s="209">
        <v>-42.05692250933062</v>
      </c>
      <c r="CF463" s="209">
        <v>11.47248925537527</v>
      </c>
      <c r="CG463" s="205">
        <v>41.30180556409628</v>
      </c>
      <c r="CH463" s="315">
        <v>3.025</v>
      </c>
      <c r="CI463" s="211">
        <v>3.05525</v>
      </c>
      <c r="CJ463" s="212">
        <v>3.085802500000001</v>
      </c>
      <c r="CK463" s="212">
        <v>3.116660525000001</v>
      </c>
      <c r="CL463" s="210">
        <v>3.147827130250001</v>
      </c>
      <c r="CM463" s="211">
        <v>15.430540155250</v>
      </c>
      <c r="CN463" s="208">
        <v>28.26106255540294</v>
      </c>
      <c r="CO463" s="213">
        <v>0.8100000000000001</v>
      </c>
      <c r="CP463" s="214">
        <v>4.8</v>
      </c>
      <c r="CQ463" s="215">
        <v>-25.6</v>
      </c>
      <c r="CR463" s="214">
        <v>-1.1</v>
      </c>
      <c r="CS463" s="215">
        <v>-9.6</v>
      </c>
    </row>
    <row r="464" ht="11.25" customHeight="1">
      <c r="A464" t="s" s="116">
        <v>1691</v>
      </c>
      <c r="B464" t="s" s="116">
        <v>1692</v>
      </c>
      <c r="C464" t="s" s="227">
        <v>128</v>
      </c>
      <c r="D464" s="218">
        <v>5</v>
      </c>
      <c r="E464" s="85">
        <v>761</v>
      </c>
      <c r="F464" t="s" s="220">
        <v>129</v>
      </c>
      <c r="G464" t="s" s="221">
        <v>129</v>
      </c>
      <c r="H464" s="493">
        <v>15.74</v>
      </c>
      <c r="I464" s="223">
        <v>3.049555273189327</v>
      </c>
      <c r="J464" s="224">
        <v>0.1</v>
      </c>
      <c r="K464" s="224">
        <v>0.12</v>
      </c>
      <c r="L464" s="223">
        <v>20</v>
      </c>
      <c r="M464" s="226">
        <v>42831</v>
      </c>
      <c r="N464" s="226">
        <v>42835</v>
      </c>
      <c r="O464" s="226">
        <v>42843</v>
      </c>
      <c r="P464" t="s" s="227">
        <v>758</v>
      </c>
      <c r="Q464" s="316"/>
      <c r="R464" s="225">
        <v>0.48</v>
      </c>
      <c r="S464" s="228">
        <v>44.03669724770642</v>
      </c>
      <c r="T464" s="229">
        <v>-11.51334637629866</v>
      </c>
      <c r="U464" s="223">
        <v>14.44036697247706</v>
      </c>
      <c r="V464" s="230">
        <v>12</v>
      </c>
      <c r="W464" s="222">
        <v>1.09</v>
      </c>
      <c r="X464" s="222">
        <v>1.44</v>
      </c>
      <c r="Y464" s="231">
        <v>2.36</v>
      </c>
      <c r="Z464" s="232">
        <v>1.22</v>
      </c>
      <c r="AA464" s="233">
        <v>8.699999999999999</v>
      </c>
      <c r="AB464" s="234">
        <v>-19.8</v>
      </c>
      <c r="AC464" t="s" s="422">
        <v>143</v>
      </c>
      <c r="AD464" s="236">
        <v>11.5</v>
      </c>
      <c r="AE464" s="236">
        <v>10</v>
      </c>
      <c r="AF464" s="237">
        <v>1</v>
      </c>
      <c r="AG464" s="238">
        <v>99</v>
      </c>
      <c r="AH464" s="239">
        <v>0.4</v>
      </c>
      <c r="AI464" s="240">
        <v>1.13</v>
      </c>
      <c r="AJ464" t="s" s="265">
        <v>143</v>
      </c>
      <c r="AK464" t="s" s="265">
        <v>143</v>
      </c>
      <c r="AL464" s="243">
        <v>23.07692307692308</v>
      </c>
      <c r="AM464" s="243">
        <v>35.72088082974534</v>
      </c>
      <c r="AN464" t="s" s="265">
        <v>143</v>
      </c>
      <c r="AO464" t="s" s="265">
        <v>143</v>
      </c>
      <c r="AP464" s="321">
        <v>0.4</v>
      </c>
      <c r="AQ464" s="241">
        <v>0.325</v>
      </c>
      <c r="AR464" s="241">
        <v>0.2</v>
      </c>
      <c r="AS464" s="241">
        <v>0.16</v>
      </c>
      <c r="AT464" s="245"/>
      <c r="AU464" s="321">
        <v>0</v>
      </c>
      <c r="AV464" s="321">
        <v>0</v>
      </c>
      <c r="AW464" s="245"/>
      <c r="AX464" s="583">
        <v>0</v>
      </c>
      <c r="AY464" s="394">
        <v>0</v>
      </c>
      <c r="AZ464" s="317">
        <v>0</v>
      </c>
      <c r="BA464" s="317">
        <v>0</v>
      </c>
      <c r="BB464" s="317">
        <v>0</v>
      </c>
      <c r="BC464" s="317">
        <v>0</v>
      </c>
      <c r="BD464" s="317">
        <v>0</v>
      </c>
      <c r="BE464" s="317">
        <v>0</v>
      </c>
      <c r="BF464" s="248">
        <v>5</v>
      </c>
      <c r="BG464" s="248">
        <v>8</v>
      </c>
      <c r="BH464" s="248">
        <v>4.81</v>
      </c>
      <c r="BI464" s="249">
        <v>3.6</v>
      </c>
      <c r="BJ464" s="246">
        <v>22.495</v>
      </c>
      <c r="BK464" s="250">
        <v>23.07692307692308</v>
      </c>
      <c r="BL464" s="250">
        <v>62.5</v>
      </c>
      <c r="BM464" s="250">
        <v>25</v>
      </c>
      <c r="BN464" s="250">
        <v>0</v>
      </c>
      <c r="BO464" s="250">
        <v>0</v>
      </c>
      <c r="BP464" s="250">
        <v>0</v>
      </c>
      <c r="BQ464" s="251">
        <v>0</v>
      </c>
      <c r="BR464" s="252">
        <v>0</v>
      </c>
      <c r="BS464" s="252">
        <v>0</v>
      </c>
      <c r="BT464" s="252">
        <v>0</v>
      </c>
      <c r="BU464" s="252">
        <v>0</v>
      </c>
      <c r="BV464" s="252">
        <v>0</v>
      </c>
      <c r="BW464" s="252">
        <v>0</v>
      </c>
      <c r="BX464" s="252">
        <v>0</v>
      </c>
      <c r="BY464" s="252">
        <v>0</v>
      </c>
      <c r="BZ464" s="252">
        <v>66.32016632016632</v>
      </c>
      <c r="CA464" s="253">
        <v>33.6111111111111</v>
      </c>
      <c r="CB464" s="250">
        <v>12.38283532401179</v>
      </c>
      <c r="CC464" s="250">
        <v>21.67293954967957</v>
      </c>
      <c r="CD464" t="s" s="116">
        <v>132</v>
      </c>
      <c r="CE464" t="s" s="402">
        <v>143</v>
      </c>
      <c r="CF464" t="s" s="402">
        <v>143</v>
      </c>
      <c r="CG464" s="250">
        <v>52.12229357798165</v>
      </c>
      <c r="CH464" s="255">
        <v>0.404</v>
      </c>
      <c r="CI464" s="256">
        <v>0.41612</v>
      </c>
      <c r="CJ464" s="257">
        <v>0.4577320000000001</v>
      </c>
      <c r="CK464" s="257">
        <v>0.5035052000000001</v>
      </c>
      <c r="CL464" s="258">
        <v>0.5538557200000002</v>
      </c>
      <c r="CM464" s="256">
        <v>2.33521292</v>
      </c>
      <c r="CN464" s="253">
        <v>14.83616848792885</v>
      </c>
      <c r="CO464" s="259">
        <v>0.63</v>
      </c>
      <c r="CP464" s="260">
        <v>41.3</v>
      </c>
      <c r="CQ464" s="261">
        <v>-6.3</v>
      </c>
      <c r="CR464" s="260">
        <v>3.9</v>
      </c>
      <c r="CS464" s="261">
        <v>12</v>
      </c>
    </row>
    <row r="465" ht="11.25" customHeight="1">
      <c r="A465" t="s" s="227">
        <v>1693</v>
      </c>
      <c r="B465" t="s" s="116">
        <v>1694</v>
      </c>
      <c r="C465" t="s" s="227">
        <v>1695</v>
      </c>
      <c r="D465" s="218">
        <v>7</v>
      </c>
      <c r="E465" s="85">
        <v>540</v>
      </c>
      <c r="F465" t="s" s="220">
        <v>129</v>
      </c>
      <c r="G465" t="s" s="221">
        <v>129</v>
      </c>
      <c r="H465" s="493">
        <v>69.55</v>
      </c>
      <c r="I465" s="223">
        <v>7.936736161035227</v>
      </c>
      <c r="J465" s="224">
        <v>1.32</v>
      </c>
      <c r="K465" s="224">
        <v>1.38</v>
      </c>
      <c r="L465" s="223">
        <v>4.545454545454541</v>
      </c>
      <c r="M465" s="226">
        <v>42957</v>
      </c>
      <c r="N465" s="226">
        <v>42961</v>
      </c>
      <c r="O465" s="226">
        <v>42964</v>
      </c>
      <c r="P465" t="s" s="227">
        <v>209</v>
      </c>
      <c r="Q465" t="s" s="227">
        <v>131</v>
      </c>
      <c r="R465" s="225">
        <v>5.52</v>
      </c>
      <c r="S465" s="668">
        <v>260.3773584905661</v>
      </c>
      <c r="T465" s="357">
        <v>71.61887959162627</v>
      </c>
      <c r="U465" s="499">
        <v>32.8066037735849</v>
      </c>
      <c r="V465" s="230">
        <v>12</v>
      </c>
      <c r="W465" s="222">
        <v>2.12</v>
      </c>
      <c r="X465" s="359">
        <v>2.8</v>
      </c>
      <c r="Y465" s="231">
        <v>3.28</v>
      </c>
      <c r="Z465" s="232">
        <v>2.02</v>
      </c>
      <c r="AA465" s="233">
        <v>6.1</v>
      </c>
      <c r="AB465" s="396">
        <v>236.7</v>
      </c>
      <c r="AC465" s="261">
        <v>40.34</v>
      </c>
      <c r="AD465" s="236">
        <v>26.2</v>
      </c>
      <c r="AE465" s="236">
        <v>11.7</v>
      </c>
      <c r="AF465" s="237">
        <v>3</v>
      </c>
      <c r="AG465" s="238">
        <v>5733</v>
      </c>
      <c r="AH465" s="239">
        <v>6.4</v>
      </c>
      <c r="AI465" s="240">
        <v>1.14</v>
      </c>
      <c r="AJ465" s="241">
        <v>1.989917356803166</v>
      </c>
      <c r="AK465" s="242">
        <v>5.824932312245783</v>
      </c>
      <c r="AL465" s="243">
        <v>12.93302540415704</v>
      </c>
      <c r="AM465" s="243">
        <v>16.09662974916781</v>
      </c>
      <c r="AN465" s="243">
        <v>52.13583474824295</v>
      </c>
      <c r="AO465" s="244">
        <v>8.950461902988561</v>
      </c>
      <c r="AP465" s="241">
        <v>4.89</v>
      </c>
      <c r="AQ465" s="241">
        <v>4.33</v>
      </c>
      <c r="AR465" s="241">
        <v>3.78</v>
      </c>
      <c r="AS465" s="241">
        <v>3.125</v>
      </c>
      <c r="AT465" s="245"/>
      <c r="AU465" s="241">
        <v>1.7125</v>
      </c>
      <c r="AV465" s="241">
        <v>0.6</v>
      </c>
      <c r="AW465" s="245"/>
      <c r="AX465" s="583">
        <v>0</v>
      </c>
      <c r="AY465" s="394">
        <v>0</v>
      </c>
      <c r="AZ465" s="317">
        <v>2.125</v>
      </c>
      <c r="BA465" s="248">
        <v>2.385</v>
      </c>
      <c r="BB465" s="248">
        <v>2.075</v>
      </c>
      <c r="BC465" s="248">
        <v>1.5</v>
      </c>
      <c r="BD465" s="317">
        <v>0</v>
      </c>
      <c r="BE465" s="317">
        <v>0</v>
      </c>
      <c r="BF465" s="317">
        <v>0</v>
      </c>
      <c r="BG465" s="317">
        <v>0</v>
      </c>
      <c r="BH465" s="317">
        <v>0</v>
      </c>
      <c r="BI465" s="401">
        <v>0</v>
      </c>
      <c r="BJ465" s="246">
        <v>26.5225</v>
      </c>
      <c r="BK465" s="250">
        <v>12.93302540415704</v>
      </c>
      <c r="BL465" s="250">
        <v>14.55026455026456</v>
      </c>
      <c r="BM465" s="250">
        <v>20.96</v>
      </c>
      <c r="BN465" s="250">
        <v>82.48175182481752</v>
      </c>
      <c r="BO465" s="250">
        <v>185.4166666666667</v>
      </c>
      <c r="BP465" s="250">
        <v>0</v>
      </c>
      <c r="BQ465" s="251">
        <v>0</v>
      </c>
      <c r="BR465" s="252">
        <v>0</v>
      </c>
      <c r="BS465" s="252">
        <v>0</v>
      </c>
      <c r="BT465" s="252">
        <v>14.93975903614455</v>
      </c>
      <c r="BU465" s="252">
        <v>38.33333333333335</v>
      </c>
      <c r="BV465" s="252">
        <v>0</v>
      </c>
      <c r="BW465" s="252">
        <v>0</v>
      </c>
      <c r="BX465" s="252">
        <v>0</v>
      </c>
      <c r="BY465" s="252">
        <v>0</v>
      </c>
      <c r="BZ465" s="252">
        <v>0</v>
      </c>
      <c r="CA465" s="253">
        <v>0</v>
      </c>
      <c r="CB465" s="250">
        <v>21.74204710678728</v>
      </c>
      <c r="CC465" s="250">
        <v>45.79836436860039</v>
      </c>
      <c r="CD465" t="s" s="116">
        <v>137</v>
      </c>
      <c r="CE465" s="254">
        <v>27.26596713569327</v>
      </c>
      <c r="CF465" s="254">
        <v>60.07257090927818</v>
      </c>
      <c r="CG465" s="250">
        <v>61.96729784686306</v>
      </c>
      <c r="CH465" s="255">
        <v>5.379</v>
      </c>
      <c r="CI465" s="256">
        <v>5.916900000000001</v>
      </c>
      <c r="CJ465" s="257">
        <v>6.508590000000002</v>
      </c>
      <c r="CK465" s="257">
        <v>7.159449000000002</v>
      </c>
      <c r="CL465" s="258">
        <v>7.875393900000003</v>
      </c>
      <c r="CM465" s="256">
        <v>32.83933290000001</v>
      </c>
      <c r="CN465" s="253">
        <v>47.21686973400433</v>
      </c>
      <c r="CO465" s="259">
        <v>0.85</v>
      </c>
      <c r="CP465" s="260">
        <v>1.6</v>
      </c>
      <c r="CQ465" s="261">
        <v>-18.6</v>
      </c>
      <c r="CR465" s="260">
        <v>-4.1</v>
      </c>
      <c r="CS465" s="261">
        <v>-9.4</v>
      </c>
    </row>
    <row r="466" ht="11.25" customHeight="1">
      <c r="A466" t="s" s="116">
        <v>1696</v>
      </c>
      <c r="B466" t="s" s="116">
        <v>1697</v>
      </c>
      <c r="C466" t="s" s="227">
        <v>713</v>
      </c>
      <c r="D466" s="218">
        <v>7</v>
      </c>
      <c r="E466" s="85">
        <v>434</v>
      </c>
      <c r="F466" t="s" s="220">
        <v>129</v>
      </c>
      <c r="G466" t="s" s="221">
        <v>129</v>
      </c>
      <c r="H466" s="493">
        <v>18.76</v>
      </c>
      <c r="I466" s="223">
        <v>8.049040511727078</v>
      </c>
      <c r="J466" s="224">
        <v>0.36</v>
      </c>
      <c r="K466" s="224">
        <v>0.3775</v>
      </c>
      <c r="L466" s="223">
        <v>4.861111111111116</v>
      </c>
      <c r="M466" s="327">
        <v>42534</v>
      </c>
      <c r="N466" s="327">
        <v>42536</v>
      </c>
      <c r="O466" s="327">
        <v>42552</v>
      </c>
      <c r="P466" t="s" s="227">
        <v>177</v>
      </c>
      <c r="Q466" t="s" s="673">
        <v>1227</v>
      </c>
      <c r="R466" s="225">
        <v>1.51</v>
      </c>
      <c r="S466" s="228">
        <v>68.32579185520362</v>
      </c>
      <c r="T466" s="229">
        <v>-29.69848746537805</v>
      </c>
      <c r="U466" s="223">
        <v>8.48868778280543</v>
      </c>
      <c r="V466" s="230">
        <v>1</v>
      </c>
      <c r="W466" s="222">
        <v>2.21</v>
      </c>
      <c r="X466" s="222">
        <v>0.46</v>
      </c>
      <c r="Y466" s="231">
        <v>0.25</v>
      </c>
      <c r="Z466" s="232">
        <v>1.31</v>
      </c>
      <c r="AA466" s="233">
        <v>16.2</v>
      </c>
      <c r="AB466" s="234">
        <v>-38.1</v>
      </c>
      <c r="AC466" s="235">
        <v>-21.22</v>
      </c>
      <c r="AD466" s="236">
        <v>-7.4</v>
      </c>
      <c r="AE466" s="236">
        <v>18.64</v>
      </c>
      <c r="AF466" s="237">
        <v>22</v>
      </c>
      <c r="AG466" s="238">
        <v>6192</v>
      </c>
      <c r="AH466" s="239">
        <v>0.1</v>
      </c>
      <c r="AI466" s="240">
        <v>1.44</v>
      </c>
      <c r="AJ466" t="s" s="265">
        <v>143</v>
      </c>
      <c r="AK466" s="242">
        <v>3.315337229685931</v>
      </c>
      <c r="AL466" s="243">
        <v>9.665427509293689</v>
      </c>
      <c r="AM466" s="243">
        <v>17.90073258508356</v>
      </c>
      <c r="AN466" s="243">
        <v>37.50995917009434</v>
      </c>
      <c r="AO466" s="244">
        <v>11.31407050668198</v>
      </c>
      <c r="AP466" s="241">
        <v>1.475</v>
      </c>
      <c r="AQ466" s="241">
        <v>1.345</v>
      </c>
      <c r="AR466" s="241">
        <v>1.125</v>
      </c>
      <c r="AS466" s="241">
        <v>0.9</v>
      </c>
      <c r="AT466" s="245"/>
      <c r="AU466" s="241">
        <v>0.7</v>
      </c>
      <c r="AV466" s="241">
        <v>0.3</v>
      </c>
      <c r="AW466" s="245"/>
      <c r="AX466" s="583">
        <v>0.2</v>
      </c>
      <c r="AY466" s="394">
        <v>0.2825</v>
      </c>
      <c r="AZ466" s="248">
        <v>0.525</v>
      </c>
      <c r="BA466" s="248">
        <v>0.515</v>
      </c>
      <c r="BB466" s="248">
        <v>0.505</v>
      </c>
      <c r="BC466" s="248">
        <v>0.3275</v>
      </c>
      <c r="BD466" s="248">
        <v>0.26</v>
      </c>
      <c r="BE466" s="248">
        <v>0.125</v>
      </c>
      <c r="BF466" s="317">
        <v>0</v>
      </c>
      <c r="BG466" s="317">
        <v>0</v>
      </c>
      <c r="BH466" s="317">
        <v>0</v>
      </c>
      <c r="BI466" s="401">
        <v>0</v>
      </c>
      <c r="BJ466" s="246">
        <v>8.585000000000001</v>
      </c>
      <c r="BK466" s="250">
        <v>9.665427509293689</v>
      </c>
      <c r="BL466" s="250">
        <v>19.55555555555555</v>
      </c>
      <c r="BM466" s="250">
        <v>25</v>
      </c>
      <c r="BN466" s="250">
        <v>28.57142857142858</v>
      </c>
      <c r="BO466" s="250">
        <v>133.3333333333333</v>
      </c>
      <c r="BP466" s="250">
        <v>50</v>
      </c>
      <c r="BQ466" s="251">
        <v>0</v>
      </c>
      <c r="BR466" s="252">
        <v>0</v>
      </c>
      <c r="BS466" s="252">
        <v>1.941747572815533</v>
      </c>
      <c r="BT466" s="252">
        <v>1.980198019801982</v>
      </c>
      <c r="BU466" s="252">
        <v>54.19847328244274</v>
      </c>
      <c r="BV466" s="252">
        <v>25.96153846153846</v>
      </c>
      <c r="BW466" s="252">
        <v>108</v>
      </c>
      <c r="BX466" s="252">
        <v>0</v>
      </c>
      <c r="BY466" s="252">
        <v>0</v>
      </c>
      <c r="BZ466" s="252">
        <v>0</v>
      </c>
      <c r="CA466" s="253">
        <v>0</v>
      </c>
      <c r="CB466" s="250">
        <v>26.95339425330647</v>
      </c>
      <c r="CC466" s="250">
        <v>38.4461879495795</v>
      </c>
      <c r="CD466" t="s" s="116">
        <v>302</v>
      </c>
      <c r="CE466" s="254">
        <v>37.07031189901599</v>
      </c>
      <c r="CF466" s="254">
        <v>45.55899968182142</v>
      </c>
      <c r="CG466" s="250">
        <v>67.1218213464015</v>
      </c>
      <c r="CH466" s="255">
        <v>1.48975</v>
      </c>
      <c r="CI466" s="256">
        <v>1.5046475</v>
      </c>
      <c r="CJ466" s="257">
        <v>1.65511225</v>
      </c>
      <c r="CK466" s="257">
        <v>1.820623475000001</v>
      </c>
      <c r="CL466" s="258">
        <v>2.002685822500001</v>
      </c>
      <c r="CM466" s="256">
        <v>8.472819047500002</v>
      </c>
      <c r="CN466" s="253">
        <v>45.16428063699361</v>
      </c>
      <c r="CO466" s="259">
        <v>0.91</v>
      </c>
      <c r="CP466" s="260">
        <v>0.8</v>
      </c>
      <c r="CQ466" s="261">
        <v>-58.7</v>
      </c>
      <c r="CR466" s="260">
        <v>-11</v>
      </c>
      <c r="CS466" s="261">
        <v>-25.9</v>
      </c>
    </row>
    <row r="467" ht="11.25" customHeight="1">
      <c r="A467" t="s" s="146">
        <v>814</v>
      </c>
      <c r="B467" t="s" s="146">
        <v>815</v>
      </c>
      <c r="C467" t="s" s="273">
        <v>588</v>
      </c>
      <c r="D467" s="267">
        <v>17</v>
      </c>
      <c r="E467" s="219">
        <v>184</v>
      </c>
      <c r="F467" t="s" s="151">
        <v>129</v>
      </c>
      <c r="G467" t="s" s="152">
        <v>129</v>
      </c>
      <c r="H467" s="496">
        <v>68.70999999999999</v>
      </c>
      <c r="I467" s="269">
        <v>5.268519866103915</v>
      </c>
      <c r="J467" s="379">
        <v>0.89</v>
      </c>
      <c r="K467" s="379">
        <v>0.905</v>
      </c>
      <c r="L467" s="269">
        <v>1.685393258426959</v>
      </c>
      <c r="M467" s="272">
        <v>43040</v>
      </c>
      <c r="N467" s="272">
        <v>43041</v>
      </c>
      <c r="O467" s="272">
        <v>43053</v>
      </c>
      <c r="P467" t="s" s="273">
        <v>677</v>
      </c>
      <c r="Q467" t="s" s="273">
        <v>131</v>
      </c>
      <c r="R467" s="271">
        <v>3.62</v>
      </c>
      <c r="S467" s="275">
        <v>98.10298102981029</v>
      </c>
      <c r="T467" s="276">
        <v>146.6318733243456</v>
      </c>
      <c r="U467" s="269">
        <v>18.62059620596206</v>
      </c>
      <c r="V467" s="277">
        <v>12</v>
      </c>
      <c r="W467" s="268">
        <v>3.69</v>
      </c>
      <c r="X467" s="268">
        <v>1.88</v>
      </c>
      <c r="Y467" s="278">
        <v>6.46</v>
      </c>
      <c r="Z467" s="279">
        <v>7.35</v>
      </c>
      <c r="AA467" s="280">
        <v>40.1</v>
      </c>
      <c r="AB467" s="281">
        <v>-2.1</v>
      </c>
      <c r="AC467" s="282">
        <v>5.12</v>
      </c>
      <c r="AD467" s="283">
        <v>14</v>
      </c>
      <c r="AE467" s="283">
        <v>9.9</v>
      </c>
      <c r="AF467" s="284">
        <v>17</v>
      </c>
      <c r="AG467" s="285">
        <v>15679</v>
      </c>
      <c r="AH467" s="286">
        <v>0.2</v>
      </c>
      <c r="AI467" s="287">
        <v>0</v>
      </c>
      <c r="AJ467" s="288">
        <v>1.130828799593064</v>
      </c>
      <c r="AK467" s="289">
        <v>1.439441731895134</v>
      </c>
      <c r="AL467" s="290">
        <v>11.32075471698113</v>
      </c>
      <c r="AM467" s="290">
        <v>15.65673036002584</v>
      </c>
      <c r="AN467" s="290">
        <v>15.8316031943029</v>
      </c>
      <c r="AO467" s="291">
        <v>10.99843282538391</v>
      </c>
      <c r="AP467" s="288">
        <v>3.245</v>
      </c>
      <c r="AQ467" s="288">
        <v>2.915</v>
      </c>
      <c r="AR467" s="288">
        <v>2.505</v>
      </c>
      <c r="AS467" s="288">
        <v>2.0975</v>
      </c>
      <c r="AT467" s="292"/>
      <c r="AU467" s="288">
        <v>1.784</v>
      </c>
      <c r="AV467" s="288">
        <v>1.55625</v>
      </c>
      <c r="AW467" s="292"/>
      <c r="AX467" s="293">
        <v>1.45375</v>
      </c>
      <c r="AY467" s="294">
        <v>1.42</v>
      </c>
      <c r="AZ467" s="295">
        <v>1.361</v>
      </c>
      <c r="BA467" s="295">
        <v>1.2465</v>
      </c>
      <c r="BB467" s="295">
        <v>1.143</v>
      </c>
      <c r="BC467" s="295">
        <v>0.98275</v>
      </c>
      <c r="BD467" s="295">
        <v>0.86</v>
      </c>
      <c r="BE467" s="295">
        <v>0.76625</v>
      </c>
      <c r="BF467" s="295">
        <v>0.6445</v>
      </c>
      <c r="BG467" s="295">
        <v>0.35825</v>
      </c>
      <c r="BH467" s="426">
        <v>0</v>
      </c>
      <c r="BI467" s="494">
        <v>0</v>
      </c>
      <c r="BJ467" s="293">
        <v>24.33875</v>
      </c>
      <c r="BK467" s="297">
        <v>11.32075471698113</v>
      </c>
      <c r="BL467" s="297">
        <v>16.36726546906189</v>
      </c>
      <c r="BM467" s="297">
        <v>19.42789034564958</v>
      </c>
      <c r="BN467" s="297">
        <v>17.57286995515697</v>
      </c>
      <c r="BO467" s="297">
        <v>14.63453815261044</v>
      </c>
      <c r="BP467" s="297">
        <v>7.050730868443678</v>
      </c>
      <c r="BQ467" s="298">
        <v>2.376760563380298</v>
      </c>
      <c r="BR467" s="299">
        <v>4.335047759000732</v>
      </c>
      <c r="BS467" s="299">
        <v>9.185720016044939</v>
      </c>
      <c r="BT467" s="299">
        <v>9.055118110236226</v>
      </c>
      <c r="BU467" s="299">
        <v>16.30628338845075</v>
      </c>
      <c r="BV467" s="299">
        <v>14.27325581395349</v>
      </c>
      <c r="BW467" s="299">
        <v>12.23491027732464</v>
      </c>
      <c r="BX467" s="299">
        <v>18.89061287820015</v>
      </c>
      <c r="BY467" s="299">
        <v>79.90230286113047</v>
      </c>
      <c r="BZ467" s="299">
        <v>0</v>
      </c>
      <c r="CA467" s="300">
        <v>0</v>
      </c>
      <c r="CB467" s="297">
        <v>14.87847418680149</v>
      </c>
      <c r="CC467" s="297">
        <v>17.37859806679445</v>
      </c>
      <c r="CD467" t="s" s="146">
        <v>222</v>
      </c>
      <c r="CE467" s="301">
        <v>2.479526854444757</v>
      </c>
      <c r="CF467" s="301">
        <v>21.10012306040682</v>
      </c>
      <c r="CG467" s="297">
        <v>58.36033890563624</v>
      </c>
      <c r="CH467" s="302">
        <v>3.27745</v>
      </c>
      <c r="CI467" s="303">
        <v>3.44525544</v>
      </c>
      <c r="CJ467" s="304">
        <v>3.786335728559999</v>
      </c>
      <c r="CK467" s="304">
        <v>4.161182965687439</v>
      </c>
      <c r="CL467" s="305">
        <v>4.573140079290495</v>
      </c>
      <c r="CM467" s="303">
        <v>19.24336421353793</v>
      </c>
      <c r="CN467" s="300">
        <v>28.00664272091098</v>
      </c>
      <c r="CO467" s="306">
        <v>0.78</v>
      </c>
      <c r="CP467" s="307">
        <v>7.5</v>
      </c>
      <c r="CQ467" s="308">
        <v>-16</v>
      </c>
      <c r="CR467" s="307">
        <v>-0.4</v>
      </c>
      <c r="CS467" s="308">
        <v>-5.7</v>
      </c>
    </row>
    <row r="468" ht="11.25" customHeight="1">
      <c r="A468" t="s" s="110">
        <v>1698</v>
      </c>
      <c r="B468" t="s" s="110">
        <v>1699</v>
      </c>
      <c r="C468" t="s" s="173">
        <v>301</v>
      </c>
      <c r="D468" s="174">
        <v>7</v>
      </c>
      <c r="E468" s="85">
        <v>481</v>
      </c>
      <c r="F468" t="s" s="118">
        <v>129</v>
      </c>
      <c r="G468" t="s" s="113">
        <v>129</v>
      </c>
      <c r="H468" s="495">
        <v>54.55</v>
      </c>
      <c r="I468" s="177">
        <v>2.016498625114574</v>
      </c>
      <c r="J468" s="311">
        <v>0.25</v>
      </c>
      <c r="K468" s="311">
        <v>0.275</v>
      </c>
      <c r="L468" s="177">
        <v>10</v>
      </c>
      <c r="M468" s="179">
        <v>42802</v>
      </c>
      <c r="N468" s="179">
        <v>42804</v>
      </c>
      <c r="O468" s="179">
        <v>42818</v>
      </c>
      <c r="P468" t="s" s="173">
        <v>767</v>
      </c>
      <c r="Q468" t="s" s="173">
        <v>930</v>
      </c>
      <c r="R468" s="180">
        <v>1.1</v>
      </c>
      <c r="S468" s="181">
        <v>19.85559566787004</v>
      </c>
      <c r="T468" s="182">
        <v>-8.335357204269689</v>
      </c>
      <c r="U468" s="177">
        <v>9.846570397111913</v>
      </c>
      <c r="V468" s="183">
        <v>12</v>
      </c>
      <c r="W468" s="176">
        <v>5.54</v>
      </c>
      <c r="X468" s="176">
        <v>0.89</v>
      </c>
      <c r="Y468" s="184">
        <v>0.54</v>
      </c>
      <c r="Z468" s="185">
        <v>1.92</v>
      </c>
      <c r="AA468" s="186">
        <v>20.9</v>
      </c>
      <c r="AB468" s="187">
        <v>9.5</v>
      </c>
      <c r="AC468" s="188">
        <v>10.89</v>
      </c>
      <c r="AD468" s="189">
        <v>4.3</v>
      </c>
      <c r="AE468" s="189">
        <v>11</v>
      </c>
      <c r="AF468" s="190">
        <v>18</v>
      </c>
      <c r="AG468" s="191">
        <v>20125</v>
      </c>
      <c r="AH468" s="192">
        <v>1.6</v>
      </c>
      <c r="AI468" s="193">
        <v>0.32</v>
      </c>
      <c r="AJ468" s="194">
        <v>3.458101279000816</v>
      </c>
      <c r="AK468" s="195">
        <v>1.463650052495367</v>
      </c>
      <c r="AL468" s="196">
        <v>13.63636363636365</v>
      </c>
      <c r="AM468" s="196">
        <v>16.03972084031948</v>
      </c>
      <c r="AN468" s="196">
        <v>14.86983549970351</v>
      </c>
      <c r="AO468" s="197">
        <v>10.15941992032319</v>
      </c>
      <c r="AP468" s="194">
        <v>1</v>
      </c>
      <c r="AQ468" s="194">
        <v>0.88</v>
      </c>
      <c r="AR468" s="194">
        <v>0.76</v>
      </c>
      <c r="AS468" s="194">
        <v>0.64</v>
      </c>
      <c r="AT468" s="199"/>
      <c r="AU468" s="194">
        <v>0.55</v>
      </c>
      <c r="AV468" s="194">
        <v>0.5</v>
      </c>
      <c r="AW468" s="199"/>
      <c r="AX468" s="200">
        <v>0.255</v>
      </c>
      <c r="AY468" s="370">
        <v>0.045</v>
      </c>
      <c r="AZ468" s="202">
        <v>0.315</v>
      </c>
      <c r="BA468" s="203">
        <v>0.2875</v>
      </c>
      <c r="BB468" s="203">
        <v>0.38</v>
      </c>
      <c r="BC468" s="202">
        <v>0.38</v>
      </c>
      <c r="BD468" s="202">
        <v>0.37</v>
      </c>
      <c r="BE468" s="203">
        <v>0.34</v>
      </c>
      <c r="BF468" s="203">
        <v>0.34</v>
      </c>
      <c r="BG468" s="202">
        <v>0.34</v>
      </c>
      <c r="BH468" s="202">
        <v>0.3</v>
      </c>
      <c r="BI468" s="204">
        <v>0.2225</v>
      </c>
      <c r="BJ468" s="200">
        <v>7.905</v>
      </c>
      <c r="BK468" s="205">
        <v>13.63636363636365</v>
      </c>
      <c r="BL468" s="205">
        <v>15.78947368421053</v>
      </c>
      <c r="BM468" s="205">
        <v>18.75</v>
      </c>
      <c r="BN468" s="205">
        <v>16.36363636363636</v>
      </c>
      <c r="BO468" s="205">
        <v>10</v>
      </c>
      <c r="BP468" s="205">
        <v>96.07843137254901</v>
      </c>
      <c r="BQ468" s="206">
        <v>466.6666666666667</v>
      </c>
      <c r="BR468" s="207">
        <v>0</v>
      </c>
      <c r="BS468" s="207">
        <v>9.565217391304358</v>
      </c>
      <c r="BT468" s="207">
        <v>0</v>
      </c>
      <c r="BU468" s="207">
        <v>0</v>
      </c>
      <c r="BV468" s="207">
        <v>2.702702702702697</v>
      </c>
      <c r="BW468" s="207">
        <v>8.823529411764696</v>
      </c>
      <c r="BX468" s="207">
        <v>0</v>
      </c>
      <c r="BY468" s="207">
        <v>0</v>
      </c>
      <c r="BZ468" s="207">
        <v>13.33333333333335</v>
      </c>
      <c r="CA468" s="208">
        <v>34.8314606741573</v>
      </c>
      <c r="CB468" s="205">
        <v>41.56122442568756</v>
      </c>
      <c r="CC468" s="205">
        <v>108.5645352773318</v>
      </c>
      <c r="CD468" t="s" s="110">
        <v>302</v>
      </c>
      <c r="CE468" s="209">
        <v>7.039763727706172</v>
      </c>
      <c r="CF468" s="209">
        <v>16.88633412481808</v>
      </c>
      <c r="CG468" s="205">
        <v>83.11978339350181</v>
      </c>
      <c r="CH468" s="315">
        <v>1.095</v>
      </c>
      <c r="CI468" s="211">
        <v>1.2045</v>
      </c>
      <c r="CJ468" s="212">
        <v>1.32495</v>
      </c>
      <c r="CK468" s="212">
        <v>1.457445000000001</v>
      </c>
      <c r="CL468" s="210">
        <v>1.603189500000001</v>
      </c>
      <c r="CM468" s="211">
        <v>6.685084500000002</v>
      </c>
      <c r="CN468" s="208">
        <v>12.25496700274978</v>
      </c>
      <c r="CO468" s="213">
        <v>1.49</v>
      </c>
      <c r="CP468" s="214">
        <v>48.4</v>
      </c>
      <c r="CQ468" s="215">
        <v>-2.2</v>
      </c>
      <c r="CR468" s="214">
        <v>5.3</v>
      </c>
      <c r="CS468" s="215">
        <v>18.1</v>
      </c>
    </row>
    <row r="469" ht="11.25" customHeight="1">
      <c r="A469" t="s" s="116">
        <v>1700</v>
      </c>
      <c r="B469" t="s" s="116">
        <v>1701</v>
      </c>
      <c r="C469" t="s" s="227">
        <v>146</v>
      </c>
      <c r="D469" s="218">
        <v>9</v>
      </c>
      <c r="E469" s="85">
        <v>337</v>
      </c>
      <c r="F469" t="s" s="220">
        <v>129</v>
      </c>
      <c r="G469" t="s" s="221">
        <v>129</v>
      </c>
      <c r="H469" s="493">
        <v>8.25</v>
      </c>
      <c r="I469" s="223">
        <v>7.272727272727272</v>
      </c>
      <c r="J469" s="224">
        <v>0.14</v>
      </c>
      <c r="K469" s="224">
        <v>0.15</v>
      </c>
      <c r="L469" s="223">
        <v>7.14285714285714</v>
      </c>
      <c r="M469" s="323">
        <v>42733</v>
      </c>
      <c r="N469" s="323">
        <v>42738</v>
      </c>
      <c r="O469" s="323">
        <v>42752</v>
      </c>
      <c r="P469" t="s" s="227">
        <v>268</v>
      </c>
      <c r="Q469" t="s" s="227">
        <v>583</v>
      </c>
      <c r="R469" s="225">
        <v>0.6</v>
      </c>
      <c r="S469" t="s" s="400">
        <v>143</v>
      </c>
      <c r="T469" t="s" s="361">
        <v>143</v>
      </c>
      <c r="U469" t="s" s="265">
        <v>143</v>
      </c>
      <c r="V469" s="230">
        <v>12</v>
      </c>
      <c r="W469" s="222">
        <v>-0.52</v>
      </c>
      <c r="X469" t="s" s="399">
        <v>143</v>
      </c>
      <c r="Y469" s="231">
        <v>0.24</v>
      </c>
      <c r="Z469" s="232">
        <v>0.6899999999999999</v>
      </c>
      <c r="AA469" s="233">
        <v>-4.1</v>
      </c>
      <c r="AB469" s="234">
        <v>-83.5</v>
      </c>
      <c r="AC469" s="261">
        <v>174.37</v>
      </c>
      <c r="AD469" s="236">
        <v>-13.1</v>
      </c>
      <c r="AE469" s="236">
        <v>12</v>
      </c>
      <c r="AF469" s="237">
        <v>6</v>
      </c>
      <c r="AG469" s="238">
        <v>706</v>
      </c>
      <c r="AH469" s="239">
        <v>0.9</v>
      </c>
      <c r="AI469" s="240">
        <v>0.25</v>
      </c>
      <c r="AJ469" t="s" s="265">
        <v>143</v>
      </c>
      <c r="AK469" t="s" s="265">
        <v>143</v>
      </c>
      <c r="AL469" s="243">
        <v>7.692307692307709</v>
      </c>
      <c r="AM469" s="243">
        <v>15.86755482954834</v>
      </c>
      <c r="AN469" s="243">
        <v>14.06647108217831</v>
      </c>
      <c r="AO469" t="s" s="265">
        <v>143</v>
      </c>
      <c r="AP469" s="241">
        <v>0.5600000000000001</v>
      </c>
      <c r="AQ469" s="241">
        <v>0.52</v>
      </c>
      <c r="AR469" s="241">
        <v>0.44</v>
      </c>
      <c r="AS469" s="241">
        <v>0.36</v>
      </c>
      <c r="AT469" s="245"/>
      <c r="AU469" s="241">
        <v>0.32</v>
      </c>
      <c r="AV469" s="241">
        <v>0.29</v>
      </c>
      <c r="AW469" s="245"/>
      <c r="AX469" s="246">
        <v>0.26</v>
      </c>
      <c r="AY469" s="247">
        <v>0.24</v>
      </c>
      <c r="AZ469" s="248">
        <v>0.1</v>
      </c>
      <c r="BA469" s="317">
        <v>0</v>
      </c>
      <c r="BB469" s="317">
        <v>0</v>
      </c>
      <c r="BC469" s="317">
        <v>0</v>
      </c>
      <c r="BD469" s="317">
        <v>0</v>
      </c>
      <c r="BE469" s="317">
        <v>0</v>
      </c>
      <c r="BF469" s="317">
        <v>0</v>
      </c>
      <c r="BG469" s="317">
        <v>0</v>
      </c>
      <c r="BH469" s="317">
        <v>0</v>
      </c>
      <c r="BI469" s="401">
        <v>0</v>
      </c>
      <c r="BJ469" s="246">
        <v>3.09</v>
      </c>
      <c r="BK469" s="250">
        <v>7.692307692307709</v>
      </c>
      <c r="BL469" s="250">
        <v>18.18181818181819</v>
      </c>
      <c r="BM469" s="250">
        <v>22.22222222222223</v>
      </c>
      <c r="BN469" s="250">
        <v>12.5</v>
      </c>
      <c r="BO469" s="250">
        <v>10.34482758620692</v>
      </c>
      <c r="BP469" s="250">
        <v>11.53846153846152</v>
      </c>
      <c r="BQ469" s="251">
        <v>8.333333333333348</v>
      </c>
      <c r="BR469" s="252">
        <v>140</v>
      </c>
      <c r="BS469" s="252">
        <v>0</v>
      </c>
      <c r="BT469" s="252">
        <v>0</v>
      </c>
      <c r="BU469" s="252">
        <v>0</v>
      </c>
      <c r="BV469" s="252">
        <v>0</v>
      </c>
      <c r="BW469" s="252">
        <v>0</v>
      </c>
      <c r="BX469" s="252">
        <v>0</v>
      </c>
      <c r="BY469" s="252">
        <v>0</v>
      </c>
      <c r="BZ469" s="252">
        <v>0</v>
      </c>
      <c r="CA469" s="253">
        <v>0</v>
      </c>
      <c r="CB469" s="250">
        <v>13.57723356202058</v>
      </c>
      <c r="CC469" s="250">
        <v>32.37248437382554</v>
      </c>
      <c r="CD469" t="s" s="116">
        <v>132</v>
      </c>
      <c r="CE469" t="s" s="402">
        <v>143</v>
      </c>
      <c r="CF469" s="254">
        <v>21.33919835490558</v>
      </c>
      <c r="CG469" s="250">
        <v>49.61758241758243</v>
      </c>
      <c r="CH469" s="255">
        <v>0.5656000000000001</v>
      </c>
      <c r="CI469" s="256">
        <v>0.6221600000000002</v>
      </c>
      <c r="CJ469" s="257">
        <v>0.6843760000000002</v>
      </c>
      <c r="CK469" s="257">
        <v>0.7528136000000003</v>
      </c>
      <c r="CL469" s="258">
        <v>0.8280949600000004</v>
      </c>
      <c r="CM469" s="256">
        <v>3.453044560000001</v>
      </c>
      <c r="CN469" s="253">
        <v>41.85508557575759</v>
      </c>
      <c r="CO469" s="259">
        <v>1.29</v>
      </c>
      <c r="CP469" s="260">
        <v>32</v>
      </c>
      <c r="CQ469" s="261">
        <v>-56.5</v>
      </c>
      <c r="CR469" s="260">
        <v>5.2</v>
      </c>
      <c r="CS469" s="261">
        <v>-29.3</v>
      </c>
    </row>
    <row r="470" ht="11.25" customHeight="1">
      <c r="A470" t="s" s="116">
        <v>1702</v>
      </c>
      <c r="B470" t="s" s="116">
        <v>1703</v>
      </c>
      <c r="C470" t="s" s="227">
        <v>1472</v>
      </c>
      <c r="D470" s="218">
        <v>7</v>
      </c>
      <c r="E470" s="85">
        <v>564</v>
      </c>
      <c r="F470" t="s" s="220">
        <v>129</v>
      </c>
      <c r="G470" t="s" s="221">
        <v>129</v>
      </c>
      <c r="H470" s="493">
        <v>40.17</v>
      </c>
      <c r="I470" s="223">
        <v>5.675877520537715</v>
      </c>
      <c r="J470" s="224">
        <v>0.185</v>
      </c>
      <c r="K470" s="224">
        <v>0.19</v>
      </c>
      <c r="L470" s="223">
        <v>2.702702702702697</v>
      </c>
      <c r="M470" s="226">
        <v>42998</v>
      </c>
      <c r="N470" s="226">
        <v>42999</v>
      </c>
      <c r="O470" s="226">
        <v>43024</v>
      </c>
      <c r="P470" t="s" s="227">
        <v>1250</v>
      </c>
      <c r="Q470" t="s" s="669">
        <v>1704</v>
      </c>
      <c r="R470" s="225">
        <v>2.28</v>
      </c>
      <c r="S470" s="228">
        <v>75</v>
      </c>
      <c r="T470" s="229">
        <v>1.666810468693236</v>
      </c>
      <c r="U470" s="223">
        <v>13.21381578947368</v>
      </c>
      <c r="V470" s="230">
        <v>12</v>
      </c>
      <c r="W470" s="222">
        <v>3.04</v>
      </c>
      <c r="X470" s="222">
        <v>1.89</v>
      </c>
      <c r="Y470" s="231">
        <v>11.81</v>
      </c>
      <c r="Z470" s="232">
        <v>1.76</v>
      </c>
      <c r="AA470" s="233">
        <v>13.6</v>
      </c>
      <c r="AB470" s="234">
        <v>25.4</v>
      </c>
      <c r="AC470" s="235">
        <v>1.91</v>
      </c>
      <c r="AD470" s="236">
        <v>-0.6</v>
      </c>
      <c r="AE470" s="236">
        <v>7</v>
      </c>
      <c r="AF470" s="237">
        <v>8</v>
      </c>
      <c r="AG470" s="238">
        <v>2263</v>
      </c>
      <c r="AH470" s="239">
        <v>5.3</v>
      </c>
      <c r="AI470" s="240">
        <v>0.64</v>
      </c>
      <c r="AJ470" t="s" s="265">
        <v>143</v>
      </c>
      <c r="AK470" t="s" s="265">
        <v>143</v>
      </c>
      <c r="AL470" s="243">
        <v>3.571428571428559</v>
      </c>
      <c r="AM470" s="243">
        <v>5.353452517564183</v>
      </c>
      <c r="AN470" s="243">
        <v>6.872737200941192</v>
      </c>
      <c r="AO470" t="s" s="265">
        <v>143</v>
      </c>
      <c r="AP470" s="241">
        <v>2.175</v>
      </c>
      <c r="AQ470" s="241">
        <v>2.1</v>
      </c>
      <c r="AR470" s="241">
        <v>1.995</v>
      </c>
      <c r="AS470" s="241">
        <v>1.86</v>
      </c>
      <c r="AT470" s="245"/>
      <c r="AU470" s="241">
        <v>1.71</v>
      </c>
      <c r="AV470" s="241">
        <v>1.56</v>
      </c>
      <c r="AW470" s="245"/>
      <c r="AX470" s="583">
        <v>1.5</v>
      </c>
      <c r="AY470" s="247">
        <v>1.5</v>
      </c>
      <c r="AZ470" s="248">
        <v>1.425</v>
      </c>
      <c r="BA470" s="248">
        <v>0.33</v>
      </c>
      <c r="BB470" s="317">
        <v>0</v>
      </c>
      <c r="BC470" s="317">
        <v>0</v>
      </c>
      <c r="BD470" s="317">
        <v>0</v>
      </c>
      <c r="BE470" s="317">
        <v>0</v>
      </c>
      <c r="BF470" s="317">
        <v>0</v>
      </c>
      <c r="BG470" s="317">
        <v>0</v>
      </c>
      <c r="BH470" s="317">
        <v>0</v>
      </c>
      <c r="BI470" s="401">
        <v>0</v>
      </c>
      <c r="BJ470" s="246">
        <v>16.155</v>
      </c>
      <c r="BK470" s="250">
        <v>3.571428571428559</v>
      </c>
      <c r="BL470" s="250">
        <v>5.263157894736836</v>
      </c>
      <c r="BM470" s="250">
        <v>7.258064516129026</v>
      </c>
      <c r="BN470" s="250">
        <v>8.771929824561408</v>
      </c>
      <c r="BO470" s="250">
        <v>9.615384615384603</v>
      </c>
      <c r="BP470" s="250">
        <v>4</v>
      </c>
      <c r="BQ470" s="251">
        <v>0</v>
      </c>
      <c r="BR470" s="252">
        <v>5.263157894736836</v>
      </c>
      <c r="BS470" s="252">
        <v>331.8181818181818</v>
      </c>
      <c r="BT470" s="252">
        <v>0</v>
      </c>
      <c r="BU470" s="252">
        <v>0</v>
      </c>
      <c r="BV470" s="252">
        <v>0</v>
      </c>
      <c r="BW470" s="252">
        <v>0</v>
      </c>
      <c r="BX470" s="252">
        <v>0</v>
      </c>
      <c r="BY470" s="252">
        <v>0</v>
      </c>
      <c r="BZ470" s="252">
        <v>0</v>
      </c>
      <c r="CA470" s="253">
        <v>0</v>
      </c>
      <c r="CB470" s="250">
        <v>22.09184147853877</v>
      </c>
      <c r="CC470" s="250">
        <v>77.5024491473978</v>
      </c>
      <c r="CD470" t="s" s="116">
        <v>132</v>
      </c>
      <c r="CE470" s="254">
        <v>-0.6652010679947775</v>
      </c>
      <c r="CF470" s="254">
        <v>12.54861472147891</v>
      </c>
      <c r="CG470" s="250">
        <v>48.09377891737093</v>
      </c>
      <c r="CH470" s="255">
        <v>2.3925</v>
      </c>
      <c r="CI470" s="256">
        <v>2.43819675</v>
      </c>
      <c r="CJ470" s="257">
        <v>2.6088705225</v>
      </c>
      <c r="CK470" s="257">
        <v>2.791491459075</v>
      </c>
      <c r="CL470" s="258">
        <v>2.986895861210251</v>
      </c>
      <c r="CM470" s="256">
        <v>13.21795459278525</v>
      </c>
      <c r="CN470" s="253">
        <v>32.90504006170089</v>
      </c>
      <c r="CO470" s="259">
        <v>1.04</v>
      </c>
      <c r="CP470" s="260">
        <v>26.9</v>
      </c>
      <c r="CQ470" s="261">
        <v>-1.2</v>
      </c>
      <c r="CR470" s="260">
        <v>1</v>
      </c>
      <c r="CS470" s="261">
        <v>4.4</v>
      </c>
    </row>
    <row r="471" ht="11.25" customHeight="1">
      <c r="A471" t="s" s="227">
        <v>1705</v>
      </c>
      <c r="B471" t="s" s="116">
        <v>1706</v>
      </c>
      <c r="C471" t="s" s="227">
        <v>128</v>
      </c>
      <c r="D471" s="218">
        <v>6</v>
      </c>
      <c r="E471" s="85">
        <v>655</v>
      </c>
      <c r="F471" t="s" s="220">
        <v>55</v>
      </c>
      <c r="G471" t="s" s="221">
        <v>55</v>
      </c>
      <c r="H471" s="493">
        <v>37.69</v>
      </c>
      <c r="I471" s="223">
        <v>1.804192093393473</v>
      </c>
      <c r="J471" s="224">
        <v>0.16</v>
      </c>
      <c r="K471" s="224">
        <v>0.17</v>
      </c>
      <c r="L471" s="223">
        <v>6.25</v>
      </c>
      <c r="M471" s="226">
        <v>42887</v>
      </c>
      <c r="N471" s="226">
        <v>42891</v>
      </c>
      <c r="O471" s="226">
        <v>42901</v>
      </c>
      <c r="P471" t="s" s="227">
        <v>182</v>
      </c>
      <c r="Q471" t="s" s="353">
        <v>1707</v>
      </c>
      <c r="R471" s="225">
        <v>0.68</v>
      </c>
      <c r="S471" s="228">
        <v>38.20224719101124</v>
      </c>
      <c r="T471" s="229">
        <v>31.23127653145383</v>
      </c>
      <c r="U471" s="223">
        <v>21.17415730337078</v>
      </c>
      <c r="V471" s="230">
        <v>12</v>
      </c>
      <c r="W471" s="222">
        <v>1.78</v>
      </c>
      <c r="X471" s="222">
        <v>2.65</v>
      </c>
      <c r="Y471" s="231">
        <v>6.33</v>
      </c>
      <c r="Z471" s="232">
        <v>1.83</v>
      </c>
      <c r="AA471" s="233">
        <v>8.800000000000001</v>
      </c>
      <c r="AB471" s="234">
        <v>-0.4</v>
      </c>
      <c r="AC471" s="235">
        <v>16.2</v>
      </c>
      <c r="AD471" s="236">
        <v>9.800000000000001</v>
      </c>
      <c r="AE471" s="236">
        <v>8</v>
      </c>
      <c r="AF471" s="237">
        <v>4</v>
      </c>
      <c r="AG471" s="238">
        <v>956</v>
      </c>
      <c r="AH471" s="239">
        <v>0.7</v>
      </c>
      <c r="AI471" s="240">
        <v>0.09</v>
      </c>
      <c r="AJ471" s="241">
        <v>7.392483162891049</v>
      </c>
      <c r="AK471" s="618">
        <v>50.19341761705765</v>
      </c>
      <c r="AL471" s="243">
        <v>12.96296296296295</v>
      </c>
      <c r="AM471" s="243">
        <v>29.63549626114359</v>
      </c>
      <c r="AN471" s="243">
        <v>72.44633499633228</v>
      </c>
      <c r="AO471" s="244">
        <v>1.443343339340819</v>
      </c>
      <c r="AP471" s="241">
        <v>0.61</v>
      </c>
      <c r="AQ471" s="241">
        <v>0.54</v>
      </c>
      <c r="AR471" s="241">
        <v>0.42</v>
      </c>
      <c r="AS471" s="241">
        <v>0.28</v>
      </c>
      <c r="AT471" s="245"/>
      <c r="AU471" s="241">
        <v>0.08</v>
      </c>
      <c r="AV471" s="321">
        <v>0.04</v>
      </c>
      <c r="AW471" s="245"/>
      <c r="AX471" s="583">
        <v>0.04</v>
      </c>
      <c r="AY471" s="394">
        <v>0.255</v>
      </c>
      <c r="AZ471" s="248">
        <v>0.575</v>
      </c>
      <c r="BA471" s="248">
        <v>0.555</v>
      </c>
      <c r="BB471" s="248">
        <v>0.52856</v>
      </c>
      <c r="BC471" s="248">
        <v>0.49524</v>
      </c>
      <c r="BD471" s="248">
        <v>0.45351</v>
      </c>
      <c r="BE471" s="248">
        <v>0.41464</v>
      </c>
      <c r="BF471" s="248">
        <v>0.37844</v>
      </c>
      <c r="BG471" s="248">
        <v>0.34737</v>
      </c>
      <c r="BH471" s="248">
        <v>0.32584</v>
      </c>
      <c r="BI471" s="249">
        <v>0.3184</v>
      </c>
      <c r="BJ471" s="246">
        <v>6.657</v>
      </c>
      <c r="BK471" s="250">
        <v>12.96296296296295</v>
      </c>
      <c r="BL471" s="250">
        <v>28.57142857142858</v>
      </c>
      <c r="BM471" s="250">
        <v>50</v>
      </c>
      <c r="BN471" s="250">
        <v>250</v>
      </c>
      <c r="BO471" s="250">
        <v>100</v>
      </c>
      <c r="BP471" s="250">
        <v>0</v>
      </c>
      <c r="BQ471" s="251">
        <v>0</v>
      </c>
      <c r="BR471" s="252">
        <v>0</v>
      </c>
      <c r="BS471" s="252">
        <v>3.603603603603589</v>
      </c>
      <c r="BT471" s="252">
        <v>5.002270319358271</v>
      </c>
      <c r="BU471" s="252">
        <v>6.728051045957528</v>
      </c>
      <c r="BV471" s="252">
        <v>9.201561156314098</v>
      </c>
      <c r="BW471" s="252">
        <v>9.374397067335515</v>
      </c>
      <c r="BX471" s="252">
        <v>9.565585033294589</v>
      </c>
      <c r="BY471" s="252">
        <v>8.944353283242656</v>
      </c>
      <c r="BZ471" s="252">
        <v>6.60753744168916</v>
      </c>
      <c r="CA471" s="253">
        <v>2.336683417085417</v>
      </c>
      <c r="CB471" s="250">
        <v>29.58226081778073</v>
      </c>
      <c r="CC471" s="250">
        <v>60.18791025867477</v>
      </c>
      <c r="CD471" t="s" s="116">
        <v>132</v>
      </c>
      <c r="CE471" s="254">
        <v>53.07636978635497</v>
      </c>
      <c r="CF471" s="254">
        <v>74.25052708972575</v>
      </c>
      <c r="CG471" s="250">
        <v>60.87903122023221</v>
      </c>
      <c r="CH471" s="255">
        <v>0.6161</v>
      </c>
      <c r="CI471" s="256">
        <v>0.67771</v>
      </c>
      <c r="CJ471" s="257">
        <v>0.7319268000000001</v>
      </c>
      <c r="CK471" s="257">
        <v>0.7904809440000001</v>
      </c>
      <c r="CL471" s="258">
        <v>0.8537194195200002</v>
      </c>
      <c r="CM471" s="256">
        <v>3.669937163520</v>
      </c>
      <c r="CN471" s="253">
        <v>9.737164137755373</v>
      </c>
      <c r="CO471" s="259">
        <v>0.93</v>
      </c>
      <c r="CP471" s="260">
        <v>58.1</v>
      </c>
      <c r="CQ471" s="261">
        <v>-3.2</v>
      </c>
      <c r="CR471" s="260">
        <v>7.8</v>
      </c>
      <c r="CS471" s="261">
        <v>11.5</v>
      </c>
    </row>
    <row r="472" ht="11.25" customHeight="1">
      <c r="A472" t="s" s="146">
        <v>1708</v>
      </c>
      <c r="B472" t="s" s="146">
        <v>1709</v>
      </c>
      <c r="C472" t="s" s="273">
        <v>128</v>
      </c>
      <c r="D472" s="267">
        <v>8</v>
      </c>
      <c r="E472" s="85">
        <v>352</v>
      </c>
      <c r="F472" t="s" s="151">
        <v>129</v>
      </c>
      <c r="G472" t="s" s="152">
        <v>129</v>
      </c>
      <c r="H472" s="516">
        <v>29.1</v>
      </c>
      <c r="I472" s="269">
        <v>3.436426116838488</v>
      </c>
      <c r="J472" s="270">
        <v>0.225</v>
      </c>
      <c r="K472" s="270">
        <v>0.25</v>
      </c>
      <c r="L472" s="269">
        <v>11.11111111111112</v>
      </c>
      <c r="M472" s="380">
        <v>42734</v>
      </c>
      <c r="N472" s="380">
        <v>42739</v>
      </c>
      <c r="O472" s="380">
        <v>42746</v>
      </c>
      <c r="P472" t="s" s="273">
        <v>783</v>
      </c>
      <c r="Q472" s="508"/>
      <c r="R472" s="271">
        <v>1</v>
      </c>
      <c r="S472" s="275">
        <v>53.19148936170212</v>
      </c>
      <c r="T472" s="276">
        <v>2.258190814489214</v>
      </c>
      <c r="U472" s="269">
        <v>15.47872340425532</v>
      </c>
      <c r="V472" s="277">
        <v>12</v>
      </c>
      <c r="W472" s="517">
        <v>1.88</v>
      </c>
      <c r="X472" t="s" s="518">
        <v>143</v>
      </c>
      <c r="Y472" s="519">
        <v>5.62</v>
      </c>
      <c r="Z472" s="520">
        <v>1.52</v>
      </c>
      <c r="AA472" t="s" s="521">
        <v>143</v>
      </c>
      <c r="AB472" t="s" s="522">
        <v>143</v>
      </c>
      <c r="AC472" t="s" s="521">
        <v>143</v>
      </c>
      <c r="AD472" t="s" s="518">
        <v>143</v>
      </c>
      <c r="AE472" t="s" s="518">
        <v>143</v>
      </c>
      <c r="AF472" s="284">
        <v>0</v>
      </c>
      <c r="AG472" s="556">
        <v>175</v>
      </c>
      <c r="AH472" t="s" s="518">
        <v>143</v>
      </c>
      <c r="AI472" t="s" s="518">
        <v>143</v>
      </c>
      <c r="AJ472" t="s" s="368">
        <v>143</v>
      </c>
      <c r="AK472" s="289">
        <v>1.456601277996811</v>
      </c>
      <c r="AL472" s="290">
        <v>12.5</v>
      </c>
      <c r="AM472" s="290">
        <v>14.47142425533319</v>
      </c>
      <c r="AN472" s="290">
        <v>17.60790225246735</v>
      </c>
      <c r="AO472" s="291">
        <v>12.08834738678974</v>
      </c>
      <c r="AP472" s="288">
        <v>0.9</v>
      </c>
      <c r="AQ472" s="288">
        <v>0.8</v>
      </c>
      <c r="AR472" s="288">
        <v>0.7</v>
      </c>
      <c r="AS472" s="288">
        <v>0.6</v>
      </c>
      <c r="AT472" s="292"/>
      <c r="AU472" s="288">
        <v>0.5</v>
      </c>
      <c r="AV472" s="288">
        <v>0.4</v>
      </c>
      <c r="AW472" s="292"/>
      <c r="AX472" s="293">
        <v>0.36</v>
      </c>
      <c r="AY472" s="403">
        <v>0.32</v>
      </c>
      <c r="AZ472" s="426">
        <v>0.32</v>
      </c>
      <c r="BA472" s="295">
        <v>0.32</v>
      </c>
      <c r="BB472" s="295">
        <v>0.2875</v>
      </c>
      <c r="BC472" s="295">
        <v>0.2375</v>
      </c>
      <c r="BD472" s="295">
        <v>0.05</v>
      </c>
      <c r="BE472" s="426">
        <v>0</v>
      </c>
      <c r="BF472" s="426">
        <v>0</v>
      </c>
      <c r="BG472" s="426">
        <v>0</v>
      </c>
      <c r="BH472" s="426">
        <v>0</v>
      </c>
      <c r="BI472" s="494">
        <v>0</v>
      </c>
      <c r="BJ472" s="293">
        <v>5.795</v>
      </c>
      <c r="BK472" s="297">
        <v>12.5</v>
      </c>
      <c r="BL472" s="297">
        <v>14.2857142857143</v>
      </c>
      <c r="BM472" s="297">
        <v>16.66666666666667</v>
      </c>
      <c r="BN472" s="297">
        <v>20</v>
      </c>
      <c r="BO472" s="297">
        <v>25</v>
      </c>
      <c r="BP472" s="297">
        <v>11.11111111111112</v>
      </c>
      <c r="BQ472" s="298">
        <v>12.5</v>
      </c>
      <c r="BR472" s="299">
        <v>0</v>
      </c>
      <c r="BS472" s="299">
        <v>0</v>
      </c>
      <c r="BT472" s="299">
        <v>11.30434782608696</v>
      </c>
      <c r="BU472" s="299">
        <v>21.05263157894737</v>
      </c>
      <c r="BV472" s="299">
        <v>375</v>
      </c>
      <c r="BW472" s="299">
        <v>0</v>
      </c>
      <c r="BX472" s="299">
        <v>0</v>
      </c>
      <c r="BY472" s="299">
        <v>0</v>
      </c>
      <c r="BZ472" s="299">
        <v>0</v>
      </c>
      <c r="CA472" s="300">
        <v>0</v>
      </c>
      <c r="CB472" s="297">
        <v>30.55414538050155</v>
      </c>
      <c r="CC472" s="297">
        <v>86.5238386661252</v>
      </c>
      <c r="CD472" t="s" s="146">
        <v>132</v>
      </c>
      <c r="CE472" s="301">
        <v>5.56560496505052</v>
      </c>
      <c r="CF472" s="301">
        <v>21.04432836930584</v>
      </c>
      <c r="CG472" s="297">
        <v>53.89297872340425</v>
      </c>
      <c r="CH472" s="302">
        <v>0.927</v>
      </c>
      <c r="CI472" s="303">
        <v>0.95481</v>
      </c>
      <c r="CJ472" s="304">
        <v>0.9834543000000001</v>
      </c>
      <c r="CK472" s="304">
        <v>1.012957929</v>
      </c>
      <c r="CL472" s="305">
        <v>1.043346666870</v>
      </c>
      <c r="CM472" s="303">
        <v>4.921568895870001</v>
      </c>
      <c r="CN472" s="300">
        <v>16.91260788958763</v>
      </c>
      <c r="CO472" t="s" s="518">
        <v>143</v>
      </c>
      <c r="CP472" t="s" s="670">
        <v>143</v>
      </c>
      <c r="CQ472" s="526">
        <v>-0.7</v>
      </c>
      <c r="CR472" s="525">
        <v>1.7</v>
      </c>
      <c r="CS472" s="526">
        <v>6.7</v>
      </c>
    </row>
    <row r="473" ht="11.25" customHeight="1">
      <c r="A473" t="s" s="173">
        <v>1710</v>
      </c>
      <c r="B473" t="s" s="110">
        <v>1711</v>
      </c>
      <c r="C473" t="s" s="173">
        <v>265</v>
      </c>
      <c r="D473" s="174">
        <v>6</v>
      </c>
      <c r="E473" s="85">
        <v>701</v>
      </c>
      <c r="F473" t="s" s="118">
        <v>129</v>
      </c>
      <c r="G473" t="s" s="113">
        <v>129</v>
      </c>
      <c r="H473" s="495">
        <v>6.05</v>
      </c>
      <c r="I473" s="177">
        <v>7.272727272727272</v>
      </c>
      <c r="J473" s="311">
        <v>0.1025</v>
      </c>
      <c r="K473" s="311">
        <v>0.11</v>
      </c>
      <c r="L473" s="177">
        <v>7.317073170731714</v>
      </c>
      <c r="M473" s="179">
        <v>43097</v>
      </c>
      <c r="N473" s="179">
        <v>43098</v>
      </c>
      <c r="O473" s="179">
        <v>43115</v>
      </c>
      <c r="P473" t="s" s="173">
        <v>603</v>
      </c>
      <c r="Q473" t="s" s="442">
        <v>1055</v>
      </c>
      <c r="R473" s="180">
        <v>0.44</v>
      </c>
      <c r="S473" s="181">
        <v>107.3170731707317</v>
      </c>
      <c r="T473" s="182">
        <v>18.4680899942405</v>
      </c>
      <c r="U473" s="177">
        <v>14.75609756097561</v>
      </c>
      <c r="V473" s="183">
        <v>12</v>
      </c>
      <c r="W473" s="176">
        <v>0.41</v>
      </c>
      <c r="X473" t="s" s="369">
        <v>143</v>
      </c>
      <c r="Y473" s="184">
        <v>8.800000000000001</v>
      </c>
      <c r="Z473" s="185">
        <v>2.14</v>
      </c>
      <c r="AA473" s="186">
        <v>12.8</v>
      </c>
      <c r="AB473" s="187">
        <v>13.1</v>
      </c>
      <c r="AC473" s="188">
        <v>9.300000000000001</v>
      </c>
      <c r="AD473" s="189">
        <v>39.6</v>
      </c>
      <c r="AE473" t="s" s="392">
        <v>143</v>
      </c>
      <c r="AF473" s="190">
        <v>1</v>
      </c>
      <c r="AG473" s="191">
        <v>48</v>
      </c>
      <c r="AH473" s="192">
        <v>31.6</v>
      </c>
      <c r="AI473" s="193">
        <v>0.8</v>
      </c>
      <c r="AJ473" t="s" s="338">
        <v>143</v>
      </c>
      <c r="AK473" t="s" s="338">
        <v>143</v>
      </c>
      <c r="AL473" s="196">
        <v>12.5</v>
      </c>
      <c r="AM473" s="671">
        <v>128.9428485106664</v>
      </c>
      <c r="AN473" t="s" s="338">
        <v>143</v>
      </c>
      <c r="AO473" t="s" s="338">
        <v>143</v>
      </c>
      <c r="AP473" s="194">
        <v>0.36</v>
      </c>
      <c r="AQ473" s="194">
        <v>0.32</v>
      </c>
      <c r="AR473" s="194">
        <v>0.17</v>
      </c>
      <c r="AS473" s="194">
        <v>0.03</v>
      </c>
      <c r="AT473" s="199"/>
      <c r="AU473" s="198">
        <v>0</v>
      </c>
      <c r="AV473" s="198">
        <v>0</v>
      </c>
      <c r="AW473" s="199"/>
      <c r="AX473" s="398">
        <v>0</v>
      </c>
      <c r="AY473" s="370">
        <v>0</v>
      </c>
      <c r="AZ473" s="203">
        <v>0</v>
      </c>
      <c r="BA473" s="203">
        <v>0</v>
      </c>
      <c r="BB473" s="203">
        <v>0</v>
      </c>
      <c r="BC473" s="202">
        <v>0.4</v>
      </c>
      <c r="BD473" s="202">
        <v>0.28</v>
      </c>
      <c r="BE473" s="202">
        <v>0.25</v>
      </c>
      <c r="BF473" s="203">
        <v>0</v>
      </c>
      <c r="BG473" s="203">
        <v>0</v>
      </c>
      <c r="BH473" s="203">
        <v>0</v>
      </c>
      <c r="BI473" s="204">
        <v>0</v>
      </c>
      <c r="BJ473" s="200">
        <v>1.81</v>
      </c>
      <c r="BK473" s="205">
        <v>12.5</v>
      </c>
      <c r="BL473" s="205">
        <v>88.23529411764706</v>
      </c>
      <c r="BM473" s="205">
        <v>466.6666666666667</v>
      </c>
      <c r="BN473" s="205">
        <v>0</v>
      </c>
      <c r="BO473" s="205">
        <v>0</v>
      </c>
      <c r="BP473" s="205">
        <v>0</v>
      </c>
      <c r="BQ473" s="206">
        <v>0</v>
      </c>
      <c r="BR473" s="207">
        <v>0</v>
      </c>
      <c r="BS473" s="207">
        <v>0</v>
      </c>
      <c r="BT473" s="207">
        <v>0</v>
      </c>
      <c r="BU473" s="207">
        <v>0</v>
      </c>
      <c r="BV473" s="207">
        <v>42.85714285714286</v>
      </c>
      <c r="BW473" s="207">
        <v>12</v>
      </c>
      <c r="BX473" s="207">
        <v>0</v>
      </c>
      <c r="BY473" s="207">
        <v>0</v>
      </c>
      <c r="BZ473" s="207">
        <v>0</v>
      </c>
      <c r="CA473" s="208">
        <v>0</v>
      </c>
      <c r="CB473" s="205">
        <v>36.60347668479157</v>
      </c>
      <c r="CC473" s="205">
        <v>109.7921520305912</v>
      </c>
      <c r="CD473" t="s" s="110">
        <v>132</v>
      </c>
      <c r="CE473" t="s" s="552">
        <v>143</v>
      </c>
      <c r="CF473" t="s" s="552">
        <v>143</v>
      </c>
      <c r="CG473" s="205">
        <v>43.3829268292683</v>
      </c>
      <c r="CH473" s="315">
        <v>0.396</v>
      </c>
      <c r="CI473" s="211">
        <v>0.432828</v>
      </c>
      <c r="CJ473" s="212">
        <v>0.44581284</v>
      </c>
      <c r="CK473" s="212">
        <v>0.4591872252</v>
      </c>
      <c r="CL473" s="210">
        <v>0.472962841956</v>
      </c>
      <c r="CM473" s="211">
        <v>2.206790907156</v>
      </c>
      <c r="CN473" s="208">
        <v>36.47588276290909</v>
      </c>
      <c r="CO473" s="213">
        <v>0.74</v>
      </c>
      <c r="CP473" s="214">
        <v>30.1</v>
      </c>
      <c r="CQ473" s="215">
        <v>-20.9</v>
      </c>
      <c r="CR473" s="214">
        <v>3.9</v>
      </c>
      <c r="CS473" s="215">
        <v>4.8</v>
      </c>
    </row>
    <row r="474" ht="11.25" customHeight="1">
      <c r="A474" t="s" s="227">
        <v>1712</v>
      </c>
      <c r="B474" t="s" s="116">
        <v>1713</v>
      </c>
      <c r="C474" t="s" s="227">
        <v>1714</v>
      </c>
      <c r="D474" s="218">
        <v>7</v>
      </c>
      <c r="E474" s="85">
        <v>521</v>
      </c>
      <c r="F474" t="s" s="220">
        <v>129</v>
      </c>
      <c r="G474" t="s" s="221">
        <v>129</v>
      </c>
      <c r="H474" s="493">
        <v>123.28</v>
      </c>
      <c r="I474" s="223">
        <v>1.508760545100584</v>
      </c>
      <c r="J474" s="224">
        <v>0.86</v>
      </c>
      <c r="K474" s="224">
        <v>0.93</v>
      </c>
      <c r="L474" s="223">
        <v>8.139534883720945</v>
      </c>
      <c r="M474" s="226">
        <v>42885</v>
      </c>
      <c r="N474" s="226">
        <v>42887</v>
      </c>
      <c r="O474" s="226">
        <v>42901</v>
      </c>
      <c r="P474" t="s" s="227">
        <v>1612</v>
      </c>
      <c r="Q474" t="s" s="227">
        <v>280</v>
      </c>
      <c r="R474" s="225">
        <v>1.86</v>
      </c>
      <c r="S474" s="228">
        <v>27.71982116244411</v>
      </c>
      <c r="T474" s="229">
        <v>64.40226272994832</v>
      </c>
      <c r="U474" s="223">
        <v>18.3725782414307</v>
      </c>
      <c r="V474" s="230">
        <v>12</v>
      </c>
      <c r="W474" s="222">
        <v>6.71</v>
      </c>
      <c r="X474" s="222">
        <v>1.86</v>
      </c>
      <c r="Y474" s="231">
        <v>0.41</v>
      </c>
      <c r="Z474" s="232">
        <v>3.31</v>
      </c>
      <c r="AA474" s="233">
        <v>18.4</v>
      </c>
      <c r="AB474" s="396">
        <v>16.2</v>
      </c>
      <c r="AC474" s="235">
        <v>10.9</v>
      </c>
      <c r="AD474" s="236">
        <v>15.6</v>
      </c>
      <c r="AE474" s="236">
        <v>9.880000000000001</v>
      </c>
      <c r="AF474" s="237">
        <v>16</v>
      </c>
      <c r="AG474" s="238">
        <v>8309</v>
      </c>
      <c r="AH474" s="239">
        <v>0.1</v>
      </c>
      <c r="AI474" s="240">
        <v>0.35</v>
      </c>
      <c r="AJ474" s="241">
        <v>1.007610240536233</v>
      </c>
      <c r="AK474" s="242">
        <v>1.442285034252832</v>
      </c>
      <c r="AL474" s="243">
        <v>3.749999999999987</v>
      </c>
      <c r="AM474" s="243">
        <v>21.74190321989766</v>
      </c>
      <c r="AN474" s="243">
        <v>15.71871975236523</v>
      </c>
      <c r="AO474" s="244">
        <v>10.89848357229071</v>
      </c>
      <c r="AP474" s="241">
        <v>1.66</v>
      </c>
      <c r="AQ474" s="241">
        <v>1.6</v>
      </c>
      <c r="AR474" s="241">
        <v>0.98</v>
      </c>
      <c r="AS474" s="241">
        <v>0.92</v>
      </c>
      <c r="AT474" s="245"/>
      <c r="AU474" s="241">
        <v>0.86</v>
      </c>
      <c r="AV474" s="241">
        <v>0.8</v>
      </c>
      <c r="AW474" s="245"/>
      <c r="AX474" s="583">
        <v>0.74</v>
      </c>
      <c r="AY474" s="394">
        <v>0.74</v>
      </c>
      <c r="AZ474" s="248">
        <v>0.74</v>
      </c>
      <c r="BA474" s="248">
        <v>0.6899999999999999</v>
      </c>
      <c r="BB474" s="248">
        <v>0.59</v>
      </c>
      <c r="BC474" s="248">
        <v>0.47</v>
      </c>
      <c r="BD474" s="248">
        <v>0.3</v>
      </c>
      <c r="BE474" s="317">
        <v>0.2</v>
      </c>
      <c r="BF474" s="317">
        <v>0.2</v>
      </c>
      <c r="BG474" s="317">
        <v>0.2</v>
      </c>
      <c r="BH474" s="317">
        <v>0.2</v>
      </c>
      <c r="BI474" s="249">
        <v>0.2</v>
      </c>
      <c r="BJ474" s="246">
        <v>12.09</v>
      </c>
      <c r="BK474" s="250">
        <v>3.749999999999987</v>
      </c>
      <c r="BL474" s="250">
        <v>63.26530612244898</v>
      </c>
      <c r="BM474" s="250">
        <v>6.521739130434767</v>
      </c>
      <c r="BN474" s="250">
        <v>6.976744186046524</v>
      </c>
      <c r="BO474" s="250">
        <v>7.5</v>
      </c>
      <c r="BP474" s="250">
        <v>8.108108108108114</v>
      </c>
      <c r="BQ474" s="251">
        <v>0</v>
      </c>
      <c r="BR474" s="252">
        <v>0</v>
      </c>
      <c r="BS474" s="252">
        <v>7.246376811594213</v>
      </c>
      <c r="BT474" s="252">
        <v>16.94915254237288</v>
      </c>
      <c r="BU474" s="252">
        <v>25.53191489361701</v>
      </c>
      <c r="BV474" s="252">
        <v>56.66666666666666</v>
      </c>
      <c r="BW474" s="252">
        <v>50</v>
      </c>
      <c r="BX474" s="252">
        <v>0</v>
      </c>
      <c r="BY474" s="252">
        <v>0</v>
      </c>
      <c r="BZ474" s="252">
        <v>0</v>
      </c>
      <c r="CA474" s="253">
        <v>0</v>
      </c>
      <c r="CB474" s="250">
        <v>14.85388285066407</v>
      </c>
      <c r="CC474" s="250">
        <v>20.55364751803821</v>
      </c>
      <c r="CD474" t="s" s="116">
        <v>137</v>
      </c>
      <c r="CE474" s="254">
        <v>-1.145097943964888</v>
      </c>
      <c r="CF474" s="254">
        <v>17.22748029746581</v>
      </c>
      <c r="CG474" s="250">
        <v>73.78552750147298</v>
      </c>
      <c r="CH474" s="255">
        <v>1.826</v>
      </c>
      <c r="CI474" s="256">
        <v>2.0086</v>
      </c>
      <c r="CJ474" s="257">
        <v>2.20704968</v>
      </c>
      <c r="CK474" s="257">
        <v>2.425106188384</v>
      </c>
      <c r="CL474" s="258">
        <v>2.664706679796339</v>
      </c>
      <c r="CM474" s="256">
        <v>11.13146254818034</v>
      </c>
      <c r="CN474" s="253">
        <v>9.029414785999627</v>
      </c>
      <c r="CO474" s="259">
        <v>1.43</v>
      </c>
      <c r="CP474" s="260">
        <v>63.7</v>
      </c>
      <c r="CQ474" s="261">
        <v>-1.9</v>
      </c>
      <c r="CR474" s="260">
        <v>5.4</v>
      </c>
      <c r="CS474" s="261">
        <v>15.7</v>
      </c>
    </row>
    <row r="475" ht="11.25" customHeight="1">
      <c r="A475" t="s" s="227">
        <v>1715</v>
      </c>
      <c r="B475" t="s" s="116">
        <v>1716</v>
      </c>
      <c r="C475" t="s" s="227">
        <v>220</v>
      </c>
      <c r="D475" s="218">
        <v>7</v>
      </c>
      <c r="E475" s="85">
        <v>552</v>
      </c>
      <c r="F475" t="s" s="220">
        <v>55</v>
      </c>
      <c r="G475" t="s" s="221">
        <v>55</v>
      </c>
      <c r="H475" s="493">
        <v>59.74</v>
      </c>
      <c r="I475" s="223">
        <v>2.678272514228323</v>
      </c>
      <c r="J475" s="224">
        <v>0.36</v>
      </c>
      <c r="K475" s="224">
        <v>0.4</v>
      </c>
      <c r="L475" s="223">
        <v>11.11111111111112</v>
      </c>
      <c r="M475" s="226">
        <v>42961</v>
      </c>
      <c r="N475" s="226">
        <v>42963</v>
      </c>
      <c r="O475" s="226">
        <v>42989</v>
      </c>
      <c r="P475" t="s" s="227">
        <v>1481</v>
      </c>
      <c r="Q475" s="319"/>
      <c r="R475" s="225">
        <v>1.6</v>
      </c>
      <c r="S475" s="228">
        <v>50</v>
      </c>
      <c r="T475" s="229">
        <v>41.9938378944664</v>
      </c>
      <c r="U475" s="223">
        <v>18.66875</v>
      </c>
      <c r="V475" s="230">
        <v>12</v>
      </c>
      <c r="W475" s="222">
        <v>3.2</v>
      </c>
      <c r="X475" s="222">
        <v>1.04</v>
      </c>
      <c r="Y475" s="231">
        <v>0.43</v>
      </c>
      <c r="Z475" s="232">
        <v>2.43</v>
      </c>
      <c r="AA475" s="233">
        <v>9.1</v>
      </c>
      <c r="AB475" s="234">
        <v>-57.9</v>
      </c>
      <c r="AC475" s="235">
        <v>14.96</v>
      </c>
      <c r="AD475" s="236">
        <v>-7.9</v>
      </c>
      <c r="AE475" s="236">
        <v>18</v>
      </c>
      <c r="AF475" s="237">
        <v>18</v>
      </c>
      <c r="AG475" s="238">
        <v>30647</v>
      </c>
      <c r="AH475" s="239">
        <v>0.2</v>
      </c>
      <c r="AI475" s="240">
        <v>1</v>
      </c>
      <c r="AJ475" t="s" s="265">
        <v>143</v>
      </c>
      <c r="AK475" t="s" s="265">
        <v>143</v>
      </c>
      <c r="AL475" s="243">
        <v>19.2982456140351</v>
      </c>
      <c r="AM475" s="243">
        <v>20.87859247958848</v>
      </c>
      <c r="AN475" s="243">
        <v>43.30827817268719</v>
      </c>
      <c r="AO475" t="s" s="265">
        <v>143</v>
      </c>
      <c r="AP475" s="241">
        <v>1.36</v>
      </c>
      <c r="AQ475" s="241">
        <v>1.14</v>
      </c>
      <c r="AR475" s="241">
        <v>0.92</v>
      </c>
      <c r="AS475" s="241">
        <v>0.77</v>
      </c>
      <c r="AT475" s="245"/>
      <c r="AU475" s="241">
        <v>0.6</v>
      </c>
      <c r="AV475" s="241">
        <v>0.225</v>
      </c>
      <c r="AW475" s="245"/>
      <c r="AX475" s="583">
        <v>0</v>
      </c>
      <c r="AY475" s="394">
        <v>0</v>
      </c>
      <c r="AZ475" s="317">
        <v>0</v>
      </c>
      <c r="BA475" s="317">
        <v>0</v>
      </c>
      <c r="BB475" s="317">
        <v>0</v>
      </c>
      <c r="BC475" s="317">
        <v>0</v>
      </c>
      <c r="BD475" s="317">
        <v>0</v>
      </c>
      <c r="BE475" s="317">
        <v>0</v>
      </c>
      <c r="BF475" s="317">
        <v>0</v>
      </c>
      <c r="BG475" s="317">
        <v>0</v>
      </c>
      <c r="BH475" s="317">
        <v>0</v>
      </c>
      <c r="BI475" s="401">
        <v>0</v>
      </c>
      <c r="BJ475" s="246">
        <v>5.015</v>
      </c>
      <c r="BK475" s="250">
        <v>19.2982456140351</v>
      </c>
      <c r="BL475" s="250">
        <v>23.91304347826084</v>
      </c>
      <c r="BM475" s="250">
        <v>19.48051948051948</v>
      </c>
      <c r="BN475" s="250">
        <v>28.33333333333334</v>
      </c>
      <c r="BO475" s="250">
        <v>166.6666666666667</v>
      </c>
      <c r="BP475" s="250">
        <v>0</v>
      </c>
      <c r="BQ475" s="251">
        <v>0</v>
      </c>
      <c r="BR475" s="252">
        <v>0</v>
      </c>
      <c r="BS475" s="252">
        <v>0</v>
      </c>
      <c r="BT475" s="252">
        <v>0</v>
      </c>
      <c r="BU475" s="252">
        <v>0</v>
      </c>
      <c r="BV475" s="252">
        <v>0</v>
      </c>
      <c r="BW475" s="252">
        <v>0</v>
      </c>
      <c r="BX475" s="252">
        <v>0</v>
      </c>
      <c r="BY475" s="252">
        <v>0</v>
      </c>
      <c r="BZ475" s="252">
        <v>0</v>
      </c>
      <c r="CA475" s="253">
        <v>0</v>
      </c>
      <c r="CB475" s="250">
        <v>15.15834168075385</v>
      </c>
      <c r="CC475" s="250">
        <v>39.10628176128493</v>
      </c>
      <c r="CD475" t="s" s="116">
        <v>222</v>
      </c>
      <c r="CE475" s="254">
        <v>27.31780068691551</v>
      </c>
      <c r="CF475" s="254">
        <v>45.98655068691551</v>
      </c>
      <c r="CG475" s="250">
        <v>72.21312500000001</v>
      </c>
      <c r="CH475" s="255">
        <v>1.3736</v>
      </c>
      <c r="CI475" s="256">
        <v>1.51096</v>
      </c>
      <c r="CJ475" s="257">
        <v>1.662056</v>
      </c>
      <c r="CK475" s="257">
        <v>1.828261600000001</v>
      </c>
      <c r="CL475" s="258">
        <v>2.011087760000001</v>
      </c>
      <c r="CM475" s="256">
        <v>8.385965360000002</v>
      </c>
      <c r="CN475" s="253">
        <v>14.03743783059927</v>
      </c>
      <c r="CO475" s="259">
        <v>1.58</v>
      </c>
      <c r="CP475" s="260">
        <v>49.3</v>
      </c>
      <c r="CQ475" s="261">
        <v>0.3</v>
      </c>
      <c r="CR475" s="260">
        <v>9.4</v>
      </c>
      <c r="CS475" s="261">
        <v>14.2</v>
      </c>
    </row>
    <row r="476" ht="11.25" customHeight="1">
      <c r="A476" t="s" s="116">
        <v>1717</v>
      </c>
      <c r="B476" t="s" s="116">
        <v>1718</v>
      </c>
      <c r="C476" t="s" s="227">
        <v>265</v>
      </c>
      <c r="D476" s="218">
        <v>9</v>
      </c>
      <c r="E476" s="85">
        <v>338</v>
      </c>
      <c r="F476" t="s" s="220">
        <v>129</v>
      </c>
      <c r="G476" t="s" s="221">
        <v>129</v>
      </c>
      <c r="H476" s="493">
        <v>174</v>
      </c>
      <c r="I476" s="223">
        <v>0.7586206896551724</v>
      </c>
      <c r="J476" s="224">
        <v>0.26</v>
      </c>
      <c r="K476" s="224">
        <v>0.33</v>
      </c>
      <c r="L476" s="223">
        <v>26.92307692307692</v>
      </c>
      <c r="M476" s="226">
        <v>42773</v>
      </c>
      <c r="N476" s="226">
        <v>42775</v>
      </c>
      <c r="O476" s="226">
        <v>42789</v>
      </c>
      <c r="P476" t="s" s="227">
        <v>532</v>
      </c>
      <c r="Q476" s="85"/>
      <c r="R476" s="225">
        <v>1.32</v>
      </c>
      <c r="S476" s="228">
        <v>33.93316195372751</v>
      </c>
      <c r="T476" s="229">
        <v>404.247596314580</v>
      </c>
      <c r="U476" s="223">
        <v>44.73007712082262</v>
      </c>
      <c r="V476" s="230">
        <v>12</v>
      </c>
      <c r="W476" s="222">
        <v>3.89</v>
      </c>
      <c r="X476" s="222">
        <v>2.24</v>
      </c>
      <c r="Y476" s="231">
        <v>17.01</v>
      </c>
      <c r="Z476" s="232">
        <v>12.79</v>
      </c>
      <c r="AA476" s="233">
        <v>29.4</v>
      </c>
      <c r="AB476" s="234">
        <v>31</v>
      </c>
      <c r="AC476" s="235">
        <v>19.69</v>
      </c>
      <c r="AD476" s="236">
        <v>21.8</v>
      </c>
      <c r="AE476" s="236">
        <v>20</v>
      </c>
      <c r="AF476" s="237">
        <v>7</v>
      </c>
      <c r="AG476" s="238">
        <v>6675</v>
      </c>
      <c r="AH476" s="239">
        <v>3.6</v>
      </c>
      <c r="AI476" s="240">
        <v>0</v>
      </c>
      <c r="AJ476" s="241">
        <v>1.084236139212085</v>
      </c>
      <c r="AK476" t="s" s="265">
        <v>143</v>
      </c>
      <c r="AL476" s="243">
        <v>30</v>
      </c>
      <c r="AM476" s="243">
        <v>25.99210498948732</v>
      </c>
      <c r="AN476" s="243">
        <v>23.63634783482345</v>
      </c>
      <c r="AO476" t="s" s="265">
        <v>143</v>
      </c>
      <c r="AP476" s="241">
        <v>1.04</v>
      </c>
      <c r="AQ476" s="241">
        <v>0.8</v>
      </c>
      <c r="AR476" s="241">
        <v>0.64</v>
      </c>
      <c r="AS476" s="241">
        <v>0.52</v>
      </c>
      <c r="AT476" s="245"/>
      <c r="AU476" s="241">
        <v>0.44</v>
      </c>
      <c r="AV476" s="241">
        <v>0.36</v>
      </c>
      <c r="AW476" s="245"/>
      <c r="AX476" s="246">
        <v>0.28</v>
      </c>
      <c r="AY476" s="247">
        <v>0.07000000000000001</v>
      </c>
      <c r="AZ476" s="317">
        <v>0</v>
      </c>
      <c r="BA476" s="317">
        <v>0</v>
      </c>
      <c r="BB476" s="317">
        <v>0</v>
      </c>
      <c r="BC476" s="317">
        <v>0</v>
      </c>
      <c r="BD476" s="317">
        <v>0</v>
      </c>
      <c r="BE476" s="317">
        <v>0</v>
      </c>
      <c r="BF476" s="317">
        <v>0</v>
      </c>
      <c r="BG476" s="317">
        <v>0</v>
      </c>
      <c r="BH476" s="317">
        <v>0</v>
      </c>
      <c r="BI476" s="401">
        <v>0</v>
      </c>
      <c r="BJ476" s="246">
        <v>4.15</v>
      </c>
      <c r="BK476" s="250">
        <v>30</v>
      </c>
      <c r="BL476" s="250">
        <v>25</v>
      </c>
      <c r="BM476" s="250">
        <v>23.07692307692308</v>
      </c>
      <c r="BN476" s="250">
        <v>18.18181818181819</v>
      </c>
      <c r="BO476" s="250">
        <v>22.22222222222223</v>
      </c>
      <c r="BP476" s="250">
        <v>28.57142857142856</v>
      </c>
      <c r="BQ476" s="251">
        <v>300</v>
      </c>
      <c r="BR476" s="252">
        <v>0</v>
      </c>
      <c r="BS476" s="252">
        <v>0</v>
      </c>
      <c r="BT476" s="252">
        <v>0</v>
      </c>
      <c r="BU476" s="252">
        <v>0</v>
      </c>
      <c r="BV476" s="252">
        <v>0</v>
      </c>
      <c r="BW476" s="252">
        <v>0</v>
      </c>
      <c r="BX476" s="252">
        <v>0</v>
      </c>
      <c r="BY476" s="252">
        <v>0</v>
      </c>
      <c r="BZ476" s="252">
        <v>0</v>
      </c>
      <c r="CA476" s="253">
        <v>0</v>
      </c>
      <c r="CB476" s="250">
        <v>26.29719953249365</v>
      </c>
      <c r="CC476" s="250">
        <v>69.42708855420184</v>
      </c>
      <c r="CD476" t="s" s="116">
        <v>132</v>
      </c>
      <c r="CE476" s="254">
        <v>-20.335108596344</v>
      </c>
      <c r="CF476" s="254">
        <v>24.39496852447862</v>
      </c>
      <c r="CG476" s="250">
        <v>64.11367609254498</v>
      </c>
      <c r="CH476" s="255">
        <v>1.144</v>
      </c>
      <c r="CI476" s="256">
        <v>1.2584</v>
      </c>
      <c r="CJ476" s="257">
        <v>1.38424</v>
      </c>
      <c r="CK476" s="257">
        <v>1.522664</v>
      </c>
      <c r="CL476" s="258">
        <v>1.674930400000001</v>
      </c>
      <c r="CM476" s="256">
        <v>6.984234400000002</v>
      </c>
      <c r="CN476" s="253">
        <v>4.013927816091955</v>
      </c>
      <c r="CO476" s="259">
        <v>0.6899999999999999</v>
      </c>
      <c r="CP476" s="260">
        <v>19.9</v>
      </c>
      <c r="CQ476" s="261">
        <v>-17.6</v>
      </c>
      <c r="CR476" s="260">
        <v>-6.1</v>
      </c>
      <c r="CS476" s="261">
        <v>-8.1</v>
      </c>
    </row>
    <row r="477" ht="11.25" customHeight="1">
      <c r="A477" t="s" s="146">
        <v>1719</v>
      </c>
      <c r="B477" t="s" s="146">
        <v>1720</v>
      </c>
      <c r="C477" t="s" s="146">
        <v>1381</v>
      </c>
      <c r="D477" s="267">
        <v>8</v>
      </c>
      <c r="E477" s="85">
        <v>396</v>
      </c>
      <c r="F477" t="s" s="151">
        <v>141</v>
      </c>
      <c r="G477" t="s" s="152">
        <v>141</v>
      </c>
      <c r="H477" s="496">
        <v>119.48</v>
      </c>
      <c r="I477" s="269">
        <v>1.104787412119183</v>
      </c>
      <c r="J477" s="270">
        <v>0.3</v>
      </c>
      <c r="K477" s="270">
        <v>0.33</v>
      </c>
      <c r="L477" s="269">
        <v>10</v>
      </c>
      <c r="M477" s="272">
        <v>42872</v>
      </c>
      <c r="N477" s="272">
        <v>42874</v>
      </c>
      <c r="O477" s="272">
        <v>42916</v>
      </c>
      <c r="P477" t="s" s="273">
        <v>186</v>
      </c>
      <c r="Q477" s="672"/>
      <c r="R477" s="271">
        <v>1.32</v>
      </c>
      <c r="S477" s="275">
        <v>45.67474048442907</v>
      </c>
      <c r="T477" s="276">
        <v>311.8207991671645</v>
      </c>
      <c r="U477" s="269">
        <v>41.34256055363322</v>
      </c>
      <c r="V477" s="277">
        <v>12</v>
      </c>
      <c r="W477" s="268">
        <v>2.89</v>
      </c>
      <c r="X477" s="268">
        <v>2.71</v>
      </c>
      <c r="Y477" s="278">
        <v>2.14</v>
      </c>
      <c r="Z477" s="279">
        <v>9.23</v>
      </c>
      <c r="AA477" s="280">
        <v>20.6</v>
      </c>
      <c r="AB477" s="281">
        <v>-16.2</v>
      </c>
      <c r="AC477" s="282">
        <v>14.63</v>
      </c>
      <c r="AD477" s="283">
        <v>37</v>
      </c>
      <c r="AE477" s="283">
        <v>15.25</v>
      </c>
      <c r="AF477" s="284">
        <v>30</v>
      </c>
      <c r="AG477" s="285">
        <v>44474</v>
      </c>
      <c r="AH477" s="286">
        <v>0.7</v>
      </c>
      <c r="AI477" s="287">
        <v>1.7</v>
      </c>
      <c r="AJ477" s="288">
        <v>0.6778620464557923</v>
      </c>
      <c r="AK477" s="289">
        <v>1.415916048619292</v>
      </c>
      <c r="AL477" s="290">
        <v>21.05263157894737</v>
      </c>
      <c r="AM477" s="290">
        <v>21.573603277357</v>
      </c>
      <c r="AN477" s="290">
        <v>25.08089571886432</v>
      </c>
      <c r="AO477" s="291">
        <v>17.71354717203859</v>
      </c>
      <c r="AP477" s="288">
        <v>1.15</v>
      </c>
      <c r="AQ477" s="288">
        <v>0.95</v>
      </c>
      <c r="AR477" s="288">
        <v>0.77</v>
      </c>
      <c r="AS477" s="288">
        <v>0.64</v>
      </c>
      <c r="AT477" s="292"/>
      <c r="AU477" s="288">
        <v>0.49</v>
      </c>
      <c r="AV477" s="288">
        <v>0.375615</v>
      </c>
      <c r="AW477" s="292"/>
      <c r="AX477" s="293">
        <v>0.19604</v>
      </c>
      <c r="AY477" s="403">
        <v>0.08203000000000001</v>
      </c>
      <c r="AZ477" s="295">
        <v>0.31601</v>
      </c>
      <c r="BA477" s="295">
        <v>0.26849</v>
      </c>
      <c r="BB477" s="295">
        <v>0.22513</v>
      </c>
      <c r="BC477" s="295">
        <v>0.18644</v>
      </c>
      <c r="BD477" s="295">
        <v>0.15382</v>
      </c>
      <c r="BE477" s="295">
        <v>0.13751</v>
      </c>
      <c r="BF477" s="295">
        <v>0.12819</v>
      </c>
      <c r="BG477" s="295">
        <v>0.11887</v>
      </c>
      <c r="BH477" s="295">
        <v>0.11188</v>
      </c>
      <c r="BI477" s="296">
        <v>0.07738</v>
      </c>
      <c r="BJ477" s="293">
        <v>6.377405</v>
      </c>
      <c r="BK477" s="297">
        <v>21.05263157894737</v>
      </c>
      <c r="BL477" s="297">
        <v>23.37662337662336</v>
      </c>
      <c r="BM477" s="297">
        <v>20.3125</v>
      </c>
      <c r="BN477" s="297">
        <v>30.61224489795919</v>
      </c>
      <c r="BO477" s="297">
        <v>30.45272419898033</v>
      </c>
      <c r="BP477" s="297">
        <v>91.60120383595188</v>
      </c>
      <c r="BQ477" s="298">
        <v>138.985736925515</v>
      </c>
      <c r="BR477" s="299">
        <v>0</v>
      </c>
      <c r="BS477" s="299">
        <v>17.6989832023539</v>
      </c>
      <c r="BT477" s="299">
        <v>19.2599831208635</v>
      </c>
      <c r="BU477" s="299">
        <v>20.75198455267111</v>
      </c>
      <c r="BV477" s="299">
        <v>21.20660512287087</v>
      </c>
      <c r="BW477" s="299">
        <v>11.86095556686788</v>
      </c>
      <c r="BX477" s="299">
        <v>7.270457914033845</v>
      </c>
      <c r="BY477" s="299">
        <v>7.84049802305038</v>
      </c>
      <c r="BZ477" s="299">
        <v>6.24776546299608</v>
      </c>
      <c r="CA477" s="300">
        <v>44.5851641250969</v>
      </c>
      <c r="CB477" s="297">
        <v>30.1832977591048</v>
      </c>
      <c r="CC477" s="297">
        <v>33.72334567625366</v>
      </c>
      <c r="CD477" t="s" s="146">
        <v>302</v>
      </c>
      <c r="CE477" s="301">
        <v>-15.15687742264972</v>
      </c>
      <c r="CF477" s="301">
        <v>26.1856831309835</v>
      </c>
      <c r="CG477" s="297">
        <v>70.28826989619378</v>
      </c>
      <c r="CH477" s="302">
        <v>1.1615</v>
      </c>
      <c r="CI477" s="303">
        <v>1.27765</v>
      </c>
      <c r="CJ477" s="304">
        <v>1.405415</v>
      </c>
      <c r="CK477" s="304">
        <v>1.5459565</v>
      </c>
      <c r="CL477" s="305">
        <v>1.70055215</v>
      </c>
      <c r="CM477" s="303">
        <v>7.09107365</v>
      </c>
      <c r="CN477" s="300">
        <v>5.934946141613659</v>
      </c>
      <c r="CO477" s="306">
        <v>1.34</v>
      </c>
      <c r="CP477" s="307">
        <v>76.40000000000001</v>
      </c>
      <c r="CQ477" s="308">
        <v>0.1</v>
      </c>
      <c r="CR477" s="307">
        <v>9.9</v>
      </c>
      <c r="CS477" s="308">
        <v>20.4</v>
      </c>
    </row>
    <row r="478" ht="11.25" customHeight="1">
      <c r="A478" t="s" s="110">
        <v>1721</v>
      </c>
      <c r="B478" t="s" s="110">
        <v>1722</v>
      </c>
      <c r="C478" t="s" s="173">
        <v>146</v>
      </c>
      <c r="D478" s="174">
        <v>8</v>
      </c>
      <c r="E478" s="85">
        <v>399</v>
      </c>
      <c r="F478" t="s" s="118">
        <v>141</v>
      </c>
      <c r="G478" t="s" s="113">
        <v>141</v>
      </c>
      <c r="H478" s="495">
        <v>80.93000000000001</v>
      </c>
      <c r="I478" s="177">
        <v>1.853453601878166</v>
      </c>
      <c r="J478" s="311">
        <v>0.34</v>
      </c>
      <c r="K478" s="311">
        <v>0.375</v>
      </c>
      <c r="L478" s="177">
        <v>10.29411764705881</v>
      </c>
      <c r="M478" s="179">
        <v>42923</v>
      </c>
      <c r="N478" s="179">
        <v>42927</v>
      </c>
      <c r="O478" s="179">
        <v>42962</v>
      </c>
      <c r="P478" t="s" s="173">
        <v>130</v>
      </c>
      <c r="Q478" s="397"/>
      <c r="R478" s="180">
        <v>1.5</v>
      </c>
      <c r="S478" s="181">
        <v>41.09589041095891</v>
      </c>
      <c r="T478" s="182">
        <v>142.1450311981276</v>
      </c>
      <c r="U478" s="177">
        <v>22.17260273972603</v>
      </c>
      <c r="V478" s="183">
        <v>12</v>
      </c>
      <c r="W478" s="176">
        <v>3.65</v>
      </c>
      <c r="X478" s="176">
        <v>1.94</v>
      </c>
      <c r="Y478" s="184">
        <v>3.04</v>
      </c>
      <c r="Z478" s="185">
        <v>5.95</v>
      </c>
      <c r="AA478" s="186">
        <v>28.1</v>
      </c>
      <c r="AB478" s="187">
        <v>13.1</v>
      </c>
      <c r="AC478" s="188">
        <v>9.550000000000001</v>
      </c>
      <c r="AD478" s="189">
        <v>14.1</v>
      </c>
      <c r="AE478" s="189">
        <v>11.42</v>
      </c>
      <c r="AF478" s="190">
        <v>22</v>
      </c>
      <c r="AG478" s="191">
        <v>41663</v>
      </c>
      <c r="AH478" s="192">
        <v>0.1</v>
      </c>
      <c r="AI478" s="193">
        <v>0.8100000000000001</v>
      </c>
      <c r="AJ478" s="194">
        <v>0.6109782511039943</v>
      </c>
      <c r="AK478" s="195">
        <v>1.286779766910947</v>
      </c>
      <c r="AL478" s="196">
        <v>10.16949152542375</v>
      </c>
      <c r="AM478" s="196">
        <v>10.63453285514775</v>
      </c>
      <c r="AN478" s="196">
        <v>8.614793340566319</v>
      </c>
      <c r="AO478" s="197">
        <v>6.694846750075234</v>
      </c>
      <c r="AP478" s="194">
        <v>1.3</v>
      </c>
      <c r="AQ478" s="194">
        <v>1.18</v>
      </c>
      <c r="AR478" s="194">
        <v>1.06</v>
      </c>
      <c r="AS478" s="194">
        <v>0.96</v>
      </c>
      <c r="AT478" s="199"/>
      <c r="AU478" s="194">
        <v>0.9</v>
      </c>
      <c r="AV478" s="194">
        <v>0.86</v>
      </c>
      <c r="AW478" s="199"/>
      <c r="AX478" s="200">
        <v>0.8100000000000001</v>
      </c>
      <c r="AY478" s="370">
        <v>0.8</v>
      </c>
      <c r="AZ478" s="202">
        <v>0.8</v>
      </c>
      <c r="BA478" s="202">
        <v>0.76</v>
      </c>
      <c r="BB478" s="203">
        <v>0.68</v>
      </c>
      <c r="BC478" s="203">
        <v>0.68</v>
      </c>
      <c r="BD478" s="202">
        <v>1.3</v>
      </c>
      <c r="BE478" s="202">
        <v>1.18</v>
      </c>
      <c r="BF478" s="202">
        <v>1.09</v>
      </c>
      <c r="BG478" s="202">
        <v>1.03</v>
      </c>
      <c r="BH478" s="202">
        <v>0.96</v>
      </c>
      <c r="BI478" s="314">
        <v>0.85</v>
      </c>
      <c r="BJ478" s="200">
        <v>17.2</v>
      </c>
      <c r="BK478" s="205">
        <v>10.16949152542375</v>
      </c>
      <c r="BL478" s="205">
        <v>11.32075471698113</v>
      </c>
      <c r="BM478" s="205">
        <v>10.41666666666667</v>
      </c>
      <c r="BN478" s="205">
        <v>6.666666666666665</v>
      </c>
      <c r="BO478" s="205">
        <v>4.651162790697683</v>
      </c>
      <c r="BP478" s="205">
        <v>6.172839506172823</v>
      </c>
      <c r="BQ478" s="206">
        <v>1.25</v>
      </c>
      <c r="BR478" s="207">
        <v>0</v>
      </c>
      <c r="BS478" s="207">
        <v>5.263157894736836</v>
      </c>
      <c r="BT478" s="207">
        <v>11.76470588235294</v>
      </c>
      <c r="BU478" s="207">
        <v>0</v>
      </c>
      <c r="BV478" s="207">
        <v>0</v>
      </c>
      <c r="BW478" s="207">
        <v>10.16949152542375</v>
      </c>
      <c r="BX478" s="207">
        <v>8.25688073394495</v>
      </c>
      <c r="BY478" s="207">
        <v>5.825242718446599</v>
      </c>
      <c r="BZ478" s="207">
        <v>7.291666666666674</v>
      </c>
      <c r="CA478" s="208">
        <v>12.94117647058823</v>
      </c>
      <c r="CB478" s="205">
        <v>6.59764139792757</v>
      </c>
      <c r="CC478" s="205">
        <v>4.187643234130414</v>
      </c>
      <c r="CD478" t="s" s="110">
        <v>132</v>
      </c>
      <c r="CE478" s="209">
        <v>-11.70435579728155</v>
      </c>
      <c r="CF478" s="209">
        <v>10.46824694244448</v>
      </c>
      <c r="CG478" s="205">
        <v>72.43179142921606</v>
      </c>
      <c r="CH478" s="315">
        <v>1.43</v>
      </c>
      <c r="CI478" s="211">
        <v>1.566565</v>
      </c>
      <c r="CJ478" s="212">
        <v>1.7232215</v>
      </c>
      <c r="CK478" s="212">
        <v>1.89554365</v>
      </c>
      <c r="CL478" s="210">
        <v>2.085098015</v>
      </c>
      <c r="CM478" s="211">
        <v>8.700428165000002</v>
      </c>
      <c r="CN478" s="208">
        <v>10.75055994686766</v>
      </c>
      <c r="CO478" s="213">
        <v>1</v>
      </c>
      <c r="CP478" s="214">
        <v>29.3</v>
      </c>
      <c r="CQ478" s="215">
        <v>-4.7</v>
      </c>
      <c r="CR478" s="214">
        <v>-0.9</v>
      </c>
      <c r="CS478" s="215">
        <v>5.6</v>
      </c>
    </row>
    <row r="479" ht="11.25" customHeight="1">
      <c r="A479" t="s" s="116">
        <v>1723</v>
      </c>
      <c r="B479" t="s" s="116">
        <v>1724</v>
      </c>
      <c r="C479" t="s" s="116">
        <v>265</v>
      </c>
      <c r="D479" s="218">
        <v>6</v>
      </c>
      <c r="E479" s="85">
        <v>612</v>
      </c>
      <c r="F479" t="s" s="220">
        <v>129</v>
      </c>
      <c r="G479" t="s" s="221">
        <v>129</v>
      </c>
      <c r="H479" s="493">
        <v>148.77</v>
      </c>
      <c r="I479" s="223">
        <v>0.5915171069436042</v>
      </c>
      <c r="J479" s="224">
        <v>0.19</v>
      </c>
      <c r="K479" s="224">
        <v>0.22</v>
      </c>
      <c r="L479" s="223">
        <v>15.78947368421053</v>
      </c>
      <c r="M479" s="226">
        <v>42740</v>
      </c>
      <c r="N479" s="226">
        <v>42744</v>
      </c>
      <c r="O479" s="226">
        <v>42775</v>
      </c>
      <c r="P479" t="s" s="227">
        <v>335</v>
      </c>
      <c r="Q479" s="325"/>
      <c r="R479" s="225">
        <v>0.88</v>
      </c>
      <c r="S479" s="228">
        <v>21.83622828784119</v>
      </c>
      <c r="T479" s="229">
        <v>568.0336687849446</v>
      </c>
      <c r="U479" s="223">
        <v>36.91563275434243</v>
      </c>
      <c r="V479" s="230">
        <v>12</v>
      </c>
      <c r="W479" s="222">
        <v>4.03</v>
      </c>
      <c r="X479" s="222">
        <v>2.2</v>
      </c>
      <c r="Y479" s="231">
        <v>13.69</v>
      </c>
      <c r="Z479" s="232">
        <v>27.2</v>
      </c>
      <c r="AA479" s="233">
        <v>75</v>
      </c>
      <c r="AB479" s="234">
        <v>10.1</v>
      </c>
      <c r="AC479" s="235">
        <v>19.03</v>
      </c>
      <c r="AD479" s="236">
        <v>20</v>
      </c>
      <c r="AE479" s="236">
        <v>16.83</v>
      </c>
      <c r="AF479" s="237">
        <v>36</v>
      </c>
      <c r="AG479" s="238">
        <v>156366</v>
      </c>
      <c r="AH479" s="239">
        <v>10.8</v>
      </c>
      <c r="AI479" s="240">
        <v>0.91</v>
      </c>
      <c r="AJ479" s="241">
        <v>3.308114490278612</v>
      </c>
      <c r="AK479" s="242">
        <v>1.185021002973057</v>
      </c>
      <c r="AL479" s="243">
        <v>18.75</v>
      </c>
      <c r="AM479" s="243">
        <v>53.53171430071777</v>
      </c>
      <c r="AN479" s="243">
        <v>66.16228980557224</v>
      </c>
      <c r="AO479" s="244">
        <v>55.8321663831949</v>
      </c>
      <c r="AP479" s="241">
        <v>0.76</v>
      </c>
      <c r="AQ479" s="241">
        <v>0.64</v>
      </c>
      <c r="AR479" s="241">
        <v>0.44</v>
      </c>
      <c r="AS479" s="241">
        <v>0.21</v>
      </c>
      <c r="AT479" s="245"/>
      <c r="AU479" s="241">
        <v>0.105</v>
      </c>
      <c r="AV479" s="321">
        <v>0.06</v>
      </c>
      <c r="AW479" s="245"/>
      <c r="AX479" s="583">
        <v>0.06</v>
      </c>
      <c r="AY479" s="394">
        <v>0.06</v>
      </c>
      <c r="AZ479" s="248">
        <v>0.06</v>
      </c>
      <c r="BA479" s="248">
        <v>0.054</v>
      </c>
      <c r="BB479" s="248">
        <v>0.008999999999999999</v>
      </c>
      <c r="BC479" s="317">
        <v>0</v>
      </c>
      <c r="BD479" s="317">
        <v>0</v>
      </c>
      <c r="BE479" s="317">
        <v>0</v>
      </c>
      <c r="BF479" s="317">
        <v>0</v>
      </c>
      <c r="BG479" s="317">
        <v>0</v>
      </c>
      <c r="BH479" s="317">
        <v>0</v>
      </c>
      <c r="BI479" s="401">
        <v>0</v>
      </c>
      <c r="BJ479" s="246">
        <v>2.458</v>
      </c>
      <c r="BK479" s="250">
        <v>18.75</v>
      </c>
      <c r="BL479" s="250">
        <v>45.45454545454546</v>
      </c>
      <c r="BM479" s="250">
        <v>109.5238095238095</v>
      </c>
      <c r="BN479" s="250">
        <v>100</v>
      </c>
      <c r="BO479" s="250">
        <v>75</v>
      </c>
      <c r="BP479" s="250">
        <v>0</v>
      </c>
      <c r="BQ479" s="251">
        <v>0</v>
      </c>
      <c r="BR479" s="252">
        <v>0</v>
      </c>
      <c r="BS479" s="252">
        <v>11.11111111111112</v>
      </c>
      <c r="BT479" s="252">
        <v>500</v>
      </c>
      <c r="BU479" s="252">
        <v>0</v>
      </c>
      <c r="BV479" s="252">
        <v>0</v>
      </c>
      <c r="BW479" s="252">
        <v>0</v>
      </c>
      <c r="BX479" s="252">
        <v>0</v>
      </c>
      <c r="BY479" s="252">
        <v>0</v>
      </c>
      <c r="BZ479" s="252">
        <v>0</v>
      </c>
      <c r="CA479" s="253">
        <v>0</v>
      </c>
      <c r="CB479" s="250">
        <v>50.57879212290977</v>
      </c>
      <c r="CC479" s="250">
        <v>117.9910161661865</v>
      </c>
      <c r="CD479" t="s" s="116">
        <v>178</v>
      </c>
      <c r="CE479" s="254">
        <v>29.83817415817341</v>
      </c>
      <c r="CF479" s="254">
        <v>66.75380691251584</v>
      </c>
      <c r="CG479" s="250">
        <v>73.00481389578164</v>
      </c>
      <c r="CH479" s="255">
        <v>0.8360000000000001</v>
      </c>
      <c r="CI479" s="256">
        <v>0.9196000000000002</v>
      </c>
      <c r="CJ479" s="257">
        <v>1.01156</v>
      </c>
      <c r="CK479" s="257">
        <v>1.112716</v>
      </c>
      <c r="CL479" s="258">
        <v>1.2239876</v>
      </c>
      <c r="CM479" s="256">
        <v>5.103863600000001</v>
      </c>
      <c r="CN479" s="253">
        <v>3.430707535121329</v>
      </c>
      <c r="CO479" s="259">
        <v>1.21</v>
      </c>
      <c r="CP479" s="260">
        <v>49.5</v>
      </c>
      <c r="CQ479" s="261">
        <v>-1.8</v>
      </c>
      <c r="CR479" s="260">
        <v>5.6</v>
      </c>
      <c r="CS479" s="261">
        <v>20.5</v>
      </c>
    </row>
    <row r="480" ht="11.25" customHeight="1">
      <c r="A480" t="s" s="227">
        <v>1725</v>
      </c>
      <c r="B480" t="s" s="116">
        <v>1726</v>
      </c>
      <c r="C480" t="s" s="227">
        <v>1727</v>
      </c>
      <c r="D480" s="218">
        <v>6</v>
      </c>
      <c r="E480" s="85">
        <v>651</v>
      </c>
      <c r="F480" t="s" s="220">
        <v>129</v>
      </c>
      <c r="G480" t="s" s="221">
        <v>129</v>
      </c>
      <c r="H480" s="493">
        <v>51.35</v>
      </c>
      <c r="I480" s="223">
        <v>0.7789678675754625</v>
      </c>
      <c r="J480" s="224">
        <v>0.095</v>
      </c>
      <c r="K480" s="224">
        <v>0.1</v>
      </c>
      <c r="L480" s="223">
        <v>5.263157894736836</v>
      </c>
      <c r="M480" s="226">
        <v>42870</v>
      </c>
      <c r="N480" s="226">
        <v>42872</v>
      </c>
      <c r="O480" s="226">
        <v>42888</v>
      </c>
      <c r="P480" t="s" s="227">
        <v>1593</v>
      </c>
      <c r="Q480" s="316"/>
      <c r="R480" s="225">
        <v>0.4</v>
      </c>
      <c r="S480" s="228">
        <v>30.76923076923077</v>
      </c>
      <c r="T480" s="229">
        <v>89.2441104323549</v>
      </c>
      <c r="U480" s="223">
        <v>39.5</v>
      </c>
      <c r="V480" s="230">
        <v>12</v>
      </c>
      <c r="W480" s="222">
        <v>1.3</v>
      </c>
      <c r="X480" s="222">
        <v>3.29</v>
      </c>
      <c r="Y480" s="231">
        <v>0.96</v>
      </c>
      <c r="Z480" s="232">
        <v>2.04</v>
      </c>
      <c r="AA480" s="233">
        <v>4.7</v>
      </c>
      <c r="AB480" s="234">
        <v>-19.2</v>
      </c>
      <c r="AC480" s="235">
        <v>26.22</v>
      </c>
      <c r="AD480" s="236">
        <v>-7.9</v>
      </c>
      <c r="AE480" s="236">
        <v>12</v>
      </c>
      <c r="AF480" s="237">
        <v>4</v>
      </c>
      <c r="AG480" s="238">
        <v>1028</v>
      </c>
      <c r="AH480" s="239">
        <v>1.6</v>
      </c>
      <c r="AI480" s="240">
        <v>0.05</v>
      </c>
      <c r="AJ480" t="s" s="265">
        <v>143</v>
      </c>
      <c r="AK480" t="s" s="265">
        <v>143</v>
      </c>
      <c r="AL480" s="243">
        <v>5.633802816901423</v>
      </c>
      <c r="AM480" s="243">
        <v>5.983983294832651</v>
      </c>
      <c r="AN480" t="s" s="265">
        <v>143</v>
      </c>
      <c r="AO480" t="s" s="265">
        <v>143</v>
      </c>
      <c r="AP480" s="241">
        <v>0.375</v>
      </c>
      <c r="AQ480" s="241">
        <v>0.355</v>
      </c>
      <c r="AR480" s="241">
        <v>0.335</v>
      </c>
      <c r="AS480" s="241">
        <v>0.315</v>
      </c>
      <c r="AT480" s="245"/>
      <c r="AU480" s="241">
        <v>0.225</v>
      </c>
      <c r="AV480" s="321">
        <v>0</v>
      </c>
      <c r="AW480" s="245"/>
      <c r="AX480" s="583">
        <v>0</v>
      </c>
      <c r="AY480" s="394">
        <v>0</v>
      </c>
      <c r="AZ480" s="317">
        <v>0</v>
      </c>
      <c r="BA480" s="317">
        <v>0</v>
      </c>
      <c r="BB480" s="317">
        <v>0</v>
      </c>
      <c r="BC480" s="248">
        <v>0</v>
      </c>
      <c r="BD480" s="317">
        <v>0</v>
      </c>
      <c r="BE480" s="317">
        <v>0</v>
      </c>
      <c r="BF480" s="317">
        <v>0</v>
      </c>
      <c r="BG480" s="317">
        <v>0.24</v>
      </c>
      <c r="BH480" s="317">
        <v>0.48</v>
      </c>
      <c r="BI480" s="401">
        <v>0.48</v>
      </c>
      <c r="BJ480" s="246">
        <v>2.805</v>
      </c>
      <c r="BK480" s="250">
        <v>5.633802816901423</v>
      </c>
      <c r="BL480" s="250">
        <v>5.970149253731338</v>
      </c>
      <c r="BM480" s="250">
        <v>6.349206349206349</v>
      </c>
      <c r="BN480" s="250">
        <v>40</v>
      </c>
      <c r="BO480" s="250">
        <v>0</v>
      </c>
      <c r="BP480" s="250">
        <v>0</v>
      </c>
      <c r="BQ480" s="639">
        <v>0</v>
      </c>
      <c r="BR480" s="252">
        <v>0</v>
      </c>
      <c r="BS480" s="252">
        <v>0</v>
      </c>
      <c r="BT480" s="252">
        <v>0</v>
      </c>
      <c r="BU480" s="252">
        <v>0</v>
      </c>
      <c r="BV480" s="252">
        <v>0</v>
      </c>
      <c r="BW480" s="252">
        <v>0</v>
      </c>
      <c r="BX480" s="252">
        <v>0</v>
      </c>
      <c r="BY480" s="252">
        <v>0</v>
      </c>
      <c r="BZ480" s="252">
        <v>0</v>
      </c>
      <c r="CA480" s="253">
        <v>0</v>
      </c>
      <c r="CB480" s="250">
        <v>3.409009318814065</v>
      </c>
      <c r="CC480" s="250">
        <v>9.425035435877895</v>
      </c>
      <c r="CD480" t="s" s="116">
        <v>152</v>
      </c>
      <c r="CE480" t="s" s="402">
        <v>143</v>
      </c>
      <c r="CF480" t="s" s="402">
        <v>143</v>
      </c>
      <c r="CG480" s="250">
        <v>47.31805358571941</v>
      </c>
      <c r="CH480" s="255">
        <v>0.37875</v>
      </c>
      <c r="CI480" s="256">
        <v>0.4166250000000001</v>
      </c>
      <c r="CJ480" s="257">
        <v>0.4582875000000001</v>
      </c>
      <c r="CK480" s="257">
        <v>0.5041162500000002</v>
      </c>
      <c r="CL480" s="258">
        <v>0.5545278750000002</v>
      </c>
      <c r="CM480" s="256">
        <v>2.312306625000001</v>
      </c>
      <c r="CN480" s="253">
        <v>4.503031402142163</v>
      </c>
      <c r="CO480" s="259">
        <v>1.08</v>
      </c>
      <c r="CP480" s="260">
        <v>75.90000000000001</v>
      </c>
      <c r="CQ480" s="261">
        <v>-0.5</v>
      </c>
      <c r="CR480" s="260">
        <v>25.3</v>
      </c>
      <c r="CS480" s="261">
        <v>37.3</v>
      </c>
    </row>
    <row r="481" ht="11.25" customHeight="1">
      <c r="A481" t="s" s="116">
        <v>816</v>
      </c>
      <c r="B481" t="s" s="116">
        <v>817</v>
      </c>
      <c r="C481" t="s" s="116">
        <v>818</v>
      </c>
      <c r="D481" s="218">
        <v>22</v>
      </c>
      <c r="E481" s="219">
        <v>141</v>
      </c>
      <c r="F481" t="s" s="220">
        <v>129</v>
      </c>
      <c r="G481" t="s" s="221">
        <v>129</v>
      </c>
      <c r="H481" s="222">
        <v>62.85</v>
      </c>
      <c r="I481" s="223">
        <v>1.081941129673827</v>
      </c>
      <c r="J481" s="318">
        <v>0.15</v>
      </c>
      <c r="K481" s="318">
        <v>0.17</v>
      </c>
      <c r="L481" s="223">
        <v>13.33333333333335</v>
      </c>
      <c r="M481" s="323">
        <v>42697</v>
      </c>
      <c r="N481" s="323">
        <v>42702</v>
      </c>
      <c r="O481" s="323">
        <v>42716</v>
      </c>
      <c r="P481" t="s" s="227">
        <v>136</v>
      </c>
      <c r="Q481" s="85"/>
      <c r="R481" s="225">
        <v>0.68</v>
      </c>
      <c r="S481" s="228">
        <v>28.57142857142858</v>
      </c>
      <c r="T481" s="229">
        <v>76.69071238505228</v>
      </c>
      <c r="U481" s="223">
        <v>26.40756302521008</v>
      </c>
      <c r="V481" s="230">
        <v>9</v>
      </c>
      <c r="W481" s="222">
        <v>2.38</v>
      </c>
      <c r="X481" s="222">
        <v>2.11</v>
      </c>
      <c r="Y481" s="231">
        <v>1.35</v>
      </c>
      <c r="Z481" s="232">
        <v>2.66</v>
      </c>
      <c r="AA481" s="233">
        <v>10.8</v>
      </c>
      <c r="AB481" s="234">
        <v>6.2</v>
      </c>
      <c r="AC481" s="235">
        <v>8.57</v>
      </c>
      <c r="AD481" s="236">
        <v>-3.8</v>
      </c>
      <c r="AE481" s="236">
        <v>12.5</v>
      </c>
      <c r="AF481" s="237">
        <v>4</v>
      </c>
      <c r="AG481" s="238">
        <v>2021</v>
      </c>
      <c r="AH481" s="239">
        <v>0.3</v>
      </c>
      <c r="AI481" s="240">
        <v>1.24</v>
      </c>
      <c r="AJ481" t="s" s="265">
        <v>143</v>
      </c>
      <c r="AK481" s="242">
        <v>1.148658385317182</v>
      </c>
      <c r="AL481" s="243">
        <v>14.81481481481481</v>
      </c>
      <c r="AM481" s="243">
        <v>14.78080798764014</v>
      </c>
      <c r="AN481" s="243">
        <v>13.44243761583392</v>
      </c>
      <c r="AO481" s="244">
        <v>11.70272884232855</v>
      </c>
      <c r="AP481" s="241">
        <v>0.62</v>
      </c>
      <c r="AQ481" s="241">
        <v>0.54</v>
      </c>
      <c r="AR481" s="241">
        <v>0.46</v>
      </c>
      <c r="AS481" s="241">
        <v>0.41</v>
      </c>
      <c r="AT481" s="245"/>
      <c r="AU481" s="241">
        <v>0.37</v>
      </c>
      <c r="AV481" s="241">
        <v>0.33</v>
      </c>
      <c r="AW481" s="245"/>
      <c r="AX481" s="246">
        <v>0.29</v>
      </c>
      <c r="AY481" s="247">
        <v>0.265</v>
      </c>
      <c r="AZ481" s="248">
        <v>0.245</v>
      </c>
      <c r="BA481" s="248">
        <v>0.225</v>
      </c>
      <c r="BB481" s="248">
        <v>0.205</v>
      </c>
      <c r="BC481" s="248">
        <v>0.185</v>
      </c>
      <c r="BD481" s="248">
        <v>0.165</v>
      </c>
      <c r="BE481" s="248">
        <v>0.124</v>
      </c>
      <c r="BF481" s="248">
        <v>0.106</v>
      </c>
      <c r="BG481" s="248">
        <v>0.101</v>
      </c>
      <c r="BH481" s="248">
        <v>0.097</v>
      </c>
      <c r="BI481" s="249">
        <v>0.0915</v>
      </c>
      <c r="BJ481" s="246">
        <v>4.8295</v>
      </c>
      <c r="BK481" s="250">
        <v>14.81481481481481</v>
      </c>
      <c r="BL481" s="250">
        <v>17.3913043478261</v>
      </c>
      <c r="BM481" s="250">
        <v>12.19512195121952</v>
      </c>
      <c r="BN481" s="250">
        <v>10.81081081081081</v>
      </c>
      <c r="BO481" s="250">
        <v>12.12121212121211</v>
      </c>
      <c r="BP481" s="250">
        <v>13.79310344827587</v>
      </c>
      <c r="BQ481" s="251">
        <v>9.433962264150942</v>
      </c>
      <c r="BR481" s="252">
        <v>8.163265306122458</v>
      </c>
      <c r="BS481" s="252">
        <v>8.888888888888879</v>
      </c>
      <c r="BT481" s="252">
        <v>9.756097560975618</v>
      </c>
      <c r="BU481" s="252">
        <v>10.81081081081081</v>
      </c>
      <c r="BV481" s="252">
        <v>12.12121212121211</v>
      </c>
      <c r="BW481" s="252">
        <v>33.06451612903227</v>
      </c>
      <c r="BX481" s="252">
        <v>16.9811320754717</v>
      </c>
      <c r="BY481" s="252">
        <v>4.950495049504933</v>
      </c>
      <c r="BZ481" s="252">
        <v>4.123711340206193</v>
      </c>
      <c r="CA481" s="253">
        <v>6.010928961748641</v>
      </c>
      <c r="CB481" s="250">
        <v>12.08419929425199</v>
      </c>
      <c r="CC481" s="250">
        <v>6.394505762513254</v>
      </c>
      <c r="CD481" t="s" s="116">
        <v>302</v>
      </c>
      <c r="CE481" s="254">
        <v>-11.88318427970233</v>
      </c>
      <c r="CF481" s="254">
        <v>14.52437874550775</v>
      </c>
      <c r="CG481" s="250">
        <v>77.95710084033612</v>
      </c>
      <c r="CH481" s="255">
        <v>0.65844</v>
      </c>
      <c r="CI481" s="256">
        <v>0.7148683080000001</v>
      </c>
      <c r="CJ481" s="257">
        <v>0.7863551388000002</v>
      </c>
      <c r="CK481" s="257">
        <v>0.8649906526800003</v>
      </c>
      <c r="CL481" s="258">
        <v>0.9514897179480004</v>
      </c>
      <c r="CM481" s="256">
        <v>3.976143817428001</v>
      </c>
      <c r="CN481" s="253">
        <v>6.326402255255371</v>
      </c>
      <c r="CO481" s="259">
        <v>1.13</v>
      </c>
      <c r="CP481" s="260">
        <v>9.5</v>
      </c>
      <c r="CQ481" s="261">
        <v>-19.3</v>
      </c>
      <c r="CR481" s="260">
        <v>2.5</v>
      </c>
      <c r="CS481" s="261">
        <v>-3.2</v>
      </c>
    </row>
    <row r="482" ht="11.25" customHeight="1">
      <c r="A482" t="s" s="273">
        <v>819</v>
      </c>
      <c r="B482" t="s" s="146">
        <v>820</v>
      </c>
      <c r="C482" t="s" s="273">
        <v>525</v>
      </c>
      <c r="D482" s="267">
        <v>16</v>
      </c>
      <c r="E482" s="219">
        <v>195</v>
      </c>
      <c r="F482" t="s" s="151">
        <v>129</v>
      </c>
      <c r="G482" t="s" s="152">
        <v>129</v>
      </c>
      <c r="H482" s="496">
        <v>52.54</v>
      </c>
      <c r="I482" s="269">
        <v>2.740768937952037</v>
      </c>
      <c r="J482" s="270">
        <v>0.33</v>
      </c>
      <c r="K482" s="270">
        <v>0.36</v>
      </c>
      <c r="L482" s="269">
        <v>9.090909090909083</v>
      </c>
      <c r="M482" s="272">
        <v>42976</v>
      </c>
      <c r="N482" s="272">
        <v>42978</v>
      </c>
      <c r="O482" s="272">
        <v>42992</v>
      </c>
      <c r="P482" t="s" s="273">
        <v>167</v>
      </c>
      <c r="Q482" s="274"/>
      <c r="R482" s="271">
        <v>1.44</v>
      </c>
      <c r="S482" s="528">
        <v>70.2439024390244</v>
      </c>
      <c r="T482" s="276">
        <v>177.0810296988414</v>
      </c>
      <c r="U482" s="269">
        <v>25.62926829268293</v>
      </c>
      <c r="V482" s="277">
        <v>6</v>
      </c>
      <c r="W482" s="268">
        <v>2.05</v>
      </c>
      <c r="X482" s="268">
        <v>1.88</v>
      </c>
      <c r="Y482" s="278">
        <v>6.4</v>
      </c>
      <c r="Z482" s="279">
        <v>6.74</v>
      </c>
      <c r="AA482" s="280">
        <v>27</v>
      </c>
      <c r="AB482" s="281">
        <v>152.6</v>
      </c>
      <c r="AC482" s="282">
        <v>5.78</v>
      </c>
      <c r="AD482" s="283">
        <v>10.9</v>
      </c>
      <c r="AE482" s="283">
        <v>13.65</v>
      </c>
      <c r="AF482" s="284">
        <v>23</v>
      </c>
      <c r="AG482" s="285">
        <v>14772</v>
      </c>
      <c r="AH482" s="286">
        <v>0.3</v>
      </c>
      <c r="AI482" s="287">
        <v>0</v>
      </c>
      <c r="AJ482" s="288">
        <v>0.728258068261479</v>
      </c>
      <c r="AK482" s="289">
        <v>0.9451273661388199</v>
      </c>
      <c r="AL482" s="290">
        <v>8.62068965517242</v>
      </c>
      <c r="AM482" s="290">
        <v>8.008229825529067</v>
      </c>
      <c r="AN482" s="290">
        <v>7.938012944050121</v>
      </c>
      <c r="AO482" s="291">
        <v>8.398881704674066</v>
      </c>
      <c r="AP482" s="288">
        <v>1.26</v>
      </c>
      <c r="AQ482" s="288">
        <v>1.16</v>
      </c>
      <c r="AR482" s="288">
        <v>1.08</v>
      </c>
      <c r="AS482" s="288">
        <v>1</v>
      </c>
      <c r="AT482" s="292"/>
      <c r="AU482" s="288">
        <v>0.92</v>
      </c>
      <c r="AV482" s="288">
        <v>0.86</v>
      </c>
      <c r="AW482" s="292"/>
      <c r="AX482" s="293">
        <v>0.82</v>
      </c>
      <c r="AY482" s="403">
        <v>0.8</v>
      </c>
      <c r="AZ482" s="295">
        <v>0.775</v>
      </c>
      <c r="BA482" s="295">
        <v>0.6875</v>
      </c>
      <c r="BB482" s="295">
        <v>0.5625</v>
      </c>
      <c r="BC482" s="295">
        <v>0.425</v>
      </c>
      <c r="BD482" s="295">
        <v>0.34</v>
      </c>
      <c r="BE482" s="295">
        <v>0.22</v>
      </c>
      <c r="BF482" s="295">
        <v>0.02</v>
      </c>
      <c r="BG482" s="426">
        <v>0</v>
      </c>
      <c r="BH482" s="426">
        <v>0</v>
      </c>
      <c r="BI482" s="494">
        <v>0</v>
      </c>
      <c r="BJ482" s="293">
        <v>10.93</v>
      </c>
      <c r="BK482" s="297">
        <v>8.62068965517242</v>
      </c>
      <c r="BL482" s="297">
        <v>7.407407407407396</v>
      </c>
      <c r="BM482" s="297">
        <v>8.000000000000007</v>
      </c>
      <c r="BN482" s="297">
        <v>8.695652173913038</v>
      </c>
      <c r="BO482" s="297">
        <v>6.976744186046524</v>
      </c>
      <c r="BP482" s="297">
        <v>4.878048780487809</v>
      </c>
      <c r="BQ482" s="298">
        <v>2.499999999999991</v>
      </c>
      <c r="BR482" s="299">
        <v>3.2258064516129</v>
      </c>
      <c r="BS482" s="299">
        <v>12.72727272727272</v>
      </c>
      <c r="BT482" s="299">
        <v>22.22222222222223</v>
      </c>
      <c r="BU482" s="299">
        <v>32.35294117647059</v>
      </c>
      <c r="BV482" s="299">
        <v>25</v>
      </c>
      <c r="BW482" s="299">
        <v>54.54545454545456</v>
      </c>
      <c r="BX482" s="748">
        <v>1000</v>
      </c>
      <c r="BY482" s="299">
        <v>0</v>
      </c>
      <c r="BZ482" s="299">
        <v>0</v>
      </c>
      <c r="CA482" s="300">
        <v>0</v>
      </c>
      <c r="CB482" s="297">
        <v>70.42071996035648</v>
      </c>
      <c r="CC482" s="297">
        <v>232.803417947718</v>
      </c>
      <c r="CD482" t="s" s="146">
        <v>178</v>
      </c>
      <c r="CE482" s="301">
        <v>-14.95048641068077</v>
      </c>
      <c r="CF482" s="301">
        <v>10.67878188200216</v>
      </c>
      <c r="CG482" s="297">
        <v>66.40104453699665</v>
      </c>
      <c r="CH482" s="302">
        <v>1.386</v>
      </c>
      <c r="CI482" s="303">
        <v>1.4661108</v>
      </c>
      <c r="CJ482" s="304">
        <v>1.61272188</v>
      </c>
      <c r="CK482" s="304">
        <v>1.773994068000001</v>
      </c>
      <c r="CL482" s="305">
        <v>1.951393474800001</v>
      </c>
      <c r="CM482" s="303">
        <v>8.190220222800003</v>
      </c>
      <c r="CN482" s="300">
        <v>15.58854248724782</v>
      </c>
      <c r="CO482" s="306">
        <v>1.09</v>
      </c>
      <c r="CP482" s="307">
        <v>40.8</v>
      </c>
      <c r="CQ482" s="308">
        <v>-1.1</v>
      </c>
      <c r="CR482" s="307">
        <v>9.800000000000001</v>
      </c>
      <c r="CS482" s="308">
        <v>14.4</v>
      </c>
    </row>
    <row r="483" ht="11.25" customHeight="1">
      <c r="A483" t="s" s="173">
        <v>1728</v>
      </c>
      <c r="B483" t="s" s="110">
        <v>1729</v>
      </c>
      <c r="C483" t="s" s="173">
        <v>128</v>
      </c>
      <c r="D483" s="174">
        <v>6</v>
      </c>
      <c r="E483" s="85">
        <v>660</v>
      </c>
      <c r="F483" t="s" s="118">
        <v>129</v>
      </c>
      <c r="G483" t="s" s="113">
        <v>129</v>
      </c>
      <c r="H483" s="495">
        <v>45.94</v>
      </c>
      <c r="I483" s="177">
        <v>1.828471919895516</v>
      </c>
      <c r="J483" s="311">
        <v>0.19</v>
      </c>
      <c r="K483" s="311">
        <v>0.21</v>
      </c>
      <c r="L483" s="177">
        <v>10.52631578947367</v>
      </c>
      <c r="M483" s="179">
        <v>42899</v>
      </c>
      <c r="N483" s="179">
        <v>42901</v>
      </c>
      <c r="O483" s="179">
        <v>42916</v>
      </c>
      <c r="P483" t="s" s="173">
        <v>186</v>
      </c>
      <c r="Q483" s="397"/>
      <c r="R483" s="180">
        <v>0.84</v>
      </c>
      <c r="S483" s="181">
        <v>35.74468085106383</v>
      </c>
      <c r="T483" s="182">
        <v>14.91906906596563</v>
      </c>
      <c r="U483" s="177">
        <v>19.54893617021277</v>
      </c>
      <c r="V483" s="183">
        <v>12</v>
      </c>
      <c r="W483" s="176">
        <v>2.35</v>
      </c>
      <c r="X483" s="176">
        <v>2.45</v>
      </c>
      <c r="Y483" s="184">
        <v>5.88</v>
      </c>
      <c r="Z483" s="185">
        <v>1.52</v>
      </c>
      <c r="AA483" s="186">
        <v>7.3</v>
      </c>
      <c r="AB483" s="187">
        <v>5.6</v>
      </c>
      <c r="AC483" s="188">
        <v>15.99</v>
      </c>
      <c r="AD483" s="189">
        <v>32.5</v>
      </c>
      <c r="AE483" s="189">
        <v>8</v>
      </c>
      <c r="AF483" s="190">
        <v>10</v>
      </c>
      <c r="AG483" s="191">
        <v>3844</v>
      </c>
      <c r="AH483" s="192">
        <v>1.4</v>
      </c>
      <c r="AI483" s="193">
        <v>0.21</v>
      </c>
      <c r="AJ483" s="194">
        <v>2.438146359370336</v>
      </c>
      <c r="AK483" s="690">
        <v>68.86381153707774</v>
      </c>
      <c r="AL483" s="196">
        <v>13.84615384615384</v>
      </c>
      <c r="AM483" s="196">
        <v>18.92130903339455</v>
      </c>
      <c r="AN483" s="196">
        <v>79.23975667953592</v>
      </c>
      <c r="AO483" s="197">
        <v>1.15067340756867</v>
      </c>
      <c r="AP483" s="194">
        <v>0.74</v>
      </c>
      <c r="AQ483" s="194">
        <v>0.65</v>
      </c>
      <c r="AR483" s="194">
        <v>0.52</v>
      </c>
      <c r="AS483" s="194">
        <v>0.44</v>
      </c>
      <c r="AT483" s="199"/>
      <c r="AU483" s="194">
        <v>0.13</v>
      </c>
      <c r="AV483" s="198">
        <v>0.04</v>
      </c>
      <c r="AW483" s="199"/>
      <c r="AX483" s="398">
        <v>0.04</v>
      </c>
      <c r="AY483" s="370">
        <v>0.15</v>
      </c>
      <c r="AZ483" s="203">
        <v>0.72</v>
      </c>
      <c r="BA483" s="202">
        <v>0.72</v>
      </c>
      <c r="BB483" s="202">
        <v>0.66</v>
      </c>
      <c r="BC483" s="202">
        <v>0.5600000000000001</v>
      </c>
      <c r="BD483" s="202">
        <v>0.5</v>
      </c>
      <c r="BE483" s="202">
        <v>0.44</v>
      </c>
      <c r="BF483" s="202">
        <v>0.4</v>
      </c>
      <c r="BG483" s="202">
        <v>0</v>
      </c>
      <c r="BH483" s="203">
        <v>0</v>
      </c>
      <c r="BI483" s="204">
        <v>0</v>
      </c>
      <c r="BJ483" s="200">
        <v>6.71</v>
      </c>
      <c r="BK483" s="205">
        <v>13.84615384615384</v>
      </c>
      <c r="BL483" s="205">
        <v>25</v>
      </c>
      <c r="BM483" s="205">
        <v>18.18181818181819</v>
      </c>
      <c r="BN483" s="205">
        <v>238.4615384615385</v>
      </c>
      <c r="BO483" s="205">
        <v>225</v>
      </c>
      <c r="BP483" s="205">
        <v>0</v>
      </c>
      <c r="BQ483" s="206">
        <v>0</v>
      </c>
      <c r="BR483" s="207">
        <v>0</v>
      </c>
      <c r="BS483" s="207">
        <v>0</v>
      </c>
      <c r="BT483" s="207">
        <v>9.090909090909083</v>
      </c>
      <c r="BU483" s="207">
        <v>17.85714285714286</v>
      </c>
      <c r="BV483" s="207">
        <v>12</v>
      </c>
      <c r="BW483" s="207">
        <v>13.63636363636365</v>
      </c>
      <c r="BX483" s="207">
        <v>9.999999999999986</v>
      </c>
      <c r="BY483" s="207">
        <v>0</v>
      </c>
      <c r="BZ483" s="207">
        <v>0</v>
      </c>
      <c r="CA483" s="208">
        <v>0</v>
      </c>
      <c r="CB483" s="205">
        <v>34.29846623964271</v>
      </c>
      <c r="CC483" s="205">
        <v>72.54577907121903</v>
      </c>
      <c r="CD483" t="s" s="110">
        <v>132</v>
      </c>
      <c r="CE483" s="209">
        <v>61.51929242921867</v>
      </c>
      <c r="CF483" s="209">
        <v>81.06822859943144</v>
      </c>
      <c r="CG483" s="205">
        <v>63.87597500165668</v>
      </c>
      <c r="CH483" s="315">
        <v>0.78144</v>
      </c>
      <c r="CI483" s="211">
        <v>0.8595840000000001</v>
      </c>
      <c r="CJ483" s="212">
        <v>0.9283507200000002</v>
      </c>
      <c r="CK483" s="212">
        <v>1.0026187776</v>
      </c>
      <c r="CL483" s="210">
        <v>1.082828279808</v>
      </c>
      <c r="CM483" s="211">
        <v>4.654821777408</v>
      </c>
      <c r="CN483" s="208">
        <v>10.13239394298651</v>
      </c>
      <c r="CO483" s="213">
        <v>1.22</v>
      </c>
      <c r="CP483" s="214">
        <v>28.9</v>
      </c>
      <c r="CQ483" s="215">
        <v>-5.2</v>
      </c>
      <c r="CR483" s="214">
        <v>6.5</v>
      </c>
      <c r="CS483" s="215">
        <v>6.7</v>
      </c>
    </row>
    <row r="484" ht="11.25" customHeight="1">
      <c r="A484" t="s" s="116">
        <v>336</v>
      </c>
      <c r="B484" t="s" s="116">
        <v>337</v>
      </c>
      <c r="C484" t="s" s="116">
        <v>313</v>
      </c>
      <c r="D484" s="218">
        <v>31</v>
      </c>
      <c r="E484" s="219">
        <v>86</v>
      </c>
      <c r="F484" t="s" s="220">
        <v>55</v>
      </c>
      <c r="G484" t="s" s="221">
        <v>55</v>
      </c>
      <c r="H484" s="222">
        <v>99.53</v>
      </c>
      <c r="I484" s="223">
        <v>1.888877725308952</v>
      </c>
      <c r="J484" s="318">
        <v>0.43</v>
      </c>
      <c r="K484" s="318">
        <v>0.47</v>
      </c>
      <c r="L484" s="223">
        <v>9.302325581395344</v>
      </c>
      <c r="M484" s="323">
        <v>42732</v>
      </c>
      <c r="N484" s="323">
        <v>42734</v>
      </c>
      <c r="O484" s="323">
        <v>42752</v>
      </c>
      <c r="P484" t="s" s="227">
        <v>268</v>
      </c>
      <c r="Q484" t="s" s="116">
        <v>338</v>
      </c>
      <c r="R484" s="225">
        <v>1.88</v>
      </c>
      <c r="S484" s="228">
        <v>52.07756232686981</v>
      </c>
      <c r="T484" s="229">
        <v>147.0283590136391</v>
      </c>
      <c r="U484" s="223">
        <v>27.57063711911357</v>
      </c>
      <c r="V484" s="230">
        <v>11</v>
      </c>
      <c r="W484" s="406">
        <v>3.61</v>
      </c>
      <c r="X484" s="406">
        <v>2.61</v>
      </c>
      <c r="Y484" s="407">
        <v>2.84</v>
      </c>
      <c r="Z484" s="408">
        <v>4.98</v>
      </c>
      <c r="AA484" s="233">
        <v>24</v>
      </c>
      <c r="AB484" s="410">
        <v>18.6</v>
      </c>
      <c r="AC484" s="235">
        <v>10.24</v>
      </c>
      <c r="AD484" s="236">
        <v>5.8</v>
      </c>
      <c r="AE484" s="236">
        <v>10.58</v>
      </c>
      <c r="AF484" s="237">
        <v>16</v>
      </c>
      <c r="AG484" s="411">
        <v>12987</v>
      </c>
      <c r="AH484" s="239">
        <v>0.3</v>
      </c>
      <c r="AI484" s="240">
        <v>2.13</v>
      </c>
      <c r="AJ484" s="241">
        <v>1.544610882747029</v>
      </c>
      <c r="AK484" s="242">
        <v>0.9846173982090595</v>
      </c>
      <c r="AL484" s="243">
        <v>7.5</v>
      </c>
      <c r="AM484" s="243">
        <v>8.142526799205418</v>
      </c>
      <c r="AN484" s="243">
        <v>8.958743119932766</v>
      </c>
      <c r="AO484" s="244">
        <v>9.098704873820029</v>
      </c>
      <c r="AP484" s="241">
        <v>1.72</v>
      </c>
      <c r="AQ484" s="241">
        <v>1.6</v>
      </c>
      <c r="AR484" s="241">
        <v>1.48</v>
      </c>
      <c r="AS484" s="241">
        <v>1.36</v>
      </c>
      <c r="AT484" s="245"/>
      <c r="AU484" s="241">
        <v>1.24</v>
      </c>
      <c r="AV484" s="241">
        <v>1.12</v>
      </c>
      <c r="AW484" s="245"/>
      <c r="AX484" s="246">
        <v>1.04</v>
      </c>
      <c r="AY484" s="247">
        <v>0.96</v>
      </c>
      <c r="AZ484" s="248">
        <v>0.88</v>
      </c>
      <c r="BA484" s="248">
        <v>0.8</v>
      </c>
      <c r="BB484" s="248">
        <v>0.72</v>
      </c>
      <c r="BC484" s="248">
        <v>0.64</v>
      </c>
      <c r="BD484" s="248">
        <v>0.5600000000000001</v>
      </c>
      <c r="BE484" s="248">
        <v>0.46</v>
      </c>
      <c r="BF484" s="248">
        <v>0.42</v>
      </c>
      <c r="BG484" s="248">
        <v>0.4</v>
      </c>
      <c r="BH484" s="248">
        <v>0.38</v>
      </c>
      <c r="BI484" s="249">
        <v>0.34</v>
      </c>
      <c r="BJ484" s="246">
        <v>16.12</v>
      </c>
      <c r="BK484" s="250">
        <v>7.5</v>
      </c>
      <c r="BL484" s="250">
        <v>8.108108108108114</v>
      </c>
      <c r="BM484" s="250">
        <v>8.823529411764696</v>
      </c>
      <c r="BN484" s="250">
        <v>9.677419354838722</v>
      </c>
      <c r="BO484" s="250">
        <v>10.7142857142857</v>
      </c>
      <c r="BP484" s="250">
        <v>7.692307692307709</v>
      </c>
      <c r="BQ484" s="251">
        <v>8.333333333333348</v>
      </c>
      <c r="BR484" s="252">
        <v>9.090909090909083</v>
      </c>
      <c r="BS484" s="252">
        <v>9.999999999999986</v>
      </c>
      <c r="BT484" s="252">
        <v>11.11111111111112</v>
      </c>
      <c r="BU484" s="252">
        <v>12.5</v>
      </c>
      <c r="BV484" s="252">
        <v>14.28571428571428</v>
      </c>
      <c r="BW484" s="252">
        <v>21.73913043478262</v>
      </c>
      <c r="BX484" s="252">
        <v>9.523809523809534</v>
      </c>
      <c r="BY484" s="252">
        <v>4.999999999999982</v>
      </c>
      <c r="BZ484" s="252">
        <v>5.263157894736836</v>
      </c>
      <c r="CA484" s="253">
        <v>11.76470588235294</v>
      </c>
      <c r="CB484" s="250">
        <v>10.06632481400322</v>
      </c>
      <c r="CC484" s="250">
        <v>3.718951473476817</v>
      </c>
      <c r="CD484" t="s" s="116">
        <v>157</v>
      </c>
      <c r="CE484" s="254">
        <v>-16.72301627387186</v>
      </c>
      <c r="CF484" s="254">
        <v>10.84762084524172</v>
      </c>
      <c r="CG484" s="250">
        <v>77.94633024257844</v>
      </c>
      <c r="CH484" s="255">
        <v>1.892</v>
      </c>
      <c r="CI484" s="256">
        <v>2.0812</v>
      </c>
      <c r="CJ484" s="257">
        <v>2.28932</v>
      </c>
      <c r="CK484" s="257">
        <v>2.518252000000001</v>
      </c>
      <c r="CL484" s="258">
        <v>2.770077200000001</v>
      </c>
      <c r="CM484" s="256">
        <v>11.5508492</v>
      </c>
      <c r="CN484" s="253">
        <v>11.60539455440571</v>
      </c>
      <c r="CO484" s="412">
        <v>0.51</v>
      </c>
      <c r="CP484" s="260">
        <v>12.3</v>
      </c>
      <c r="CQ484" s="261">
        <v>-6.5</v>
      </c>
      <c r="CR484" s="262">
        <v>1.7</v>
      </c>
      <c r="CS484" s="263">
        <v>1</v>
      </c>
    </row>
    <row r="485" ht="11.25" customHeight="1">
      <c r="A485" t="s" s="116">
        <v>339</v>
      </c>
      <c r="B485" t="s" s="116">
        <v>340</v>
      </c>
      <c r="C485" t="s" s="116">
        <v>341</v>
      </c>
      <c r="D485" s="218">
        <v>42</v>
      </c>
      <c r="E485" s="219">
        <v>62</v>
      </c>
      <c r="F485" t="s" s="220">
        <v>55</v>
      </c>
      <c r="G485" t="s" s="221">
        <v>141</v>
      </c>
      <c r="H485" s="222">
        <v>166.91</v>
      </c>
      <c r="I485" s="223">
        <v>2.42046611946558</v>
      </c>
      <c r="J485" s="224">
        <v>0.9399999999999999</v>
      </c>
      <c r="K485" s="224">
        <v>1.01</v>
      </c>
      <c r="L485" s="225">
        <v>7.446808510638303</v>
      </c>
      <c r="M485" s="226">
        <v>43069</v>
      </c>
      <c r="N485" s="226">
        <v>43070</v>
      </c>
      <c r="O485" s="226">
        <v>43084</v>
      </c>
      <c r="P485" t="s" s="227">
        <v>182</v>
      </c>
      <c r="Q485" s="413"/>
      <c r="R485" s="225">
        <v>4.04</v>
      </c>
      <c r="S485" s="228">
        <v>58.2972582972583</v>
      </c>
      <c r="T485" t="s" s="361">
        <v>143</v>
      </c>
      <c r="U485" s="223">
        <v>24.08513708513708</v>
      </c>
      <c r="V485" s="230">
        <v>12</v>
      </c>
      <c r="W485" s="222">
        <v>6.93</v>
      </c>
      <c r="X485" s="222">
        <v>2.66</v>
      </c>
      <c r="Y485" s="231">
        <v>5.76</v>
      </c>
      <c r="Z485" t="s" s="686">
        <v>143</v>
      </c>
      <c r="AA485" s="642">
        <v>-243.1</v>
      </c>
      <c r="AB485" s="234">
        <v>13.5</v>
      </c>
      <c r="AC485" s="235">
        <v>7.08</v>
      </c>
      <c r="AD485" s="236">
        <v>0.7</v>
      </c>
      <c r="AE485" s="236">
        <v>9.050000000000001</v>
      </c>
      <c r="AF485" s="237">
        <v>33</v>
      </c>
      <c r="AG485" s="238">
        <v>135464</v>
      </c>
      <c r="AH485" s="239">
        <v>0.1</v>
      </c>
      <c r="AI485" t="s" s="416">
        <v>143</v>
      </c>
      <c r="AJ485" s="241">
        <v>10.5265876216076</v>
      </c>
      <c r="AK485" s="242">
        <v>0.5379550162321859</v>
      </c>
      <c r="AL485" s="243">
        <v>4.941860465116288</v>
      </c>
      <c r="AM485" s="243">
        <v>4.982651163934637</v>
      </c>
      <c r="AN485" s="243">
        <v>7.368611335125319</v>
      </c>
      <c r="AO485" s="244">
        <v>13.69744888101381</v>
      </c>
      <c r="AP485" s="241">
        <v>3.61</v>
      </c>
      <c r="AQ485" s="241">
        <v>3.44</v>
      </c>
      <c r="AR485" s="241">
        <v>3.28</v>
      </c>
      <c r="AS485" s="241">
        <v>3.12</v>
      </c>
      <c r="AT485" s="245"/>
      <c r="AU485" s="241">
        <v>2.87</v>
      </c>
      <c r="AV485" s="241">
        <v>2.53</v>
      </c>
      <c r="AW485" s="245"/>
      <c r="AX485" s="246">
        <v>2.26</v>
      </c>
      <c r="AY485" s="247">
        <v>2.05</v>
      </c>
      <c r="AZ485" s="248">
        <v>1.625</v>
      </c>
      <c r="BA485" s="248">
        <v>1.5</v>
      </c>
      <c r="BB485" s="248">
        <v>1</v>
      </c>
      <c r="BC485" s="248">
        <v>0.67</v>
      </c>
      <c r="BD485" s="248">
        <v>0.55</v>
      </c>
      <c r="BE485" s="248">
        <v>0.4</v>
      </c>
      <c r="BF485" s="248">
        <v>0.235</v>
      </c>
      <c r="BG485" s="248">
        <v>0.225</v>
      </c>
      <c r="BH485" s="248">
        <v>0.215</v>
      </c>
      <c r="BI485" s="249">
        <v>0.195</v>
      </c>
      <c r="BJ485" s="246">
        <v>29.775</v>
      </c>
      <c r="BK485" s="250">
        <v>4.941860465116288</v>
      </c>
      <c r="BL485" s="250">
        <v>4.878048780487809</v>
      </c>
      <c r="BM485" s="250">
        <v>5.12820512820511</v>
      </c>
      <c r="BN485" s="250">
        <v>8.710801393728218</v>
      </c>
      <c r="BO485" s="250">
        <v>13.43873517786562</v>
      </c>
      <c r="BP485" s="250">
        <v>11.94690265486726</v>
      </c>
      <c r="BQ485" s="251">
        <v>10.2439024390244</v>
      </c>
      <c r="BR485" s="252">
        <v>26.15384615384615</v>
      </c>
      <c r="BS485" s="252">
        <v>8.333333333333325</v>
      </c>
      <c r="BT485" s="252">
        <v>50</v>
      </c>
      <c r="BU485" s="252">
        <v>49.25373134328357</v>
      </c>
      <c r="BV485" s="252">
        <v>21.81818181818183</v>
      </c>
      <c r="BW485" s="252">
        <v>37.5</v>
      </c>
      <c r="BX485" s="252">
        <v>70.21276595744683</v>
      </c>
      <c r="BY485" s="252">
        <v>4.444444444444429</v>
      </c>
      <c r="BZ485" s="252">
        <v>4.651162790697683</v>
      </c>
      <c r="CA485" s="253">
        <v>10.25641025641024</v>
      </c>
      <c r="CB485" s="250">
        <v>20.11249012570228</v>
      </c>
      <c r="CC485" s="250">
        <v>19.31175379918353</v>
      </c>
      <c r="CD485" t="s" s="116">
        <v>302</v>
      </c>
      <c r="CE485" s="254">
        <v>-14.29605963054619</v>
      </c>
      <c r="CF485" s="254">
        <v>9.789077454590899</v>
      </c>
      <c r="CG485" s="250">
        <v>72.41672619916773</v>
      </c>
      <c r="CH485" s="255">
        <v>3.971</v>
      </c>
      <c r="CI485" s="256">
        <v>4.2521468</v>
      </c>
      <c r="CJ485" s="257">
        <v>4.6369660854</v>
      </c>
      <c r="CK485" s="257">
        <v>5.0566115161287</v>
      </c>
      <c r="CL485" s="258">
        <v>5.514234858338347</v>
      </c>
      <c r="CM485" s="256">
        <v>23.43095925986705</v>
      </c>
      <c r="CN485" s="253">
        <v>14.03807995917983</v>
      </c>
      <c r="CO485" s="259">
        <v>0.66</v>
      </c>
      <c r="CP485" s="260">
        <v>50.6</v>
      </c>
      <c r="CQ485" s="261">
        <v>-0.6</v>
      </c>
      <c r="CR485" s="262">
        <v>4.2</v>
      </c>
      <c r="CS485" s="263">
        <v>14.8</v>
      </c>
    </row>
    <row r="486" ht="11.25" customHeight="1">
      <c r="A486" t="s" s="227">
        <v>342</v>
      </c>
      <c r="B486" t="s" s="116">
        <v>343</v>
      </c>
      <c r="C486" t="s" s="116">
        <v>140</v>
      </c>
      <c r="D486" s="218">
        <v>25</v>
      </c>
      <c r="E486" s="219">
        <v>107</v>
      </c>
      <c r="F486" t="s" s="220">
        <v>129</v>
      </c>
      <c r="G486" t="s" s="221">
        <v>129</v>
      </c>
      <c r="H486" s="222">
        <v>44.7</v>
      </c>
      <c r="I486" s="223">
        <v>2.32662192393736</v>
      </c>
      <c r="J486" s="318">
        <v>0.255</v>
      </c>
      <c r="K486" s="318">
        <v>0.26</v>
      </c>
      <c r="L486" s="223">
        <v>1.960784313725483</v>
      </c>
      <c r="M486" s="226">
        <v>42836</v>
      </c>
      <c r="N486" s="226">
        <v>42839</v>
      </c>
      <c r="O486" s="226">
        <v>42853</v>
      </c>
      <c r="P486" t="s" s="227">
        <v>344</v>
      </c>
      <c r="Q486" s="85"/>
      <c r="R486" s="225">
        <v>1.04</v>
      </c>
      <c r="S486" s="228">
        <v>59.42857142857143</v>
      </c>
      <c r="T486" s="229">
        <v>73.77379932928135</v>
      </c>
      <c r="U486" s="223">
        <v>25.54285714285714</v>
      </c>
      <c r="V486" s="230">
        <v>12</v>
      </c>
      <c r="W486" s="222">
        <v>1.75</v>
      </c>
      <c r="X486" s="222">
        <v>2.56</v>
      </c>
      <c r="Y486" s="231">
        <v>2.45</v>
      </c>
      <c r="Z486" s="232">
        <v>2.66</v>
      </c>
      <c r="AA486" s="233">
        <v>10.6</v>
      </c>
      <c r="AB486" s="234">
        <v>0.4</v>
      </c>
      <c r="AC486" s="235">
        <v>8.52</v>
      </c>
      <c r="AD486" s="236">
        <v>-4.5</v>
      </c>
      <c r="AE486" s="236">
        <v>10</v>
      </c>
      <c r="AF486" s="237">
        <v>3</v>
      </c>
      <c r="AG486" s="238">
        <v>1059</v>
      </c>
      <c r="AH486" s="239">
        <v>0.6</v>
      </c>
      <c r="AI486" s="240">
        <v>0.82</v>
      </c>
      <c r="AJ486" t="s" s="265">
        <v>143</v>
      </c>
      <c r="AK486" s="242">
        <v>0.4148356244481794</v>
      </c>
      <c r="AL486" s="243">
        <v>2.010050251256268</v>
      </c>
      <c r="AM486" s="243">
        <v>2.051851924680226</v>
      </c>
      <c r="AN486" s="243">
        <v>2.096061676434147</v>
      </c>
      <c r="AO486" s="244">
        <v>5.05275235033722</v>
      </c>
      <c r="AP486" s="241">
        <v>1.015</v>
      </c>
      <c r="AQ486" s="241">
        <v>0.995</v>
      </c>
      <c r="AR486" s="241">
        <v>0.975</v>
      </c>
      <c r="AS486" s="241">
        <v>0.955</v>
      </c>
      <c r="AT486" s="245"/>
      <c r="AU486" s="241">
        <v>0.9350000000000001</v>
      </c>
      <c r="AV486" s="241">
        <v>0.915</v>
      </c>
      <c r="AW486" s="245"/>
      <c r="AX486" s="246">
        <v>0.895</v>
      </c>
      <c r="AY486" s="247">
        <v>0.86</v>
      </c>
      <c r="AZ486" s="248">
        <v>0.78</v>
      </c>
      <c r="BA486" s="248">
        <v>0.7</v>
      </c>
      <c r="BB486" s="248">
        <v>0.62</v>
      </c>
      <c r="BC486" s="248">
        <v>0.53</v>
      </c>
      <c r="BD486" s="248">
        <v>0.43</v>
      </c>
      <c r="BE486" s="248">
        <v>0.39</v>
      </c>
      <c r="BF486" s="248">
        <v>0.34</v>
      </c>
      <c r="BG486" s="248">
        <v>0.31</v>
      </c>
      <c r="BH486" s="248">
        <v>0.27</v>
      </c>
      <c r="BI486" s="249">
        <v>0.23</v>
      </c>
      <c r="BJ486" s="246">
        <v>12.145</v>
      </c>
      <c r="BK486" s="250">
        <v>2.010050251256268</v>
      </c>
      <c r="BL486" s="250">
        <v>2.051282051282044</v>
      </c>
      <c r="BM486" s="250">
        <v>2.094240837696337</v>
      </c>
      <c r="BN486" s="250">
        <v>2.139037433155067</v>
      </c>
      <c r="BO486" s="250">
        <v>2.185792349726778</v>
      </c>
      <c r="BP486" s="250">
        <v>2.234636871508378</v>
      </c>
      <c r="BQ486" s="251">
        <v>4.069767441860472</v>
      </c>
      <c r="BR486" s="252">
        <v>10.25641025641024</v>
      </c>
      <c r="BS486" s="252">
        <v>11.42857142857143</v>
      </c>
      <c r="BT486" s="252">
        <v>12.9032258064516</v>
      </c>
      <c r="BU486" s="252">
        <v>16.9811320754717</v>
      </c>
      <c r="BV486" s="252">
        <v>23.25581395348839</v>
      </c>
      <c r="BW486" s="252">
        <v>10.25641025641024</v>
      </c>
      <c r="BX486" s="252">
        <v>14.70588235294117</v>
      </c>
      <c r="BY486" s="252">
        <v>9.677419354838722</v>
      </c>
      <c r="BZ486" s="252">
        <v>14.81481481481481</v>
      </c>
      <c r="CA486" s="253">
        <v>17.3913043478261</v>
      </c>
      <c r="CB486" s="250">
        <v>9.320928934335868</v>
      </c>
      <c r="CC486" s="250">
        <v>6.575915265123</v>
      </c>
      <c r="CD486" t="s" s="116">
        <v>137</v>
      </c>
      <c r="CE486" s="254">
        <v>-21.12017354248564</v>
      </c>
      <c r="CF486" s="254">
        <v>4.422683600371506</v>
      </c>
      <c r="CG486" s="250">
        <v>52.26907186824175</v>
      </c>
      <c r="CH486" s="255">
        <v>1.01906</v>
      </c>
      <c r="CI486" s="256">
        <v>1.105883912</v>
      </c>
      <c r="CJ486" s="257">
        <v>1.2164723032</v>
      </c>
      <c r="CK486" s="257">
        <v>1.338119533520</v>
      </c>
      <c r="CL486" s="258">
        <v>1.471931486872</v>
      </c>
      <c r="CM486" s="256">
        <v>6.151467235591999</v>
      </c>
      <c r="CN486" s="253">
        <v>13.76167166799105</v>
      </c>
      <c r="CO486" s="259">
        <v>0.98</v>
      </c>
      <c r="CP486" s="260">
        <v>52.3</v>
      </c>
      <c r="CQ486" s="261">
        <v>-4.3</v>
      </c>
      <c r="CR486" s="260">
        <v>4.9</v>
      </c>
      <c r="CS486" s="261">
        <v>20.2</v>
      </c>
    </row>
    <row r="487" ht="11.25" customHeight="1">
      <c r="A487" t="s" s="273">
        <v>821</v>
      </c>
      <c r="B487" t="s" s="146">
        <v>822</v>
      </c>
      <c r="C487" t="s" s="146">
        <v>518</v>
      </c>
      <c r="D487" s="267">
        <v>10</v>
      </c>
      <c r="E487" s="219">
        <v>330</v>
      </c>
      <c r="F487" t="s" s="151">
        <v>141</v>
      </c>
      <c r="G487" t="s" s="152">
        <v>141</v>
      </c>
      <c r="H487" s="496">
        <v>137.88</v>
      </c>
      <c r="I487" s="269">
        <v>0.9863649550333624</v>
      </c>
      <c r="J487" s="270">
        <v>0.28</v>
      </c>
      <c r="K487" s="270">
        <v>0.34</v>
      </c>
      <c r="L487" s="269">
        <v>21.42857142857142</v>
      </c>
      <c r="M487" s="272">
        <v>42977</v>
      </c>
      <c r="N487" s="272">
        <v>42979</v>
      </c>
      <c r="O487" s="272">
        <v>43010</v>
      </c>
      <c r="P487" t="s" s="273">
        <v>447</v>
      </c>
      <c r="Q487" s="329"/>
      <c r="R487" s="271">
        <v>1.36</v>
      </c>
      <c r="S487" s="275">
        <v>6.442444339175747</v>
      </c>
      <c r="T487" s="276">
        <v>-13.62624045331633</v>
      </c>
      <c r="U487" s="269">
        <v>6.531501657981999</v>
      </c>
      <c r="V487" s="277">
        <v>3</v>
      </c>
      <c r="W487" s="268">
        <v>21.11</v>
      </c>
      <c r="X487" s="268">
        <v>2.1</v>
      </c>
      <c r="Y487" s="278">
        <v>0.15</v>
      </c>
      <c r="Z487" s="279">
        <v>2.57</v>
      </c>
      <c r="AA487" s="280">
        <v>51.3</v>
      </c>
      <c r="AB487" s="281">
        <v>137</v>
      </c>
      <c r="AC487" s="282">
        <v>6.63</v>
      </c>
      <c r="AD487" s="283">
        <v>33.5</v>
      </c>
      <c r="AE487" s="283">
        <v>3.1</v>
      </c>
      <c r="AF487" s="284">
        <v>15</v>
      </c>
      <c r="AG487" s="285">
        <v>30684</v>
      </c>
      <c r="AH487" s="286">
        <v>0.1</v>
      </c>
      <c r="AI487" s="287">
        <v>0.7</v>
      </c>
      <c r="AJ487" s="288">
        <v>0.2240004451994395</v>
      </c>
      <c r="AK487" s="289">
        <v>0.4505757585519732</v>
      </c>
      <c r="AL487" s="290">
        <v>7.692307692307709</v>
      </c>
      <c r="AM487" s="290">
        <v>8.370676266182709</v>
      </c>
      <c r="AN487" s="290">
        <v>7.504014914181223</v>
      </c>
      <c r="AO487" s="291">
        <v>16.65428015545503</v>
      </c>
      <c r="AP487" s="510">
        <v>1.12</v>
      </c>
      <c r="AQ487" s="288">
        <v>1.04</v>
      </c>
      <c r="AR487" s="510">
        <v>0.96</v>
      </c>
      <c r="AS487" s="288">
        <v>0.88</v>
      </c>
      <c r="AT487" s="292"/>
      <c r="AU487" s="510">
        <v>0.8</v>
      </c>
      <c r="AV487" s="288">
        <v>0.78</v>
      </c>
      <c r="AW487" s="292"/>
      <c r="AX487" s="293">
        <v>0.66</v>
      </c>
      <c r="AY487" s="403">
        <v>0.48</v>
      </c>
      <c r="AZ487" s="295">
        <v>0.42</v>
      </c>
      <c r="BA487" s="426">
        <v>0.24</v>
      </c>
      <c r="BB487" s="426">
        <v>0.24</v>
      </c>
      <c r="BC487" s="426">
        <v>0.24</v>
      </c>
      <c r="BD487" s="426">
        <v>0.24</v>
      </c>
      <c r="BE487" s="426">
        <v>0.24</v>
      </c>
      <c r="BF487" s="426">
        <v>0.24</v>
      </c>
      <c r="BG487" s="426">
        <v>0.24</v>
      </c>
      <c r="BH487" s="426">
        <v>0.24</v>
      </c>
      <c r="BI487" s="494">
        <v>0.24</v>
      </c>
      <c r="BJ487" s="293">
        <v>9.300000000000001</v>
      </c>
      <c r="BK487" s="297">
        <v>7.692307692307709</v>
      </c>
      <c r="BL487" s="297">
        <v>8.333333333333348</v>
      </c>
      <c r="BM487" s="297">
        <v>9.090909090909083</v>
      </c>
      <c r="BN487" s="297">
        <v>9.999999999999986</v>
      </c>
      <c r="BO487" s="297">
        <v>2.564102564102577</v>
      </c>
      <c r="BP487" s="297">
        <v>18.18181818181819</v>
      </c>
      <c r="BQ487" s="298">
        <v>37.5</v>
      </c>
      <c r="BR487" s="299">
        <v>14.28571428571428</v>
      </c>
      <c r="BS487" s="299">
        <v>75</v>
      </c>
      <c r="BT487" s="299">
        <v>0</v>
      </c>
      <c r="BU487" s="299">
        <v>0</v>
      </c>
      <c r="BV487" s="299">
        <v>0</v>
      </c>
      <c r="BW487" s="299">
        <v>0</v>
      </c>
      <c r="BX487" s="299">
        <v>0</v>
      </c>
      <c r="BY487" s="299">
        <v>0</v>
      </c>
      <c r="BZ487" s="299">
        <v>0</v>
      </c>
      <c r="CA487" s="300">
        <v>0</v>
      </c>
      <c r="CB487" s="297">
        <v>10.74401089106972</v>
      </c>
      <c r="CC487" s="297">
        <v>18.66322484384028</v>
      </c>
      <c r="CD487" t="s" s="146">
        <v>188</v>
      </c>
      <c r="CE487" s="301">
        <v>1.958878211232586</v>
      </c>
      <c r="CF487" s="301">
        <v>8.490379869214586</v>
      </c>
      <c r="CG487" s="297">
        <v>78.73110483662003</v>
      </c>
      <c r="CH487" s="302">
        <v>1.232</v>
      </c>
      <c r="CI487" s="303">
        <v>1.3136816</v>
      </c>
      <c r="CJ487" s="304">
        <v>1.3544057296</v>
      </c>
      <c r="CK487" s="304">
        <v>1.3963923072176</v>
      </c>
      <c r="CL487" s="305">
        <v>1.439680468741345</v>
      </c>
      <c r="CM487" s="303">
        <v>6.736160105558946</v>
      </c>
      <c r="CN487" s="300">
        <v>4.885523720306749</v>
      </c>
      <c r="CO487" s="306">
        <v>1.22</v>
      </c>
      <c r="CP487" s="307">
        <v>11.4</v>
      </c>
      <c r="CQ487" s="308">
        <v>-18.6</v>
      </c>
      <c r="CR487" s="307">
        <v>-8.199999999999999</v>
      </c>
      <c r="CS487" s="308">
        <v>-8.9</v>
      </c>
    </row>
    <row r="488" ht="11.25" customHeight="1">
      <c r="A488" t="s" s="173">
        <v>345</v>
      </c>
      <c r="B488" t="s" s="110">
        <v>346</v>
      </c>
      <c r="C488" t="s" s="110">
        <v>174</v>
      </c>
      <c r="D488" s="174">
        <v>26</v>
      </c>
      <c r="E488" s="219">
        <v>100</v>
      </c>
      <c r="F488" t="s" s="118">
        <v>55</v>
      </c>
      <c r="G488" t="s" s="113">
        <v>55</v>
      </c>
      <c r="H488" s="176">
        <v>27.35</v>
      </c>
      <c r="I488" s="177">
        <v>2.815356489945156</v>
      </c>
      <c r="J488" s="178">
        <v>0.1875</v>
      </c>
      <c r="K488" s="178">
        <v>0.1925</v>
      </c>
      <c r="L488" s="177">
        <v>2.666666666666662</v>
      </c>
      <c r="M488" s="322">
        <v>42710</v>
      </c>
      <c r="N488" s="322">
        <v>42712</v>
      </c>
      <c r="O488" s="322">
        <v>42736</v>
      </c>
      <c r="P488" t="s" s="173">
        <v>177</v>
      </c>
      <c r="Q488" s="718"/>
      <c r="R488" s="180">
        <v>0.77</v>
      </c>
      <c r="S488" s="181">
        <v>64.70588235294117</v>
      </c>
      <c r="T488" s="182">
        <v>53.94228125193379</v>
      </c>
      <c r="U488" s="177">
        <v>22.98319327731093</v>
      </c>
      <c r="V488" s="183">
        <v>12</v>
      </c>
      <c r="W488" s="176">
        <v>1.19</v>
      </c>
      <c r="X488" s="313">
        <v>3.82</v>
      </c>
      <c r="Y488" s="184">
        <v>1.25</v>
      </c>
      <c r="Z488" s="185">
        <v>2.32</v>
      </c>
      <c r="AA488" s="186">
        <v>9.9</v>
      </c>
      <c r="AB488" s="647">
        <v>31.8</v>
      </c>
      <c r="AC488" s="188">
        <v>8.609999999999999</v>
      </c>
      <c r="AD488" s="189">
        <v>-0.1</v>
      </c>
      <c r="AE488" s="189">
        <v>6</v>
      </c>
      <c r="AF488" s="190">
        <v>10</v>
      </c>
      <c r="AG488" s="191">
        <v>5296</v>
      </c>
      <c r="AH488" s="192">
        <v>0.1</v>
      </c>
      <c r="AI488" s="193">
        <v>0.76</v>
      </c>
      <c r="AJ488" t="s" s="338">
        <v>143</v>
      </c>
      <c r="AK488" s="195">
        <v>0.7579384165670557</v>
      </c>
      <c r="AL488" s="196">
        <v>2.739726027397271</v>
      </c>
      <c r="AM488" s="196">
        <v>2.818372270192615</v>
      </c>
      <c r="AN488" s="196">
        <v>2.903366107118788</v>
      </c>
      <c r="AO488" s="197">
        <v>3.830609510821548</v>
      </c>
      <c r="AP488" s="194">
        <v>0.75</v>
      </c>
      <c r="AQ488" s="194">
        <v>0.73</v>
      </c>
      <c r="AR488" s="194">
        <v>0.71</v>
      </c>
      <c r="AS488" s="194">
        <v>0.6899999999999999</v>
      </c>
      <c r="AT488" t="s" s="356">
        <v>112</v>
      </c>
      <c r="AU488" s="194">
        <v>0.67</v>
      </c>
      <c r="AV488" s="194">
        <v>0.65</v>
      </c>
      <c r="AW488" s="199"/>
      <c r="AX488" s="200">
        <v>0.63</v>
      </c>
      <c r="AY488" s="370">
        <v>0.62</v>
      </c>
      <c r="AZ488" s="202">
        <v>0.59</v>
      </c>
      <c r="BA488" s="202">
        <v>0.55</v>
      </c>
      <c r="BB488" s="202">
        <v>0.515</v>
      </c>
      <c r="BC488" s="202">
        <v>0.48667</v>
      </c>
      <c r="BD488" s="202">
        <v>0.46</v>
      </c>
      <c r="BE488" s="202">
        <v>0.43333</v>
      </c>
      <c r="BF488" s="202">
        <v>0.41333</v>
      </c>
      <c r="BG488" s="202">
        <v>0.3956</v>
      </c>
      <c r="BH488" s="202">
        <v>0.3778</v>
      </c>
      <c r="BI488" s="314">
        <v>0.36</v>
      </c>
      <c r="BJ488" s="200">
        <v>10.03173</v>
      </c>
      <c r="BK488" s="205">
        <v>2.739726027397271</v>
      </c>
      <c r="BL488" s="205">
        <v>2.8169014084507</v>
      </c>
      <c r="BM488" s="205">
        <v>2.898550724637694</v>
      </c>
      <c r="BN488" s="205">
        <v>2.985074626865658</v>
      </c>
      <c r="BO488" s="205">
        <v>3.076923076923088</v>
      </c>
      <c r="BP488" s="205">
        <v>3.174603174603186</v>
      </c>
      <c r="BQ488" s="206">
        <v>1.61290322580645</v>
      </c>
      <c r="BR488" s="207">
        <v>5.084745762711873</v>
      </c>
      <c r="BS488" s="207">
        <v>7.272727272727253</v>
      </c>
      <c r="BT488" s="207">
        <v>6.796116504854366</v>
      </c>
      <c r="BU488" s="207">
        <v>5.82119300552737</v>
      </c>
      <c r="BV488" s="207">
        <v>5.797826086956515</v>
      </c>
      <c r="BW488" s="207">
        <v>6.154662728174842</v>
      </c>
      <c r="BX488" s="207">
        <v>4.838748699586293</v>
      </c>
      <c r="BY488" s="207">
        <v>4.481799797775521</v>
      </c>
      <c r="BZ488" s="207">
        <v>4.711487559555305</v>
      </c>
      <c r="CA488" s="208">
        <v>4.944444444444462</v>
      </c>
      <c r="CB488" s="205">
        <v>4.424025536882225</v>
      </c>
      <c r="CC488" s="205">
        <v>1.583690730415939</v>
      </c>
      <c r="CD488" t="s" s="110">
        <v>161</v>
      </c>
      <c r="CE488" s="636">
        <v>-17.26447068024699</v>
      </c>
      <c r="CF488" s="209">
        <v>5.718722597063943</v>
      </c>
      <c r="CG488" s="205">
        <v>58.43747549651434</v>
      </c>
      <c r="CH488" s="315">
        <v>0.825</v>
      </c>
      <c r="CI488" s="211">
        <v>0.8960325000000001</v>
      </c>
      <c r="CJ488" s="212">
        <v>0.9497944500000002</v>
      </c>
      <c r="CK488" s="212">
        <v>1.006782117</v>
      </c>
      <c r="CL488" s="210">
        <v>1.067189044020</v>
      </c>
      <c r="CM488" s="211">
        <v>4.744798111020001</v>
      </c>
      <c r="CN488" s="208">
        <v>17.3484391627788</v>
      </c>
      <c r="CO488" s="213">
        <v>0.9399999999999999</v>
      </c>
      <c r="CP488" s="214">
        <v>10.3</v>
      </c>
      <c r="CQ488" s="215">
        <v>-8.6</v>
      </c>
      <c r="CR488" s="214">
        <v>2.3</v>
      </c>
      <c r="CS488" s="215">
        <v>2.1</v>
      </c>
    </row>
    <row r="489" ht="11.25" customHeight="1">
      <c r="A489" t="s" s="227">
        <v>347</v>
      </c>
      <c r="B489" t="s" s="116">
        <v>348</v>
      </c>
      <c r="C489" t="s" s="116">
        <v>349</v>
      </c>
      <c r="D489" s="218">
        <v>40</v>
      </c>
      <c r="E489" s="219">
        <v>66</v>
      </c>
      <c r="F489" t="s" s="220">
        <v>141</v>
      </c>
      <c r="G489" t="s" s="221">
        <v>141</v>
      </c>
      <c r="H489" s="222">
        <v>80.52</v>
      </c>
      <c r="I489" s="223">
        <v>2.285146547441629</v>
      </c>
      <c r="J489" s="224">
        <v>0.43</v>
      </c>
      <c r="K489" s="224">
        <v>0.46</v>
      </c>
      <c r="L489" s="225">
        <v>6.976744186046524</v>
      </c>
      <c r="M489" s="226">
        <v>42921</v>
      </c>
      <c r="N489" s="226">
        <v>42923</v>
      </c>
      <c r="O489" s="226">
        <v>42942</v>
      </c>
      <c r="P489" t="s" s="227">
        <v>350</v>
      </c>
      <c r="Q489" t="s" s="429">
        <v>351</v>
      </c>
      <c r="R489" s="225">
        <v>1.84</v>
      </c>
      <c r="S489" s="228">
        <v>61.74496644295302</v>
      </c>
      <c r="T489" s="229">
        <v>61.05691186366515</v>
      </c>
      <c r="U489" s="223">
        <v>27.02013422818792</v>
      </c>
      <c r="V489" s="230">
        <v>4</v>
      </c>
      <c r="W489" s="222">
        <v>2.98</v>
      </c>
      <c r="X489" s="222">
        <v>4.1</v>
      </c>
      <c r="Y489" s="231">
        <v>3.66</v>
      </c>
      <c r="Z489" s="232">
        <v>2.16</v>
      </c>
      <c r="AA489" s="233">
        <v>8.199999999999999</v>
      </c>
      <c r="AB489" s="234">
        <v>16.7</v>
      </c>
      <c r="AC489" s="235">
        <v>10.95</v>
      </c>
      <c r="AD489" s="236">
        <v>-2.1</v>
      </c>
      <c r="AE489" s="236">
        <v>6.6</v>
      </c>
      <c r="AF489" s="237">
        <v>25</v>
      </c>
      <c r="AG489" s="238">
        <v>109660</v>
      </c>
      <c r="AH489" s="239">
        <v>0.1</v>
      </c>
      <c r="AI489" s="240">
        <v>0.67</v>
      </c>
      <c r="AJ489" t="s" s="265">
        <v>143</v>
      </c>
      <c r="AK489" s="242">
        <v>0.7926499835424284</v>
      </c>
      <c r="AL489" s="243">
        <v>18.24817518248174</v>
      </c>
      <c r="AM489" s="243">
        <v>14.47142425533319</v>
      </c>
      <c r="AN489" s="243">
        <v>11.61965625729093</v>
      </c>
      <c r="AO489" s="244">
        <v>14.65925250557829</v>
      </c>
      <c r="AP489" s="241">
        <v>1.62</v>
      </c>
      <c r="AQ489" s="241">
        <v>1.37</v>
      </c>
      <c r="AR489" s="241">
        <v>1.17</v>
      </c>
      <c r="AS489" s="241">
        <v>1.08</v>
      </c>
      <c r="AT489" s="245"/>
      <c r="AU489" s="241">
        <v>1.01</v>
      </c>
      <c r="AV489" s="241">
        <v>0.9350000000000001</v>
      </c>
      <c r="AW489" s="245"/>
      <c r="AX489" s="246">
        <v>0.86</v>
      </c>
      <c r="AY489" s="247">
        <v>0.785</v>
      </c>
      <c r="AZ489" s="248">
        <v>0.625</v>
      </c>
      <c r="BA489" s="248">
        <v>0.47</v>
      </c>
      <c r="BB489" s="248">
        <v>0.4125</v>
      </c>
      <c r="BC489" s="248">
        <v>0.36</v>
      </c>
      <c r="BD489" s="248">
        <v>0.3125</v>
      </c>
      <c r="BE489" s="248">
        <v>0.27</v>
      </c>
      <c r="BF489" s="248">
        <v>0.24</v>
      </c>
      <c r="BG489" s="248">
        <v>0.215</v>
      </c>
      <c r="BH489" s="248">
        <v>0.18</v>
      </c>
      <c r="BI489" s="249">
        <v>0.145</v>
      </c>
      <c r="BJ489" s="246">
        <v>12.06</v>
      </c>
      <c r="BK489" s="250">
        <v>18.24817518248174</v>
      </c>
      <c r="BL489" s="250">
        <v>17.0940170940171</v>
      </c>
      <c r="BM489" s="250">
        <v>8.333333333333325</v>
      </c>
      <c r="BN489" s="250">
        <v>6.930693069306937</v>
      </c>
      <c r="BO489" s="250">
        <v>8.021390374331538</v>
      </c>
      <c r="BP489" s="250">
        <v>8.720930232558155</v>
      </c>
      <c r="BQ489" s="251">
        <v>9.554140127388532</v>
      </c>
      <c r="BR489" s="252">
        <v>25.6</v>
      </c>
      <c r="BS489" s="252">
        <v>32.97872340425532</v>
      </c>
      <c r="BT489" s="252">
        <v>13.93939393939394</v>
      </c>
      <c r="BU489" s="252">
        <v>14.58333333333333</v>
      </c>
      <c r="BV489" s="252">
        <v>15.2</v>
      </c>
      <c r="BW489" s="252">
        <v>15.74074074074074</v>
      </c>
      <c r="BX489" s="252">
        <v>12.5</v>
      </c>
      <c r="BY489" s="252">
        <v>11.62790697674419</v>
      </c>
      <c r="BZ489" s="252">
        <v>19.44444444444444</v>
      </c>
      <c r="CA489" s="253">
        <v>24.13793103448276</v>
      </c>
      <c r="CB489" s="250">
        <v>15.45030313451836</v>
      </c>
      <c r="CC489" s="250">
        <v>6.847881758629279</v>
      </c>
      <c r="CD489" t="s" s="116">
        <v>188</v>
      </c>
      <c r="CE489" s="254">
        <v>-13.11533142345535</v>
      </c>
      <c r="CF489" s="254">
        <v>13.90480280473256</v>
      </c>
      <c r="CG489" s="250">
        <v>78.83186202590917</v>
      </c>
      <c r="CH489" s="255">
        <v>1.782</v>
      </c>
      <c r="CI489" s="256">
        <v>1.9602</v>
      </c>
      <c r="CJ489" s="257">
        <v>2.089573200000001</v>
      </c>
      <c r="CK489" s="257">
        <v>2.227485031200001</v>
      </c>
      <c r="CL489" s="258">
        <v>2.374499043259201</v>
      </c>
      <c r="CM489" s="256">
        <v>10.4337572744592</v>
      </c>
      <c r="CN489" s="253">
        <v>12.95796978944263</v>
      </c>
      <c r="CO489" s="259">
        <v>1</v>
      </c>
      <c r="CP489" s="260">
        <v>16.1</v>
      </c>
      <c r="CQ489" s="261">
        <v>-10.3</v>
      </c>
      <c r="CR489" s="262">
        <v>1.2</v>
      </c>
      <c r="CS489" s="263">
        <v>-1.7</v>
      </c>
    </row>
    <row r="490" ht="11.25" customHeight="1">
      <c r="A490" t="s" s="227">
        <v>1730</v>
      </c>
      <c r="B490" t="s" s="116">
        <v>1731</v>
      </c>
      <c r="C490" t="s" s="227">
        <v>128</v>
      </c>
      <c r="D490" s="218">
        <v>6</v>
      </c>
      <c r="E490" s="85">
        <v>679</v>
      </c>
      <c r="F490" t="s" s="220">
        <v>55</v>
      </c>
      <c r="G490" t="s" s="221">
        <v>55</v>
      </c>
      <c r="H490" s="493">
        <v>36.1</v>
      </c>
      <c r="I490" s="223">
        <v>2.105263157894737</v>
      </c>
      <c r="J490" s="224">
        <v>0.18</v>
      </c>
      <c r="K490" s="224">
        <v>0.19</v>
      </c>
      <c r="L490" s="223">
        <v>5.555555555555558</v>
      </c>
      <c r="M490" s="226">
        <v>42985</v>
      </c>
      <c r="N490" s="226">
        <v>42986</v>
      </c>
      <c r="O490" s="226">
        <v>42998</v>
      </c>
      <c r="P490" t="s" s="227">
        <v>401</v>
      </c>
      <c r="Q490" t="s" s="227">
        <v>131</v>
      </c>
      <c r="R490" s="225">
        <v>0.76</v>
      </c>
      <c r="S490" s="228">
        <v>39.79057591623037</v>
      </c>
      <c r="T490" s="229">
        <v>18.08635090935717</v>
      </c>
      <c r="U490" s="223">
        <v>18.90052356020943</v>
      </c>
      <c r="V490" s="230">
        <v>12</v>
      </c>
      <c r="W490" s="222">
        <v>1.91</v>
      </c>
      <c r="X490" s="222">
        <v>2.37</v>
      </c>
      <c r="Y490" s="231">
        <v>4.83</v>
      </c>
      <c r="Z490" s="232">
        <v>1.66</v>
      </c>
      <c r="AA490" s="233">
        <v>8.9</v>
      </c>
      <c r="AB490" s="234">
        <v>20.5</v>
      </c>
      <c r="AC490" s="235">
        <v>16.92</v>
      </c>
      <c r="AD490" s="236">
        <v>-13.6</v>
      </c>
      <c r="AE490" s="236">
        <v>8</v>
      </c>
      <c r="AF490" s="237">
        <v>4</v>
      </c>
      <c r="AG490" s="238">
        <v>591</v>
      </c>
      <c r="AH490" s="239">
        <v>1.1</v>
      </c>
      <c r="AI490" s="240">
        <v>0.13</v>
      </c>
      <c r="AJ490" t="s" s="265">
        <v>143</v>
      </c>
      <c r="AK490" t="s" s="265">
        <v>143</v>
      </c>
      <c r="AL490" s="243">
        <v>13.79310344827587</v>
      </c>
      <c r="AM490" s="243">
        <v>13.61712805724899</v>
      </c>
      <c r="AN490" t="s" s="265">
        <v>143</v>
      </c>
      <c r="AO490" s="244">
        <v>3.113563269073416</v>
      </c>
      <c r="AP490" s="241">
        <v>0.66</v>
      </c>
      <c r="AQ490" s="241">
        <v>0.58</v>
      </c>
      <c r="AR490" s="321">
        <v>0.48</v>
      </c>
      <c r="AS490" s="241">
        <v>0.45</v>
      </c>
      <c r="AT490" s="245"/>
      <c r="AU490" s="241">
        <v>0.09</v>
      </c>
      <c r="AV490" s="321">
        <v>0</v>
      </c>
      <c r="AW490" s="245"/>
      <c r="AX490" s="583">
        <v>0.01</v>
      </c>
      <c r="AY490" s="394">
        <v>0.07000000000000001</v>
      </c>
      <c r="AZ490" s="317">
        <v>0.31</v>
      </c>
      <c r="BA490" s="248">
        <v>0.57</v>
      </c>
      <c r="BB490" s="248">
        <v>0.48572</v>
      </c>
      <c r="BC490" s="248">
        <v>0.39999</v>
      </c>
      <c r="BD490" s="248">
        <v>0.32264</v>
      </c>
      <c r="BE490" s="248">
        <v>0.27644</v>
      </c>
      <c r="BF490" s="317">
        <v>0</v>
      </c>
      <c r="BG490" s="317">
        <v>0</v>
      </c>
      <c r="BH490" s="317">
        <v>0</v>
      </c>
      <c r="BI490" s="401">
        <v>0</v>
      </c>
      <c r="BJ490" s="246">
        <v>4.704789999999999</v>
      </c>
      <c r="BK490" s="250">
        <v>13.79310344827587</v>
      </c>
      <c r="BL490" s="250">
        <v>20.83333333333333</v>
      </c>
      <c r="BM490" s="250">
        <v>6.666666666666665</v>
      </c>
      <c r="BN490" s="250">
        <v>400</v>
      </c>
      <c r="BO490" s="250">
        <v>0</v>
      </c>
      <c r="BP490" s="250">
        <v>0</v>
      </c>
      <c r="BQ490" s="251">
        <v>0</v>
      </c>
      <c r="BR490" s="252">
        <v>0</v>
      </c>
      <c r="BS490" s="252">
        <v>0</v>
      </c>
      <c r="BT490" s="252">
        <v>17.35156056987563</v>
      </c>
      <c r="BU490" s="252">
        <v>21.43303582589567</v>
      </c>
      <c r="BV490" s="252">
        <v>23.97408876766676</v>
      </c>
      <c r="BW490" s="252">
        <v>16.71248733902473</v>
      </c>
      <c r="BX490" s="252">
        <v>0</v>
      </c>
      <c r="BY490" s="252">
        <v>0</v>
      </c>
      <c r="BZ490" s="252">
        <v>0</v>
      </c>
      <c r="CA490" s="253">
        <v>0</v>
      </c>
      <c r="CB490" s="250">
        <v>30.63319270298463</v>
      </c>
      <c r="CC490" s="250">
        <v>92.77758519585143</v>
      </c>
      <c r="CD490" t="s" s="116">
        <v>132</v>
      </c>
      <c r="CE490" t="s" s="402">
        <v>143</v>
      </c>
      <c r="CF490" t="s" s="402">
        <v>143</v>
      </c>
      <c r="CG490" s="250">
        <v>61.8154494646705</v>
      </c>
      <c r="CH490" s="255">
        <v>0.7260000000000001</v>
      </c>
      <c r="CI490" s="256">
        <v>0.7986000000000002</v>
      </c>
      <c r="CJ490" s="257">
        <v>0.8624880000000003</v>
      </c>
      <c r="CK490" s="257">
        <v>0.9314870400000004</v>
      </c>
      <c r="CL490" s="258">
        <v>1.0060060032</v>
      </c>
      <c r="CM490" s="256">
        <v>4.324581043200002</v>
      </c>
      <c r="CN490" s="253">
        <v>11.9794488731302</v>
      </c>
      <c r="CO490" s="259">
        <v>0.71</v>
      </c>
      <c r="CP490" s="260">
        <v>35.6</v>
      </c>
      <c r="CQ490" s="261">
        <v>-6.7</v>
      </c>
      <c r="CR490" s="260">
        <v>7.8</v>
      </c>
      <c r="CS490" s="261">
        <v>10</v>
      </c>
    </row>
    <row r="491" ht="11.25" customHeight="1">
      <c r="A491" t="s" s="227">
        <v>1732</v>
      </c>
      <c r="B491" t="s" s="116">
        <v>1733</v>
      </c>
      <c r="C491" t="s" s="116">
        <v>518</v>
      </c>
      <c r="D491" s="218">
        <v>6</v>
      </c>
      <c r="E491" s="85">
        <v>606</v>
      </c>
      <c r="F491" t="s" s="220">
        <v>141</v>
      </c>
      <c r="G491" t="s" s="221">
        <v>141</v>
      </c>
      <c r="H491" s="493">
        <v>55.09</v>
      </c>
      <c r="I491" s="223">
        <v>3.412597567616627</v>
      </c>
      <c r="J491" s="224">
        <v>0.46</v>
      </c>
      <c r="K491" s="224">
        <v>0.47</v>
      </c>
      <c r="L491" s="223">
        <v>2.173913043478248</v>
      </c>
      <c r="M491" s="323">
        <v>42717</v>
      </c>
      <c r="N491" s="323">
        <v>42719</v>
      </c>
      <c r="O491" s="323">
        <v>42744</v>
      </c>
      <c r="P491" t="s" s="227">
        <v>1734</v>
      </c>
      <c r="Q491" s="325"/>
      <c r="R491" s="225">
        <v>1.88</v>
      </c>
      <c r="S491" s="228">
        <v>102.1739130434783</v>
      </c>
      <c r="T491" s="229">
        <v>125.4591664776402</v>
      </c>
      <c r="U491" s="223">
        <v>29.94021739130435</v>
      </c>
      <c r="V491" s="230">
        <v>12</v>
      </c>
      <c r="W491" s="222">
        <v>1.84</v>
      </c>
      <c r="X491" s="222">
        <v>5</v>
      </c>
      <c r="Y491" s="231">
        <v>4</v>
      </c>
      <c r="Z491" s="232">
        <v>3.82</v>
      </c>
      <c r="AA491" s="233">
        <v>12.5</v>
      </c>
      <c r="AB491" s="234">
        <v>-10</v>
      </c>
      <c r="AC491" s="235">
        <v>6.8</v>
      </c>
      <c r="AD491" s="236">
        <v>-7</v>
      </c>
      <c r="AE491" s="236">
        <v>6</v>
      </c>
      <c r="AF491" s="237">
        <v>20</v>
      </c>
      <c r="AG491" s="238">
        <v>159925</v>
      </c>
      <c r="AH491" s="239">
        <v>0.1</v>
      </c>
      <c r="AI491" s="240">
        <v>0.63</v>
      </c>
      <c r="AJ491" t="s" s="265">
        <v>143</v>
      </c>
      <c r="AK491" s="242">
        <v>2.019289202086376</v>
      </c>
      <c r="AL491" s="243">
        <v>2.222222222222214</v>
      </c>
      <c r="AM491" s="243">
        <v>2.273501590636551</v>
      </c>
      <c r="AN491" s="243">
        <v>3.895047748988278</v>
      </c>
      <c r="AO491" s="244">
        <v>1.928920208637686</v>
      </c>
      <c r="AP491" s="241">
        <v>1.84</v>
      </c>
      <c r="AQ491" s="241">
        <v>1.8</v>
      </c>
      <c r="AR491" s="241">
        <v>1.76</v>
      </c>
      <c r="AS491" s="241">
        <v>1.72</v>
      </c>
      <c r="AT491" s="245"/>
      <c r="AU491" s="241">
        <v>1.68</v>
      </c>
      <c r="AV491" s="321">
        <v>1.52</v>
      </c>
      <c r="AW491" s="245"/>
      <c r="AX491" s="583">
        <v>1.52</v>
      </c>
      <c r="AY491" s="394">
        <v>1.52</v>
      </c>
      <c r="AZ491" s="317">
        <v>1.52</v>
      </c>
      <c r="BA491" s="317">
        <v>1.52</v>
      </c>
      <c r="BB491" s="317">
        <v>1.52</v>
      </c>
      <c r="BC491" s="248">
        <v>1.52</v>
      </c>
      <c r="BD491" s="248">
        <v>1.49</v>
      </c>
      <c r="BE491" s="248">
        <v>1.45</v>
      </c>
      <c r="BF491" s="248">
        <v>1.41</v>
      </c>
      <c r="BG491" s="248">
        <v>1.37</v>
      </c>
      <c r="BH491" s="248">
        <v>1.21</v>
      </c>
      <c r="BI491" s="249">
        <v>1.1</v>
      </c>
      <c r="BJ491" s="246">
        <v>27.47</v>
      </c>
      <c r="BK491" s="250">
        <v>2.222222222222214</v>
      </c>
      <c r="BL491" s="250">
        <v>2.272727272727271</v>
      </c>
      <c r="BM491" s="250">
        <v>2.325581395348841</v>
      </c>
      <c r="BN491" s="250">
        <v>2.380952380952372</v>
      </c>
      <c r="BO491" s="250">
        <v>10.52631578947367</v>
      </c>
      <c r="BP491" s="250">
        <v>0</v>
      </c>
      <c r="BQ491" s="251">
        <v>0</v>
      </c>
      <c r="BR491" s="252">
        <v>0</v>
      </c>
      <c r="BS491" s="252">
        <v>0</v>
      </c>
      <c r="BT491" s="252">
        <v>0</v>
      </c>
      <c r="BU491" s="252">
        <v>0</v>
      </c>
      <c r="BV491" s="252">
        <v>2.013422818791955</v>
      </c>
      <c r="BW491" s="252">
        <v>2.758620689655178</v>
      </c>
      <c r="BX491" s="252">
        <v>2.836879432624118</v>
      </c>
      <c r="BY491" s="252">
        <v>2.919708029197077</v>
      </c>
      <c r="BZ491" s="252">
        <v>13.22314049586779</v>
      </c>
      <c r="CA491" s="253">
        <v>9.999999999999986</v>
      </c>
      <c r="CB491" s="250">
        <v>3.145857089815322</v>
      </c>
      <c r="CC491" s="250">
        <v>3.961824787129254</v>
      </c>
      <c r="CD491" t="s" s="116">
        <v>188</v>
      </c>
      <c r="CE491" s="254">
        <v>-22.63257207469944</v>
      </c>
      <c r="CF491" s="254">
        <v>7.307645316604906</v>
      </c>
      <c r="CG491" s="250">
        <v>34.94570921275871</v>
      </c>
      <c r="CH491" s="255">
        <v>1.8584</v>
      </c>
      <c r="CI491" s="256">
        <v>1.9847712</v>
      </c>
      <c r="CJ491" s="257">
        <v>2.103857472000001</v>
      </c>
      <c r="CK491" s="257">
        <v>2.230088920320001</v>
      </c>
      <c r="CL491" s="258">
        <v>2.363894255539201</v>
      </c>
      <c r="CM491" s="256">
        <v>10.5410118478592</v>
      </c>
      <c r="CN491" s="253">
        <v>19.13416563416083</v>
      </c>
      <c r="CO491" s="259">
        <v>0.83</v>
      </c>
      <c r="CP491" s="260">
        <v>1.3</v>
      </c>
      <c r="CQ491" s="261">
        <v>-17.5</v>
      </c>
      <c r="CR491" s="260">
        <v>-13.6</v>
      </c>
      <c r="CS491" s="261">
        <v>-13.5</v>
      </c>
    </row>
    <row r="492" ht="11.25" customHeight="1">
      <c r="A492" t="s" s="273">
        <v>352</v>
      </c>
      <c r="B492" t="s" s="146">
        <v>353</v>
      </c>
      <c r="C492" t="s" s="146">
        <v>146</v>
      </c>
      <c r="D492" s="267">
        <v>31</v>
      </c>
      <c r="E492" s="219">
        <v>91</v>
      </c>
      <c r="F492" t="s" s="151">
        <v>129</v>
      </c>
      <c r="G492" t="s" s="152">
        <v>129</v>
      </c>
      <c r="H492" s="268">
        <v>55.97</v>
      </c>
      <c r="I492" s="269">
        <v>4.466678577809541</v>
      </c>
      <c r="J492" s="379">
        <v>0.6225000000000001</v>
      </c>
      <c r="K492" s="379">
        <v>0.625</v>
      </c>
      <c r="L492" s="749">
        <v>0.401606425702794</v>
      </c>
      <c r="M492" s="272">
        <v>43082</v>
      </c>
      <c r="N492" s="272">
        <v>43083</v>
      </c>
      <c r="O492" s="272">
        <v>43097</v>
      </c>
      <c r="P492" t="s" s="273">
        <v>354</v>
      </c>
      <c r="Q492" s="274"/>
      <c r="R492" s="271">
        <v>2.5</v>
      </c>
      <c r="S492" s="275">
        <v>173.6111111111111</v>
      </c>
      <c r="T492" s="276">
        <v>74.36587048537756</v>
      </c>
      <c r="U492" s="269">
        <v>38.86805555555556</v>
      </c>
      <c r="V492" s="277">
        <v>12</v>
      </c>
      <c r="W492" s="268">
        <v>1.44</v>
      </c>
      <c r="X492" s="268">
        <v>1.47</v>
      </c>
      <c r="Y492" s="278">
        <v>0.96</v>
      </c>
      <c r="Z492" s="279">
        <v>1.76</v>
      </c>
      <c r="AA492" s="280">
        <v>4.5</v>
      </c>
      <c r="AB492" s="281">
        <v>-2.1</v>
      </c>
      <c r="AC492" s="282">
        <v>44.62</v>
      </c>
      <c r="AD492" s="283">
        <v>-17.6</v>
      </c>
      <c r="AE492" s="283">
        <v>26.5</v>
      </c>
      <c r="AF492" s="284">
        <v>6</v>
      </c>
      <c r="AG492" s="285">
        <v>3104</v>
      </c>
      <c r="AH492" s="286">
        <v>0.1</v>
      </c>
      <c r="AI492" s="287">
        <v>0.21</v>
      </c>
      <c r="AJ492" t="s" s="368">
        <v>143</v>
      </c>
      <c r="AK492" s="289">
        <v>0.2284347507684576</v>
      </c>
      <c r="AL492" s="290">
        <v>0.4044489383215222</v>
      </c>
      <c r="AM492" s="290">
        <v>0.4060958261771663</v>
      </c>
      <c r="AN492" s="290">
        <v>0.5945478500119838</v>
      </c>
      <c r="AO492" s="291">
        <v>2.60270317021345</v>
      </c>
      <c r="AP492" s="288">
        <v>2.4825</v>
      </c>
      <c r="AQ492" s="288">
        <v>2.4725</v>
      </c>
      <c r="AR492" s="288">
        <v>2.4625</v>
      </c>
      <c r="AS492" s="288">
        <v>2.4525</v>
      </c>
      <c r="AT492" s="292"/>
      <c r="AU492" s="288">
        <v>2.4425</v>
      </c>
      <c r="AV492" s="288">
        <v>2.41</v>
      </c>
      <c r="AW492" s="292"/>
      <c r="AX492" s="293">
        <v>2.37</v>
      </c>
      <c r="AY492" s="294">
        <v>2.33</v>
      </c>
      <c r="AZ492" s="295">
        <v>2.32</v>
      </c>
      <c r="BA492" s="295">
        <v>2.08</v>
      </c>
      <c r="BB492" s="295">
        <v>1.92</v>
      </c>
      <c r="BC492" s="295">
        <v>1.72</v>
      </c>
      <c r="BD492" s="295">
        <v>1.48</v>
      </c>
      <c r="BE492" s="295">
        <v>1.32</v>
      </c>
      <c r="BF492" s="295">
        <v>1.2</v>
      </c>
      <c r="BG492" s="295">
        <v>1.06</v>
      </c>
      <c r="BH492" s="295">
        <v>0.96</v>
      </c>
      <c r="BI492" s="296">
        <v>0.84</v>
      </c>
      <c r="BJ492" s="293">
        <v>34.3225</v>
      </c>
      <c r="BK492" s="297">
        <v>0.4044489383215222</v>
      </c>
      <c r="BL492" s="297">
        <v>0.4060913705583813</v>
      </c>
      <c r="BM492" s="297">
        <v>0.4077471967380175</v>
      </c>
      <c r="BN492" s="297">
        <v>0.4094165813715467</v>
      </c>
      <c r="BO492" s="297">
        <v>1.348547717842319</v>
      </c>
      <c r="BP492" s="297">
        <v>1.68776371308017</v>
      </c>
      <c r="BQ492" s="298">
        <v>1.716738197424905</v>
      </c>
      <c r="BR492" s="299">
        <v>0.4310344827586299</v>
      </c>
      <c r="BS492" s="299">
        <v>11.53846153846152</v>
      </c>
      <c r="BT492" s="299">
        <v>8.333333333333348</v>
      </c>
      <c r="BU492" s="299">
        <v>11.62790697674419</v>
      </c>
      <c r="BV492" s="299">
        <v>16.21621621621621</v>
      </c>
      <c r="BW492" s="299">
        <v>12.12121212121211</v>
      </c>
      <c r="BX492" s="299">
        <v>10</v>
      </c>
      <c r="BY492" s="299">
        <v>13.20754716981132</v>
      </c>
      <c r="BZ492" s="299">
        <v>10.41666666666667</v>
      </c>
      <c r="CA492" s="300">
        <v>14.28571428571428</v>
      </c>
      <c r="CB492" s="297">
        <v>6.738755676838538</v>
      </c>
      <c r="CC492" s="297">
        <v>5.796472002420287</v>
      </c>
      <c r="CD492" t="s" s="146">
        <v>132</v>
      </c>
      <c r="CE492" s="301">
        <v>-33.80682912773403</v>
      </c>
      <c r="CF492" s="301">
        <v>5.061226427821524</v>
      </c>
      <c r="CG492" s="297">
        <v>46.28727338807717</v>
      </c>
      <c r="CH492" s="302">
        <v>2.507325</v>
      </c>
      <c r="CI492" s="303">
        <v>2.7580575</v>
      </c>
      <c r="CJ492" s="304">
        <v>3.03386325</v>
      </c>
      <c r="CK492" s="304">
        <v>3.337249575000001</v>
      </c>
      <c r="CL492" s="305">
        <v>3.670974532500001</v>
      </c>
      <c r="CM492" s="303">
        <v>15.3074698575</v>
      </c>
      <c r="CN492" s="300">
        <v>27.34941907718421</v>
      </c>
      <c r="CO492" s="306">
        <v>0.5600000000000001</v>
      </c>
      <c r="CP492" s="307">
        <v>6.6</v>
      </c>
      <c r="CQ492" s="308">
        <v>-13.3</v>
      </c>
      <c r="CR492" s="309">
        <v>-1.4</v>
      </c>
      <c r="CS492" s="310">
        <v>-2.6</v>
      </c>
    </row>
    <row r="493" ht="11.25" customHeight="1">
      <c r="A493" t="s" s="110">
        <v>823</v>
      </c>
      <c r="B493" t="s" s="110">
        <v>824</v>
      </c>
      <c r="C493" t="s" s="110">
        <v>406</v>
      </c>
      <c r="D493" s="174">
        <v>24</v>
      </c>
      <c r="E493" s="219">
        <v>118</v>
      </c>
      <c r="F493" t="s" s="118">
        <v>129</v>
      </c>
      <c r="G493" t="s" s="113">
        <v>129</v>
      </c>
      <c r="H493" s="176">
        <v>53</v>
      </c>
      <c r="I493" s="177">
        <v>3.924528301886792</v>
      </c>
      <c r="J493" s="178">
        <v>0.495</v>
      </c>
      <c r="K493" s="178">
        <v>0.52</v>
      </c>
      <c r="L493" s="177">
        <v>5.050505050505061</v>
      </c>
      <c r="M493" s="179">
        <v>42790</v>
      </c>
      <c r="N493" s="179">
        <v>42794</v>
      </c>
      <c r="O493" s="179">
        <v>42809</v>
      </c>
      <c r="P493" t="s" s="173">
        <v>182</v>
      </c>
      <c r="Q493" s="375"/>
      <c r="R493" s="180">
        <v>2.08</v>
      </c>
      <c r="S493" s="181">
        <v>50</v>
      </c>
      <c r="T493" s="182">
        <v>15.35434075761488</v>
      </c>
      <c r="U493" s="177">
        <v>12.74038461538461</v>
      </c>
      <c r="V493" s="183">
        <v>6</v>
      </c>
      <c r="W493" s="176">
        <v>4.16</v>
      </c>
      <c r="X493" s="176">
        <v>2.55</v>
      </c>
      <c r="Y493" s="184">
        <v>1.41</v>
      </c>
      <c r="Z493" s="185">
        <v>2.35</v>
      </c>
      <c r="AA493" s="186">
        <v>19.2</v>
      </c>
      <c r="AB493" s="187">
        <v>455.6</v>
      </c>
      <c r="AC493" s="188">
        <v>13.93</v>
      </c>
      <c r="AD493" s="189">
        <v>12.4</v>
      </c>
      <c r="AE493" s="189">
        <v>5</v>
      </c>
      <c r="AF493" s="190">
        <v>7</v>
      </c>
      <c r="AG493" s="191">
        <v>2410</v>
      </c>
      <c r="AH493" s="192">
        <v>0.4</v>
      </c>
      <c r="AI493" s="193">
        <v>0.7</v>
      </c>
      <c r="AJ493" s="194">
        <v>0.9296481153133715</v>
      </c>
      <c r="AK493" s="195">
        <v>0.9641478133690324</v>
      </c>
      <c r="AL493" s="196">
        <v>8.196721311475397</v>
      </c>
      <c r="AM493" s="196">
        <v>6.698716510891645</v>
      </c>
      <c r="AN493" s="196">
        <v>11.52763662988581</v>
      </c>
      <c r="AO493" s="197">
        <v>11.95629598495345</v>
      </c>
      <c r="AP493" s="194">
        <v>1.98</v>
      </c>
      <c r="AQ493" s="194">
        <v>1.83</v>
      </c>
      <c r="AR493" s="194">
        <v>1.73</v>
      </c>
      <c r="AS493" s="194">
        <v>1.63</v>
      </c>
      <c r="AT493" s="199"/>
      <c r="AU493" s="198">
        <v>1.53</v>
      </c>
      <c r="AV493" s="194">
        <v>1.1475</v>
      </c>
      <c r="AW493" s="199"/>
      <c r="AX493" s="200">
        <v>0.92</v>
      </c>
      <c r="AY493" s="201">
        <v>0.9</v>
      </c>
      <c r="AZ493" s="202">
        <v>0.86</v>
      </c>
      <c r="BA493" s="202">
        <v>0.74</v>
      </c>
      <c r="BB493" s="202">
        <v>0.64</v>
      </c>
      <c r="BC493" s="202">
        <v>0.5600000000000001</v>
      </c>
      <c r="BD493" s="202">
        <v>0.48</v>
      </c>
      <c r="BE493" s="202">
        <v>0.38</v>
      </c>
      <c r="BF493" s="202">
        <v>0.36</v>
      </c>
      <c r="BG493" s="202">
        <v>0.34</v>
      </c>
      <c r="BH493" s="202">
        <v>0.32</v>
      </c>
      <c r="BI493" s="314">
        <v>0.3</v>
      </c>
      <c r="BJ493" s="200">
        <v>16.6475</v>
      </c>
      <c r="BK493" s="205">
        <v>8.196721311475397</v>
      </c>
      <c r="BL493" s="205">
        <v>5.780346820809257</v>
      </c>
      <c r="BM493" s="205">
        <v>6.134969325153383</v>
      </c>
      <c r="BN493" s="205">
        <v>6.5359477124183</v>
      </c>
      <c r="BO493" s="205">
        <v>33.33333333333335</v>
      </c>
      <c r="BP493" s="205">
        <v>24.72826086956521</v>
      </c>
      <c r="BQ493" s="206">
        <v>2.222222222222214</v>
      </c>
      <c r="BR493" s="207">
        <v>4.651162790697683</v>
      </c>
      <c r="BS493" s="207">
        <v>16.21621621621621</v>
      </c>
      <c r="BT493" s="207">
        <v>15.625</v>
      </c>
      <c r="BU493" s="207">
        <v>14.28571428571428</v>
      </c>
      <c r="BV493" s="207">
        <v>16.66666666666667</v>
      </c>
      <c r="BW493" s="207">
        <v>26.31578947368421</v>
      </c>
      <c r="BX493" s="207">
        <v>5.555555555555558</v>
      </c>
      <c r="BY493" s="207">
        <v>5.88235294117645</v>
      </c>
      <c r="BZ493" s="207">
        <v>6.25</v>
      </c>
      <c r="CA493" s="208">
        <v>6.666666666666665</v>
      </c>
      <c r="CB493" s="205">
        <v>12.06158389360911</v>
      </c>
      <c r="CC493" s="205">
        <v>8.702243421173646</v>
      </c>
      <c r="CD493" t="s" s="110">
        <v>302</v>
      </c>
      <c r="CE493" s="209">
        <v>2.711780316387985</v>
      </c>
      <c r="CF493" s="209">
        <v>15.4521649317726</v>
      </c>
      <c r="CG493" s="205">
        <v>72.8089329748976</v>
      </c>
      <c r="CH493" s="315">
        <v>2.178</v>
      </c>
      <c r="CI493" s="211">
        <v>2.3958</v>
      </c>
      <c r="CJ493" s="212">
        <v>2.51559</v>
      </c>
      <c r="CK493" s="212">
        <v>2.6413695</v>
      </c>
      <c r="CL493" s="210">
        <v>2.773437975</v>
      </c>
      <c r="CM493" s="211">
        <v>12.504197475</v>
      </c>
      <c r="CN493" s="208">
        <v>23.5928254245283</v>
      </c>
      <c r="CO493" s="213">
        <v>1.19</v>
      </c>
      <c r="CP493" s="214">
        <v>20.9</v>
      </c>
      <c r="CQ493" s="215">
        <v>-20</v>
      </c>
      <c r="CR493" s="214">
        <v>-2.6</v>
      </c>
      <c r="CS493" s="215">
        <v>-9.300000000000001</v>
      </c>
    </row>
    <row r="494" ht="11.25" customHeight="1">
      <c r="A494" t="s" s="227">
        <v>1735</v>
      </c>
      <c r="B494" t="s" s="116">
        <v>1736</v>
      </c>
      <c r="C494" t="s" s="116">
        <v>150</v>
      </c>
      <c r="D494" s="218">
        <v>7</v>
      </c>
      <c r="E494" s="85">
        <v>526</v>
      </c>
      <c r="F494" t="s" s="220">
        <v>129</v>
      </c>
      <c r="G494" t="s" s="221">
        <v>129</v>
      </c>
      <c r="H494" s="493">
        <v>48.75</v>
      </c>
      <c r="I494" s="223">
        <v>2.461538461538462</v>
      </c>
      <c r="J494" s="224">
        <v>0.275</v>
      </c>
      <c r="K494" s="224">
        <v>0.3</v>
      </c>
      <c r="L494" s="223">
        <v>9.090909090909083</v>
      </c>
      <c r="M494" s="226">
        <v>42900</v>
      </c>
      <c r="N494" s="226">
        <v>42902</v>
      </c>
      <c r="O494" s="226">
        <v>42916</v>
      </c>
      <c r="P494" t="s" s="227">
        <v>186</v>
      </c>
      <c r="Q494" s="316"/>
      <c r="R494" s="225">
        <v>1.2</v>
      </c>
      <c r="S494" s="228">
        <v>39.08794788273616</v>
      </c>
      <c r="T494" s="229">
        <v>39.05997425087362</v>
      </c>
      <c r="U494" s="223">
        <v>15.87947882736156</v>
      </c>
      <c r="V494" s="230">
        <v>12</v>
      </c>
      <c r="W494" s="222">
        <v>3.07</v>
      </c>
      <c r="X494" s="222">
        <v>1.22</v>
      </c>
      <c r="Y494" s="231">
        <v>1.5</v>
      </c>
      <c r="Z494" s="232">
        <v>2.74</v>
      </c>
      <c r="AA494" s="233">
        <v>17.1</v>
      </c>
      <c r="AB494" s="396">
        <v>-106.4</v>
      </c>
      <c r="AC494" s="261">
        <v>-18.24</v>
      </c>
      <c r="AD494" s="236">
        <v>-15.6</v>
      </c>
      <c r="AE494" s="236">
        <v>13</v>
      </c>
      <c r="AF494" s="237">
        <v>12</v>
      </c>
      <c r="AG494" s="238">
        <v>4185</v>
      </c>
      <c r="AH494" s="239">
        <v>0.5</v>
      </c>
      <c r="AI494" s="240">
        <v>0.99</v>
      </c>
      <c r="AJ494" t="s" s="265">
        <v>143</v>
      </c>
      <c r="AK494" s="242">
        <v>1.240895405193144</v>
      </c>
      <c r="AL494" s="243">
        <v>2.325581395348841</v>
      </c>
      <c r="AM494" s="243">
        <v>11.90281443284065</v>
      </c>
      <c r="AN494" s="243">
        <v>10.589579817073</v>
      </c>
      <c r="AO494" s="244">
        <v>8.533821442770794</v>
      </c>
      <c r="AP494" s="321">
        <v>1.1</v>
      </c>
      <c r="AQ494" s="241">
        <v>1.075</v>
      </c>
      <c r="AR494" s="241">
        <v>0.95</v>
      </c>
      <c r="AS494" s="241">
        <v>0.785</v>
      </c>
      <c r="AT494" s="245"/>
      <c r="AU494" s="241">
        <v>0.725</v>
      </c>
      <c r="AV494" s="241">
        <v>0.665</v>
      </c>
      <c r="AW494" s="384"/>
      <c r="AX494" s="583">
        <v>0.62</v>
      </c>
      <c r="AY494" s="247">
        <v>0.62</v>
      </c>
      <c r="AZ494" s="248">
        <v>0.605</v>
      </c>
      <c r="BA494" s="248">
        <v>0.545</v>
      </c>
      <c r="BB494" s="248">
        <v>0.485</v>
      </c>
      <c r="BC494" s="248">
        <v>0.41</v>
      </c>
      <c r="BD494" s="248">
        <v>0.28</v>
      </c>
      <c r="BE494" s="248">
        <v>0.22</v>
      </c>
      <c r="BF494" s="248">
        <v>0.1</v>
      </c>
      <c r="BG494" s="317">
        <v>0</v>
      </c>
      <c r="BH494" s="317">
        <v>0</v>
      </c>
      <c r="BI494" s="401">
        <v>0</v>
      </c>
      <c r="BJ494" s="246">
        <v>9.185</v>
      </c>
      <c r="BK494" s="250">
        <v>2.325581395348841</v>
      </c>
      <c r="BL494" s="250">
        <v>13.1578947368421</v>
      </c>
      <c r="BM494" s="250">
        <v>21.01910828025477</v>
      </c>
      <c r="BN494" s="250">
        <v>8.275862068965534</v>
      </c>
      <c r="BO494" s="250">
        <v>9.022556390977442</v>
      </c>
      <c r="BP494" s="250">
        <v>7.258064516129048</v>
      </c>
      <c r="BQ494" s="251">
        <v>0</v>
      </c>
      <c r="BR494" s="252">
        <v>2.479338842975198</v>
      </c>
      <c r="BS494" s="252">
        <v>11.00917431192658</v>
      </c>
      <c r="BT494" s="252">
        <v>12.37113402061856</v>
      </c>
      <c r="BU494" s="252">
        <v>18.29268292682926</v>
      </c>
      <c r="BV494" s="252">
        <v>46.4285714285714</v>
      </c>
      <c r="BW494" s="252">
        <v>27.27272727272729</v>
      </c>
      <c r="BX494" s="252">
        <v>120</v>
      </c>
      <c r="BY494" s="252">
        <v>0</v>
      </c>
      <c r="BZ494" s="252">
        <v>0</v>
      </c>
      <c r="CA494" s="253">
        <v>0</v>
      </c>
      <c r="CB494" s="250">
        <v>17.58309977600976</v>
      </c>
      <c r="CC494" s="250">
        <v>28.16081521947948</v>
      </c>
      <c r="CD494" t="s" s="116">
        <v>152</v>
      </c>
      <c r="CE494" s="254">
        <v>-2.828360548750101</v>
      </c>
      <c r="CF494" s="254">
        <v>13.05111827861146</v>
      </c>
      <c r="CG494" s="250">
        <v>61.65841329350459</v>
      </c>
      <c r="CH494" s="255">
        <v>1.111</v>
      </c>
      <c r="CI494" s="256">
        <v>1.12211</v>
      </c>
      <c r="CJ494" s="257">
        <v>1.234321</v>
      </c>
      <c r="CK494" s="257">
        <v>1.3577531</v>
      </c>
      <c r="CL494" s="258">
        <v>1.49352841</v>
      </c>
      <c r="CM494" s="256">
        <v>6.318712510000001</v>
      </c>
      <c r="CN494" s="253">
        <v>12.96146155897436</v>
      </c>
      <c r="CO494" s="259">
        <v>1.82</v>
      </c>
      <c r="CP494" s="260">
        <v>41.5</v>
      </c>
      <c r="CQ494" s="261">
        <v>-8.6</v>
      </c>
      <c r="CR494" s="260">
        <v>-2.6</v>
      </c>
      <c r="CS494" s="261">
        <v>4.5</v>
      </c>
    </row>
    <row r="495" ht="11.25" customHeight="1">
      <c r="A495" t="s" s="227">
        <v>1737</v>
      </c>
      <c r="B495" t="s" s="116">
        <v>1738</v>
      </c>
      <c r="C495" t="s" s="116">
        <v>146</v>
      </c>
      <c r="D495" s="218">
        <v>5</v>
      </c>
      <c r="E495" s="85">
        <v>706</v>
      </c>
      <c r="F495" t="s" s="220">
        <v>129</v>
      </c>
      <c r="G495" t="s" s="221">
        <v>129</v>
      </c>
      <c r="H495" s="493">
        <v>53.58</v>
      </c>
      <c r="I495" s="223">
        <v>2.986188876446436</v>
      </c>
      <c r="J495" s="224">
        <v>0.375</v>
      </c>
      <c r="K495" s="224">
        <v>0.4</v>
      </c>
      <c r="L495" s="223">
        <v>6.666666666666665</v>
      </c>
      <c r="M495" s="327">
        <v>42507</v>
      </c>
      <c r="N495" s="327">
        <v>42499</v>
      </c>
      <c r="O495" s="327">
        <v>42534</v>
      </c>
      <c r="P495" t="s" s="227">
        <v>322</v>
      </c>
      <c r="Q495" t="s" s="673">
        <v>1739</v>
      </c>
      <c r="R495" s="225">
        <v>1.6</v>
      </c>
      <c r="S495" s="326">
        <v>1600</v>
      </c>
      <c r="T495" s="229">
        <v>344.5792017927365</v>
      </c>
      <c r="U495" s="223">
        <v>535.8</v>
      </c>
      <c r="V495" s="230">
        <v>12</v>
      </c>
      <c r="W495" s="222">
        <v>0.1</v>
      </c>
      <c r="X495" s="222">
        <v>61.37</v>
      </c>
      <c r="Y495" s="231">
        <v>0.9</v>
      </c>
      <c r="Z495" s="232">
        <v>0.83</v>
      </c>
      <c r="AA495" s="233">
        <v>0.1</v>
      </c>
      <c r="AB495" s="234">
        <v>-86.2</v>
      </c>
      <c r="AC495" s="235">
        <v>0.42</v>
      </c>
      <c r="AD495" s="236">
        <v>-35.7</v>
      </c>
      <c r="AE495" s="236">
        <v>9</v>
      </c>
      <c r="AF495" s="237">
        <v>16</v>
      </c>
      <c r="AG495" s="238">
        <v>56767</v>
      </c>
      <c r="AH495" s="239">
        <v>0.1</v>
      </c>
      <c r="AI495" s="240">
        <v>0.33</v>
      </c>
      <c r="AJ495" t="s" s="265">
        <v>143</v>
      </c>
      <c r="AK495" s="242">
        <v>1.6401813964312</v>
      </c>
      <c r="AL495" s="243">
        <v>6.779661016949134</v>
      </c>
      <c r="AM495" s="243">
        <v>20.49908047222198</v>
      </c>
      <c r="AN495" s="243">
        <v>19.01669433180686</v>
      </c>
      <c r="AO495" s="244">
        <v>11.59426291091001</v>
      </c>
      <c r="AP495" s="241">
        <v>1.575</v>
      </c>
      <c r="AQ495" s="241">
        <v>1.475</v>
      </c>
      <c r="AR495" s="241">
        <v>1.18092</v>
      </c>
      <c r="AS495" s="241">
        <v>0.9001800000000001</v>
      </c>
      <c r="AT495" s="245"/>
      <c r="AU495" s="321">
        <v>0.65954</v>
      </c>
      <c r="AV495" s="321">
        <v>0.65954</v>
      </c>
      <c r="AW495" s="245"/>
      <c r="AX495" s="583">
        <v>0.65954</v>
      </c>
      <c r="AY495" s="394">
        <v>0.65954</v>
      </c>
      <c r="AZ495" s="317">
        <v>0.65954</v>
      </c>
      <c r="BA495" s="248">
        <v>0.65954</v>
      </c>
      <c r="BB495" s="248">
        <v>0.52585</v>
      </c>
      <c r="BC495" s="248">
        <v>0.46346</v>
      </c>
      <c r="BD495" s="248">
        <v>0.40998</v>
      </c>
      <c r="BE495" s="248">
        <v>0.20499</v>
      </c>
      <c r="BF495" s="248">
        <v>0.18717</v>
      </c>
      <c r="BG495" s="317">
        <v>0.17825</v>
      </c>
      <c r="BH495" s="248">
        <v>0.17825</v>
      </c>
      <c r="BI495" s="401">
        <v>0</v>
      </c>
      <c r="BJ495" s="246">
        <v>11.23629</v>
      </c>
      <c r="BK495" s="250">
        <v>6.779661016949134</v>
      </c>
      <c r="BL495" s="250">
        <v>24.9026182975985</v>
      </c>
      <c r="BM495" s="250">
        <v>31.18709591415048</v>
      </c>
      <c r="BN495" s="250">
        <v>36.48603572186677</v>
      </c>
      <c r="BO495" s="250">
        <v>0</v>
      </c>
      <c r="BP495" s="250">
        <v>0</v>
      </c>
      <c r="BQ495" s="251">
        <v>0</v>
      </c>
      <c r="BR495" s="252">
        <v>0</v>
      </c>
      <c r="BS495" s="252">
        <v>0</v>
      </c>
      <c r="BT495" s="252">
        <v>25.42359988589902</v>
      </c>
      <c r="BU495" s="252">
        <v>13.46178742502051</v>
      </c>
      <c r="BV495" s="252">
        <v>13.04453875798819</v>
      </c>
      <c r="BW495" s="252">
        <v>100</v>
      </c>
      <c r="BX495" s="252">
        <v>9.520756531495422</v>
      </c>
      <c r="BY495" s="252">
        <v>5.004207573632535</v>
      </c>
      <c r="BZ495" s="252">
        <v>0</v>
      </c>
      <c r="CA495" s="253">
        <v>0</v>
      </c>
      <c r="CB495" s="250">
        <v>15.63590006615297</v>
      </c>
      <c r="CC495" s="250">
        <v>24.16513372185041</v>
      </c>
      <c r="CD495" t="s" s="116">
        <v>132</v>
      </c>
      <c r="CE495" s="254">
        <v>-513.7971167917467</v>
      </c>
      <c r="CF495" s="254">
        <v>22.00288320825329</v>
      </c>
      <c r="CG495" s="250">
        <v>46.7431638418079</v>
      </c>
      <c r="CH495" s="255">
        <v>1.59075</v>
      </c>
      <c r="CI495" s="256">
        <v>1.59743115</v>
      </c>
      <c r="CJ495" s="257">
        <v>1.7411999535</v>
      </c>
      <c r="CK495" s="257">
        <v>1.897907949315</v>
      </c>
      <c r="CL495" s="258">
        <v>2.06871966475335</v>
      </c>
      <c r="CM495" s="256">
        <v>8.89600871756835</v>
      </c>
      <c r="CN495" s="253">
        <v>16.6032264232332</v>
      </c>
      <c r="CO495" s="259">
        <v>1.51</v>
      </c>
      <c r="CP495" s="260">
        <v>33</v>
      </c>
      <c r="CQ495" s="261">
        <v>-1.5</v>
      </c>
      <c r="CR495" s="260">
        <v>6.1</v>
      </c>
      <c r="CS495" s="261">
        <v>11.3</v>
      </c>
    </row>
    <row r="496" ht="11.25" customHeight="1">
      <c r="A496" t="s" s="116">
        <v>355</v>
      </c>
      <c r="B496" t="s" s="116">
        <v>356</v>
      </c>
      <c r="C496" t="s" s="116">
        <v>357</v>
      </c>
      <c r="D496" s="218">
        <v>42</v>
      </c>
      <c r="E496" s="219">
        <v>61</v>
      </c>
      <c r="F496" t="s" s="220">
        <v>55</v>
      </c>
      <c r="G496" t="s" s="221">
        <v>55</v>
      </c>
      <c r="H496" s="222">
        <v>66.05</v>
      </c>
      <c r="I496" s="223">
        <v>1.953065859197578</v>
      </c>
      <c r="J496" s="224">
        <v>0.3075</v>
      </c>
      <c r="K496" s="224">
        <v>0.3225</v>
      </c>
      <c r="L496" s="225">
        <v>4.878048780487809</v>
      </c>
      <c r="M496" s="226">
        <v>42977</v>
      </c>
      <c r="N496" s="226">
        <v>42979</v>
      </c>
      <c r="O496" s="226">
        <v>42993</v>
      </c>
      <c r="P496" t="s" s="227">
        <v>182</v>
      </c>
      <c r="Q496" s="316"/>
      <c r="R496" s="225">
        <v>1.29</v>
      </c>
      <c r="S496" s="228">
        <v>57.847533632287</v>
      </c>
      <c r="T496" s="229">
        <v>102.0103249838969</v>
      </c>
      <c r="U496" s="223">
        <v>29.61883408071749</v>
      </c>
      <c r="V496" s="230">
        <v>12</v>
      </c>
      <c r="W496" s="222">
        <v>2.23</v>
      </c>
      <c r="X496" s="222">
        <v>7.41</v>
      </c>
      <c r="Y496" s="231">
        <v>4.1</v>
      </c>
      <c r="Z496" s="232">
        <v>3.1</v>
      </c>
      <c r="AA496" s="233">
        <v>10.6</v>
      </c>
      <c r="AB496" s="234">
        <v>5.9</v>
      </c>
      <c r="AC496" t="s" s="422">
        <v>143</v>
      </c>
      <c r="AD496" s="236">
        <v>4.4</v>
      </c>
      <c r="AE496" s="236">
        <v>4</v>
      </c>
      <c r="AF496" s="237">
        <v>2</v>
      </c>
      <c r="AG496" s="238">
        <v>2290</v>
      </c>
      <c r="AH496" s="239">
        <v>0.2</v>
      </c>
      <c r="AI496" s="240">
        <v>0.54</v>
      </c>
      <c r="AJ496" s="241">
        <v>0.8154955544372732</v>
      </c>
      <c r="AK496" s="242">
        <v>1.335709179880025</v>
      </c>
      <c r="AL496" s="243">
        <v>4.329004329004338</v>
      </c>
      <c r="AM496" s="243">
        <v>4.031537195092816</v>
      </c>
      <c r="AN496" s="243">
        <v>3.588180439524002</v>
      </c>
      <c r="AO496" s="244">
        <v>2.686348565670782</v>
      </c>
      <c r="AP496" s="241">
        <v>1.205</v>
      </c>
      <c r="AQ496" s="241">
        <v>1.155</v>
      </c>
      <c r="AR496" s="241">
        <v>1.108466666666667</v>
      </c>
      <c r="AS496" s="241">
        <v>1.070266666666667</v>
      </c>
      <c r="AT496" s="245"/>
      <c r="AU496" s="241">
        <v>1.036933333333333</v>
      </c>
      <c r="AV496" s="241">
        <v>1.010266666666667</v>
      </c>
      <c r="AW496" s="245"/>
      <c r="AX496" s="246">
        <v>0.99</v>
      </c>
      <c r="AY496" s="247">
        <v>0.9734666666666666</v>
      </c>
      <c r="AZ496" s="248">
        <v>0.9555999999999999</v>
      </c>
      <c r="BA496" s="248">
        <v>0.9377333333333334</v>
      </c>
      <c r="BB496" s="248">
        <v>0.9244</v>
      </c>
      <c r="BC496" s="248">
        <v>0.916</v>
      </c>
      <c r="BD496" s="248">
        <v>0.9066666666666667</v>
      </c>
      <c r="BE496" s="248">
        <v>0.8986666666666667</v>
      </c>
      <c r="BF496" s="248">
        <v>0.892</v>
      </c>
      <c r="BG496" s="248">
        <v>0.8853333333333334</v>
      </c>
      <c r="BH496" s="248">
        <v>0.8766666666666666</v>
      </c>
      <c r="BI496" s="249">
        <v>0.8666666666666667</v>
      </c>
      <c r="BJ496" s="246">
        <v>17.60913333333334</v>
      </c>
      <c r="BK496" s="250">
        <v>4.329004329004338</v>
      </c>
      <c r="BL496" s="250">
        <v>4.197991219101449</v>
      </c>
      <c r="BM496" s="250">
        <v>3.569203936713583</v>
      </c>
      <c r="BN496" s="250">
        <v>3.214607175003192</v>
      </c>
      <c r="BO496" s="250">
        <v>2.639567110993823</v>
      </c>
      <c r="BP496" s="250">
        <v>2.047138047138053</v>
      </c>
      <c r="BQ496" s="251">
        <v>1.698397479797298</v>
      </c>
      <c r="BR496" s="252">
        <v>1.869680479977687</v>
      </c>
      <c r="BS496" s="252">
        <v>1.905303568889494</v>
      </c>
      <c r="BT496" s="252">
        <v>1.442377037357567</v>
      </c>
      <c r="BU496" s="252">
        <v>0.917030567685595</v>
      </c>
      <c r="BV496" s="252">
        <v>1.029411764705879</v>
      </c>
      <c r="BW496" s="252">
        <v>0.8902077151335286</v>
      </c>
      <c r="BX496" s="252">
        <v>0.7473841554558991</v>
      </c>
      <c r="BY496" s="252">
        <v>0.7530120481927582</v>
      </c>
      <c r="BZ496" s="252">
        <v>0.9885931558935468</v>
      </c>
      <c r="CA496" s="253">
        <v>1.15384615384615</v>
      </c>
      <c r="CB496" s="250">
        <v>1.964279761464107</v>
      </c>
      <c r="CC496" s="250">
        <v>1.168709246330725</v>
      </c>
      <c r="CD496" t="s" s="116">
        <v>161</v>
      </c>
      <c r="CE496" s="254">
        <v>-24.07758778199591</v>
      </c>
      <c r="CF496" s="254">
        <v>5.54124629872158</v>
      </c>
      <c r="CG496" s="250">
        <v>48.53206276432149</v>
      </c>
      <c r="CH496" s="255">
        <v>1.276095</v>
      </c>
      <c r="CI496" s="256">
        <v>1.31437785</v>
      </c>
      <c r="CJ496" s="257">
        <v>1.366952964</v>
      </c>
      <c r="CK496" s="257">
        <v>1.421631082560</v>
      </c>
      <c r="CL496" s="258">
        <v>1.4784963258624</v>
      </c>
      <c r="CM496" s="256">
        <v>6.857553222422402</v>
      </c>
      <c r="CN496" s="253">
        <v>10.38236672584769</v>
      </c>
      <c r="CO496" s="259">
        <v>0.34</v>
      </c>
      <c r="CP496" s="260">
        <v>18</v>
      </c>
      <c r="CQ496" s="261">
        <v>-3.9</v>
      </c>
      <c r="CR496" s="262">
        <v>0.9</v>
      </c>
      <c r="CS496" s="263">
        <v>2.2</v>
      </c>
    </row>
    <row r="497" ht="11.25" customHeight="1">
      <c r="A497" t="s" s="273">
        <v>825</v>
      </c>
      <c r="B497" t="s" s="146">
        <v>826</v>
      </c>
      <c r="C497" t="s" s="273">
        <v>525</v>
      </c>
      <c r="D497" s="267">
        <v>16</v>
      </c>
      <c r="E497" s="219">
        <v>194</v>
      </c>
      <c r="F497" t="s" s="151">
        <v>129</v>
      </c>
      <c r="G497" t="s" s="152">
        <v>129</v>
      </c>
      <c r="H497" s="496">
        <v>94.8</v>
      </c>
      <c r="I497" s="269">
        <v>1.527426160337553</v>
      </c>
      <c r="J497" s="270">
        <v>0.3615</v>
      </c>
      <c r="K497" s="270">
        <v>0.362</v>
      </c>
      <c r="L497" s="269">
        <v>0.138312586445366</v>
      </c>
      <c r="M497" s="272">
        <v>42964</v>
      </c>
      <c r="N497" s="272">
        <v>42968</v>
      </c>
      <c r="O497" s="272">
        <v>42983</v>
      </c>
      <c r="P497" t="s" s="273">
        <v>375</v>
      </c>
      <c r="Q497" t="s" s="273">
        <v>131</v>
      </c>
      <c r="R497" s="271">
        <v>1.448</v>
      </c>
      <c r="S497" s="275">
        <v>77.02127659574468</v>
      </c>
      <c r="T497" s="276">
        <v>278.1327771605109</v>
      </c>
      <c r="U497" s="269">
        <v>50.42553191489362</v>
      </c>
      <c r="V497" s="277">
        <v>3</v>
      </c>
      <c r="W497" s="268">
        <v>1.88</v>
      </c>
      <c r="X497" s="268">
        <v>2.19</v>
      </c>
      <c r="Y497" s="278">
        <v>6.06</v>
      </c>
      <c r="Z497" s="279">
        <v>6.38</v>
      </c>
      <c r="AA497" s="280">
        <v>15.2</v>
      </c>
      <c r="AB497" s="281">
        <v>-51.3</v>
      </c>
      <c r="AC497" s="282">
        <v>7.27</v>
      </c>
      <c r="AD497" s="283">
        <v>-15.2</v>
      </c>
      <c r="AE497" s="283">
        <v>23</v>
      </c>
      <c r="AF497" s="284">
        <v>16</v>
      </c>
      <c r="AG497" s="285">
        <v>21690</v>
      </c>
      <c r="AH497" s="286">
        <v>2.1</v>
      </c>
      <c r="AI497" s="287">
        <v>0.88</v>
      </c>
      <c r="AJ497" t="s" s="368">
        <v>143</v>
      </c>
      <c r="AK497" s="289">
        <v>0.1530546357889008</v>
      </c>
      <c r="AL497" s="290">
        <v>0.4888268156424402</v>
      </c>
      <c r="AM497" s="290">
        <v>0.562204363998009</v>
      </c>
      <c r="AN497" s="290">
        <v>0.7533540826512697</v>
      </c>
      <c r="AO497" s="291">
        <v>4.922125218672413</v>
      </c>
      <c r="AP497" s="288">
        <v>1.439</v>
      </c>
      <c r="AQ497" s="288">
        <v>1.432</v>
      </c>
      <c r="AR497" s="288">
        <v>1.423</v>
      </c>
      <c r="AS497" s="288">
        <v>1.415</v>
      </c>
      <c r="AT497" s="292"/>
      <c r="AU497" s="288">
        <v>1.402</v>
      </c>
      <c r="AV497" s="288">
        <v>1.386</v>
      </c>
      <c r="AW497" t="s" s="382">
        <v>112</v>
      </c>
      <c r="AX497" s="293">
        <v>1.37</v>
      </c>
      <c r="AY497" s="294">
        <v>1.357</v>
      </c>
      <c r="AZ497" s="295">
        <v>1.327</v>
      </c>
      <c r="BA497" s="295">
        <v>1.15</v>
      </c>
      <c r="BB497" s="295">
        <v>0.89</v>
      </c>
      <c r="BC497" s="295">
        <v>0.45</v>
      </c>
      <c r="BD497" s="295">
        <v>0.173</v>
      </c>
      <c r="BE497" s="295">
        <v>0.098</v>
      </c>
      <c r="BF497" s="295">
        <v>0.02</v>
      </c>
      <c r="BG497" s="426">
        <v>0</v>
      </c>
      <c r="BH497" s="426">
        <v>0</v>
      </c>
      <c r="BI497" s="494">
        <v>0</v>
      </c>
      <c r="BJ497" s="293">
        <v>15.332</v>
      </c>
      <c r="BK497" s="297">
        <v>0.4888268156424402</v>
      </c>
      <c r="BL497" s="297">
        <v>0.6324666198173068</v>
      </c>
      <c r="BM497" s="297">
        <v>0.565371024734973</v>
      </c>
      <c r="BN497" s="297">
        <v>0.9272467902995851</v>
      </c>
      <c r="BO497" s="297">
        <v>1.154401154401175</v>
      </c>
      <c r="BP497" s="297">
        <v>1.1678832116788</v>
      </c>
      <c r="BQ497" s="298">
        <v>0.9579955784819516</v>
      </c>
      <c r="BR497" s="299">
        <v>2.260738507912574</v>
      </c>
      <c r="BS497" s="299">
        <v>15.39130434782612</v>
      </c>
      <c r="BT497" s="299">
        <v>29.2134831460674</v>
      </c>
      <c r="BU497" s="299">
        <v>97.77777777777779</v>
      </c>
      <c r="BV497" s="299">
        <v>160.1156069364162</v>
      </c>
      <c r="BW497" s="299">
        <v>76.53061224489797</v>
      </c>
      <c r="BX497" s="299">
        <v>390</v>
      </c>
      <c r="BY497" s="299">
        <v>0</v>
      </c>
      <c r="BZ497" s="299">
        <v>0</v>
      </c>
      <c r="CA497" s="300">
        <v>0</v>
      </c>
      <c r="CB497" s="297">
        <v>45.71668906799731</v>
      </c>
      <c r="CC497" s="297">
        <v>96.62694586570252</v>
      </c>
      <c r="CD497" t="s" s="146">
        <v>178</v>
      </c>
      <c r="CE497" s="301">
        <v>-48.14475167190479</v>
      </c>
      <c r="CF497" s="301">
        <v>2.280780242988822</v>
      </c>
      <c r="CG497" s="297">
        <v>40.39273068264092</v>
      </c>
      <c r="CH497" s="302">
        <v>1.45339</v>
      </c>
      <c r="CI497" s="303">
        <v>1.559051453</v>
      </c>
      <c r="CJ497" s="304">
        <v>1.7149565983</v>
      </c>
      <c r="CK497" s="304">
        <v>1.886452258130</v>
      </c>
      <c r="CL497" s="305">
        <v>2.075097483943</v>
      </c>
      <c r="CM497" s="303">
        <v>8.688947793373</v>
      </c>
      <c r="CN497" s="300">
        <v>9.165556744064347</v>
      </c>
      <c r="CO497" s="306">
        <v>1.02</v>
      </c>
      <c r="CP497" s="307">
        <v>59.7</v>
      </c>
      <c r="CQ497" s="308">
        <v>-0.7</v>
      </c>
      <c r="CR497" s="307">
        <v>6.3</v>
      </c>
      <c r="CS497" s="308">
        <v>18.8</v>
      </c>
    </row>
    <row r="498" ht="11.25" customHeight="1">
      <c r="A498" t="s" s="173">
        <v>827</v>
      </c>
      <c r="B498" t="s" s="110">
        <v>828</v>
      </c>
      <c r="C498" t="s" s="173">
        <v>829</v>
      </c>
      <c r="D498" s="174">
        <v>16</v>
      </c>
      <c r="E498" s="219">
        <v>198</v>
      </c>
      <c r="F498" t="s" s="118">
        <v>55</v>
      </c>
      <c r="G498" t="s" s="113">
        <v>141</v>
      </c>
      <c r="H498" s="495">
        <v>83.18000000000001</v>
      </c>
      <c r="I498" s="177">
        <v>2.019716277951431</v>
      </c>
      <c r="J498" s="311">
        <v>0.39</v>
      </c>
      <c r="K498" s="311">
        <v>0.42</v>
      </c>
      <c r="L498" s="177">
        <v>7.692307692307687</v>
      </c>
      <c r="M498" s="179">
        <v>43054</v>
      </c>
      <c r="N498" s="179">
        <v>43055</v>
      </c>
      <c r="O498" s="179">
        <v>43083</v>
      </c>
      <c r="P498" t="s" s="173">
        <v>167</v>
      </c>
      <c r="Q498" t="s" s="110">
        <v>187</v>
      </c>
      <c r="R498" s="180">
        <v>1.68</v>
      </c>
      <c r="S498" s="181">
        <v>56.75675675675676</v>
      </c>
      <c r="T498" s="182">
        <v>198.8308047204134</v>
      </c>
      <c r="U498" s="177">
        <v>28.10135135135135</v>
      </c>
      <c r="V498" s="183">
        <v>6</v>
      </c>
      <c r="W498" s="176">
        <v>2.96</v>
      </c>
      <c r="X498" s="176">
        <v>2.65</v>
      </c>
      <c r="Y498" s="184">
        <v>6.82</v>
      </c>
      <c r="Z498" s="185">
        <v>7.15</v>
      </c>
      <c r="AA498" s="186">
        <v>29.2</v>
      </c>
      <c r="AB498" s="187">
        <v>29.1</v>
      </c>
      <c r="AC498" s="188">
        <v>11.4</v>
      </c>
      <c r="AD498" s="189">
        <v>6.3</v>
      </c>
      <c r="AE498" s="189">
        <v>10.63</v>
      </c>
      <c r="AF498" s="190">
        <v>37</v>
      </c>
      <c r="AG498" s="191">
        <v>641151</v>
      </c>
      <c r="AH498" s="192">
        <v>1.4</v>
      </c>
      <c r="AI498" s="193">
        <v>0.95</v>
      </c>
      <c r="AJ498" s="194">
        <v>2.646137776639664</v>
      </c>
      <c r="AK498" s="195">
        <v>1.127006917089027</v>
      </c>
      <c r="AL498" s="196">
        <v>13.95348837209303</v>
      </c>
      <c r="AM498" s="196">
        <v>14.86345274085936</v>
      </c>
      <c r="AN498" s="196">
        <v>16.67066799282988</v>
      </c>
      <c r="AO498" s="197">
        <v>14.79198374033848</v>
      </c>
      <c r="AP498" s="194">
        <v>1.47</v>
      </c>
      <c r="AQ498" s="194">
        <v>1.29</v>
      </c>
      <c r="AR498" s="194">
        <v>1.15</v>
      </c>
      <c r="AS498" s="194">
        <v>0.97</v>
      </c>
      <c r="AT498" s="199"/>
      <c r="AU498" s="194">
        <v>0.83</v>
      </c>
      <c r="AV498" s="194">
        <v>0.68</v>
      </c>
      <c r="AW498" s="199"/>
      <c r="AX498" s="200">
        <v>0.55</v>
      </c>
      <c r="AY498" s="370">
        <v>0.52</v>
      </c>
      <c r="AZ498" s="202">
        <v>0.46</v>
      </c>
      <c r="BA498" s="202">
        <v>0.41</v>
      </c>
      <c r="BB498" s="202">
        <v>0.37</v>
      </c>
      <c r="BC498" s="202">
        <v>0.32</v>
      </c>
      <c r="BD498" s="203">
        <v>0.16</v>
      </c>
      <c r="BE498" s="202">
        <v>0.24</v>
      </c>
      <c r="BF498" s="203">
        <v>0</v>
      </c>
      <c r="BG498" s="203">
        <v>0</v>
      </c>
      <c r="BH498" s="203">
        <v>0</v>
      </c>
      <c r="BI498" s="204">
        <v>0</v>
      </c>
      <c r="BJ498" s="200">
        <v>9.42</v>
      </c>
      <c r="BK498" s="205">
        <v>13.95348837209303</v>
      </c>
      <c r="BL498" s="205">
        <v>12.17391304347828</v>
      </c>
      <c r="BM498" s="205">
        <v>18.55670103092784</v>
      </c>
      <c r="BN498" s="205">
        <v>16.86746987951808</v>
      </c>
      <c r="BO498" s="205">
        <v>22.05882352941175</v>
      </c>
      <c r="BP498" s="205">
        <v>23.63636363636363</v>
      </c>
      <c r="BQ498" s="206">
        <v>5.769230769230771</v>
      </c>
      <c r="BR498" s="207">
        <v>13.04347826086956</v>
      </c>
      <c r="BS498" s="207">
        <v>12.19512195121952</v>
      </c>
      <c r="BT498" s="207">
        <v>10.81081081081081</v>
      </c>
      <c r="BU498" s="207">
        <v>15.625</v>
      </c>
      <c r="BV498" s="207">
        <v>100</v>
      </c>
      <c r="BW498" s="207">
        <v>0</v>
      </c>
      <c r="BX498" s="207">
        <v>0</v>
      </c>
      <c r="BY498" s="207">
        <v>0</v>
      </c>
      <c r="BZ498" s="207">
        <v>0</v>
      </c>
      <c r="CA498" s="208">
        <v>0</v>
      </c>
      <c r="CB498" s="205">
        <v>15.57002360493666</v>
      </c>
      <c r="CC498" s="205">
        <v>22.50353159067414</v>
      </c>
      <c r="CD498" t="s" s="110">
        <v>178</v>
      </c>
      <c r="CE498" s="209">
        <v>-9.410967080570042</v>
      </c>
      <c r="CF498" s="209">
        <v>18.69038427078131</v>
      </c>
      <c r="CG498" s="205">
        <v>77.03034303534304</v>
      </c>
      <c r="CH498" s="315">
        <v>1.617</v>
      </c>
      <c r="CI498" s="211">
        <v>1.7787</v>
      </c>
      <c r="CJ498" s="212">
        <v>1.95657</v>
      </c>
      <c r="CK498" s="212">
        <v>2.152227000000001</v>
      </c>
      <c r="CL498" s="210">
        <v>2.367449700000001</v>
      </c>
      <c r="CM498" s="211">
        <v>9.871946700000002</v>
      </c>
      <c r="CN498" s="208">
        <v>11.86817347920173</v>
      </c>
      <c r="CO498" s="213">
        <v>0.99</v>
      </c>
      <c r="CP498" s="214">
        <v>45.2</v>
      </c>
      <c r="CQ498" s="215">
        <v>-3.5</v>
      </c>
      <c r="CR498" s="214">
        <v>10.1</v>
      </c>
      <c r="CS498" s="215">
        <v>19.1</v>
      </c>
    </row>
    <row r="499" ht="11.25" customHeight="1">
      <c r="A499" t="s" s="116">
        <v>1740</v>
      </c>
      <c r="B499" t="s" s="116">
        <v>1741</v>
      </c>
      <c r="C499" t="s" s="227">
        <v>690</v>
      </c>
      <c r="D499" s="218">
        <v>7</v>
      </c>
      <c r="E499" s="85">
        <v>459</v>
      </c>
      <c r="F499" t="s" s="220">
        <v>55</v>
      </c>
      <c r="G499" t="s" s="221">
        <v>55</v>
      </c>
      <c r="H499" s="493">
        <v>102.35</v>
      </c>
      <c r="I499" s="223">
        <v>3.400097703957011</v>
      </c>
      <c r="J499" s="224">
        <v>0.82</v>
      </c>
      <c r="K499" s="224">
        <v>0.87</v>
      </c>
      <c r="L499" s="223">
        <v>6.097560975609762</v>
      </c>
      <c r="M499" s="226">
        <v>42746</v>
      </c>
      <c r="N499" s="226">
        <v>42748</v>
      </c>
      <c r="O499" s="226">
        <v>42766</v>
      </c>
      <c r="P499" t="s" s="227">
        <v>197</v>
      </c>
      <c r="Q499" s="325"/>
      <c r="R499" s="225">
        <v>3.48</v>
      </c>
      <c r="S499" s="228">
        <v>156.7567567567567</v>
      </c>
      <c r="T499" s="229">
        <v>94.17132255434247</v>
      </c>
      <c r="U499" s="223">
        <v>46.1036036036036</v>
      </c>
      <c r="V499" s="230">
        <v>12</v>
      </c>
      <c r="W499" s="222">
        <v>2.22</v>
      </c>
      <c r="X499" s="222">
        <v>7.33</v>
      </c>
      <c r="Y499" s="231">
        <v>7.99</v>
      </c>
      <c r="Z499" s="232">
        <v>1.84</v>
      </c>
      <c r="AA499" s="233">
        <v>3.8</v>
      </c>
      <c r="AB499" s="234">
        <v>-39.2</v>
      </c>
      <c r="AC499" s="235">
        <v>23.33</v>
      </c>
      <c r="AD499" s="236">
        <v>31.9</v>
      </c>
      <c r="AE499" s="236">
        <v>6.3</v>
      </c>
      <c r="AF499" s="237">
        <v>10</v>
      </c>
      <c r="AG499" s="238">
        <v>11610</v>
      </c>
      <c r="AH499" s="239">
        <v>0.3</v>
      </c>
      <c r="AI499" s="240">
        <v>0.71</v>
      </c>
      <c r="AJ499" s="241">
        <v>0.1723190988578211</v>
      </c>
      <c r="AK499" s="242">
        <v>1.686489101812265</v>
      </c>
      <c r="AL499" s="243">
        <v>6.493506493506485</v>
      </c>
      <c r="AM499" s="243">
        <v>5.667885257981586</v>
      </c>
      <c r="AN499" s="243">
        <v>5.496979253564493</v>
      </c>
      <c r="AO499" s="244">
        <v>3.259421746430236</v>
      </c>
      <c r="AP499" s="241">
        <v>3.28</v>
      </c>
      <c r="AQ499" s="241">
        <v>3.08</v>
      </c>
      <c r="AR499" s="241">
        <v>2.92</v>
      </c>
      <c r="AS499" s="241">
        <v>2.78</v>
      </c>
      <c r="AT499" s="245"/>
      <c r="AU499" s="241">
        <v>2.64</v>
      </c>
      <c r="AV499" s="241">
        <v>2.51</v>
      </c>
      <c r="AW499" s="245"/>
      <c r="AX499" s="583">
        <v>2.46</v>
      </c>
      <c r="AY499" s="394">
        <v>2.46</v>
      </c>
      <c r="AZ499" s="248">
        <v>2.46</v>
      </c>
      <c r="BA499" s="248">
        <v>2.42</v>
      </c>
      <c r="BB499" s="317">
        <v>2.38</v>
      </c>
      <c r="BC499" s="317">
        <v>2.34</v>
      </c>
      <c r="BD499" s="317">
        <v>2.34</v>
      </c>
      <c r="BE499" s="317">
        <v>2.34</v>
      </c>
      <c r="BF499" s="317">
        <v>2.34</v>
      </c>
      <c r="BG499" s="248">
        <v>2.34</v>
      </c>
      <c r="BH499" s="248">
        <v>2.32</v>
      </c>
      <c r="BI499" s="249">
        <v>2.3</v>
      </c>
      <c r="BJ499" s="246">
        <v>45.71</v>
      </c>
      <c r="BK499" s="250">
        <v>6.493506493506485</v>
      </c>
      <c r="BL499" s="250">
        <v>5.47945205479452</v>
      </c>
      <c r="BM499" s="250">
        <v>5.035971223021596</v>
      </c>
      <c r="BN499" s="250">
        <v>5.303030303030298</v>
      </c>
      <c r="BO499" s="250">
        <v>5.179282868525914</v>
      </c>
      <c r="BP499" s="250">
        <v>2.032520325203246</v>
      </c>
      <c r="BQ499" s="251">
        <v>0</v>
      </c>
      <c r="BR499" s="252">
        <v>0</v>
      </c>
      <c r="BS499" s="252">
        <v>1.652892561983466</v>
      </c>
      <c r="BT499" s="252">
        <v>1.680672268907557</v>
      </c>
      <c r="BU499" s="252">
        <v>1.709401709401703</v>
      </c>
      <c r="BV499" s="252">
        <v>0</v>
      </c>
      <c r="BW499" s="252">
        <v>0</v>
      </c>
      <c r="BX499" s="252">
        <v>0</v>
      </c>
      <c r="BY499" s="252">
        <v>0</v>
      </c>
      <c r="BZ499" s="252">
        <v>0.8620689655172376</v>
      </c>
      <c r="CA499" s="253">
        <v>0.8695652173912993</v>
      </c>
      <c r="CB499" s="250">
        <v>2.135197881840195</v>
      </c>
      <c r="CC499" s="250">
        <v>2.289402077370025</v>
      </c>
      <c r="CD499" t="s" s="116">
        <v>285</v>
      </c>
      <c r="CE499" s="254">
        <v>-37.20652664608209</v>
      </c>
      <c r="CF499" s="254">
        <v>8.897076957521504</v>
      </c>
      <c r="CG499" s="250">
        <v>44.38491544410601</v>
      </c>
      <c r="CH499" s="255">
        <v>3.3128</v>
      </c>
      <c r="CI499" s="256">
        <v>3.64408</v>
      </c>
      <c r="CJ499" s="257">
        <v>3.87365704</v>
      </c>
      <c r="CK499" s="257">
        <v>4.117697433520</v>
      </c>
      <c r="CL499" s="258">
        <v>4.377112371831759</v>
      </c>
      <c r="CM499" s="256">
        <v>19.32534684535176</v>
      </c>
      <c r="CN499" s="253">
        <v>18.88162857386591</v>
      </c>
      <c r="CO499" s="259">
        <v>0.35</v>
      </c>
      <c r="CP499" s="260">
        <v>16.9</v>
      </c>
      <c r="CQ499" s="261">
        <v>-7.8</v>
      </c>
      <c r="CR499" s="260">
        <v>-4</v>
      </c>
      <c r="CS499" s="261">
        <v>-0.5</v>
      </c>
    </row>
    <row r="500" ht="11.25" customHeight="1">
      <c r="A500" t="s" s="116">
        <v>358</v>
      </c>
      <c r="B500" t="s" s="116">
        <v>359</v>
      </c>
      <c r="C500" t="s" s="116">
        <v>160</v>
      </c>
      <c r="D500" s="218">
        <v>45</v>
      </c>
      <c r="E500" s="219">
        <v>46</v>
      </c>
      <c r="F500" t="s" s="220">
        <v>55</v>
      </c>
      <c r="G500" t="s" s="221">
        <v>55</v>
      </c>
      <c r="H500" s="222">
        <v>43.48</v>
      </c>
      <c r="I500" s="223">
        <v>2.058417663293468</v>
      </c>
      <c r="J500" s="224">
        <v>0.21125</v>
      </c>
      <c r="K500" s="224">
        <v>0.22375</v>
      </c>
      <c r="L500" s="225">
        <v>5.917159763313617</v>
      </c>
      <c r="M500" s="226">
        <v>43047</v>
      </c>
      <c r="N500" s="226">
        <v>43048</v>
      </c>
      <c r="O500" s="226">
        <v>43070</v>
      </c>
      <c r="P500" t="s" s="227">
        <v>147</v>
      </c>
      <c r="Q500" s="85"/>
      <c r="R500" s="225">
        <v>0.895</v>
      </c>
      <c r="S500" s="228">
        <v>67.8030303030303</v>
      </c>
      <c r="T500" s="229">
        <v>116.1035417126261</v>
      </c>
      <c r="U500" s="223">
        <v>32.93939393939394</v>
      </c>
      <c r="V500" s="230">
        <v>12</v>
      </c>
      <c r="W500" s="222">
        <v>1.32</v>
      </c>
      <c r="X500" s="222">
        <v>12.21</v>
      </c>
      <c r="Y500" s="231">
        <v>5.32</v>
      </c>
      <c r="Z500" s="232">
        <v>3.19</v>
      </c>
      <c r="AA500" s="233">
        <v>9.9</v>
      </c>
      <c r="AB500" s="234">
        <v>13</v>
      </c>
      <c r="AC500" s="235">
        <v>8.779999999999999</v>
      </c>
      <c r="AD500" s="236">
        <v>10.3</v>
      </c>
      <c r="AE500" s="236">
        <v>2.7</v>
      </c>
      <c r="AF500" s="237">
        <v>2</v>
      </c>
      <c r="AG500" s="372">
        <v>707</v>
      </c>
      <c r="AH500" s="239">
        <v>1.4</v>
      </c>
      <c r="AI500" s="240">
        <v>0.72</v>
      </c>
      <c r="AJ500" s="241">
        <v>0.1911381535841223</v>
      </c>
      <c r="AK500" s="242">
        <v>1.160784999830603</v>
      </c>
      <c r="AL500" s="243">
        <v>4.025764895330108</v>
      </c>
      <c r="AM500" s="243">
        <v>2.37926536981794</v>
      </c>
      <c r="AN500" s="243">
        <v>1.96872298191646</v>
      </c>
      <c r="AO500" s="244">
        <v>1.696027242085107</v>
      </c>
      <c r="AP500" s="241">
        <v>0.8075</v>
      </c>
      <c r="AQ500" s="241">
        <v>0.77625</v>
      </c>
      <c r="AR500" s="241">
        <v>0.7625</v>
      </c>
      <c r="AS500" s="241">
        <v>0.7524999999999999</v>
      </c>
      <c r="AT500" s="245"/>
      <c r="AU500" s="241">
        <v>0.7425</v>
      </c>
      <c r="AV500" s="241">
        <v>0.7325</v>
      </c>
      <c r="AW500" s="245"/>
      <c r="AX500" s="246">
        <v>0.7225</v>
      </c>
      <c r="AY500" s="247">
        <v>0.7125</v>
      </c>
      <c r="AZ500" s="248">
        <v>0.7025</v>
      </c>
      <c r="BA500" s="248">
        <v>0.6925</v>
      </c>
      <c r="BB500" s="248">
        <v>0.6825</v>
      </c>
      <c r="BC500" s="248">
        <v>0.6725</v>
      </c>
      <c r="BD500" s="248">
        <v>0.6625</v>
      </c>
      <c r="BE500" s="248">
        <v>0.64875</v>
      </c>
      <c r="BF500" s="248">
        <v>0.63375</v>
      </c>
      <c r="BG500" s="248">
        <v>0.6225000000000001</v>
      </c>
      <c r="BH500" s="248">
        <v>0.6125</v>
      </c>
      <c r="BI500" s="249">
        <v>0.595</v>
      </c>
      <c r="BJ500" s="246">
        <v>12.53375</v>
      </c>
      <c r="BK500" s="250">
        <v>4.025764895330108</v>
      </c>
      <c r="BL500" s="250">
        <v>1.80327868852459</v>
      </c>
      <c r="BM500" s="250">
        <v>1.328903654485059</v>
      </c>
      <c r="BN500" s="250">
        <v>1.346801346801341</v>
      </c>
      <c r="BO500" s="250">
        <v>1.365187713310578</v>
      </c>
      <c r="BP500" s="250">
        <v>1.384083044982698</v>
      </c>
      <c r="BQ500" s="251">
        <v>1.403508771929829</v>
      </c>
      <c r="BR500" s="252">
        <v>1.423487544483981</v>
      </c>
      <c r="BS500" s="252">
        <v>1.444043321299637</v>
      </c>
      <c r="BT500" s="252">
        <v>1.46520146520146</v>
      </c>
      <c r="BU500" s="252">
        <v>1.486988847583648</v>
      </c>
      <c r="BV500" s="252">
        <v>1.509433962264151</v>
      </c>
      <c r="BW500" s="252">
        <v>2.119460500963388</v>
      </c>
      <c r="BX500" s="252">
        <v>2.366863905325456</v>
      </c>
      <c r="BY500" s="252">
        <v>1.807228915662651</v>
      </c>
      <c r="BZ500" s="252">
        <v>1.632653061224487</v>
      </c>
      <c r="CA500" s="253">
        <v>2.941176470588247</v>
      </c>
      <c r="CB500" s="250">
        <v>1.814945065291842</v>
      </c>
      <c r="CC500" s="250">
        <v>0.6950882272632116</v>
      </c>
      <c r="CD500" t="s" s="116">
        <v>161</v>
      </c>
      <c r="CE500" s="254">
        <v>-28.91225329418401</v>
      </c>
      <c r="CF500" s="254">
        <v>4.027140645209927</v>
      </c>
      <c r="CG500" s="250">
        <v>49.61670023463512</v>
      </c>
      <c r="CH500" s="255">
        <v>0.8882500000000001</v>
      </c>
      <c r="CI500" s="256">
        <v>0.9662383500000002</v>
      </c>
      <c r="CJ500" s="257">
        <v>0.9923267854500002</v>
      </c>
      <c r="CK500" s="257">
        <v>1.01911960865715</v>
      </c>
      <c r="CL500" s="258">
        <v>1.046635838090893</v>
      </c>
      <c r="CM500" s="256">
        <v>4.912570582198044</v>
      </c>
      <c r="CN500" s="253">
        <v>11.29846040063948</v>
      </c>
      <c r="CO500" s="259">
        <v>0.42</v>
      </c>
      <c r="CP500" s="260">
        <v>34.9</v>
      </c>
      <c r="CQ500" s="261">
        <v>-6.3</v>
      </c>
      <c r="CR500" s="262">
        <v>6.7</v>
      </c>
      <c r="CS500" s="263">
        <v>13.4</v>
      </c>
    </row>
    <row r="501" ht="11.25" customHeight="1">
      <c r="A501" t="s" s="116">
        <v>1742</v>
      </c>
      <c r="B501" t="s" s="116">
        <v>1743</v>
      </c>
      <c r="C501" t="s" s="227">
        <v>128</v>
      </c>
      <c r="D501" s="218">
        <v>7</v>
      </c>
      <c r="E501" s="85">
        <v>556</v>
      </c>
      <c r="F501" t="s" s="220">
        <v>129</v>
      </c>
      <c r="G501" t="s" s="221">
        <v>129</v>
      </c>
      <c r="H501" s="493">
        <v>35.21</v>
      </c>
      <c r="I501" s="223">
        <v>1.931269525702925</v>
      </c>
      <c r="J501" s="224">
        <v>0.165</v>
      </c>
      <c r="K501" s="224">
        <v>0.17</v>
      </c>
      <c r="L501" s="223">
        <v>3.030303030303028</v>
      </c>
      <c r="M501" s="226">
        <v>42977</v>
      </c>
      <c r="N501" s="226">
        <v>42979</v>
      </c>
      <c r="O501" s="226">
        <v>42993</v>
      </c>
      <c r="P501" t="s" s="227">
        <v>182</v>
      </c>
      <c r="Q501" t="s" s="227">
        <v>131</v>
      </c>
      <c r="R501" s="225">
        <v>0.68</v>
      </c>
      <c r="S501" s="228">
        <v>33.17073170731708</v>
      </c>
      <c r="T501" s="229">
        <v>-2.31681096496591</v>
      </c>
      <c r="U501" s="223">
        <v>17.17560975609756</v>
      </c>
      <c r="V501" s="230">
        <v>12</v>
      </c>
      <c r="W501" s="222">
        <v>2.05</v>
      </c>
      <c r="X501" s="222">
        <v>2.86</v>
      </c>
      <c r="Y501" s="231">
        <v>3.82</v>
      </c>
      <c r="Z501" s="232">
        <v>1.25</v>
      </c>
      <c r="AA501" s="233">
        <v>6.7</v>
      </c>
      <c r="AB501" s="234">
        <v>-26.4</v>
      </c>
      <c r="AC501" s="235">
        <v>11.37</v>
      </c>
      <c r="AD501" s="236">
        <v>3.9</v>
      </c>
      <c r="AE501" s="236">
        <v>6</v>
      </c>
      <c r="AF501" s="237">
        <v>4</v>
      </c>
      <c r="AG501" s="238">
        <v>436</v>
      </c>
      <c r="AH501" s="239">
        <v>1.6</v>
      </c>
      <c r="AI501" s="240">
        <v>0.11</v>
      </c>
      <c r="AJ501" s="241">
        <v>6.104816445325416</v>
      </c>
      <c r="AK501" t="s" s="265">
        <v>143</v>
      </c>
      <c r="AL501" s="243">
        <v>6.666666666666665</v>
      </c>
      <c r="AM501" s="243">
        <v>8.576704663796253</v>
      </c>
      <c r="AN501" s="243">
        <v>23.80878413676912</v>
      </c>
      <c r="AO501" t="s" s="265">
        <v>143</v>
      </c>
      <c r="AP501" s="241">
        <v>0.64</v>
      </c>
      <c r="AQ501" s="241">
        <v>0.6</v>
      </c>
      <c r="AR501" s="241">
        <v>0.58</v>
      </c>
      <c r="AS501" s="241">
        <v>0.5</v>
      </c>
      <c r="AT501" s="245"/>
      <c r="AU501" s="241">
        <v>0.36</v>
      </c>
      <c r="AV501" s="241">
        <v>0.22</v>
      </c>
      <c r="AW501" s="245"/>
      <c r="AX501" s="583">
        <v>0.2</v>
      </c>
      <c r="AY501" s="394">
        <v>0.3025</v>
      </c>
      <c r="AZ501" s="248">
        <v>0.4575</v>
      </c>
      <c r="BA501" s="317">
        <v>0</v>
      </c>
      <c r="BB501" s="317">
        <v>0</v>
      </c>
      <c r="BC501" s="317">
        <v>0</v>
      </c>
      <c r="BD501" s="317">
        <v>0</v>
      </c>
      <c r="BE501" s="317">
        <v>0</v>
      </c>
      <c r="BF501" s="317">
        <v>0</v>
      </c>
      <c r="BG501" s="317">
        <v>0</v>
      </c>
      <c r="BH501" s="317">
        <v>0</v>
      </c>
      <c r="BI501" s="401">
        <v>0</v>
      </c>
      <c r="BJ501" s="246">
        <v>3.86</v>
      </c>
      <c r="BK501" s="250">
        <v>6.666666666666665</v>
      </c>
      <c r="BL501" s="250">
        <v>3.448275862068972</v>
      </c>
      <c r="BM501" s="250">
        <v>16</v>
      </c>
      <c r="BN501" s="250">
        <v>38.88888888888889</v>
      </c>
      <c r="BO501" s="250">
        <v>63.63636363636363</v>
      </c>
      <c r="BP501" s="250">
        <v>9.999999999999986</v>
      </c>
      <c r="BQ501" s="251">
        <v>0</v>
      </c>
      <c r="BR501" s="252">
        <v>0</v>
      </c>
      <c r="BS501" s="252">
        <v>0</v>
      </c>
      <c r="BT501" s="252">
        <v>0</v>
      </c>
      <c r="BU501" s="252">
        <v>0</v>
      </c>
      <c r="BV501" s="252">
        <v>0</v>
      </c>
      <c r="BW501" s="252">
        <v>0</v>
      </c>
      <c r="BX501" s="252">
        <v>0</v>
      </c>
      <c r="BY501" s="252">
        <v>0</v>
      </c>
      <c r="BZ501" s="252">
        <v>0</v>
      </c>
      <c r="CA501" s="253">
        <v>0</v>
      </c>
      <c r="CB501" s="250">
        <v>8.155305591411066</v>
      </c>
      <c r="CC501" s="250">
        <v>16.8795287584401</v>
      </c>
      <c r="CD501" t="s" s="116">
        <v>132</v>
      </c>
      <c r="CE501" s="254">
        <v>8.564443906374489</v>
      </c>
      <c r="CF501" s="254">
        <v>25.74005366247205</v>
      </c>
      <c r="CG501" s="250">
        <v>53.78985582974704</v>
      </c>
      <c r="CH501" s="255">
        <v>0.6464</v>
      </c>
      <c r="CI501" s="256">
        <v>0.71104</v>
      </c>
      <c r="CJ501" s="257">
        <v>0.7537024</v>
      </c>
      <c r="CK501" s="257">
        <v>0.798924544</v>
      </c>
      <c r="CL501" s="258">
        <v>0.8468600166400001</v>
      </c>
      <c r="CM501" s="256">
        <v>3.756926960640</v>
      </c>
      <c r="CN501" s="253">
        <v>10.67005669025845</v>
      </c>
      <c r="CO501" s="259">
        <v>1.23</v>
      </c>
      <c r="CP501" s="260">
        <v>26.1</v>
      </c>
      <c r="CQ501" s="261">
        <v>-10.2</v>
      </c>
      <c r="CR501" s="260">
        <v>2</v>
      </c>
      <c r="CS501" s="261">
        <v>1</v>
      </c>
    </row>
    <row r="502" ht="11.25" customHeight="1">
      <c r="A502" t="s" s="146">
        <v>1744</v>
      </c>
      <c r="B502" t="s" s="146">
        <v>1745</v>
      </c>
      <c r="C502" t="s" s="273">
        <v>301</v>
      </c>
      <c r="D502" s="267">
        <v>8</v>
      </c>
      <c r="E502" s="85">
        <v>382</v>
      </c>
      <c r="F502" t="s" s="151">
        <v>129</v>
      </c>
      <c r="G502" t="s" s="152">
        <v>129</v>
      </c>
      <c r="H502" s="496">
        <v>28.25</v>
      </c>
      <c r="I502" s="269">
        <v>2.548672566371681</v>
      </c>
      <c r="J502" s="270">
        <v>0.17</v>
      </c>
      <c r="K502" s="270">
        <v>0.18</v>
      </c>
      <c r="L502" s="269">
        <v>5.88235294117645</v>
      </c>
      <c r="M502" s="272">
        <v>42817</v>
      </c>
      <c r="N502" s="272">
        <v>42821</v>
      </c>
      <c r="O502" s="272">
        <v>42828</v>
      </c>
      <c r="P502" t="s" s="273">
        <v>201</v>
      </c>
      <c r="Q502" s="441"/>
      <c r="R502" s="271">
        <v>0.72</v>
      </c>
      <c r="S502" s="275">
        <v>42.60355029585799</v>
      </c>
      <c r="T502" s="276">
        <v>11.38657504060707</v>
      </c>
      <c r="U502" s="269">
        <v>16.71597633136095</v>
      </c>
      <c r="V502" s="277">
        <v>12</v>
      </c>
      <c r="W502" s="268">
        <v>1.69</v>
      </c>
      <c r="X502" t="s" s="367">
        <v>143</v>
      </c>
      <c r="Y502" s="278">
        <v>0.54</v>
      </c>
      <c r="Z502" s="279">
        <v>1.67</v>
      </c>
      <c r="AA502" s="280">
        <v>10.3</v>
      </c>
      <c r="AB502" s="281">
        <v>24.5</v>
      </c>
      <c r="AC502" t="s" s="568">
        <v>143</v>
      </c>
      <c r="AD502" s="283">
        <v>-1.8</v>
      </c>
      <c r="AE502" t="s" s="569">
        <v>143</v>
      </c>
      <c r="AF502" s="284">
        <v>0</v>
      </c>
      <c r="AG502" s="285">
        <v>324</v>
      </c>
      <c r="AH502" s="286">
        <v>0.1</v>
      </c>
      <c r="AI502" s="287">
        <v>0.1</v>
      </c>
      <c r="AJ502" t="s" s="368">
        <v>143</v>
      </c>
      <c r="AK502" t="s" s="368">
        <v>143</v>
      </c>
      <c r="AL502" s="290">
        <v>6.25</v>
      </c>
      <c r="AM502" s="290">
        <v>6.685884434218181</v>
      </c>
      <c r="AN502" s="290">
        <v>7.214502590085092</v>
      </c>
      <c r="AO502" t="s" s="368">
        <v>143</v>
      </c>
      <c r="AP502" s="288">
        <v>0.68</v>
      </c>
      <c r="AQ502" s="288">
        <v>0.64</v>
      </c>
      <c r="AR502" s="288">
        <v>0.6</v>
      </c>
      <c r="AS502" s="288">
        <v>0.5600000000000001</v>
      </c>
      <c r="AT502" s="292"/>
      <c r="AU502" s="288">
        <v>0.52</v>
      </c>
      <c r="AV502" s="288">
        <v>0.48</v>
      </c>
      <c r="AW502" s="292"/>
      <c r="AX502" s="293">
        <v>0.1</v>
      </c>
      <c r="AY502" s="403">
        <v>0</v>
      </c>
      <c r="AZ502" s="426">
        <v>0</v>
      </c>
      <c r="BA502" s="426">
        <v>0</v>
      </c>
      <c r="BB502" s="426">
        <v>0</v>
      </c>
      <c r="BC502" s="426">
        <v>0</v>
      </c>
      <c r="BD502" s="426">
        <v>0</v>
      </c>
      <c r="BE502" s="426">
        <v>0</v>
      </c>
      <c r="BF502" s="426">
        <v>0</v>
      </c>
      <c r="BG502" s="426">
        <v>0</v>
      </c>
      <c r="BH502" s="426">
        <v>0</v>
      </c>
      <c r="BI502" s="494">
        <v>0</v>
      </c>
      <c r="BJ502" s="293">
        <v>3.58</v>
      </c>
      <c r="BK502" s="297">
        <v>6.25</v>
      </c>
      <c r="BL502" s="297">
        <v>6.666666666666665</v>
      </c>
      <c r="BM502" s="297">
        <v>7.14285714285714</v>
      </c>
      <c r="BN502" s="297">
        <v>7.692307692307709</v>
      </c>
      <c r="BO502" s="297">
        <v>8.333333333333348</v>
      </c>
      <c r="BP502" s="297">
        <v>380</v>
      </c>
      <c r="BQ502" s="298">
        <v>0</v>
      </c>
      <c r="BR502" s="299">
        <v>0</v>
      </c>
      <c r="BS502" s="299">
        <v>0</v>
      </c>
      <c r="BT502" s="299">
        <v>0</v>
      </c>
      <c r="BU502" s="299">
        <v>0</v>
      </c>
      <c r="BV502" s="299">
        <v>0</v>
      </c>
      <c r="BW502" s="299">
        <v>0</v>
      </c>
      <c r="BX502" s="299">
        <v>0</v>
      </c>
      <c r="BY502" s="299">
        <v>0</v>
      </c>
      <c r="BZ502" s="299">
        <v>0</v>
      </c>
      <c r="CA502" s="300">
        <v>0</v>
      </c>
      <c r="CB502" s="297">
        <v>24.47559793148028</v>
      </c>
      <c r="CC502" s="297">
        <v>88.94122652725297</v>
      </c>
      <c r="CD502" t="s" s="146">
        <v>302</v>
      </c>
      <c r="CE502" s="301">
        <v>-6.952801174904176</v>
      </c>
      <c r="CF502" s="301">
        <v>9.763175156456773</v>
      </c>
      <c r="CG502" s="297">
        <v>51.85441732001797</v>
      </c>
      <c r="CH502" s="302">
        <v>0.7480000000000001</v>
      </c>
      <c r="CI502" s="303">
        <v>0.7704400000000001</v>
      </c>
      <c r="CJ502" s="304">
        <v>0.7935532000000002</v>
      </c>
      <c r="CK502" s="304">
        <v>0.8173597960000002</v>
      </c>
      <c r="CL502" s="305">
        <v>0.8418805898800003</v>
      </c>
      <c r="CM502" s="303">
        <v>3.971233585880001</v>
      </c>
      <c r="CN502" s="300">
        <v>14.05746402081416</v>
      </c>
      <c r="CO502" s="306">
        <v>0.6</v>
      </c>
      <c r="CP502" s="307">
        <v>31.1</v>
      </c>
      <c r="CQ502" s="308">
        <v>-2.6</v>
      </c>
      <c r="CR502" s="307">
        <v>6.1</v>
      </c>
      <c r="CS502" s="308">
        <v>10.2</v>
      </c>
    </row>
    <row r="503" ht="11.25" customHeight="1">
      <c r="A503" t="s" s="110">
        <v>830</v>
      </c>
      <c r="B503" t="s" s="110">
        <v>831</v>
      </c>
      <c r="C503" t="s" s="110">
        <v>128</v>
      </c>
      <c r="D503" s="174">
        <v>15</v>
      </c>
      <c r="E503" s="219">
        <v>205</v>
      </c>
      <c r="F503" t="s" s="118">
        <v>129</v>
      </c>
      <c r="G503" t="s" s="113">
        <v>129</v>
      </c>
      <c r="H503" s="330">
        <v>31</v>
      </c>
      <c r="I503" s="177">
        <v>2.064516129032258</v>
      </c>
      <c r="J503" s="178">
        <v>0.14</v>
      </c>
      <c r="K503" s="178">
        <v>0.16</v>
      </c>
      <c r="L503" s="177">
        <v>14.28571428571428</v>
      </c>
      <c r="M503" s="179">
        <v>42754</v>
      </c>
      <c r="N503" s="179">
        <v>42758</v>
      </c>
      <c r="O503" s="179">
        <v>42768</v>
      </c>
      <c r="P503" t="s" s="173">
        <v>652</v>
      </c>
      <c r="Q503" s="397"/>
      <c r="R503" s="180">
        <v>0.64</v>
      </c>
      <c r="S503" s="181">
        <v>36.57142857142857</v>
      </c>
      <c r="T503" s="182">
        <v>7.579428021036305</v>
      </c>
      <c r="U503" s="177">
        <v>17.71428571428572</v>
      </c>
      <c r="V503" s="183">
        <v>12</v>
      </c>
      <c r="W503" s="331">
        <v>1.75</v>
      </c>
      <c r="X503" t="s" s="335">
        <v>143</v>
      </c>
      <c r="Y503" s="530">
        <v>6.71</v>
      </c>
      <c r="Z503" s="333">
        <v>1.47</v>
      </c>
      <c r="AA503" t="s" s="336">
        <v>143</v>
      </c>
      <c r="AB503" t="s" s="332">
        <v>143</v>
      </c>
      <c r="AC503" t="s" s="336">
        <v>143</v>
      </c>
      <c r="AD503" t="s" s="335">
        <v>143</v>
      </c>
      <c r="AE503" t="s" s="335">
        <v>143</v>
      </c>
      <c r="AF503" s="190">
        <v>0</v>
      </c>
      <c r="AG503" s="337">
        <v>73</v>
      </c>
      <c r="AH503" t="s" s="335">
        <v>143</v>
      </c>
      <c r="AI503" t="s" s="335">
        <v>143</v>
      </c>
      <c r="AJ503" t="s" s="338">
        <v>143</v>
      </c>
      <c r="AK503" s="195">
        <v>1.551352507394775</v>
      </c>
      <c r="AL503" s="196">
        <v>27.27272727272729</v>
      </c>
      <c r="AM503" s="196">
        <v>18.09632141839086</v>
      </c>
      <c r="AN503" s="196">
        <v>16.75395245623941</v>
      </c>
      <c r="AO503" s="197">
        <v>10.7995780303825</v>
      </c>
      <c r="AP503" s="194">
        <v>0.5600000000000001</v>
      </c>
      <c r="AQ503" s="194">
        <v>0.44</v>
      </c>
      <c r="AR503" s="194">
        <v>0.38</v>
      </c>
      <c r="AS503" s="198">
        <v>0.34</v>
      </c>
      <c r="AT503" t="s" s="356">
        <v>112</v>
      </c>
      <c r="AU503" s="194">
        <v>0.3</v>
      </c>
      <c r="AV503" s="194">
        <v>0.258125</v>
      </c>
      <c r="AW503" s="199"/>
      <c r="AX503" s="200">
        <v>0.2525</v>
      </c>
      <c r="AY503" s="201">
        <v>0.24675</v>
      </c>
      <c r="AZ503" s="202">
        <v>0.2295</v>
      </c>
      <c r="BA503" s="202">
        <v>0.22376</v>
      </c>
      <c r="BB503" s="202">
        <v>0.20082</v>
      </c>
      <c r="BC503" s="202">
        <v>0.17792</v>
      </c>
      <c r="BD503" s="202">
        <v>0.14921</v>
      </c>
      <c r="BE503" s="202">
        <v>0.0860745</v>
      </c>
      <c r="BF503" s="203">
        <v>0</v>
      </c>
      <c r="BG503" s="203">
        <v>0</v>
      </c>
      <c r="BH503" s="203">
        <v>0</v>
      </c>
      <c r="BI503" s="204">
        <v>0</v>
      </c>
      <c r="BJ503" s="200">
        <v>3.8446595</v>
      </c>
      <c r="BK503" s="205">
        <v>27.27272727272729</v>
      </c>
      <c r="BL503" s="205">
        <v>15.78947368421053</v>
      </c>
      <c r="BM503" s="205">
        <v>11.76470588235294</v>
      </c>
      <c r="BN503" s="205">
        <v>13.33333333333335</v>
      </c>
      <c r="BO503" s="205">
        <v>16.22276029055689</v>
      </c>
      <c r="BP503" s="205">
        <v>2.22772277227723</v>
      </c>
      <c r="BQ503" s="206">
        <v>2.330293819655505</v>
      </c>
      <c r="BR503" s="207">
        <v>7.516339869281041</v>
      </c>
      <c r="BS503" s="207">
        <v>2.565248480514826</v>
      </c>
      <c r="BT503" s="207">
        <v>11.42316502340406</v>
      </c>
      <c r="BU503" s="207">
        <v>12.87095323741005</v>
      </c>
      <c r="BV503" s="207">
        <v>19.2413377119496</v>
      </c>
      <c r="BW503" s="207">
        <v>73.34983066994292</v>
      </c>
      <c r="BX503" s="207">
        <v>0</v>
      </c>
      <c r="BY503" s="207">
        <v>0</v>
      </c>
      <c r="BZ503" s="207">
        <v>0</v>
      </c>
      <c r="CA503" s="208">
        <v>0</v>
      </c>
      <c r="CB503" s="205">
        <v>12.70046423809507</v>
      </c>
      <c r="CC503" s="205">
        <v>17.06456331570004</v>
      </c>
      <c r="CD503" t="s" s="110">
        <v>132</v>
      </c>
      <c r="CE503" s="209">
        <v>1.104182870985952</v>
      </c>
      <c r="CF503" s="209">
        <v>18.81846858527167</v>
      </c>
      <c r="CG503" s="205">
        <v>57.55142857142857</v>
      </c>
      <c r="CH503" s="315">
        <v>0.5768000000000001</v>
      </c>
      <c r="CI503" s="211">
        <v>0.5941040000000001</v>
      </c>
      <c r="CJ503" s="212">
        <v>0.61192712</v>
      </c>
      <c r="CK503" s="212">
        <v>0.6302849336</v>
      </c>
      <c r="CL503" s="210">
        <v>0.6491934816080001</v>
      </c>
      <c r="CM503" s="211">
        <v>3.062309535208001</v>
      </c>
      <c r="CN503" s="208">
        <v>9.878417855509678</v>
      </c>
      <c r="CO503" t="s" s="335">
        <v>143</v>
      </c>
      <c r="CP503" t="s" s="332">
        <v>143</v>
      </c>
      <c r="CQ503" s="340">
        <v>-6.1</v>
      </c>
      <c r="CR503" s="341">
        <v>7.4</v>
      </c>
      <c r="CS503" s="342">
        <v>11.7</v>
      </c>
    </row>
    <row r="504" ht="11.25" customHeight="1">
      <c r="A504" t="s" s="227">
        <v>1746</v>
      </c>
      <c r="B504" t="s" s="116">
        <v>1747</v>
      </c>
      <c r="C504" t="s" s="227">
        <v>525</v>
      </c>
      <c r="D504" s="218">
        <v>7</v>
      </c>
      <c r="E504" s="85">
        <v>582</v>
      </c>
      <c r="F504" t="s" s="220">
        <v>129</v>
      </c>
      <c r="G504" t="s" s="221">
        <v>129</v>
      </c>
      <c r="H504" s="493">
        <v>108.65</v>
      </c>
      <c r="I504" s="223">
        <v>0.6626783248964565</v>
      </c>
      <c r="J504" s="224">
        <v>0.175</v>
      </c>
      <c r="K504" s="224">
        <v>0.18</v>
      </c>
      <c r="L504" s="223">
        <v>2.857142857142869</v>
      </c>
      <c r="M504" s="226">
        <v>43063</v>
      </c>
      <c r="N504" s="226">
        <v>43066</v>
      </c>
      <c r="O504" s="226">
        <v>43077</v>
      </c>
      <c r="P504" t="s" s="227">
        <v>305</v>
      </c>
      <c r="Q504" t="s" s="227">
        <v>131</v>
      </c>
      <c r="R504" s="225">
        <v>0.72</v>
      </c>
      <c r="S504" s="228">
        <v>12.88014311270125</v>
      </c>
      <c r="T504" s="229">
        <v>88.65412703196718</v>
      </c>
      <c r="U504" s="223">
        <v>19.43649373881932</v>
      </c>
      <c r="V504" s="230">
        <v>12</v>
      </c>
      <c r="W504" s="222">
        <v>5.59</v>
      </c>
      <c r="X504" s="222">
        <v>0.58</v>
      </c>
      <c r="Y504" s="231">
        <v>3.23</v>
      </c>
      <c r="Z504" s="232">
        <v>4.12</v>
      </c>
      <c r="AA504" s="233">
        <v>11.7</v>
      </c>
      <c r="AB504" s="234">
        <v>-15.1</v>
      </c>
      <c r="AC504" s="235">
        <v>10.26</v>
      </c>
      <c r="AD504" s="236">
        <v>-4.6</v>
      </c>
      <c r="AE504" s="236">
        <v>33.42</v>
      </c>
      <c r="AF504" s="237">
        <v>6</v>
      </c>
      <c r="AG504" s="238">
        <v>5844</v>
      </c>
      <c r="AH504" s="239">
        <v>0.4</v>
      </c>
      <c r="AI504" s="240">
        <v>0.39</v>
      </c>
      <c r="AJ504" t="s" s="265">
        <v>143</v>
      </c>
      <c r="AK504" t="s" s="265">
        <v>143</v>
      </c>
      <c r="AL504" s="243">
        <v>0.7407407407407307</v>
      </c>
      <c r="AM504" s="243">
        <v>2.041377547933698</v>
      </c>
      <c r="AN504" s="243">
        <v>2.534857565773274</v>
      </c>
      <c r="AO504" t="s" s="265">
        <v>143</v>
      </c>
      <c r="AP504" s="321">
        <v>0.68</v>
      </c>
      <c r="AQ504" s="241">
        <v>0.675</v>
      </c>
      <c r="AR504" s="241">
        <v>0.655</v>
      </c>
      <c r="AS504" s="321">
        <v>0.64</v>
      </c>
      <c r="AT504" s="245"/>
      <c r="AU504" s="241">
        <v>0.62</v>
      </c>
      <c r="AV504" s="241">
        <v>0.6</v>
      </c>
      <c r="AW504" s="245"/>
      <c r="AX504" s="583">
        <v>0</v>
      </c>
      <c r="AY504" s="394">
        <v>0</v>
      </c>
      <c r="AZ504" s="317">
        <v>0</v>
      </c>
      <c r="BA504" s="317">
        <v>0</v>
      </c>
      <c r="BB504" s="317">
        <v>0</v>
      </c>
      <c r="BC504" s="317">
        <v>0</v>
      </c>
      <c r="BD504" s="317">
        <v>0</v>
      </c>
      <c r="BE504" s="317">
        <v>0</v>
      </c>
      <c r="BF504" s="317">
        <v>0</v>
      </c>
      <c r="BG504" s="317">
        <v>0</v>
      </c>
      <c r="BH504" s="317">
        <v>0</v>
      </c>
      <c r="BI504" s="401">
        <v>0</v>
      </c>
      <c r="BJ504" s="246">
        <v>3.87</v>
      </c>
      <c r="BK504" s="250">
        <v>0.7407407407407307</v>
      </c>
      <c r="BL504" s="250">
        <v>3.053435114503822</v>
      </c>
      <c r="BM504" s="250">
        <v>2.34375</v>
      </c>
      <c r="BN504" s="250">
        <v>3.2258064516129</v>
      </c>
      <c r="BO504" s="250">
        <v>3.333333333333344</v>
      </c>
      <c r="BP504" s="250">
        <v>0</v>
      </c>
      <c r="BQ504" s="251">
        <v>0</v>
      </c>
      <c r="BR504" s="252">
        <v>0</v>
      </c>
      <c r="BS504" s="252">
        <v>0</v>
      </c>
      <c r="BT504" s="252">
        <v>0</v>
      </c>
      <c r="BU504" s="252">
        <v>0</v>
      </c>
      <c r="BV504" s="252">
        <v>0</v>
      </c>
      <c r="BW504" s="252">
        <v>0</v>
      </c>
      <c r="BX504" s="252">
        <v>0</v>
      </c>
      <c r="BY504" s="252">
        <v>0</v>
      </c>
      <c r="BZ504" s="252">
        <v>0</v>
      </c>
      <c r="CA504" s="253">
        <v>0</v>
      </c>
      <c r="CB504" s="250">
        <v>0.7468862141288704</v>
      </c>
      <c r="CC504" s="250">
        <v>1.269529834086546</v>
      </c>
      <c r="CD504" t="s" s="116">
        <v>178</v>
      </c>
      <c r="CE504" s="254">
        <v>-16.23895784814959</v>
      </c>
      <c r="CF504" s="254">
        <v>3.197535890669731</v>
      </c>
      <c r="CG504" s="250">
        <v>44.77883877770766</v>
      </c>
      <c r="CH504" s="255">
        <v>0.6868000000000001</v>
      </c>
      <c r="CI504" s="256">
        <v>0.7554800000000002</v>
      </c>
      <c r="CJ504" s="257">
        <v>0.8310280000000002</v>
      </c>
      <c r="CK504" s="257">
        <v>0.9141308000000004</v>
      </c>
      <c r="CL504" s="258">
        <v>1.005543880000001</v>
      </c>
      <c r="CM504" s="256">
        <v>4.192982680000001</v>
      </c>
      <c r="CN504" s="253">
        <v>3.859164914864244</v>
      </c>
      <c r="CO504" s="259">
        <v>1.1</v>
      </c>
      <c r="CP504" s="260">
        <v>126.1</v>
      </c>
      <c r="CQ504" s="261">
        <v>1.5</v>
      </c>
      <c r="CR504" s="260">
        <v>18.9</v>
      </c>
      <c r="CS504" s="261">
        <v>39.8</v>
      </c>
    </row>
    <row r="505" ht="11.25" customHeight="1">
      <c r="A505" t="s" s="227">
        <v>1748</v>
      </c>
      <c r="B505" t="s" s="116">
        <v>1749</v>
      </c>
      <c r="C505" t="s" s="227">
        <v>829</v>
      </c>
      <c r="D505" s="218">
        <v>6</v>
      </c>
      <c r="E505" s="85">
        <v>640</v>
      </c>
      <c r="F505" t="s" s="220">
        <v>129</v>
      </c>
      <c r="G505" t="s" s="221">
        <v>129</v>
      </c>
      <c r="H505" s="493">
        <v>23.05</v>
      </c>
      <c r="I505" s="223">
        <v>1.960954446854664</v>
      </c>
      <c r="J505" s="224">
        <v>0.11</v>
      </c>
      <c r="K505" s="224">
        <v>0.113</v>
      </c>
      <c r="L505" s="223">
        <v>2.727272727272734</v>
      </c>
      <c r="M505" s="226">
        <v>42824</v>
      </c>
      <c r="N505" s="226">
        <v>42828</v>
      </c>
      <c r="O505" s="226">
        <v>42846</v>
      </c>
      <c r="P505" t="s" s="227">
        <v>621</v>
      </c>
      <c r="Q505" s="614"/>
      <c r="R505" s="225">
        <v>0.452</v>
      </c>
      <c r="S505" s="326">
        <v>1506.666666666667</v>
      </c>
      <c r="T505" s="229">
        <v>893.4190865296889</v>
      </c>
      <c r="U505" s="223">
        <v>768.3333333333334</v>
      </c>
      <c r="V505" s="230">
        <v>12</v>
      </c>
      <c r="W505" s="222">
        <v>0.03</v>
      </c>
      <c r="X505" s="222">
        <v>52.99</v>
      </c>
      <c r="Y505" s="231">
        <v>4.43</v>
      </c>
      <c r="Z505" s="232">
        <v>2.89</v>
      </c>
      <c r="AA505" s="233">
        <v>0.4</v>
      </c>
      <c r="AB505" s="234">
        <v>-44.2</v>
      </c>
      <c r="AC505" s="235">
        <v>33.27</v>
      </c>
      <c r="AD505" s="236">
        <v>-9.800000000000001</v>
      </c>
      <c r="AE505" s="236">
        <v>15</v>
      </c>
      <c r="AF505" s="237">
        <v>4</v>
      </c>
      <c r="AG505" s="238">
        <v>953</v>
      </c>
      <c r="AH505" s="239">
        <v>1.9</v>
      </c>
      <c r="AI505" s="240">
        <v>0.31</v>
      </c>
      <c r="AJ505" t="s" s="265">
        <v>143</v>
      </c>
      <c r="AK505" t="s" s="265">
        <v>143</v>
      </c>
      <c r="AL505" s="243">
        <v>13.1578947368421</v>
      </c>
      <c r="AM505" s="243">
        <v>25.03029568708057</v>
      </c>
      <c r="AN505" t="s" s="265">
        <v>143</v>
      </c>
      <c r="AO505" t="s" s="265">
        <v>143</v>
      </c>
      <c r="AP505" s="241">
        <v>0.43</v>
      </c>
      <c r="AQ505" s="241">
        <v>0.38</v>
      </c>
      <c r="AR505" s="241">
        <v>0.3</v>
      </c>
      <c r="AS505" s="241">
        <v>0.22</v>
      </c>
      <c r="AT505" s="245"/>
      <c r="AU505" s="241">
        <v>0.04</v>
      </c>
      <c r="AV505" s="321">
        <v>0</v>
      </c>
      <c r="AW505" s="245"/>
      <c r="AX505" s="583">
        <v>0</v>
      </c>
      <c r="AY505" s="394">
        <v>0</v>
      </c>
      <c r="AZ505" s="317">
        <v>0</v>
      </c>
      <c r="BA505" s="317">
        <v>0</v>
      </c>
      <c r="BB505" s="317">
        <v>0</v>
      </c>
      <c r="BC505" s="317">
        <v>0</v>
      </c>
      <c r="BD505" s="317">
        <v>0</v>
      </c>
      <c r="BE505" s="317">
        <v>0</v>
      </c>
      <c r="BF505" s="317">
        <v>0</v>
      </c>
      <c r="BG505" s="317">
        <v>0</v>
      </c>
      <c r="BH505" s="317">
        <v>0</v>
      </c>
      <c r="BI505" s="401">
        <v>0</v>
      </c>
      <c r="BJ505" s="246">
        <v>1.37</v>
      </c>
      <c r="BK505" s="250">
        <v>13.1578947368421</v>
      </c>
      <c r="BL505" s="250">
        <v>26.66666666666668</v>
      </c>
      <c r="BM505" s="250">
        <v>36.36363636363635</v>
      </c>
      <c r="BN505" s="250">
        <v>450</v>
      </c>
      <c r="BO505" s="250">
        <v>0</v>
      </c>
      <c r="BP505" s="250">
        <v>0</v>
      </c>
      <c r="BQ505" s="251">
        <v>0</v>
      </c>
      <c r="BR505" s="252">
        <v>0</v>
      </c>
      <c r="BS505" s="252">
        <v>0</v>
      </c>
      <c r="BT505" s="252">
        <v>0</v>
      </c>
      <c r="BU505" s="252">
        <v>0</v>
      </c>
      <c r="BV505" s="252">
        <v>0</v>
      </c>
      <c r="BW505" s="252">
        <v>0</v>
      </c>
      <c r="BX505" s="252">
        <v>0</v>
      </c>
      <c r="BY505" s="252">
        <v>0</v>
      </c>
      <c r="BZ505" s="252">
        <v>0</v>
      </c>
      <c r="CA505" s="253">
        <v>0</v>
      </c>
      <c r="CB505" s="250">
        <v>30.95224692747912</v>
      </c>
      <c r="CC505" s="250">
        <v>105.2783001849048</v>
      </c>
      <c r="CD505" t="s" s="116">
        <v>178</v>
      </c>
      <c r="CE505" t="s" s="402">
        <v>143</v>
      </c>
      <c r="CF505" t="s" s="402">
        <v>143</v>
      </c>
      <c r="CG505" s="250">
        <v>33.64363636363637</v>
      </c>
      <c r="CH505" s="255">
        <v>0.4343</v>
      </c>
      <c r="CI505" s="256">
        <v>0.47773</v>
      </c>
      <c r="CJ505" s="257">
        <v>0.5255030000000001</v>
      </c>
      <c r="CK505" s="257">
        <v>0.5780533000000001</v>
      </c>
      <c r="CL505" s="258">
        <v>0.6358586300000002</v>
      </c>
      <c r="CM505" s="256">
        <v>2.65144493</v>
      </c>
      <c r="CN505" s="253">
        <v>11.50301488069414</v>
      </c>
      <c r="CO505" s="259">
        <v>0.96</v>
      </c>
      <c r="CP505" s="260">
        <v>46.4</v>
      </c>
      <c r="CQ505" s="261">
        <v>-5.7</v>
      </c>
      <c r="CR505" s="260">
        <v>15.2</v>
      </c>
      <c r="CS505" s="261">
        <v>16</v>
      </c>
    </row>
    <row r="506" ht="11.25" customHeight="1">
      <c r="A506" t="s" s="227">
        <v>832</v>
      </c>
      <c r="B506" t="s" s="116">
        <v>833</v>
      </c>
      <c r="C506" t="s" s="116">
        <v>834</v>
      </c>
      <c r="D506" s="218">
        <v>13</v>
      </c>
      <c r="E506" s="219">
        <v>274</v>
      </c>
      <c r="F506" t="s" s="220">
        <v>129</v>
      </c>
      <c r="G506" t="s" s="221">
        <v>129</v>
      </c>
      <c r="H506" s="493">
        <v>49.35</v>
      </c>
      <c r="I506" s="223">
        <v>1.458966565349544</v>
      </c>
      <c r="J506" s="224">
        <v>0.17</v>
      </c>
      <c r="K506" s="224">
        <v>0.18</v>
      </c>
      <c r="L506" s="223">
        <v>5.88235294117645</v>
      </c>
      <c r="M506" s="226">
        <v>42886</v>
      </c>
      <c r="N506" s="226">
        <v>42888</v>
      </c>
      <c r="O506" s="226">
        <v>42898</v>
      </c>
      <c r="P506" t="s" s="227">
        <v>136</v>
      </c>
      <c r="Q506" s="325"/>
      <c r="R506" s="225">
        <v>0.72</v>
      </c>
      <c r="S506" s="228">
        <v>38.70967741935484</v>
      </c>
      <c r="T506" s="229">
        <v>79.09369606808099</v>
      </c>
      <c r="U506" s="223">
        <v>26.53225806451613</v>
      </c>
      <c r="V506" s="230">
        <v>3</v>
      </c>
      <c r="W506" s="222">
        <v>1.86</v>
      </c>
      <c r="X506" s="222">
        <v>1.59</v>
      </c>
      <c r="Y506" s="231">
        <v>1.47</v>
      </c>
      <c r="Z506" s="232">
        <v>2.72</v>
      </c>
      <c r="AA506" t="s" s="362">
        <v>143</v>
      </c>
      <c r="AB506" s="234">
        <v>-7.8</v>
      </c>
      <c r="AC506" s="235">
        <v>12.26</v>
      </c>
      <c r="AD506" s="236">
        <v>1.7</v>
      </c>
      <c r="AE506" s="236">
        <v>16.75</v>
      </c>
      <c r="AF506" s="237">
        <v>8</v>
      </c>
      <c r="AG506" s="238">
        <v>1613</v>
      </c>
      <c r="AH506" s="239">
        <v>2.9</v>
      </c>
      <c r="AI506" s="240">
        <v>0.66</v>
      </c>
      <c r="AJ506" s="241">
        <v>8.344728162543817</v>
      </c>
      <c r="AK506" s="242">
        <v>0.7095666695065832</v>
      </c>
      <c r="AL506" s="243">
        <v>13.79310344827587</v>
      </c>
      <c r="AM506" s="243">
        <v>15.35200827781746</v>
      </c>
      <c r="AN506" s="243">
        <v>14.18603787632449</v>
      </c>
      <c r="AO506" s="244">
        <v>19.992536974981</v>
      </c>
      <c r="AP506" s="241">
        <v>0.66</v>
      </c>
      <c r="AQ506" s="241">
        <v>0.58</v>
      </c>
      <c r="AR506" s="241">
        <v>0.5</v>
      </c>
      <c r="AS506" s="241">
        <v>0.43</v>
      </c>
      <c r="AT506" t="s" s="266">
        <v>112</v>
      </c>
      <c r="AU506" s="241">
        <v>0.39</v>
      </c>
      <c r="AV506" s="241">
        <v>0.34</v>
      </c>
      <c r="AW506" s="245"/>
      <c r="AX506" s="246">
        <v>0.24667</v>
      </c>
      <c r="AY506" s="247">
        <v>0.18001</v>
      </c>
      <c r="AZ506" s="317">
        <v>0.16</v>
      </c>
      <c r="BA506" s="248">
        <v>0.14222</v>
      </c>
      <c r="BB506" s="248">
        <v>0.10666</v>
      </c>
      <c r="BC506" s="248">
        <v>0.04444</v>
      </c>
      <c r="BD506" s="317">
        <v>0</v>
      </c>
      <c r="BE506" s="317">
        <v>0</v>
      </c>
      <c r="BF506" s="317">
        <v>0</v>
      </c>
      <c r="BG506" s="317">
        <v>0</v>
      </c>
      <c r="BH506" s="317">
        <v>0</v>
      </c>
      <c r="BI506" s="401">
        <v>0</v>
      </c>
      <c r="BJ506" s="246">
        <v>3.78</v>
      </c>
      <c r="BK506" s="250">
        <v>13.79310344827587</v>
      </c>
      <c r="BL506" s="250">
        <v>16</v>
      </c>
      <c r="BM506" s="250">
        <v>16.27906976744187</v>
      </c>
      <c r="BN506" s="250">
        <v>10.25641025641024</v>
      </c>
      <c r="BO506" s="250">
        <v>14.70588235294117</v>
      </c>
      <c r="BP506" s="250">
        <v>37.83597518952448</v>
      </c>
      <c r="BQ506" s="251">
        <v>37.03127604021996</v>
      </c>
      <c r="BR506" s="252">
        <v>12.50625</v>
      </c>
      <c r="BS506" s="252">
        <v>12.50175783996623</v>
      </c>
      <c r="BT506" s="252">
        <v>33.33958372398276</v>
      </c>
      <c r="BU506" s="252">
        <v>140.009000900090</v>
      </c>
      <c r="BV506" s="252">
        <v>0</v>
      </c>
      <c r="BW506" s="252">
        <v>0</v>
      </c>
      <c r="BX506" s="252">
        <v>0</v>
      </c>
      <c r="BY506" s="252">
        <v>0</v>
      </c>
      <c r="BZ506" s="252">
        <v>0</v>
      </c>
      <c r="CA506" s="253">
        <v>0</v>
      </c>
      <c r="CB506" s="250">
        <v>20.25048879522662</v>
      </c>
      <c r="CC506" s="250">
        <v>32.44084257679438</v>
      </c>
      <c r="CD506" t="s" s="116">
        <v>302</v>
      </c>
      <c r="CE506" s="254">
        <v>-10.8872536228421</v>
      </c>
      <c r="CF506" s="254">
        <v>15.64500444167403</v>
      </c>
      <c r="CG506" s="250">
        <v>70.99698292220113</v>
      </c>
      <c r="CH506" s="255">
        <v>0.6666000000000001</v>
      </c>
      <c r="CI506" s="256">
        <v>0.7332600000000001</v>
      </c>
      <c r="CJ506" s="257">
        <v>0.8065860000000002</v>
      </c>
      <c r="CK506" s="257">
        <v>0.8872446000000004</v>
      </c>
      <c r="CL506" s="258">
        <v>0.9759690600000005</v>
      </c>
      <c r="CM506" s="256">
        <v>4.069659660000001</v>
      </c>
      <c r="CN506" s="253">
        <v>8.246524133738603</v>
      </c>
      <c r="CO506" s="259">
        <v>0.7</v>
      </c>
      <c r="CP506" s="260">
        <v>24.5</v>
      </c>
      <c r="CQ506" s="261">
        <v>-20.1</v>
      </c>
      <c r="CR506" s="260">
        <v>-3.4</v>
      </c>
      <c r="CS506" s="261">
        <v>-3.3</v>
      </c>
    </row>
    <row r="507" ht="11.25" customHeight="1">
      <c r="A507" t="s" s="146">
        <v>1750</v>
      </c>
      <c r="B507" t="s" s="146">
        <v>1751</v>
      </c>
      <c r="C507" t="s" s="146">
        <v>265</v>
      </c>
      <c r="D507" s="267">
        <v>8</v>
      </c>
      <c r="E507" s="85">
        <v>366</v>
      </c>
      <c r="F507" t="s" s="151">
        <v>129</v>
      </c>
      <c r="G507" t="s" s="152">
        <v>129</v>
      </c>
      <c r="H507" s="496">
        <v>142.41</v>
      </c>
      <c r="I507" s="269">
        <v>1.067340776630854</v>
      </c>
      <c r="J507" s="270">
        <v>0.37</v>
      </c>
      <c r="K507" s="270">
        <v>0.38</v>
      </c>
      <c r="L507" s="269">
        <v>2.702702702702697</v>
      </c>
      <c r="M507" s="272">
        <v>42782</v>
      </c>
      <c r="N507" s="272">
        <v>42786</v>
      </c>
      <c r="O507" s="272">
        <v>42804</v>
      </c>
      <c r="P507" t="s" s="273">
        <v>363</v>
      </c>
      <c r="Q507" s="508"/>
      <c r="R507" s="271">
        <v>1.52</v>
      </c>
      <c r="S507" s="275">
        <v>61.78861788617886</v>
      </c>
      <c r="T507" t="s" s="501">
        <v>143</v>
      </c>
      <c r="U507" s="269">
        <v>57.89024390243902</v>
      </c>
      <c r="V507" s="277">
        <v>12</v>
      </c>
      <c r="W507" s="268">
        <v>2.46</v>
      </c>
      <c r="X507" s="268">
        <v>4.49</v>
      </c>
      <c r="Y507" s="278">
        <v>7.14</v>
      </c>
      <c r="Z507" t="s" s="572">
        <v>143</v>
      </c>
      <c r="AA507" s="559">
        <v>-57.1</v>
      </c>
      <c r="AB507" s="281">
        <v>-70.5</v>
      </c>
      <c r="AC507" s="282">
        <v>11.39</v>
      </c>
      <c r="AD507" s="283">
        <v>-11.3</v>
      </c>
      <c r="AE507" s="283">
        <v>12.91</v>
      </c>
      <c r="AF507" s="284">
        <v>11</v>
      </c>
      <c r="AG507" s="285">
        <v>27383</v>
      </c>
      <c r="AH507" s="644">
        <v>0.3</v>
      </c>
      <c r="AI507" t="s" s="569">
        <v>143</v>
      </c>
      <c r="AJ507" t="s" s="368">
        <v>143</v>
      </c>
      <c r="AK507" s="289">
        <v>1.238381557262036</v>
      </c>
      <c r="AL507" s="290">
        <v>7.352941176470584</v>
      </c>
      <c r="AM507" s="290">
        <v>17.49970658679645</v>
      </c>
      <c r="AN507" s="290">
        <v>22.23619278828228</v>
      </c>
      <c r="AO507" s="291">
        <v>17.95584943742601</v>
      </c>
      <c r="AP507" s="288">
        <v>1.46</v>
      </c>
      <c r="AQ507" s="288">
        <v>1.36</v>
      </c>
      <c r="AR507" s="288">
        <v>1.12</v>
      </c>
      <c r="AS507" s="288">
        <v>0.9</v>
      </c>
      <c r="AT507" s="292"/>
      <c r="AU507" s="288">
        <v>0.64</v>
      </c>
      <c r="AV507" s="288">
        <v>0.535</v>
      </c>
      <c r="AW507" s="292"/>
      <c r="AX507" s="293">
        <v>0.42</v>
      </c>
      <c r="AY507" s="403">
        <v>0.4</v>
      </c>
      <c r="AZ507" s="295">
        <v>0.4</v>
      </c>
      <c r="BA507" s="295">
        <v>0.32</v>
      </c>
      <c r="BB507" s="295">
        <v>0.28</v>
      </c>
      <c r="BC507" s="295">
        <v>0.2025</v>
      </c>
      <c r="BD507" s="295">
        <v>0.15</v>
      </c>
      <c r="BE507" s="426">
        <v>0.09</v>
      </c>
      <c r="BF507" s="426">
        <v>0.09</v>
      </c>
      <c r="BG507" s="295">
        <v>0.09</v>
      </c>
      <c r="BH507" s="295">
        <v>0.0225</v>
      </c>
      <c r="BI507" s="494">
        <v>0</v>
      </c>
      <c r="BJ507" s="293">
        <v>8.48</v>
      </c>
      <c r="BK507" s="297">
        <v>7.352941176470584</v>
      </c>
      <c r="BL507" s="297">
        <v>21.42857142857142</v>
      </c>
      <c r="BM507" s="297">
        <v>24.44444444444445</v>
      </c>
      <c r="BN507" s="297">
        <v>40.625</v>
      </c>
      <c r="BO507" s="297">
        <v>19.62616822429906</v>
      </c>
      <c r="BP507" s="297">
        <v>27.38095238095239</v>
      </c>
      <c r="BQ507" s="298">
        <v>4.999999999999982</v>
      </c>
      <c r="BR507" s="299">
        <v>0</v>
      </c>
      <c r="BS507" s="299">
        <v>25</v>
      </c>
      <c r="BT507" s="299">
        <v>14.28571428571428</v>
      </c>
      <c r="BU507" s="299">
        <v>38.27160493827162</v>
      </c>
      <c r="BV507" s="299">
        <v>35</v>
      </c>
      <c r="BW507" s="299">
        <v>66.66666666666667</v>
      </c>
      <c r="BX507" s="299">
        <v>0</v>
      </c>
      <c r="BY507" s="299">
        <v>0</v>
      </c>
      <c r="BZ507" s="299">
        <v>300</v>
      </c>
      <c r="CA507" s="300">
        <v>0</v>
      </c>
      <c r="CB507" s="297">
        <v>36.76953314972884</v>
      </c>
      <c r="CC507" s="297">
        <v>68.12632733898863</v>
      </c>
      <c r="CD507" t="s" s="146">
        <v>178</v>
      </c>
      <c r="CE507" s="301">
        <v>-34.58671033752589</v>
      </c>
      <c r="CF507" s="301">
        <v>23.30353356491313</v>
      </c>
      <c r="CG507" s="297">
        <v>53.80993576072485</v>
      </c>
      <c r="CH507" s="302">
        <v>1.4746</v>
      </c>
      <c r="CI507" s="303">
        <v>1.62206</v>
      </c>
      <c r="CJ507" s="304">
        <v>1.784266</v>
      </c>
      <c r="CK507" s="304">
        <v>1.9626926</v>
      </c>
      <c r="CL507" s="305">
        <v>2.15896186</v>
      </c>
      <c r="CM507" s="303">
        <v>9.002580460000001</v>
      </c>
      <c r="CN507" s="300">
        <v>6.32159290780142</v>
      </c>
      <c r="CO507" s="306">
        <v>1.36</v>
      </c>
      <c r="CP507" s="307">
        <v>52.3</v>
      </c>
      <c r="CQ507" s="308">
        <v>-3.8</v>
      </c>
      <c r="CR507" s="307">
        <v>2.6</v>
      </c>
      <c r="CS507" s="308">
        <v>16.5</v>
      </c>
    </row>
    <row r="508" ht="11.25" customHeight="1">
      <c r="A508" t="s" s="110">
        <v>1752</v>
      </c>
      <c r="B508" t="s" s="110">
        <v>1753</v>
      </c>
      <c r="C508" t="s" s="173">
        <v>829</v>
      </c>
      <c r="D508" s="174">
        <v>7</v>
      </c>
      <c r="E508" s="85">
        <v>458</v>
      </c>
      <c r="F508" t="s" s="118">
        <v>129</v>
      </c>
      <c r="G508" t="s" s="113">
        <v>129</v>
      </c>
      <c r="H508" s="495">
        <v>85.20999999999999</v>
      </c>
      <c r="I508" s="177">
        <v>1.079685482924539</v>
      </c>
      <c r="J508" s="311">
        <v>0.22</v>
      </c>
      <c r="K508" s="311">
        <v>0.23</v>
      </c>
      <c r="L508" s="177">
        <v>4.545454545454541</v>
      </c>
      <c r="M508" s="179">
        <v>42739</v>
      </c>
      <c r="N508" s="179">
        <v>42741</v>
      </c>
      <c r="O508" s="179">
        <v>42766</v>
      </c>
      <c r="P508" t="s" s="173">
        <v>197</v>
      </c>
      <c r="Q508" s="492"/>
      <c r="R508" s="180">
        <v>0.92</v>
      </c>
      <c r="S508" s="181">
        <v>23.58974358974359</v>
      </c>
      <c r="T508" s="182">
        <v>119.2422848977348</v>
      </c>
      <c r="U508" s="177">
        <v>21.84871794871795</v>
      </c>
      <c r="V508" s="183">
        <v>12</v>
      </c>
      <c r="W508" s="176">
        <v>3.9</v>
      </c>
      <c r="X508" s="176">
        <v>1.36</v>
      </c>
      <c r="Y508" s="184">
        <v>4.18</v>
      </c>
      <c r="Z508" s="185">
        <v>4.95</v>
      </c>
      <c r="AA508" s="186">
        <v>21.4</v>
      </c>
      <c r="AB508" s="187">
        <v>24.2</v>
      </c>
      <c r="AC508" t="s" s="425">
        <v>143</v>
      </c>
      <c r="AD508" s="189">
        <v>14.1</v>
      </c>
      <c r="AE508" s="189">
        <v>16</v>
      </c>
      <c r="AF508" s="190">
        <v>2</v>
      </c>
      <c r="AG508" s="191">
        <v>3681</v>
      </c>
      <c r="AH508" s="192">
        <v>0.8</v>
      </c>
      <c r="AI508" s="193">
        <v>0</v>
      </c>
      <c r="AJ508" s="194">
        <v>2.446111188263961</v>
      </c>
      <c r="AK508" t="s" s="338">
        <v>143</v>
      </c>
      <c r="AL508" s="196">
        <v>15.78947368421053</v>
      </c>
      <c r="AM508" s="196">
        <v>20.73621473595373</v>
      </c>
      <c r="AN508" s="196">
        <v>34.49016775452185</v>
      </c>
      <c r="AO508" t="s" s="338">
        <v>143</v>
      </c>
      <c r="AP508" s="194">
        <v>0.88</v>
      </c>
      <c r="AQ508" s="194">
        <v>0.76</v>
      </c>
      <c r="AR508" s="194">
        <v>0.68</v>
      </c>
      <c r="AS508" s="194">
        <v>0.5</v>
      </c>
      <c r="AT508" s="199"/>
      <c r="AU508" s="194">
        <v>0.4</v>
      </c>
      <c r="AV508" s="194">
        <v>0.2</v>
      </c>
      <c r="AW508" s="199"/>
      <c r="AX508" s="398">
        <v>0</v>
      </c>
      <c r="AY508" s="370">
        <v>0</v>
      </c>
      <c r="AZ508" s="203">
        <v>0</v>
      </c>
      <c r="BA508" s="203">
        <v>0</v>
      </c>
      <c r="BB508" s="203">
        <v>0</v>
      </c>
      <c r="BC508" s="203">
        <v>0</v>
      </c>
      <c r="BD508" s="203">
        <v>0</v>
      </c>
      <c r="BE508" s="203">
        <v>0</v>
      </c>
      <c r="BF508" s="203">
        <v>0</v>
      </c>
      <c r="BG508" s="203">
        <v>0</v>
      </c>
      <c r="BH508" s="203">
        <v>0</v>
      </c>
      <c r="BI508" s="204">
        <v>0</v>
      </c>
      <c r="BJ508" s="200">
        <v>3.42</v>
      </c>
      <c r="BK508" s="205">
        <v>15.78947368421053</v>
      </c>
      <c r="BL508" s="205">
        <v>11.76470588235294</v>
      </c>
      <c r="BM508" s="205">
        <v>36</v>
      </c>
      <c r="BN508" s="205">
        <v>25</v>
      </c>
      <c r="BO508" s="205">
        <v>100</v>
      </c>
      <c r="BP508" s="205">
        <v>0</v>
      </c>
      <c r="BQ508" s="206">
        <v>0</v>
      </c>
      <c r="BR508" s="207">
        <v>0</v>
      </c>
      <c r="BS508" s="207">
        <v>0</v>
      </c>
      <c r="BT508" s="207">
        <v>0</v>
      </c>
      <c r="BU508" s="207">
        <v>0</v>
      </c>
      <c r="BV508" s="207">
        <v>0</v>
      </c>
      <c r="BW508" s="207">
        <v>0</v>
      </c>
      <c r="BX508" s="207">
        <v>0</v>
      </c>
      <c r="BY508" s="207">
        <v>0</v>
      </c>
      <c r="BZ508" s="207">
        <v>0</v>
      </c>
      <c r="CA508" s="208">
        <v>0</v>
      </c>
      <c r="CB508" s="205">
        <v>11.09142232744491</v>
      </c>
      <c r="CC508" s="205">
        <v>24.51575933311302</v>
      </c>
      <c r="CD508" t="s" s="110">
        <v>178</v>
      </c>
      <c r="CE508" s="209">
        <v>13.72113528872844</v>
      </c>
      <c r="CF508" s="209">
        <v>35.56985323744639</v>
      </c>
      <c r="CG508" s="205">
        <v>59.55888111888112</v>
      </c>
      <c r="CH508" s="315">
        <v>0.9680000000000001</v>
      </c>
      <c r="CI508" s="211">
        <v>0.9970400000000001</v>
      </c>
      <c r="CJ508" s="212">
        <v>1.096744</v>
      </c>
      <c r="CK508" s="212">
        <v>1.2064184</v>
      </c>
      <c r="CL508" s="210">
        <v>1.32706024</v>
      </c>
      <c r="CM508" s="211">
        <v>5.595262640000001</v>
      </c>
      <c r="CN508" s="208">
        <v>6.566438962563081</v>
      </c>
      <c r="CO508" s="213">
        <v>0.76</v>
      </c>
      <c r="CP508" s="214">
        <v>25.8</v>
      </c>
      <c r="CQ508" s="215">
        <v>-4.7</v>
      </c>
      <c r="CR508" s="214">
        <v>1.8</v>
      </c>
      <c r="CS508" s="215">
        <v>7.6</v>
      </c>
    </row>
    <row r="509" ht="11.25" customHeight="1">
      <c r="A509" t="s" s="227">
        <v>1754</v>
      </c>
      <c r="B509" t="s" s="116">
        <v>1755</v>
      </c>
      <c r="C509" t="s" s="227">
        <v>736</v>
      </c>
      <c r="D509" s="218">
        <v>7</v>
      </c>
      <c r="E509" s="85">
        <v>453</v>
      </c>
      <c r="F509" t="s" s="220">
        <v>129</v>
      </c>
      <c r="G509" t="s" s="221">
        <v>129</v>
      </c>
      <c r="H509" s="493">
        <v>90.54000000000001</v>
      </c>
      <c r="I509" s="223">
        <v>2.076430307046609</v>
      </c>
      <c r="J509" s="224">
        <v>0.41</v>
      </c>
      <c r="K509" s="224">
        <v>0.47</v>
      </c>
      <c r="L509" s="223">
        <v>14.63414634146341</v>
      </c>
      <c r="M509" s="323">
        <v>42717</v>
      </c>
      <c r="N509" s="323">
        <v>42719</v>
      </c>
      <c r="O509" s="323">
        <v>42748</v>
      </c>
      <c r="P509" t="s" s="227">
        <v>294</v>
      </c>
      <c r="Q509" s="325"/>
      <c r="R509" s="225">
        <v>1.88</v>
      </c>
      <c r="S509" s="228">
        <v>49.6042216358839</v>
      </c>
      <c r="T509" t="s" s="361">
        <v>143</v>
      </c>
      <c r="U509" s="223">
        <v>23.8891820580475</v>
      </c>
      <c r="V509" s="230">
        <v>12</v>
      </c>
      <c r="W509" s="222">
        <v>3.79</v>
      </c>
      <c r="X509" s="222">
        <v>7.03</v>
      </c>
      <c r="Y509" s="231">
        <v>2.38</v>
      </c>
      <c r="Z509" t="s" s="514">
        <v>143</v>
      </c>
      <c r="AA509" s="642">
        <v>-70.3</v>
      </c>
      <c r="AB509" s="396">
        <v>2</v>
      </c>
      <c r="AC509" s="235">
        <v>8.75</v>
      </c>
      <c r="AD509" s="236">
        <v>8</v>
      </c>
      <c r="AE509" s="236">
        <v>3.4</v>
      </c>
      <c r="AF509" s="237">
        <v>16</v>
      </c>
      <c r="AG509" s="238">
        <v>14767</v>
      </c>
      <c r="AH509" s="239">
        <v>0.1</v>
      </c>
      <c r="AI509" t="s" s="416">
        <v>143</v>
      </c>
      <c r="AJ509" s="241">
        <v>6.180747334514722</v>
      </c>
      <c r="AK509" s="242">
        <v>5.840896230203983</v>
      </c>
      <c r="AL509" s="243">
        <v>20.58823529411764</v>
      </c>
      <c r="AM509" s="243">
        <v>14.5879940143482</v>
      </c>
      <c r="AN509" s="243">
        <v>49.44597867611778</v>
      </c>
      <c r="AO509" s="244">
        <v>8.465478023805083</v>
      </c>
      <c r="AP509" s="241">
        <v>1.64</v>
      </c>
      <c r="AQ509" s="241">
        <v>1.36</v>
      </c>
      <c r="AR509" s="241">
        <v>1.27</v>
      </c>
      <c r="AS509" s="241">
        <v>1.09</v>
      </c>
      <c r="AT509" s="245"/>
      <c r="AU509" s="241">
        <v>0.92</v>
      </c>
      <c r="AV509" s="241">
        <v>0.22</v>
      </c>
      <c r="AW509" s="245"/>
      <c r="AX509" s="583">
        <v>0</v>
      </c>
      <c r="AY509" s="394">
        <v>0.20213</v>
      </c>
      <c r="AZ509" s="317">
        <v>0.80852</v>
      </c>
      <c r="BA509" s="248">
        <v>0.80852</v>
      </c>
      <c r="BB509" s="248">
        <v>0.72766</v>
      </c>
      <c r="BC509" s="248">
        <v>0.6468</v>
      </c>
      <c r="BD509" s="317">
        <v>0.57888</v>
      </c>
      <c r="BE509" s="317">
        <v>0.57888</v>
      </c>
      <c r="BF509" s="317">
        <v>0.57888</v>
      </c>
      <c r="BG509" s="317">
        <v>0.57888</v>
      </c>
      <c r="BH509" s="317">
        <v>0.57888</v>
      </c>
      <c r="BI509" s="401">
        <v>0.57888</v>
      </c>
      <c r="BJ509" s="246">
        <v>13.16691</v>
      </c>
      <c r="BK509" s="250">
        <v>20.58823529411764</v>
      </c>
      <c r="BL509" s="250">
        <v>7.086614173228356</v>
      </c>
      <c r="BM509" s="250">
        <v>16.5137614678899</v>
      </c>
      <c r="BN509" s="250">
        <v>18.47826086956521</v>
      </c>
      <c r="BO509" s="250">
        <v>318.1818181818182</v>
      </c>
      <c r="BP509" s="250">
        <v>0</v>
      </c>
      <c r="BQ509" s="251">
        <v>0</v>
      </c>
      <c r="BR509" s="252">
        <v>0</v>
      </c>
      <c r="BS509" s="252">
        <v>0</v>
      </c>
      <c r="BT509" s="252">
        <v>11.11233268284639</v>
      </c>
      <c r="BU509" s="252">
        <v>12.50154607297462</v>
      </c>
      <c r="BV509" s="252">
        <v>11.73300165837481</v>
      </c>
      <c r="BW509" s="252">
        <v>0</v>
      </c>
      <c r="BX509" s="252">
        <v>0</v>
      </c>
      <c r="BY509" s="252">
        <v>0</v>
      </c>
      <c r="BZ509" s="252">
        <v>0</v>
      </c>
      <c r="CA509" s="253">
        <v>0</v>
      </c>
      <c r="CB509" s="250">
        <v>24.48209237651854</v>
      </c>
      <c r="CC509" s="250">
        <v>73.78666104367836</v>
      </c>
      <c r="CD509" t="s" s="116">
        <v>178</v>
      </c>
      <c r="CE509" s="254">
        <v>27.63322692511689</v>
      </c>
      <c r="CF509" s="254">
        <v>51.52240898316438</v>
      </c>
      <c r="CG509" s="250">
        <v>61.34839864250941</v>
      </c>
      <c r="CH509" s="255">
        <v>1.6728</v>
      </c>
      <c r="CI509" s="256">
        <v>1.81917</v>
      </c>
      <c r="CJ509" s="257">
        <v>1.88102178</v>
      </c>
      <c r="CK509" s="257">
        <v>1.944976520520</v>
      </c>
      <c r="CL509" s="258">
        <v>2.01110572221768</v>
      </c>
      <c r="CM509" s="256">
        <v>9.329074022737679</v>
      </c>
      <c r="CN509" s="253">
        <v>10.3038149135605</v>
      </c>
      <c r="CO509" s="259">
        <v>0.32</v>
      </c>
      <c r="CP509" s="260">
        <v>27.1</v>
      </c>
      <c r="CQ509" s="261">
        <v>-3.4</v>
      </c>
      <c r="CR509" s="260">
        <v>3.8</v>
      </c>
      <c r="CS509" s="261">
        <v>6.2</v>
      </c>
    </row>
    <row r="510" ht="11.25" customHeight="1">
      <c r="A510" t="s" s="116">
        <v>1756</v>
      </c>
      <c r="B510" t="s" s="116">
        <v>1757</v>
      </c>
      <c r="C510" t="s" s="227">
        <v>1758</v>
      </c>
      <c r="D510" s="218">
        <v>6</v>
      </c>
      <c r="E510" s="85">
        <v>590</v>
      </c>
      <c r="F510" t="s" s="220">
        <v>129</v>
      </c>
      <c r="G510" t="s" s="221">
        <v>129</v>
      </c>
      <c r="H510" s="493">
        <v>27.7</v>
      </c>
      <c r="I510" s="223">
        <v>1.877256317689531</v>
      </c>
      <c r="J510" s="224">
        <v>0.11</v>
      </c>
      <c r="K510" s="224">
        <v>0.13</v>
      </c>
      <c r="L510" s="223">
        <v>18.18181818181819</v>
      </c>
      <c r="M510" s="327">
        <v>42468</v>
      </c>
      <c r="N510" s="327">
        <v>42472</v>
      </c>
      <c r="O510" s="327">
        <v>42486</v>
      </c>
      <c r="P510" t="s" s="227">
        <v>350</v>
      </c>
      <c r="Q510" s="576"/>
      <c r="R510" s="225">
        <v>0.52</v>
      </c>
      <c r="S510" s="228">
        <v>45.21739130434783</v>
      </c>
      <c r="T510" s="229">
        <v>19.77111827542926</v>
      </c>
      <c r="U510" s="223">
        <v>24.08695652173913</v>
      </c>
      <c r="V510" s="230">
        <v>1</v>
      </c>
      <c r="W510" s="222">
        <v>1.15</v>
      </c>
      <c r="X510" s="222">
        <v>1.6</v>
      </c>
      <c r="Y510" s="231">
        <v>1.18</v>
      </c>
      <c r="Z510" s="232">
        <v>1.34</v>
      </c>
      <c r="AA510" s="233">
        <v>5.7</v>
      </c>
      <c r="AB510" s="234">
        <v>-20.6</v>
      </c>
      <c r="AC510" s="235">
        <v>9.83</v>
      </c>
      <c r="AD510" s="236">
        <v>3.4</v>
      </c>
      <c r="AE510" s="236">
        <v>15</v>
      </c>
      <c r="AF510" s="237">
        <v>5</v>
      </c>
      <c r="AG510" s="238">
        <v>635</v>
      </c>
      <c r="AH510" s="239">
        <v>3.8</v>
      </c>
      <c r="AI510" s="240">
        <v>0.06</v>
      </c>
      <c r="AJ510" s="241">
        <v>12.03270450895097</v>
      </c>
      <c r="AK510" s="242">
        <v>5.066562311587473</v>
      </c>
      <c r="AL510" s="243">
        <v>13.63636363636365</v>
      </c>
      <c r="AM510" s="243">
        <v>24.35565865985811</v>
      </c>
      <c r="AN510" s="243">
        <v>40.9111953304333</v>
      </c>
      <c r="AO510" s="244">
        <v>8.07474433638513</v>
      </c>
      <c r="AP510" s="241">
        <v>0.5</v>
      </c>
      <c r="AQ510" s="241">
        <v>0.44</v>
      </c>
      <c r="AR510" s="241">
        <v>0.38</v>
      </c>
      <c r="AS510" s="241">
        <v>0.26</v>
      </c>
      <c r="AT510" s="245"/>
      <c r="AU510" s="241">
        <v>0.18</v>
      </c>
      <c r="AV510" s="241">
        <v>0.09</v>
      </c>
      <c r="AW510" s="245"/>
      <c r="AX510" s="583">
        <v>0</v>
      </c>
      <c r="AY510" s="394">
        <v>0.05</v>
      </c>
      <c r="AZ510" s="248">
        <v>0.32</v>
      </c>
      <c r="BA510" s="248">
        <v>0.3</v>
      </c>
      <c r="BB510" s="248">
        <v>0.23</v>
      </c>
      <c r="BC510" s="248">
        <v>0.19</v>
      </c>
      <c r="BD510" s="248">
        <v>0.15</v>
      </c>
      <c r="BE510" s="248">
        <v>0.09</v>
      </c>
      <c r="BF510" s="317">
        <v>0.06</v>
      </c>
      <c r="BG510" s="248">
        <v>0.06</v>
      </c>
      <c r="BH510" s="248">
        <v>0.05</v>
      </c>
      <c r="BI510" s="249">
        <v>0.0475</v>
      </c>
      <c r="BJ510" s="246">
        <v>3.3975</v>
      </c>
      <c r="BK510" s="250">
        <v>13.63636363636365</v>
      </c>
      <c r="BL510" s="250">
        <v>15.78947368421053</v>
      </c>
      <c r="BM510" s="250">
        <v>46.15384615384615</v>
      </c>
      <c r="BN510" s="250">
        <v>44.44444444444446</v>
      </c>
      <c r="BO510" s="250">
        <v>100</v>
      </c>
      <c r="BP510" s="250">
        <v>0</v>
      </c>
      <c r="BQ510" s="251">
        <v>0</v>
      </c>
      <c r="BR510" s="252">
        <v>0</v>
      </c>
      <c r="BS510" s="252">
        <v>6.666666666666665</v>
      </c>
      <c r="BT510" s="252">
        <v>30.43478260869563</v>
      </c>
      <c r="BU510" s="252">
        <v>21.05263157894737</v>
      </c>
      <c r="BV510" s="252">
        <v>26.66666666666668</v>
      </c>
      <c r="BW510" s="252">
        <v>66.66666666666667</v>
      </c>
      <c r="BX510" s="252">
        <v>50</v>
      </c>
      <c r="BY510" s="252">
        <v>0</v>
      </c>
      <c r="BZ510" s="252">
        <v>20</v>
      </c>
      <c r="CA510" s="253">
        <v>5.263157894736836</v>
      </c>
      <c r="CB510" s="250">
        <v>26.28086470595557</v>
      </c>
      <c r="CC510" s="250">
        <v>26.89446556264112</v>
      </c>
      <c r="CD510" t="s" s="116">
        <v>302</v>
      </c>
      <c r="CE510" s="254">
        <v>18.7014951263837</v>
      </c>
      <c r="CF510" s="254">
        <v>42.78845164812283</v>
      </c>
      <c r="CG510" s="250">
        <v>68.10193738558387</v>
      </c>
      <c r="CH510" s="255">
        <v>0.505</v>
      </c>
      <c r="CI510" s="256">
        <v>0.5546415</v>
      </c>
      <c r="CJ510" s="257">
        <v>0.6101056500000001</v>
      </c>
      <c r="CK510" s="257">
        <v>0.6711162150000001</v>
      </c>
      <c r="CL510" s="258">
        <v>0.7382278365000001</v>
      </c>
      <c r="CM510" s="256">
        <v>3.0790912015</v>
      </c>
      <c r="CN510" s="253">
        <v>11.11585271299639</v>
      </c>
      <c r="CO510" s="259">
        <v>0.18</v>
      </c>
      <c r="CP510" s="260">
        <v>35.1</v>
      </c>
      <c r="CQ510" s="261">
        <v>-13.3</v>
      </c>
      <c r="CR510" s="260">
        <v>2.3</v>
      </c>
      <c r="CS510" s="261">
        <v>11.7</v>
      </c>
    </row>
    <row r="511" ht="11.25" customHeight="1">
      <c r="A511" t="s" s="227">
        <v>1759</v>
      </c>
      <c r="B511" t="s" s="116">
        <v>1760</v>
      </c>
      <c r="C511" t="s" s="227">
        <v>588</v>
      </c>
      <c r="D511" s="218">
        <v>5</v>
      </c>
      <c r="E511" s="85">
        <v>800</v>
      </c>
      <c r="F511" t="s" s="220">
        <v>129</v>
      </c>
      <c r="G511" t="s" s="221">
        <v>129</v>
      </c>
      <c r="H511" s="493">
        <v>35.26</v>
      </c>
      <c r="I511" s="223">
        <v>6.664775950085083</v>
      </c>
      <c r="J511" s="224">
        <v>0.5625</v>
      </c>
      <c r="K511" s="224">
        <v>0.5875</v>
      </c>
      <c r="L511" s="223">
        <v>4.444444444444451</v>
      </c>
      <c r="M511" s="226">
        <v>43042</v>
      </c>
      <c r="N511" s="226">
        <v>43045</v>
      </c>
      <c r="O511" s="226">
        <v>43053</v>
      </c>
      <c r="P511" t="s" s="227">
        <v>677</v>
      </c>
      <c r="Q511" t="s" s="227">
        <v>131</v>
      </c>
      <c r="R511" s="225">
        <v>2.35</v>
      </c>
      <c r="S511" s="228">
        <v>258.2417582417582</v>
      </c>
      <c r="T511" s="229">
        <v>51.34044939781177</v>
      </c>
      <c r="U511" s="223">
        <v>38.74725274725274</v>
      </c>
      <c r="V511" s="230">
        <v>12</v>
      </c>
      <c r="W511" s="222">
        <v>0.91</v>
      </c>
      <c r="X511" s="222">
        <v>5.02</v>
      </c>
      <c r="Y511" s="231">
        <v>3.86</v>
      </c>
      <c r="Z511" s="232">
        <v>1.33</v>
      </c>
      <c r="AA511" s="233">
        <v>1.8</v>
      </c>
      <c r="AB511" s="234">
        <v>-99.7</v>
      </c>
      <c r="AC511" s="674">
        <v>65.48999999999999</v>
      </c>
      <c r="AD511" s="236">
        <v>-9.33</v>
      </c>
      <c r="AE511" s="236">
        <v>7.75</v>
      </c>
      <c r="AF511" s="237">
        <v>14</v>
      </c>
      <c r="AG511" s="238">
        <v>13508</v>
      </c>
      <c r="AH511" s="239">
        <v>0.2</v>
      </c>
      <c r="AI511" s="240">
        <v>0</v>
      </c>
      <c r="AJ511" t="s" s="265">
        <v>143</v>
      </c>
      <c r="AK511" t="s" s="265">
        <v>143</v>
      </c>
      <c r="AL511" s="243">
        <v>19.23641703377385</v>
      </c>
      <c r="AM511" s="243">
        <v>25.30050129173544</v>
      </c>
      <c r="AN511" t="s" s="265">
        <v>143</v>
      </c>
      <c r="AO511" t="s" s="265">
        <v>143</v>
      </c>
      <c r="AP511" s="241">
        <v>2.03</v>
      </c>
      <c r="AQ511" s="241">
        <v>1.7025</v>
      </c>
      <c r="AR511" s="241">
        <v>1.34</v>
      </c>
      <c r="AS511" s="241">
        <v>1.0319</v>
      </c>
      <c r="AT511" s="245"/>
      <c r="AU511" s="321">
        <v>0</v>
      </c>
      <c r="AV511" s="321">
        <v>0</v>
      </c>
      <c r="AW511" s="245"/>
      <c r="AX511" s="583">
        <v>0</v>
      </c>
      <c r="AY511" s="394">
        <v>0</v>
      </c>
      <c r="AZ511" s="317">
        <v>0</v>
      </c>
      <c r="BA511" s="317">
        <v>0</v>
      </c>
      <c r="BB511" s="317">
        <v>0</v>
      </c>
      <c r="BC511" s="317">
        <v>0</v>
      </c>
      <c r="BD511" s="317">
        <v>0</v>
      </c>
      <c r="BE511" s="317">
        <v>0</v>
      </c>
      <c r="BF511" s="317">
        <v>0</v>
      </c>
      <c r="BG511" s="317">
        <v>0</v>
      </c>
      <c r="BH511" s="317">
        <v>0</v>
      </c>
      <c r="BI511" s="401">
        <v>0</v>
      </c>
      <c r="BJ511" s="246">
        <v>6.1044</v>
      </c>
      <c r="BK511" s="250">
        <v>19.23641703377385</v>
      </c>
      <c r="BL511" s="250">
        <v>27.05223880597014</v>
      </c>
      <c r="BM511" s="250">
        <v>29.85754433569145</v>
      </c>
      <c r="BN511" s="250">
        <v>0</v>
      </c>
      <c r="BO511" s="250">
        <v>0</v>
      </c>
      <c r="BP511" s="250">
        <v>0</v>
      </c>
      <c r="BQ511" s="251">
        <v>0</v>
      </c>
      <c r="BR511" s="252">
        <v>0</v>
      </c>
      <c r="BS511" s="252">
        <v>0</v>
      </c>
      <c r="BT511" s="252">
        <v>0</v>
      </c>
      <c r="BU511" s="252">
        <v>0</v>
      </c>
      <c r="BV511" s="252">
        <v>0</v>
      </c>
      <c r="BW511" s="252">
        <v>0</v>
      </c>
      <c r="BX511" s="252">
        <v>0</v>
      </c>
      <c r="BY511" s="252">
        <v>0</v>
      </c>
      <c r="BZ511" s="252">
        <v>0</v>
      </c>
      <c r="CA511" s="253">
        <v>0</v>
      </c>
      <c r="CB511" s="250">
        <v>4.47918824561385</v>
      </c>
      <c r="CC511" s="250">
        <v>9.858597781501695</v>
      </c>
      <c r="CD511" t="s" s="116">
        <v>222</v>
      </c>
      <c r="CE511" t="s" s="402">
        <v>143</v>
      </c>
      <c r="CF511" t="s" s="402">
        <v>143</v>
      </c>
      <c r="CG511" s="250">
        <v>40.17209107030388</v>
      </c>
      <c r="CH511" s="255">
        <v>2.0503</v>
      </c>
      <c r="CI511" s="256">
        <v>2.25533</v>
      </c>
      <c r="CJ511" s="257">
        <v>2.430118075</v>
      </c>
      <c r="CK511" s="257">
        <v>2.6184522258125</v>
      </c>
      <c r="CL511" s="258">
        <v>2.821382273312968</v>
      </c>
      <c r="CM511" s="256">
        <v>12.17558257412547</v>
      </c>
      <c r="CN511" s="253">
        <v>34.53086379502402</v>
      </c>
      <c r="CO511" s="259">
        <v>1.33</v>
      </c>
      <c r="CP511" s="260">
        <v>14.2</v>
      </c>
      <c r="CQ511" s="261">
        <v>-10.6</v>
      </c>
      <c r="CR511" s="260">
        <v>2.5</v>
      </c>
      <c r="CS511" s="261">
        <v>0.1</v>
      </c>
    </row>
    <row r="512" ht="11.25" customHeight="1">
      <c r="A512" t="s" s="146">
        <v>360</v>
      </c>
      <c r="B512" t="s" s="146">
        <v>361</v>
      </c>
      <c r="C512" t="s" s="146">
        <v>362</v>
      </c>
      <c r="D512" s="267">
        <v>46</v>
      </c>
      <c r="E512" s="219">
        <v>37</v>
      </c>
      <c r="F512" t="s" s="151">
        <v>129</v>
      </c>
      <c r="G512" t="s" s="152">
        <v>129</v>
      </c>
      <c r="H512" s="268">
        <v>79.5</v>
      </c>
      <c r="I512" s="269">
        <v>1.761006289308176</v>
      </c>
      <c r="J512" s="270">
        <v>0.33</v>
      </c>
      <c r="K512" s="270">
        <v>0.35</v>
      </c>
      <c r="L512" s="271">
        <v>6.060606060606055</v>
      </c>
      <c r="M512" s="272">
        <v>42874</v>
      </c>
      <c r="N512" s="272">
        <v>42878</v>
      </c>
      <c r="O512" s="272">
        <v>42896</v>
      </c>
      <c r="P512" t="s" s="273">
        <v>363</v>
      </c>
      <c r="Q512" s="329"/>
      <c r="R512" s="271">
        <v>1.4</v>
      </c>
      <c r="S512" s="275">
        <v>64.22018348623853</v>
      </c>
      <c r="T512" s="276">
        <v>182.9616198134683</v>
      </c>
      <c r="U512" s="269">
        <v>36.46788990825688</v>
      </c>
      <c r="V512" s="277">
        <v>12</v>
      </c>
      <c r="W512" s="268">
        <v>2.18</v>
      </c>
      <c r="X512" s="268">
        <v>2.43</v>
      </c>
      <c r="Y512" s="278">
        <v>2.66</v>
      </c>
      <c r="Z512" s="279">
        <v>4.94</v>
      </c>
      <c r="AA512" s="280">
        <v>14.3</v>
      </c>
      <c r="AB512" s="281">
        <v>31.9</v>
      </c>
      <c r="AC512" s="282">
        <v>13.4</v>
      </c>
      <c r="AD512" s="283">
        <v>6.1</v>
      </c>
      <c r="AE512" s="283">
        <v>15</v>
      </c>
      <c r="AF512" s="284">
        <v>4</v>
      </c>
      <c r="AG512" s="285">
        <v>3052</v>
      </c>
      <c r="AH512" s="286">
        <v>5.3</v>
      </c>
      <c r="AI512" s="287">
        <v>0.77</v>
      </c>
      <c r="AJ512" s="288">
        <v>0.807687419489541</v>
      </c>
      <c r="AK512" s="289">
        <v>0.727041048307284</v>
      </c>
      <c r="AL512" s="290">
        <v>3.149606299212593</v>
      </c>
      <c r="AM512" s="290">
        <v>3.545150286326981</v>
      </c>
      <c r="AN512" s="290">
        <v>4.9268932588862</v>
      </c>
      <c r="AO512" s="291">
        <v>6.776636986807172</v>
      </c>
      <c r="AP512" s="288">
        <v>1.31</v>
      </c>
      <c r="AQ512" s="288">
        <v>1.27</v>
      </c>
      <c r="AR512" s="288">
        <v>1.23</v>
      </c>
      <c r="AS512" s="288">
        <v>1.18</v>
      </c>
      <c r="AT512" s="292"/>
      <c r="AU512" s="288">
        <v>1.1</v>
      </c>
      <c r="AV512" s="288">
        <v>1.03</v>
      </c>
      <c r="AW512" s="292"/>
      <c r="AX512" s="293">
        <v>0.99</v>
      </c>
      <c r="AY512" s="403">
        <v>0.96</v>
      </c>
      <c r="AZ512" s="295">
        <v>0.9399999999999999</v>
      </c>
      <c r="BA512" s="295">
        <v>0.84</v>
      </c>
      <c r="BB512" s="295">
        <v>0.68</v>
      </c>
      <c r="BC512" s="295">
        <v>0.52</v>
      </c>
      <c r="BD512" s="295">
        <v>0.37</v>
      </c>
      <c r="BE512" s="295">
        <v>0.25668</v>
      </c>
      <c r="BF512" s="295">
        <v>0.21668</v>
      </c>
      <c r="BG512" s="295">
        <v>0.18001</v>
      </c>
      <c r="BH512" s="295">
        <v>0.15778</v>
      </c>
      <c r="BI512" s="296">
        <v>0.15112</v>
      </c>
      <c r="BJ512" s="293">
        <v>13.38227</v>
      </c>
      <c r="BK512" s="297">
        <v>3.149606299212593</v>
      </c>
      <c r="BL512" s="297">
        <v>3.252032520325199</v>
      </c>
      <c r="BM512" s="297">
        <v>4.237288135593231</v>
      </c>
      <c r="BN512" s="297">
        <v>7.272727272727253</v>
      </c>
      <c r="BO512" s="297">
        <v>6.796116504854366</v>
      </c>
      <c r="BP512" s="297">
        <v>4.040404040404044</v>
      </c>
      <c r="BQ512" s="298">
        <v>3.125</v>
      </c>
      <c r="BR512" s="299">
        <v>2.127659574468077</v>
      </c>
      <c r="BS512" s="299">
        <v>11.90476190476191</v>
      </c>
      <c r="BT512" s="299">
        <v>23.52941176470587</v>
      </c>
      <c r="BU512" s="299">
        <v>30.76923076923077</v>
      </c>
      <c r="BV512" s="299">
        <v>40.54054054054055</v>
      </c>
      <c r="BW512" s="299">
        <v>44.14835592956208</v>
      </c>
      <c r="BX512" s="299">
        <v>18.46040243677312</v>
      </c>
      <c r="BY512" s="299">
        <v>20.37109049497248</v>
      </c>
      <c r="BZ512" s="299">
        <v>14.08923817974397</v>
      </c>
      <c r="CA512" s="300">
        <v>4.407093700370557</v>
      </c>
      <c r="CB512" s="297">
        <v>14.24829176872036</v>
      </c>
      <c r="CC512" s="297">
        <v>13.11784686721105</v>
      </c>
      <c r="CD512" t="s" s="146">
        <v>137</v>
      </c>
      <c r="CE512" s="301">
        <v>-29.7799903600625</v>
      </c>
      <c r="CF512" s="301">
        <v>6.687899548194377</v>
      </c>
      <c r="CG512" s="297">
        <v>62.76063910646997</v>
      </c>
      <c r="CH512" s="302">
        <v>1.441</v>
      </c>
      <c r="CI512" s="303">
        <v>1.5851</v>
      </c>
      <c r="CJ512" s="304">
        <v>1.743610000000001</v>
      </c>
      <c r="CK512" s="304">
        <v>1.917971000000001</v>
      </c>
      <c r="CL512" s="305">
        <v>2.109768100000001</v>
      </c>
      <c r="CM512" s="303">
        <v>8.797449100000001</v>
      </c>
      <c r="CN512" s="300">
        <v>11.06597371069183</v>
      </c>
      <c r="CO512" s="306">
        <v>1.68</v>
      </c>
      <c r="CP512" s="307">
        <v>43.8</v>
      </c>
      <c r="CQ512" s="308">
        <v>-7.3</v>
      </c>
      <c r="CR512" s="309">
        <v>4.7</v>
      </c>
      <c r="CS512" s="310">
        <v>6.2</v>
      </c>
    </row>
    <row r="513" ht="11.25" customHeight="1">
      <c r="A513" t="s" s="173">
        <v>835</v>
      </c>
      <c r="B513" t="s" s="110">
        <v>836</v>
      </c>
      <c r="C513" t="s" s="110">
        <v>837</v>
      </c>
      <c r="D513" s="174">
        <v>15</v>
      </c>
      <c r="E513" s="219">
        <v>225</v>
      </c>
      <c r="F513" t="s" s="118">
        <v>129</v>
      </c>
      <c r="G513" t="s" s="113">
        <v>129</v>
      </c>
      <c r="H513" s="495">
        <v>82.90000000000001</v>
      </c>
      <c r="I513" s="177">
        <v>2.316043425814234</v>
      </c>
      <c r="J513" s="311">
        <v>0.45</v>
      </c>
      <c r="K513" s="311">
        <v>0.48</v>
      </c>
      <c r="L513" s="177">
        <v>6.666666666666665</v>
      </c>
      <c r="M513" s="179">
        <v>43052</v>
      </c>
      <c r="N513" s="179">
        <v>43053</v>
      </c>
      <c r="O513" s="179">
        <v>43067</v>
      </c>
      <c r="P513" t="s" s="173">
        <v>629</v>
      </c>
      <c r="Q513" s="430"/>
      <c r="R513" s="180">
        <v>1.92</v>
      </c>
      <c r="S513" s="181">
        <v>48</v>
      </c>
      <c r="T513" s="182">
        <v>88.31563338655076</v>
      </c>
      <c r="U513" s="177">
        <v>20.725</v>
      </c>
      <c r="V513" s="183">
        <v>8</v>
      </c>
      <c r="W513" s="176">
        <v>4</v>
      </c>
      <c r="X513" s="176">
        <v>2.02</v>
      </c>
      <c r="Y513" s="184">
        <v>1.64</v>
      </c>
      <c r="Z513" s="185">
        <v>3.85</v>
      </c>
      <c r="AA513" s="186">
        <v>20</v>
      </c>
      <c r="AB513" s="187">
        <v>0.8</v>
      </c>
      <c r="AC513" s="188">
        <v>9.74</v>
      </c>
      <c r="AD513" s="189">
        <v>1.9</v>
      </c>
      <c r="AE513" s="189">
        <v>10.26</v>
      </c>
      <c r="AF513" s="190">
        <v>7</v>
      </c>
      <c r="AG513" s="191">
        <v>4721</v>
      </c>
      <c r="AH513" s="192">
        <v>0.4</v>
      </c>
      <c r="AI513" s="193">
        <v>0.42</v>
      </c>
      <c r="AJ513" s="194">
        <v>7.285132682111097</v>
      </c>
      <c r="AK513" s="195">
        <v>1.153030835606437</v>
      </c>
      <c r="AL513" s="196">
        <v>6.748466257668717</v>
      </c>
      <c r="AM513" s="196">
        <v>12.25733098527615</v>
      </c>
      <c r="AN513" s="196">
        <v>13.84175209601108</v>
      </c>
      <c r="AO513" s="197">
        <v>12.0046677578497</v>
      </c>
      <c r="AP513" s="194">
        <v>1.74</v>
      </c>
      <c r="AQ513" s="194">
        <v>1.63</v>
      </c>
      <c r="AR513" s="194">
        <v>1.39</v>
      </c>
      <c r="AS513" s="194">
        <v>1.23</v>
      </c>
      <c r="AT513" t="s" s="356">
        <v>112</v>
      </c>
      <c r="AU513" s="194">
        <v>1.05</v>
      </c>
      <c r="AV513" s="194">
        <v>0.91</v>
      </c>
      <c r="AW513" s="199"/>
      <c r="AX513" s="200">
        <v>0.84</v>
      </c>
      <c r="AY513" s="370">
        <v>0.8</v>
      </c>
      <c r="AZ513" s="202">
        <v>0.76</v>
      </c>
      <c r="BA513" s="202">
        <v>0.68</v>
      </c>
      <c r="BB513" s="202">
        <v>0.5600000000000001</v>
      </c>
      <c r="BC513" s="202">
        <v>0.46</v>
      </c>
      <c r="BD513" s="202">
        <v>0.34</v>
      </c>
      <c r="BE513" s="202">
        <v>0.1</v>
      </c>
      <c r="BF513" s="203">
        <v>0</v>
      </c>
      <c r="BG513" s="203">
        <v>0</v>
      </c>
      <c r="BH513" s="203">
        <v>0</v>
      </c>
      <c r="BI513" s="204">
        <v>0</v>
      </c>
      <c r="BJ513" s="200">
        <v>12.49</v>
      </c>
      <c r="BK513" s="205">
        <v>6.748466257668717</v>
      </c>
      <c r="BL513" s="205">
        <v>17.26618705035972</v>
      </c>
      <c r="BM513" s="205">
        <v>13.00813008130082</v>
      </c>
      <c r="BN513" s="205">
        <v>17.14285714285712</v>
      </c>
      <c r="BO513" s="205">
        <v>15.3846153846154</v>
      </c>
      <c r="BP513" s="205">
        <v>8.333333333333348</v>
      </c>
      <c r="BQ513" s="206">
        <v>4.999999999999982</v>
      </c>
      <c r="BR513" s="207">
        <v>5.263157894736836</v>
      </c>
      <c r="BS513" s="207">
        <v>11.76470588235294</v>
      </c>
      <c r="BT513" s="207">
        <v>21.42857142857142</v>
      </c>
      <c r="BU513" s="207">
        <v>21.73913043478262</v>
      </c>
      <c r="BV513" s="207">
        <v>35.29411764705881</v>
      </c>
      <c r="BW513" s="207">
        <v>240</v>
      </c>
      <c r="BX513" s="207">
        <v>0</v>
      </c>
      <c r="BY513" s="207">
        <v>0</v>
      </c>
      <c r="BZ513" s="207">
        <v>0</v>
      </c>
      <c r="CA513" s="208">
        <v>0</v>
      </c>
      <c r="CB513" s="205">
        <v>24.61019250221398</v>
      </c>
      <c r="CC513" s="205">
        <v>54.65678657226456</v>
      </c>
      <c r="CD513" t="s" s="110">
        <v>137</v>
      </c>
      <c r="CE513" s="209">
        <v>-4.567204478174684</v>
      </c>
      <c r="CF513" s="209">
        <v>16.15779552182532</v>
      </c>
      <c r="CG513" s="205">
        <v>68.5450664621677</v>
      </c>
      <c r="CH513" s="315">
        <v>1.75392</v>
      </c>
      <c r="CI513" s="211">
        <v>1.924751808</v>
      </c>
      <c r="CJ513" s="212">
        <v>2.1172269888</v>
      </c>
      <c r="CK513" s="212">
        <v>2.328949687680</v>
      </c>
      <c r="CL513" s="210">
        <v>2.561844656448001</v>
      </c>
      <c r="CM513" s="211">
        <v>10.686693140928</v>
      </c>
      <c r="CN513" s="208">
        <v>12.89106530871894</v>
      </c>
      <c r="CO513" s="213">
        <v>0.63</v>
      </c>
      <c r="CP513" s="214">
        <v>26.7</v>
      </c>
      <c r="CQ513" s="215">
        <v>-21.6</v>
      </c>
      <c r="CR513" s="214">
        <v>13.1</v>
      </c>
      <c r="CS513" s="215">
        <v>-3.4</v>
      </c>
    </row>
    <row r="514" ht="11.25" customHeight="1">
      <c r="A514" t="s" s="116">
        <v>838</v>
      </c>
      <c r="B514" t="s" s="116">
        <v>839</v>
      </c>
      <c r="C514" t="s" s="116">
        <v>128</v>
      </c>
      <c r="D514" s="218">
        <v>17</v>
      </c>
      <c r="E514" s="219">
        <v>183</v>
      </c>
      <c r="F514" t="s" s="220">
        <v>55</v>
      </c>
      <c r="G514" t="s" s="221">
        <v>129</v>
      </c>
      <c r="H514" s="343">
        <v>34.15</v>
      </c>
      <c r="I514" s="223">
        <v>3.631039531478771</v>
      </c>
      <c r="J514" s="318">
        <v>0.3</v>
      </c>
      <c r="K514" s="318">
        <v>0.31</v>
      </c>
      <c r="L514" s="223">
        <v>3.333333333333344</v>
      </c>
      <c r="M514" s="226">
        <v>42976</v>
      </c>
      <c r="N514" s="226">
        <v>42978</v>
      </c>
      <c r="O514" s="226">
        <v>42993</v>
      </c>
      <c r="P514" t="s" s="227">
        <v>182</v>
      </c>
      <c r="Q514" s="316"/>
      <c r="R514" s="225">
        <v>1.24</v>
      </c>
      <c r="S514" s="228">
        <v>48.4375</v>
      </c>
      <c r="T514" s="229">
        <v>-17.42795654029682</v>
      </c>
      <c r="U514" s="223">
        <v>13.33984375</v>
      </c>
      <c r="V514" s="230">
        <v>12</v>
      </c>
      <c r="W514" s="344">
        <v>2.56</v>
      </c>
      <c r="X514" t="s" s="348">
        <v>143</v>
      </c>
      <c r="Y514" s="504">
        <v>3.65</v>
      </c>
      <c r="Z514" s="346">
        <v>1.15</v>
      </c>
      <c r="AA514" t="s" s="349">
        <v>143</v>
      </c>
      <c r="AB514" t="s" s="345">
        <v>143</v>
      </c>
      <c r="AC514" t="s" s="349">
        <v>143</v>
      </c>
      <c r="AD514" t="s" s="348">
        <v>143</v>
      </c>
      <c r="AE514" t="s" s="348">
        <v>143</v>
      </c>
      <c r="AF514" s="237">
        <v>0</v>
      </c>
      <c r="AG514" s="350">
        <v>56</v>
      </c>
      <c r="AH514" t="s" s="348">
        <v>143</v>
      </c>
      <c r="AI514" t="s" s="348">
        <v>143</v>
      </c>
      <c r="AJ514" t="s" s="265">
        <v>143</v>
      </c>
      <c r="AK514" s="242">
        <v>1.186139604195998</v>
      </c>
      <c r="AL514" s="243">
        <v>8.000000000000007</v>
      </c>
      <c r="AM514" s="243">
        <v>10.52094495921161</v>
      </c>
      <c r="AN514" s="243">
        <v>10.01953132541731</v>
      </c>
      <c r="AO514" s="244">
        <v>8.447177119769854</v>
      </c>
      <c r="AP514" s="241">
        <v>1.08</v>
      </c>
      <c r="AQ514" s="241">
        <v>1</v>
      </c>
      <c r="AR514" s="241">
        <v>0.88</v>
      </c>
      <c r="AS514" s="321">
        <v>0.8</v>
      </c>
      <c r="AT514" s="245"/>
      <c r="AU514" s="241">
        <v>0.76</v>
      </c>
      <c r="AV514" s="241">
        <v>0.67</v>
      </c>
      <c r="AW514" s="245"/>
      <c r="AX514" s="246">
        <v>0.605</v>
      </c>
      <c r="AY514" s="247">
        <v>0.575</v>
      </c>
      <c r="AZ514" s="248">
        <v>0.55</v>
      </c>
      <c r="BA514" s="248">
        <v>0.505</v>
      </c>
      <c r="BB514" s="248">
        <v>0.48</v>
      </c>
      <c r="BC514" s="248">
        <v>0.46</v>
      </c>
      <c r="BD514" s="248">
        <v>0.36</v>
      </c>
      <c r="BE514" s="248">
        <v>0.34</v>
      </c>
      <c r="BF514" s="248">
        <v>0.32</v>
      </c>
      <c r="BG514" s="248">
        <v>0.3</v>
      </c>
      <c r="BH514" s="248">
        <v>0.28</v>
      </c>
      <c r="BI514" s="249">
        <v>0.26</v>
      </c>
      <c r="BJ514" s="246">
        <v>10.225</v>
      </c>
      <c r="BK514" s="250">
        <v>8.000000000000007</v>
      </c>
      <c r="BL514" s="250">
        <v>13.63636363636365</v>
      </c>
      <c r="BM514" s="250">
        <v>9.999999999999986</v>
      </c>
      <c r="BN514" s="250">
        <v>5.263157894736836</v>
      </c>
      <c r="BO514" s="250">
        <v>13.43283582089552</v>
      </c>
      <c r="BP514" s="250">
        <v>10.74380165289257</v>
      </c>
      <c r="BQ514" s="251">
        <v>5.21739130434784</v>
      </c>
      <c r="BR514" s="252">
        <v>4.545454545454519</v>
      </c>
      <c r="BS514" s="252">
        <v>8.910891089108919</v>
      </c>
      <c r="BT514" s="252">
        <v>5.208333333333348</v>
      </c>
      <c r="BU514" s="252">
        <v>4.347826086956519</v>
      </c>
      <c r="BV514" s="252">
        <v>27.77777777777779</v>
      </c>
      <c r="BW514" s="252">
        <v>5.88235294117645</v>
      </c>
      <c r="BX514" s="252">
        <v>6.25</v>
      </c>
      <c r="BY514" s="252">
        <v>6.666666666666665</v>
      </c>
      <c r="BZ514" s="252">
        <v>7.14285714285714</v>
      </c>
      <c r="CA514" s="253">
        <v>7.692307692307709</v>
      </c>
      <c r="CB514" s="250">
        <v>8.86576574028679</v>
      </c>
      <c r="CC514" s="250">
        <v>5.479982616588782</v>
      </c>
      <c r="CD514" t="s" s="116">
        <v>132</v>
      </c>
      <c r="CE514" s="254">
        <v>0.3107271068960777</v>
      </c>
      <c r="CF514" s="254">
        <v>13.65057085689608</v>
      </c>
      <c r="CG514" s="250">
        <v>55.215403721695</v>
      </c>
      <c r="CH514" s="255">
        <v>1.1124</v>
      </c>
      <c r="CI514" s="256">
        <v>1.145772</v>
      </c>
      <c r="CJ514" s="257">
        <v>1.18014516</v>
      </c>
      <c r="CK514" s="257">
        <v>1.2155495148</v>
      </c>
      <c r="CL514" s="258">
        <v>1.252016000244</v>
      </c>
      <c r="CM514" s="256">
        <v>5.905882675044001</v>
      </c>
      <c r="CN514" s="253">
        <v>17.29394633980674</v>
      </c>
      <c r="CO514" t="s" s="348">
        <v>143</v>
      </c>
      <c r="CP514" s="692">
        <v>0.4</v>
      </c>
      <c r="CQ514" s="553">
        <v>-11.3</v>
      </c>
      <c r="CR514" s="351">
        <v>-2.3</v>
      </c>
      <c r="CS514" s="352">
        <v>-3.7</v>
      </c>
    </row>
    <row r="515" ht="11.25" customHeight="1">
      <c r="A515" t="s" s="227">
        <v>364</v>
      </c>
      <c r="B515" t="s" s="116">
        <v>365</v>
      </c>
      <c r="C515" t="s" s="116">
        <v>366</v>
      </c>
      <c r="D515" s="218">
        <v>32</v>
      </c>
      <c r="E515" s="219">
        <v>83</v>
      </c>
      <c r="F515" t="s" s="220">
        <v>129</v>
      </c>
      <c r="G515" t="s" s="221">
        <v>129</v>
      </c>
      <c r="H515" s="222">
        <v>41.6</v>
      </c>
      <c r="I515" s="223">
        <v>0.8262881250000002</v>
      </c>
      <c r="J515" s="439">
        <v>0.08435719500000001</v>
      </c>
      <c r="K515" s="439">
        <v>0.08593396500000001</v>
      </c>
      <c r="L515" s="225">
        <v>1.869158878504673</v>
      </c>
      <c r="M515" s="226">
        <v>42885</v>
      </c>
      <c r="N515" s="226">
        <v>42887</v>
      </c>
      <c r="O515" s="226">
        <v>42901</v>
      </c>
      <c r="P515" t="s" s="227">
        <v>182</v>
      </c>
      <c r="Q515" t="s" s="440">
        <v>367</v>
      </c>
      <c r="R515" s="225">
        <v>0.3437358600000001</v>
      </c>
      <c r="S515" s="228">
        <v>6.635827413127416</v>
      </c>
      <c r="T515" s="229">
        <v>-33.7412738560513</v>
      </c>
      <c r="U515" s="223">
        <v>8.030888030888031</v>
      </c>
      <c r="V515" s="230">
        <v>12</v>
      </c>
      <c r="W515" s="222">
        <v>5.18</v>
      </c>
      <c r="X515" t="s" s="399">
        <v>143</v>
      </c>
      <c r="Y515" s="231">
        <v>0.34</v>
      </c>
      <c r="Z515" s="232">
        <v>1.23</v>
      </c>
      <c r="AA515" s="233">
        <v>16.3</v>
      </c>
      <c r="AB515" s="234">
        <v>38</v>
      </c>
      <c r="AC515" t="s" s="422">
        <v>143</v>
      </c>
      <c r="AD515" s="236">
        <v>-14.5</v>
      </c>
      <c r="AE515" t="s" s="416">
        <v>143</v>
      </c>
      <c r="AF515" s="237">
        <v>0</v>
      </c>
      <c r="AG515" s="238">
        <v>294</v>
      </c>
      <c r="AH515" s="239">
        <v>6.1</v>
      </c>
      <c r="AI515" s="240">
        <v>0.53</v>
      </c>
      <c r="AJ515" t="s" s="265">
        <v>143</v>
      </c>
      <c r="AK515" s="242">
        <v>1.648589137080578</v>
      </c>
      <c r="AL515" s="243">
        <v>1.913875598086134</v>
      </c>
      <c r="AM515" s="243">
        <v>2.121347312285637</v>
      </c>
      <c r="AN515" s="243">
        <v>9.538256982176762</v>
      </c>
      <c r="AO515" s="244">
        <v>5.785708984512472</v>
      </c>
      <c r="AP515" s="241">
        <v>0.33585201</v>
      </c>
      <c r="AQ515" s="241">
        <v>0.32954493</v>
      </c>
      <c r="AR515" s="241">
        <v>0.322449465</v>
      </c>
      <c r="AS515" s="321">
        <v>0.315354</v>
      </c>
      <c r="AT515" s="245"/>
      <c r="AU515" s="241">
        <v>0.2438401697901273</v>
      </c>
      <c r="AV515" s="241">
        <v>0.2129701917534672</v>
      </c>
      <c r="AW515" s="245"/>
      <c r="AX515" s="246">
        <v>0.2094541744367826</v>
      </c>
      <c r="AY515" s="247">
        <v>0.2076961657784403</v>
      </c>
      <c r="AZ515" s="248">
        <v>0.2054358689320002</v>
      </c>
      <c r="BA515" s="248">
        <v>0.1989061224867288</v>
      </c>
      <c r="BB515" s="248">
        <v>0.1913717996652618</v>
      </c>
      <c r="BC515" s="248">
        <v>0.1855954855021371</v>
      </c>
      <c r="BD515" s="248">
        <v>0.168266543012763</v>
      </c>
      <c r="BE515" s="248">
        <v>0.1265766234006456</v>
      </c>
      <c r="BF515" s="248">
        <v>0.0974439084909732</v>
      </c>
      <c r="BG515" s="248">
        <v>0.09342560298619082</v>
      </c>
      <c r="BH515" s="248">
        <v>0.08940729748140841</v>
      </c>
      <c r="BI515" s="249">
        <v>0.085388991976626</v>
      </c>
      <c r="BJ515" s="246">
        <v>3.618979350693553</v>
      </c>
      <c r="BK515" s="250">
        <v>1.913875598086134</v>
      </c>
      <c r="BL515" s="250">
        <v>2.200488997555028</v>
      </c>
      <c r="BM515" s="250">
        <v>2.25</v>
      </c>
      <c r="BN515" s="250">
        <v>29.3281579780003</v>
      </c>
      <c r="BO515" s="250">
        <v>14.4949759318407</v>
      </c>
      <c r="BP515" s="250">
        <v>1.678657074340539</v>
      </c>
      <c r="BQ515" s="251">
        <v>0.8464328899637108</v>
      </c>
      <c r="BR515" s="252">
        <v>1.100244498777503</v>
      </c>
      <c r="BS515" s="252">
        <v>3.282828282828265</v>
      </c>
      <c r="BT515" s="252">
        <v>3.937007874015763</v>
      </c>
      <c r="BU515" s="252">
        <v>3.112313937753708</v>
      </c>
      <c r="BV515" s="252">
        <v>10.29850746268655</v>
      </c>
      <c r="BW515" s="252">
        <v>32.93650793650793</v>
      </c>
      <c r="BX515" s="252">
        <v>29.89690721649487</v>
      </c>
      <c r="BY515" s="252">
        <v>4.301075268817178</v>
      </c>
      <c r="BZ515" s="252">
        <v>4.494382022471921</v>
      </c>
      <c r="CA515" s="253">
        <v>4.705882352941182</v>
      </c>
      <c r="CB515" s="250">
        <v>8.869308548416546</v>
      </c>
      <c r="CC515" s="250">
        <v>10.66264577845191</v>
      </c>
      <c r="CD515" t="s" s="116">
        <v>302</v>
      </c>
      <c r="CE515" s="254">
        <v>2.333657076288731</v>
      </c>
      <c r="CF515" s="254">
        <v>10.36454510717676</v>
      </c>
      <c r="CG515" s="250">
        <v>59.38215660758957</v>
      </c>
      <c r="CH515" s="255">
        <v>0.369437211</v>
      </c>
      <c r="CI515" s="256">
        <v>0.3805203273300001</v>
      </c>
      <c r="CJ515" s="257">
        <v>0.3919359371499001</v>
      </c>
      <c r="CK515" s="257">
        <v>0.4036940152643971</v>
      </c>
      <c r="CL515" s="258">
        <v>0.4158048357223291</v>
      </c>
      <c r="CM515" s="256">
        <v>1.961392326466626</v>
      </c>
      <c r="CN515" s="253">
        <v>4.714885400160159</v>
      </c>
      <c r="CO515" s="259">
        <v>0.43</v>
      </c>
      <c r="CP515" s="260">
        <v>193</v>
      </c>
      <c r="CQ515" s="261">
        <v>-6.1</v>
      </c>
      <c r="CR515" s="262">
        <v>61.2</v>
      </c>
      <c r="CS515" s="263">
        <v>122.7</v>
      </c>
    </row>
    <row r="516" ht="11.25" customHeight="1">
      <c r="A516" t="s" s="227">
        <v>1761</v>
      </c>
      <c r="B516" t="s" s="116">
        <v>1762</v>
      </c>
      <c r="C516" t="s" s="227">
        <v>265</v>
      </c>
      <c r="D516" s="218">
        <v>6</v>
      </c>
      <c r="E516" s="85">
        <v>661</v>
      </c>
      <c r="F516" t="s" s="220">
        <v>129</v>
      </c>
      <c r="G516" t="s" s="221">
        <v>129</v>
      </c>
      <c r="H516" s="493">
        <v>72.65000000000001</v>
      </c>
      <c r="I516" s="223">
        <v>2.092222986923606</v>
      </c>
      <c r="J516" s="224">
        <v>0.32</v>
      </c>
      <c r="K516" s="224">
        <v>0.38</v>
      </c>
      <c r="L516" s="223">
        <v>18.75</v>
      </c>
      <c r="M516" s="226">
        <v>42900</v>
      </c>
      <c r="N516" s="226">
        <v>42902</v>
      </c>
      <c r="O516" s="226">
        <v>42916</v>
      </c>
      <c r="P516" t="s" s="227">
        <v>186</v>
      </c>
      <c r="Q516" s="316"/>
      <c r="R516" s="225">
        <v>1.52</v>
      </c>
      <c r="S516" s="228">
        <v>100.6622516556291</v>
      </c>
      <c r="T516" s="229">
        <v>114.9141211512139</v>
      </c>
      <c r="U516" s="223">
        <v>48.11258278145696</v>
      </c>
      <c r="V516" s="230">
        <v>12</v>
      </c>
      <c r="W516" s="222">
        <v>1.51</v>
      </c>
      <c r="X516" s="222">
        <v>5.13</v>
      </c>
      <c r="Y516" s="231">
        <v>3.09</v>
      </c>
      <c r="Z516" s="232">
        <v>2.16</v>
      </c>
      <c r="AA516" s="233">
        <v>2.6</v>
      </c>
      <c r="AB516" s="234">
        <v>-74.40000000000001</v>
      </c>
      <c r="AC516" s="235">
        <v>6.8</v>
      </c>
      <c r="AD516" s="236">
        <v>-21.5</v>
      </c>
      <c r="AE516" s="236">
        <v>9.35</v>
      </c>
      <c r="AF516" s="237">
        <v>15</v>
      </c>
      <c r="AG516" s="238">
        <v>12109</v>
      </c>
      <c r="AH516" s="239">
        <v>0.3</v>
      </c>
      <c r="AI516" s="240">
        <v>0.64</v>
      </c>
      <c r="AJ516" t="s" s="265">
        <v>143</v>
      </c>
      <c r="AK516" t="s" s="265">
        <v>143</v>
      </c>
      <c r="AL516" s="243">
        <v>34.44444444444444</v>
      </c>
      <c r="AM516" s="243">
        <v>32.51366802252995</v>
      </c>
      <c r="AN516" t="s" s="265">
        <v>143</v>
      </c>
      <c r="AO516" t="s" s="265">
        <v>143</v>
      </c>
      <c r="AP516" s="241">
        <v>1.21</v>
      </c>
      <c r="AQ516" s="241">
        <v>0.9</v>
      </c>
      <c r="AR516" s="241">
        <v>0.58</v>
      </c>
      <c r="AS516" s="321">
        <v>0.52</v>
      </c>
      <c r="AT516" s="245"/>
      <c r="AU516" s="241">
        <v>0.39</v>
      </c>
      <c r="AV516" s="321">
        <v>0</v>
      </c>
      <c r="AW516" s="245"/>
      <c r="AX516" s="583">
        <v>0</v>
      </c>
      <c r="AY516" s="394">
        <v>0</v>
      </c>
      <c r="AZ516" s="317">
        <v>0</v>
      </c>
      <c r="BA516" s="317">
        <v>0</v>
      </c>
      <c r="BB516" s="317">
        <v>0</v>
      </c>
      <c r="BC516" s="317">
        <v>0</v>
      </c>
      <c r="BD516" s="317">
        <v>0</v>
      </c>
      <c r="BE516" s="317">
        <v>0</v>
      </c>
      <c r="BF516" s="317">
        <v>0</v>
      </c>
      <c r="BG516" s="317">
        <v>0</v>
      </c>
      <c r="BH516" s="317">
        <v>0</v>
      </c>
      <c r="BI516" s="401">
        <v>0</v>
      </c>
      <c r="BJ516" s="246">
        <v>3.6</v>
      </c>
      <c r="BK516" s="250">
        <v>34.44444444444444</v>
      </c>
      <c r="BL516" s="250">
        <v>55.17241379310347</v>
      </c>
      <c r="BM516" s="250">
        <v>11.53846153846152</v>
      </c>
      <c r="BN516" s="250">
        <v>33.33333333333333</v>
      </c>
      <c r="BO516" s="250">
        <v>0</v>
      </c>
      <c r="BP516" s="250">
        <v>0</v>
      </c>
      <c r="BQ516" s="251">
        <v>0</v>
      </c>
      <c r="BR516" s="252">
        <v>0</v>
      </c>
      <c r="BS516" s="252">
        <v>0</v>
      </c>
      <c r="BT516" s="252">
        <v>0</v>
      </c>
      <c r="BU516" s="252">
        <v>0</v>
      </c>
      <c r="BV516" s="252">
        <v>0</v>
      </c>
      <c r="BW516" s="252">
        <v>0</v>
      </c>
      <c r="BX516" s="252">
        <v>0</v>
      </c>
      <c r="BY516" s="252">
        <v>0</v>
      </c>
      <c r="BZ516" s="252">
        <v>0</v>
      </c>
      <c r="CA516" s="253">
        <v>0</v>
      </c>
      <c r="CB516" s="250">
        <v>7.911097241726044</v>
      </c>
      <c r="CC516" s="250">
        <v>16.10756013578123</v>
      </c>
      <c r="CD516" t="s" s="116">
        <v>132</v>
      </c>
      <c r="CE516" t="s" s="402">
        <v>143</v>
      </c>
      <c r="CF516" t="s" s="402">
        <v>143</v>
      </c>
      <c r="CG516" s="250">
        <v>44.45929034271732</v>
      </c>
      <c r="CH516" s="255">
        <v>1.2221</v>
      </c>
      <c r="CI516" s="256">
        <v>1.3052028</v>
      </c>
      <c r="CJ516" s="257">
        <v>1.4272392618</v>
      </c>
      <c r="CK516" s="257">
        <v>1.5606861327783</v>
      </c>
      <c r="CL516" s="258">
        <v>1.706610286193071</v>
      </c>
      <c r="CM516" s="256">
        <v>7.22183848077137</v>
      </c>
      <c r="CN516" s="253">
        <v>9.940589787710074</v>
      </c>
      <c r="CO516" s="259">
        <v>0.78</v>
      </c>
      <c r="CP516" s="260">
        <v>14.8</v>
      </c>
      <c r="CQ516" s="261">
        <v>-7.2</v>
      </c>
      <c r="CR516" s="260">
        <v>-3.3</v>
      </c>
      <c r="CS516" s="261">
        <v>1.5</v>
      </c>
    </row>
    <row r="517" ht="11.25" customHeight="1">
      <c r="A517" t="s" s="146">
        <v>840</v>
      </c>
      <c r="B517" t="s" s="146">
        <v>841</v>
      </c>
      <c r="C517" t="s" s="146">
        <v>128</v>
      </c>
      <c r="D517" s="267">
        <v>17</v>
      </c>
      <c r="E517" s="219">
        <v>176</v>
      </c>
      <c r="F517" t="s" s="151">
        <v>129</v>
      </c>
      <c r="G517" t="s" s="152">
        <v>129</v>
      </c>
      <c r="H517" s="496">
        <v>44.3</v>
      </c>
      <c r="I517" s="269">
        <v>2.618510158013544</v>
      </c>
      <c r="J517" s="379">
        <v>0.57</v>
      </c>
      <c r="K517" s="379">
        <v>0.58</v>
      </c>
      <c r="L517" s="269">
        <v>1.754385964912286</v>
      </c>
      <c r="M517" s="380">
        <v>42691</v>
      </c>
      <c r="N517" s="380">
        <v>42695</v>
      </c>
      <c r="O517" s="380">
        <v>42705</v>
      </c>
      <c r="P517" t="s" s="273">
        <v>700</v>
      </c>
      <c r="Q517" t="s" s="273">
        <v>842</v>
      </c>
      <c r="R517" s="271">
        <v>1.16</v>
      </c>
      <c r="S517" s="275">
        <v>55.50239234449761</v>
      </c>
      <c r="T517" s="276">
        <v>25.42834635405258</v>
      </c>
      <c r="U517" s="269">
        <v>21.19617224880383</v>
      </c>
      <c r="V517" s="277">
        <v>12</v>
      </c>
      <c r="W517" s="268">
        <v>2.09</v>
      </c>
      <c r="X517" t="s" s="367">
        <v>143</v>
      </c>
      <c r="Y517" s="278">
        <v>7.57</v>
      </c>
      <c r="Z517" s="279">
        <v>1.67</v>
      </c>
      <c r="AA517" s="280">
        <v>8.1</v>
      </c>
      <c r="AB517" s="281">
        <v>-5.6</v>
      </c>
      <c r="AC517" s="282">
        <v>16.82</v>
      </c>
      <c r="AD517" s="283">
        <v>-3.3</v>
      </c>
      <c r="AE517" t="s" s="569">
        <v>143</v>
      </c>
      <c r="AF517" s="284">
        <v>1</v>
      </c>
      <c r="AG517" s="285">
        <v>308</v>
      </c>
      <c r="AH517" s="286">
        <v>0.7</v>
      </c>
      <c r="AI517" s="287">
        <v>0</v>
      </c>
      <c r="AJ517" t="s" s="368">
        <v>143</v>
      </c>
      <c r="AK517" s="289">
        <v>0.6356016195127414</v>
      </c>
      <c r="AL517" s="290">
        <v>1.754385964912286</v>
      </c>
      <c r="AM517" s="290">
        <v>1.176578527455963</v>
      </c>
      <c r="AN517" s="290">
        <v>3.012896281839894</v>
      </c>
      <c r="AO517" s="291">
        <v>4.740227509410078</v>
      </c>
      <c r="AP517" s="288">
        <v>1.16</v>
      </c>
      <c r="AQ517" s="288">
        <v>1.14</v>
      </c>
      <c r="AR517" s="288">
        <v>1.13</v>
      </c>
      <c r="AS517" s="288">
        <v>1.12</v>
      </c>
      <c r="AT517" s="292"/>
      <c r="AU517" s="288">
        <v>1.1</v>
      </c>
      <c r="AV517" s="288">
        <v>1</v>
      </c>
      <c r="AW517" s="292"/>
      <c r="AX517" s="293">
        <v>0.91</v>
      </c>
      <c r="AY517" s="294">
        <v>0.84</v>
      </c>
      <c r="AZ517" s="295">
        <v>0.8</v>
      </c>
      <c r="BA517" s="295">
        <v>0.76</v>
      </c>
      <c r="BB517" s="295">
        <v>0.73</v>
      </c>
      <c r="BC517" s="295">
        <v>0.71</v>
      </c>
      <c r="BD517" s="295">
        <v>0.64</v>
      </c>
      <c r="BE517" s="295">
        <v>0.5649999999999999</v>
      </c>
      <c r="BF517" s="295">
        <v>0.485</v>
      </c>
      <c r="BG517" s="426">
        <v>0.43</v>
      </c>
      <c r="BH517" s="295">
        <v>0.425</v>
      </c>
      <c r="BI517" s="494">
        <v>0</v>
      </c>
      <c r="BJ517" s="293">
        <v>13.945</v>
      </c>
      <c r="BK517" s="297">
        <v>1.754385964912286</v>
      </c>
      <c r="BL517" s="297">
        <v>0.8849557522123908</v>
      </c>
      <c r="BM517" s="297">
        <v>0.8928571428571175</v>
      </c>
      <c r="BN517" s="297">
        <v>1.81818181818183</v>
      </c>
      <c r="BO517" s="297">
        <v>10</v>
      </c>
      <c r="BP517" s="297">
        <v>9.890109890109876</v>
      </c>
      <c r="BQ517" s="298">
        <v>8.333333333333348</v>
      </c>
      <c r="BR517" s="299">
        <v>4.999999999999982</v>
      </c>
      <c r="BS517" s="299">
        <v>5.263157894736836</v>
      </c>
      <c r="BT517" s="299">
        <v>4.109589041095885</v>
      </c>
      <c r="BU517" s="299">
        <v>2.8169014084507</v>
      </c>
      <c r="BV517" s="299">
        <v>10.9375</v>
      </c>
      <c r="BW517" s="299">
        <v>13.27433628318586</v>
      </c>
      <c r="BX517" s="299">
        <v>16.49484536082473</v>
      </c>
      <c r="BY517" s="299">
        <v>12.79069767441861</v>
      </c>
      <c r="BZ517" s="299">
        <v>1.17647058823529</v>
      </c>
      <c r="CA517" s="300">
        <v>0</v>
      </c>
      <c r="CB517" s="297">
        <v>6.202195420738515</v>
      </c>
      <c r="CC517" s="297">
        <v>5.039299597917434</v>
      </c>
      <c r="CD517" t="s" s="146">
        <v>132</v>
      </c>
      <c r="CE517" s="301">
        <v>-15.56476580895039</v>
      </c>
      <c r="CF517" s="301">
        <v>5.631406439853437</v>
      </c>
      <c r="CG517" s="297">
        <v>40.02047837530437</v>
      </c>
      <c r="CH517" s="302">
        <v>1.1716</v>
      </c>
      <c r="CI517" s="303">
        <v>1.28876</v>
      </c>
      <c r="CJ517" s="304">
        <v>1.3274228</v>
      </c>
      <c r="CK517" s="304">
        <v>1.367245484</v>
      </c>
      <c r="CL517" s="305">
        <v>1.408262848520</v>
      </c>
      <c r="CM517" s="303">
        <v>6.563291132520</v>
      </c>
      <c r="CN517" s="300">
        <v>14.81555560388262</v>
      </c>
      <c r="CO517" s="306">
        <v>0.28</v>
      </c>
      <c r="CP517" s="307">
        <v>30.3</v>
      </c>
      <c r="CQ517" s="308">
        <v>-7</v>
      </c>
      <c r="CR517" s="307">
        <v>4.3</v>
      </c>
      <c r="CS517" s="308">
        <v>8.5</v>
      </c>
    </row>
    <row r="518" ht="11.25" customHeight="1">
      <c r="A518" t="s" s="110">
        <v>368</v>
      </c>
      <c r="B518" t="s" s="110">
        <v>369</v>
      </c>
      <c r="C518" t="s" s="110">
        <v>174</v>
      </c>
      <c r="D518" s="174">
        <v>47</v>
      </c>
      <c r="E518" s="219">
        <v>33</v>
      </c>
      <c r="F518" t="s" s="118">
        <v>55</v>
      </c>
      <c r="G518" t="s" s="113">
        <v>55</v>
      </c>
      <c r="H518" s="176">
        <v>58.05</v>
      </c>
      <c r="I518" s="177">
        <v>2.859603789836348</v>
      </c>
      <c r="J518" s="311">
        <v>0.405</v>
      </c>
      <c r="K518" s="311">
        <v>0.415</v>
      </c>
      <c r="L518" s="180">
        <v>2.469135802469125</v>
      </c>
      <c r="M518" s="179">
        <v>42914</v>
      </c>
      <c r="N518" s="179">
        <v>42916</v>
      </c>
      <c r="O518" s="179">
        <v>42930</v>
      </c>
      <c r="P518" t="s" s="173">
        <v>225</v>
      </c>
      <c r="Q518" s="84"/>
      <c r="R518" s="180">
        <v>1.66</v>
      </c>
      <c r="S518" s="181">
        <v>51.71339563862928</v>
      </c>
      <c r="T518" s="182">
        <v>53.98142866538085</v>
      </c>
      <c r="U518" s="177">
        <v>18.08411214953271</v>
      </c>
      <c r="V518" s="183">
        <v>9</v>
      </c>
      <c r="W518" s="176">
        <v>3.21</v>
      </c>
      <c r="X518" s="176">
        <v>2.13</v>
      </c>
      <c r="Y518" s="184">
        <v>3.12</v>
      </c>
      <c r="Z518" s="185">
        <v>2.95</v>
      </c>
      <c r="AA518" s="186">
        <v>17.1</v>
      </c>
      <c r="AB518" s="187">
        <v>23.7</v>
      </c>
      <c r="AC518" s="188">
        <v>-12.08</v>
      </c>
      <c r="AD518" s="189">
        <v>-25.5</v>
      </c>
      <c r="AE518" s="189">
        <v>8.5</v>
      </c>
      <c r="AF518" s="190">
        <v>10</v>
      </c>
      <c r="AG518" s="191">
        <v>4953</v>
      </c>
      <c r="AH518" s="192">
        <v>0.7</v>
      </c>
      <c r="AI518" s="193">
        <v>1.24</v>
      </c>
      <c r="AJ518" t="s" s="338">
        <v>143</v>
      </c>
      <c r="AK518" s="195">
        <v>0.8754370427906215</v>
      </c>
      <c r="AL518" s="196">
        <v>2.564102564102577</v>
      </c>
      <c r="AM518" s="196">
        <v>2.632779136962515</v>
      </c>
      <c r="AN518" s="196">
        <v>2.706608708935176</v>
      </c>
      <c r="AO518" s="197">
        <v>3.091722850003409</v>
      </c>
      <c r="AP518" s="194">
        <v>1.6</v>
      </c>
      <c r="AQ518" s="194">
        <v>1.56</v>
      </c>
      <c r="AR518" s="194">
        <v>1.52</v>
      </c>
      <c r="AS518" s="194">
        <v>1.48</v>
      </c>
      <c r="AT518" s="199"/>
      <c r="AU518" s="194">
        <v>1.44</v>
      </c>
      <c r="AV518" s="194">
        <v>1.4</v>
      </c>
      <c r="AW518" s="199"/>
      <c r="AX518" s="200">
        <v>1.36</v>
      </c>
      <c r="AY518" s="201">
        <v>1.32</v>
      </c>
      <c r="AZ518" s="202">
        <v>1.27</v>
      </c>
      <c r="BA518" s="202">
        <v>1.22</v>
      </c>
      <c r="BB518" s="202">
        <v>1.18</v>
      </c>
      <c r="BC518" s="202">
        <v>1.14</v>
      </c>
      <c r="BD518" s="202">
        <v>1.1</v>
      </c>
      <c r="BE518" s="202">
        <v>1.06</v>
      </c>
      <c r="BF518" s="202">
        <v>1.025</v>
      </c>
      <c r="BG518" s="202">
        <v>0.985</v>
      </c>
      <c r="BH518" s="202">
        <v>0.945</v>
      </c>
      <c r="BI518" s="314">
        <v>0.915</v>
      </c>
      <c r="BJ518" s="200">
        <v>22.52</v>
      </c>
      <c r="BK518" s="205">
        <v>2.564102564102577</v>
      </c>
      <c r="BL518" s="205">
        <v>2.631578947368429</v>
      </c>
      <c r="BM518" s="205">
        <v>2.702702702702697</v>
      </c>
      <c r="BN518" s="205">
        <v>2.77777777777779</v>
      </c>
      <c r="BO518" s="205">
        <v>2.857142857142869</v>
      </c>
      <c r="BP518" s="205">
        <v>2.941176470588225</v>
      </c>
      <c r="BQ518" s="206">
        <v>3.030303030303028</v>
      </c>
      <c r="BR518" s="207">
        <v>3.937007874015741</v>
      </c>
      <c r="BS518" s="207">
        <v>4.098360655737698</v>
      </c>
      <c r="BT518" s="207">
        <v>3.389830508474589</v>
      </c>
      <c r="BU518" s="207">
        <v>3.508771929824572</v>
      </c>
      <c r="BV518" s="207">
        <v>3.636363636363615</v>
      </c>
      <c r="BW518" s="207">
        <v>3.773584905660377</v>
      </c>
      <c r="BX518" s="207">
        <v>3.414634146341489</v>
      </c>
      <c r="BY518" s="207">
        <v>4.060913705583746</v>
      </c>
      <c r="BZ518" s="207">
        <v>4.232804232804233</v>
      </c>
      <c r="CA518" s="208">
        <v>3.278688524590145</v>
      </c>
      <c r="CB518" s="205">
        <v>3.343279086434225</v>
      </c>
      <c r="CC518" s="205">
        <v>0.5356979212510947</v>
      </c>
      <c r="CD518" t="s" s="110">
        <v>161</v>
      </c>
      <c r="CE518" s="209">
        <v>-12.51789965076119</v>
      </c>
      <c r="CF518" s="209">
        <v>5.566212498771524</v>
      </c>
      <c r="CG518" s="205">
        <v>57.84406329563731</v>
      </c>
      <c r="CH518" s="315">
        <v>1.76</v>
      </c>
      <c r="CI518" s="211">
        <v>1.7776</v>
      </c>
      <c r="CJ518" s="212">
        <v>1.928696</v>
      </c>
      <c r="CK518" s="212">
        <v>2.09263516</v>
      </c>
      <c r="CL518" s="210">
        <v>2.2705091486</v>
      </c>
      <c r="CM518" s="211">
        <v>9.829440308600001</v>
      </c>
      <c r="CN518" s="208">
        <v>16.93271370990526</v>
      </c>
      <c r="CO518" s="213">
        <v>0.96</v>
      </c>
      <c r="CP518" s="214">
        <v>14.7</v>
      </c>
      <c r="CQ518" s="215">
        <v>-5.2</v>
      </c>
      <c r="CR518" s="216">
        <v>0.8</v>
      </c>
      <c r="CS518" s="217">
        <v>0.7</v>
      </c>
    </row>
    <row r="519" ht="11.25" customHeight="1">
      <c r="A519" t="s" s="227">
        <v>1763</v>
      </c>
      <c r="B519" t="s" s="116">
        <v>1764</v>
      </c>
      <c r="C519" t="s" s="116">
        <v>146</v>
      </c>
      <c r="D519" s="218">
        <v>5</v>
      </c>
      <c r="E519" s="85">
        <v>710</v>
      </c>
      <c r="F519" t="s" s="220">
        <v>129</v>
      </c>
      <c r="G519" t="s" s="221">
        <v>129</v>
      </c>
      <c r="H519" s="493">
        <v>20.18</v>
      </c>
      <c r="I519" s="223">
        <v>0.7928642220019821</v>
      </c>
      <c r="J519" s="224">
        <v>0.03</v>
      </c>
      <c r="K519" s="224">
        <v>0.04</v>
      </c>
      <c r="L519" s="223">
        <v>33.33333333333335</v>
      </c>
      <c r="M519" s="327">
        <v>42646</v>
      </c>
      <c r="N519" s="327">
        <v>42648</v>
      </c>
      <c r="O519" s="327">
        <v>42662</v>
      </c>
      <c r="P519" t="s" s="227">
        <v>521</v>
      </c>
      <c r="Q519" t="s" s="353">
        <v>1739</v>
      </c>
      <c r="R519" s="225">
        <v>0.16</v>
      </c>
      <c r="S519" s="228">
        <v>21.91780821917808</v>
      </c>
      <c r="T519" s="229">
        <v>32.08456310736436</v>
      </c>
      <c r="U519" s="223">
        <v>27.64383561643836</v>
      </c>
      <c r="V519" s="230">
        <v>12</v>
      </c>
      <c r="W519" s="222">
        <v>0.73</v>
      </c>
      <c r="X519" s="222">
        <v>1.84</v>
      </c>
      <c r="Y519" s="231">
        <v>0.52</v>
      </c>
      <c r="Z519" s="232">
        <v>1.42</v>
      </c>
      <c r="AA519" s="233">
        <v>5.3</v>
      </c>
      <c r="AB519" s="234">
        <v>7.3</v>
      </c>
      <c r="AC519" s="235">
        <v>120.9</v>
      </c>
      <c r="AD519" s="236">
        <v>15</v>
      </c>
      <c r="AE519" s="236">
        <v>15</v>
      </c>
      <c r="AF519" s="237">
        <v>5</v>
      </c>
      <c r="AG519" s="238">
        <v>2149</v>
      </c>
      <c r="AH519" s="239">
        <v>0.1</v>
      </c>
      <c r="AI519" s="240">
        <v>0</v>
      </c>
      <c r="AJ519" t="s" s="265">
        <v>143</v>
      </c>
      <c r="AK519" t="s" s="265">
        <v>143</v>
      </c>
      <c r="AL519" s="243">
        <v>62.5</v>
      </c>
      <c r="AM519" s="654">
        <v>135.1334687720757</v>
      </c>
      <c r="AN519" t="s" s="265">
        <v>143</v>
      </c>
      <c r="AO519" t="s" s="265">
        <v>143</v>
      </c>
      <c r="AP519" s="241">
        <v>0.13</v>
      </c>
      <c r="AQ519" s="241">
        <v>0.08</v>
      </c>
      <c r="AR519" s="241">
        <v>0.04</v>
      </c>
      <c r="AS519" s="241">
        <v>0.01</v>
      </c>
      <c r="AT519" s="245"/>
      <c r="AU519" s="321">
        <v>0</v>
      </c>
      <c r="AV519" s="321">
        <v>0</v>
      </c>
      <c r="AW519" s="245"/>
      <c r="AX519" s="583">
        <v>0</v>
      </c>
      <c r="AY519" s="394">
        <v>0</v>
      </c>
      <c r="AZ519" s="317">
        <v>0</v>
      </c>
      <c r="BA519" s="317">
        <v>0</v>
      </c>
      <c r="BB519" s="317">
        <v>0</v>
      </c>
      <c r="BC519" s="317">
        <v>0</v>
      </c>
      <c r="BD519" s="317">
        <v>0</v>
      </c>
      <c r="BE519" s="317">
        <v>0</v>
      </c>
      <c r="BF519" s="317">
        <v>0</v>
      </c>
      <c r="BG519" s="317">
        <v>0</v>
      </c>
      <c r="BH519" s="317">
        <v>0</v>
      </c>
      <c r="BI519" s="401">
        <v>0</v>
      </c>
      <c r="BJ519" s="246">
        <v>0.26</v>
      </c>
      <c r="BK519" s="250">
        <v>62.5</v>
      </c>
      <c r="BL519" s="250">
        <v>100</v>
      </c>
      <c r="BM519" s="250">
        <v>300</v>
      </c>
      <c r="BN519" s="250">
        <v>0</v>
      </c>
      <c r="BO519" s="250">
        <v>0</v>
      </c>
      <c r="BP519" s="250">
        <v>0</v>
      </c>
      <c r="BQ519" s="251">
        <v>0</v>
      </c>
      <c r="BR519" s="252">
        <v>0</v>
      </c>
      <c r="BS519" s="252">
        <v>0</v>
      </c>
      <c r="BT519" s="252">
        <v>0</v>
      </c>
      <c r="BU519" s="252">
        <v>0</v>
      </c>
      <c r="BV519" s="252">
        <v>0</v>
      </c>
      <c r="BW519" s="252">
        <v>0</v>
      </c>
      <c r="BX519" s="252">
        <v>0</v>
      </c>
      <c r="BY519" s="252">
        <v>0</v>
      </c>
      <c r="BZ519" s="252">
        <v>0</v>
      </c>
      <c r="CA519" s="253">
        <v>0</v>
      </c>
      <c r="CB519" s="250">
        <v>27.20588235294118</v>
      </c>
      <c r="CC519" s="250">
        <v>73.29373996692416</v>
      </c>
      <c r="CD519" t="s" s="116">
        <v>132</v>
      </c>
      <c r="CE519" t="s" s="402">
        <v>143</v>
      </c>
      <c r="CF519" t="s" s="402">
        <v>143</v>
      </c>
      <c r="CG519" s="250">
        <v>64.81383561643835</v>
      </c>
      <c r="CH519" s="255">
        <v>0.13949</v>
      </c>
      <c r="CI519" s="256">
        <v>0.153439</v>
      </c>
      <c r="CJ519" s="257">
        <v>0.1687829</v>
      </c>
      <c r="CK519" s="257">
        <v>0.1856611900000001</v>
      </c>
      <c r="CL519" s="258">
        <v>0.2042273090000001</v>
      </c>
      <c r="CM519" s="256">
        <v>0.8516003990000002</v>
      </c>
      <c r="CN519" s="253">
        <v>4.220021798810705</v>
      </c>
      <c r="CO519" s="259">
        <v>1.34</v>
      </c>
      <c r="CP519" s="260">
        <v>24.5</v>
      </c>
      <c r="CQ519" s="261">
        <v>-25.2</v>
      </c>
      <c r="CR519" s="260">
        <v>7.4</v>
      </c>
      <c r="CS519" s="261">
        <v>-6.3</v>
      </c>
    </row>
    <row r="520" ht="11.25" customHeight="1">
      <c r="A520" t="s" s="116">
        <v>843</v>
      </c>
      <c r="B520" t="s" s="116">
        <v>844</v>
      </c>
      <c r="C520" t="s" s="227">
        <v>456</v>
      </c>
      <c r="D520" s="218">
        <v>15</v>
      </c>
      <c r="E520" s="219">
        <v>211</v>
      </c>
      <c r="F520" t="s" s="220">
        <v>141</v>
      </c>
      <c r="G520" t="s" s="221">
        <v>141</v>
      </c>
      <c r="H520" s="493">
        <v>76.19</v>
      </c>
      <c r="I520" s="223">
        <v>4.987531172069826</v>
      </c>
      <c r="J520" s="224">
        <v>0.9</v>
      </c>
      <c r="K520" s="224">
        <v>0.95</v>
      </c>
      <c r="L520" s="223">
        <v>5.555555555555558</v>
      </c>
      <c r="M520" s="226">
        <v>42823</v>
      </c>
      <c r="N520" s="226">
        <v>42825</v>
      </c>
      <c r="O520" s="226">
        <v>42865</v>
      </c>
      <c r="P520" t="s" s="227">
        <v>381</v>
      </c>
      <c r="Q520" s="319"/>
      <c r="R520" s="225">
        <v>3.8</v>
      </c>
      <c r="S520" s="228">
        <v>97.68637532133675</v>
      </c>
      <c r="T520" s="229">
        <v>45.4407360820285</v>
      </c>
      <c r="U520" s="223">
        <v>19.58611825192802</v>
      </c>
      <c r="V520" s="230">
        <v>12</v>
      </c>
      <c r="W520" s="222">
        <v>3.89</v>
      </c>
      <c r="X520" s="222">
        <v>1.96</v>
      </c>
      <c r="Y520" s="231">
        <v>11.69</v>
      </c>
      <c r="Z520" s="232">
        <v>2.43</v>
      </c>
      <c r="AA520" s="233">
        <v>12.6</v>
      </c>
      <c r="AB520" s="234">
        <v>-2.1</v>
      </c>
      <c r="AC520" s="235">
        <v>-3.7</v>
      </c>
      <c r="AD520" s="236">
        <v>9</v>
      </c>
      <c r="AE520" s="236">
        <v>10</v>
      </c>
      <c r="AF520" s="237">
        <v>7</v>
      </c>
      <c r="AG520" s="238">
        <v>3092</v>
      </c>
      <c r="AH520" s="239">
        <v>0.2</v>
      </c>
      <c r="AI520" s="240">
        <v>0.89</v>
      </c>
      <c r="AJ520" s="241">
        <v>0.8554660166461102</v>
      </c>
      <c r="AK520" s="242">
        <v>1.183283940425421</v>
      </c>
      <c r="AL520" s="243">
        <v>6.927710843373491</v>
      </c>
      <c r="AM520" s="243">
        <v>7.785025782020316</v>
      </c>
      <c r="AN520" s="243">
        <v>7.699194149814992</v>
      </c>
      <c r="AO520" s="244">
        <v>6.506632843379023</v>
      </c>
      <c r="AP520" s="241">
        <v>3.55</v>
      </c>
      <c r="AQ520" s="241">
        <v>3.32</v>
      </c>
      <c r="AR520" s="241">
        <v>3.045</v>
      </c>
      <c r="AS520" s="241">
        <v>2.835</v>
      </c>
      <c r="AT520" s="245"/>
      <c r="AU520" s="241">
        <v>2.62</v>
      </c>
      <c r="AV520" s="241">
        <v>2.45</v>
      </c>
      <c r="AW520" s="245"/>
      <c r="AX520" s="246">
        <v>2.305</v>
      </c>
      <c r="AY520" s="247">
        <v>2.2</v>
      </c>
      <c r="AZ520" s="248">
        <v>2.15</v>
      </c>
      <c r="BA520" s="248">
        <v>1.98</v>
      </c>
      <c r="BB520" s="248">
        <v>1.89</v>
      </c>
      <c r="BC520" s="248">
        <v>1.775</v>
      </c>
      <c r="BD520" s="248">
        <v>1.675</v>
      </c>
      <c r="BE520" s="248">
        <v>1.55</v>
      </c>
      <c r="BF520" s="248">
        <v>1.5</v>
      </c>
      <c r="BG520" s="317">
        <v>0</v>
      </c>
      <c r="BH520" s="317">
        <v>2.02</v>
      </c>
      <c r="BI520" s="401">
        <v>2.96</v>
      </c>
      <c r="BJ520" s="246">
        <v>39.825</v>
      </c>
      <c r="BK520" s="250">
        <v>6.927710843373491</v>
      </c>
      <c r="BL520" s="250">
        <v>9.0311986863711</v>
      </c>
      <c r="BM520" s="250">
        <v>7.407407407407396</v>
      </c>
      <c r="BN520" s="250">
        <v>8.206106870229002</v>
      </c>
      <c r="BO520" s="250">
        <v>6.938775510204076</v>
      </c>
      <c r="BP520" s="250">
        <v>6.290672451193058</v>
      </c>
      <c r="BQ520" s="251">
        <v>4.772727272727262</v>
      </c>
      <c r="BR520" s="252">
        <v>2.325581395348841</v>
      </c>
      <c r="BS520" s="252">
        <v>8.585858585858585</v>
      </c>
      <c r="BT520" s="252">
        <v>4.761904761904767</v>
      </c>
      <c r="BU520" s="252">
        <v>6.478873239436611</v>
      </c>
      <c r="BV520" s="252">
        <v>5.970149253731338</v>
      </c>
      <c r="BW520" s="252">
        <v>8.064516129032251</v>
      </c>
      <c r="BX520" s="252">
        <v>3.333333333333344</v>
      </c>
      <c r="BY520" s="252">
        <v>0</v>
      </c>
      <c r="BZ520" s="252">
        <v>0</v>
      </c>
      <c r="CA520" s="253">
        <v>0</v>
      </c>
      <c r="CB520" s="250">
        <v>5.240871514126536</v>
      </c>
      <c r="CC520" s="250">
        <v>2.979303673505973</v>
      </c>
      <c r="CD520" t="s" s="116">
        <v>285</v>
      </c>
      <c r="CE520" s="254">
        <v>-6.899392930043202</v>
      </c>
      <c r="CF520" s="254">
        <v>12.68672532188482</v>
      </c>
      <c r="CG520" s="250">
        <v>51.83024598680848</v>
      </c>
      <c r="CH520" s="255">
        <v>3.5855</v>
      </c>
      <c r="CI520" s="256">
        <v>3.621355</v>
      </c>
      <c r="CJ520" s="257">
        <v>3.9834905</v>
      </c>
      <c r="CK520" s="257">
        <v>4.38183955</v>
      </c>
      <c r="CL520" s="258">
        <v>4.820023505000001</v>
      </c>
      <c r="CM520" s="256">
        <v>20.392208555</v>
      </c>
      <c r="CN520" s="253">
        <v>26.76494100931881</v>
      </c>
      <c r="CO520" s="259">
        <v>0.62</v>
      </c>
      <c r="CP520" s="260">
        <v>14.9</v>
      </c>
      <c r="CQ520" s="261">
        <v>-6.2</v>
      </c>
      <c r="CR520" s="260">
        <v>-2.9</v>
      </c>
      <c r="CS520" s="261">
        <v>0.3</v>
      </c>
    </row>
    <row r="521" ht="11.25" customHeight="1">
      <c r="A521" t="s" s="227">
        <v>845</v>
      </c>
      <c r="B521" t="s" s="116">
        <v>846</v>
      </c>
      <c r="C521" t="s" s="227">
        <v>681</v>
      </c>
      <c r="D521" s="218">
        <v>14</v>
      </c>
      <c r="E521" s="219">
        <v>255</v>
      </c>
      <c r="F521" t="s" s="220">
        <v>129</v>
      </c>
      <c r="G521" t="s" s="221">
        <v>129</v>
      </c>
      <c r="H521" s="493">
        <v>64</v>
      </c>
      <c r="I521" s="223">
        <v>3</v>
      </c>
      <c r="J521" s="224">
        <v>0.45</v>
      </c>
      <c r="K521" s="224">
        <v>0.48</v>
      </c>
      <c r="L521" s="223">
        <v>6.666666666666665</v>
      </c>
      <c r="M521" s="226">
        <v>42914</v>
      </c>
      <c r="N521" s="226">
        <v>42916</v>
      </c>
      <c r="O521" s="226">
        <v>42979</v>
      </c>
      <c r="P521" t="s" s="227">
        <v>147</v>
      </c>
      <c r="Q521" s="316"/>
      <c r="R521" s="225">
        <v>1.92</v>
      </c>
      <c r="S521" s="228">
        <v>60.37735849056604</v>
      </c>
      <c r="T521" s="229">
        <v>12.30387049937531</v>
      </c>
      <c r="U521" s="223">
        <v>20.12578616352201</v>
      </c>
      <c r="V521" s="230">
        <v>12</v>
      </c>
      <c r="W521" s="222">
        <v>3.18</v>
      </c>
      <c r="X521" t="s" s="399">
        <v>143</v>
      </c>
      <c r="Y521" s="231">
        <v>1.03</v>
      </c>
      <c r="Z521" s="232">
        <v>1.41</v>
      </c>
      <c r="AA521" s="233">
        <v>7.2</v>
      </c>
      <c r="AB521" s="234">
        <v>4</v>
      </c>
      <c r="AC521" t="s" s="422">
        <v>143</v>
      </c>
      <c r="AD521" s="236">
        <v>-3.4</v>
      </c>
      <c r="AE521" t="s" s="416">
        <v>143</v>
      </c>
      <c r="AF521" s="237">
        <v>0</v>
      </c>
      <c r="AG521" s="238">
        <v>974</v>
      </c>
      <c r="AH521" s="239">
        <v>3.5</v>
      </c>
      <c r="AI521" s="240">
        <v>0.22</v>
      </c>
      <c r="AJ521" t="s" s="265">
        <v>143</v>
      </c>
      <c r="AK521" s="242">
        <v>0.800516979888965</v>
      </c>
      <c r="AL521" s="243">
        <v>14.86486486486487</v>
      </c>
      <c r="AM521" s="243">
        <v>11.09019917079581</v>
      </c>
      <c r="AN521" s="243">
        <v>7.943920234636304</v>
      </c>
      <c r="AO521" s="244">
        <v>9.923487488970139</v>
      </c>
      <c r="AP521" s="241">
        <v>1.7</v>
      </c>
      <c r="AQ521" s="241">
        <v>1.48</v>
      </c>
      <c r="AR521" s="241">
        <v>1.32</v>
      </c>
      <c r="AS521" s="241">
        <v>1.24</v>
      </c>
      <c r="AT521" s="245"/>
      <c r="AU521" s="321">
        <v>1.2</v>
      </c>
      <c r="AV521" s="241">
        <v>1.16</v>
      </c>
      <c r="AW521" s="245"/>
      <c r="AX521" s="246">
        <v>1.08</v>
      </c>
      <c r="AY521" s="247">
        <v>1</v>
      </c>
      <c r="AZ521" s="248">
        <v>0.9</v>
      </c>
      <c r="BA521" s="248">
        <v>0.78</v>
      </c>
      <c r="BB521" s="248">
        <v>0.66</v>
      </c>
      <c r="BC521" s="248">
        <v>0.55</v>
      </c>
      <c r="BD521" s="248">
        <v>0.375</v>
      </c>
      <c r="BE521" s="317">
        <v>0</v>
      </c>
      <c r="BF521" s="317">
        <v>0</v>
      </c>
      <c r="BG521" s="317">
        <v>0</v>
      </c>
      <c r="BH521" s="317">
        <v>0</v>
      </c>
      <c r="BI521" s="401">
        <v>0</v>
      </c>
      <c r="BJ521" s="246">
        <v>13.445</v>
      </c>
      <c r="BK521" s="250">
        <v>14.86486486486487</v>
      </c>
      <c r="BL521" s="250">
        <v>12.12121212121211</v>
      </c>
      <c r="BM521" s="250">
        <v>6.451612903225823</v>
      </c>
      <c r="BN521" s="250">
        <v>3.333333333333344</v>
      </c>
      <c r="BO521" s="250">
        <v>3.448275862068972</v>
      </c>
      <c r="BP521" s="250">
        <v>7.407407407407396</v>
      </c>
      <c r="BQ521" s="251">
        <v>8.000000000000007</v>
      </c>
      <c r="BR521" s="252">
        <v>11.11111111111112</v>
      </c>
      <c r="BS521" s="252">
        <v>15.38461538461537</v>
      </c>
      <c r="BT521" s="252">
        <v>18.18181818181819</v>
      </c>
      <c r="BU521" s="252">
        <v>20</v>
      </c>
      <c r="BV521" s="252">
        <v>46.66666666666668</v>
      </c>
      <c r="BW521" s="252">
        <v>0</v>
      </c>
      <c r="BX521" s="252">
        <v>0</v>
      </c>
      <c r="BY521" s="252">
        <v>0</v>
      </c>
      <c r="BZ521" s="252">
        <v>0</v>
      </c>
      <c r="CA521" s="253">
        <v>0</v>
      </c>
      <c r="CB521" s="250">
        <v>9.821818696254345</v>
      </c>
      <c r="CC521" s="250">
        <v>11.3239051934586</v>
      </c>
      <c r="CD521" t="s" s="116">
        <v>188</v>
      </c>
      <c r="CE521" s="254">
        <v>-9.181865928885708</v>
      </c>
      <c r="CF521" s="254">
        <v>10.9439202346363</v>
      </c>
      <c r="CG521" s="250">
        <v>57.53763207785492</v>
      </c>
      <c r="CH521" s="255">
        <v>1.768</v>
      </c>
      <c r="CI521" s="256">
        <v>1.82104</v>
      </c>
      <c r="CJ521" s="257">
        <v>1.8756712</v>
      </c>
      <c r="CK521" s="257">
        <v>1.931941336</v>
      </c>
      <c r="CL521" s="258">
        <v>1.989899576080</v>
      </c>
      <c r="CM521" s="256">
        <v>9.386552112080</v>
      </c>
      <c r="CN521" s="253">
        <v>14.666487675125</v>
      </c>
      <c r="CO521" s="259">
        <v>0.42</v>
      </c>
      <c r="CP521" s="260">
        <v>10.9</v>
      </c>
      <c r="CQ521" s="261">
        <v>-19</v>
      </c>
      <c r="CR521" s="260">
        <v>1.6</v>
      </c>
      <c r="CS521" s="261">
        <v>-7.3</v>
      </c>
    </row>
    <row r="522" ht="11.25" customHeight="1">
      <c r="A522" t="s" s="273">
        <v>370</v>
      </c>
      <c r="B522" t="s" s="146">
        <v>371</v>
      </c>
      <c r="C522" t="s" s="273">
        <v>372</v>
      </c>
      <c r="D522" s="267">
        <v>28</v>
      </c>
      <c r="E522" s="219">
        <v>96</v>
      </c>
      <c r="F522" t="s" s="151">
        <v>55</v>
      </c>
      <c r="G522" t="s" s="152">
        <v>55</v>
      </c>
      <c r="H522" s="268">
        <v>40.18</v>
      </c>
      <c r="I522" s="269">
        <v>4.728720756595321</v>
      </c>
      <c r="J522" s="379">
        <v>0.455</v>
      </c>
      <c r="K522" s="379">
        <v>0.475</v>
      </c>
      <c r="L522" s="269">
        <v>4.39560439560438</v>
      </c>
      <c r="M522" s="272">
        <v>42943</v>
      </c>
      <c r="N522" s="272">
        <v>42947</v>
      </c>
      <c r="O522" s="272">
        <v>42962</v>
      </c>
      <c r="P522" t="s" s="273">
        <v>130</v>
      </c>
      <c r="Q522" s="274"/>
      <c r="R522" s="271">
        <v>1.9</v>
      </c>
      <c r="S522" s="275">
        <v>165.2173913043478</v>
      </c>
      <c r="T522" s="276">
        <v>74.01315958899465</v>
      </c>
      <c r="U522" s="269">
        <v>34.93913043478261</v>
      </c>
      <c r="V522" s="277">
        <v>12</v>
      </c>
      <c r="W522" s="268">
        <v>1.15</v>
      </c>
      <c r="X522" s="268">
        <v>5.83</v>
      </c>
      <c r="Y522" s="278">
        <v>10.55</v>
      </c>
      <c r="Z522" s="279">
        <v>1.95</v>
      </c>
      <c r="AA522" s="280">
        <v>6.5</v>
      </c>
      <c r="AB522" s="281">
        <v>6.3</v>
      </c>
      <c r="AC522" s="282">
        <v>8.18</v>
      </c>
      <c r="AD522" s="283">
        <v>6.6</v>
      </c>
      <c r="AE522" s="283">
        <v>6</v>
      </c>
      <c r="AF522" s="284">
        <v>10</v>
      </c>
      <c r="AG522" s="285">
        <v>5938</v>
      </c>
      <c r="AH522" s="286">
        <v>0.5</v>
      </c>
      <c r="AI522" s="287">
        <v>0.83</v>
      </c>
      <c r="AJ522" s="288">
        <v>0.465634744761077</v>
      </c>
      <c r="AK522" s="289">
        <v>1.012596293988006</v>
      </c>
      <c r="AL522" s="290">
        <v>4.093567251461994</v>
      </c>
      <c r="AM522" s="290">
        <v>3.617554902963049</v>
      </c>
      <c r="AN522" s="290">
        <v>3.073189315423108</v>
      </c>
      <c r="AO522" s="291">
        <v>3.034960066187553</v>
      </c>
      <c r="AP522" s="288">
        <v>1.78</v>
      </c>
      <c r="AQ522" s="288">
        <v>1.71</v>
      </c>
      <c r="AR522" s="288">
        <v>1.65</v>
      </c>
      <c r="AS522" s="288">
        <v>1.6</v>
      </c>
      <c r="AT522" s="292"/>
      <c r="AU522" s="288">
        <v>1.56</v>
      </c>
      <c r="AV522" s="288">
        <v>1.53</v>
      </c>
      <c r="AW522" s="292"/>
      <c r="AX522" s="293">
        <v>1.51</v>
      </c>
      <c r="AY522" s="403">
        <v>1.5</v>
      </c>
      <c r="AZ522" s="295">
        <v>1.48</v>
      </c>
      <c r="BA522" s="295">
        <v>1.4</v>
      </c>
      <c r="BB522" s="295">
        <v>1.32</v>
      </c>
      <c r="BC522" s="426">
        <v>1.3</v>
      </c>
      <c r="BD522" s="295">
        <v>1.29</v>
      </c>
      <c r="BE522" s="426">
        <v>1.28</v>
      </c>
      <c r="BF522" s="295">
        <v>1.27</v>
      </c>
      <c r="BG522" s="426">
        <v>1.26</v>
      </c>
      <c r="BH522" s="295">
        <v>1.245</v>
      </c>
      <c r="BI522" s="494">
        <v>1.24</v>
      </c>
      <c r="BJ522" s="293">
        <v>25.925</v>
      </c>
      <c r="BK522" s="297">
        <v>4.093567251461994</v>
      </c>
      <c r="BL522" s="297">
        <v>3.636363636363638</v>
      </c>
      <c r="BM522" s="297">
        <v>3.124999999999978</v>
      </c>
      <c r="BN522" s="297">
        <v>2.564102564102577</v>
      </c>
      <c r="BO522" s="297">
        <v>1.960784313725483</v>
      </c>
      <c r="BP522" s="297">
        <v>1.324503311258285</v>
      </c>
      <c r="BQ522" s="298">
        <v>0.6666666666666599</v>
      </c>
      <c r="BR522" s="299">
        <v>1.35135135135136</v>
      </c>
      <c r="BS522" s="299">
        <v>5.714285714285716</v>
      </c>
      <c r="BT522" s="299">
        <v>6.060606060606055</v>
      </c>
      <c r="BU522" s="299">
        <v>1.538461538461533</v>
      </c>
      <c r="BV522" s="299">
        <v>0.7751937984496138</v>
      </c>
      <c r="BW522" s="299">
        <v>0.78125</v>
      </c>
      <c r="BX522" s="299">
        <v>0.7874015748031482</v>
      </c>
      <c r="BY522" s="299">
        <v>0.7936507936507908</v>
      </c>
      <c r="BZ522" s="299">
        <v>1.204819277108427</v>
      </c>
      <c r="CA522" s="300">
        <v>0.4032258064516236</v>
      </c>
      <c r="CB522" s="297">
        <v>2.163601979926287</v>
      </c>
      <c r="CC522" s="297">
        <v>1.72245585101709</v>
      </c>
      <c r="CD522" t="s" s="146">
        <v>285</v>
      </c>
      <c r="CE522" s="301">
        <v>-27.13722036276418</v>
      </c>
      <c r="CF522" s="301">
        <v>7.801910072018429</v>
      </c>
      <c r="CG522" s="297">
        <v>47.82532591230492</v>
      </c>
      <c r="CH522" s="302">
        <v>1.89214</v>
      </c>
      <c r="CI522" s="303">
        <v>2.046917052</v>
      </c>
      <c r="CJ522" s="304">
        <v>2.169732075120</v>
      </c>
      <c r="CK522" s="304">
        <v>2.299915999627201</v>
      </c>
      <c r="CL522" s="305">
        <v>2.437910959604833</v>
      </c>
      <c r="CM522" s="303">
        <v>10.84661608635203</v>
      </c>
      <c r="CN522" s="300">
        <v>26.99506243492293</v>
      </c>
      <c r="CO522" s="306">
        <v>0.4</v>
      </c>
      <c r="CP522" s="307">
        <v>10.2</v>
      </c>
      <c r="CQ522" s="308">
        <v>-13.3</v>
      </c>
      <c r="CR522" s="307">
        <v>-4</v>
      </c>
      <c r="CS522" s="308">
        <v>-3.6</v>
      </c>
    </row>
    <row r="523" ht="11.25" customHeight="1">
      <c r="A523" t="s" s="110">
        <v>1765</v>
      </c>
      <c r="B523" t="s" s="110">
        <v>1766</v>
      </c>
      <c r="C523" t="s" s="110">
        <v>1332</v>
      </c>
      <c r="D523" s="174">
        <v>7</v>
      </c>
      <c r="E523" s="85">
        <v>469</v>
      </c>
      <c r="F523" t="s" s="118">
        <v>129</v>
      </c>
      <c r="G523" t="s" s="113">
        <v>129</v>
      </c>
      <c r="H523" s="495">
        <v>86.8</v>
      </c>
      <c r="I523" s="177">
        <v>1.705069124423963</v>
      </c>
      <c r="J523" s="311">
        <v>0.33</v>
      </c>
      <c r="K523" s="311">
        <v>0.37</v>
      </c>
      <c r="L523" s="177">
        <v>12.12121212121211</v>
      </c>
      <c r="M523" s="179">
        <v>42781</v>
      </c>
      <c r="N523" s="179">
        <v>42783</v>
      </c>
      <c r="O523" s="179">
        <v>42796</v>
      </c>
      <c r="P523" t="s" s="173">
        <v>1593</v>
      </c>
      <c r="Q523" s="397"/>
      <c r="R523" s="180">
        <v>1.48</v>
      </c>
      <c r="S523" s="181">
        <v>33.63636363636363</v>
      </c>
      <c r="T523" s="182">
        <v>83.96530195455966</v>
      </c>
      <c r="U523" s="177">
        <v>19.72727272727273</v>
      </c>
      <c r="V523" s="183">
        <v>12</v>
      </c>
      <c r="W523" s="176">
        <v>4.4</v>
      </c>
      <c r="X523" s="176">
        <v>1.75</v>
      </c>
      <c r="Y523" s="184">
        <v>1.54</v>
      </c>
      <c r="Z523" s="185">
        <v>3.86</v>
      </c>
      <c r="AA523" s="186">
        <v>21.1</v>
      </c>
      <c r="AB523" s="187">
        <v>20.6</v>
      </c>
      <c r="AC523" s="188">
        <v>14.2</v>
      </c>
      <c r="AD523" s="189">
        <v>18.5</v>
      </c>
      <c r="AE523" s="189">
        <v>11.25</v>
      </c>
      <c r="AF523" s="190">
        <v>4</v>
      </c>
      <c r="AG523" s="191">
        <v>1457</v>
      </c>
      <c r="AH523" s="192">
        <v>0.9</v>
      </c>
      <c r="AI523" s="193">
        <v>0.58</v>
      </c>
      <c r="AJ523" s="194">
        <v>1.328275349273067</v>
      </c>
      <c r="AK523" s="195">
        <v>1.937760530658626</v>
      </c>
      <c r="AL523" s="196">
        <v>10</v>
      </c>
      <c r="AM523" s="196">
        <v>23.5450350864088</v>
      </c>
      <c r="AN523" s="196">
        <v>24.57309396155174</v>
      </c>
      <c r="AO523" s="197">
        <v>12.68118199992421</v>
      </c>
      <c r="AP523" s="194">
        <v>1.32</v>
      </c>
      <c r="AQ523" s="194">
        <v>1.2</v>
      </c>
      <c r="AR523" s="194">
        <v>1.02</v>
      </c>
      <c r="AS523" s="194">
        <v>0.7</v>
      </c>
      <c r="AT523" s="199"/>
      <c r="AU523" s="194">
        <v>0.48</v>
      </c>
      <c r="AV523" s="194">
        <v>0.44</v>
      </c>
      <c r="AW523" s="199"/>
      <c r="AX523" s="398">
        <v>0.4</v>
      </c>
      <c r="AY523" s="370">
        <v>0.4</v>
      </c>
      <c r="AZ523" s="203">
        <v>0.4</v>
      </c>
      <c r="BA523" s="203">
        <v>0.4</v>
      </c>
      <c r="BB523" s="203">
        <v>0.4</v>
      </c>
      <c r="BC523" s="202">
        <v>0.4</v>
      </c>
      <c r="BD523" s="203">
        <v>0</v>
      </c>
      <c r="BE523" s="203">
        <v>0</v>
      </c>
      <c r="BF523" s="203">
        <v>0</v>
      </c>
      <c r="BG523" s="203">
        <v>0</v>
      </c>
      <c r="BH523" s="203">
        <v>0</v>
      </c>
      <c r="BI523" s="204">
        <v>0</v>
      </c>
      <c r="BJ523" s="200">
        <v>7.56</v>
      </c>
      <c r="BK523" s="205">
        <v>10</v>
      </c>
      <c r="BL523" s="205">
        <v>17.64705882352942</v>
      </c>
      <c r="BM523" s="205">
        <v>45.71428571428573</v>
      </c>
      <c r="BN523" s="205">
        <v>45.83333333333333</v>
      </c>
      <c r="BO523" s="205">
        <v>9.090909090909083</v>
      </c>
      <c r="BP523" s="205">
        <v>9.999999999999986</v>
      </c>
      <c r="BQ523" s="206">
        <v>0</v>
      </c>
      <c r="BR523" s="207">
        <v>0</v>
      </c>
      <c r="BS523" s="207">
        <v>0</v>
      </c>
      <c r="BT523" s="207">
        <v>0</v>
      </c>
      <c r="BU523" s="207">
        <v>0</v>
      </c>
      <c r="BV523" s="207">
        <v>0</v>
      </c>
      <c r="BW523" s="207">
        <v>0</v>
      </c>
      <c r="BX523" s="207">
        <v>0</v>
      </c>
      <c r="BY523" s="207">
        <v>0</v>
      </c>
      <c r="BZ523" s="207">
        <v>0</v>
      </c>
      <c r="CA523" s="208">
        <v>0</v>
      </c>
      <c r="CB523" s="205">
        <v>8.134446291885737</v>
      </c>
      <c r="CC523" s="205">
        <v>14.67225672514852</v>
      </c>
      <c r="CD523" t="s" s="110">
        <v>152</v>
      </c>
      <c r="CE523" s="209">
        <v>6.550890358702979</v>
      </c>
      <c r="CF523" s="209">
        <v>26.27816308597571</v>
      </c>
      <c r="CG523" s="205">
        <v>73.99085950957925</v>
      </c>
      <c r="CH523" s="315">
        <v>1.452</v>
      </c>
      <c r="CI523" s="211">
        <v>1.5972</v>
      </c>
      <c r="CJ523" s="212">
        <v>1.75692</v>
      </c>
      <c r="CK523" s="212">
        <v>1.932612000000001</v>
      </c>
      <c r="CL523" s="210">
        <v>2.125873200000001</v>
      </c>
      <c r="CM523" s="211">
        <v>8.864605200000003</v>
      </c>
      <c r="CN523" s="208">
        <v>10.21267880184332</v>
      </c>
      <c r="CO523" s="213">
        <v>1.27</v>
      </c>
      <c r="CP523" s="214">
        <v>20</v>
      </c>
      <c r="CQ523" s="215">
        <v>-3.8</v>
      </c>
      <c r="CR523" s="214">
        <v>5.4</v>
      </c>
      <c r="CS523" s="215">
        <v>9.699999999999999</v>
      </c>
    </row>
    <row r="524" ht="11.25" customHeight="1">
      <c r="A524" t="s" s="227">
        <v>1767</v>
      </c>
      <c r="B524" t="s" s="116">
        <v>1768</v>
      </c>
      <c r="C524" t="s" s="227">
        <v>525</v>
      </c>
      <c r="D524" s="218">
        <v>5</v>
      </c>
      <c r="E524" s="85">
        <v>782</v>
      </c>
      <c r="F524" t="s" s="220">
        <v>129</v>
      </c>
      <c r="G524" t="s" s="221">
        <v>129</v>
      </c>
      <c r="H524" s="493">
        <v>44.42</v>
      </c>
      <c r="I524" s="223">
        <v>1.80099054479964</v>
      </c>
      <c r="J524" s="224">
        <v>0.19</v>
      </c>
      <c r="K524" s="224">
        <v>0.2</v>
      </c>
      <c r="L524" s="223">
        <v>5.263157894736836</v>
      </c>
      <c r="M524" s="226">
        <v>42921</v>
      </c>
      <c r="N524" s="226">
        <v>42923</v>
      </c>
      <c r="O524" s="226">
        <v>42942</v>
      </c>
      <c r="P524" t="s" s="227">
        <v>350</v>
      </c>
      <c r="Q524" s="319"/>
      <c r="R524" s="225">
        <v>0.8</v>
      </c>
      <c r="S524" s="228">
        <v>38.46153846153847</v>
      </c>
      <c r="T524" s="229">
        <v>102.726395550731</v>
      </c>
      <c r="U524" s="223">
        <v>21.35576923076923</v>
      </c>
      <c r="V524" s="230">
        <v>4</v>
      </c>
      <c r="W524" s="222">
        <v>2.08</v>
      </c>
      <c r="X524" s="222">
        <v>1.35</v>
      </c>
      <c r="Y524" s="231">
        <v>2.18</v>
      </c>
      <c r="Z524" s="232">
        <v>4.33</v>
      </c>
      <c r="AA524" s="233">
        <v>21.1</v>
      </c>
      <c r="AB524" s="234">
        <v>134.9</v>
      </c>
      <c r="AC524" s="235">
        <v>8.99</v>
      </c>
      <c r="AD524" s="236">
        <v>2.8</v>
      </c>
      <c r="AE524" s="236">
        <v>15.9</v>
      </c>
      <c r="AF524" s="237">
        <v>33</v>
      </c>
      <c r="AG524" s="238">
        <v>12094</v>
      </c>
      <c r="AH524" s="239">
        <v>0.1</v>
      </c>
      <c r="AI524" s="240">
        <v>0.86</v>
      </c>
      <c r="AJ524" t="s" s="265">
        <v>143</v>
      </c>
      <c r="AK524" t="s" s="265">
        <v>143</v>
      </c>
      <c r="AL524" s="243">
        <v>7.246376811594213</v>
      </c>
      <c r="AM524" s="243">
        <v>35.11497597182871</v>
      </c>
      <c r="AN524" t="s" s="265">
        <v>143</v>
      </c>
      <c r="AO524" t="s" s="265">
        <v>143</v>
      </c>
      <c r="AP524" s="241">
        <v>0.74</v>
      </c>
      <c r="AQ524" s="241">
        <v>0.6899999999999999</v>
      </c>
      <c r="AR524" s="241">
        <v>0.63</v>
      </c>
      <c r="AS524" s="241">
        <v>0.3</v>
      </c>
      <c r="AT524" s="245"/>
      <c r="AU524" s="321">
        <v>0</v>
      </c>
      <c r="AV524" s="321">
        <v>0</v>
      </c>
      <c r="AW524" s="245"/>
      <c r="AX524" s="583">
        <v>0</v>
      </c>
      <c r="AY524" s="394">
        <v>0</v>
      </c>
      <c r="AZ524" s="317">
        <v>0</v>
      </c>
      <c r="BA524" s="317">
        <v>0</v>
      </c>
      <c r="BB524" s="317">
        <v>0</v>
      </c>
      <c r="BC524" s="317">
        <v>0</v>
      </c>
      <c r="BD524" s="317">
        <v>0</v>
      </c>
      <c r="BE524" s="317">
        <v>0</v>
      </c>
      <c r="BF524" s="317">
        <v>0</v>
      </c>
      <c r="BG524" s="317">
        <v>0</v>
      </c>
      <c r="BH524" s="317">
        <v>0</v>
      </c>
      <c r="BI524" s="401">
        <v>0</v>
      </c>
      <c r="BJ524" s="246">
        <v>2.36</v>
      </c>
      <c r="BK524" s="250">
        <v>7.246376811594213</v>
      </c>
      <c r="BL524" s="250">
        <v>9.523809523809511</v>
      </c>
      <c r="BM524" s="250">
        <v>110</v>
      </c>
      <c r="BN524" s="250">
        <v>0</v>
      </c>
      <c r="BO524" s="250">
        <v>0</v>
      </c>
      <c r="BP524" s="250">
        <v>0</v>
      </c>
      <c r="BQ524" s="251">
        <v>0</v>
      </c>
      <c r="BR524" s="252">
        <v>0</v>
      </c>
      <c r="BS524" s="252">
        <v>0</v>
      </c>
      <c r="BT524" s="252">
        <v>0</v>
      </c>
      <c r="BU524" s="252">
        <v>0</v>
      </c>
      <c r="BV524" s="252">
        <v>0</v>
      </c>
      <c r="BW524" s="252">
        <v>0</v>
      </c>
      <c r="BX524" s="252">
        <v>0</v>
      </c>
      <c r="BY524" s="252">
        <v>0</v>
      </c>
      <c r="BZ524" s="252">
        <v>0</v>
      </c>
      <c r="CA524" s="253">
        <v>0</v>
      </c>
      <c r="CB524" s="250">
        <v>7.457069784435514</v>
      </c>
      <c r="CC524" s="250">
        <v>25.77947062689774</v>
      </c>
      <c r="CD524" t="s" s="116">
        <v>178</v>
      </c>
      <c r="CE524" t="s" s="402">
        <v>143</v>
      </c>
      <c r="CF524" t="s" s="402">
        <v>143</v>
      </c>
      <c r="CG524" s="250">
        <v>58.61657147615251</v>
      </c>
      <c r="CH524" s="255">
        <v>0.8140000000000001</v>
      </c>
      <c r="CI524" s="256">
        <v>0.8871786000000002</v>
      </c>
      <c r="CJ524" s="257">
        <v>0.9758964600000003</v>
      </c>
      <c r="CK524" s="257">
        <v>1.073486106</v>
      </c>
      <c r="CL524" s="258">
        <v>1.180834716600001</v>
      </c>
      <c r="CM524" s="256">
        <v>4.931395882600001</v>
      </c>
      <c r="CN524" s="253">
        <v>11.1017466965331</v>
      </c>
      <c r="CO524" s="259">
        <v>1.15</v>
      </c>
      <c r="CP524" s="260">
        <v>46.3</v>
      </c>
      <c r="CQ524" s="261">
        <v>-1.8</v>
      </c>
      <c r="CR524" s="260">
        <v>6</v>
      </c>
      <c r="CS524" s="261">
        <v>8.800000000000001</v>
      </c>
    </row>
    <row r="525" ht="11.25" customHeight="1">
      <c r="A525" t="s" s="116">
        <v>847</v>
      </c>
      <c r="B525" t="s" s="116">
        <v>848</v>
      </c>
      <c r="C525" t="s" s="116">
        <v>174</v>
      </c>
      <c r="D525" s="218">
        <v>22</v>
      </c>
      <c r="E525" s="219">
        <v>146</v>
      </c>
      <c r="F525" t="s" s="220">
        <v>55</v>
      </c>
      <c r="G525" t="s" s="221">
        <v>55</v>
      </c>
      <c r="H525" s="222">
        <v>44.45</v>
      </c>
      <c r="I525" s="223">
        <v>2.452193475815523</v>
      </c>
      <c r="J525" s="318">
        <v>0.255</v>
      </c>
      <c r="K525" s="318">
        <v>0.2725</v>
      </c>
      <c r="L525" s="223">
        <v>6.862745098039214</v>
      </c>
      <c r="M525" s="226">
        <v>42999</v>
      </c>
      <c r="N525" s="226">
        <v>43000</v>
      </c>
      <c r="O525" s="226">
        <v>43010</v>
      </c>
      <c r="P525" t="s" s="227">
        <v>447</v>
      </c>
      <c r="Q525" s="316"/>
      <c r="R525" s="225">
        <v>1.09</v>
      </c>
      <c r="S525" s="228">
        <v>48.87892376681614</v>
      </c>
      <c r="T525" s="229">
        <v>62.75254416685858</v>
      </c>
      <c r="U525" s="223">
        <v>19.93273542600897</v>
      </c>
      <c r="V525" s="230">
        <v>9</v>
      </c>
      <c r="W525" s="222">
        <v>2.23</v>
      </c>
      <c r="X525" s="222">
        <v>3.32</v>
      </c>
      <c r="Y525" s="231">
        <v>1.74</v>
      </c>
      <c r="Z525" s="232">
        <v>2.99</v>
      </c>
      <c r="AA525" s="233">
        <v>15.8</v>
      </c>
      <c r="AB525" s="234">
        <v>-27.6</v>
      </c>
      <c r="AC525" s="235">
        <v>7.83</v>
      </c>
      <c r="AD525" s="236">
        <v>4.5</v>
      </c>
      <c r="AE525" s="236">
        <v>6</v>
      </c>
      <c r="AF525" s="237">
        <v>8</v>
      </c>
      <c r="AG525" s="238">
        <v>3841</v>
      </c>
      <c r="AH525" s="239">
        <v>1</v>
      </c>
      <c r="AI525" s="240">
        <v>1.05</v>
      </c>
      <c r="AJ525" s="241">
        <v>1.389187098659499</v>
      </c>
      <c r="AK525" s="242">
        <v>0.851258746122792</v>
      </c>
      <c r="AL525" s="243">
        <v>6.557377049180313</v>
      </c>
      <c r="AM525" s="243">
        <v>6.375071647665109</v>
      </c>
      <c r="AN525" s="243">
        <v>6.251341943967748</v>
      </c>
      <c r="AO525" s="244">
        <v>7.343644893448187</v>
      </c>
      <c r="AP525" s="241">
        <v>0.975</v>
      </c>
      <c r="AQ525" s="241">
        <v>0.915</v>
      </c>
      <c r="AR525" s="241">
        <v>0.855</v>
      </c>
      <c r="AS525" s="241">
        <v>0.8100000000000001</v>
      </c>
      <c r="AT525" s="245"/>
      <c r="AU525" s="241">
        <v>0.77</v>
      </c>
      <c r="AV525" s="241">
        <v>0.72</v>
      </c>
      <c r="AW525" s="245"/>
      <c r="AX525" s="246">
        <v>0.68</v>
      </c>
      <c r="AY525" s="247">
        <v>0.62</v>
      </c>
      <c r="AZ525" s="248">
        <v>0.546665</v>
      </c>
      <c r="BA525" s="248">
        <v>0.506665</v>
      </c>
      <c r="BB525" s="248">
        <v>0.48</v>
      </c>
      <c r="BC525" s="248">
        <v>0.453335</v>
      </c>
      <c r="BD525" s="248">
        <v>0.433335</v>
      </c>
      <c r="BE525" s="248">
        <v>0.413335</v>
      </c>
      <c r="BF525" s="248">
        <v>0.4</v>
      </c>
      <c r="BG525" s="248">
        <v>0.3911</v>
      </c>
      <c r="BH525" s="248">
        <v>0.38222</v>
      </c>
      <c r="BI525" s="249">
        <v>0.373335</v>
      </c>
      <c r="BJ525" s="246">
        <v>10.72499</v>
      </c>
      <c r="BK525" s="250">
        <v>6.557377049180313</v>
      </c>
      <c r="BL525" s="250">
        <v>7.017543859649122</v>
      </c>
      <c r="BM525" s="250">
        <v>5.555555555555536</v>
      </c>
      <c r="BN525" s="250">
        <v>5.194805194805197</v>
      </c>
      <c r="BO525" s="250">
        <v>6.944444444444442</v>
      </c>
      <c r="BP525" s="250">
        <v>5.88235294117645</v>
      </c>
      <c r="BQ525" s="251">
        <v>9.677419354838722</v>
      </c>
      <c r="BR525" s="252">
        <v>13.41497992371929</v>
      </c>
      <c r="BS525" s="252">
        <v>7.894762811719769</v>
      </c>
      <c r="BT525" s="252">
        <v>5.555208333333339</v>
      </c>
      <c r="BU525" s="252">
        <v>5.881963669251222</v>
      </c>
      <c r="BV525" s="252">
        <v>4.615366863973591</v>
      </c>
      <c r="BW525" s="252">
        <v>4.838690166571924</v>
      </c>
      <c r="BX525" s="252">
        <v>3.33375</v>
      </c>
      <c r="BY525" s="252">
        <v>2.275632830478136</v>
      </c>
      <c r="BZ525" s="252">
        <v>2.323269321333266</v>
      </c>
      <c r="CA525" s="253">
        <v>2.379900089731746</v>
      </c>
      <c r="CB525" s="250">
        <v>5.843707200574238</v>
      </c>
      <c r="CC525" s="250">
        <v>2.720930244894102</v>
      </c>
      <c r="CD525" t="s" s="116">
        <v>161</v>
      </c>
      <c r="CE525" s="254">
        <v>-11.2292000062257</v>
      </c>
      <c r="CF525" s="254">
        <v>8.703535419783272</v>
      </c>
      <c r="CG525" s="250">
        <v>63.14077799715488</v>
      </c>
      <c r="CH525" s="255">
        <v>0.98475</v>
      </c>
      <c r="CI525" s="256">
        <v>1.061855925</v>
      </c>
      <c r="CJ525" s="257">
        <v>1.1255672805</v>
      </c>
      <c r="CK525" s="257">
        <v>1.193101317330</v>
      </c>
      <c r="CL525" s="258">
        <v>1.2646873963698</v>
      </c>
      <c r="CM525" s="256">
        <v>5.6299619191998</v>
      </c>
      <c r="CN525" s="253">
        <v>12.66583108931339</v>
      </c>
      <c r="CO525" s="259">
        <v>0.47</v>
      </c>
      <c r="CP525" s="260">
        <v>38.7</v>
      </c>
      <c r="CQ525" s="261">
        <v>0</v>
      </c>
      <c r="CR525" s="260">
        <v>3</v>
      </c>
      <c r="CS525" s="261">
        <v>8.6</v>
      </c>
    </row>
    <row r="526" ht="11.25" customHeight="1">
      <c r="A526" t="s" s="116">
        <v>1769</v>
      </c>
      <c r="B526" t="s" s="116">
        <v>1770</v>
      </c>
      <c r="C526" t="s" s="227">
        <v>690</v>
      </c>
      <c r="D526" s="218">
        <v>5</v>
      </c>
      <c r="E526" s="85">
        <v>783</v>
      </c>
      <c r="F526" t="s" s="220">
        <v>129</v>
      </c>
      <c r="G526" t="s" s="221">
        <v>129</v>
      </c>
      <c r="H526" s="493">
        <v>17.63</v>
      </c>
      <c r="I526" s="223">
        <v>11.34429948950652</v>
      </c>
      <c r="J526" s="224">
        <v>0.48</v>
      </c>
      <c r="K526" s="224">
        <v>0.5</v>
      </c>
      <c r="L526" s="223">
        <v>4.166666666666674</v>
      </c>
      <c r="M526" s="226">
        <v>42915</v>
      </c>
      <c r="N526" s="226">
        <v>42919</v>
      </c>
      <c r="O526" s="226">
        <v>42944</v>
      </c>
      <c r="P526" t="s" s="227">
        <v>344</v>
      </c>
      <c r="Q526" t="s" s="227">
        <v>131</v>
      </c>
      <c r="R526" s="225">
        <v>2</v>
      </c>
      <c r="S526" s="228">
        <v>72.20216606498195</v>
      </c>
      <c r="T526" s="229">
        <v>-41.25445626309136</v>
      </c>
      <c r="U526" s="223">
        <v>6.364620938628159</v>
      </c>
      <c r="V526" s="230">
        <v>12</v>
      </c>
      <c r="W526" s="222">
        <v>2.77</v>
      </c>
      <c r="X526" s="222">
        <v>10.11</v>
      </c>
      <c r="Y526" s="231">
        <v>2.87</v>
      </c>
      <c r="Z526" s="232">
        <v>1.22</v>
      </c>
      <c r="AA526" t="s" s="362">
        <v>143</v>
      </c>
      <c r="AB526" s="234">
        <v>59.8</v>
      </c>
      <c r="AC526" s="235">
        <v>-18.53</v>
      </c>
      <c r="AD526" s="236">
        <v>227.2</v>
      </c>
      <c r="AE526" s="236">
        <v>0.63</v>
      </c>
      <c r="AF526" s="237">
        <v>10</v>
      </c>
      <c r="AG526" s="238">
        <v>5167</v>
      </c>
      <c r="AH526" s="239">
        <v>0.1</v>
      </c>
      <c r="AI526" t="s" s="416">
        <v>143</v>
      </c>
      <c r="AJ526" t="s" s="265">
        <v>143</v>
      </c>
      <c r="AK526" t="s" s="265">
        <v>143</v>
      </c>
      <c r="AL526" s="243">
        <v>10.17964071856288</v>
      </c>
      <c r="AM526" s="243">
        <v>55.43205215470848</v>
      </c>
      <c r="AN526" t="s" s="265">
        <v>143</v>
      </c>
      <c r="AO526" t="s" s="265">
        <v>143</v>
      </c>
      <c r="AP526" s="321">
        <v>1.84</v>
      </c>
      <c r="AQ526" s="241">
        <v>1.67</v>
      </c>
      <c r="AR526" s="241">
        <v>1.4</v>
      </c>
      <c r="AS526" s="241">
        <v>0.49</v>
      </c>
      <c r="AT526" s="245"/>
      <c r="AU526" s="321">
        <v>0</v>
      </c>
      <c r="AV526" s="321">
        <v>0</v>
      </c>
      <c r="AW526" s="245"/>
      <c r="AX526" s="583">
        <v>0</v>
      </c>
      <c r="AY526" s="394">
        <v>0</v>
      </c>
      <c r="AZ526" s="317">
        <v>0</v>
      </c>
      <c r="BA526" s="317">
        <v>0</v>
      </c>
      <c r="BB526" s="317">
        <v>0</v>
      </c>
      <c r="BC526" s="317">
        <v>0</v>
      </c>
      <c r="BD526" s="317">
        <v>0</v>
      </c>
      <c r="BE526" s="317">
        <v>0</v>
      </c>
      <c r="BF526" s="317">
        <v>0</v>
      </c>
      <c r="BG526" s="317">
        <v>0</v>
      </c>
      <c r="BH526" s="317">
        <v>0</v>
      </c>
      <c r="BI526" s="401">
        <v>0</v>
      </c>
      <c r="BJ526" s="246">
        <v>5.4</v>
      </c>
      <c r="BK526" s="250">
        <v>10.17964071856288</v>
      </c>
      <c r="BL526" s="250">
        <v>19.28571428571428</v>
      </c>
      <c r="BM526" s="250">
        <v>185.7142857142857</v>
      </c>
      <c r="BN526" s="250">
        <v>0</v>
      </c>
      <c r="BO526" s="250">
        <v>0</v>
      </c>
      <c r="BP526" s="250">
        <v>0</v>
      </c>
      <c r="BQ526" s="251">
        <v>0</v>
      </c>
      <c r="BR526" s="252">
        <v>0</v>
      </c>
      <c r="BS526" s="252">
        <v>0</v>
      </c>
      <c r="BT526" s="252">
        <v>0</v>
      </c>
      <c r="BU526" s="252">
        <v>0</v>
      </c>
      <c r="BV526" s="252">
        <v>0</v>
      </c>
      <c r="BW526" s="252">
        <v>0</v>
      </c>
      <c r="BX526" s="252">
        <v>0</v>
      </c>
      <c r="BY526" s="252">
        <v>0</v>
      </c>
      <c r="BZ526" s="252">
        <v>0</v>
      </c>
      <c r="CA526" s="253">
        <v>0</v>
      </c>
      <c r="CB526" s="250">
        <v>12.65762592462135</v>
      </c>
      <c r="CC526" s="250">
        <v>43.54963117303574</v>
      </c>
      <c r="CD526" t="s" s="116">
        <v>285</v>
      </c>
      <c r="CE526" t="s" s="402">
        <v>143</v>
      </c>
      <c r="CF526" t="s" s="402">
        <v>143</v>
      </c>
      <c r="CG526" s="250">
        <v>45.12165463297232</v>
      </c>
      <c r="CH526" s="255">
        <v>2.024</v>
      </c>
      <c r="CI526" s="256">
        <v>2.04424</v>
      </c>
      <c r="CJ526" s="257">
        <v>2.057118712</v>
      </c>
      <c r="CK526" s="257">
        <v>2.0700785598856</v>
      </c>
      <c r="CL526" s="258">
        <v>2.083120054812879</v>
      </c>
      <c r="CM526" s="256">
        <v>10.27855732669848</v>
      </c>
      <c r="CN526" s="253">
        <v>58.30151631706456</v>
      </c>
      <c r="CO526" s="259">
        <v>0.9399999999999999</v>
      </c>
      <c r="CP526" s="260">
        <v>29.4</v>
      </c>
      <c r="CQ526" s="261">
        <v>-1.6</v>
      </c>
      <c r="CR526" s="260">
        <v>4.4</v>
      </c>
      <c r="CS526" s="261">
        <v>6.6</v>
      </c>
    </row>
    <row r="527" ht="11.25" customHeight="1">
      <c r="A527" t="s" s="273">
        <v>849</v>
      </c>
      <c r="B527" t="s" s="146">
        <v>850</v>
      </c>
      <c r="C527" t="s" s="273">
        <v>150</v>
      </c>
      <c r="D527" s="267">
        <v>13</v>
      </c>
      <c r="E527" s="219">
        <v>269</v>
      </c>
      <c r="F527" t="s" s="151">
        <v>129</v>
      </c>
      <c r="G527" t="s" s="152">
        <v>129</v>
      </c>
      <c r="H527" s="496">
        <v>400.39</v>
      </c>
      <c r="I527" s="269">
        <v>1.748295411973326</v>
      </c>
      <c r="J527" s="270">
        <v>1.6</v>
      </c>
      <c r="K527" s="270">
        <v>1.75</v>
      </c>
      <c r="L527" s="269">
        <v>9.375</v>
      </c>
      <c r="M527" s="272">
        <v>42807</v>
      </c>
      <c r="N527" s="272">
        <v>42809</v>
      </c>
      <c r="O527" s="272">
        <v>42828</v>
      </c>
      <c r="P527" t="s" s="273">
        <v>201</v>
      </c>
      <c r="Q527" s="329"/>
      <c r="R527" s="271">
        <v>7</v>
      </c>
      <c r="S527" s="275">
        <v>35.73251659009699</v>
      </c>
      <c r="T527" s="276">
        <v>161.7090897657985</v>
      </c>
      <c r="U527" s="269">
        <v>20.43848902501276</v>
      </c>
      <c r="V527" s="277">
        <v>12</v>
      </c>
      <c r="W527" s="268">
        <v>19.59</v>
      </c>
      <c r="X527" s="268">
        <v>4.87</v>
      </c>
      <c r="Y527" s="278">
        <v>2.25</v>
      </c>
      <c r="Z527" s="279">
        <v>7.54</v>
      </c>
      <c r="AA527" s="280">
        <v>41.6</v>
      </c>
      <c r="AB527" s="281">
        <v>5.6</v>
      </c>
      <c r="AC527" s="282">
        <v>11.67</v>
      </c>
      <c r="AD527" s="283">
        <v>6.5</v>
      </c>
      <c r="AE527" s="283">
        <v>4.2</v>
      </c>
      <c r="AF527" s="284">
        <v>5</v>
      </c>
      <c r="AG527" s="285">
        <v>4809</v>
      </c>
      <c r="AH527" s="286">
        <v>0.2</v>
      </c>
      <c r="AI527" s="287">
        <v>0.97</v>
      </c>
      <c r="AJ527" s="288">
        <v>3.877765723185519</v>
      </c>
      <c r="AK527" s="289">
        <v>0.7683393621295339</v>
      </c>
      <c r="AL527" s="290">
        <v>14.2857142857143</v>
      </c>
      <c r="AM527" s="290">
        <v>22.87219773997939</v>
      </c>
      <c r="AN527" s="290">
        <v>25.20547720070587</v>
      </c>
      <c r="AO527" s="291">
        <v>32.80513591135852</v>
      </c>
      <c r="AP527" s="288">
        <v>6.4</v>
      </c>
      <c r="AQ527" s="288">
        <v>5.6</v>
      </c>
      <c r="AR527" s="288">
        <v>4.4</v>
      </c>
      <c r="AS527" s="288">
        <v>3.45</v>
      </c>
      <c r="AT527" s="292"/>
      <c r="AU527" s="288">
        <v>3</v>
      </c>
      <c r="AV527" s="288">
        <v>2.08</v>
      </c>
      <c r="AW527" s="292"/>
      <c r="AX527" s="293">
        <v>1.5</v>
      </c>
      <c r="AY527" s="294">
        <v>0.9</v>
      </c>
      <c r="AZ527" s="295">
        <v>0.8</v>
      </c>
      <c r="BA527" s="295">
        <v>0.5</v>
      </c>
      <c r="BB527" s="295">
        <v>0.375</v>
      </c>
      <c r="BC527" s="426">
        <v>0</v>
      </c>
      <c r="BD527" s="426">
        <v>0</v>
      </c>
      <c r="BE527" s="426">
        <v>0</v>
      </c>
      <c r="BF527" s="426">
        <v>0</v>
      </c>
      <c r="BG527" s="426">
        <v>0</v>
      </c>
      <c r="BH527" s="426">
        <v>0.1875</v>
      </c>
      <c r="BI527" s="494">
        <v>0.25</v>
      </c>
      <c r="BJ527" s="293">
        <v>29.4425</v>
      </c>
      <c r="BK527" s="297">
        <v>14.2857142857143</v>
      </c>
      <c r="BL527" s="297">
        <v>27.27272727272725</v>
      </c>
      <c r="BM527" s="297">
        <v>27.53623188405798</v>
      </c>
      <c r="BN527" s="297">
        <v>15</v>
      </c>
      <c r="BO527" s="297">
        <v>44.23076923076923</v>
      </c>
      <c r="BP527" s="297">
        <v>38.66666666666667</v>
      </c>
      <c r="BQ527" s="298">
        <v>66.66666666666666</v>
      </c>
      <c r="BR527" s="299">
        <v>12.5</v>
      </c>
      <c r="BS527" s="299">
        <v>60</v>
      </c>
      <c r="BT527" s="299">
        <v>33.33333333333333</v>
      </c>
      <c r="BU527" s="299">
        <v>0</v>
      </c>
      <c r="BV527" s="299">
        <v>0</v>
      </c>
      <c r="BW527" s="299">
        <v>0</v>
      </c>
      <c r="BX527" s="299">
        <v>0</v>
      </c>
      <c r="BY527" s="299">
        <v>0</v>
      </c>
      <c r="BZ527" s="299">
        <v>0</v>
      </c>
      <c r="CA527" s="300">
        <v>0</v>
      </c>
      <c r="CB527" s="297">
        <v>19.97012407881973</v>
      </c>
      <c r="CC527" s="297">
        <v>21.57709217997277</v>
      </c>
      <c r="CD527" t="s" s="146">
        <v>152</v>
      </c>
      <c r="CE527" s="301">
        <v>6.515283587666438</v>
      </c>
      <c r="CF527" s="301">
        <v>26.9537726126792</v>
      </c>
      <c r="CG527" s="297">
        <v>66.96039943848902</v>
      </c>
      <c r="CH527" s="302">
        <v>6.758400000000001</v>
      </c>
      <c r="CI527" s="303">
        <v>7.434240000000002</v>
      </c>
      <c r="CJ527" s="304">
        <v>7.746478080000002</v>
      </c>
      <c r="CK527" s="304">
        <v>8.071830159360003</v>
      </c>
      <c r="CL527" s="305">
        <v>8.410847026053123</v>
      </c>
      <c r="CM527" s="303">
        <v>38.42179526541312</v>
      </c>
      <c r="CN527" s="300">
        <v>9.596092626042889</v>
      </c>
      <c r="CO527" s="306">
        <v>0.83</v>
      </c>
      <c r="CP527" s="307">
        <v>4.8</v>
      </c>
      <c r="CQ527" s="308">
        <v>-17.3</v>
      </c>
      <c r="CR527" s="307">
        <v>-5.5</v>
      </c>
      <c r="CS527" s="308">
        <v>-9.800000000000001</v>
      </c>
    </row>
    <row r="528" ht="11.25" customHeight="1">
      <c r="A528" t="s" s="173">
        <v>1771</v>
      </c>
      <c r="B528" t="s" s="110">
        <v>1772</v>
      </c>
      <c r="C528" t="s" s="110">
        <v>635</v>
      </c>
      <c r="D528" s="174">
        <v>5</v>
      </c>
      <c r="E528" s="85">
        <v>726</v>
      </c>
      <c r="F528" t="s" s="118">
        <v>129</v>
      </c>
      <c r="G528" t="s" s="113">
        <v>129</v>
      </c>
      <c r="H528" s="495">
        <v>63.8</v>
      </c>
      <c r="I528" s="177">
        <v>1.880877742946709</v>
      </c>
      <c r="J528" s="311">
        <v>0.24</v>
      </c>
      <c r="K528" s="311">
        <v>0.3</v>
      </c>
      <c r="L528" s="177">
        <v>25</v>
      </c>
      <c r="M528" s="179">
        <v>42774</v>
      </c>
      <c r="N528" s="179">
        <v>42776</v>
      </c>
      <c r="O528" s="179">
        <v>42790</v>
      </c>
      <c r="P528" t="s" s="173">
        <v>788</v>
      </c>
      <c r="Q528" s="397"/>
      <c r="R528" s="180">
        <v>1.2</v>
      </c>
      <c r="S528" s="181">
        <v>48.582995951417</v>
      </c>
      <c r="T528" s="182">
        <v>70.08690324616545</v>
      </c>
      <c r="U528" s="177">
        <v>25.82995951417004</v>
      </c>
      <c r="V528" s="183">
        <v>12</v>
      </c>
      <c r="W528" s="176">
        <v>2.47</v>
      </c>
      <c r="X528" s="176">
        <v>1.11</v>
      </c>
      <c r="Y528" s="184">
        <v>1.73</v>
      </c>
      <c r="Z528" s="185">
        <v>2.52</v>
      </c>
      <c r="AA528" s="186">
        <v>14</v>
      </c>
      <c r="AB528" s="187">
        <v>19.4</v>
      </c>
      <c r="AC528" s="188">
        <v>102.63</v>
      </c>
      <c r="AD528" s="189">
        <v>55</v>
      </c>
      <c r="AE528" s="189">
        <v>23.32</v>
      </c>
      <c r="AF528" s="190">
        <v>7</v>
      </c>
      <c r="AG528" s="191">
        <v>3038</v>
      </c>
      <c r="AH528" s="192">
        <v>0.2</v>
      </c>
      <c r="AI528" s="688">
        <v>3.74</v>
      </c>
      <c r="AJ528" t="s" s="338">
        <v>143</v>
      </c>
      <c r="AK528" t="s" s="338">
        <v>143</v>
      </c>
      <c r="AL528" s="196">
        <v>26.31578947368421</v>
      </c>
      <c r="AM528" s="196">
        <v>25.99210498948732</v>
      </c>
      <c r="AN528" t="s" s="338">
        <v>143</v>
      </c>
      <c r="AO528" t="s" s="338">
        <v>143</v>
      </c>
      <c r="AP528" s="194">
        <v>0.96</v>
      </c>
      <c r="AQ528" s="194">
        <v>0.76</v>
      </c>
      <c r="AR528" s="194">
        <v>0.6</v>
      </c>
      <c r="AS528" s="194">
        <v>0.48</v>
      </c>
      <c r="AT528" s="199"/>
      <c r="AU528" s="198">
        <v>0</v>
      </c>
      <c r="AV528" s="198">
        <v>0</v>
      </c>
      <c r="AW528" s="199"/>
      <c r="AX528" s="398">
        <v>0</v>
      </c>
      <c r="AY528" s="370">
        <v>0</v>
      </c>
      <c r="AZ528" s="203">
        <v>0</v>
      </c>
      <c r="BA528" s="203">
        <v>0</v>
      </c>
      <c r="BB528" s="203">
        <v>0</v>
      </c>
      <c r="BC528" s="203">
        <v>0</v>
      </c>
      <c r="BD528" s="203">
        <v>0</v>
      </c>
      <c r="BE528" s="203">
        <v>0</v>
      </c>
      <c r="BF528" s="203">
        <v>0</v>
      </c>
      <c r="BG528" s="203">
        <v>0</v>
      </c>
      <c r="BH528" s="203">
        <v>0</v>
      </c>
      <c r="BI528" s="204">
        <v>0</v>
      </c>
      <c r="BJ528" s="200">
        <v>2.8</v>
      </c>
      <c r="BK528" s="205">
        <v>26.31578947368421</v>
      </c>
      <c r="BL528" s="205">
        <v>26.66666666666668</v>
      </c>
      <c r="BM528" s="205">
        <v>25</v>
      </c>
      <c r="BN528" s="205">
        <v>0</v>
      </c>
      <c r="BO528" s="205">
        <v>0</v>
      </c>
      <c r="BP528" s="205">
        <v>0</v>
      </c>
      <c r="BQ528" s="206">
        <v>0</v>
      </c>
      <c r="BR528" s="207">
        <v>0</v>
      </c>
      <c r="BS528" s="207">
        <v>0</v>
      </c>
      <c r="BT528" s="207">
        <v>0</v>
      </c>
      <c r="BU528" s="207">
        <v>0</v>
      </c>
      <c r="BV528" s="207">
        <v>0</v>
      </c>
      <c r="BW528" s="207">
        <v>0</v>
      </c>
      <c r="BX528" s="207">
        <v>0</v>
      </c>
      <c r="BY528" s="207">
        <v>0</v>
      </c>
      <c r="BZ528" s="207">
        <v>0</v>
      </c>
      <c r="CA528" s="208">
        <v>0</v>
      </c>
      <c r="CB528" s="205">
        <v>4.587203302373582</v>
      </c>
      <c r="CC528" s="205">
        <v>9.914073497692884</v>
      </c>
      <c r="CD528" t="s" s="110">
        <v>302</v>
      </c>
      <c r="CE528" t="s" s="552">
        <v>143</v>
      </c>
      <c r="CF528" t="s" s="552">
        <v>143</v>
      </c>
      <c r="CG528" s="205">
        <v>59.43230610462809</v>
      </c>
      <c r="CH528" s="315">
        <v>1.056</v>
      </c>
      <c r="CI528" s="211">
        <v>1.1616</v>
      </c>
      <c r="CJ528" s="212">
        <v>1.27776</v>
      </c>
      <c r="CK528" s="212">
        <v>1.405536</v>
      </c>
      <c r="CL528" s="210">
        <v>1.5460896</v>
      </c>
      <c r="CM528" s="211">
        <v>6.446985600000001</v>
      </c>
      <c r="CN528" s="208">
        <v>10.10499310344828</v>
      </c>
      <c r="CO528" s="213">
        <v>2.25</v>
      </c>
      <c r="CP528" s="214">
        <v>35.7</v>
      </c>
      <c r="CQ528" s="215">
        <v>-13.7</v>
      </c>
      <c r="CR528" s="214">
        <v>5</v>
      </c>
      <c r="CS528" s="215">
        <v>0.4</v>
      </c>
    </row>
    <row r="529" ht="11.25" customHeight="1">
      <c r="A529" t="s" s="227">
        <v>851</v>
      </c>
      <c r="B529" t="s" s="116">
        <v>852</v>
      </c>
      <c r="C529" t="s" s="116">
        <v>357</v>
      </c>
      <c r="D529" s="218">
        <v>23</v>
      </c>
      <c r="E529" s="219">
        <v>133</v>
      </c>
      <c r="F529" t="s" s="220">
        <v>55</v>
      </c>
      <c r="G529" t="s" s="221">
        <v>55</v>
      </c>
      <c r="H529" s="222">
        <v>155.07</v>
      </c>
      <c r="I529" s="223">
        <v>2.534339330624879</v>
      </c>
      <c r="J529" s="318">
        <v>0.87</v>
      </c>
      <c r="K529" s="318">
        <v>0.9825</v>
      </c>
      <c r="L529" s="223">
        <v>12.93103448275863</v>
      </c>
      <c r="M529" s="226">
        <v>42790</v>
      </c>
      <c r="N529" s="226">
        <v>42794</v>
      </c>
      <c r="O529" s="226">
        <v>42809</v>
      </c>
      <c r="P529" t="s" s="227">
        <v>182</v>
      </c>
      <c r="Q529" s="85"/>
      <c r="R529" s="225">
        <v>3.93</v>
      </c>
      <c r="S529" s="228">
        <v>44.20697412823397</v>
      </c>
      <c r="T529" s="229">
        <v>46.27708425050005</v>
      </c>
      <c r="U529" s="223">
        <v>17.44319460067491</v>
      </c>
      <c r="V529" s="230">
        <v>12</v>
      </c>
      <c r="W529" s="222">
        <v>8.890000000000001</v>
      </c>
      <c r="X529" s="222">
        <v>2.34</v>
      </c>
      <c r="Y529" s="231">
        <v>4.31</v>
      </c>
      <c r="Z529" s="232">
        <v>2.76</v>
      </c>
      <c r="AA529" s="233">
        <v>16.4</v>
      </c>
      <c r="AB529" s="234">
        <v>3.1</v>
      </c>
      <c r="AC529" s="235">
        <v>7.2</v>
      </c>
      <c r="AD529" s="236">
        <v>6.4</v>
      </c>
      <c r="AE529" s="236">
        <v>7.45</v>
      </c>
      <c r="AF529" s="237">
        <v>25</v>
      </c>
      <c r="AG529" s="238">
        <v>72790</v>
      </c>
      <c r="AH529" s="239">
        <v>0.1</v>
      </c>
      <c r="AI529" s="240">
        <v>1.32</v>
      </c>
      <c r="AJ529" s="241">
        <v>1.50081856302875</v>
      </c>
      <c r="AK529" s="242">
        <v>1.093998741417735</v>
      </c>
      <c r="AL529" s="243">
        <v>12.98701298701299</v>
      </c>
      <c r="AM529" s="243">
        <v>9.645742373189425</v>
      </c>
      <c r="AN529" s="243">
        <v>9.605238803383997</v>
      </c>
      <c r="AO529" s="244">
        <v>8.779935880855195</v>
      </c>
      <c r="AP529" s="241">
        <v>3.48</v>
      </c>
      <c r="AQ529" s="241">
        <v>3.08</v>
      </c>
      <c r="AR529" s="241">
        <v>2.9</v>
      </c>
      <c r="AS529" s="241">
        <v>2.64</v>
      </c>
      <c r="AT529" s="245"/>
      <c r="AU529" s="241">
        <v>2.4</v>
      </c>
      <c r="AV529" s="241">
        <v>2.2</v>
      </c>
      <c r="AW529" s="245"/>
      <c r="AX529" s="246">
        <v>2</v>
      </c>
      <c r="AY529" s="247">
        <v>1.89</v>
      </c>
      <c r="AZ529" s="248">
        <v>1.78</v>
      </c>
      <c r="BA529" s="248">
        <v>1.64</v>
      </c>
      <c r="BB529" s="248">
        <v>1.5</v>
      </c>
      <c r="BC529" s="248">
        <v>1.42</v>
      </c>
      <c r="BD529" s="248">
        <v>1.3</v>
      </c>
      <c r="BE529" s="248">
        <v>1.2</v>
      </c>
      <c r="BF529" s="248">
        <v>1.16</v>
      </c>
      <c r="BG529" s="248">
        <v>1.12</v>
      </c>
      <c r="BH529" s="248">
        <v>1.08</v>
      </c>
      <c r="BI529" s="249">
        <v>1.04</v>
      </c>
      <c r="BJ529" s="246">
        <v>33.83</v>
      </c>
      <c r="BK529" s="250">
        <v>12.98701298701299</v>
      </c>
      <c r="BL529" s="250">
        <v>6.20689655172415</v>
      </c>
      <c r="BM529" s="250">
        <v>9.848484848484841</v>
      </c>
      <c r="BN529" s="250">
        <v>10</v>
      </c>
      <c r="BO529" s="250">
        <v>9.090909090909083</v>
      </c>
      <c r="BP529" s="250">
        <v>10</v>
      </c>
      <c r="BQ529" s="251">
        <v>5.820105820105836</v>
      </c>
      <c r="BR529" s="252">
        <v>6.17977528089888</v>
      </c>
      <c r="BS529" s="252">
        <v>8.536585365853666</v>
      </c>
      <c r="BT529" s="252">
        <v>9.333333333333327</v>
      </c>
      <c r="BU529" s="252">
        <v>5.633802816901423</v>
      </c>
      <c r="BV529" s="252">
        <v>9.230769230769219</v>
      </c>
      <c r="BW529" s="252">
        <v>8.333333333333348</v>
      </c>
      <c r="BX529" s="252">
        <v>3.448275862068972</v>
      </c>
      <c r="BY529" s="252">
        <v>3.571428571428559</v>
      </c>
      <c r="BZ529" s="252">
        <v>3.703703703703698</v>
      </c>
      <c r="CA529" s="253">
        <v>3.846153846153855</v>
      </c>
      <c r="CB529" s="250">
        <v>7.398268861334225</v>
      </c>
      <c r="CC529" s="250">
        <v>2.743289351154369</v>
      </c>
      <c r="CD529" t="s" s="116">
        <v>161</v>
      </c>
      <c r="CE529" s="254">
        <v>-5.303616466666037</v>
      </c>
      <c r="CF529" s="254">
        <v>12.13957813400888</v>
      </c>
      <c r="CG529" s="250">
        <v>75.48457608649052</v>
      </c>
      <c r="CH529" s="255">
        <v>3.58788</v>
      </c>
      <c r="CI529" s="256">
        <v>3.84620736</v>
      </c>
      <c r="CJ529" s="257">
        <v>4.132749808320</v>
      </c>
      <c r="CK529" s="257">
        <v>4.44063966903984</v>
      </c>
      <c r="CL529" s="258">
        <v>4.771467324383307</v>
      </c>
      <c r="CM529" s="256">
        <v>20.77894416174315</v>
      </c>
      <c r="CN529" s="253">
        <v>13.39971894095773</v>
      </c>
      <c r="CO529" s="259">
        <v>0.31</v>
      </c>
      <c r="CP529" s="260">
        <v>40.4</v>
      </c>
      <c r="CQ529" s="261">
        <v>-1.1</v>
      </c>
      <c r="CR529" s="260">
        <v>3.4</v>
      </c>
      <c r="CS529" s="261">
        <v>11.8</v>
      </c>
    </row>
    <row r="530" ht="11.25" customHeight="1">
      <c r="A530" t="s" s="227">
        <v>1773</v>
      </c>
      <c r="B530" t="s" s="116">
        <v>1774</v>
      </c>
      <c r="C530" t="s" s="227">
        <v>829</v>
      </c>
      <c r="D530" s="218">
        <v>5</v>
      </c>
      <c r="E530" s="85">
        <v>776</v>
      </c>
      <c r="F530" t="s" s="220">
        <v>129</v>
      </c>
      <c r="G530" t="s" s="221">
        <v>129</v>
      </c>
      <c r="H530" s="493">
        <v>37.07</v>
      </c>
      <c r="I530" s="223">
        <v>3.668734826004856</v>
      </c>
      <c r="J530" s="224">
        <v>0.31</v>
      </c>
      <c r="K530" s="224">
        <v>0.34</v>
      </c>
      <c r="L530" s="223">
        <v>9.677419354838722</v>
      </c>
      <c r="M530" s="226">
        <v>42886</v>
      </c>
      <c r="N530" s="226">
        <v>42888</v>
      </c>
      <c r="O530" s="226">
        <v>42902</v>
      </c>
      <c r="P530" t="s" s="227">
        <v>720</v>
      </c>
      <c r="Q530" t="s" s="227">
        <v>972</v>
      </c>
      <c r="R530" s="225">
        <v>1.36</v>
      </c>
      <c r="S530" s="228">
        <v>96.45390070921988</v>
      </c>
      <c r="T530" s="229">
        <v>90.32302183360245</v>
      </c>
      <c r="U530" s="223">
        <v>26.29078014184397</v>
      </c>
      <c r="V530" s="230">
        <v>12</v>
      </c>
      <c r="W530" s="222">
        <v>1.41</v>
      </c>
      <c r="X530" s="222">
        <v>3.69</v>
      </c>
      <c r="Y530" s="231">
        <v>2.08</v>
      </c>
      <c r="Z530" s="232">
        <v>3.1</v>
      </c>
      <c r="AA530" s="233">
        <v>12.2</v>
      </c>
      <c r="AB530" s="234">
        <v>-9.800000000000001</v>
      </c>
      <c r="AC530" s="235">
        <v>6.87</v>
      </c>
      <c r="AD530" s="236">
        <v>53.6</v>
      </c>
      <c r="AE530" s="236">
        <v>7.1</v>
      </c>
      <c r="AF530" s="237">
        <v>15</v>
      </c>
      <c r="AG530" s="238">
        <v>13443</v>
      </c>
      <c r="AH530" s="239">
        <v>0.2</v>
      </c>
      <c r="AI530" s="240">
        <v>1.98</v>
      </c>
      <c r="AJ530" t="s" s="265">
        <v>143</v>
      </c>
      <c r="AK530" t="s" s="265">
        <v>143</v>
      </c>
      <c r="AL530" s="243">
        <v>11.00917431192658</v>
      </c>
      <c r="AM530" s="243">
        <v>18.89154149547178</v>
      </c>
      <c r="AN530" t="s" s="265">
        <v>143</v>
      </c>
      <c r="AO530" t="s" s="265">
        <v>143</v>
      </c>
      <c r="AP530" s="241">
        <v>1.21</v>
      </c>
      <c r="AQ530" s="241">
        <v>1.09</v>
      </c>
      <c r="AR530" s="241">
        <v>0.95</v>
      </c>
      <c r="AS530" s="241">
        <v>0.72</v>
      </c>
      <c r="AT530" s="245"/>
      <c r="AU530" s="321">
        <v>0</v>
      </c>
      <c r="AV530" s="321">
        <v>0</v>
      </c>
      <c r="AW530" s="245"/>
      <c r="AX530" s="583">
        <v>0</v>
      </c>
      <c r="AY530" s="394">
        <v>0</v>
      </c>
      <c r="AZ530" s="317">
        <v>0</v>
      </c>
      <c r="BA530" s="317">
        <v>0</v>
      </c>
      <c r="BB530" s="317">
        <v>0</v>
      </c>
      <c r="BC530" s="317">
        <v>0</v>
      </c>
      <c r="BD530" s="317">
        <v>0</v>
      </c>
      <c r="BE530" s="317">
        <v>0</v>
      </c>
      <c r="BF530" s="317">
        <v>0</v>
      </c>
      <c r="BG530" s="317">
        <v>0</v>
      </c>
      <c r="BH530" s="317">
        <v>0</v>
      </c>
      <c r="BI530" s="401">
        <v>0</v>
      </c>
      <c r="BJ530" s="246">
        <v>3.97</v>
      </c>
      <c r="BK530" s="250">
        <v>11.00917431192658</v>
      </c>
      <c r="BL530" s="250">
        <v>14.73684210526318</v>
      </c>
      <c r="BM530" s="250">
        <v>31.94444444444444</v>
      </c>
      <c r="BN530" s="250">
        <v>0</v>
      </c>
      <c r="BO530" s="250">
        <v>0</v>
      </c>
      <c r="BP530" s="250">
        <v>0</v>
      </c>
      <c r="BQ530" s="251">
        <v>0</v>
      </c>
      <c r="BR530" s="252">
        <v>0</v>
      </c>
      <c r="BS530" s="252">
        <v>0</v>
      </c>
      <c r="BT530" s="252">
        <v>0</v>
      </c>
      <c r="BU530" s="252">
        <v>0</v>
      </c>
      <c r="BV530" s="252">
        <v>0</v>
      </c>
      <c r="BW530" s="252">
        <v>0</v>
      </c>
      <c r="BX530" s="252">
        <v>0</v>
      </c>
      <c r="BY530" s="252">
        <v>0</v>
      </c>
      <c r="BZ530" s="252">
        <v>0</v>
      </c>
      <c r="CA530" s="253">
        <v>0</v>
      </c>
      <c r="CB530" s="250">
        <v>3.3935565212726</v>
      </c>
      <c r="CC530" s="250">
        <v>8.271311601866168</v>
      </c>
      <c r="CD530" t="s" s="116">
        <v>178</v>
      </c>
      <c r="CE530" t="s" s="402">
        <v>143</v>
      </c>
      <c r="CF530" t="s" s="402">
        <v>143</v>
      </c>
      <c r="CG530" s="250">
        <v>43.61601985294927</v>
      </c>
      <c r="CH530" s="255">
        <v>1.2221</v>
      </c>
      <c r="CI530" s="256">
        <v>1.30605827</v>
      </c>
      <c r="CJ530" s="257">
        <v>1.398788407170</v>
      </c>
      <c r="CK530" s="257">
        <v>1.49810238407907</v>
      </c>
      <c r="CL530" s="258">
        <v>1.604467653348684</v>
      </c>
      <c r="CM530" s="256">
        <v>7.029516714597753</v>
      </c>
      <c r="CN530" s="253">
        <v>18.96281822119707</v>
      </c>
      <c r="CO530" s="259">
        <v>0.97</v>
      </c>
      <c r="CP530" s="260">
        <v>0.3</v>
      </c>
      <c r="CQ530" s="261">
        <v>-19.8</v>
      </c>
      <c r="CR530" s="260">
        <v>-7.3</v>
      </c>
      <c r="CS530" s="261">
        <v>-8.9</v>
      </c>
    </row>
    <row r="531" ht="11.25" customHeight="1">
      <c r="A531" t="s" s="227">
        <v>853</v>
      </c>
      <c r="B531" t="s" s="116">
        <v>854</v>
      </c>
      <c r="C531" t="s" s="116">
        <v>461</v>
      </c>
      <c r="D531" s="218">
        <v>15</v>
      </c>
      <c r="E531" s="219">
        <v>202</v>
      </c>
      <c r="F531" t="s" s="220">
        <v>141</v>
      </c>
      <c r="G531" t="s" s="221">
        <v>141</v>
      </c>
      <c r="H531" s="493">
        <v>54.99</v>
      </c>
      <c r="I531" s="223">
        <v>1.309328968903437</v>
      </c>
      <c r="J531" s="224">
        <v>0.16</v>
      </c>
      <c r="K531" s="224">
        <v>0.18</v>
      </c>
      <c r="L531" s="223">
        <v>12.5</v>
      </c>
      <c r="M531" s="323">
        <v>42705</v>
      </c>
      <c r="N531" s="323">
        <v>42709</v>
      </c>
      <c r="O531" s="323">
        <v>42738</v>
      </c>
      <c r="P531" t="s" s="227">
        <v>201</v>
      </c>
      <c r="Q531" s="316"/>
      <c r="R531" s="225">
        <v>0.72</v>
      </c>
      <c r="S531" s="228">
        <v>30.76923076923077</v>
      </c>
      <c r="T531" s="229">
        <v>180.0674521928205</v>
      </c>
      <c r="U531" s="223">
        <v>23.5</v>
      </c>
      <c r="V531" s="230">
        <v>5</v>
      </c>
      <c r="W531" s="222">
        <v>2.34</v>
      </c>
      <c r="X531" s="222">
        <v>2.76</v>
      </c>
      <c r="Y531" s="231">
        <v>2.65</v>
      </c>
      <c r="Z531" s="232">
        <v>7.51</v>
      </c>
      <c r="AA531" s="233">
        <v>31.9</v>
      </c>
      <c r="AB531" s="234">
        <v>16.1</v>
      </c>
      <c r="AC531" s="235">
        <v>14.3</v>
      </c>
      <c r="AD531" s="236">
        <v>15.8</v>
      </c>
      <c r="AE531" s="236">
        <v>8.51</v>
      </c>
      <c r="AF531" s="237">
        <v>26</v>
      </c>
      <c r="AG531" s="238">
        <v>91080</v>
      </c>
      <c r="AH531" s="239">
        <v>1.9</v>
      </c>
      <c r="AI531" s="240">
        <v>0.32</v>
      </c>
      <c r="AJ531" s="241">
        <v>0.9874398537370093</v>
      </c>
      <c r="AK531" s="242">
        <v>1.061916698924496</v>
      </c>
      <c r="AL531" s="243">
        <v>14.28571428571428</v>
      </c>
      <c r="AM531" s="243">
        <v>15.07391653295762</v>
      </c>
      <c r="AN531" s="243">
        <v>15.60154968904475</v>
      </c>
      <c r="AO531" s="244">
        <v>14.69187715462608</v>
      </c>
      <c r="AP531" s="241">
        <v>0.64</v>
      </c>
      <c r="AQ531" s="241">
        <v>0.5600000000000001</v>
      </c>
      <c r="AR531" s="241">
        <v>0.48</v>
      </c>
      <c r="AS531" s="241">
        <v>0.42</v>
      </c>
      <c r="AT531" s="245"/>
      <c r="AU531" s="241">
        <v>0.375</v>
      </c>
      <c r="AV531" s="241">
        <v>0.31</v>
      </c>
      <c r="AW531" s="245"/>
      <c r="AX531" s="246">
        <v>0.28</v>
      </c>
      <c r="AY531" s="247">
        <v>0.255</v>
      </c>
      <c r="AZ531" s="248">
        <v>0.235</v>
      </c>
      <c r="BA531" s="248">
        <v>0.19625</v>
      </c>
      <c r="BB531" s="248">
        <v>0.1625</v>
      </c>
      <c r="BC531" s="248">
        <v>0.1325</v>
      </c>
      <c r="BD531" s="248">
        <v>0.10625</v>
      </c>
      <c r="BE531" s="248">
        <v>0.0775</v>
      </c>
      <c r="BF531" s="248">
        <v>0.0625</v>
      </c>
      <c r="BG531" s="317">
        <v>0.06</v>
      </c>
      <c r="BH531" s="317">
        <v>0.06</v>
      </c>
      <c r="BI531" s="401">
        <v>0.06</v>
      </c>
      <c r="BJ531" s="246">
        <v>4.4725</v>
      </c>
      <c r="BK531" s="250">
        <v>14.28571428571428</v>
      </c>
      <c r="BL531" s="250">
        <v>16.66666666666667</v>
      </c>
      <c r="BM531" s="250">
        <v>14.28571428571428</v>
      </c>
      <c r="BN531" s="250">
        <v>12</v>
      </c>
      <c r="BO531" s="250">
        <v>20.96774193548388</v>
      </c>
      <c r="BP531" s="250">
        <v>10.7142857142857</v>
      </c>
      <c r="BQ531" s="251">
        <v>9.803921568627461</v>
      </c>
      <c r="BR531" s="252">
        <v>8.510638297872353</v>
      </c>
      <c r="BS531" s="252">
        <v>19.7452229299363</v>
      </c>
      <c r="BT531" s="252">
        <v>20.76923076923076</v>
      </c>
      <c r="BU531" s="252">
        <v>22.64150943396226</v>
      </c>
      <c r="BV531" s="252">
        <v>24.70588235294118</v>
      </c>
      <c r="BW531" s="252">
        <v>37.09677419354838</v>
      </c>
      <c r="BX531" s="252">
        <v>24</v>
      </c>
      <c r="BY531" s="252">
        <v>4.166666666666674</v>
      </c>
      <c r="BZ531" s="252">
        <v>0</v>
      </c>
      <c r="CA531" s="253">
        <v>0</v>
      </c>
      <c r="CB531" s="250">
        <v>15.31529230003825</v>
      </c>
      <c r="CC531" s="250">
        <v>9.32809510199656</v>
      </c>
      <c r="CD531" t="s" s="116">
        <v>302</v>
      </c>
      <c r="CE531" s="254">
        <v>-6.589121342051818</v>
      </c>
      <c r="CF531" s="254">
        <v>16.91087865794819</v>
      </c>
      <c r="CG531" s="250">
        <v>79.49807692307692</v>
      </c>
      <c r="CH531" s="255">
        <v>0.7040000000000001</v>
      </c>
      <c r="CI531" s="256">
        <v>0.7744000000000001</v>
      </c>
      <c r="CJ531" s="257">
        <v>0.8403014400000001</v>
      </c>
      <c r="CK531" s="257">
        <v>0.9118110925440001</v>
      </c>
      <c r="CL531" s="258">
        <v>0.9894062165194945</v>
      </c>
      <c r="CM531" s="256">
        <v>4.219918749063495</v>
      </c>
      <c r="CN531" s="253">
        <v>7.673974811899425</v>
      </c>
      <c r="CO531" s="259">
        <v>0.6</v>
      </c>
      <c r="CP531" s="260">
        <v>12.2</v>
      </c>
      <c r="CQ531" s="261">
        <v>-9.199999999999999</v>
      </c>
      <c r="CR531" s="260">
        <v>3.7</v>
      </c>
      <c r="CS531" s="261">
        <v>0.1</v>
      </c>
    </row>
    <row r="532" ht="11.25" customHeight="1">
      <c r="A532" t="s" s="273">
        <v>1775</v>
      </c>
      <c r="B532" t="s" s="146">
        <v>1776</v>
      </c>
      <c r="C532" t="s" s="273">
        <v>357</v>
      </c>
      <c r="D532" s="267">
        <v>6</v>
      </c>
      <c r="E532" s="85">
        <v>617</v>
      </c>
      <c r="F532" t="s" s="151">
        <v>55</v>
      </c>
      <c r="G532" t="s" s="152">
        <v>55</v>
      </c>
      <c r="H532" s="496">
        <v>26.37</v>
      </c>
      <c r="I532" s="269">
        <v>2.654531664770572</v>
      </c>
      <c r="J532" s="270">
        <v>0.165</v>
      </c>
      <c r="K532" s="270">
        <v>0.175</v>
      </c>
      <c r="L532" s="269">
        <v>6.060606060606055</v>
      </c>
      <c r="M532" s="272">
        <v>42774</v>
      </c>
      <c r="N532" s="272">
        <v>42776</v>
      </c>
      <c r="O532" s="272">
        <v>42783</v>
      </c>
      <c r="P532" t="s" s="273">
        <v>209</v>
      </c>
      <c r="Q532" s="619"/>
      <c r="R532" s="271">
        <v>0.7</v>
      </c>
      <c r="S532" s="275">
        <v>81.3953488372093</v>
      </c>
      <c r="T532" s="276">
        <v>68.36284183758575</v>
      </c>
      <c r="U532" s="269">
        <v>30.66279069767442</v>
      </c>
      <c r="V532" s="277">
        <v>12</v>
      </c>
      <c r="W532" s="268">
        <v>0.86</v>
      </c>
      <c r="X532" s="268">
        <v>4.17</v>
      </c>
      <c r="Y532" s="278">
        <v>1.81</v>
      </c>
      <c r="Z532" s="279">
        <v>2.08</v>
      </c>
      <c r="AA532" s="280">
        <v>7</v>
      </c>
      <c r="AB532" s="281">
        <v>76</v>
      </c>
      <c r="AC532" s="282">
        <v>6.31</v>
      </c>
      <c r="AD532" s="283">
        <v>-1.1</v>
      </c>
      <c r="AE532" s="283">
        <v>7.36</v>
      </c>
      <c r="AF532" s="284">
        <v>12</v>
      </c>
      <c r="AG532" s="285">
        <v>8603</v>
      </c>
      <c r="AH532" s="286">
        <v>0.5</v>
      </c>
      <c r="AI532" s="287">
        <v>2</v>
      </c>
      <c r="AJ532" t="s" s="368">
        <v>143</v>
      </c>
      <c r="AK532" s="289">
        <v>2.05878936415457</v>
      </c>
      <c r="AL532" s="290">
        <v>24.4361487011977</v>
      </c>
      <c r="AM532" s="290">
        <v>18.45421595541901</v>
      </c>
      <c r="AN532" s="290">
        <v>12.10349176468277</v>
      </c>
      <c r="AO532" s="291">
        <v>5.87893641545647</v>
      </c>
      <c r="AP532" s="288">
        <v>0.64</v>
      </c>
      <c r="AQ532" s="288">
        <v>0.51432</v>
      </c>
      <c r="AR532" s="288">
        <v>0.40078</v>
      </c>
      <c r="AS532" s="288">
        <v>0.38506</v>
      </c>
      <c r="AT532" s="292"/>
      <c r="AU532" s="288">
        <v>0.36934</v>
      </c>
      <c r="AV532" s="510">
        <v>0.36148</v>
      </c>
      <c r="AW532" s="292"/>
      <c r="AX532" s="510">
        <v>0.36148</v>
      </c>
      <c r="AY532" s="631">
        <v>0.36148</v>
      </c>
      <c r="AZ532" s="683">
        <v>0.36148</v>
      </c>
      <c r="BA532" s="683">
        <v>0.36148</v>
      </c>
      <c r="BB532" s="683">
        <v>0.36148</v>
      </c>
      <c r="BC532" s="683">
        <v>0.36148</v>
      </c>
      <c r="BD532" s="683">
        <v>0.36148</v>
      </c>
      <c r="BE532" s="426">
        <v>0.43222</v>
      </c>
      <c r="BF532" s="426">
        <v>0.4558</v>
      </c>
      <c r="BG532" s="295">
        <v>0.4558</v>
      </c>
      <c r="BH532" s="295">
        <v>0.42436</v>
      </c>
      <c r="BI532" s="296">
        <v>0.4008</v>
      </c>
      <c r="BJ532" s="293">
        <v>7.370320000000002</v>
      </c>
      <c r="BK532" s="297">
        <v>24.4361487011977</v>
      </c>
      <c r="BL532" s="297">
        <v>28.32975697390088</v>
      </c>
      <c r="BM532" s="297">
        <v>4.082480652365872</v>
      </c>
      <c r="BN532" s="297">
        <v>4.256240862078298</v>
      </c>
      <c r="BO532" s="297">
        <v>2.174394157353099</v>
      </c>
      <c r="BP532" s="297">
        <v>0</v>
      </c>
      <c r="BQ532" s="298">
        <v>0</v>
      </c>
      <c r="BR532" s="299">
        <v>0</v>
      </c>
      <c r="BS532" s="299">
        <v>0</v>
      </c>
      <c r="BT532" s="299">
        <v>0</v>
      </c>
      <c r="BU532" s="299">
        <v>0</v>
      </c>
      <c r="BV532" s="299">
        <v>0</v>
      </c>
      <c r="BW532" s="299">
        <v>0</v>
      </c>
      <c r="BX532" s="299">
        <v>0</v>
      </c>
      <c r="BY532" s="299">
        <v>0</v>
      </c>
      <c r="BZ532" s="299">
        <v>7.408803845791301</v>
      </c>
      <c r="CA532" s="300">
        <v>5.878243512974057</v>
      </c>
      <c r="CB532" s="297">
        <v>4.503886394450659</v>
      </c>
      <c r="CC532" s="297">
        <v>8.344811576327853</v>
      </c>
      <c r="CD532" t="s" s="146">
        <v>161</v>
      </c>
      <c r="CE532" s="301">
        <v>-15.90476726822108</v>
      </c>
      <c r="CF532" s="301">
        <v>14.75802342945335</v>
      </c>
      <c r="CG532" s="297">
        <v>61.42090048176822</v>
      </c>
      <c r="CH532" s="302">
        <v>0.7040000000000001</v>
      </c>
      <c r="CI532" s="303">
        <v>0.7484224</v>
      </c>
      <c r="CJ532" s="304">
        <v>0.803506288640</v>
      </c>
      <c r="CK532" s="304">
        <v>0.8626443514839038</v>
      </c>
      <c r="CL532" s="305">
        <v>0.9261349757531191</v>
      </c>
      <c r="CM532" s="303">
        <v>4.044708015877023</v>
      </c>
      <c r="CN532" s="300">
        <v>15.33829357556702</v>
      </c>
      <c r="CO532" s="306">
        <v>0.32</v>
      </c>
      <c r="CP532" s="307">
        <v>24.6</v>
      </c>
      <c r="CQ532" s="308">
        <v>-3.4</v>
      </c>
      <c r="CR532" s="307">
        <v>-0.3</v>
      </c>
      <c r="CS532" s="308">
        <v>5.5</v>
      </c>
    </row>
    <row r="533" ht="11.25" customHeight="1">
      <c r="A533" t="s" s="110">
        <v>373</v>
      </c>
      <c r="B533" t="s" s="110">
        <v>374</v>
      </c>
      <c r="C533" t="s" s="110">
        <v>259</v>
      </c>
      <c r="D533" s="174">
        <v>54</v>
      </c>
      <c r="E533" s="219">
        <v>16</v>
      </c>
      <c r="F533" t="s" s="118">
        <v>55</v>
      </c>
      <c r="G533" t="s" s="113">
        <v>55</v>
      </c>
      <c r="H533" s="176">
        <v>126.69</v>
      </c>
      <c r="I533" s="177">
        <v>0.947193937958797</v>
      </c>
      <c r="J533" s="311">
        <v>0.27</v>
      </c>
      <c r="K533" s="311">
        <v>0.3</v>
      </c>
      <c r="L533" s="180">
        <v>11.11111111111109</v>
      </c>
      <c r="M533" s="179">
        <v>42965</v>
      </c>
      <c r="N533" s="179">
        <v>42969</v>
      </c>
      <c r="O533" s="179">
        <v>42983</v>
      </c>
      <c r="P533" t="s" s="173">
        <v>375</v>
      </c>
      <c r="Q533" s="397"/>
      <c r="R533" s="180">
        <v>1.2</v>
      </c>
      <c r="S533" s="181">
        <v>24</v>
      </c>
      <c r="T533" s="182">
        <v>175.2976086589445</v>
      </c>
      <c r="U533" s="177">
        <v>25.338</v>
      </c>
      <c r="V533" s="183">
        <v>10</v>
      </c>
      <c r="W533" s="176">
        <v>5</v>
      </c>
      <c r="X533" s="176">
        <v>2.04</v>
      </c>
      <c r="Y533" s="184">
        <v>3.68</v>
      </c>
      <c r="Z533" s="185">
        <v>6.73</v>
      </c>
      <c r="AA533" t="s" s="513">
        <v>143</v>
      </c>
      <c r="AB533" s="187">
        <v>36.9</v>
      </c>
      <c r="AC533" s="188">
        <v>9.539999999999999</v>
      </c>
      <c r="AD533" s="189">
        <v>7.8</v>
      </c>
      <c r="AE533" s="189">
        <v>12.45</v>
      </c>
      <c r="AF533" s="190">
        <v>10</v>
      </c>
      <c r="AG533" s="191">
        <v>7366</v>
      </c>
      <c r="AH533" s="192">
        <v>0.2</v>
      </c>
      <c r="AI533" s="193">
        <v>1.57</v>
      </c>
      <c r="AJ533" s="194">
        <v>2.347716864988136</v>
      </c>
      <c r="AK533" s="195">
        <v>1.554806501225186</v>
      </c>
      <c r="AL533" s="196">
        <v>13.33333333333333</v>
      </c>
      <c r="AM533" s="196">
        <v>17.42300962858938</v>
      </c>
      <c r="AN533" s="196">
        <v>18.31219154690746</v>
      </c>
      <c r="AO533" s="197">
        <v>11.77779455673582</v>
      </c>
      <c r="AP533" s="194">
        <v>1.02</v>
      </c>
      <c r="AQ533" s="194">
        <v>0.9</v>
      </c>
      <c r="AR533" s="194">
        <v>0.76</v>
      </c>
      <c r="AS533" s="194">
        <v>0.63</v>
      </c>
      <c r="AT533" s="199"/>
      <c r="AU533" s="194">
        <v>0.525</v>
      </c>
      <c r="AV533" s="194">
        <v>0.44</v>
      </c>
      <c r="AW533" s="199"/>
      <c r="AX533" s="200">
        <v>0.39</v>
      </c>
      <c r="AY533" s="201">
        <v>0.36875</v>
      </c>
      <c r="AZ533" s="202">
        <v>0.365</v>
      </c>
      <c r="BA533" s="202">
        <v>0.35</v>
      </c>
      <c r="BB533" s="202">
        <v>0.335</v>
      </c>
      <c r="BC533" s="202">
        <v>0.3225</v>
      </c>
      <c r="BD533" s="202">
        <v>0.3125</v>
      </c>
      <c r="BE533" s="202">
        <v>0.3025</v>
      </c>
      <c r="BF533" s="202">
        <v>0.285</v>
      </c>
      <c r="BG533" s="202">
        <v>0.28</v>
      </c>
      <c r="BH533" s="202">
        <v>0.26</v>
      </c>
      <c r="BI533" s="314">
        <v>0.24</v>
      </c>
      <c r="BJ533" s="200">
        <v>8.08625</v>
      </c>
      <c r="BK533" s="205">
        <v>13.33333333333333</v>
      </c>
      <c r="BL533" s="205">
        <v>18.42105263157894</v>
      </c>
      <c r="BM533" s="205">
        <v>20.63492063492063</v>
      </c>
      <c r="BN533" s="205">
        <v>20</v>
      </c>
      <c r="BO533" s="205">
        <v>19.31818181818181</v>
      </c>
      <c r="BP533" s="205">
        <v>12.82051282051282</v>
      </c>
      <c r="BQ533" s="206">
        <v>5.762711864406778</v>
      </c>
      <c r="BR533" s="207">
        <v>1.027397260273988</v>
      </c>
      <c r="BS533" s="207">
        <v>4.285714285714293</v>
      </c>
      <c r="BT533" s="207">
        <v>4.477611940298498</v>
      </c>
      <c r="BU533" s="207">
        <v>3.875968992248069</v>
      </c>
      <c r="BV533" s="207">
        <v>3.2</v>
      </c>
      <c r="BW533" s="207">
        <v>3.305785123966953</v>
      </c>
      <c r="BX533" s="207">
        <v>6.140350877192979</v>
      </c>
      <c r="BY533" s="207">
        <v>1.785714285714257</v>
      </c>
      <c r="BZ533" s="207">
        <v>7.692307692307709</v>
      </c>
      <c r="CA533" s="208">
        <v>8.333333333333348</v>
      </c>
      <c r="CB533" s="205">
        <v>9.083229229057904</v>
      </c>
      <c r="CC533" s="205">
        <v>6.669798155960528</v>
      </c>
      <c r="CD533" t="s" s="110">
        <v>137</v>
      </c>
      <c r="CE533" s="209">
        <v>-6.07861451513374</v>
      </c>
      <c r="CF533" s="209">
        <v>19.25938548486626</v>
      </c>
      <c r="CG533" s="205">
        <v>84.89781461452895</v>
      </c>
      <c r="CH533" s="315">
        <v>1.122</v>
      </c>
      <c r="CI533" s="211">
        <v>1.2290388</v>
      </c>
      <c r="CJ533" s="212">
        <v>1.35194268</v>
      </c>
      <c r="CK533" s="212">
        <v>1.487136948000001</v>
      </c>
      <c r="CL533" s="210">
        <v>1.635850642800001</v>
      </c>
      <c r="CM533" s="211">
        <v>6.825969070800002</v>
      </c>
      <c r="CN533" s="208">
        <v>5.387930437130004</v>
      </c>
      <c r="CO533" s="213">
        <v>1.4</v>
      </c>
      <c r="CP533" s="214">
        <v>31.9</v>
      </c>
      <c r="CQ533" s="215">
        <v>-3.7</v>
      </c>
      <c r="CR533" s="216">
        <v>8</v>
      </c>
      <c r="CS533" s="217">
        <v>5</v>
      </c>
    </row>
    <row r="534" ht="11.25" customHeight="1">
      <c r="A534" t="s" s="116">
        <v>855</v>
      </c>
      <c r="B534" t="s" s="116">
        <v>856</v>
      </c>
      <c r="C534" t="s" s="116">
        <v>128</v>
      </c>
      <c r="D534" s="218">
        <v>23</v>
      </c>
      <c r="E534" s="219">
        <v>139</v>
      </c>
      <c r="F534" t="s" s="220">
        <v>129</v>
      </c>
      <c r="G534" t="s" s="221">
        <v>129</v>
      </c>
      <c r="H534" s="344">
        <v>34.35</v>
      </c>
      <c r="I534" s="223">
        <v>2.794759825327511</v>
      </c>
      <c r="J534" s="318">
        <v>0.22</v>
      </c>
      <c r="K534" s="318">
        <v>0.24</v>
      </c>
      <c r="L534" s="223">
        <v>9.090909090909083</v>
      </c>
      <c r="M534" s="226">
        <v>43045</v>
      </c>
      <c r="N534" s="226">
        <v>43046</v>
      </c>
      <c r="O534" s="226">
        <v>43060</v>
      </c>
      <c r="P534" t="s" s="227">
        <v>857</v>
      </c>
      <c r="Q534" s="395"/>
      <c r="R534" s="225">
        <v>0.96</v>
      </c>
      <c r="S534" s="228">
        <v>31.06796116504855</v>
      </c>
      <c r="T534" s="229">
        <v>-24.62248911121723</v>
      </c>
      <c r="U534" s="223">
        <v>11.11650485436893</v>
      </c>
      <c r="V534" s="230">
        <v>12</v>
      </c>
      <c r="W534" s="344">
        <v>3.09</v>
      </c>
      <c r="X534" t="s" s="348">
        <v>143</v>
      </c>
      <c r="Y534" s="504">
        <v>3.22</v>
      </c>
      <c r="Z534" s="346">
        <v>1.15</v>
      </c>
      <c r="AA534" t="s" s="349">
        <v>143</v>
      </c>
      <c r="AB534" t="s" s="345">
        <v>143</v>
      </c>
      <c r="AC534" t="s" s="349">
        <v>143</v>
      </c>
      <c r="AD534" t="s" s="348">
        <v>143</v>
      </c>
      <c r="AE534" t="s" s="348">
        <v>143</v>
      </c>
      <c r="AF534" s="237">
        <v>0</v>
      </c>
      <c r="AG534" s="350">
        <v>43</v>
      </c>
      <c r="AH534" t="s" s="348">
        <v>143</v>
      </c>
      <c r="AI534" t="s" s="348">
        <v>143</v>
      </c>
      <c r="AJ534" t="s" s="265">
        <v>143</v>
      </c>
      <c r="AK534" s="242">
        <v>1.324247660151739</v>
      </c>
      <c r="AL534" s="243">
        <v>4.938271604938271</v>
      </c>
      <c r="AM534" s="243">
        <v>3.574416865128627</v>
      </c>
      <c r="AN534" s="243">
        <v>3.811618422698393</v>
      </c>
      <c r="AO534" s="244">
        <v>2.878327474078102</v>
      </c>
      <c r="AP534" s="241">
        <v>0.85</v>
      </c>
      <c r="AQ534" s="241">
        <v>0.8100000000000001</v>
      </c>
      <c r="AR534" s="241">
        <v>0.785</v>
      </c>
      <c r="AS534" s="241">
        <v>0.765</v>
      </c>
      <c r="AT534" s="245"/>
      <c r="AU534" s="241">
        <v>0.73</v>
      </c>
      <c r="AV534" s="241">
        <v>0.705</v>
      </c>
      <c r="AW534" s="245"/>
      <c r="AX534" s="246">
        <v>0.6850000000000001</v>
      </c>
      <c r="AY534" s="247">
        <v>0.665</v>
      </c>
      <c r="AZ534" s="317">
        <v>0.66</v>
      </c>
      <c r="BA534" s="248">
        <v>0.645</v>
      </c>
      <c r="BB534" s="317">
        <v>0.64</v>
      </c>
      <c r="BC534" s="248">
        <v>0.61</v>
      </c>
      <c r="BD534" s="248">
        <v>0.57</v>
      </c>
      <c r="BE534" s="248">
        <v>0.53</v>
      </c>
      <c r="BF534" s="248">
        <v>0.49</v>
      </c>
      <c r="BG534" s="248">
        <v>0.45</v>
      </c>
      <c r="BH534" s="248">
        <v>0.41</v>
      </c>
      <c r="BI534" s="249">
        <v>0.34546</v>
      </c>
      <c r="BJ534" s="246">
        <v>11.34546</v>
      </c>
      <c r="BK534" s="250">
        <v>4.938271604938271</v>
      </c>
      <c r="BL534" s="250">
        <v>3.184713375796178</v>
      </c>
      <c r="BM534" s="250">
        <v>2.614379084967333</v>
      </c>
      <c r="BN534" s="250">
        <v>4.794520547945202</v>
      </c>
      <c r="BO534" s="250">
        <v>3.546099290780136</v>
      </c>
      <c r="BP534" s="250">
        <v>2.919708029197077</v>
      </c>
      <c r="BQ534" s="251">
        <v>3.007518796992481</v>
      </c>
      <c r="BR534" s="252">
        <v>0.7575757575757569</v>
      </c>
      <c r="BS534" s="252">
        <v>2.325581395348841</v>
      </c>
      <c r="BT534" s="252">
        <v>0.78125</v>
      </c>
      <c r="BU534" s="252">
        <v>4.918032786885251</v>
      </c>
      <c r="BV534" s="252">
        <v>7.017543859649122</v>
      </c>
      <c r="BW534" s="252">
        <v>7.547169811320731</v>
      </c>
      <c r="BX534" s="252">
        <v>8.163265306122458</v>
      </c>
      <c r="BY534" s="252">
        <v>8.888888888888879</v>
      </c>
      <c r="BZ534" s="252">
        <v>9.756097560975618</v>
      </c>
      <c r="CA534" s="253">
        <v>18.68233659468535</v>
      </c>
      <c r="CB534" s="250">
        <v>5.520173687768746</v>
      </c>
      <c r="CC534" s="250">
        <v>4.223981572613978</v>
      </c>
      <c r="CD534" t="s" s="116">
        <v>132</v>
      </c>
      <c r="CE534" s="254">
        <v>-4.510126606343031</v>
      </c>
      <c r="CF534" s="254">
        <v>6.606378248025903</v>
      </c>
      <c r="CG534" s="250">
        <v>47.22841197081886</v>
      </c>
      <c r="CH534" s="255">
        <v>0.8754999999999999</v>
      </c>
      <c r="CI534" s="256">
        <v>0.9017649999999999</v>
      </c>
      <c r="CJ534" s="257">
        <v>0.92881795</v>
      </c>
      <c r="CK534" s="257">
        <v>0.9566824885</v>
      </c>
      <c r="CL534" s="258">
        <v>0.9853829631550001</v>
      </c>
      <c r="CM534" s="256">
        <v>4.648148401655</v>
      </c>
      <c r="CN534" s="253">
        <v>13.53172751573508</v>
      </c>
      <c r="CO534" t="s" s="348">
        <v>143</v>
      </c>
      <c r="CP534" t="s" s="345">
        <v>143</v>
      </c>
      <c r="CQ534" s="553">
        <v>-3.9</v>
      </c>
      <c r="CR534" s="351">
        <v>1.4</v>
      </c>
      <c r="CS534" s="352">
        <v>2.4</v>
      </c>
    </row>
    <row r="535" ht="11.25" customHeight="1">
      <c r="A535" t="s" s="227">
        <v>1777</v>
      </c>
      <c r="B535" t="s" s="116">
        <v>1778</v>
      </c>
      <c r="C535" t="s" s="227">
        <v>128</v>
      </c>
      <c r="D535" s="218">
        <v>6</v>
      </c>
      <c r="E535" s="85">
        <v>683</v>
      </c>
      <c r="F535" t="s" s="220">
        <v>129</v>
      </c>
      <c r="G535" t="s" s="221">
        <v>129</v>
      </c>
      <c r="H535" s="493">
        <v>93.52</v>
      </c>
      <c r="I535" s="223">
        <v>1.796407185628742</v>
      </c>
      <c r="J535" s="224">
        <v>0.38</v>
      </c>
      <c r="K535" s="224">
        <v>0.42</v>
      </c>
      <c r="L535" s="223">
        <v>10.52631578947367</v>
      </c>
      <c r="M535" s="226">
        <v>42977</v>
      </c>
      <c r="N535" s="226">
        <v>42979</v>
      </c>
      <c r="O535" s="226">
        <v>43009</v>
      </c>
      <c r="P535" t="s" s="227">
        <v>177</v>
      </c>
      <c r="Q535" s="316"/>
      <c r="R535" s="225">
        <v>1.68</v>
      </c>
      <c r="S535" s="228">
        <v>37.08609271523179</v>
      </c>
      <c r="T535" s="229">
        <v>45.26995668050687</v>
      </c>
      <c r="U535" s="223">
        <v>20.64459161147903</v>
      </c>
      <c r="V535" s="230">
        <v>12</v>
      </c>
      <c r="W535" s="222">
        <v>4.53</v>
      </c>
      <c r="X535" s="222">
        <v>1.65</v>
      </c>
      <c r="Y535" s="231">
        <v>3.96</v>
      </c>
      <c r="Z535" s="232">
        <v>2.3</v>
      </c>
      <c r="AA535" s="233">
        <v>11.4</v>
      </c>
      <c r="AB535" s="234">
        <v>8.300000000000001</v>
      </c>
      <c r="AC535" s="235">
        <v>14.47</v>
      </c>
      <c r="AD535" s="236">
        <v>11.9</v>
      </c>
      <c r="AE535" s="236">
        <v>12.53</v>
      </c>
      <c r="AF535" s="237">
        <v>19</v>
      </c>
      <c r="AG535" s="238">
        <v>21551</v>
      </c>
      <c r="AH535" s="239">
        <v>0.4</v>
      </c>
      <c r="AI535" s="360">
        <v>12.71</v>
      </c>
      <c r="AJ535" s="241">
        <v>0.4575829278167942</v>
      </c>
      <c r="AK535" s="242">
        <v>1.152070435128529</v>
      </c>
      <c r="AL535" s="243">
        <v>5.797101449275366</v>
      </c>
      <c r="AM535" s="243">
        <v>6.168987350517696</v>
      </c>
      <c r="AN535" s="243">
        <v>5.445236841019852</v>
      </c>
      <c r="AO535" s="244">
        <v>4.726479106646253</v>
      </c>
      <c r="AP535" s="241">
        <v>1.46</v>
      </c>
      <c r="AQ535" s="241">
        <v>1.38</v>
      </c>
      <c r="AR535" s="241">
        <v>1.28</v>
      </c>
      <c r="AS535" s="241">
        <v>1.22</v>
      </c>
      <c r="AT535" s="245"/>
      <c r="AU535" s="241">
        <v>1.16</v>
      </c>
      <c r="AV535" s="321">
        <v>1.12</v>
      </c>
      <c r="AW535" s="245"/>
      <c r="AX535" s="583">
        <v>1.12</v>
      </c>
      <c r="AY535" s="394">
        <v>1.12</v>
      </c>
      <c r="AZ535" s="248">
        <v>1.12</v>
      </c>
      <c r="BA535" s="248">
        <v>1</v>
      </c>
      <c r="BB535" s="248">
        <v>0.92</v>
      </c>
      <c r="BC535" s="248">
        <v>0.84</v>
      </c>
      <c r="BD535" s="248">
        <v>0.78</v>
      </c>
      <c r="BE535" s="317">
        <v>0.68</v>
      </c>
      <c r="BF535" s="248">
        <v>0.68</v>
      </c>
      <c r="BG535" s="248">
        <v>0.62</v>
      </c>
      <c r="BH535" s="248">
        <v>0.54</v>
      </c>
      <c r="BI535" s="249">
        <v>0.45</v>
      </c>
      <c r="BJ535" s="246">
        <v>17.49</v>
      </c>
      <c r="BK535" s="250">
        <v>5.797101449275366</v>
      </c>
      <c r="BL535" s="250">
        <v>7.8125</v>
      </c>
      <c r="BM535" s="250">
        <v>4.918032786885251</v>
      </c>
      <c r="BN535" s="250">
        <v>5.172413793103448</v>
      </c>
      <c r="BO535" s="250">
        <v>3.571428571428559</v>
      </c>
      <c r="BP535" s="250">
        <v>0</v>
      </c>
      <c r="BQ535" s="251">
        <v>0</v>
      </c>
      <c r="BR535" s="252">
        <v>0</v>
      </c>
      <c r="BS535" s="252">
        <v>12</v>
      </c>
      <c r="BT535" s="252">
        <v>8.695652173913038</v>
      </c>
      <c r="BU535" s="252">
        <v>9.523809523809534</v>
      </c>
      <c r="BV535" s="252">
        <v>7.692307692307687</v>
      </c>
      <c r="BW535" s="252">
        <v>14.70588235294117</v>
      </c>
      <c r="BX535" s="252">
        <v>0</v>
      </c>
      <c r="BY535" s="252">
        <v>9.677419354838722</v>
      </c>
      <c r="BZ535" s="252">
        <v>14.81481481481481</v>
      </c>
      <c r="CA535" s="253">
        <v>20</v>
      </c>
      <c r="CB535" s="250">
        <v>7.316550736077506</v>
      </c>
      <c r="CC535" s="250">
        <v>5.673354005123501</v>
      </c>
      <c r="CD535" t="s" s="116">
        <v>132</v>
      </c>
      <c r="CE535" s="254">
        <v>-13.40294758483043</v>
      </c>
      <c r="CF535" s="254">
        <v>7.241644026648594</v>
      </c>
      <c r="CG535" s="250">
        <v>62.86410930909724</v>
      </c>
      <c r="CH535" s="255">
        <v>1.58118</v>
      </c>
      <c r="CI535" s="256">
        <v>1.739298</v>
      </c>
      <c r="CJ535" s="257">
        <v>1.9132278</v>
      </c>
      <c r="CK535" s="257">
        <v>2.104550580000001</v>
      </c>
      <c r="CL535" s="258">
        <v>2.315005638000001</v>
      </c>
      <c r="CM535" s="256">
        <v>9.653262018000001</v>
      </c>
      <c r="CN535" s="253">
        <v>10.32213646065013</v>
      </c>
      <c r="CO535" s="259">
        <v>0.96</v>
      </c>
      <c r="CP535" s="260">
        <v>30.6</v>
      </c>
      <c r="CQ535" s="261">
        <v>-5.8</v>
      </c>
      <c r="CR535" s="260">
        <v>2.7</v>
      </c>
      <c r="CS535" s="261">
        <v>4.5</v>
      </c>
    </row>
    <row r="536" ht="11.25" customHeight="1">
      <c r="A536" t="s" s="227">
        <v>1779</v>
      </c>
      <c r="B536" t="s" s="116">
        <v>1780</v>
      </c>
      <c r="C536" t="s" s="227">
        <v>128</v>
      </c>
      <c r="D536" s="218">
        <v>5</v>
      </c>
      <c r="E536" s="85">
        <v>804</v>
      </c>
      <c r="F536" t="s" s="220">
        <v>129</v>
      </c>
      <c r="G536" t="s" s="221">
        <v>129</v>
      </c>
      <c r="H536" s="493">
        <v>17.06</v>
      </c>
      <c r="I536" s="223">
        <v>2.344665885111372</v>
      </c>
      <c r="J536" s="224">
        <v>0.08</v>
      </c>
      <c r="K536" s="224">
        <v>0.1</v>
      </c>
      <c r="L536" s="223">
        <v>25</v>
      </c>
      <c r="M536" s="226">
        <v>43046</v>
      </c>
      <c r="N536" s="226">
        <v>43047</v>
      </c>
      <c r="O536" s="226">
        <v>43061</v>
      </c>
      <c r="P536" t="s" s="227">
        <v>589</v>
      </c>
      <c r="Q536" s="316"/>
      <c r="R536" s="225">
        <v>0.4</v>
      </c>
      <c r="S536" s="228">
        <v>54.05405405405406</v>
      </c>
      <c r="T536" s="229">
        <v>11.34611783963533</v>
      </c>
      <c r="U536" s="223">
        <v>23.05405405405405</v>
      </c>
      <c r="V536" s="230">
        <v>12</v>
      </c>
      <c r="W536" s="222">
        <v>0.74</v>
      </c>
      <c r="X536" s="222">
        <v>2.3</v>
      </c>
      <c r="Y536" s="231">
        <v>6.36</v>
      </c>
      <c r="Z536" s="232">
        <v>1.21</v>
      </c>
      <c r="AA536" s="233">
        <v>5.2</v>
      </c>
      <c r="AB536" s="234">
        <v>27.2</v>
      </c>
      <c r="AC536" s="235">
        <v>-5.85</v>
      </c>
      <c r="AD536" s="236">
        <v>22.1</v>
      </c>
      <c r="AE536" s="236">
        <v>10</v>
      </c>
      <c r="AF536" s="237">
        <v>5</v>
      </c>
      <c r="AG536" s="238">
        <v>830</v>
      </c>
      <c r="AH536" s="239">
        <v>2.4</v>
      </c>
      <c r="AI536" s="240">
        <v>0.78</v>
      </c>
      <c r="AJ536" s="241">
        <v>0.6144998124767145</v>
      </c>
      <c r="AK536" t="s" s="265">
        <v>143</v>
      </c>
      <c r="AL536" s="243">
        <v>10.7142857142857</v>
      </c>
      <c r="AM536" s="243">
        <v>8.905584618126227</v>
      </c>
      <c r="AN536" s="243">
        <v>13.58044585573539</v>
      </c>
      <c r="AO536" t="s" s="265">
        <v>143</v>
      </c>
      <c r="AP536" s="241">
        <v>0.31</v>
      </c>
      <c r="AQ536" s="321">
        <v>0.28</v>
      </c>
      <c r="AR536" s="241">
        <v>0.26</v>
      </c>
      <c r="AS536" s="241">
        <v>0.24</v>
      </c>
      <c r="AT536" s="245"/>
      <c r="AU536" s="321">
        <v>0.0856</v>
      </c>
      <c r="AV536" s="241">
        <v>0.164</v>
      </c>
      <c r="AW536" s="245"/>
      <c r="AX536" s="246">
        <v>0.1353</v>
      </c>
      <c r="AY536" s="247">
        <v>0.114</v>
      </c>
      <c r="AZ536" s="248">
        <v>0.0285</v>
      </c>
      <c r="BA536" s="317">
        <v>0</v>
      </c>
      <c r="BB536" s="317">
        <v>0</v>
      </c>
      <c r="BC536" s="317">
        <v>0</v>
      </c>
      <c r="BD536" s="317">
        <v>0</v>
      </c>
      <c r="BE536" s="317">
        <v>0</v>
      </c>
      <c r="BF536" s="317">
        <v>0</v>
      </c>
      <c r="BG536" s="317">
        <v>0</v>
      </c>
      <c r="BH536" s="317">
        <v>0</v>
      </c>
      <c r="BI536" s="401">
        <v>0</v>
      </c>
      <c r="BJ536" s="246">
        <v>1.6174</v>
      </c>
      <c r="BK536" s="250">
        <v>10.7142857142857</v>
      </c>
      <c r="BL536" s="250">
        <v>7.692307692307709</v>
      </c>
      <c r="BM536" s="250">
        <v>8.333333333333348</v>
      </c>
      <c r="BN536" s="250">
        <v>180.3738317757009</v>
      </c>
      <c r="BO536" s="250">
        <v>0</v>
      </c>
      <c r="BP536" s="250">
        <v>21.21212121212119</v>
      </c>
      <c r="BQ536" s="251">
        <v>18.68421052631579</v>
      </c>
      <c r="BR536" s="252">
        <v>300</v>
      </c>
      <c r="BS536" s="252">
        <v>0</v>
      </c>
      <c r="BT536" s="252">
        <v>0</v>
      </c>
      <c r="BU536" s="252">
        <v>0</v>
      </c>
      <c r="BV536" s="252">
        <v>0</v>
      </c>
      <c r="BW536" s="252">
        <v>0</v>
      </c>
      <c r="BX536" s="252">
        <v>0</v>
      </c>
      <c r="BY536" s="252">
        <v>0</v>
      </c>
      <c r="BZ536" s="252">
        <v>0</v>
      </c>
      <c r="CA536" s="253">
        <v>0</v>
      </c>
      <c r="CB536" s="250">
        <v>32.17706413259204</v>
      </c>
      <c r="CC536" s="250">
        <v>78.95494106056842</v>
      </c>
      <c r="CD536" t="s" s="116">
        <v>132</v>
      </c>
      <c r="CE536" s="254">
        <v>-7.12894231320729</v>
      </c>
      <c r="CF536" s="254">
        <v>15.92511174084676</v>
      </c>
      <c r="CG536" s="250">
        <v>56.1919814982523</v>
      </c>
      <c r="CH536" s="255">
        <v>0.341</v>
      </c>
      <c r="CI536" s="256">
        <v>0.34441</v>
      </c>
      <c r="CJ536" s="257">
        <v>0.3788510000000001</v>
      </c>
      <c r="CK536" s="257">
        <v>0.4167361000000002</v>
      </c>
      <c r="CL536" s="258">
        <v>0.4584097100000002</v>
      </c>
      <c r="CM536" s="256">
        <v>1.93940681</v>
      </c>
      <c r="CN536" s="253">
        <v>11.36815246189918</v>
      </c>
      <c r="CO536" s="259">
        <v>0.33</v>
      </c>
      <c r="CP536" s="260">
        <v>11.1</v>
      </c>
      <c r="CQ536" s="261">
        <v>-17.1</v>
      </c>
      <c r="CR536" s="260">
        <v>2.3</v>
      </c>
      <c r="CS536" s="261">
        <v>-1.6</v>
      </c>
    </row>
    <row r="537" ht="11.25" customHeight="1">
      <c r="A537" t="s" s="273">
        <v>1781</v>
      </c>
      <c r="B537" t="s" s="146">
        <v>1782</v>
      </c>
      <c r="C537" t="s" s="273">
        <v>128</v>
      </c>
      <c r="D537" s="267">
        <v>8</v>
      </c>
      <c r="E537" s="85">
        <v>408</v>
      </c>
      <c r="F537" t="s" s="151">
        <v>129</v>
      </c>
      <c r="G537" t="s" s="152">
        <v>129</v>
      </c>
      <c r="H537" s="496">
        <v>32.5</v>
      </c>
      <c r="I537" s="269">
        <v>2.707692307692308</v>
      </c>
      <c r="J537" s="270">
        <v>0.21</v>
      </c>
      <c r="K537" s="270">
        <v>0.22</v>
      </c>
      <c r="L537" s="269">
        <v>4.761904761904767</v>
      </c>
      <c r="M537" s="272">
        <v>42984</v>
      </c>
      <c r="N537" s="272">
        <v>42985</v>
      </c>
      <c r="O537" s="272">
        <v>42993</v>
      </c>
      <c r="P537" t="s" s="273">
        <v>182</v>
      </c>
      <c r="Q537" t="s" s="146">
        <v>131</v>
      </c>
      <c r="R537" s="271">
        <v>0.88</v>
      </c>
      <c r="S537" s="275">
        <v>43.56435643564357</v>
      </c>
      <c r="T537" s="276">
        <v>-8.532319185062065</v>
      </c>
      <c r="U537" s="269">
        <v>16.08910891089109</v>
      </c>
      <c r="V537" s="277">
        <v>12</v>
      </c>
      <c r="W537" s="268">
        <v>2.02</v>
      </c>
      <c r="X537" t="s" s="367">
        <v>143</v>
      </c>
      <c r="Y537" s="278">
        <v>3.82</v>
      </c>
      <c r="Z537" s="279">
        <v>1.17</v>
      </c>
      <c r="AA537" s="280">
        <v>7.5</v>
      </c>
      <c r="AB537" s="281">
        <v>-19.3</v>
      </c>
      <c r="AC537" s="282">
        <v>-22.31</v>
      </c>
      <c r="AD537" s="283">
        <v>3.5</v>
      </c>
      <c r="AE537" t="s" s="569">
        <v>143</v>
      </c>
      <c r="AF537" s="284">
        <v>1</v>
      </c>
      <c r="AG537" s="285">
        <v>224</v>
      </c>
      <c r="AH537" s="286">
        <v>0.6</v>
      </c>
      <c r="AI537" s="287">
        <v>0.1</v>
      </c>
      <c r="AJ537" s="288">
        <v>2.657484969824532</v>
      </c>
      <c r="AK537" s="289">
        <v>1.527924398905771</v>
      </c>
      <c r="AL537" s="290">
        <v>5.405405405405417</v>
      </c>
      <c r="AM537" s="290">
        <v>6.816467042447916</v>
      </c>
      <c r="AN537" s="290">
        <v>9.301197394385863</v>
      </c>
      <c r="AO537" s="291">
        <v>6.087472260438376</v>
      </c>
      <c r="AP537" s="288">
        <v>0.78</v>
      </c>
      <c r="AQ537" s="288">
        <v>0.74</v>
      </c>
      <c r="AR537" s="288">
        <v>0.7</v>
      </c>
      <c r="AS537" s="288">
        <v>0.64</v>
      </c>
      <c r="AT537" s="292"/>
      <c r="AU537" s="288">
        <v>0.5600000000000001</v>
      </c>
      <c r="AV537" s="288">
        <v>0.5</v>
      </c>
      <c r="AW537" s="292"/>
      <c r="AX537" s="293">
        <v>0.44</v>
      </c>
      <c r="AY537" s="403">
        <v>0.4</v>
      </c>
      <c r="AZ537" s="295">
        <v>0.66</v>
      </c>
      <c r="BA537" s="295">
        <v>0.55477</v>
      </c>
      <c r="BB537" s="295">
        <v>0.43197</v>
      </c>
      <c r="BC537" s="295">
        <v>0.3854799999999999</v>
      </c>
      <c r="BD537" s="426">
        <v>0.34468</v>
      </c>
      <c r="BE537" s="295">
        <v>0.34468</v>
      </c>
      <c r="BF537" s="295">
        <v>0.1814</v>
      </c>
      <c r="BG537" s="426">
        <v>0.16492</v>
      </c>
      <c r="BH537" s="295">
        <v>0.16492</v>
      </c>
      <c r="BI537" s="296">
        <v>0.15708</v>
      </c>
      <c r="BJ537" s="293">
        <v>8.149900000000002</v>
      </c>
      <c r="BK537" s="297">
        <v>5.405405405405417</v>
      </c>
      <c r="BL537" s="297">
        <v>5.714285714285716</v>
      </c>
      <c r="BM537" s="297">
        <v>9.375</v>
      </c>
      <c r="BN537" s="297">
        <v>14.28571428571428</v>
      </c>
      <c r="BO537" s="297">
        <v>12</v>
      </c>
      <c r="BP537" s="297">
        <v>13.63636363636365</v>
      </c>
      <c r="BQ537" s="298">
        <v>9.999999999999986</v>
      </c>
      <c r="BR537" s="299">
        <v>0</v>
      </c>
      <c r="BS537" s="299">
        <v>18.96822106458533</v>
      </c>
      <c r="BT537" s="299">
        <v>28.4279000856541</v>
      </c>
      <c r="BU537" s="299">
        <v>12.06028847151604</v>
      </c>
      <c r="BV537" s="299">
        <v>11.83706626436114</v>
      </c>
      <c r="BW537" s="299">
        <v>0</v>
      </c>
      <c r="BX537" s="299">
        <v>90.01102535832413</v>
      </c>
      <c r="BY537" s="299">
        <v>9.992723744845989</v>
      </c>
      <c r="BZ537" s="299">
        <v>0</v>
      </c>
      <c r="CA537" s="300">
        <v>4.991087344028533</v>
      </c>
      <c r="CB537" s="297">
        <v>14.51206361029908</v>
      </c>
      <c r="CC537" s="297">
        <v>20.1229311424285</v>
      </c>
      <c r="CD537" t="s" s="146">
        <v>132</v>
      </c>
      <c r="CE537" s="301">
        <v>-4.080219208812917</v>
      </c>
      <c r="CF537" s="301">
        <v>12.00888970207817</v>
      </c>
      <c r="CG537" s="297">
        <v>47.05087689763771</v>
      </c>
      <c r="CH537" s="302">
        <v>0.7878000000000001</v>
      </c>
      <c r="CI537" s="303">
        <v>0.7956780000000001</v>
      </c>
      <c r="CJ537" s="304">
        <v>0.8195483400000001</v>
      </c>
      <c r="CK537" s="304">
        <v>0.8441347902000002</v>
      </c>
      <c r="CL537" s="305">
        <v>0.8694588339060002</v>
      </c>
      <c r="CM537" s="303">
        <v>4.116619964106</v>
      </c>
      <c r="CN537" s="300">
        <v>12.666522966480</v>
      </c>
      <c r="CO537" s="306">
        <v>0.73</v>
      </c>
      <c r="CP537" s="307">
        <v>33.5</v>
      </c>
      <c r="CQ537" s="308">
        <v>-11.4</v>
      </c>
      <c r="CR537" s="307">
        <v>-0.7</v>
      </c>
      <c r="CS537" s="308">
        <v>6.4</v>
      </c>
    </row>
    <row r="538" ht="11.25" customHeight="1">
      <c r="A538" t="s" s="173">
        <v>858</v>
      </c>
      <c r="B538" t="s" s="110">
        <v>859</v>
      </c>
      <c r="C538" t="s" s="110">
        <v>297</v>
      </c>
      <c r="D538" s="174">
        <v>14</v>
      </c>
      <c r="E538" s="219">
        <v>250</v>
      </c>
      <c r="F538" t="s" s="118">
        <v>55</v>
      </c>
      <c r="G538" t="s" s="113">
        <v>55</v>
      </c>
      <c r="H538" s="495">
        <v>295.53</v>
      </c>
      <c r="I538" s="177">
        <v>1.353500490643928</v>
      </c>
      <c r="J538" s="311">
        <v>0.9</v>
      </c>
      <c r="K538" s="311">
        <v>1</v>
      </c>
      <c r="L538" s="177">
        <v>11.11111111111112</v>
      </c>
      <c r="M538" s="179">
        <v>42887</v>
      </c>
      <c r="N538" s="179">
        <v>42891</v>
      </c>
      <c r="O538" s="179">
        <v>42907</v>
      </c>
      <c r="P538" t="s" s="173">
        <v>860</v>
      </c>
      <c r="Q538" s="84"/>
      <c r="R538" s="180">
        <v>4</v>
      </c>
      <c r="S538" s="181">
        <v>29.80625931445604</v>
      </c>
      <c r="T538" s="182">
        <v>178.5927841742126</v>
      </c>
      <c r="U538" s="177">
        <v>22.02160953800298</v>
      </c>
      <c r="V538" s="183">
        <v>12</v>
      </c>
      <c r="W538" s="176">
        <v>13.42</v>
      </c>
      <c r="X538" s="176">
        <v>2.47</v>
      </c>
      <c r="Y538" s="184">
        <v>2.01</v>
      </c>
      <c r="Z538" s="185">
        <v>7.93</v>
      </c>
      <c r="AA538" s="186">
        <v>40.7</v>
      </c>
      <c r="AB538" s="187">
        <v>17.4</v>
      </c>
      <c r="AC538" s="188">
        <v>3.59</v>
      </c>
      <c r="AD538" s="189">
        <v>10.1</v>
      </c>
      <c r="AE538" s="189">
        <v>8.91</v>
      </c>
      <c r="AF538" s="190">
        <v>21</v>
      </c>
      <c r="AG538" s="191">
        <v>51502</v>
      </c>
      <c r="AH538" s="192">
        <v>0.3</v>
      </c>
      <c r="AI538" s="193">
        <v>0.96</v>
      </c>
      <c r="AJ538" s="194">
        <v>1.257928458515903</v>
      </c>
      <c r="AK538" s="195">
        <v>0.9913953804918234</v>
      </c>
      <c r="AL538" s="196">
        <v>12.9032258064516</v>
      </c>
      <c r="AM538" s="196">
        <v>13.71830097629767</v>
      </c>
      <c r="AN538" s="196">
        <v>12.70507743101061</v>
      </c>
      <c r="AO538" s="197">
        <v>12.81534862983498</v>
      </c>
      <c r="AP538" s="194">
        <v>3.5</v>
      </c>
      <c r="AQ538" s="194">
        <v>3.1</v>
      </c>
      <c r="AR538" s="194">
        <v>2.71</v>
      </c>
      <c r="AS538" s="194">
        <v>2.38</v>
      </c>
      <c r="AT538" s="199"/>
      <c r="AU538" s="194">
        <v>2.15</v>
      </c>
      <c r="AV538" s="194">
        <v>1.924645</v>
      </c>
      <c r="AW538" s="199"/>
      <c r="AX538" s="200">
        <v>1.66244</v>
      </c>
      <c r="AY538" s="201">
        <v>1.526915</v>
      </c>
      <c r="AZ538" s="202">
        <v>1.418495</v>
      </c>
      <c r="BA538" s="202">
        <v>1.33718</v>
      </c>
      <c r="BB538" s="202">
        <v>1.04806</v>
      </c>
      <c r="BC538" s="202">
        <v>0.912535</v>
      </c>
      <c r="BD538" s="202">
        <v>0.804115</v>
      </c>
      <c r="BE538" s="203">
        <v>0.7228</v>
      </c>
      <c r="BF538" s="203">
        <v>0.7228</v>
      </c>
      <c r="BG538" s="203">
        <v>0.7228</v>
      </c>
      <c r="BH538" s="203">
        <v>0.7228</v>
      </c>
      <c r="BI538" s="204">
        <v>0.7228</v>
      </c>
      <c r="BJ538" s="200">
        <v>28.08838499999999</v>
      </c>
      <c r="BK538" s="205">
        <v>12.9032258064516</v>
      </c>
      <c r="BL538" s="205">
        <v>14.39114391143912</v>
      </c>
      <c r="BM538" s="205">
        <v>13.86554621848739</v>
      </c>
      <c r="BN538" s="205">
        <v>10.69767441860465</v>
      </c>
      <c r="BO538" s="205">
        <v>11.70891255270452</v>
      </c>
      <c r="BP538" s="205">
        <v>15.77229854912057</v>
      </c>
      <c r="BQ538" s="206">
        <v>8.875739644970416</v>
      </c>
      <c r="BR538" s="207">
        <v>7.643312101910804</v>
      </c>
      <c r="BS538" s="207">
        <v>6.081081081081074</v>
      </c>
      <c r="BT538" s="207">
        <v>27.58620689655174</v>
      </c>
      <c r="BU538" s="207">
        <v>14.85148514851484</v>
      </c>
      <c r="BV538" s="207">
        <v>13.48314606741572</v>
      </c>
      <c r="BW538" s="207">
        <v>11.25</v>
      </c>
      <c r="BX538" s="207">
        <v>0</v>
      </c>
      <c r="BY538" s="207">
        <v>0</v>
      </c>
      <c r="BZ538" s="207">
        <v>0</v>
      </c>
      <c r="CA538" s="208">
        <v>0</v>
      </c>
      <c r="CB538" s="205">
        <v>9.947633670426615</v>
      </c>
      <c r="CC538" s="205">
        <v>7.062808594679232</v>
      </c>
      <c r="CD538" t="s" s="110">
        <v>137</v>
      </c>
      <c r="CE538" s="209">
        <v>-7.963031616348434</v>
      </c>
      <c r="CF538" s="209">
        <v>14.05857792165454</v>
      </c>
      <c r="CG538" s="205">
        <v>78.56102994996741</v>
      </c>
      <c r="CH538" s="315">
        <v>3.85</v>
      </c>
      <c r="CI538" s="211">
        <v>3.988215000000001</v>
      </c>
      <c r="CJ538" s="212">
        <v>4.343564956500001</v>
      </c>
      <c r="CK538" s="212">
        <v>4.730576594124151</v>
      </c>
      <c r="CL538" s="210">
        <v>5.152070968660612</v>
      </c>
      <c r="CM538" s="211">
        <v>22.06442751928477</v>
      </c>
      <c r="CN538" s="208">
        <v>7.46605336828233</v>
      </c>
      <c r="CO538" s="213">
        <v>0.71</v>
      </c>
      <c r="CP538" s="214">
        <v>33.9</v>
      </c>
      <c r="CQ538" s="215">
        <v>-3.6</v>
      </c>
      <c r="CR538" s="214">
        <v>4.7</v>
      </c>
      <c r="CS538" s="215">
        <v>14.7</v>
      </c>
    </row>
    <row r="539" ht="11.25" customHeight="1">
      <c r="A539" t="s" s="116">
        <v>1783</v>
      </c>
      <c r="B539" t="s" s="116">
        <v>1784</v>
      </c>
      <c r="C539" t="s" s="227">
        <v>128</v>
      </c>
      <c r="D539" s="218">
        <v>8</v>
      </c>
      <c r="E539" s="85">
        <v>361</v>
      </c>
      <c r="F539" t="s" s="220">
        <v>55</v>
      </c>
      <c r="G539" t="s" s="221">
        <v>55</v>
      </c>
      <c r="H539" s="493">
        <v>16.87</v>
      </c>
      <c r="I539" s="223">
        <v>3.793716656787196</v>
      </c>
      <c r="J539" s="224">
        <v>0.15</v>
      </c>
      <c r="K539" s="224">
        <v>0.16</v>
      </c>
      <c r="L539" s="223">
        <v>6.666666666666665</v>
      </c>
      <c r="M539" s="226">
        <v>42766</v>
      </c>
      <c r="N539" s="226">
        <v>42768</v>
      </c>
      <c r="O539" s="226">
        <v>42782</v>
      </c>
      <c r="P539" t="s" s="227">
        <v>1158</v>
      </c>
      <c r="Q539" s="325"/>
      <c r="R539" s="225">
        <v>0.64</v>
      </c>
      <c r="S539" s="228">
        <v>67.36842105263159</v>
      </c>
      <c r="T539" s="229">
        <v>5.864085876006953</v>
      </c>
      <c r="U539" s="223">
        <v>17.75789473684211</v>
      </c>
      <c r="V539" s="230">
        <v>12</v>
      </c>
      <c r="W539" s="222">
        <v>0.95</v>
      </c>
      <c r="X539" s="222">
        <v>1.78</v>
      </c>
      <c r="Y539" s="231">
        <v>4.87</v>
      </c>
      <c r="Z539" s="232">
        <v>1.42</v>
      </c>
      <c r="AA539" s="233">
        <v>4.2</v>
      </c>
      <c r="AB539" s="234">
        <v>-22.7</v>
      </c>
      <c r="AC539" s="235">
        <v>1.4</v>
      </c>
      <c r="AD539" s="236">
        <v>-5.1</v>
      </c>
      <c r="AE539" s="236">
        <v>10</v>
      </c>
      <c r="AF539" s="237">
        <v>5</v>
      </c>
      <c r="AG539" s="238">
        <v>1727</v>
      </c>
      <c r="AH539" s="239">
        <v>1.1</v>
      </c>
      <c r="AI539" s="240">
        <v>0.19</v>
      </c>
      <c r="AJ539" t="s" s="265">
        <v>143</v>
      </c>
      <c r="AK539" s="242">
        <v>1.01496084984838</v>
      </c>
      <c r="AL539" s="243">
        <v>7.14285714285714</v>
      </c>
      <c r="AM539" s="243">
        <v>6.265856918261115</v>
      </c>
      <c r="AN539" s="243">
        <v>6.889872481155268</v>
      </c>
      <c r="AO539" s="244">
        <v>6.788313541536617</v>
      </c>
      <c r="AP539" s="241">
        <v>0.6</v>
      </c>
      <c r="AQ539" s="241">
        <v>0.5600000000000001</v>
      </c>
      <c r="AR539" s="321">
        <v>0.52</v>
      </c>
      <c r="AS539" s="241">
        <v>0.5</v>
      </c>
      <c r="AT539" s="245"/>
      <c r="AU539" s="241">
        <v>0.48</v>
      </c>
      <c r="AV539" s="241">
        <v>0.43</v>
      </c>
      <c r="AW539" s="245"/>
      <c r="AX539" s="246">
        <v>0.4</v>
      </c>
      <c r="AY539" s="394">
        <v>0.39112</v>
      </c>
      <c r="AZ539" s="317">
        <v>0.39112</v>
      </c>
      <c r="BA539" s="248">
        <v>0.37334</v>
      </c>
      <c r="BB539" s="248">
        <v>0.31111</v>
      </c>
      <c r="BC539" s="248">
        <v>0.23999</v>
      </c>
      <c r="BD539" s="248">
        <v>0.19554</v>
      </c>
      <c r="BE539" s="248">
        <v>0.16</v>
      </c>
      <c r="BF539" s="248">
        <v>0.12446</v>
      </c>
      <c r="BG539" s="248">
        <v>0.08890000000000001</v>
      </c>
      <c r="BH539" s="317">
        <v>0.07112</v>
      </c>
      <c r="BI539" s="401">
        <v>0.07112</v>
      </c>
      <c r="BJ539" s="246">
        <v>5.907819999999999</v>
      </c>
      <c r="BK539" s="250">
        <v>7.14285714285714</v>
      </c>
      <c r="BL539" s="250">
        <v>7.692307692307709</v>
      </c>
      <c r="BM539" s="250">
        <v>4</v>
      </c>
      <c r="BN539" s="250">
        <v>4.166666666666674</v>
      </c>
      <c r="BO539" s="250">
        <v>11.62790697674419</v>
      </c>
      <c r="BP539" s="250">
        <v>7.5</v>
      </c>
      <c r="BQ539" s="251">
        <v>2.270402945387606</v>
      </c>
      <c r="BR539" s="252">
        <v>0</v>
      </c>
      <c r="BS539" s="252">
        <v>4.762414956875771</v>
      </c>
      <c r="BT539" s="252">
        <v>20.00257143775514</v>
      </c>
      <c r="BU539" s="252">
        <v>29.63456810700444</v>
      </c>
      <c r="BV539" s="252">
        <v>22.73192185742048</v>
      </c>
      <c r="BW539" s="252">
        <v>22.2125</v>
      </c>
      <c r="BX539" s="252">
        <v>28.55535915153462</v>
      </c>
      <c r="BY539" s="252">
        <v>40</v>
      </c>
      <c r="BZ539" s="252">
        <v>25</v>
      </c>
      <c r="CA539" s="253">
        <v>0</v>
      </c>
      <c r="CB539" s="250">
        <v>13.9587927608561</v>
      </c>
      <c r="CC539" s="250">
        <v>11.83038684017814</v>
      </c>
      <c r="CD539" t="s" s="116">
        <v>132</v>
      </c>
      <c r="CE539" s="254">
        <v>-7.074305598899643</v>
      </c>
      <c r="CF539" s="254">
        <v>10.68358913794246</v>
      </c>
      <c r="CG539" s="250">
        <v>58.68415179629103</v>
      </c>
      <c r="CH539" s="255">
        <v>0.606</v>
      </c>
      <c r="CI539" s="256">
        <v>0.614484</v>
      </c>
      <c r="CJ539" s="257">
        <v>0.6759324000000001</v>
      </c>
      <c r="CK539" s="257">
        <v>0.7435256400000002</v>
      </c>
      <c r="CL539" s="258">
        <v>0.8178782040000003</v>
      </c>
      <c r="CM539" s="256">
        <v>3.457820244000001</v>
      </c>
      <c r="CN539" s="253">
        <v>20.49685977474807</v>
      </c>
      <c r="CO539" s="259">
        <v>0.63</v>
      </c>
      <c r="CP539" s="260">
        <v>12.8</v>
      </c>
      <c r="CQ539" s="261">
        <v>-11.7</v>
      </c>
      <c r="CR539" s="260">
        <v>1.5</v>
      </c>
      <c r="CS539" s="261">
        <v>2.4</v>
      </c>
    </row>
    <row r="540" ht="11.25" customHeight="1">
      <c r="A540" t="s" s="116">
        <v>376</v>
      </c>
      <c r="B540" t="s" s="116">
        <v>377</v>
      </c>
      <c r="C540" t="s" s="116">
        <v>174</v>
      </c>
      <c r="D540" s="218">
        <v>62</v>
      </c>
      <c r="E540" s="219">
        <v>3</v>
      </c>
      <c r="F540" t="s" s="220">
        <v>55</v>
      </c>
      <c r="G540" t="s" s="221">
        <v>55</v>
      </c>
      <c r="H540" s="222">
        <v>66.34999999999999</v>
      </c>
      <c r="I540" s="223">
        <v>2.848530519969857</v>
      </c>
      <c r="J540" s="224">
        <v>0.47</v>
      </c>
      <c r="K540" s="224">
        <v>0.4725</v>
      </c>
      <c r="L540" s="225">
        <v>0.5319148936170137</v>
      </c>
      <c r="M540" s="226">
        <v>43038</v>
      </c>
      <c r="N540" s="226">
        <v>43039</v>
      </c>
      <c r="O540" s="226">
        <v>43054</v>
      </c>
      <c r="P540" t="s" s="227">
        <v>130</v>
      </c>
      <c r="Q540" s="85"/>
      <c r="R540" s="225">
        <v>1.89</v>
      </c>
      <c r="S540" s="228">
        <v>85.52036199095022</v>
      </c>
      <c r="T540" s="229">
        <v>71.33433690452659</v>
      </c>
      <c r="U540" s="223">
        <v>30.02262443438914</v>
      </c>
      <c r="V540" s="230">
        <v>12</v>
      </c>
      <c r="W540" s="222">
        <v>2.21</v>
      </c>
      <c r="X540" s="222">
        <v>7.51</v>
      </c>
      <c r="Y540" s="231">
        <v>2.49</v>
      </c>
      <c r="Z540" s="232">
        <v>2.2</v>
      </c>
      <c r="AA540" s="233">
        <v>7.5</v>
      </c>
      <c r="AB540" s="234">
        <v>8.199999999999999</v>
      </c>
      <c r="AC540" s="235">
        <v>5.88</v>
      </c>
      <c r="AD540" s="236">
        <v>-2.1</v>
      </c>
      <c r="AE540" s="236">
        <v>4</v>
      </c>
      <c r="AF540" s="237">
        <v>7</v>
      </c>
      <c r="AG540" s="238">
        <v>1882</v>
      </c>
      <c r="AH540" s="239">
        <v>0.9</v>
      </c>
      <c r="AI540" s="240">
        <v>0.83</v>
      </c>
      <c r="AJ540" t="s" s="265">
        <v>143</v>
      </c>
      <c r="AK540" s="242">
        <v>0.4504380211531583</v>
      </c>
      <c r="AL540" s="243">
        <v>0.9433962264151052</v>
      </c>
      <c r="AM540" s="243">
        <v>0.8601599436901974</v>
      </c>
      <c r="AN540" s="243">
        <v>1.362369791050599</v>
      </c>
      <c r="AO540" s="244">
        <v>3.024544392506701</v>
      </c>
      <c r="AP540" s="241">
        <v>1.8725</v>
      </c>
      <c r="AQ540" s="241">
        <v>1.855</v>
      </c>
      <c r="AR540" s="241">
        <v>1.845</v>
      </c>
      <c r="AS540" s="241">
        <v>1.825</v>
      </c>
      <c r="AT540" s="245"/>
      <c r="AU540" s="241">
        <v>1.79</v>
      </c>
      <c r="AV540" s="241">
        <v>1.75</v>
      </c>
      <c r="AW540" s="245"/>
      <c r="AX540" s="246">
        <v>1.68</v>
      </c>
      <c r="AY540" s="247">
        <v>1.6</v>
      </c>
      <c r="AZ540" s="248">
        <v>1.52</v>
      </c>
      <c r="BA540" s="248">
        <v>1.44</v>
      </c>
      <c r="BB540" s="248">
        <v>1.39</v>
      </c>
      <c r="BC540" s="248">
        <v>1.32</v>
      </c>
      <c r="BD540" s="248">
        <v>1.3</v>
      </c>
      <c r="BE540" s="248">
        <v>1.27</v>
      </c>
      <c r="BF540" s="317">
        <v>1.26</v>
      </c>
      <c r="BG540" s="248">
        <v>1.245</v>
      </c>
      <c r="BH540" s="248">
        <v>1.24</v>
      </c>
      <c r="BI540" s="249">
        <v>1.22</v>
      </c>
      <c r="BJ540" s="246">
        <v>27.4225</v>
      </c>
      <c r="BK540" s="250">
        <v>0.9433962264151052</v>
      </c>
      <c r="BL540" s="250">
        <v>0.5420054200542035</v>
      </c>
      <c r="BM540" s="250">
        <v>1.0958904109589</v>
      </c>
      <c r="BN540" s="250">
        <v>1.955307262569828</v>
      </c>
      <c r="BO540" s="250">
        <v>2.285714285714291</v>
      </c>
      <c r="BP540" s="250">
        <v>4.166666666666674</v>
      </c>
      <c r="BQ540" s="251">
        <v>4.999999999999982</v>
      </c>
      <c r="BR540" s="252">
        <v>5.263157894736836</v>
      </c>
      <c r="BS540" s="252">
        <v>5.555555555555558</v>
      </c>
      <c r="BT540" s="252">
        <v>3.597122302158273</v>
      </c>
      <c r="BU540" s="252">
        <v>5.303030303030298</v>
      </c>
      <c r="BV540" s="252">
        <v>1.538461538461533</v>
      </c>
      <c r="BW540" s="252">
        <v>2.362204724409445</v>
      </c>
      <c r="BX540" s="252">
        <v>0.7936507936507908</v>
      </c>
      <c r="BY540" s="252">
        <v>1.204819277108427</v>
      </c>
      <c r="BZ540" s="252">
        <v>0.4032258064516236</v>
      </c>
      <c r="CA540" s="253">
        <v>1.639344262295084</v>
      </c>
      <c r="CB540" s="250">
        <v>2.567620748837462</v>
      </c>
      <c r="CC540" s="250">
        <v>1.785940300125636</v>
      </c>
      <c r="CD540" t="s" s="116">
        <v>161</v>
      </c>
      <c r="CE540" s="254">
        <v>-25.81172412336868</v>
      </c>
      <c r="CF540" s="254">
        <v>4.210900311020456</v>
      </c>
      <c r="CG540" s="250">
        <v>49.31070435552459</v>
      </c>
      <c r="CH540" s="255">
        <v>2.026045</v>
      </c>
      <c r="CI540" s="256">
        <v>2.145176446</v>
      </c>
      <c r="CJ540" s="257">
        <v>2.230983503840</v>
      </c>
      <c r="CK540" s="257">
        <v>2.3202228439936</v>
      </c>
      <c r="CL540" s="258">
        <v>2.413031757753344</v>
      </c>
      <c r="CM540" s="256">
        <v>11.13545955158695</v>
      </c>
      <c r="CN540" s="253">
        <v>16.78290814105041</v>
      </c>
      <c r="CO540" s="259">
        <v>0.39</v>
      </c>
      <c r="CP540" s="260">
        <v>24</v>
      </c>
      <c r="CQ540" s="261">
        <v>-3.3</v>
      </c>
      <c r="CR540" s="262">
        <v>0.8</v>
      </c>
      <c r="CS540" s="263">
        <v>7.4</v>
      </c>
    </row>
    <row r="541" ht="11.25" customHeight="1">
      <c r="A541" t="s" s="227">
        <v>861</v>
      </c>
      <c r="B541" t="s" s="116">
        <v>862</v>
      </c>
      <c r="C541" t="s" s="227">
        <v>357</v>
      </c>
      <c r="D541" s="218">
        <v>13</v>
      </c>
      <c r="E541" s="219">
        <v>267</v>
      </c>
      <c r="F541" t="s" s="220">
        <v>55</v>
      </c>
      <c r="G541" t="s" s="221">
        <v>55</v>
      </c>
      <c r="H541" s="493">
        <v>59.28</v>
      </c>
      <c r="I541" s="223">
        <v>3.54251012145749</v>
      </c>
      <c r="J541" s="224">
        <v>0.5</v>
      </c>
      <c r="K541" s="224">
        <v>0.525</v>
      </c>
      <c r="L541" s="223">
        <v>5</v>
      </c>
      <c r="M541" s="226">
        <v>42807</v>
      </c>
      <c r="N541" s="226">
        <v>42809</v>
      </c>
      <c r="O541" s="226">
        <v>42825</v>
      </c>
      <c r="P541" t="s" s="227">
        <v>434</v>
      </c>
      <c r="Q541" s="316"/>
      <c r="R541" s="225">
        <v>2.1</v>
      </c>
      <c r="S541" s="228">
        <v>60.17191977077364</v>
      </c>
      <c r="T541" s="229">
        <v>12.61721051043603</v>
      </c>
      <c r="U541" s="223">
        <v>16.98567335243553</v>
      </c>
      <c r="V541" s="230">
        <v>12</v>
      </c>
      <c r="W541" s="222">
        <v>3.49</v>
      </c>
      <c r="X541" s="222">
        <v>6.62</v>
      </c>
      <c r="Y541" s="231">
        <v>2.24</v>
      </c>
      <c r="Z541" s="232">
        <v>1.68</v>
      </c>
      <c r="AA541" s="233">
        <v>10</v>
      </c>
      <c r="AB541" s="234">
        <v>6.3</v>
      </c>
      <c r="AC541" s="235">
        <v>1.57</v>
      </c>
      <c r="AD541" s="236">
        <v>6.1</v>
      </c>
      <c r="AE541" s="236">
        <v>2.57</v>
      </c>
      <c r="AF541" s="237">
        <v>7</v>
      </c>
      <c r="AG541" s="238">
        <v>2872</v>
      </c>
      <c r="AH541" s="239">
        <v>0.8</v>
      </c>
      <c r="AI541" s="240">
        <v>1.24</v>
      </c>
      <c r="AJ541" s="241">
        <v>1.113232226977083</v>
      </c>
      <c r="AK541" s="242">
        <v>1.386862533919084</v>
      </c>
      <c r="AL541" s="243">
        <v>4.166666666666674</v>
      </c>
      <c r="AM541" s="243">
        <v>9.579370842217516</v>
      </c>
      <c r="AN541" s="243">
        <v>6.790716584560208</v>
      </c>
      <c r="AO541" s="244">
        <v>4.896459756087412</v>
      </c>
      <c r="AP541" s="241">
        <v>2</v>
      </c>
      <c r="AQ541" s="241">
        <v>1.92</v>
      </c>
      <c r="AR541" s="241">
        <v>1.6</v>
      </c>
      <c r="AS541" s="241">
        <v>1.52</v>
      </c>
      <c r="AT541" s="245"/>
      <c r="AU541" s="241">
        <v>1.48</v>
      </c>
      <c r="AV541" s="241">
        <v>1.44</v>
      </c>
      <c r="AW541" s="245"/>
      <c r="AX541" s="246">
        <v>1.36</v>
      </c>
      <c r="AY541" s="247">
        <v>1.34</v>
      </c>
      <c r="AZ541" s="248">
        <v>1.32</v>
      </c>
      <c r="BA541" s="248">
        <v>1.28</v>
      </c>
      <c r="BB541" s="248">
        <v>1.24</v>
      </c>
      <c r="BC541" s="248">
        <v>1</v>
      </c>
      <c r="BD541" s="317">
        <v>0</v>
      </c>
      <c r="BE541" s="317">
        <v>0</v>
      </c>
      <c r="BF541" s="317">
        <v>0</v>
      </c>
      <c r="BG541" s="317">
        <v>0</v>
      </c>
      <c r="BH541" s="317">
        <v>0</v>
      </c>
      <c r="BI541" s="401">
        <v>0</v>
      </c>
      <c r="BJ541" s="246">
        <v>17.5</v>
      </c>
      <c r="BK541" s="250">
        <v>4.166666666666674</v>
      </c>
      <c r="BL541" s="250">
        <v>20</v>
      </c>
      <c r="BM541" s="250">
        <v>5.263157894736836</v>
      </c>
      <c r="BN541" s="250">
        <v>2.702702702702697</v>
      </c>
      <c r="BO541" s="250">
        <v>2.77777777777779</v>
      </c>
      <c r="BP541" s="250">
        <v>5.88235294117645</v>
      </c>
      <c r="BQ541" s="251">
        <v>1.49253731343284</v>
      </c>
      <c r="BR541" s="252">
        <v>1.515151515151514</v>
      </c>
      <c r="BS541" s="252">
        <v>3.125</v>
      </c>
      <c r="BT541" s="252">
        <v>3.2258064516129</v>
      </c>
      <c r="BU541" s="252">
        <v>24</v>
      </c>
      <c r="BV541" s="252">
        <v>0</v>
      </c>
      <c r="BW541" s="252">
        <v>0</v>
      </c>
      <c r="BX541" s="252">
        <v>0</v>
      </c>
      <c r="BY541" s="252">
        <v>0</v>
      </c>
      <c r="BZ541" s="252">
        <v>0</v>
      </c>
      <c r="CA541" s="253">
        <v>0</v>
      </c>
      <c r="CB541" s="250">
        <v>4.361832544897512</v>
      </c>
      <c r="CC541" s="250">
        <v>6.738583198995276</v>
      </c>
      <c r="CD541" t="s" s="116">
        <v>161</v>
      </c>
      <c r="CE541" s="254">
        <v>-6.652446646417832</v>
      </c>
      <c r="CF541" s="254">
        <v>10.3332267060177</v>
      </c>
      <c r="CG541" s="250">
        <v>55.31176388489374</v>
      </c>
      <c r="CH541" s="255">
        <v>2.126</v>
      </c>
      <c r="CI541" s="256">
        <v>2.1593782</v>
      </c>
      <c r="CJ541" s="257">
        <v>2.214874219740</v>
      </c>
      <c r="CK541" s="257">
        <v>2.271796487187318</v>
      </c>
      <c r="CL541" s="258">
        <v>2.330181656908032</v>
      </c>
      <c r="CM541" s="256">
        <v>11.10223056383535</v>
      </c>
      <c r="CN541" s="253">
        <v>18.72845911578163</v>
      </c>
      <c r="CO541" s="259">
        <v>0.38</v>
      </c>
      <c r="CP541" s="260">
        <v>9.699999999999999</v>
      </c>
      <c r="CQ541" s="261">
        <v>-7.2</v>
      </c>
      <c r="CR541" s="260">
        <v>0.7</v>
      </c>
      <c r="CS541" s="261">
        <v>-0.2</v>
      </c>
    </row>
    <row r="542" ht="11.25" customHeight="1">
      <c r="A542" t="s" s="146">
        <v>863</v>
      </c>
      <c r="B542" t="s" s="146">
        <v>864</v>
      </c>
      <c r="C542" t="s" s="146">
        <v>128</v>
      </c>
      <c r="D542" s="267">
        <v>19</v>
      </c>
      <c r="E542" s="219">
        <v>169</v>
      </c>
      <c r="F542" t="s" s="151">
        <v>55</v>
      </c>
      <c r="G542" t="s" s="152">
        <v>55</v>
      </c>
      <c r="H542" s="496">
        <v>29.87</v>
      </c>
      <c r="I542" s="269">
        <v>2.946099765651155</v>
      </c>
      <c r="J542" s="750">
        <v>0.2133333333333333</v>
      </c>
      <c r="K542" s="379">
        <v>0.22</v>
      </c>
      <c r="L542" s="269">
        <v>3.125</v>
      </c>
      <c r="M542" s="272">
        <v>43020</v>
      </c>
      <c r="N542" s="272">
        <v>43021</v>
      </c>
      <c r="O542" s="272">
        <v>43040</v>
      </c>
      <c r="P542" t="s" s="273">
        <v>171</v>
      </c>
      <c r="Q542" t="s" s="722">
        <v>865</v>
      </c>
      <c r="R542" s="271">
        <v>0.88</v>
      </c>
      <c r="S542" s="275">
        <v>53.01204819277109</v>
      </c>
      <c r="T542" s="276">
        <v>13.11815149712197</v>
      </c>
      <c r="U542" s="269">
        <v>17.99397590361446</v>
      </c>
      <c r="V542" s="277">
        <v>12</v>
      </c>
      <c r="W542" s="268">
        <v>1.66</v>
      </c>
      <c r="X542" t="s" s="367">
        <v>143</v>
      </c>
      <c r="Y542" s="278">
        <v>4.85</v>
      </c>
      <c r="Z542" s="279">
        <v>1.6</v>
      </c>
      <c r="AA542" s="280">
        <v>6.3</v>
      </c>
      <c r="AB542" s="281">
        <v>7.9</v>
      </c>
      <c r="AC542" t="s" s="568">
        <v>143</v>
      </c>
      <c r="AD542" s="283">
        <v>-4.5</v>
      </c>
      <c r="AE542" t="s" s="569">
        <v>143</v>
      </c>
      <c r="AF542" s="284">
        <v>0</v>
      </c>
      <c r="AG542" s="285">
        <v>186</v>
      </c>
      <c r="AH542" s="286">
        <v>3.3</v>
      </c>
      <c r="AI542" s="287">
        <v>0</v>
      </c>
      <c r="AJ542" t="s" s="368">
        <v>143</v>
      </c>
      <c r="AK542" s="289">
        <v>0.6308090966437281</v>
      </c>
      <c r="AL542" s="290">
        <v>0.8130081300813163</v>
      </c>
      <c r="AM542" s="290">
        <v>2.73319213702452</v>
      </c>
      <c r="AN542" s="290">
        <v>3.293091601712939</v>
      </c>
      <c r="AO542" s="291">
        <v>5.220425037042276</v>
      </c>
      <c r="AP542" s="288">
        <v>0.8266666666666667</v>
      </c>
      <c r="AQ542" s="288">
        <v>0.82</v>
      </c>
      <c r="AR542" s="288">
        <v>0.8</v>
      </c>
      <c r="AS542" s="288">
        <v>0.7624266666666667</v>
      </c>
      <c r="AT542" s="292"/>
      <c r="AU542" s="288">
        <v>0.7272727272727272</v>
      </c>
      <c r="AV542" s="288">
        <v>0.703030303030303</v>
      </c>
      <c r="AW542" s="292"/>
      <c r="AX542" s="293">
        <v>0.6787878787878788</v>
      </c>
      <c r="AY542" s="294">
        <v>0.6545454545454545</v>
      </c>
      <c r="AZ542" s="295">
        <v>0.6060606060606061</v>
      </c>
      <c r="BA542" s="295">
        <v>0.5575757575757575</v>
      </c>
      <c r="BB542" s="295">
        <v>0.4969696969696969</v>
      </c>
      <c r="BC542" s="295">
        <v>0.4155757575757575</v>
      </c>
      <c r="BD542" s="295">
        <v>0.3924242424242423</v>
      </c>
      <c r="BE542" s="295">
        <v>0.3693939393939394</v>
      </c>
      <c r="BF542" s="295">
        <v>0.3386363636363636</v>
      </c>
      <c r="BG542" s="295">
        <v>0.3078181818181818</v>
      </c>
      <c r="BH542" s="295">
        <v>0.2616363636363636</v>
      </c>
      <c r="BI542" s="296">
        <v>0.2154909090909091</v>
      </c>
      <c r="BJ542" s="293">
        <v>9.934311515151512</v>
      </c>
      <c r="BK542" s="297">
        <v>0.8130081300813163</v>
      </c>
      <c r="BL542" s="297">
        <v>2.499999999999991</v>
      </c>
      <c r="BM542" s="297">
        <v>4.928124234899101</v>
      </c>
      <c r="BN542" s="297">
        <v>4.833666666666692</v>
      </c>
      <c r="BO542" s="297">
        <v>3.44827586206895</v>
      </c>
      <c r="BP542" s="297">
        <v>3.571428571428559</v>
      </c>
      <c r="BQ542" s="298">
        <v>3.70370370370372</v>
      </c>
      <c r="BR542" s="299">
        <v>8.000000000000007</v>
      </c>
      <c r="BS542" s="299">
        <v>8.695652173913061</v>
      </c>
      <c r="BT542" s="299">
        <v>12.19512195121952</v>
      </c>
      <c r="BU542" s="299">
        <v>19.58582470468133</v>
      </c>
      <c r="BV542" s="299">
        <v>5.899613899613909</v>
      </c>
      <c r="BW542" s="299">
        <v>6.234618539786685</v>
      </c>
      <c r="BX542" s="299">
        <v>9.082774049217001</v>
      </c>
      <c r="BY542" s="299">
        <v>10.01181334908445</v>
      </c>
      <c r="BZ542" s="299">
        <v>17.6511466296039</v>
      </c>
      <c r="CA542" s="300">
        <v>21.41410732365845</v>
      </c>
      <c r="CB542" s="297">
        <v>8.386404693507449</v>
      </c>
      <c r="CC542" s="297">
        <v>5.919859397589141</v>
      </c>
      <c r="CD542" t="s" s="146">
        <v>132</v>
      </c>
      <c r="CE542" s="301">
        <v>-11.75478453625037</v>
      </c>
      <c r="CF542" s="301">
        <v>6.239191367364093</v>
      </c>
      <c r="CG542" s="297">
        <v>46.39495839004569</v>
      </c>
      <c r="CH542" s="302">
        <v>0.8919733333333333</v>
      </c>
      <c r="CI542" s="303">
        <v>0.9187325333333333</v>
      </c>
      <c r="CJ542" s="304">
        <v>0.9462945093333333</v>
      </c>
      <c r="CK542" s="304">
        <v>0.9746833446133333</v>
      </c>
      <c r="CL542" s="305">
        <v>1.003923844951733</v>
      </c>
      <c r="CM542" s="303">
        <v>4.735607565565067</v>
      </c>
      <c r="CN542" s="300">
        <v>15.85405947628077</v>
      </c>
      <c r="CO542" s="306">
        <v>0.14</v>
      </c>
      <c r="CP542" s="307">
        <v>56.4</v>
      </c>
      <c r="CQ542" s="308">
        <v>-11.5</v>
      </c>
      <c r="CR542" s="307">
        <v>2</v>
      </c>
      <c r="CS542" s="308">
        <v>10.3</v>
      </c>
    </row>
    <row r="543" ht="11.25" customHeight="1">
      <c r="A543" t="s" s="173">
        <v>866</v>
      </c>
      <c r="B543" t="s" s="110">
        <v>867</v>
      </c>
      <c r="C543" t="s" s="110">
        <v>237</v>
      </c>
      <c r="D543" s="174">
        <v>17</v>
      </c>
      <c r="E543" s="219">
        <v>178</v>
      </c>
      <c r="F543" t="s" s="118">
        <v>129</v>
      </c>
      <c r="G543" t="s" s="113">
        <v>129</v>
      </c>
      <c r="H543" s="495">
        <v>63.61</v>
      </c>
      <c r="I543" s="177">
        <v>2.26379500078604</v>
      </c>
      <c r="J543" s="311">
        <v>0.355</v>
      </c>
      <c r="K543" s="311">
        <v>0.36</v>
      </c>
      <c r="L543" s="177">
        <v>1.40845070422535</v>
      </c>
      <c r="M543" s="179">
        <v>42789</v>
      </c>
      <c r="N543" s="179">
        <v>42793</v>
      </c>
      <c r="O543" s="179">
        <v>42809</v>
      </c>
      <c r="P543" t="s" s="173">
        <v>182</v>
      </c>
      <c r="Q543" s="397"/>
      <c r="R543" s="180">
        <v>1.44</v>
      </c>
      <c r="S543" s="181">
        <v>48.64864864864865</v>
      </c>
      <c r="T543" s="182">
        <v>114.3374805197531</v>
      </c>
      <c r="U543" s="177">
        <v>21.48986486486487</v>
      </c>
      <c r="V543" s="183">
        <v>12</v>
      </c>
      <c r="W543" s="176">
        <v>2.96</v>
      </c>
      <c r="X543" s="176">
        <v>2.53</v>
      </c>
      <c r="Y543" s="184">
        <v>1.53</v>
      </c>
      <c r="Z543" s="185">
        <v>4.81</v>
      </c>
      <c r="AA543" s="186">
        <v>22.7</v>
      </c>
      <c r="AB543" s="187">
        <v>13.2</v>
      </c>
      <c r="AC543" s="188">
        <v>9.42</v>
      </c>
      <c r="AD543" s="189">
        <v>1.4</v>
      </c>
      <c r="AE543" s="189">
        <v>8.5</v>
      </c>
      <c r="AF543" s="190">
        <v>8</v>
      </c>
      <c r="AG543" s="191">
        <v>3350</v>
      </c>
      <c r="AH543" s="192">
        <v>0.9</v>
      </c>
      <c r="AI543" s="193">
        <v>0.61</v>
      </c>
      <c r="AJ543" s="194">
        <v>13.71644446182162</v>
      </c>
      <c r="AK543" s="195">
        <v>1.421703685247604</v>
      </c>
      <c r="AL543" s="196">
        <v>1.428571428571423</v>
      </c>
      <c r="AM543" s="196">
        <v>5.771589973512548</v>
      </c>
      <c r="AN543" s="196">
        <v>19.20302224655026</v>
      </c>
      <c r="AO543" s="197">
        <v>13.50704963756626</v>
      </c>
      <c r="AP543" s="194">
        <v>1.42</v>
      </c>
      <c r="AQ543" s="194">
        <v>1.4</v>
      </c>
      <c r="AR543" s="194">
        <v>1.38</v>
      </c>
      <c r="AS543" s="194">
        <v>1.2</v>
      </c>
      <c r="AT543" s="199"/>
      <c r="AU543" s="194">
        <v>0.8</v>
      </c>
      <c r="AV543" s="194">
        <v>0.59</v>
      </c>
      <c r="AW543" s="199"/>
      <c r="AX543" s="200">
        <v>0.5</v>
      </c>
      <c r="AY543" s="201">
        <v>0.46</v>
      </c>
      <c r="AZ543" s="202">
        <v>0.44</v>
      </c>
      <c r="BA543" s="202">
        <v>0.42</v>
      </c>
      <c r="BB543" s="202">
        <v>0.4</v>
      </c>
      <c r="BC543" s="202">
        <v>0.36</v>
      </c>
      <c r="BD543" s="202">
        <v>0.32</v>
      </c>
      <c r="BE543" s="202">
        <v>0.28</v>
      </c>
      <c r="BF543" s="202">
        <v>0.24</v>
      </c>
      <c r="BG543" s="202">
        <v>0.2</v>
      </c>
      <c r="BH543" s="203">
        <v>0</v>
      </c>
      <c r="BI543" s="204">
        <v>0</v>
      </c>
      <c r="BJ543" s="200">
        <v>10.41</v>
      </c>
      <c r="BK543" s="205">
        <v>1.428571428571423</v>
      </c>
      <c r="BL543" s="205">
        <v>1.449275362318847</v>
      </c>
      <c r="BM543" s="205">
        <v>15</v>
      </c>
      <c r="BN543" s="205">
        <v>50</v>
      </c>
      <c r="BO543" s="205">
        <v>35.59322033898307</v>
      </c>
      <c r="BP543" s="205">
        <v>18</v>
      </c>
      <c r="BQ543" s="206">
        <v>8.695652173913038</v>
      </c>
      <c r="BR543" s="207">
        <v>4.545454545454541</v>
      </c>
      <c r="BS543" s="207">
        <v>4.761904761904767</v>
      </c>
      <c r="BT543" s="207">
        <v>4.999999999999982</v>
      </c>
      <c r="BU543" s="207">
        <v>11.11111111111112</v>
      </c>
      <c r="BV543" s="207">
        <v>12.5</v>
      </c>
      <c r="BW543" s="207">
        <v>14.28571428571428</v>
      </c>
      <c r="BX543" s="207">
        <v>16.66666666666667</v>
      </c>
      <c r="BY543" s="207">
        <v>20</v>
      </c>
      <c r="BZ543" s="207">
        <v>0</v>
      </c>
      <c r="CA543" s="208">
        <v>0</v>
      </c>
      <c r="CB543" s="205">
        <v>12.88456298086104</v>
      </c>
      <c r="CC543" s="205">
        <v>12.84141424371988</v>
      </c>
      <c r="CD543" t="s" s="110">
        <v>157</v>
      </c>
      <c r="CE543" s="209">
        <v>-0.02304761752856521</v>
      </c>
      <c r="CF543" s="209">
        <v>21.4668172473363</v>
      </c>
      <c r="CG543" s="205">
        <v>64.1004547018033</v>
      </c>
      <c r="CH543" s="315">
        <v>1.562</v>
      </c>
      <c r="CI543" s="211">
        <v>1.7091404</v>
      </c>
      <c r="CJ543" s="212">
        <v>1.854417334</v>
      </c>
      <c r="CK543" s="212">
        <v>2.012042807390</v>
      </c>
      <c r="CL543" s="210">
        <v>2.18306644601815</v>
      </c>
      <c r="CM543" s="211">
        <v>9.320666987408149</v>
      </c>
      <c r="CN543" s="208">
        <v>14.65283286811531</v>
      </c>
      <c r="CO543" s="213">
        <v>1.59</v>
      </c>
      <c r="CP543" s="214">
        <v>37.2</v>
      </c>
      <c r="CQ543" s="215">
        <v>-3.4</v>
      </c>
      <c r="CR543" s="214">
        <v>2.9</v>
      </c>
      <c r="CS543" s="215">
        <v>10.4</v>
      </c>
    </row>
    <row r="544" ht="11.25" customHeight="1">
      <c r="A544" t="s" s="116">
        <v>378</v>
      </c>
      <c r="B544" t="s" s="116">
        <v>379</v>
      </c>
      <c r="C544" t="s" s="116">
        <v>380</v>
      </c>
      <c r="D544" s="218">
        <v>44</v>
      </c>
      <c r="E544" s="219">
        <v>49</v>
      </c>
      <c r="F544" t="s" s="220">
        <v>55</v>
      </c>
      <c r="G544" t="s" s="221">
        <v>55</v>
      </c>
      <c r="H544" s="222">
        <v>57.83</v>
      </c>
      <c r="I544" s="223">
        <v>2.611101504409476</v>
      </c>
      <c r="J544" s="224">
        <v>0.375</v>
      </c>
      <c r="K544" s="224">
        <v>0.3775</v>
      </c>
      <c r="L544" s="428">
        <v>0.6666666666666599</v>
      </c>
      <c r="M544" s="323">
        <v>42732</v>
      </c>
      <c r="N544" s="323">
        <v>42734</v>
      </c>
      <c r="O544" s="323">
        <v>42776</v>
      </c>
      <c r="P544" t="s" s="227">
        <v>381</v>
      </c>
      <c r="Q544" s="85"/>
      <c r="R544" s="225">
        <v>1.51</v>
      </c>
      <c r="S544" s="228">
        <v>44.41176470588236</v>
      </c>
      <c r="T544" s="229">
        <v>29.25341173231926</v>
      </c>
      <c r="U544" s="223">
        <v>17.00882352941176</v>
      </c>
      <c r="V544" s="230">
        <v>12</v>
      </c>
      <c r="W544" s="222">
        <v>3.4</v>
      </c>
      <c r="X544" s="222">
        <v>0.83</v>
      </c>
      <c r="Y544" s="231">
        <v>1.07</v>
      </c>
      <c r="Z544" s="232">
        <v>2.21</v>
      </c>
      <c r="AA544" s="233">
        <v>13.6</v>
      </c>
      <c r="AB544" s="234">
        <v>904.6</v>
      </c>
      <c r="AC544" s="235">
        <v>18.25</v>
      </c>
      <c r="AD544" s="236">
        <v>0.3</v>
      </c>
      <c r="AE544" s="236">
        <v>20.53</v>
      </c>
      <c r="AF544" s="237">
        <v>21</v>
      </c>
      <c r="AG544" s="238">
        <v>18547</v>
      </c>
      <c r="AH544" s="239">
        <v>0.5</v>
      </c>
      <c r="AI544" s="240">
        <v>0.52</v>
      </c>
      <c r="AJ544" s="241">
        <v>2.267782892954336</v>
      </c>
      <c r="AK544" s="242">
        <v>0.0481452933381677</v>
      </c>
      <c r="AL544" s="243">
        <v>0.6711409395973256</v>
      </c>
      <c r="AM544" s="243">
        <v>0.6756961723555888</v>
      </c>
      <c r="AN544" s="243">
        <v>0.6803348678863008</v>
      </c>
      <c r="AO544" s="244">
        <v>14.1308697219414</v>
      </c>
      <c r="AP544" s="241">
        <v>1.5</v>
      </c>
      <c r="AQ544" s="241">
        <v>1.49</v>
      </c>
      <c r="AR544" s="241">
        <v>1.48</v>
      </c>
      <c r="AS544" s="241">
        <v>1.47</v>
      </c>
      <c r="AT544" s="245"/>
      <c r="AU544" s="241">
        <v>1.46</v>
      </c>
      <c r="AV544" s="241">
        <v>1.45</v>
      </c>
      <c r="AW544" s="245"/>
      <c r="AX544" s="246">
        <v>1.44</v>
      </c>
      <c r="AY544" s="247">
        <v>1.41</v>
      </c>
      <c r="AZ544" s="248">
        <v>1.31</v>
      </c>
      <c r="BA544" s="248">
        <v>0.63</v>
      </c>
      <c r="BB544" s="248">
        <v>0.4</v>
      </c>
      <c r="BC544" s="248">
        <v>0.3</v>
      </c>
      <c r="BD544" s="248">
        <v>0.235</v>
      </c>
      <c r="BE544" s="248">
        <v>0.2</v>
      </c>
      <c r="BF544" s="248">
        <v>0.19</v>
      </c>
      <c r="BG544" s="248">
        <v>0.17</v>
      </c>
      <c r="BH544" s="248">
        <v>0.15</v>
      </c>
      <c r="BI544" s="249">
        <v>0.13</v>
      </c>
      <c r="BJ544" s="246">
        <v>15.415</v>
      </c>
      <c r="BK544" s="250">
        <v>0.6711409395973256</v>
      </c>
      <c r="BL544" s="250">
        <v>0.6756756756756799</v>
      </c>
      <c r="BM544" s="250">
        <v>0.6802721088435382</v>
      </c>
      <c r="BN544" s="250">
        <v>0.6849315068493178</v>
      </c>
      <c r="BO544" s="250">
        <v>0.6896551724137945</v>
      </c>
      <c r="BP544" s="250">
        <v>0.694444444444442</v>
      </c>
      <c r="BQ544" s="251">
        <v>2.127659574468077</v>
      </c>
      <c r="BR544" s="252">
        <v>7.633587786259532</v>
      </c>
      <c r="BS544" s="252">
        <v>107.936507936508</v>
      </c>
      <c r="BT544" s="252">
        <v>57.5</v>
      </c>
      <c r="BU544" s="252">
        <v>33.33333333333335</v>
      </c>
      <c r="BV544" s="252">
        <v>27.65957446808511</v>
      </c>
      <c r="BW544" s="252">
        <v>17.5</v>
      </c>
      <c r="BX544" s="252">
        <v>5.263157894736836</v>
      </c>
      <c r="BY544" s="252">
        <v>11.76470588235294</v>
      </c>
      <c r="BZ544" s="252">
        <v>13.33333333333335</v>
      </c>
      <c r="CA544" s="253">
        <v>15.38461538461537</v>
      </c>
      <c r="CB544" s="250">
        <v>17.85485855538333</v>
      </c>
      <c r="CC544" s="250">
        <v>26.97012509061768</v>
      </c>
      <c r="CD544" t="s" s="116">
        <v>152</v>
      </c>
      <c r="CE544" s="254">
        <v>-13.71738715711599</v>
      </c>
      <c r="CF544" s="254">
        <v>3.291436372295777</v>
      </c>
      <c r="CG544" s="250">
        <v>73.10486049972351</v>
      </c>
      <c r="CH544" s="255">
        <v>1.65</v>
      </c>
      <c r="CI544" s="256">
        <v>1.815</v>
      </c>
      <c r="CJ544" s="257">
        <v>1.996500000000001</v>
      </c>
      <c r="CK544" s="257">
        <v>2.196150000000001</v>
      </c>
      <c r="CL544" s="258">
        <v>2.415765000000001</v>
      </c>
      <c r="CM544" s="256">
        <v>10.073415</v>
      </c>
      <c r="CN544" s="253">
        <v>17.41901262320595</v>
      </c>
      <c r="CO544" s="259">
        <v>1.62</v>
      </c>
      <c r="CP544" s="260">
        <v>21.7</v>
      </c>
      <c r="CQ544" s="261">
        <v>-15</v>
      </c>
      <c r="CR544" s="262">
        <v>3.4</v>
      </c>
      <c r="CS544" s="263">
        <v>-1.2</v>
      </c>
    </row>
    <row r="545" ht="11.25" customHeight="1">
      <c r="A545" t="s" s="227">
        <v>1785</v>
      </c>
      <c r="B545" t="s" s="116">
        <v>1786</v>
      </c>
      <c r="C545" t="s" s="227">
        <v>525</v>
      </c>
      <c r="D545" s="218">
        <v>5</v>
      </c>
      <c r="E545" s="85">
        <v>713</v>
      </c>
      <c r="F545" t="s" s="220">
        <v>129</v>
      </c>
      <c r="G545" t="s" s="221">
        <v>129</v>
      </c>
      <c r="H545" s="493">
        <v>206.81</v>
      </c>
      <c r="I545" s="223">
        <v>0.2707799429427977</v>
      </c>
      <c r="J545" s="224">
        <v>0.115</v>
      </c>
      <c r="K545" s="224">
        <v>0.14</v>
      </c>
      <c r="L545" s="223">
        <v>21.73913043478262</v>
      </c>
      <c r="M545" s="323">
        <v>42698</v>
      </c>
      <c r="N545" s="323">
        <v>42702</v>
      </c>
      <c r="O545" s="323">
        <v>42723</v>
      </c>
      <c r="P545" t="s" s="227">
        <v>420</v>
      </c>
      <c r="Q545" s="371"/>
      <c r="R545" s="225">
        <v>0.5600000000000001</v>
      </c>
      <c r="S545" s="228">
        <v>16.0458452722063</v>
      </c>
      <c r="T545" s="229">
        <v>637.6442363501302</v>
      </c>
      <c r="U545" s="223">
        <v>59.25787965616045</v>
      </c>
      <c r="V545" s="230">
        <v>1</v>
      </c>
      <c r="W545" s="222">
        <v>3.49</v>
      </c>
      <c r="X545" s="222">
        <v>4.58</v>
      </c>
      <c r="Y545" s="231">
        <v>14.42</v>
      </c>
      <c r="Z545" s="232">
        <v>20.66</v>
      </c>
      <c r="AA545" s="233">
        <v>39.4</v>
      </c>
      <c r="AB545" s="234">
        <v>137.9</v>
      </c>
      <c r="AC545" s="235">
        <v>10.66</v>
      </c>
      <c r="AD545" s="236">
        <v>22.2</v>
      </c>
      <c r="AE545" s="236">
        <v>12.92</v>
      </c>
      <c r="AF545" s="237">
        <v>23</v>
      </c>
      <c r="AG545" s="238">
        <v>120293</v>
      </c>
      <c r="AH545" s="239">
        <v>0.5</v>
      </c>
      <c r="AI545" s="240">
        <v>0.35</v>
      </c>
      <c r="AJ545" t="s" s="265">
        <v>143</v>
      </c>
      <c r="AK545" t="s" s="265">
        <v>143</v>
      </c>
      <c r="AL545" s="243">
        <v>29.33333333333332</v>
      </c>
      <c r="AM545" s="243">
        <v>16.08960894656879</v>
      </c>
      <c r="AN545" t="s" s="265">
        <v>143</v>
      </c>
      <c r="AO545" t="s" s="265">
        <v>143</v>
      </c>
      <c r="AP545" s="241">
        <v>0.485</v>
      </c>
      <c r="AQ545" s="241">
        <v>0.375</v>
      </c>
      <c r="AR545" s="321">
        <v>0.34</v>
      </c>
      <c r="AS545" s="241">
        <v>0.31</v>
      </c>
      <c r="AT545" s="245"/>
      <c r="AU545" s="241">
        <v>0.075</v>
      </c>
      <c r="AV545" s="321">
        <v>0</v>
      </c>
      <c r="AW545" s="245"/>
      <c r="AX545" s="583">
        <v>0</v>
      </c>
      <c r="AY545" s="394">
        <v>0</v>
      </c>
      <c r="AZ545" s="317">
        <v>0</v>
      </c>
      <c r="BA545" s="317">
        <v>0</v>
      </c>
      <c r="BB545" s="317">
        <v>0</v>
      </c>
      <c r="BC545" s="317">
        <v>0</v>
      </c>
      <c r="BD545" s="317">
        <v>0</v>
      </c>
      <c r="BE545" s="317">
        <v>0</v>
      </c>
      <c r="BF545" s="317">
        <v>0</v>
      </c>
      <c r="BG545" s="317">
        <v>0</v>
      </c>
      <c r="BH545" s="317">
        <v>0</v>
      </c>
      <c r="BI545" s="401">
        <v>0</v>
      </c>
      <c r="BJ545" s="246">
        <v>1.585</v>
      </c>
      <c r="BK545" s="250">
        <v>29.33333333333332</v>
      </c>
      <c r="BL545" s="250">
        <v>10.29411764705881</v>
      </c>
      <c r="BM545" s="250">
        <v>9.677419354838722</v>
      </c>
      <c r="BN545" s="250">
        <v>313.3333333333334</v>
      </c>
      <c r="BO545" s="250">
        <v>0</v>
      </c>
      <c r="BP545" s="250">
        <v>0</v>
      </c>
      <c r="BQ545" s="251">
        <v>0</v>
      </c>
      <c r="BR545" s="252">
        <v>0</v>
      </c>
      <c r="BS545" s="252">
        <v>0</v>
      </c>
      <c r="BT545" s="252">
        <v>0</v>
      </c>
      <c r="BU545" s="252">
        <v>0</v>
      </c>
      <c r="BV545" s="252">
        <v>0</v>
      </c>
      <c r="BW545" s="252">
        <v>0</v>
      </c>
      <c r="BX545" s="252">
        <v>0</v>
      </c>
      <c r="BY545" s="252">
        <v>0</v>
      </c>
      <c r="BZ545" s="252">
        <v>0</v>
      </c>
      <c r="CA545" s="253">
        <v>0</v>
      </c>
      <c r="CB545" s="250">
        <v>21.33165903932731</v>
      </c>
      <c r="CC545" s="250">
        <v>73.36539054639708</v>
      </c>
      <c r="CD545" t="s" s="116">
        <v>178</v>
      </c>
      <c r="CE545" t="s" s="402">
        <v>143</v>
      </c>
      <c r="CF545" t="s" s="402">
        <v>143</v>
      </c>
      <c r="CG545" s="250">
        <v>56.55962750716332</v>
      </c>
      <c r="CH545" s="255">
        <v>0.5335</v>
      </c>
      <c r="CI545" s="256">
        <v>0.58685</v>
      </c>
      <c r="CJ545" s="257">
        <v>0.6455350000000001</v>
      </c>
      <c r="CK545" s="257">
        <v>0.7100885000000001</v>
      </c>
      <c r="CL545" s="258">
        <v>0.7810973500000002</v>
      </c>
      <c r="CM545" s="256">
        <v>3.257070850000001</v>
      </c>
      <c r="CN545" s="253">
        <v>1.574909748077946</v>
      </c>
      <c r="CO545" s="259">
        <v>1.18</v>
      </c>
      <c r="CP545" s="260">
        <v>210.6</v>
      </c>
      <c r="CQ545" s="261">
        <v>0.4</v>
      </c>
      <c r="CR545" s="260">
        <v>14.9</v>
      </c>
      <c r="CS545" s="261">
        <v>46.8</v>
      </c>
    </row>
    <row r="546" ht="11.25" customHeight="1">
      <c r="A546" t="s" s="227">
        <v>868</v>
      </c>
      <c r="B546" t="s" s="116">
        <v>869</v>
      </c>
      <c r="C546" t="s" s="116">
        <v>220</v>
      </c>
      <c r="D546" s="218">
        <v>14</v>
      </c>
      <c r="E546" s="219">
        <v>257</v>
      </c>
      <c r="F546" t="s" s="220">
        <v>55</v>
      </c>
      <c r="G546" t="s" s="221">
        <v>55</v>
      </c>
      <c r="H546" s="493">
        <v>64.56999999999999</v>
      </c>
      <c r="I546" s="223">
        <v>4.770017035775129</v>
      </c>
      <c r="J546" s="224">
        <v>0.76</v>
      </c>
      <c r="K546" s="224">
        <v>0.77</v>
      </c>
      <c r="L546" s="223">
        <v>1.315789473684204</v>
      </c>
      <c r="M546" s="226">
        <v>42985</v>
      </c>
      <c r="N546" s="226">
        <v>42989</v>
      </c>
      <c r="O546" s="226">
        <v>43024</v>
      </c>
      <c r="P546" t="s" s="227">
        <v>284</v>
      </c>
      <c r="Q546" s="319"/>
      <c r="R546" s="225">
        <v>3.08</v>
      </c>
      <c r="S546" s="326">
        <v>2053.333333333333</v>
      </c>
      <c r="T546" s="229">
        <v>570.5210798465015</v>
      </c>
      <c r="U546" s="223">
        <v>430.4666666666666</v>
      </c>
      <c r="V546" s="230">
        <v>12</v>
      </c>
      <c r="W546" s="222">
        <v>0.15</v>
      </c>
      <c r="X546" t="s" s="399">
        <v>143</v>
      </c>
      <c r="Y546" s="231">
        <v>4.27</v>
      </c>
      <c r="Z546" s="232">
        <v>2.35</v>
      </c>
      <c r="AA546" s="233">
        <v>0.5</v>
      </c>
      <c r="AB546" s="396">
        <v>87.7</v>
      </c>
      <c r="AC546" s="235">
        <v>113.79</v>
      </c>
      <c r="AD546" s="236">
        <v>-16.7</v>
      </c>
      <c r="AE546" t="s" s="416">
        <v>143</v>
      </c>
      <c r="AF546" s="237">
        <v>25</v>
      </c>
      <c r="AG546" s="238">
        <v>49390</v>
      </c>
      <c r="AH546" s="239">
        <v>0.3</v>
      </c>
      <c r="AI546" s="240">
        <v>0.47</v>
      </c>
      <c r="AJ546" t="s" s="265">
        <v>143</v>
      </c>
      <c r="AK546" s="242">
        <v>0.8317407762959165</v>
      </c>
      <c r="AL546" s="243">
        <v>2.380952380952372</v>
      </c>
      <c r="AM546" s="243">
        <v>8.229468201219547</v>
      </c>
      <c r="AN546" s="243">
        <v>12.1222495416597</v>
      </c>
      <c r="AO546" s="244">
        <v>14.57455241721473</v>
      </c>
      <c r="AP546" s="241">
        <v>3.01</v>
      </c>
      <c r="AQ546" s="241">
        <v>2.94</v>
      </c>
      <c r="AR546" s="241">
        <v>2.698924</v>
      </c>
      <c r="AS546" s="241">
        <v>2.374269</v>
      </c>
      <c r="AT546" s="245"/>
      <c r="AU546" s="241">
        <v>2.007512</v>
      </c>
      <c r="AV546" s="241">
        <v>1.698664</v>
      </c>
      <c r="AW546" s="245"/>
      <c r="AX546" s="246">
        <v>1.4187705</v>
      </c>
      <c r="AY546" s="247">
        <v>1.2643465</v>
      </c>
      <c r="AZ546" s="248">
        <v>1.1678315</v>
      </c>
      <c r="BA546" s="248">
        <v>0.9072409999999999</v>
      </c>
      <c r="BB546" s="248">
        <v>0.77212</v>
      </c>
      <c r="BC546" s="248">
        <v>0.62252175</v>
      </c>
      <c r="BD546" s="248">
        <v>0.5308325</v>
      </c>
      <c r="BE546" s="248">
        <v>0.501878</v>
      </c>
      <c r="BF546" s="317">
        <v>0.482575</v>
      </c>
      <c r="BG546" s="317">
        <v>0.482575</v>
      </c>
      <c r="BH546" s="317">
        <v>0.482575</v>
      </c>
      <c r="BI546" s="401">
        <v>0.482575</v>
      </c>
      <c r="BJ546" s="246">
        <v>23.84521075</v>
      </c>
      <c r="BK546" s="250">
        <v>2.380952380952372</v>
      </c>
      <c r="BL546" s="250">
        <v>8.932300427874228</v>
      </c>
      <c r="BM546" s="250">
        <v>13.67389289082239</v>
      </c>
      <c r="BN546" s="250">
        <v>18.26923076923075</v>
      </c>
      <c r="BO546" s="250">
        <v>18.18181818181819</v>
      </c>
      <c r="BP546" s="250">
        <v>19.72789115646258</v>
      </c>
      <c r="BQ546" s="251">
        <v>12.21374045801527</v>
      </c>
      <c r="BR546" s="252">
        <v>8.264462809917372</v>
      </c>
      <c r="BS546" s="252">
        <v>28.72340425531916</v>
      </c>
      <c r="BT546" s="252">
        <v>17.5</v>
      </c>
      <c r="BU546" s="252">
        <v>24.03100775193798</v>
      </c>
      <c r="BV546" s="252">
        <v>17.27272727272726</v>
      </c>
      <c r="BW546" s="252">
        <v>5.769230769230771</v>
      </c>
      <c r="BX546" s="252">
        <v>4.000000000000026</v>
      </c>
      <c r="BY546" s="252">
        <v>0</v>
      </c>
      <c r="BZ546" s="252">
        <v>0</v>
      </c>
      <c r="CA546" s="253">
        <v>0</v>
      </c>
      <c r="CB546" s="250">
        <v>11.70239171319461</v>
      </c>
      <c r="CC546" s="250">
        <v>8.649253501261784</v>
      </c>
      <c r="CD546" t="s" s="116">
        <v>222</v>
      </c>
      <c r="CE546" s="254">
        <v>-413.5744000892318</v>
      </c>
      <c r="CF546" s="254">
        <v>16.89226657743483</v>
      </c>
      <c r="CG546" s="250">
        <v>51.67310502792806</v>
      </c>
      <c r="CH546" s="255">
        <v>3.311</v>
      </c>
      <c r="CI546" s="256">
        <v>3.6421</v>
      </c>
      <c r="CJ546" s="257">
        <v>3.751363</v>
      </c>
      <c r="CK546" s="257">
        <v>3.86390389</v>
      </c>
      <c r="CL546" s="258">
        <v>3.9798210067</v>
      </c>
      <c r="CM546" s="256">
        <v>18.5481878967</v>
      </c>
      <c r="CN546" s="253">
        <v>28.72570527597956</v>
      </c>
      <c r="CO546" s="259">
        <v>0.66</v>
      </c>
      <c r="CP546" s="260">
        <v>12.9</v>
      </c>
      <c r="CQ546" s="261">
        <v>-12.4</v>
      </c>
      <c r="CR546" s="260">
        <v>3</v>
      </c>
      <c r="CS546" s="261">
        <v>3</v>
      </c>
    </row>
    <row r="547" ht="11.25" customHeight="1">
      <c r="A547" t="s" s="273">
        <v>870</v>
      </c>
      <c r="B547" t="s" s="146">
        <v>871</v>
      </c>
      <c r="C547" t="s" s="273">
        <v>357</v>
      </c>
      <c r="D547" s="267">
        <v>11</v>
      </c>
      <c r="E547" s="219">
        <v>316</v>
      </c>
      <c r="F547" t="s" s="151">
        <v>55</v>
      </c>
      <c r="G547" t="s" s="152">
        <v>55</v>
      </c>
      <c r="H547" s="496">
        <v>36.84</v>
      </c>
      <c r="I547" s="269">
        <v>3.610206297502714</v>
      </c>
      <c r="J547" s="270">
        <v>0.3025</v>
      </c>
      <c r="K547" s="270">
        <v>0.3325</v>
      </c>
      <c r="L547" s="269">
        <v>9.917355371900838</v>
      </c>
      <c r="M547" s="272">
        <v>43017</v>
      </c>
      <c r="N547" s="272">
        <v>43018</v>
      </c>
      <c r="O547" s="272">
        <v>43038</v>
      </c>
      <c r="P547" t="s" s="273">
        <v>872</v>
      </c>
      <c r="Q547" s="441"/>
      <c r="R547" s="271">
        <v>1.33</v>
      </c>
      <c r="S547" s="275">
        <v>69.63350785340315</v>
      </c>
      <c r="T547" s="276">
        <v>34.49096065954544</v>
      </c>
      <c r="U547" s="269">
        <v>19.28795811518325</v>
      </c>
      <c r="V547" s="277">
        <v>12</v>
      </c>
      <c r="W547" s="268">
        <v>1.91</v>
      </c>
      <c r="X547" s="268">
        <v>2.24</v>
      </c>
      <c r="Y547" s="278">
        <v>3.18</v>
      </c>
      <c r="Z547" s="279">
        <v>2.11</v>
      </c>
      <c r="AA547" s="280">
        <v>11.1</v>
      </c>
      <c r="AB547" s="281">
        <v>24.5</v>
      </c>
      <c r="AC547" s="282">
        <v>3.77</v>
      </c>
      <c r="AD547" s="283">
        <v>-0.4</v>
      </c>
      <c r="AE547" s="283">
        <v>8.6</v>
      </c>
      <c r="AF547" s="284">
        <v>9</v>
      </c>
      <c r="AG547" s="285">
        <v>7357</v>
      </c>
      <c r="AH547" s="286">
        <v>0.2</v>
      </c>
      <c r="AI547" s="287">
        <v>0.9399999999999999</v>
      </c>
      <c r="AJ547" t="s" s="368">
        <v>143</v>
      </c>
      <c r="AK547" s="289">
        <v>1.566949972047912</v>
      </c>
      <c r="AL547" s="290">
        <v>10</v>
      </c>
      <c r="AM547" s="290">
        <v>10.52911475115141</v>
      </c>
      <c r="AN547" s="290">
        <v>8.49533307886292</v>
      </c>
      <c r="AO547" s="291">
        <v>5.421572628614313</v>
      </c>
      <c r="AP547" s="288">
        <v>1.1275</v>
      </c>
      <c r="AQ547" s="288">
        <v>1.025</v>
      </c>
      <c r="AR547" s="288">
        <v>0.925</v>
      </c>
      <c r="AS547" s="288">
        <v>0.835</v>
      </c>
      <c r="AT547" s="292"/>
      <c r="AU547" s="288">
        <v>0.785</v>
      </c>
      <c r="AV547" s="288">
        <v>0.75</v>
      </c>
      <c r="AW547" s="292"/>
      <c r="AX547" s="293">
        <v>0.725</v>
      </c>
      <c r="AY547" s="294">
        <v>0.71</v>
      </c>
      <c r="AZ547" s="295">
        <v>0.695</v>
      </c>
      <c r="BA547" s="295">
        <v>0.68</v>
      </c>
      <c r="BB547" s="426">
        <v>0.665</v>
      </c>
      <c r="BC547" s="426">
        <v>0.665</v>
      </c>
      <c r="BD547" s="426">
        <v>0.665</v>
      </c>
      <c r="BE547" s="426">
        <v>0.665</v>
      </c>
      <c r="BF547" s="426">
        <v>0.665</v>
      </c>
      <c r="BG547" s="426">
        <v>0.665</v>
      </c>
      <c r="BH547" s="426">
        <v>0.665</v>
      </c>
      <c r="BI547" s="494">
        <v>0.665</v>
      </c>
      <c r="BJ547" s="293">
        <v>13.5775</v>
      </c>
      <c r="BK547" s="297">
        <v>10</v>
      </c>
      <c r="BL547" s="297">
        <v>10.81081081081079</v>
      </c>
      <c r="BM547" s="297">
        <v>10.77844311377247</v>
      </c>
      <c r="BN547" s="297">
        <v>6.369426751592355</v>
      </c>
      <c r="BO547" s="297">
        <v>4.666666666666663</v>
      </c>
      <c r="BP547" s="297">
        <v>3.448275862068972</v>
      </c>
      <c r="BQ547" s="298">
        <v>2.112676056338025</v>
      </c>
      <c r="BR547" s="299">
        <v>2.158273381294973</v>
      </c>
      <c r="BS547" s="299">
        <v>2.205882352941169</v>
      </c>
      <c r="BT547" s="299">
        <v>2.255639097744355</v>
      </c>
      <c r="BU547" s="299">
        <v>0</v>
      </c>
      <c r="BV547" s="299">
        <v>0</v>
      </c>
      <c r="BW547" s="299">
        <v>0</v>
      </c>
      <c r="BX547" s="299">
        <v>0</v>
      </c>
      <c r="BY547" s="299">
        <v>0</v>
      </c>
      <c r="BZ547" s="299">
        <v>0</v>
      </c>
      <c r="CA547" s="300">
        <v>0</v>
      </c>
      <c r="CB547" s="297">
        <v>3.223887887837047</v>
      </c>
      <c r="CC547" s="297">
        <v>3.832317019625396</v>
      </c>
      <c r="CD547" t="s" s="146">
        <v>161</v>
      </c>
      <c r="CE547" s="301">
        <v>-7.182418738817614</v>
      </c>
      <c r="CF547" s="301">
        <v>12.10553937636563</v>
      </c>
      <c r="CG547" s="297">
        <v>67.13192788674891</v>
      </c>
      <c r="CH547" s="302">
        <v>1.24025</v>
      </c>
      <c r="CI547" s="303">
        <v>1.287007425</v>
      </c>
      <c r="CJ547" s="304">
        <v>1.397690063550</v>
      </c>
      <c r="CK547" s="304">
        <v>1.5178914090153</v>
      </c>
      <c r="CL547" s="305">
        <v>1.648430070190616</v>
      </c>
      <c r="CM547" s="303">
        <v>7.091268967755917</v>
      </c>
      <c r="CN547" s="300">
        <v>19.24882998847968</v>
      </c>
      <c r="CO547" s="306">
        <v>0.93</v>
      </c>
      <c r="CP547" s="307">
        <v>24.6</v>
      </c>
      <c r="CQ547" s="308">
        <v>-1.5</v>
      </c>
      <c r="CR547" s="307">
        <v>1.5</v>
      </c>
      <c r="CS547" s="308">
        <v>4.1</v>
      </c>
    </row>
    <row r="548" ht="11.25" customHeight="1">
      <c r="A548" t="s" s="173">
        <v>873</v>
      </c>
      <c r="B548" t="s" s="110">
        <v>874</v>
      </c>
      <c r="C548" t="s" s="110">
        <v>150</v>
      </c>
      <c r="D548" s="174">
        <v>15</v>
      </c>
      <c r="E548" s="219">
        <v>220</v>
      </c>
      <c r="F548" t="s" s="118">
        <v>129</v>
      </c>
      <c r="G548" t="s" s="113">
        <v>129</v>
      </c>
      <c r="H548" s="495">
        <v>42.01</v>
      </c>
      <c r="I548" s="177">
        <v>2.189954772673173</v>
      </c>
      <c r="J548" s="311">
        <v>0.22</v>
      </c>
      <c r="K548" s="311">
        <v>0.23</v>
      </c>
      <c r="L548" s="177">
        <v>4.545454545454541</v>
      </c>
      <c r="M548" s="179">
        <v>42963</v>
      </c>
      <c r="N548" s="179">
        <v>42965</v>
      </c>
      <c r="O548" s="179">
        <v>42979</v>
      </c>
      <c r="P548" t="s" s="173">
        <v>147</v>
      </c>
      <c r="Q548" s="498"/>
      <c r="R548" s="180">
        <v>0.92</v>
      </c>
      <c r="S548" s="181">
        <v>62.58503401360544</v>
      </c>
      <c r="T548" s="182">
        <v>73.5004427317634</v>
      </c>
      <c r="U548" s="177">
        <v>28.57823129251701</v>
      </c>
      <c r="V548" s="183">
        <v>7</v>
      </c>
      <c r="W548" s="176">
        <v>1.47</v>
      </c>
      <c r="X548" t="s" s="369">
        <v>143</v>
      </c>
      <c r="Y548" s="184">
        <v>1.13</v>
      </c>
      <c r="Z548" s="185">
        <v>2.37</v>
      </c>
      <c r="AA548" s="186">
        <v>8.699999999999999</v>
      </c>
      <c r="AB548" s="187">
        <v>-21.5</v>
      </c>
      <c r="AC548" t="s" s="425">
        <v>143</v>
      </c>
      <c r="AD548" s="189">
        <v>11.3</v>
      </c>
      <c r="AE548" t="s" s="392">
        <v>143</v>
      </c>
      <c r="AF548" s="190">
        <v>0</v>
      </c>
      <c r="AG548" s="393">
        <v>295</v>
      </c>
      <c r="AH548" s="192">
        <v>0.7</v>
      </c>
      <c r="AI548" s="193">
        <v>0.1</v>
      </c>
      <c r="AJ548" s="194">
        <v>0.4811045232320684</v>
      </c>
      <c r="AK548" s="195">
        <v>0.7627340532889466</v>
      </c>
      <c r="AL548" s="196">
        <v>4.878048780487809</v>
      </c>
      <c r="AM548" s="196">
        <v>5.136999166373579</v>
      </c>
      <c r="AN548" s="196">
        <v>5.436481112522373</v>
      </c>
      <c r="AO548" s="197">
        <v>7.127623434511676</v>
      </c>
      <c r="AP548" s="194">
        <v>0.86</v>
      </c>
      <c r="AQ548" s="194">
        <v>0.82</v>
      </c>
      <c r="AR548" s="194">
        <v>0.78</v>
      </c>
      <c r="AS548" s="194">
        <v>0.74</v>
      </c>
      <c r="AT548" t="s" s="356">
        <v>112</v>
      </c>
      <c r="AU548" s="194">
        <v>0.7</v>
      </c>
      <c r="AV548" s="194">
        <v>0.66</v>
      </c>
      <c r="AW548" s="199"/>
      <c r="AX548" s="200">
        <v>0.62</v>
      </c>
      <c r="AY548" s="201">
        <v>0.58</v>
      </c>
      <c r="AZ548" s="202">
        <v>0.54</v>
      </c>
      <c r="BA548" s="202">
        <v>0.5</v>
      </c>
      <c r="BB548" s="202">
        <v>0.432</v>
      </c>
      <c r="BC548" s="202">
        <v>0.36</v>
      </c>
      <c r="BD548" s="202">
        <v>0.328</v>
      </c>
      <c r="BE548" s="202">
        <v>0.296</v>
      </c>
      <c r="BF548" s="203">
        <v>0.288</v>
      </c>
      <c r="BG548" s="203">
        <v>0.288</v>
      </c>
      <c r="BH548" s="203">
        <v>0.288</v>
      </c>
      <c r="BI548" s="204">
        <v>0.288</v>
      </c>
      <c r="BJ548" s="200">
        <v>9.368000000000002</v>
      </c>
      <c r="BK548" s="205">
        <v>4.878048780487809</v>
      </c>
      <c r="BL548" s="205">
        <v>5.12820512820511</v>
      </c>
      <c r="BM548" s="205">
        <v>5.405405405405417</v>
      </c>
      <c r="BN548" s="205">
        <v>5.714285714285716</v>
      </c>
      <c r="BO548" s="205">
        <v>6.060606060606055</v>
      </c>
      <c r="BP548" s="205">
        <v>6.451612903225823</v>
      </c>
      <c r="BQ548" s="206">
        <v>6.896551724137945</v>
      </c>
      <c r="BR548" s="207">
        <v>7.407407407407396</v>
      </c>
      <c r="BS548" s="207">
        <v>8.000000000000007</v>
      </c>
      <c r="BT548" s="207">
        <v>15.74074074074074</v>
      </c>
      <c r="BU548" s="207">
        <v>20</v>
      </c>
      <c r="BV548" s="207">
        <v>9.756097560975618</v>
      </c>
      <c r="BW548" s="207">
        <v>10.81081081081081</v>
      </c>
      <c r="BX548" s="207">
        <v>2.77777777777779</v>
      </c>
      <c r="BY548" s="207">
        <v>0</v>
      </c>
      <c r="BZ548" s="207">
        <v>0</v>
      </c>
      <c r="CA548" s="208">
        <v>0</v>
      </c>
      <c r="CB548" s="205">
        <v>6.766326471415661</v>
      </c>
      <c r="CC548" s="205">
        <v>5.121923831318469</v>
      </c>
      <c r="CD548" t="s" s="110">
        <v>152</v>
      </c>
      <c r="CE548" s="209">
        <v>-20.95179540732146</v>
      </c>
      <c r="CF548" s="209">
        <v>7.626435885195546</v>
      </c>
      <c r="CG548" s="205">
        <v>43.62914022477058</v>
      </c>
      <c r="CH548" s="315">
        <v>0.8686</v>
      </c>
      <c r="CI548" s="211">
        <v>0.8946580000000001</v>
      </c>
      <c r="CJ548" s="212">
        <v>0.9214977400000001</v>
      </c>
      <c r="CK548" s="212">
        <v>0.9491426722</v>
      </c>
      <c r="CL548" s="210">
        <v>0.9776169523660001</v>
      </c>
      <c r="CM548" s="211">
        <v>4.611515364565999</v>
      </c>
      <c r="CN548" s="208">
        <v>10.97718487161628</v>
      </c>
      <c r="CO548" s="213">
        <v>1.1</v>
      </c>
      <c r="CP548" s="214">
        <v>34</v>
      </c>
      <c r="CQ548" s="215">
        <v>-17.3</v>
      </c>
      <c r="CR548" s="214">
        <v>-3.6</v>
      </c>
      <c r="CS548" s="215">
        <v>6.9</v>
      </c>
    </row>
    <row r="549" ht="11.25" customHeight="1">
      <c r="A549" t="s" s="227">
        <v>1787</v>
      </c>
      <c r="B549" t="s" s="116">
        <v>1788</v>
      </c>
      <c r="C549" t="s" s="227">
        <v>128</v>
      </c>
      <c r="D549" s="218">
        <v>5</v>
      </c>
      <c r="E549" s="85">
        <v>750</v>
      </c>
      <c r="F549" t="s" s="220">
        <v>55</v>
      </c>
      <c r="G549" t="s" s="221">
        <v>141</v>
      </c>
      <c r="H549" s="493">
        <v>32.38</v>
      </c>
      <c r="I549" s="223">
        <v>1.358863495985176</v>
      </c>
      <c r="J549" s="224">
        <v>0.1</v>
      </c>
      <c r="K549" s="224">
        <v>0.11</v>
      </c>
      <c r="L549" s="223">
        <v>9.999999999999986</v>
      </c>
      <c r="M549" s="226">
        <v>42790</v>
      </c>
      <c r="N549" s="226">
        <v>42794</v>
      </c>
      <c r="O549" s="226">
        <v>42825</v>
      </c>
      <c r="P549" t="s" s="227">
        <v>434</v>
      </c>
      <c r="Q549" s="316"/>
      <c r="R549" s="225">
        <v>0.44</v>
      </c>
      <c r="S549" s="228">
        <v>50.57471264367817</v>
      </c>
      <c r="T549" s="229">
        <v>66.20564590447469</v>
      </c>
      <c r="U549" s="223">
        <v>37.2183908045977</v>
      </c>
      <c r="V549" s="230">
        <v>12</v>
      </c>
      <c r="W549" s="222">
        <v>0.87</v>
      </c>
      <c r="X549" t="s" s="399">
        <v>143</v>
      </c>
      <c r="Y549" s="231">
        <v>5.08</v>
      </c>
      <c r="Z549" s="232">
        <v>1.67</v>
      </c>
      <c r="AA549" s="233">
        <v>4.5</v>
      </c>
      <c r="AB549" s="234">
        <v>4.4</v>
      </c>
      <c r="AC549" t="s" s="422">
        <v>143</v>
      </c>
      <c r="AD549" s="236">
        <v>2.9</v>
      </c>
      <c r="AE549" t="s" s="416">
        <v>143</v>
      </c>
      <c r="AF549" s="237">
        <v>1</v>
      </c>
      <c r="AG549" s="238">
        <v>156</v>
      </c>
      <c r="AH549" s="239">
        <v>7.7</v>
      </c>
      <c r="AI549" s="240">
        <v>0</v>
      </c>
      <c r="AJ549" s="241">
        <v>5.127529482656382</v>
      </c>
      <c r="AK549" t="s" s="265">
        <v>143</v>
      </c>
      <c r="AL549" s="243">
        <v>17.64705882352942</v>
      </c>
      <c r="AM549" s="243">
        <v>22.05224444702849</v>
      </c>
      <c r="AN549" s="243">
        <v>14.86983549970351</v>
      </c>
      <c r="AO549" s="244">
        <v>-3.308745165425109</v>
      </c>
      <c r="AP549" s="241">
        <v>0.4</v>
      </c>
      <c r="AQ549" s="241">
        <v>0.34</v>
      </c>
      <c r="AR549" s="241">
        <v>0.26</v>
      </c>
      <c r="AS549" s="241">
        <v>0.22</v>
      </c>
      <c r="AT549" s="245"/>
      <c r="AU549" s="321">
        <v>0.2</v>
      </c>
      <c r="AV549" s="321">
        <v>0.2</v>
      </c>
      <c r="AW549" s="245"/>
      <c r="AX549" s="583">
        <v>0.25</v>
      </c>
      <c r="AY549" s="394">
        <v>0.47</v>
      </c>
      <c r="AZ549" s="248">
        <v>0.66</v>
      </c>
      <c r="BA549" s="248">
        <v>0.608</v>
      </c>
      <c r="BB549" s="248">
        <v>0.5600000000000001</v>
      </c>
      <c r="BC549" s="248">
        <v>0.528</v>
      </c>
      <c r="BD549" s="248">
        <v>0.496</v>
      </c>
      <c r="BE549" s="248">
        <v>0.432</v>
      </c>
      <c r="BF549" s="248">
        <v>0.36266</v>
      </c>
      <c r="BG549" s="248">
        <v>0.33066</v>
      </c>
      <c r="BH549" s="248">
        <v>0.23467</v>
      </c>
      <c r="BI549" s="401">
        <v>0</v>
      </c>
      <c r="BJ549" s="246">
        <v>6.551990000000001</v>
      </c>
      <c r="BK549" s="250">
        <v>17.64705882352942</v>
      </c>
      <c r="BL549" s="250">
        <v>30.76923076923077</v>
      </c>
      <c r="BM549" s="250">
        <v>18.18181818181819</v>
      </c>
      <c r="BN549" s="250">
        <v>9.999999999999986</v>
      </c>
      <c r="BO549" s="250">
        <v>0</v>
      </c>
      <c r="BP549" s="250">
        <v>0</v>
      </c>
      <c r="BQ549" s="251">
        <v>0</v>
      </c>
      <c r="BR549" s="252">
        <v>0</v>
      </c>
      <c r="BS549" s="252">
        <v>8.552631578947366</v>
      </c>
      <c r="BT549" s="252">
        <v>8.571428571428562</v>
      </c>
      <c r="BU549" s="252">
        <v>6.060606060606055</v>
      </c>
      <c r="BV549" s="252">
        <v>6.451612903225823</v>
      </c>
      <c r="BW549" s="252">
        <v>14.81481481481481</v>
      </c>
      <c r="BX549" s="252">
        <v>19.11983676170519</v>
      </c>
      <c r="BY549" s="252">
        <v>9.677614468033614</v>
      </c>
      <c r="BZ549" s="252">
        <v>40.90424851919718</v>
      </c>
      <c r="CA549" s="253">
        <v>0</v>
      </c>
      <c r="CB549" s="250">
        <v>11.22064126191394</v>
      </c>
      <c r="CC549" s="250">
        <v>11.18093739656723</v>
      </c>
      <c r="CD549" t="s" s="116">
        <v>132</v>
      </c>
      <c r="CE549" s="254">
        <v>-20.98969180890902</v>
      </c>
      <c r="CF549" s="254">
        <v>16.22869899568868</v>
      </c>
      <c r="CG549" s="250">
        <v>47.8506896551724</v>
      </c>
      <c r="CH549" s="255">
        <v>0.4176</v>
      </c>
      <c r="CI549" s="256">
        <v>0.4301280000000001</v>
      </c>
      <c r="CJ549" s="257">
        <v>0.4430318400000001</v>
      </c>
      <c r="CK549" s="257">
        <v>0.4563227952000001</v>
      </c>
      <c r="CL549" s="258">
        <v>0.4700124790560001</v>
      </c>
      <c r="CM549" s="256">
        <v>2.217095114256001</v>
      </c>
      <c r="CN549" s="253">
        <v>6.847112767930823</v>
      </c>
      <c r="CO549" s="259">
        <v>0.11</v>
      </c>
      <c r="CP549" s="260">
        <v>59.8</v>
      </c>
      <c r="CQ549" s="261">
        <v>-7</v>
      </c>
      <c r="CR549" s="260">
        <v>2.2</v>
      </c>
      <c r="CS549" s="261">
        <v>6.1</v>
      </c>
    </row>
    <row r="550" ht="11.25" customHeight="1">
      <c r="A550" t="s" s="227">
        <v>382</v>
      </c>
      <c r="B550" t="s" s="116">
        <v>383</v>
      </c>
      <c r="C550" t="s" s="116">
        <v>146</v>
      </c>
      <c r="D550" s="218">
        <v>36</v>
      </c>
      <c r="E550" s="219">
        <v>72</v>
      </c>
      <c r="F550" t="s" s="220">
        <v>55</v>
      </c>
      <c r="G550" t="s" s="221">
        <v>141</v>
      </c>
      <c r="H550" s="222">
        <v>20.29</v>
      </c>
      <c r="I550" s="223">
        <v>3.745687530803352</v>
      </c>
      <c r="J550" s="224">
        <v>0.1875</v>
      </c>
      <c r="K550" s="224">
        <v>0.19</v>
      </c>
      <c r="L550" s="428">
        <v>1.333333333333342</v>
      </c>
      <c r="M550" s="226">
        <v>42796</v>
      </c>
      <c r="N550" s="226">
        <v>42800</v>
      </c>
      <c r="O550" s="226">
        <v>42809</v>
      </c>
      <c r="P550" t="s" s="227">
        <v>182</v>
      </c>
      <c r="Q550" s="319"/>
      <c r="R550" s="225">
        <v>0.76</v>
      </c>
      <c r="S550" s="228">
        <v>48.71794871794872</v>
      </c>
      <c r="T550" s="229">
        <v>-18.82171146227257</v>
      </c>
      <c r="U550" s="223">
        <v>13.00641025641026</v>
      </c>
      <c r="V550" s="230">
        <v>12</v>
      </c>
      <c r="W550" s="222">
        <v>1.56</v>
      </c>
      <c r="X550" t="s" s="399">
        <v>143</v>
      </c>
      <c r="Y550" s="231">
        <v>0.91</v>
      </c>
      <c r="Z550" s="232">
        <v>1.14</v>
      </c>
      <c r="AA550" s="233">
        <v>10.1</v>
      </c>
      <c r="AB550" s="234">
        <v>10.5</v>
      </c>
      <c r="AC550" s="235">
        <v>37.91</v>
      </c>
      <c r="AD550" s="236">
        <v>37.2</v>
      </c>
      <c r="AE550" t="s" s="416">
        <v>143</v>
      </c>
      <c r="AF550" s="237">
        <v>3</v>
      </c>
      <c r="AG550" s="238">
        <v>5430</v>
      </c>
      <c r="AH550" s="239">
        <v>0.1</v>
      </c>
      <c r="AI550" s="240">
        <v>0.33</v>
      </c>
      <c r="AJ550" s="241">
        <v>0.03735003767382932</v>
      </c>
      <c r="AK550" s="242">
        <v>0.5721252780706962</v>
      </c>
      <c r="AL550" s="243">
        <v>1.35135135135136</v>
      </c>
      <c r="AM550" s="243">
        <v>1.370033259556669</v>
      </c>
      <c r="AN550" s="243">
        <v>1.389421401466451</v>
      </c>
      <c r="AO550" s="244">
        <v>2.428526504110806</v>
      </c>
      <c r="AP550" s="241">
        <v>0.75</v>
      </c>
      <c r="AQ550" s="241">
        <v>0.74</v>
      </c>
      <c r="AR550" s="241">
        <v>0.73</v>
      </c>
      <c r="AS550" s="241">
        <v>0.72</v>
      </c>
      <c r="AT550" s="245"/>
      <c r="AU550" s="241">
        <v>0.71</v>
      </c>
      <c r="AV550" s="241">
        <v>0.7</v>
      </c>
      <c r="AW550" s="245"/>
      <c r="AX550" s="246">
        <v>0.6899999999999999</v>
      </c>
      <c r="AY550" s="394">
        <v>0.68</v>
      </c>
      <c r="AZ550" s="248">
        <v>0.67</v>
      </c>
      <c r="BA550" s="248">
        <v>0.63</v>
      </c>
      <c r="BB550" s="248">
        <v>0.59</v>
      </c>
      <c r="BC550" s="248">
        <v>0.512</v>
      </c>
      <c r="BD550" s="248">
        <v>0.40266</v>
      </c>
      <c r="BE550" s="248">
        <v>0.35732</v>
      </c>
      <c r="BF550" s="248">
        <v>0.33602</v>
      </c>
      <c r="BG550" s="248">
        <v>0.31466</v>
      </c>
      <c r="BH550" s="248">
        <v>0.29332</v>
      </c>
      <c r="BI550" s="249">
        <v>0.26136</v>
      </c>
      <c r="BJ550" s="246">
        <v>10.08734</v>
      </c>
      <c r="BK550" s="250">
        <v>1.35135135135136</v>
      </c>
      <c r="BL550" s="250">
        <v>1.369863013698636</v>
      </c>
      <c r="BM550" s="250">
        <v>1.388888888888884</v>
      </c>
      <c r="BN550" s="250">
        <v>1.40845070422535</v>
      </c>
      <c r="BO550" s="250">
        <v>1.428571428571423</v>
      </c>
      <c r="BP550" s="250">
        <v>1.449275362318847</v>
      </c>
      <c r="BQ550" s="251">
        <v>1.470588235294112</v>
      </c>
      <c r="BR550" s="252">
        <v>1.49253731343284</v>
      </c>
      <c r="BS550" s="252">
        <v>6.349206349206349</v>
      </c>
      <c r="BT550" s="252">
        <v>6.779661016949157</v>
      </c>
      <c r="BU550" s="252">
        <v>15.234375</v>
      </c>
      <c r="BV550" s="252">
        <v>27.15442308647493</v>
      </c>
      <c r="BW550" s="252">
        <v>12.68890630247399</v>
      </c>
      <c r="BX550" s="252">
        <v>6.338908398309595</v>
      </c>
      <c r="BY550" s="252">
        <v>6.788279412699438</v>
      </c>
      <c r="BZ550" s="252">
        <v>7.275330696849847</v>
      </c>
      <c r="CA550" s="253">
        <v>12.22834404652589</v>
      </c>
      <c r="CB550" s="250">
        <v>6.599821212192392</v>
      </c>
      <c r="CC550" s="250">
        <v>6.77853805066769</v>
      </c>
      <c r="CD550" t="s" s="116">
        <v>132</v>
      </c>
      <c r="CE550" s="254">
        <v>-7.871301324140453</v>
      </c>
      <c r="CF550" s="254">
        <v>5.135108932269802</v>
      </c>
      <c r="CG550" s="250">
        <v>56.19380763356961</v>
      </c>
      <c r="CH550" s="255">
        <v>0.825</v>
      </c>
      <c r="CI550" s="256">
        <v>0.9075</v>
      </c>
      <c r="CJ550" s="257">
        <v>0.9347250000000003</v>
      </c>
      <c r="CK550" s="257">
        <v>0.9627667500000003</v>
      </c>
      <c r="CL550" s="258">
        <v>0.9916497525000004</v>
      </c>
      <c r="CM550" s="256">
        <v>4.621641502500002</v>
      </c>
      <c r="CN550" s="253">
        <v>22.77792756283885</v>
      </c>
      <c r="CO550" s="259">
        <v>1.37</v>
      </c>
      <c r="CP550" s="260">
        <v>22.2</v>
      </c>
      <c r="CQ550" s="261">
        <v>-4.3</v>
      </c>
      <c r="CR550" s="262">
        <v>4.3</v>
      </c>
      <c r="CS550" s="263">
        <v>2.2</v>
      </c>
    </row>
    <row r="551" ht="11.25" customHeight="1">
      <c r="A551" t="s" s="227">
        <v>875</v>
      </c>
      <c r="B551" t="s" s="116">
        <v>876</v>
      </c>
      <c r="C551" t="s" s="116">
        <v>456</v>
      </c>
      <c r="D551" s="218">
        <v>15</v>
      </c>
      <c r="E551" s="219">
        <v>224</v>
      </c>
      <c r="F551" t="s" s="220">
        <v>55</v>
      </c>
      <c r="G551" t="s" s="221">
        <v>55</v>
      </c>
      <c r="H551" s="493">
        <v>28.86</v>
      </c>
      <c r="I551" s="223">
        <v>9.009009009009009</v>
      </c>
      <c r="J551" s="224">
        <v>0.64</v>
      </c>
      <c r="K551" s="224">
        <v>0.65</v>
      </c>
      <c r="L551" s="223">
        <v>1.5625</v>
      </c>
      <c r="M551" s="226">
        <v>43038</v>
      </c>
      <c r="N551" s="226">
        <v>43039</v>
      </c>
      <c r="O551" s="226">
        <v>43054</v>
      </c>
      <c r="P551" t="s" s="227">
        <v>130</v>
      </c>
      <c r="Q551" t="s" s="227">
        <v>131</v>
      </c>
      <c r="R551" s="225">
        <v>2.6</v>
      </c>
      <c r="S551" s="228">
        <v>142.0765027322404</v>
      </c>
      <c r="T551" s="229">
        <v>2.193787127714142</v>
      </c>
      <c r="U551" s="223">
        <v>15.77049180327869</v>
      </c>
      <c r="V551" s="230">
        <v>12</v>
      </c>
      <c r="W551" s="222">
        <v>1.83</v>
      </c>
      <c r="X551" s="222">
        <v>1</v>
      </c>
      <c r="Y551" s="231">
        <v>6.06</v>
      </c>
      <c r="Z551" s="232">
        <v>1.49</v>
      </c>
      <c r="AA551" s="233">
        <v>9.699999999999999</v>
      </c>
      <c r="AB551" s="234">
        <v>46.1</v>
      </c>
      <c r="AC551" s="235">
        <v>11.3</v>
      </c>
      <c r="AD551" s="236">
        <v>31.4</v>
      </c>
      <c r="AE551" s="236">
        <v>15.8</v>
      </c>
      <c r="AF551" s="237">
        <v>9</v>
      </c>
      <c r="AG551" s="238">
        <v>5615</v>
      </c>
      <c r="AH551" s="239">
        <v>1.2</v>
      </c>
      <c r="AI551" s="240">
        <v>1.16</v>
      </c>
      <c r="AJ551" s="241">
        <v>0.2793546578144775</v>
      </c>
      <c r="AK551" s="242">
        <v>0.9319956261552541</v>
      </c>
      <c r="AL551" s="243">
        <v>8.25688073394495</v>
      </c>
      <c r="AM551" s="243">
        <v>8.259583747241717</v>
      </c>
      <c r="AN551" s="243">
        <v>8.771736255374595</v>
      </c>
      <c r="AO551" s="244">
        <v>9.411778348746648</v>
      </c>
      <c r="AP551" s="241">
        <v>2.36</v>
      </c>
      <c r="AQ551" s="241">
        <v>2.18</v>
      </c>
      <c r="AR551" s="241">
        <v>2.02</v>
      </c>
      <c r="AS551" s="241">
        <v>1.86</v>
      </c>
      <c r="AT551" s="245"/>
      <c r="AU551" s="241">
        <v>1.69</v>
      </c>
      <c r="AV551" s="241">
        <v>1.55</v>
      </c>
      <c r="AW551" s="245"/>
      <c r="AX551" s="246">
        <v>1.37</v>
      </c>
      <c r="AY551" s="394">
        <v>1.2</v>
      </c>
      <c r="AZ551" s="248">
        <v>1.19</v>
      </c>
      <c r="BA551" s="248">
        <v>1.08</v>
      </c>
      <c r="BB551" s="248">
        <v>0.96</v>
      </c>
      <c r="BC551" s="248">
        <v>0.85</v>
      </c>
      <c r="BD551" s="248">
        <v>0.72</v>
      </c>
      <c r="BE551" s="248">
        <v>0.15</v>
      </c>
      <c r="BF551" s="317">
        <v>0</v>
      </c>
      <c r="BG551" s="317">
        <v>0</v>
      </c>
      <c r="BH551" s="317">
        <v>1</v>
      </c>
      <c r="BI551" s="249">
        <v>2.8</v>
      </c>
      <c r="BJ551" s="246">
        <v>22.98</v>
      </c>
      <c r="BK551" s="250">
        <v>8.25688073394495</v>
      </c>
      <c r="BL551" s="250">
        <v>7.920792079207928</v>
      </c>
      <c r="BM551" s="250">
        <v>8.602150537634401</v>
      </c>
      <c r="BN551" s="250">
        <v>10.05917159763314</v>
      </c>
      <c r="BO551" s="250">
        <v>9.03225806451613</v>
      </c>
      <c r="BP551" s="250">
        <v>13.13868613138684</v>
      </c>
      <c r="BQ551" s="251">
        <v>14.16666666666668</v>
      </c>
      <c r="BR551" s="252">
        <v>0.8403361344537785</v>
      </c>
      <c r="BS551" s="252">
        <v>10.18518518518516</v>
      </c>
      <c r="BT551" s="252">
        <v>12.5</v>
      </c>
      <c r="BU551" s="252">
        <v>12.94117647058823</v>
      </c>
      <c r="BV551" s="252">
        <v>18.05555555555556</v>
      </c>
      <c r="BW551" s="252">
        <v>380</v>
      </c>
      <c r="BX551" s="252">
        <v>0</v>
      </c>
      <c r="BY551" s="252">
        <v>0</v>
      </c>
      <c r="BZ551" s="252">
        <v>0</v>
      </c>
      <c r="CA551" s="253">
        <v>0</v>
      </c>
      <c r="CB551" s="250">
        <v>29.74699171510428</v>
      </c>
      <c r="CC551" s="250">
        <v>87.74030922873906</v>
      </c>
      <c r="CD551" t="s" s="116">
        <v>285</v>
      </c>
      <c r="CE551" s="254">
        <v>2.010253461104917</v>
      </c>
      <c r="CF551" s="254">
        <v>17.7807452643836</v>
      </c>
      <c r="CG551" s="250">
        <v>69.22419036232608</v>
      </c>
      <c r="CH551" s="255">
        <v>2.596</v>
      </c>
      <c r="CI551" s="256">
        <v>2.8556</v>
      </c>
      <c r="CJ551" s="257">
        <v>3.141160000000001</v>
      </c>
      <c r="CK551" s="257">
        <v>3.455276000000001</v>
      </c>
      <c r="CL551" s="258">
        <v>3.800803600000001</v>
      </c>
      <c r="CM551" s="256">
        <v>15.84883960000001</v>
      </c>
      <c r="CN551" s="253">
        <v>54.91628413028415</v>
      </c>
      <c r="CO551" s="259">
        <v>0.55</v>
      </c>
      <c r="CP551" s="260">
        <v>2.7</v>
      </c>
      <c r="CQ551" s="261">
        <v>-17.9</v>
      </c>
      <c r="CR551" s="260">
        <v>-9.300000000000001</v>
      </c>
      <c r="CS551" s="261">
        <v>-10.8</v>
      </c>
    </row>
    <row r="552" ht="11.25" customHeight="1">
      <c r="A552" t="s" s="146">
        <v>1789</v>
      </c>
      <c r="B552" t="s" s="146">
        <v>1790</v>
      </c>
      <c r="C552" t="s" s="273">
        <v>1588</v>
      </c>
      <c r="D552" s="267">
        <v>9</v>
      </c>
      <c r="E552" s="85">
        <v>348</v>
      </c>
      <c r="F552" t="s" s="151">
        <v>55</v>
      </c>
      <c r="G552" t="s" s="152">
        <v>55</v>
      </c>
      <c r="H552" s="496">
        <v>67.19</v>
      </c>
      <c r="I552" s="269">
        <v>3.57196011311207</v>
      </c>
      <c r="J552" s="270">
        <v>0.55</v>
      </c>
      <c r="K552" s="270">
        <v>0.6</v>
      </c>
      <c r="L552" s="269">
        <v>9.090909090909083</v>
      </c>
      <c r="M552" s="272">
        <v>43081</v>
      </c>
      <c r="N552" s="272">
        <v>43082</v>
      </c>
      <c r="O552" s="272">
        <v>43111</v>
      </c>
      <c r="P552" t="s" s="273">
        <v>783</v>
      </c>
      <c r="Q552" t="s" s="658">
        <v>1791</v>
      </c>
      <c r="R552" s="271">
        <v>2.4</v>
      </c>
      <c r="S552" s="275">
        <v>47.80876494023904</v>
      </c>
      <c r="T552" s="276">
        <v>91.42539812050904</v>
      </c>
      <c r="U552" s="269">
        <v>13.38446215139442</v>
      </c>
      <c r="V552" s="277">
        <v>12</v>
      </c>
      <c r="W552" s="268">
        <v>5.02</v>
      </c>
      <c r="X552" s="268">
        <v>1.69</v>
      </c>
      <c r="Y552" s="278">
        <v>1.04</v>
      </c>
      <c r="Z552" s="279">
        <v>6.16</v>
      </c>
      <c r="AA552" s="280">
        <v>52.1</v>
      </c>
      <c r="AB552" s="281">
        <v>7</v>
      </c>
      <c r="AC552" s="282">
        <v>6.49</v>
      </c>
      <c r="AD552" s="283">
        <v>7.5</v>
      </c>
      <c r="AE552" s="283">
        <v>7.94</v>
      </c>
      <c r="AF552" s="284">
        <v>16</v>
      </c>
      <c r="AG552" s="285">
        <v>15896</v>
      </c>
      <c r="AH552" s="286">
        <v>0.5</v>
      </c>
      <c r="AI552" s="287">
        <v>1.97</v>
      </c>
      <c r="AJ552" s="288">
        <v>2.292308830592713</v>
      </c>
      <c r="AK552" s="289">
        <v>1.093361479298607</v>
      </c>
      <c r="AL552" s="290">
        <v>5</v>
      </c>
      <c r="AM552" s="290">
        <v>11.86889420813968</v>
      </c>
      <c r="AN552" s="290">
        <v>17.19231622944535</v>
      </c>
      <c r="AO552" s="291">
        <v>15.72427468404525</v>
      </c>
      <c r="AP552" s="288">
        <v>2.1</v>
      </c>
      <c r="AQ552" s="510">
        <v>2</v>
      </c>
      <c r="AR552" s="288">
        <v>1.8</v>
      </c>
      <c r="AS552" s="288">
        <v>1.5</v>
      </c>
      <c r="AT552" s="292"/>
      <c r="AU552" s="288">
        <v>1.15</v>
      </c>
      <c r="AV552" s="288">
        <v>0.95</v>
      </c>
      <c r="AW552" s="292"/>
      <c r="AX552" s="293">
        <v>0.75</v>
      </c>
      <c r="AY552" s="403">
        <v>0.6</v>
      </c>
      <c r="AZ552" s="426">
        <v>0.6</v>
      </c>
      <c r="BA552" s="295">
        <v>0.55</v>
      </c>
      <c r="BB552" s="295">
        <v>0.4875</v>
      </c>
      <c r="BC552" s="426">
        <v>0.45</v>
      </c>
      <c r="BD552" s="295">
        <v>0.4375</v>
      </c>
      <c r="BE552" s="426">
        <v>0.4</v>
      </c>
      <c r="BF552" s="426">
        <v>0.4</v>
      </c>
      <c r="BG552" s="295">
        <v>0.375</v>
      </c>
      <c r="BH552" s="295">
        <v>0.35</v>
      </c>
      <c r="BI552" s="296">
        <v>0.3</v>
      </c>
      <c r="BJ552" s="293">
        <v>15.2</v>
      </c>
      <c r="BK552" s="297">
        <v>5</v>
      </c>
      <c r="BL552" s="297">
        <v>11.11111111111112</v>
      </c>
      <c r="BM552" s="297">
        <v>20</v>
      </c>
      <c r="BN552" s="297">
        <v>30.43478260869566</v>
      </c>
      <c r="BO552" s="297">
        <v>21.05263157894737</v>
      </c>
      <c r="BP552" s="297">
        <v>26.66666666666666</v>
      </c>
      <c r="BQ552" s="298">
        <v>25</v>
      </c>
      <c r="BR552" s="299">
        <v>0</v>
      </c>
      <c r="BS552" s="299">
        <v>9.090909090909083</v>
      </c>
      <c r="BT552" s="299">
        <v>12.82051282051284</v>
      </c>
      <c r="BU552" s="299">
        <v>8.333333333333325</v>
      </c>
      <c r="BV552" s="299">
        <v>2.857142857142869</v>
      </c>
      <c r="BW552" s="299">
        <v>9.375</v>
      </c>
      <c r="BX552" s="299">
        <v>0</v>
      </c>
      <c r="BY552" s="299">
        <v>6.666666666666665</v>
      </c>
      <c r="BZ552" s="299">
        <v>7.14285714285714</v>
      </c>
      <c r="CA552" s="300">
        <v>16.66666666666667</v>
      </c>
      <c r="CB552" s="297">
        <v>12.48342826726526</v>
      </c>
      <c r="CC552" s="297">
        <v>9.044324350015808</v>
      </c>
      <c r="CD552" t="s" s="146">
        <v>302</v>
      </c>
      <c r="CE552" s="419">
        <v>7.379814191162993</v>
      </c>
      <c r="CF552" s="301">
        <v>20.76427634255742</v>
      </c>
      <c r="CG552" s="297">
        <v>73.9311318362912</v>
      </c>
      <c r="CH552" s="302">
        <v>2.247</v>
      </c>
      <c r="CI552" s="303">
        <v>2.3928303</v>
      </c>
      <c r="CJ552" s="304">
        <v>2.582821025820</v>
      </c>
      <c r="CK552" s="304">
        <v>2.787897015270108</v>
      </c>
      <c r="CL552" s="305">
        <v>3.009256038282555</v>
      </c>
      <c r="CM552" s="303">
        <v>13.01980437937266</v>
      </c>
      <c r="CN552" s="300">
        <v>19.37759246818375</v>
      </c>
      <c r="CO552" s="306">
        <v>1.24</v>
      </c>
      <c r="CP552" s="307">
        <v>-0.1</v>
      </c>
      <c r="CQ552" s="308">
        <v>-25.1</v>
      </c>
      <c r="CR552" s="307">
        <v>-8.699999999999999</v>
      </c>
      <c r="CS552" s="308">
        <v>-16.9</v>
      </c>
    </row>
    <row r="553" ht="11.25" customHeight="1">
      <c r="A553" t="s" s="110">
        <v>1792</v>
      </c>
      <c r="B553" t="s" s="110">
        <v>1793</v>
      </c>
      <c r="C553" t="s" s="173">
        <v>1131</v>
      </c>
      <c r="D553" s="174">
        <v>7</v>
      </c>
      <c r="E553" s="85">
        <v>451</v>
      </c>
      <c r="F553" t="s" s="118">
        <v>129</v>
      </c>
      <c r="G553" t="s" s="113">
        <v>129</v>
      </c>
      <c r="H553" s="495">
        <v>24.23</v>
      </c>
      <c r="I553" s="177">
        <v>7.09863805200165</v>
      </c>
      <c r="J553" s="311">
        <v>0.41</v>
      </c>
      <c r="K553" s="311">
        <v>0.43</v>
      </c>
      <c r="L553" s="177">
        <v>4.878048780487809</v>
      </c>
      <c r="M553" s="322">
        <v>42725</v>
      </c>
      <c r="N553" s="322">
        <v>42727</v>
      </c>
      <c r="O553" s="322">
        <v>42740</v>
      </c>
      <c r="P553" t="s" s="173">
        <v>618</v>
      </c>
      <c r="Q553" t="s" s="173">
        <v>1794</v>
      </c>
      <c r="R553" s="180">
        <v>1.72</v>
      </c>
      <c r="S553" s="181">
        <v>148.2758620689655</v>
      </c>
      <c r="T553" s="182">
        <v>17.21611176897804</v>
      </c>
      <c r="U553" s="177">
        <v>20.88793103448276</v>
      </c>
      <c r="V553" s="183">
        <v>12</v>
      </c>
      <c r="W553" s="176">
        <v>1.16</v>
      </c>
      <c r="X553" t="s" s="369">
        <v>143</v>
      </c>
      <c r="Y553" s="184">
        <v>6.01</v>
      </c>
      <c r="Z553" s="185">
        <v>1.48</v>
      </c>
      <c r="AA553" s="186">
        <v>7.2</v>
      </c>
      <c r="AB553" s="187">
        <v>13.4</v>
      </c>
      <c r="AC553" s="188">
        <v>-39.2</v>
      </c>
      <c r="AD553" s="189">
        <v>11.6</v>
      </c>
      <c r="AE553" t="s" s="392">
        <v>143</v>
      </c>
      <c r="AF553" s="190">
        <v>2</v>
      </c>
      <c r="AG553" s="191">
        <v>444</v>
      </c>
      <c r="AH553" s="192">
        <v>9.199999999999999</v>
      </c>
      <c r="AI553" s="193">
        <v>1.44</v>
      </c>
      <c r="AJ553" s="194">
        <v>0.3824916112267456</v>
      </c>
      <c r="AK553" s="195">
        <v>2.021943749382664</v>
      </c>
      <c r="AL553" s="196">
        <v>5.12820512820511</v>
      </c>
      <c r="AM553" s="196">
        <v>5.415693642233976</v>
      </c>
      <c r="AN553" s="196">
        <v>4.436902690230249</v>
      </c>
      <c r="AO553" s="197">
        <v>2.194374938266663</v>
      </c>
      <c r="AP553" s="194">
        <v>1.64</v>
      </c>
      <c r="AQ553" s="194">
        <v>1.56</v>
      </c>
      <c r="AR553" s="194">
        <v>1.48</v>
      </c>
      <c r="AS553" s="194">
        <v>1.4</v>
      </c>
      <c r="AT553" s="199"/>
      <c r="AU553" s="198">
        <v>1.32</v>
      </c>
      <c r="AV553" s="194">
        <v>1.32</v>
      </c>
      <c r="AW553" s="199"/>
      <c r="AX553" s="200">
        <v>1.12</v>
      </c>
      <c r="AY553" s="370">
        <v>0.88</v>
      </c>
      <c r="AZ553" s="203">
        <v>1.44</v>
      </c>
      <c r="BA553" s="202">
        <v>1.44</v>
      </c>
      <c r="BB553" s="203">
        <v>1.32</v>
      </c>
      <c r="BC553" s="203">
        <v>1.32</v>
      </c>
      <c r="BD553" s="203">
        <v>1.32</v>
      </c>
      <c r="BE553" s="202">
        <v>1.32</v>
      </c>
      <c r="BF553" s="202">
        <v>1.29</v>
      </c>
      <c r="BG553" s="203">
        <v>1.2</v>
      </c>
      <c r="BH553" s="203">
        <v>1.2</v>
      </c>
      <c r="BI553" s="204">
        <v>1.2</v>
      </c>
      <c r="BJ553" s="200">
        <v>23.77</v>
      </c>
      <c r="BK553" s="205">
        <v>5.12820512820511</v>
      </c>
      <c r="BL553" s="205">
        <v>5.405405405405417</v>
      </c>
      <c r="BM553" s="205">
        <v>5.714285714285716</v>
      </c>
      <c r="BN553" s="205">
        <v>6.060606060606055</v>
      </c>
      <c r="BO553" s="205">
        <v>0</v>
      </c>
      <c r="BP553" s="205">
        <v>17.85714285714286</v>
      </c>
      <c r="BQ553" s="206">
        <v>27.27272727272729</v>
      </c>
      <c r="BR553" s="207">
        <v>0</v>
      </c>
      <c r="BS553" s="207">
        <v>0</v>
      </c>
      <c r="BT553" s="207">
        <v>9.090909090909083</v>
      </c>
      <c r="BU553" s="207">
        <v>0</v>
      </c>
      <c r="BV553" s="207">
        <v>0</v>
      </c>
      <c r="BW553" s="207">
        <v>0</v>
      </c>
      <c r="BX553" s="207">
        <v>2.325581395348841</v>
      </c>
      <c r="BY553" s="207">
        <v>7.500000000000018</v>
      </c>
      <c r="BZ553" s="207">
        <v>0</v>
      </c>
      <c r="CA553" s="208">
        <v>0</v>
      </c>
      <c r="CB553" s="205">
        <v>5.079697819095905</v>
      </c>
      <c r="CC553" s="205">
        <v>7.248636603860501</v>
      </c>
      <c r="CD553" t="s" s="110">
        <v>285</v>
      </c>
      <c r="CE553" s="209">
        <v>-9.352390292250863</v>
      </c>
      <c r="CF553" s="209">
        <v>11.5355407422319</v>
      </c>
      <c r="CG553" s="205">
        <v>36.38766839581159</v>
      </c>
      <c r="CH553" s="315">
        <v>1.804</v>
      </c>
      <c r="CI553" s="211">
        <v>1.82204</v>
      </c>
      <c r="CJ553" s="212">
        <v>1.8767012</v>
      </c>
      <c r="CK553" s="212">
        <v>1.933002236</v>
      </c>
      <c r="CL553" s="210">
        <v>1.990992303080</v>
      </c>
      <c r="CM553" s="211">
        <v>9.426735739080</v>
      </c>
      <c r="CN553" s="208">
        <v>38.9052238509286</v>
      </c>
      <c r="CO553" s="213">
        <v>0.9</v>
      </c>
      <c r="CP553" s="214">
        <v>10.3</v>
      </c>
      <c r="CQ553" s="215">
        <v>-6.4</v>
      </c>
      <c r="CR553" s="214">
        <v>-0.6</v>
      </c>
      <c r="CS553" s="215">
        <v>1.7</v>
      </c>
    </row>
    <row r="554" ht="11.25" customHeight="1">
      <c r="A554" t="s" s="227">
        <v>877</v>
      </c>
      <c r="B554" t="s" s="116">
        <v>878</v>
      </c>
      <c r="C554" t="s" s="227">
        <v>879</v>
      </c>
      <c r="D554" s="218">
        <v>15</v>
      </c>
      <c r="E554" s="219">
        <v>218</v>
      </c>
      <c r="F554" t="s" s="220">
        <v>55</v>
      </c>
      <c r="G554" t="s" s="221">
        <v>55</v>
      </c>
      <c r="H554" s="493">
        <v>54.27</v>
      </c>
      <c r="I554" s="223">
        <v>5.491063202505988</v>
      </c>
      <c r="J554" s="224">
        <v>0.615</v>
      </c>
      <c r="K554" s="224">
        <v>0.745</v>
      </c>
      <c r="L554" s="223">
        <v>21.13821138211382</v>
      </c>
      <c r="M554" s="226">
        <v>42950</v>
      </c>
      <c r="N554" s="226">
        <v>42954</v>
      </c>
      <c r="O554" s="226">
        <v>42961</v>
      </c>
      <c r="P554" t="s" s="227">
        <v>677</v>
      </c>
      <c r="Q554" s="316"/>
      <c r="R554" s="225">
        <v>2.98</v>
      </c>
      <c r="S554" s="228">
        <v>185.0931677018633</v>
      </c>
      <c r="T554" s="229">
        <v>78.63457268682961</v>
      </c>
      <c r="U554" s="223">
        <v>33.70807453416149</v>
      </c>
      <c r="V554" s="230">
        <v>12</v>
      </c>
      <c r="W554" s="222">
        <v>1.61</v>
      </c>
      <c r="X554" s="222">
        <v>3.52</v>
      </c>
      <c r="Y554" s="231">
        <v>1.94</v>
      </c>
      <c r="Z554" s="232">
        <v>2.13</v>
      </c>
      <c r="AA554" s="358">
        <v>22.6</v>
      </c>
      <c r="AB554" s="234">
        <v>39.8</v>
      </c>
      <c r="AC554" s="235">
        <v>22.08</v>
      </c>
      <c r="AD554" s="236">
        <v>0</v>
      </c>
      <c r="AE554" s="236">
        <v>9.6</v>
      </c>
      <c r="AF554" s="237">
        <v>11</v>
      </c>
      <c r="AG554" s="238">
        <v>20375</v>
      </c>
      <c r="AH554" s="239">
        <v>0.5</v>
      </c>
      <c r="AI554" s="360">
        <v>1.78</v>
      </c>
      <c r="AJ554" t="s" s="265">
        <v>143</v>
      </c>
      <c r="AK554" s="242">
        <v>1.278514371051057</v>
      </c>
      <c r="AL554" s="243">
        <v>1.234567901234551</v>
      </c>
      <c r="AM554" s="243">
        <v>23.93288364540231</v>
      </c>
      <c r="AN554" s="243">
        <v>21.13775615161035</v>
      </c>
      <c r="AO554" s="244">
        <v>16.533061051346</v>
      </c>
      <c r="AP554" s="321">
        <v>2.46</v>
      </c>
      <c r="AQ554" s="241">
        <v>2.43</v>
      </c>
      <c r="AR554" s="241">
        <v>2.125</v>
      </c>
      <c r="AS554" s="241">
        <v>1.292336</v>
      </c>
      <c r="AT554" s="245"/>
      <c r="AU554" s="241">
        <v>1.108964</v>
      </c>
      <c r="AV554" s="241">
        <v>0.943056</v>
      </c>
      <c r="AW554" s="245"/>
      <c r="AX554" s="246">
        <v>0.794612</v>
      </c>
      <c r="AY554" s="247">
        <v>0.7160239999999999</v>
      </c>
      <c r="AZ554" s="248">
        <v>0.681096</v>
      </c>
      <c r="BA554" s="248">
        <v>0.6112399999999999</v>
      </c>
      <c r="BB554" s="248">
        <v>0.532652</v>
      </c>
      <c r="BC554" s="248">
        <v>0.475894</v>
      </c>
      <c r="BD554" s="248">
        <v>0.384208</v>
      </c>
      <c r="BE554" s="248">
        <v>0.301254</v>
      </c>
      <c r="BF554" s="317">
        <v>0.270692</v>
      </c>
      <c r="BG554" s="317">
        <v>0.270692</v>
      </c>
      <c r="BH554" s="317">
        <v>0.270692</v>
      </c>
      <c r="BI554" s="401">
        <v>0.270692</v>
      </c>
      <c r="BJ554" s="246">
        <v>15.939104</v>
      </c>
      <c r="BK554" s="250">
        <v>1.234567901234551</v>
      </c>
      <c r="BL554" s="250">
        <v>14.35294117647059</v>
      </c>
      <c r="BM554" s="250">
        <v>64.43092198932787</v>
      </c>
      <c r="BN554" s="250">
        <v>16.53543307086613</v>
      </c>
      <c r="BO554" s="250">
        <v>17.5925925925926</v>
      </c>
      <c r="BP554" s="250">
        <v>18.68131868131868</v>
      </c>
      <c r="BQ554" s="251">
        <v>10.97560975609757</v>
      </c>
      <c r="BR554" s="252">
        <v>5.12820512820511</v>
      </c>
      <c r="BS554" s="252">
        <v>11.42857142857146</v>
      </c>
      <c r="BT554" s="252">
        <v>14.75409836065571</v>
      </c>
      <c r="BU554" s="252">
        <v>11.92660550458715</v>
      </c>
      <c r="BV554" s="252">
        <v>23.86363636363637</v>
      </c>
      <c r="BW554" s="252">
        <v>27.53623188405798</v>
      </c>
      <c r="BX554" s="252">
        <v>11.29032258064515</v>
      </c>
      <c r="BY554" s="252">
        <v>0</v>
      </c>
      <c r="BZ554" s="252">
        <v>0</v>
      </c>
      <c r="CA554" s="253">
        <v>0</v>
      </c>
      <c r="CB554" s="250">
        <v>14.690062142251</v>
      </c>
      <c r="CC554" s="250">
        <v>14.78216781068651</v>
      </c>
      <c r="CD554" t="s" s="116">
        <v>222</v>
      </c>
      <c r="CE554" s="254">
        <v>-7.079255180045148</v>
      </c>
      <c r="CF554" s="254">
        <v>26.62881935411634</v>
      </c>
      <c r="CG554" s="250">
        <v>70.87647649720112</v>
      </c>
      <c r="CH554" s="255">
        <v>2.706</v>
      </c>
      <c r="CI554" s="256">
        <v>2.9766</v>
      </c>
      <c r="CJ554" s="257">
        <v>3.262353600000001</v>
      </c>
      <c r="CK554" s="257">
        <v>3.575539545600001</v>
      </c>
      <c r="CL554" s="258">
        <v>3.918791341977601</v>
      </c>
      <c r="CM554" s="256">
        <v>16.43928448757761</v>
      </c>
      <c r="CN554" s="253">
        <v>30.29166111586071</v>
      </c>
      <c r="CO554" s="259">
        <v>1.34</v>
      </c>
      <c r="CP554" s="260">
        <v>19.5</v>
      </c>
      <c r="CQ554" s="261">
        <v>-8.699999999999999</v>
      </c>
      <c r="CR554" s="260">
        <v>-1.8</v>
      </c>
      <c r="CS554" s="261">
        <v>1.2</v>
      </c>
    </row>
    <row r="555" ht="11.25" customHeight="1">
      <c r="A555" t="s" s="227">
        <v>1795</v>
      </c>
      <c r="B555" t="s" s="116">
        <v>1796</v>
      </c>
      <c r="C555" t="s" s="227">
        <v>829</v>
      </c>
      <c r="D555" s="218">
        <v>5</v>
      </c>
      <c r="E555" s="85">
        <v>775</v>
      </c>
      <c r="F555" t="s" s="220">
        <v>129</v>
      </c>
      <c r="G555" t="s" s="221">
        <v>129</v>
      </c>
      <c r="H555" s="493">
        <v>34.98</v>
      </c>
      <c r="I555" s="223">
        <v>1.509433962264151</v>
      </c>
      <c r="J555" s="224">
        <v>0.115</v>
      </c>
      <c r="K555" s="224">
        <v>0.132</v>
      </c>
      <c r="L555" s="223">
        <v>14.78260869565218</v>
      </c>
      <c r="M555" s="226">
        <v>42879</v>
      </c>
      <c r="N555" s="226">
        <v>42881</v>
      </c>
      <c r="O555" s="226">
        <v>42902</v>
      </c>
      <c r="P555" t="s" s="227">
        <v>720</v>
      </c>
      <c r="Q555" t="s" s="227">
        <v>930</v>
      </c>
      <c r="R555" s="225">
        <v>0.528</v>
      </c>
      <c r="S555" s="228">
        <v>12.66187050359712</v>
      </c>
      <c r="T555" s="229">
        <v>-1.355955668806919</v>
      </c>
      <c r="U555" s="223">
        <v>8.388489208633093</v>
      </c>
      <c r="V555" s="230">
        <v>6</v>
      </c>
      <c r="W555" s="222">
        <v>4.17</v>
      </c>
      <c r="X555" s="222">
        <v>0.54</v>
      </c>
      <c r="Y555" s="231">
        <v>4.01</v>
      </c>
      <c r="Z555" s="232">
        <v>2.61</v>
      </c>
      <c r="AA555" s="233">
        <v>30.6</v>
      </c>
      <c r="AB555" s="234">
        <v>244</v>
      </c>
      <c r="AC555" s="235">
        <v>9.529999999999999</v>
      </c>
      <c r="AD555" s="236">
        <v>49.7</v>
      </c>
      <c r="AE555" s="236">
        <v>15.55</v>
      </c>
      <c r="AF555" s="237">
        <v>16</v>
      </c>
      <c r="AG555" s="238">
        <v>9189</v>
      </c>
      <c r="AH555" s="239">
        <v>2.3</v>
      </c>
      <c r="AI555" s="240">
        <v>0.73</v>
      </c>
      <c r="AJ555" t="s" s="265">
        <v>143</v>
      </c>
      <c r="AK555" t="s" s="265">
        <v>143</v>
      </c>
      <c r="AL555" s="243">
        <v>15.13583441138422</v>
      </c>
      <c r="AM555" s="243">
        <v>25.523728528726</v>
      </c>
      <c r="AN555" t="s" s="265">
        <v>143</v>
      </c>
      <c r="AO555" t="s" s="265">
        <v>143</v>
      </c>
      <c r="AP555" s="241">
        <v>0.445</v>
      </c>
      <c r="AQ555" s="241">
        <v>0.3865</v>
      </c>
      <c r="AR555" s="241">
        <v>0.3345</v>
      </c>
      <c r="AS555" s="241">
        <v>0.225</v>
      </c>
      <c r="AT555" s="245"/>
      <c r="AU555" s="321">
        <v>0</v>
      </c>
      <c r="AV555" s="321">
        <v>0</v>
      </c>
      <c r="AW555" s="245"/>
      <c r="AX555" s="583">
        <v>0</v>
      </c>
      <c r="AY555" s="394">
        <v>0</v>
      </c>
      <c r="AZ555" s="317">
        <v>0</v>
      </c>
      <c r="BA555" s="317">
        <v>0</v>
      </c>
      <c r="BB555" s="317">
        <v>0</v>
      </c>
      <c r="BC555" s="317">
        <v>0</v>
      </c>
      <c r="BD555" s="317">
        <v>0</v>
      </c>
      <c r="BE555" s="317">
        <v>0</v>
      </c>
      <c r="BF555" s="317">
        <v>0</v>
      </c>
      <c r="BG555" s="317">
        <v>0</v>
      </c>
      <c r="BH555" s="317">
        <v>0</v>
      </c>
      <c r="BI555" s="401">
        <v>0</v>
      </c>
      <c r="BJ555" s="246">
        <v>1.391</v>
      </c>
      <c r="BK555" s="250">
        <v>15.13583441138422</v>
      </c>
      <c r="BL555" s="250">
        <v>15.54559043348283</v>
      </c>
      <c r="BM555" s="250">
        <v>48.66666666666666</v>
      </c>
      <c r="BN555" s="250">
        <v>0</v>
      </c>
      <c r="BO555" s="250">
        <v>0</v>
      </c>
      <c r="BP555" s="250">
        <v>0</v>
      </c>
      <c r="BQ555" s="251">
        <v>0</v>
      </c>
      <c r="BR555" s="252">
        <v>0</v>
      </c>
      <c r="BS555" s="252">
        <v>0</v>
      </c>
      <c r="BT555" s="252">
        <v>0</v>
      </c>
      <c r="BU555" s="252">
        <v>0</v>
      </c>
      <c r="BV555" s="252">
        <v>0</v>
      </c>
      <c r="BW555" s="252">
        <v>0</v>
      </c>
      <c r="BX555" s="252">
        <v>0</v>
      </c>
      <c r="BY555" s="252">
        <v>0</v>
      </c>
      <c r="BZ555" s="252">
        <v>0</v>
      </c>
      <c r="CA555" s="253">
        <v>0</v>
      </c>
      <c r="CB555" s="250">
        <v>4.667534794796101</v>
      </c>
      <c r="CC555" s="250">
        <v>12.05097831437014</v>
      </c>
      <c r="CD555" t="s" s="116">
        <v>178</v>
      </c>
      <c r="CE555" t="s" s="402">
        <v>143</v>
      </c>
      <c r="CF555" t="s" s="402">
        <v>143</v>
      </c>
      <c r="CG555" s="250">
        <v>63.18373142617503</v>
      </c>
      <c r="CH555" s="255">
        <v>0.4895</v>
      </c>
      <c r="CI555" s="256">
        <v>0.53614935</v>
      </c>
      <c r="CJ555" s="257">
        <v>0.589764285</v>
      </c>
      <c r="CK555" s="257">
        <v>0.6487407135000001</v>
      </c>
      <c r="CL555" s="258">
        <v>0.7136147848500002</v>
      </c>
      <c r="CM555" s="256">
        <v>2.977769133350</v>
      </c>
      <c r="CN555" s="253">
        <v>8.512776253144654</v>
      </c>
      <c r="CO555" s="259">
        <v>0.46</v>
      </c>
      <c r="CP555" s="260">
        <v>19.4</v>
      </c>
      <c r="CQ555" s="261">
        <v>-0.7</v>
      </c>
      <c r="CR555" s="260">
        <v>7</v>
      </c>
      <c r="CS555" s="261">
        <v>6</v>
      </c>
    </row>
    <row r="556" ht="11.25" customHeight="1">
      <c r="A556" t="s" s="116">
        <v>1797</v>
      </c>
      <c r="B556" t="s" s="116">
        <v>1798</v>
      </c>
      <c r="C556" t="s" s="227">
        <v>829</v>
      </c>
      <c r="D556" s="218">
        <v>9</v>
      </c>
      <c r="E556" s="85">
        <v>340</v>
      </c>
      <c r="F556" t="s" s="220">
        <v>129</v>
      </c>
      <c r="G556" t="s" s="221">
        <v>129</v>
      </c>
      <c r="H556" s="493">
        <v>50.9</v>
      </c>
      <c r="I556" s="223">
        <v>1.493123772102161</v>
      </c>
      <c r="J556" s="224">
        <v>0.15</v>
      </c>
      <c r="K556" s="224">
        <v>0.19</v>
      </c>
      <c r="L556" s="223">
        <v>26.66666666666668</v>
      </c>
      <c r="M556" s="226">
        <v>42835</v>
      </c>
      <c r="N556" s="226">
        <v>42837</v>
      </c>
      <c r="O556" s="226">
        <v>42851</v>
      </c>
      <c r="P556" t="s" s="227">
        <v>350</v>
      </c>
      <c r="Q556" s="316"/>
      <c r="R556" s="225">
        <v>0.76</v>
      </c>
      <c r="S556" s="228">
        <v>33.18777292576419</v>
      </c>
      <c r="T556" s="229">
        <v>93.23944917163578</v>
      </c>
      <c r="U556" s="223">
        <v>22.22707423580786</v>
      </c>
      <c r="V556" s="230">
        <v>5</v>
      </c>
      <c r="W556" s="222">
        <v>2.29</v>
      </c>
      <c r="X556" s="222">
        <v>2.53</v>
      </c>
      <c r="Y556" s="231">
        <v>5.46</v>
      </c>
      <c r="Z556" s="232">
        <v>3.78</v>
      </c>
      <c r="AA556" s="233">
        <v>18.6</v>
      </c>
      <c r="AB556" s="234">
        <v>7.1</v>
      </c>
      <c r="AC556" s="235">
        <v>8.23</v>
      </c>
      <c r="AD556" s="236">
        <v>2.5</v>
      </c>
      <c r="AE556" s="236">
        <v>8.789999999999999</v>
      </c>
      <c r="AF556" s="237">
        <v>41</v>
      </c>
      <c r="AG556" s="238">
        <v>209383</v>
      </c>
      <c r="AH556" s="239">
        <v>27</v>
      </c>
      <c r="AI556" s="240">
        <v>0.9399999999999999</v>
      </c>
      <c r="AJ556" s="241">
        <v>8.455677947660902</v>
      </c>
      <c r="AK556" t="s" s="265">
        <v>143</v>
      </c>
      <c r="AL556" s="243">
        <v>5.263157894736836</v>
      </c>
      <c r="AM556" s="243">
        <v>12.6247880443606</v>
      </c>
      <c r="AN556" s="243">
        <v>21.13919486915226</v>
      </c>
      <c r="AO556" t="s" s="265">
        <v>143</v>
      </c>
      <c r="AP556" s="321">
        <v>0.6</v>
      </c>
      <c r="AQ556" s="241">
        <v>0.57</v>
      </c>
      <c r="AR556" s="321">
        <v>0.48</v>
      </c>
      <c r="AS556" s="241">
        <v>0.42</v>
      </c>
      <c r="AT556" t="s" s="266">
        <v>112</v>
      </c>
      <c r="AU556" s="321">
        <v>0.24</v>
      </c>
      <c r="AV556" s="241">
        <v>0.23</v>
      </c>
      <c r="AW556" s="245"/>
      <c r="AX556" s="583">
        <v>0.2</v>
      </c>
      <c r="AY556" s="247">
        <v>0.15</v>
      </c>
      <c r="AZ556" s="317">
        <v>0</v>
      </c>
      <c r="BA556" s="317">
        <v>0</v>
      </c>
      <c r="BB556" s="317">
        <v>0</v>
      </c>
      <c r="BC556" s="317">
        <v>0</v>
      </c>
      <c r="BD556" s="317">
        <v>0</v>
      </c>
      <c r="BE556" s="317">
        <v>0</v>
      </c>
      <c r="BF556" s="317">
        <v>0</v>
      </c>
      <c r="BG556" s="317">
        <v>0</v>
      </c>
      <c r="BH556" s="317">
        <v>0</v>
      </c>
      <c r="BI556" s="401">
        <v>0</v>
      </c>
      <c r="BJ556" s="246">
        <v>2.89</v>
      </c>
      <c r="BK556" s="250">
        <v>5.263157894736836</v>
      </c>
      <c r="BL556" s="250">
        <v>18.75</v>
      </c>
      <c r="BM556" s="250">
        <v>14.28571428571428</v>
      </c>
      <c r="BN556" s="250">
        <v>75</v>
      </c>
      <c r="BO556" s="250">
        <v>4.347826086956519</v>
      </c>
      <c r="BP556" s="250">
        <v>15</v>
      </c>
      <c r="BQ556" s="251">
        <v>33.33333333333335</v>
      </c>
      <c r="BR556" s="252">
        <v>0</v>
      </c>
      <c r="BS556" s="252">
        <v>0</v>
      </c>
      <c r="BT556" s="252">
        <v>0</v>
      </c>
      <c r="BU556" s="252">
        <v>0</v>
      </c>
      <c r="BV556" s="252">
        <v>0</v>
      </c>
      <c r="BW556" s="252">
        <v>0</v>
      </c>
      <c r="BX556" s="252">
        <v>0</v>
      </c>
      <c r="BY556" s="252">
        <v>0</v>
      </c>
      <c r="BZ556" s="252">
        <v>0</v>
      </c>
      <c r="CA556" s="253">
        <v>0</v>
      </c>
      <c r="CB556" s="250">
        <v>9.763531270631821</v>
      </c>
      <c r="CC556" s="250">
        <v>18.69697748086137</v>
      </c>
      <c r="CD556" t="s" s="116">
        <v>178</v>
      </c>
      <c r="CE556" s="254">
        <v>0.4052444054465596</v>
      </c>
      <c r="CF556" s="254">
        <v>22.63231864125442</v>
      </c>
      <c r="CG556" s="250">
        <v>67.32185986652712</v>
      </c>
      <c r="CH556" s="255">
        <v>0.6425999999999999</v>
      </c>
      <c r="CI556" s="256">
        <v>0.6954859799999999</v>
      </c>
      <c r="CJ556" s="257">
        <v>0.756619197642</v>
      </c>
      <c r="CK556" s="257">
        <v>0.8231260251147319</v>
      </c>
      <c r="CL556" s="258">
        <v>0.8954788027223168</v>
      </c>
      <c r="CM556" s="256">
        <v>3.813310005479049</v>
      </c>
      <c r="CN556" s="253">
        <v>7.491768183652356</v>
      </c>
      <c r="CO556" s="259">
        <v>1.06</v>
      </c>
      <c r="CP556" s="260">
        <v>35.2</v>
      </c>
      <c r="CQ556" s="261">
        <v>-4.2</v>
      </c>
      <c r="CR556" s="260">
        <v>2.9</v>
      </c>
      <c r="CS556" s="261">
        <v>9.800000000000001</v>
      </c>
    </row>
    <row r="557" ht="11.25" customHeight="1">
      <c r="A557" t="s" s="273">
        <v>1799</v>
      </c>
      <c r="B557" t="s" s="146">
        <v>1800</v>
      </c>
      <c r="C557" t="s" s="146">
        <v>1801</v>
      </c>
      <c r="D557" s="267">
        <v>5</v>
      </c>
      <c r="E557" s="85">
        <v>807</v>
      </c>
      <c r="F557" t="s" s="151">
        <v>129</v>
      </c>
      <c r="G557" t="s" s="152">
        <v>129</v>
      </c>
      <c r="H557" s="496">
        <v>91.56</v>
      </c>
      <c r="I557" s="269">
        <v>1.048492791612058</v>
      </c>
      <c r="J557" s="270">
        <v>0.21</v>
      </c>
      <c r="K557" s="270">
        <v>0.24</v>
      </c>
      <c r="L557" s="269">
        <v>14.28571428571428</v>
      </c>
      <c r="M557" s="643">
        <v>43054</v>
      </c>
      <c r="N557" s="643">
        <v>43055</v>
      </c>
      <c r="O557" s="643">
        <v>43069</v>
      </c>
      <c r="P557" t="s" s="273">
        <v>632</v>
      </c>
      <c r="Q557" s="329"/>
      <c r="R557" s="271">
        <v>0.96</v>
      </c>
      <c r="S557" s="275">
        <v>28.57142857142857</v>
      </c>
      <c r="T557" s="276">
        <v>95.00997125503325</v>
      </c>
      <c r="U557" s="269">
        <v>27.25</v>
      </c>
      <c r="V557" s="277">
        <v>9</v>
      </c>
      <c r="W557" s="268">
        <v>3.36</v>
      </c>
      <c r="X557" s="268">
        <v>1.82</v>
      </c>
      <c r="Y557" s="278">
        <v>1.03</v>
      </c>
      <c r="Z557" s="279">
        <v>3.14</v>
      </c>
      <c r="AA557" s="280">
        <v>12.4</v>
      </c>
      <c r="AB557" s="281">
        <v>0.3</v>
      </c>
      <c r="AC557" s="282">
        <v>5.05</v>
      </c>
      <c r="AD557" s="283">
        <v>-1.7</v>
      </c>
      <c r="AE557" s="283">
        <v>14.95</v>
      </c>
      <c r="AF557" s="284">
        <v>17</v>
      </c>
      <c r="AG557" s="285">
        <v>6820</v>
      </c>
      <c r="AH557" s="286">
        <v>1</v>
      </c>
      <c r="AI557" s="287">
        <v>0.38</v>
      </c>
      <c r="AJ557" t="s" s="368">
        <v>143</v>
      </c>
      <c r="AK557" t="s" s="368">
        <v>143</v>
      </c>
      <c r="AL557" s="290">
        <v>11.42857142857143</v>
      </c>
      <c r="AM557" s="290">
        <v>73.24782106818056</v>
      </c>
      <c r="AN557" t="s" s="368">
        <v>143</v>
      </c>
      <c r="AO557" s="291">
        <v>6.90633991544003</v>
      </c>
      <c r="AP557" s="288">
        <v>0.78</v>
      </c>
      <c r="AQ557" s="288">
        <v>0.7</v>
      </c>
      <c r="AR557" s="288">
        <v>0.62</v>
      </c>
      <c r="AS557" s="288">
        <v>0.15</v>
      </c>
      <c r="AT557" s="292"/>
      <c r="AU557" s="510">
        <v>0</v>
      </c>
      <c r="AV557" s="510">
        <v>0</v>
      </c>
      <c r="AW557" s="292"/>
      <c r="AX557" s="524">
        <v>0</v>
      </c>
      <c r="AY557" s="403">
        <v>0.1</v>
      </c>
      <c r="AZ557" s="426">
        <v>0.4</v>
      </c>
      <c r="BA557" s="426">
        <v>0.4</v>
      </c>
      <c r="BB557" s="295">
        <v>0.4</v>
      </c>
      <c r="BC557" s="295">
        <v>0.2405</v>
      </c>
      <c r="BD557" s="295">
        <v>0.146</v>
      </c>
      <c r="BE557" s="295">
        <v>0.111</v>
      </c>
      <c r="BF557" s="426">
        <v>0.08599999999999999</v>
      </c>
      <c r="BG557" s="426">
        <v>0.08599999999999999</v>
      </c>
      <c r="BH557" s="295">
        <v>0.08599999999999999</v>
      </c>
      <c r="BI557" s="296">
        <v>0.08400000000000001</v>
      </c>
      <c r="BJ557" s="293">
        <v>4.3895</v>
      </c>
      <c r="BK557" s="297">
        <v>11.42857142857143</v>
      </c>
      <c r="BL557" s="297">
        <v>12.9032258064516</v>
      </c>
      <c r="BM557" s="297">
        <v>313.3333333333334</v>
      </c>
      <c r="BN557" s="297">
        <v>0</v>
      </c>
      <c r="BO557" s="297">
        <v>0</v>
      </c>
      <c r="BP557" s="297">
        <v>0</v>
      </c>
      <c r="BQ557" s="298">
        <v>0</v>
      </c>
      <c r="BR557" s="299">
        <v>0</v>
      </c>
      <c r="BS557" s="299">
        <v>0</v>
      </c>
      <c r="BT557" s="299">
        <v>0</v>
      </c>
      <c r="BU557" s="299">
        <v>66.32016632016632</v>
      </c>
      <c r="BV557" s="299">
        <v>64.72602739726028</v>
      </c>
      <c r="BW557" s="299">
        <v>31.53153153153152</v>
      </c>
      <c r="BX557" s="299">
        <v>29.06976744186047</v>
      </c>
      <c r="BY557" s="299">
        <v>0</v>
      </c>
      <c r="BZ557" s="299">
        <v>0</v>
      </c>
      <c r="CA557" s="300">
        <v>2.380952380952372</v>
      </c>
      <c r="CB557" s="297">
        <v>31.27609268471338</v>
      </c>
      <c r="CC557" s="297">
        <v>73.67590658327796</v>
      </c>
      <c r="CD557" t="s" s="146">
        <v>302</v>
      </c>
      <c r="CE557" t="s" s="502">
        <v>143</v>
      </c>
      <c r="CF557" t="s" s="502">
        <v>143</v>
      </c>
      <c r="CG557" s="297">
        <v>59.68602710057716</v>
      </c>
      <c r="CH557" s="302">
        <v>0.7823399999999999</v>
      </c>
      <c r="CI557" s="303">
        <v>0.8218481699999999</v>
      </c>
      <c r="CJ557" s="304">
        <v>0.9040329869999999</v>
      </c>
      <c r="CK557" s="304">
        <v>0.9944362857</v>
      </c>
      <c r="CL557" s="305">
        <v>1.093879914270</v>
      </c>
      <c r="CM557" s="303">
        <v>4.596537356970</v>
      </c>
      <c r="CN557" s="300">
        <v>5.020246130373526</v>
      </c>
      <c r="CO557" s="306">
        <v>1.87</v>
      </c>
      <c r="CP557" s="307">
        <v>73.3</v>
      </c>
      <c r="CQ557" s="308">
        <v>0.4</v>
      </c>
      <c r="CR557" s="307">
        <v>13.5</v>
      </c>
      <c r="CS557" s="308">
        <v>27.6</v>
      </c>
    </row>
    <row r="558" ht="11.25" customHeight="1">
      <c r="A558" t="s" s="110">
        <v>1802</v>
      </c>
      <c r="B558" t="s" s="110">
        <v>1803</v>
      </c>
      <c r="C558" t="s" s="173">
        <v>265</v>
      </c>
      <c r="D558" s="511">
        <v>7</v>
      </c>
      <c r="E558" s="85">
        <v>428</v>
      </c>
      <c r="F558" t="s" s="118">
        <v>129</v>
      </c>
      <c r="G558" t="s" s="113">
        <v>129</v>
      </c>
      <c r="H558" s="547">
        <v>24.6</v>
      </c>
      <c r="I558" s="177">
        <v>2.276422764227642</v>
      </c>
      <c r="J558" s="311">
        <v>0.1</v>
      </c>
      <c r="K558" s="311">
        <v>0.14</v>
      </c>
      <c r="L558" s="177">
        <v>40</v>
      </c>
      <c r="M558" s="389">
        <v>42251</v>
      </c>
      <c r="N558" s="389">
        <v>42255</v>
      </c>
      <c r="O558" s="389">
        <v>42269</v>
      </c>
      <c r="P558" t="s" s="173">
        <v>737</v>
      </c>
      <c r="Q558" t="s" s="646">
        <v>1804</v>
      </c>
      <c r="R558" s="180">
        <v>0.5600000000000001</v>
      </c>
      <c r="S558" s="181">
        <v>54.90196078431373</v>
      </c>
      <c r="T558" s="182">
        <v>310.3593196721991</v>
      </c>
      <c r="U558" s="177">
        <v>24.11764705882353</v>
      </c>
      <c r="V558" s="183">
        <v>12</v>
      </c>
      <c r="W558" s="736">
        <v>1.02</v>
      </c>
      <c r="X558" t="s" s="549">
        <v>143</v>
      </c>
      <c r="Y558" s="737">
        <v>5.6</v>
      </c>
      <c r="Z558" s="738">
        <v>15.71</v>
      </c>
      <c r="AA558" t="s" s="751">
        <v>143</v>
      </c>
      <c r="AB558" t="s" s="550">
        <v>143</v>
      </c>
      <c r="AC558" t="s" s="751">
        <v>143</v>
      </c>
      <c r="AD558" t="s" s="549">
        <v>143</v>
      </c>
      <c r="AE558" t="s" s="549">
        <v>143</v>
      </c>
      <c r="AF558" s="190">
        <v>0</v>
      </c>
      <c r="AG558" s="739">
        <v>281</v>
      </c>
      <c r="AH558" t="s" s="549">
        <v>143</v>
      </c>
      <c r="AI558" t="s" s="549">
        <v>143</v>
      </c>
      <c r="AJ558" t="s" s="338">
        <v>143</v>
      </c>
      <c r="AK558" t="s" s="338">
        <v>143</v>
      </c>
      <c r="AL558" s="196">
        <v>16.66666666666667</v>
      </c>
      <c r="AM558" s="196">
        <v>32.63524026321307</v>
      </c>
      <c r="AN558" s="196">
        <v>28.47351571234393</v>
      </c>
      <c r="AO558" t="s" s="338">
        <v>143</v>
      </c>
      <c r="AP558" s="198">
        <v>0.5600000000000001</v>
      </c>
      <c r="AQ558" s="194">
        <v>0.48</v>
      </c>
      <c r="AR558" s="194">
        <v>0.32</v>
      </c>
      <c r="AS558" s="194">
        <v>0.24</v>
      </c>
      <c r="AT558" s="199"/>
      <c r="AU558" s="194">
        <v>0.2</v>
      </c>
      <c r="AV558" s="194">
        <v>0.16</v>
      </c>
      <c r="AW558" s="199"/>
      <c r="AX558" s="200">
        <v>0.04</v>
      </c>
      <c r="AY558" s="370">
        <v>0</v>
      </c>
      <c r="AZ558" s="203">
        <v>0</v>
      </c>
      <c r="BA558" s="203">
        <v>0</v>
      </c>
      <c r="BB558" s="203">
        <v>0</v>
      </c>
      <c r="BC558" s="203">
        <v>0</v>
      </c>
      <c r="BD558" s="203">
        <v>0</v>
      </c>
      <c r="BE558" s="203">
        <v>0</v>
      </c>
      <c r="BF558" s="203">
        <v>0</v>
      </c>
      <c r="BG558" s="203">
        <v>0</v>
      </c>
      <c r="BH558" s="203">
        <v>0</v>
      </c>
      <c r="BI558" s="204">
        <v>0</v>
      </c>
      <c r="BJ558" s="200">
        <v>2</v>
      </c>
      <c r="BK558" s="205">
        <v>16.66666666666667</v>
      </c>
      <c r="BL558" s="205">
        <v>50</v>
      </c>
      <c r="BM558" s="205">
        <v>33.33333333333335</v>
      </c>
      <c r="BN558" s="205">
        <v>20</v>
      </c>
      <c r="BO558" s="205">
        <v>25</v>
      </c>
      <c r="BP558" s="205">
        <v>300</v>
      </c>
      <c r="BQ558" s="206">
        <v>0</v>
      </c>
      <c r="BR558" s="207">
        <v>0</v>
      </c>
      <c r="BS558" s="207">
        <v>0</v>
      </c>
      <c r="BT558" s="207">
        <v>0</v>
      </c>
      <c r="BU558" s="207">
        <v>0</v>
      </c>
      <c r="BV558" s="207">
        <v>0</v>
      </c>
      <c r="BW558" s="207">
        <v>0</v>
      </c>
      <c r="BX558" s="207">
        <v>0</v>
      </c>
      <c r="BY558" s="207">
        <v>0</v>
      </c>
      <c r="BZ558" s="207">
        <v>0</v>
      </c>
      <c r="CA558" s="208">
        <v>0</v>
      </c>
      <c r="CB558" s="205">
        <v>26.17647058823529</v>
      </c>
      <c r="CC558" s="205">
        <v>69.98544364497363</v>
      </c>
      <c r="CD558" t="s" s="110">
        <v>132</v>
      </c>
      <c r="CE558" s="209">
        <v>6.632291417748046</v>
      </c>
      <c r="CF558" s="209">
        <v>30.74993847657158</v>
      </c>
      <c r="CG558" s="205">
        <v>43.51803921568627</v>
      </c>
      <c r="CH558" s="315">
        <v>0.5768000000000001</v>
      </c>
      <c r="CI558" s="211">
        <v>0.5941040000000001</v>
      </c>
      <c r="CJ558" s="212">
        <v>0.61192712</v>
      </c>
      <c r="CK558" s="212">
        <v>0.6302849336</v>
      </c>
      <c r="CL558" s="210">
        <v>0.6491934816080001</v>
      </c>
      <c r="CM558" s="211">
        <v>3.062309535208001</v>
      </c>
      <c r="CN558" s="208">
        <v>12.44841274474797</v>
      </c>
      <c r="CO558" t="s" s="549">
        <v>143</v>
      </c>
      <c r="CP558" s="752">
        <v>41.4</v>
      </c>
      <c r="CQ558" s="753">
        <v>-23.7</v>
      </c>
      <c r="CR558" s="214">
        <v>-15.8</v>
      </c>
      <c r="CS558" s="215">
        <v>-3</v>
      </c>
    </row>
    <row r="559" ht="11.25" customHeight="1">
      <c r="A559" t="s" s="116">
        <v>880</v>
      </c>
      <c r="B559" t="s" s="116">
        <v>881</v>
      </c>
      <c r="C559" t="s" s="116">
        <v>882</v>
      </c>
      <c r="D559" s="218">
        <v>20</v>
      </c>
      <c r="E559" s="219">
        <v>155</v>
      </c>
      <c r="F559" t="s" s="220">
        <v>55</v>
      </c>
      <c r="G559" t="s" s="221">
        <v>55</v>
      </c>
      <c r="H559" s="493">
        <v>24.57</v>
      </c>
      <c r="I559" s="223">
        <v>4.192104192104193</v>
      </c>
      <c r="J559" s="318">
        <v>0.255</v>
      </c>
      <c r="K559" s="318">
        <v>0.2575</v>
      </c>
      <c r="L559" s="223">
        <v>0.9803921568627416</v>
      </c>
      <c r="M559" s="226">
        <v>42807</v>
      </c>
      <c r="N559" s="226">
        <v>42809</v>
      </c>
      <c r="O559" s="226">
        <v>42825</v>
      </c>
      <c r="P559" t="s" s="227">
        <v>434</v>
      </c>
      <c r="Q559" s="85"/>
      <c r="R559" s="225">
        <v>1.03</v>
      </c>
      <c r="S559" s="228">
        <v>65.60509554140127</v>
      </c>
      <c r="T559" s="229">
        <v>1.459414244581092</v>
      </c>
      <c r="U559" s="223">
        <v>15.64968152866242</v>
      </c>
      <c r="V559" s="230">
        <v>12</v>
      </c>
      <c r="W559" s="222">
        <v>1.57</v>
      </c>
      <c r="X559" s="222">
        <v>4.37</v>
      </c>
      <c r="Y559" s="231">
        <v>0.17</v>
      </c>
      <c r="Z559" s="232">
        <v>1.48</v>
      </c>
      <c r="AA559" s="233">
        <v>9.699999999999999</v>
      </c>
      <c r="AB559" s="234">
        <v>6.8</v>
      </c>
      <c r="AC559" s="235">
        <v>17.33</v>
      </c>
      <c r="AD559" s="236">
        <v>-0.6</v>
      </c>
      <c r="AE559" s="236">
        <v>3.58</v>
      </c>
      <c r="AF559" s="237">
        <v>7</v>
      </c>
      <c r="AG559" s="238">
        <v>1597</v>
      </c>
      <c r="AH559" s="239">
        <v>1.2</v>
      </c>
      <c r="AI559" s="240">
        <v>0.58</v>
      </c>
      <c r="AJ559" t="s" s="265">
        <v>143</v>
      </c>
      <c r="AK559" s="242">
        <v>0.5073750177557597</v>
      </c>
      <c r="AL559" s="243">
        <v>0.990099009900991</v>
      </c>
      <c r="AM559" s="243">
        <v>2.041377547933698</v>
      </c>
      <c r="AN559" s="243">
        <v>4.978904632428516</v>
      </c>
      <c r="AO559" s="244">
        <v>9.813066190076514</v>
      </c>
      <c r="AP559" s="241">
        <v>1.02</v>
      </c>
      <c r="AQ559" s="241">
        <v>1.01</v>
      </c>
      <c r="AR559" s="241">
        <v>1</v>
      </c>
      <c r="AS559" s="241">
        <v>0.96</v>
      </c>
      <c r="AT559" s="245"/>
      <c r="AU559" s="241">
        <v>0.88</v>
      </c>
      <c r="AV559" s="241">
        <v>0.8</v>
      </c>
      <c r="AW559" s="245"/>
      <c r="AX559" s="246">
        <v>0.70668</v>
      </c>
      <c r="AY559" s="247">
        <v>0.6133</v>
      </c>
      <c r="AZ559" s="248">
        <v>0.5333</v>
      </c>
      <c r="BA559" s="248">
        <v>0.4533</v>
      </c>
      <c r="BB559" s="248">
        <v>0.4</v>
      </c>
      <c r="BC559" s="248">
        <v>0.3467</v>
      </c>
      <c r="BD559" s="248">
        <v>0.2933</v>
      </c>
      <c r="BE559" s="248">
        <v>0.2333</v>
      </c>
      <c r="BF559" s="248">
        <v>0.2067</v>
      </c>
      <c r="BG559" s="248">
        <v>0.1817</v>
      </c>
      <c r="BH559" s="248">
        <v>0.165</v>
      </c>
      <c r="BI559" s="249">
        <v>0.1533</v>
      </c>
      <c r="BJ559" s="246">
        <v>9.956579999999997</v>
      </c>
      <c r="BK559" s="250">
        <v>0.990099009900991</v>
      </c>
      <c r="BL559" s="250">
        <v>1</v>
      </c>
      <c r="BM559" s="250">
        <v>4.166666666666674</v>
      </c>
      <c r="BN559" s="250">
        <v>9.090909090909083</v>
      </c>
      <c r="BO559" s="250">
        <v>9.999999999999986</v>
      </c>
      <c r="BP559" s="250">
        <v>13.20541121865626</v>
      </c>
      <c r="BQ559" s="251">
        <v>15.22582749062449</v>
      </c>
      <c r="BR559" s="252">
        <v>15.00093755859742</v>
      </c>
      <c r="BS559" s="252">
        <v>17.64835649680123</v>
      </c>
      <c r="BT559" s="252">
        <v>13.325</v>
      </c>
      <c r="BU559" s="252">
        <v>15.37352177675224</v>
      </c>
      <c r="BV559" s="252">
        <v>18.20661438799864</v>
      </c>
      <c r="BW559" s="252">
        <v>25.71795970852979</v>
      </c>
      <c r="BX559" s="252">
        <v>12.86889211417515</v>
      </c>
      <c r="BY559" s="252">
        <v>13.75894331315355</v>
      </c>
      <c r="BZ559" s="252">
        <v>10.12121212121211</v>
      </c>
      <c r="CA559" s="253">
        <v>7.632093933463802</v>
      </c>
      <c r="CB559" s="250">
        <v>11.96073205220243</v>
      </c>
      <c r="CC559" s="250">
        <v>6.112100924832414</v>
      </c>
      <c r="CD559" t="s" s="116">
        <v>188</v>
      </c>
      <c r="CE559" s="254">
        <v>-6.478672704129711</v>
      </c>
      <c r="CF559" s="254">
        <v>9.171008824532709</v>
      </c>
      <c r="CG559" s="250">
        <v>61.59644206159486</v>
      </c>
      <c r="CH559" s="255">
        <v>1.08936</v>
      </c>
      <c r="CI559" s="256">
        <v>1.198296</v>
      </c>
      <c r="CJ559" s="257">
        <v>1.2411949968</v>
      </c>
      <c r="CK559" s="257">
        <v>1.28562977768544</v>
      </c>
      <c r="CL559" s="258">
        <v>1.331655323726579</v>
      </c>
      <c r="CM559" s="256">
        <v>6.14613609821202</v>
      </c>
      <c r="CN559" s="253">
        <v>25.01479893452185</v>
      </c>
      <c r="CO559" s="259">
        <v>1.03</v>
      </c>
      <c r="CP559" s="260">
        <v>0.9</v>
      </c>
      <c r="CQ559" s="261">
        <v>-33.6</v>
      </c>
      <c r="CR559" s="260">
        <v>-13.2</v>
      </c>
      <c r="CS559" s="261">
        <v>-23.3</v>
      </c>
    </row>
    <row r="560" ht="11.25" customHeight="1">
      <c r="A560" t="s" s="116">
        <v>1805</v>
      </c>
      <c r="B560" t="s" s="116">
        <v>1806</v>
      </c>
      <c r="C560" t="s" s="227">
        <v>461</v>
      </c>
      <c r="D560" s="218">
        <v>7</v>
      </c>
      <c r="E560" s="85">
        <v>432</v>
      </c>
      <c r="F560" t="s" s="220">
        <v>129</v>
      </c>
      <c r="G560" t="s" s="221">
        <v>129</v>
      </c>
      <c r="H560" s="493">
        <v>64.59999999999999</v>
      </c>
      <c r="I560" s="223">
        <v>1.671826625386997</v>
      </c>
      <c r="J560" s="224">
        <v>0.25</v>
      </c>
      <c r="K560" s="224">
        <v>0.27</v>
      </c>
      <c r="L560" s="223">
        <v>8.000000000000007</v>
      </c>
      <c r="M560" s="327">
        <v>42473</v>
      </c>
      <c r="N560" s="327">
        <v>42475</v>
      </c>
      <c r="O560" s="327">
        <v>42489</v>
      </c>
      <c r="P560" t="s" s="227">
        <v>205</v>
      </c>
      <c r="Q560" t="s" s="353">
        <v>1227</v>
      </c>
      <c r="R560" s="225">
        <v>1.08</v>
      </c>
      <c r="S560" s="228">
        <v>35.88039867109635</v>
      </c>
      <c r="T560" s="229">
        <v>58.08563127091162</v>
      </c>
      <c r="U560" s="223">
        <v>21.46179401993355</v>
      </c>
      <c r="V560" s="230">
        <v>1</v>
      </c>
      <c r="W560" s="222">
        <v>3.01</v>
      </c>
      <c r="X560" s="222">
        <v>2.14</v>
      </c>
      <c r="Y560" s="231">
        <v>1.05</v>
      </c>
      <c r="Z560" s="232">
        <v>2.62</v>
      </c>
      <c r="AA560" s="233">
        <v>12.5</v>
      </c>
      <c r="AB560" s="234">
        <v>-7.4</v>
      </c>
      <c r="AC560" s="235">
        <v>9.24</v>
      </c>
      <c r="AD560" s="236">
        <v>13.1</v>
      </c>
      <c r="AE560" s="236">
        <v>10</v>
      </c>
      <c r="AF560" s="237">
        <v>4</v>
      </c>
      <c r="AG560" s="238">
        <v>1090</v>
      </c>
      <c r="AH560" s="239">
        <v>1.3</v>
      </c>
      <c r="AI560" s="240">
        <v>0.09</v>
      </c>
      <c r="AJ560" s="241">
        <v>1.237888102245167</v>
      </c>
      <c r="AK560" s="242">
        <v>2.769184783921883</v>
      </c>
      <c r="AL560" s="243">
        <v>10.41666666666667</v>
      </c>
      <c r="AM560" s="243">
        <v>15.38577149012981</v>
      </c>
      <c r="AN560" s="243">
        <v>16.21633413941168</v>
      </c>
      <c r="AO560" s="244">
        <v>5.855995682760162</v>
      </c>
      <c r="AP560" s="241">
        <v>1.06</v>
      </c>
      <c r="AQ560" s="241">
        <v>0.96</v>
      </c>
      <c r="AR560" s="241">
        <v>0.8100000000000001</v>
      </c>
      <c r="AS560" s="241">
        <v>0.6899999999999999</v>
      </c>
      <c r="AT560" s="245"/>
      <c r="AU560" s="241">
        <v>0.58</v>
      </c>
      <c r="AV560" s="241">
        <v>0.5</v>
      </c>
      <c r="AW560" s="245"/>
      <c r="AX560" s="583">
        <v>0.42</v>
      </c>
      <c r="AY560" s="394">
        <v>0.45</v>
      </c>
      <c r="AZ560" s="317">
        <v>0.72</v>
      </c>
      <c r="BA560" s="248">
        <v>0.72</v>
      </c>
      <c r="BB560" s="248">
        <v>0.6</v>
      </c>
      <c r="BC560" s="248">
        <v>0.54</v>
      </c>
      <c r="BD560" s="248">
        <v>0.48</v>
      </c>
      <c r="BE560" s="317">
        <v>0.42</v>
      </c>
      <c r="BF560" s="317">
        <v>0.42</v>
      </c>
      <c r="BG560" s="317">
        <v>0.42</v>
      </c>
      <c r="BH560" s="317">
        <v>0.42</v>
      </c>
      <c r="BI560" s="249">
        <v>0.42</v>
      </c>
      <c r="BJ560" s="246">
        <v>10.63</v>
      </c>
      <c r="BK560" s="250">
        <v>10.41666666666667</v>
      </c>
      <c r="BL560" s="250">
        <v>18.51851851851851</v>
      </c>
      <c r="BM560" s="250">
        <v>17.3913043478261</v>
      </c>
      <c r="BN560" s="250">
        <v>18.96551724137932</v>
      </c>
      <c r="BO560" s="250">
        <v>16</v>
      </c>
      <c r="BP560" s="250">
        <v>19.04761904761905</v>
      </c>
      <c r="BQ560" s="251">
        <v>0</v>
      </c>
      <c r="BR560" s="252">
        <v>0</v>
      </c>
      <c r="BS560" s="252">
        <v>0</v>
      </c>
      <c r="BT560" s="252">
        <v>20</v>
      </c>
      <c r="BU560" s="252">
        <v>11.11111111111109</v>
      </c>
      <c r="BV560" s="252">
        <v>12.5</v>
      </c>
      <c r="BW560" s="252">
        <v>14.28571428571428</v>
      </c>
      <c r="BX560" s="252">
        <v>0</v>
      </c>
      <c r="BY560" s="252">
        <v>0</v>
      </c>
      <c r="BZ560" s="252">
        <v>0</v>
      </c>
      <c r="CA560" s="253">
        <v>0</v>
      </c>
      <c r="CB560" s="250">
        <v>9.308026542284415</v>
      </c>
      <c r="CC560" s="250">
        <v>8.200867636934582</v>
      </c>
      <c r="CD560" t="s" s="116">
        <v>302</v>
      </c>
      <c r="CE560" s="254">
        <v>-3.573633255134872</v>
      </c>
      <c r="CF560" s="254">
        <v>17.88816076479868</v>
      </c>
      <c r="CG560" s="250">
        <v>67.4377918434193</v>
      </c>
      <c r="CH560" s="255">
        <v>1.0706</v>
      </c>
      <c r="CI560" s="256">
        <v>1.16952344</v>
      </c>
      <c r="CJ560" s="257">
        <v>1.286475784</v>
      </c>
      <c r="CK560" s="257">
        <v>1.4151233624</v>
      </c>
      <c r="CL560" s="258">
        <v>1.556635698640001</v>
      </c>
      <c r="CM560" s="256">
        <v>6.498358285040002</v>
      </c>
      <c r="CN560" s="253">
        <v>10.05937815021672</v>
      </c>
      <c r="CO560" s="259">
        <v>0.37</v>
      </c>
      <c r="CP560" s="260">
        <v>30.5</v>
      </c>
      <c r="CQ560" s="261">
        <v>-15.2</v>
      </c>
      <c r="CR560" s="260">
        <v>3.8</v>
      </c>
      <c r="CS560" s="261">
        <v>10</v>
      </c>
    </row>
    <row r="561" ht="11.25" customHeight="1">
      <c r="A561" t="s" s="227">
        <v>1807</v>
      </c>
      <c r="B561" t="s" s="116">
        <v>1808</v>
      </c>
      <c r="C561" t="s" s="227">
        <v>1332</v>
      </c>
      <c r="D561" s="218">
        <v>5</v>
      </c>
      <c r="E561" s="85">
        <v>767</v>
      </c>
      <c r="F561" t="s" s="220">
        <v>129</v>
      </c>
      <c r="G561" t="s" s="221">
        <v>129</v>
      </c>
      <c r="H561" s="493">
        <v>20.96</v>
      </c>
      <c r="I561" s="223">
        <v>2.480916030534351</v>
      </c>
      <c r="J561" s="224">
        <v>0.125</v>
      </c>
      <c r="K561" s="224">
        <v>0.13</v>
      </c>
      <c r="L561" s="223">
        <v>4</v>
      </c>
      <c r="M561" s="226">
        <v>42824</v>
      </c>
      <c r="N561" s="226">
        <v>42828</v>
      </c>
      <c r="O561" s="226">
        <v>42872</v>
      </c>
      <c r="P561" t="s" s="227">
        <v>209</v>
      </c>
      <c r="Q561" s="85"/>
      <c r="R561" s="225">
        <v>0.52</v>
      </c>
      <c r="S561" s="228">
        <v>260</v>
      </c>
      <c r="T561" s="229">
        <v>148.8944443824419</v>
      </c>
      <c r="U561" s="223">
        <v>104.8</v>
      </c>
      <c r="V561" s="230">
        <v>12</v>
      </c>
      <c r="W561" s="222">
        <v>0.2</v>
      </c>
      <c r="X561" s="222">
        <v>11.12</v>
      </c>
      <c r="Y561" s="231">
        <v>0.57</v>
      </c>
      <c r="Z561" s="232">
        <v>1.33</v>
      </c>
      <c r="AA561" s="233">
        <v>1.4</v>
      </c>
      <c r="AB561" s="234">
        <v>-66.8</v>
      </c>
      <c r="AC561" s="235">
        <v>31.58</v>
      </c>
      <c r="AD561" s="236">
        <v>-12.1</v>
      </c>
      <c r="AE561" s="236">
        <v>9.289999999999999</v>
      </c>
      <c r="AF561" s="237">
        <v>5</v>
      </c>
      <c r="AG561" s="238">
        <v>908</v>
      </c>
      <c r="AH561" s="239">
        <v>0.9</v>
      </c>
      <c r="AI561" s="240">
        <v>0.65</v>
      </c>
      <c r="AJ561" t="s" s="265">
        <v>143</v>
      </c>
      <c r="AK561" s="242">
        <v>2.032357862679149</v>
      </c>
      <c r="AL561" s="243">
        <v>5.319148936170226</v>
      </c>
      <c r="AM561" s="243">
        <v>8.271344701570783</v>
      </c>
      <c r="AN561" s="243">
        <v>6.576275663547415</v>
      </c>
      <c r="AO561" s="244">
        <v>3.235786267915564</v>
      </c>
      <c r="AP561" s="241">
        <v>0.495</v>
      </c>
      <c r="AQ561" s="241">
        <v>0.47</v>
      </c>
      <c r="AR561" s="241">
        <v>0.43</v>
      </c>
      <c r="AS561" s="241">
        <v>0.39</v>
      </c>
      <c r="AT561" s="245"/>
      <c r="AU561" s="321">
        <v>0.36</v>
      </c>
      <c r="AV561" s="321">
        <v>0.36</v>
      </c>
      <c r="AW561" s="245"/>
      <c r="AX561" s="583">
        <v>0.36</v>
      </c>
      <c r="AY561" s="394">
        <v>0.36</v>
      </c>
      <c r="AZ561" s="317">
        <v>0.36</v>
      </c>
      <c r="BA561" s="317">
        <v>0.36</v>
      </c>
      <c r="BB561" s="317">
        <v>0.36</v>
      </c>
      <c r="BC561" s="317">
        <v>0.36</v>
      </c>
      <c r="BD561" s="317">
        <v>0.36</v>
      </c>
      <c r="BE561" s="317">
        <v>0.615</v>
      </c>
      <c r="BF561" s="317">
        <v>0.7</v>
      </c>
      <c r="BG561" s="317">
        <v>0.7</v>
      </c>
      <c r="BH561" s="317">
        <v>0.7</v>
      </c>
      <c r="BI561" s="401">
        <v>0.7</v>
      </c>
      <c r="BJ561" s="246">
        <v>8.44</v>
      </c>
      <c r="BK561" s="250">
        <v>5.319148936170226</v>
      </c>
      <c r="BL561" s="250">
        <v>9.302325581395344</v>
      </c>
      <c r="BM561" s="250">
        <v>10.25641025641024</v>
      </c>
      <c r="BN561" s="250">
        <v>8.333333333333348</v>
      </c>
      <c r="BO561" s="250">
        <v>0</v>
      </c>
      <c r="BP561" s="250">
        <v>0</v>
      </c>
      <c r="BQ561" s="251">
        <v>0</v>
      </c>
      <c r="BR561" s="252">
        <v>0</v>
      </c>
      <c r="BS561" s="252">
        <v>0</v>
      </c>
      <c r="BT561" s="252">
        <v>0</v>
      </c>
      <c r="BU561" s="252">
        <v>0</v>
      </c>
      <c r="BV561" s="252">
        <v>0</v>
      </c>
      <c r="BW561" s="252">
        <v>0</v>
      </c>
      <c r="BX561" s="252">
        <v>0</v>
      </c>
      <c r="BY561" s="252">
        <v>0</v>
      </c>
      <c r="BZ561" s="252">
        <v>0</v>
      </c>
      <c r="CA561" s="253">
        <v>0</v>
      </c>
      <c r="CB561" s="250">
        <v>1.953601065135833</v>
      </c>
      <c r="CC561" s="250">
        <v>3.634665866597785</v>
      </c>
      <c r="CD561" t="s" s="116">
        <v>302</v>
      </c>
      <c r="CE561" s="254">
        <v>-95.74280830591823</v>
      </c>
      <c r="CF561" s="254">
        <v>9.057191694081766</v>
      </c>
      <c r="CG561" s="250">
        <v>35.75307831716991</v>
      </c>
      <c r="CH561" s="255">
        <v>0.49995</v>
      </c>
      <c r="CI561" s="256">
        <v>0.549945</v>
      </c>
      <c r="CJ561" s="257">
        <v>0.6010348905</v>
      </c>
      <c r="CK561" s="257">
        <v>0.65687103182745</v>
      </c>
      <c r="CL561" s="258">
        <v>0.7178943506842201</v>
      </c>
      <c r="CM561" s="256">
        <v>3.02569527301167</v>
      </c>
      <c r="CN561" s="253">
        <v>14.4355690506282</v>
      </c>
      <c r="CO561" s="259">
        <v>1.36</v>
      </c>
      <c r="CP561" s="260">
        <v>26.8</v>
      </c>
      <c r="CQ561" s="261">
        <v>-18.1</v>
      </c>
      <c r="CR561" s="260">
        <v>14.5</v>
      </c>
      <c r="CS561" s="261">
        <v>4.9</v>
      </c>
    </row>
    <row r="562" ht="11.25" customHeight="1">
      <c r="A562" t="s" s="146">
        <v>1809</v>
      </c>
      <c r="B562" t="s" s="146">
        <v>1810</v>
      </c>
      <c r="C562" t="s" s="146">
        <v>301</v>
      </c>
      <c r="D562" s="267">
        <v>7</v>
      </c>
      <c r="E562" s="85">
        <v>515</v>
      </c>
      <c r="F562" t="s" s="151">
        <v>129</v>
      </c>
      <c r="G562" t="s" s="152">
        <v>129</v>
      </c>
      <c r="H562" s="496">
        <v>71.73</v>
      </c>
      <c r="I562" s="269">
        <v>1.394116826990102</v>
      </c>
      <c r="J562" s="270">
        <v>0.24</v>
      </c>
      <c r="K562" s="270">
        <v>0.25</v>
      </c>
      <c r="L562" s="269">
        <v>4.166666666666674</v>
      </c>
      <c r="M562" s="643">
        <v>42872</v>
      </c>
      <c r="N562" s="643">
        <v>42874</v>
      </c>
      <c r="O562" s="643">
        <v>42892</v>
      </c>
      <c r="P562" t="s" s="273">
        <v>959</v>
      </c>
      <c r="Q562" s="329"/>
      <c r="R562" s="271">
        <v>1</v>
      </c>
      <c r="S562" s="275">
        <v>25.64102564102565</v>
      </c>
      <c r="T562" s="276">
        <v>65.72822980363409</v>
      </c>
      <c r="U562" s="269">
        <v>18.39230769230769</v>
      </c>
      <c r="V562" s="277">
        <v>12</v>
      </c>
      <c r="W562" s="268">
        <v>3.9</v>
      </c>
      <c r="X562" s="268">
        <v>2.19</v>
      </c>
      <c r="Y562" s="278">
        <v>1.4</v>
      </c>
      <c r="Z562" s="279">
        <v>3.36</v>
      </c>
      <c r="AA562" s="280">
        <v>20.1</v>
      </c>
      <c r="AB562" s="281">
        <v>-67.09999999999999</v>
      </c>
      <c r="AC562" s="282">
        <v>10.84</v>
      </c>
      <c r="AD562" s="283">
        <v>-12.3</v>
      </c>
      <c r="AE562" s="283">
        <v>8.4</v>
      </c>
      <c r="AF562" s="284">
        <v>25</v>
      </c>
      <c r="AG562" s="285">
        <v>25278</v>
      </c>
      <c r="AH562" s="286">
        <v>1.4</v>
      </c>
      <c r="AI562" s="287">
        <v>1.14</v>
      </c>
      <c r="AJ562" t="s" s="368">
        <v>143</v>
      </c>
      <c r="AK562" s="289">
        <v>1.514825670219786</v>
      </c>
      <c r="AL562" s="290">
        <v>4.347826086956519</v>
      </c>
      <c r="AM562" s="290">
        <v>6.265856918261115</v>
      </c>
      <c r="AN562" s="290">
        <v>9.856054330611785</v>
      </c>
      <c r="AO562" s="291">
        <v>6.506395108277885</v>
      </c>
      <c r="AP562" s="510">
        <v>0.96</v>
      </c>
      <c r="AQ562" s="288">
        <v>0.92</v>
      </c>
      <c r="AR562" s="288">
        <v>0.86</v>
      </c>
      <c r="AS562" s="288">
        <v>0.8</v>
      </c>
      <c r="AT562" s="292"/>
      <c r="AU562" s="288">
        <v>0.78</v>
      </c>
      <c r="AV562" s="288">
        <v>0.6</v>
      </c>
      <c r="AW562" s="292"/>
      <c r="AX562" s="524">
        <v>0.39</v>
      </c>
      <c r="AY562" s="403">
        <v>0.54</v>
      </c>
      <c r="AZ562" s="295">
        <v>0.72</v>
      </c>
      <c r="BA562" s="295">
        <v>0.64667</v>
      </c>
      <c r="BB562" s="295">
        <v>0.51111</v>
      </c>
      <c r="BC562" s="295">
        <v>0.38666</v>
      </c>
      <c r="BD562" s="295">
        <v>0.33331</v>
      </c>
      <c r="BE562" s="295">
        <v>0.25483</v>
      </c>
      <c r="BF562" s="426">
        <v>0.23704</v>
      </c>
      <c r="BG562" s="426">
        <v>0.23704</v>
      </c>
      <c r="BH562" s="295">
        <v>0.23704</v>
      </c>
      <c r="BI562" s="296">
        <v>0.15804</v>
      </c>
      <c r="BJ562" s="293">
        <v>9.57174</v>
      </c>
      <c r="BK562" s="297">
        <v>4.347826086956519</v>
      </c>
      <c r="BL562" s="297">
        <v>6.976744186046524</v>
      </c>
      <c r="BM562" s="297">
        <v>7.5</v>
      </c>
      <c r="BN562" s="297">
        <v>2.564102564102577</v>
      </c>
      <c r="BO562" s="297">
        <v>30</v>
      </c>
      <c r="BP562" s="297">
        <v>53.84615384615383</v>
      </c>
      <c r="BQ562" s="298">
        <v>0</v>
      </c>
      <c r="BR562" s="299">
        <v>0</v>
      </c>
      <c r="BS562" s="299">
        <v>11.33963226993675</v>
      </c>
      <c r="BT562" s="299">
        <v>26.5226663536225</v>
      </c>
      <c r="BU562" s="299">
        <v>32.18589975689235</v>
      </c>
      <c r="BV562" s="299">
        <v>16.00612042842999</v>
      </c>
      <c r="BW562" s="299">
        <v>30.79700192285053</v>
      </c>
      <c r="BX562" s="299">
        <v>7.505062436719534</v>
      </c>
      <c r="BY562" s="299">
        <v>0</v>
      </c>
      <c r="BZ562" s="299">
        <v>0</v>
      </c>
      <c r="CA562" s="300">
        <v>49.98734497595545</v>
      </c>
      <c r="CB562" s="297">
        <v>16.44579734280391</v>
      </c>
      <c r="CC562" s="297">
        <v>17.08043647883269</v>
      </c>
      <c r="CD562" t="s" s="146">
        <v>302</v>
      </c>
      <c r="CE562" s="301">
        <v>-7.142136534705806</v>
      </c>
      <c r="CF562" s="301">
        <v>11.25017115760189</v>
      </c>
      <c r="CG562" s="297">
        <v>63.46806622205366</v>
      </c>
      <c r="CH562" s="302">
        <v>0.9696</v>
      </c>
      <c r="CI562" s="303">
        <v>1.06656</v>
      </c>
      <c r="CJ562" s="304">
        <v>1.15615104</v>
      </c>
      <c r="CK562" s="304">
        <v>1.253267727360</v>
      </c>
      <c r="CL562" s="305">
        <v>1.358542216458241</v>
      </c>
      <c r="CM562" s="303">
        <v>5.804120983818241</v>
      </c>
      <c r="CN562" s="300">
        <v>8.091622729427355</v>
      </c>
      <c r="CO562" s="306">
        <v>1.24</v>
      </c>
      <c r="CP562" s="307">
        <v>36.8</v>
      </c>
      <c r="CQ562" s="308">
        <v>-5.2</v>
      </c>
      <c r="CR562" s="307">
        <v>2.4</v>
      </c>
      <c r="CS562" s="308">
        <v>6.5</v>
      </c>
    </row>
    <row r="563" ht="11.25" customHeight="1">
      <c r="A563" t="s" s="173">
        <v>1811</v>
      </c>
      <c r="B563" t="s" s="110">
        <v>1812</v>
      </c>
      <c r="C563" t="s" s="173">
        <v>1585</v>
      </c>
      <c r="D563" s="174">
        <v>6</v>
      </c>
      <c r="E563" s="85">
        <v>596</v>
      </c>
      <c r="F563" t="s" s="118">
        <v>129</v>
      </c>
      <c r="G563" t="s" s="113">
        <v>129</v>
      </c>
      <c r="H563" s="495">
        <v>116.27</v>
      </c>
      <c r="I563" s="177">
        <v>2.167369054786273</v>
      </c>
      <c r="J563" s="311">
        <v>0.55</v>
      </c>
      <c r="K563" s="311">
        <v>0.63</v>
      </c>
      <c r="L563" s="177">
        <v>14.54545454545453</v>
      </c>
      <c r="M563" s="389">
        <v>42626</v>
      </c>
      <c r="N563" s="389">
        <v>42628</v>
      </c>
      <c r="O563" s="389">
        <v>42657</v>
      </c>
      <c r="P563" t="s" s="173">
        <v>225</v>
      </c>
      <c r="Q563" s="492"/>
      <c r="R563" s="180">
        <v>2.52</v>
      </c>
      <c r="S563" s="181">
        <v>46.66666666666666</v>
      </c>
      <c r="T563" s="182">
        <v>133.5517496254019</v>
      </c>
      <c r="U563" s="177">
        <v>21.53148148148148</v>
      </c>
      <c r="V563" s="183">
        <v>12</v>
      </c>
      <c r="W563" s="176">
        <v>5.4</v>
      </c>
      <c r="X563" s="176">
        <v>2.05</v>
      </c>
      <c r="Y563" s="184">
        <v>1.78</v>
      </c>
      <c r="Z563" s="185">
        <v>5.7</v>
      </c>
      <c r="AA563" s="186">
        <v>25.4</v>
      </c>
      <c r="AB563" s="187">
        <v>6.5</v>
      </c>
      <c r="AC563" s="188">
        <v>12.51</v>
      </c>
      <c r="AD563" s="189">
        <v>24.7</v>
      </c>
      <c r="AE563" s="189">
        <v>10.51</v>
      </c>
      <c r="AF563" s="190">
        <v>16</v>
      </c>
      <c r="AG563" s="191">
        <v>11125</v>
      </c>
      <c r="AH563" s="192">
        <v>1.1</v>
      </c>
      <c r="AI563" s="193">
        <v>1.38</v>
      </c>
      <c r="AJ563" s="194">
        <v>1.008240130171907</v>
      </c>
      <c r="AK563" s="195">
        <v>2.898822408614605</v>
      </c>
      <c r="AL563" s="196">
        <v>11.21951219512196</v>
      </c>
      <c r="AM563" s="196">
        <v>18.72243042581967</v>
      </c>
      <c r="AN563" s="196">
        <v>24.90353121524609</v>
      </c>
      <c r="AO563" s="197">
        <v>8.590913034630464</v>
      </c>
      <c r="AP563" s="194">
        <v>2.28</v>
      </c>
      <c r="AQ563" s="194">
        <v>2.05</v>
      </c>
      <c r="AR563" s="198">
        <v>1.6</v>
      </c>
      <c r="AS563" s="194">
        <v>1.3625</v>
      </c>
      <c r="AT563" s="199"/>
      <c r="AU563" s="194">
        <v>0.95</v>
      </c>
      <c r="AV563" s="194">
        <v>0.75</v>
      </c>
      <c r="AW563" s="199"/>
      <c r="AX563" s="398">
        <v>0.6</v>
      </c>
      <c r="AY563" s="370">
        <v>0.75</v>
      </c>
      <c r="AZ563" s="202">
        <v>1.2</v>
      </c>
      <c r="BA563" s="203">
        <v>1</v>
      </c>
      <c r="BB563" s="202">
        <v>1</v>
      </c>
      <c r="BC563" s="202">
        <v>0.9</v>
      </c>
      <c r="BD563" s="202">
        <v>0.6</v>
      </c>
      <c r="BE563" s="203">
        <v>0</v>
      </c>
      <c r="BF563" s="203">
        <v>0</v>
      </c>
      <c r="BG563" s="203">
        <v>0</v>
      </c>
      <c r="BH563" s="203">
        <v>0</v>
      </c>
      <c r="BI563" s="204">
        <v>0</v>
      </c>
      <c r="BJ563" s="200">
        <v>15.0425</v>
      </c>
      <c r="BK563" s="205">
        <v>11.21951219512196</v>
      </c>
      <c r="BL563" s="205">
        <v>28.125</v>
      </c>
      <c r="BM563" s="205">
        <v>17.43119266055047</v>
      </c>
      <c r="BN563" s="205">
        <v>43.42105263157896</v>
      </c>
      <c r="BO563" s="205">
        <v>26.66666666666666</v>
      </c>
      <c r="BP563" s="205">
        <v>25</v>
      </c>
      <c r="BQ563" s="206">
        <v>0</v>
      </c>
      <c r="BR563" s="207">
        <v>0</v>
      </c>
      <c r="BS563" s="207">
        <v>20</v>
      </c>
      <c r="BT563" s="207">
        <v>0</v>
      </c>
      <c r="BU563" s="207">
        <v>11.11111111111112</v>
      </c>
      <c r="BV563" s="207">
        <v>50</v>
      </c>
      <c r="BW563" s="207">
        <v>0</v>
      </c>
      <c r="BX563" s="207">
        <v>0</v>
      </c>
      <c r="BY563" s="207">
        <v>0</v>
      </c>
      <c r="BZ563" s="207">
        <v>0</v>
      </c>
      <c r="CA563" s="208">
        <v>0</v>
      </c>
      <c r="CB563" s="205">
        <v>13.70438442735465</v>
      </c>
      <c r="CC563" s="205">
        <v>15.85397088184086</v>
      </c>
      <c r="CD563" t="s" s="110">
        <v>152</v>
      </c>
      <c r="CE563" s="209">
        <v>5.539418788550886</v>
      </c>
      <c r="CF563" s="209">
        <v>27.07090027003236</v>
      </c>
      <c r="CG563" s="205">
        <v>70.13564170250042</v>
      </c>
      <c r="CH563" s="315">
        <v>2.428199999999999</v>
      </c>
      <c r="CI563" s="211">
        <v>2.67102</v>
      </c>
      <c r="CJ563" s="212">
        <v>2.938122</v>
      </c>
      <c r="CK563" s="212">
        <v>3.2319342</v>
      </c>
      <c r="CL563" s="210">
        <v>3.55512762</v>
      </c>
      <c r="CM563" s="211">
        <v>14.82440382</v>
      </c>
      <c r="CN563" s="208">
        <v>12.74998178377914</v>
      </c>
      <c r="CO563" s="213">
        <v>1.85</v>
      </c>
      <c r="CP563" s="214">
        <v>49</v>
      </c>
      <c r="CQ563" s="215">
        <v>-3.7</v>
      </c>
      <c r="CR563" s="214">
        <v>1.1</v>
      </c>
      <c r="CS563" s="215">
        <v>12.1</v>
      </c>
    </row>
    <row r="564" ht="11.25" customHeight="1">
      <c r="A564" t="s" s="227">
        <v>1813</v>
      </c>
      <c r="B564" t="s" s="116">
        <v>1814</v>
      </c>
      <c r="C564" t="s" s="116">
        <v>341</v>
      </c>
      <c r="D564" s="218">
        <v>5</v>
      </c>
      <c r="E564" s="85">
        <v>785</v>
      </c>
      <c r="F564" t="s" s="220">
        <v>129</v>
      </c>
      <c r="G564" t="s" s="221">
        <v>129</v>
      </c>
      <c r="H564" s="493">
        <v>68.05</v>
      </c>
      <c r="I564" s="223">
        <v>1.322556943423953</v>
      </c>
      <c r="J564" s="224">
        <v>0.2</v>
      </c>
      <c r="K564" s="224">
        <v>0.225</v>
      </c>
      <c r="L564" s="223">
        <v>12.5</v>
      </c>
      <c r="M564" s="226">
        <v>42950</v>
      </c>
      <c r="N564" s="226">
        <v>42954</v>
      </c>
      <c r="O564" s="226">
        <v>42965</v>
      </c>
      <c r="P564" t="s" s="227">
        <v>291</v>
      </c>
      <c r="Q564" s="316"/>
      <c r="R564" s="225">
        <v>0.9</v>
      </c>
      <c r="S564" s="228">
        <v>31.3588850174216</v>
      </c>
      <c r="T564" s="357">
        <v>1593.658779667107</v>
      </c>
      <c r="U564" s="223">
        <v>23.71080139372822</v>
      </c>
      <c r="V564" s="230">
        <v>1</v>
      </c>
      <c r="W564" s="222">
        <v>2.87</v>
      </c>
      <c r="X564" s="222">
        <v>1.32</v>
      </c>
      <c r="Y564" s="231">
        <v>1.42</v>
      </c>
      <c r="Z564" s="507">
        <v>272.2</v>
      </c>
      <c r="AA564" t="s" s="681">
        <v>143</v>
      </c>
      <c r="AB564" s="234">
        <v>45.2</v>
      </c>
      <c r="AC564" s="235">
        <v>14.78</v>
      </c>
      <c r="AD564" s="236">
        <v>20.4</v>
      </c>
      <c r="AE564" s="236">
        <v>18</v>
      </c>
      <c r="AF564" s="237">
        <v>7</v>
      </c>
      <c r="AG564" s="238">
        <v>2486</v>
      </c>
      <c r="AH564" s="239">
        <v>0.8</v>
      </c>
      <c r="AI564" s="360">
        <v>34.51</v>
      </c>
      <c r="AJ564" t="s" s="265">
        <v>143</v>
      </c>
      <c r="AK564" t="s" s="265">
        <v>143</v>
      </c>
      <c r="AL564" s="243">
        <v>19.04761904761905</v>
      </c>
      <c r="AM564" s="243">
        <v>44.22495703074083</v>
      </c>
      <c r="AN564" t="s" s="265">
        <v>143</v>
      </c>
      <c r="AO564" t="s" s="265">
        <v>143</v>
      </c>
      <c r="AP564" s="241">
        <v>0.75</v>
      </c>
      <c r="AQ564" s="241">
        <v>0.63</v>
      </c>
      <c r="AR564" s="241">
        <v>0.53</v>
      </c>
      <c r="AS564" s="241">
        <v>0.25</v>
      </c>
      <c r="AT564" s="245"/>
      <c r="AU564" s="321">
        <v>0</v>
      </c>
      <c r="AV564" s="321">
        <v>0</v>
      </c>
      <c r="AW564" s="245"/>
      <c r="AX564" s="583">
        <v>0</v>
      </c>
      <c r="AY564" s="394">
        <v>0</v>
      </c>
      <c r="AZ564" s="317">
        <v>0</v>
      </c>
      <c r="BA564" s="317">
        <v>0</v>
      </c>
      <c r="BB564" s="317">
        <v>0</v>
      </c>
      <c r="BC564" s="317">
        <v>0</v>
      </c>
      <c r="BD564" s="317">
        <v>0</v>
      </c>
      <c r="BE564" s="317">
        <v>0</v>
      </c>
      <c r="BF564" s="317">
        <v>0</v>
      </c>
      <c r="BG564" s="317">
        <v>0</v>
      </c>
      <c r="BH564" s="317">
        <v>0</v>
      </c>
      <c r="BI564" s="401">
        <v>0</v>
      </c>
      <c r="BJ564" s="246">
        <v>2.16</v>
      </c>
      <c r="BK564" s="250">
        <v>19.04761904761905</v>
      </c>
      <c r="BL564" s="250">
        <v>18.86792452830188</v>
      </c>
      <c r="BM564" s="250">
        <v>112</v>
      </c>
      <c r="BN564" s="250">
        <v>0</v>
      </c>
      <c r="BO564" s="250">
        <v>0</v>
      </c>
      <c r="BP564" s="250">
        <v>0</v>
      </c>
      <c r="BQ564" s="251">
        <v>0</v>
      </c>
      <c r="BR564" s="252">
        <v>0</v>
      </c>
      <c r="BS564" s="252">
        <v>0</v>
      </c>
      <c r="BT564" s="252">
        <v>0</v>
      </c>
      <c r="BU564" s="252">
        <v>0</v>
      </c>
      <c r="BV564" s="252">
        <v>0</v>
      </c>
      <c r="BW564" s="252">
        <v>0</v>
      </c>
      <c r="BX564" s="252">
        <v>0</v>
      </c>
      <c r="BY564" s="252">
        <v>0</v>
      </c>
      <c r="BZ564" s="252">
        <v>0</v>
      </c>
      <c r="CA564" s="253">
        <v>0</v>
      </c>
      <c r="CB564" s="250">
        <v>8.818561386818878</v>
      </c>
      <c r="CC564" s="250">
        <v>26.50279779184959</v>
      </c>
      <c r="CD564" t="s" s="116">
        <v>302</v>
      </c>
      <c r="CE564" t="s" s="402">
        <v>143</v>
      </c>
      <c r="CF564" t="s" s="402">
        <v>143</v>
      </c>
      <c r="CG564" s="250">
        <v>60.51231205229446</v>
      </c>
      <c r="CH564" s="255">
        <v>0.825</v>
      </c>
      <c r="CI564" s="256">
        <v>0.9075</v>
      </c>
      <c r="CJ564" s="257">
        <v>0.9982500000000003</v>
      </c>
      <c r="CK564" s="257">
        <v>1.098075</v>
      </c>
      <c r="CL564" s="258">
        <v>1.2078825</v>
      </c>
      <c r="CM564" s="256">
        <v>5.036707500000001</v>
      </c>
      <c r="CN564" s="253">
        <v>7.401480529022779</v>
      </c>
      <c r="CO564" s="259">
        <v>0.47</v>
      </c>
      <c r="CP564" s="260">
        <v>3.2</v>
      </c>
      <c r="CQ564" s="261">
        <v>-24.8</v>
      </c>
      <c r="CR564" s="260">
        <v>-6.1</v>
      </c>
      <c r="CS564" s="261">
        <v>-11.9</v>
      </c>
    </row>
    <row r="565" ht="11.25" customHeight="1">
      <c r="A565" t="s" s="116">
        <v>384</v>
      </c>
      <c r="B565" t="s" s="116">
        <v>385</v>
      </c>
      <c r="C565" t="s" s="116">
        <v>181</v>
      </c>
      <c r="D565" s="218">
        <v>61</v>
      </c>
      <c r="E565" s="219">
        <v>4</v>
      </c>
      <c r="F565" t="s" s="220">
        <v>55</v>
      </c>
      <c r="G565" t="s" s="221">
        <v>55</v>
      </c>
      <c r="H565" s="222">
        <v>182.61</v>
      </c>
      <c r="I565" s="223">
        <v>1.445703959257434</v>
      </c>
      <c r="J565" s="224">
        <v>0.63</v>
      </c>
      <c r="K565" s="224">
        <v>0.66</v>
      </c>
      <c r="L565" s="225">
        <v>4.761904761904767</v>
      </c>
      <c r="M565" s="226">
        <v>42774</v>
      </c>
      <c r="N565" s="226">
        <v>42776</v>
      </c>
      <c r="O565" s="226">
        <v>42797</v>
      </c>
      <c r="P565" t="s" s="227">
        <v>386</v>
      </c>
      <c r="Q565" t="s" s="227">
        <v>187</v>
      </c>
      <c r="R565" s="225">
        <v>2.64</v>
      </c>
      <c r="S565" s="228">
        <v>36.46408839779006</v>
      </c>
      <c r="T565" s="229">
        <v>127.8202014723344</v>
      </c>
      <c r="U565" s="223">
        <v>25.22237569060774</v>
      </c>
      <c r="V565" s="230">
        <v>6</v>
      </c>
      <c r="W565" s="222">
        <v>7.24</v>
      </c>
      <c r="X565" s="222">
        <v>1.77</v>
      </c>
      <c r="Y565" s="231">
        <v>2.03</v>
      </c>
      <c r="Z565" s="232">
        <v>4.63</v>
      </c>
      <c r="AA565" s="233">
        <v>20.5</v>
      </c>
      <c r="AB565" s="234">
        <v>23.1</v>
      </c>
      <c r="AC565" s="235">
        <v>12.61</v>
      </c>
      <c r="AD565" s="236">
        <v>-0.5</v>
      </c>
      <c r="AE565" s="236">
        <v>14.21</v>
      </c>
      <c r="AF565" s="237">
        <v>18</v>
      </c>
      <c r="AG565" s="238">
        <v>24450</v>
      </c>
      <c r="AH565" s="239">
        <v>0.2</v>
      </c>
      <c r="AI565" s="240">
        <v>1.12</v>
      </c>
      <c r="AJ565" t="s" s="265">
        <v>143</v>
      </c>
      <c r="AK565" s="242">
        <v>0.8301919122675482</v>
      </c>
      <c r="AL565" s="243">
        <v>0</v>
      </c>
      <c r="AM565" s="243">
        <v>12.28631932251956</v>
      </c>
      <c r="AN565" s="243">
        <v>11.99867909583889</v>
      </c>
      <c r="AO565" s="244">
        <v>14.45289808119938</v>
      </c>
      <c r="AP565" s="321">
        <v>2.52</v>
      </c>
      <c r="AQ565" s="321">
        <v>2.52</v>
      </c>
      <c r="AR565" s="241">
        <v>2.07</v>
      </c>
      <c r="AS565" s="241">
        <v>1.78</v>
      </c>
      <c r="AT565" s="245"/>
      <c r="AU565" s="241">
        <v>1.62</v>
      </c>
      <c r="AV565" s="241">
        <v>1.43</v>
      </c>
      <c r="AW565" s="245"/>
      <c r="AX565" s="246">
        <v>1.07</v>
      </c>
      <c r="AY565" s="394">
        <v>1</v>
      </c>
      <c r="AZ565" s="248">
        <v>0.92</v>
      </c>
      <c r="BA565" s="248">
        <v>0.76333</v>
      </c>
      <c r="BB565" s="248">
        <v>0.65333</v>
      </c>
      <c r="BC565" s="248">
        <v>0.57333</v>
      </c>
      <c r="BD565" s="317">
        <v>0.50666</v>
      </c>
      <c r="BE565" s="248">
        <v>0.50666</v>
      </c>
      <c r="BF565" s="317">
        <v>0.48</v>
      </c>
      <c r="BG565" s="248">
        <v>0.48</v>
      </c>
      <c r="BH565" s="317">
        <v>0.45333</v>
      </c>
      <c r="BI565" s="249">
        <v>0.45333</v>
      </c>
      <c r="BJ565" s="246">
        <v>19.79997</v>
      </c>
      <c r="BK565" s="250">
        <v>0</v>
      </c>
      <c r="BL565" s="250">
        <v>21.73913043478262</v>
      </c>
      <c r="BM565" s="250">
        <v>16.29213483146066</v>
      </c>
      <c r="BN565" s="250">
        <v>9.876543209876543</v>
      </c>
      <c r="BO565" s="250">
        <v>13.28671328671329</v>
      </c>
      <c r="BP565" s="250">
        <v>33.6448598130841</v>
      </c>
      <c r="BQ565" s="251">
        <v>7.000000000000006</v>
      </c>
      <c r="BR565" s="252">
        <v>8.695652173913038</v>
      </c>
      <c r="BS565" s="252">
        <v>20.52454377530035</v>
      </c>
      <c r="BT565" s="252">
        <v>16.83682059602345</v>
      </c>
      <c r="BU565" s="252">
        <v>13.95356949749706</v>
      </c>
      <c r="BV565" s="252">
        <v>13.15872577270754</v>
      </c>
      <c r="BW565" s="252">
        <v>0</v>
      </c>
      <c r="BX565" s="252">
        <v>5.55416666666666</v>
      </c>
      <c r="BY565" s="252">
        <v>0</v>
      </c>
      <c r="BZ565" s="252">
        <v>5.883131493613925</v>
      </c>
      <c r="CA565" s="253">
        <v>0</v>
      </c>
      <c r="CB565" s="250">
        <v>10.96741126774348</v>
      </c>
      <c r="CC565" s="250">
        <v>8.95057339389505</v>
      </c>
      <c r="CD565" t="s" s="116">
        <v>137</v>
      </c>
      <c r="CE565" s="254">
        <v>-11.77799263551141</v>
      </c>
      <c r="CF565" s="254">
        <v>13.44438305509633</v>
      </c>
      <c r="CG565" s="250">
        <v>81.6423059721126</v>
      </c>
      <c r="CH565" s="255">
        <v>2.772</v>
      </c>
      <c r="CI565" s="256">
        <v>3.0492</v>
      </c>
      <c r="CJ565" s="257">
        <v>3.354120000000001</v>
      </c>
      <c r="CK565" s="257">
        <v>3.689532000000001</v>
      </c>
      <c r="CL565" s="258">
        <v>4.058485200000002</v>
      </c>
      <c r="CM565" s="256">
        <v>16.92333720000001</v>
      </c>
      <c r="CN565" s="253">
        <v>9.267475603745689</v>
      </c>
      <c r="CO565" s="259">
        <v>1.39</v>
      </c>
      <c r="CP565" s="260">
        <v>53.8</v>
      </c>
      <c r="CQ565" s="261">
        <v>-1.6</v>
      </c>
      <c r="CR565" s="262">
        <v>6</v>
      </c>
      <c r="CS565" s="263">
        <v>13.3</v>
      </c>
    </row>
    <row r="566" ht="11.25" customHeight="1">
      <c r="A566" t="s" s="116">
        <v>1815</v>
      </c>
      <c r="B566" t="s" s="116">
        <v>1816</v>
      </c>
      <c r="C566" t="s" s="227">
        <v>882</v>
      </c>
      <c r="D566" s="218">
        <v>8</v>
      </c>
      <c r="E566" s="85">
        <v>385</v>
      </c>
      <c r="F566" t="s" s="220">
        <v>129</v>
      </c>
      <c r="G566" t="s" s="221">
        <v>129</v>
      </c>
      <c r="H566" s="493">
        <v>37</v>
      </c>
      <c r="I566" s="223">
        <v>2.810810810810811</v>
      </c>
      <c r="J566" s="224">
        <v>0.24</v>
      </c>
      <c r="K566" s="224">
        <v>0.26</v>
      </c>
      <c r="L566" s="223">
        <v>8.333333333333348</v>
      </c>
      <c r="M566" s="226">
        <v>42837</v>
      </c>
      <c r="N566" s="226">
        <v>42839</v>
      </c>
      <c r="O566" s="226">
        <v>42853</v>
      </c>
      <c r="P566" t="s" s="227">
        <v>344</v>
      </c>
      <c r="Q566" s="316"/>
      <c r="R566" s="225">
        <v>1.04</v>
      </c>
      <c r="S566" s="228">
        <v>59.42857142857143</v>
      </c>
      <c r="T566" s="229">
        <v>52.96435937202902</v>
      </c>
      <c r="U566" s="223">
        <v>21.14285714285714</v>
      </c>
      <c r="V566" s="230">
        <v>4</v>
      </c>
      <c r="W566" s="222">
        <v>1.75</v>
      </c>
      <c r="X566" s="222">
        <v>2.53</v>
      </c>
      <c r="Y566" s="231">
        <v>0.68</v>
      </c>
      <c r="Z566" s="232">
        <v>2.49</v>
      </c>
      <c r="AA566" s="233">
        <v>11.7</v>
      </c>
      <c r="AB566" s="234">
        <v>-4.1</v>
      </c>
      <c r="AC566" s="235">
        <v>8.42</v>
      </c>
      <c r="AD566" s="236">
        <v>-1.1</v>
      </c>
      <c r="AE566" s="236">
        <v>8.359999999999999</v>
      </c>
      <c r="AF566" s="237">
        <v>17</v>
      </c>
      <c r="AG566" s="238">
        <v>3809</v>
      </c>
      <c r="AH566" s="239">
        <v>0.4</v>
      </c>
      <c r="AI566" s="240">
        <v>0.85</v>
      </c>
      <c r="AJ566" t="s" s="265">
        <v>143</v>
      </c>
      <c r="AK566" t="s" s="265">
        <v>143</v>
      </c>
      <c r="AL566" s="243">
        <v>9.302325581395344</v>
      </c>
      <c r="AM566" s="243">
        <v>14.88025424080512</v>
      </c>
      <c r="AN566" s="243">
        <v>15.36498246073117</v>
      </c>
      <c r="AO566" t="s" s="265">
        <v>143</v>
      </c>
      <c r="AP566" s="241">
        <v>0.9399999999999999</v>
      </c>
      <c r="AQ566" s="241">
        <v>0.86</v>
      </c>
      <c r="AR566" s="241">
        <v>0.76</v>
      </c>
      <c r="AS566" s="241">
        <v>0.62</v>
      </c>
      <c r="AT566" t="s" s="266">
        <v>112</v>
      </c>
      <c r="AU566" s="241">
        <v>0.54</v>
      </c>
      <c r="AV566" s="241">
        <v>0.46</v>
      </c>
      <c r="AW566" s="245"/>
      <c r="AX566" s="246">
        <v>0.3</v>
      </c>
      <c r="AY566" s="394">
        <v>0</v>
      </c>
      <c r="AZ566" s="317">
        <v>0</v>
      </c>
      <c r="BA566" s="317">
        <v>0</v>
      </c>
      <c r="BB566" s="317">
        <v>0</v>
      </c>
      <c r="BC566" s="317">
        <v>0</v>
      </c>
      <c r="BD566" s="317">
        <v>0</v>
      </c>
      <c r="BE566" s="317">
        <v>0</v>
      </c>
      <c r="BF566" s="317">
        <v>0</v>
      </c>
      <c r="BG566" s="317">
        <v>0</v>
      </c>
      <c r="BH566" s="317">
        <v>0</v>
      </c>
      <c r="BI566" s="401">
        <v>0</v>
      </c>
      <c r="BJ566" s="246">
        <v>4.48</v>
      </c>
      <c r="BK566" s="250">
        <v>9.302325581395344</v>
      </c>
      <c r="BL566" s="250">
        <v>13.1578947368421</v>
      </c>
      <c r="BM566" s="250">
        <v>22.58064516129032</v>
      </c>
      <c r="BN566" s="250">
        <v>14.81481481481481</v>
      </c>
      <c r="BO566" s="250">
        <v>17.3913043478261</v>
      </c>
      <c r="BP566" s="250">
        <v>53.33333333333334</v>
      </c>
      <c r="BQ566" s="251">
        <v>0</v>
      </c>
      <c r="BR566" s="252">
        <v>0</v>
      </c>
      <c r="BS566" s="252">
        <v>0</v>
      </c>
      <c r="BT566" s="252">
        <v>0</v>
      </c>
      <c r="BU566" s="252">
        <v>0</v>
      </c>
      <c r="BV566" s="252">
        <v>0</v>
      </c>
      <c r="BW566" s="252">
        <v>0</v>
      </c>
      <c r="BX566" s="252">
        <v>0</v>
      </c>
      <c r="BY566" s="252">
        <v>0</v>
      </c>
      <c r="BZ566" s="252">
        <v>0</v>
      </c>
      <c r="CA566" s="253">
        <v>0</v>
      </c>
      <c r="CB566" s="250">
        <v>7.681195175029529</v>
      </c>
      <c r="CC566" s="250">
        <v>13.57531655356488</v>
      </c>
      <c r="CD566" t="s" s="116">
        <v>157</v>
      </c>
      <c r="CE566" s="254">
        <v>-2.967063871315162</v>
      </c>
      <c r="CF566" s="254">
        <v>18.17579327154198</v>
      </c>
      <c r="CG566" s="250">
        <v>61.94128418773626</v>
      </c>
      <c r="CH566" s="255">
        <v>0.9493999999999999</v>
      </c>
      <c r="CI566" s="256">
        <v>1.02933948</v>
      </c>
      <c r="CJ566" s="257">
        <v>1.115392260528</v>
      </c>
      <c r="CK566" s="257">
        <v>1.20863905350814</v>
      </c>
      <c r="CL566" s="258">
        <v>1.309681278381421</v>
      </c>
      <c r="CM566" s="256">
        <v>5.612452072417561</v>
      </c>
      <c r="CN566" s="253">
        <v>15.16878938491233</v>
      </c>
      <c r="CO566" s="259">
        <v>0.98</v>
      </c>
      <c r="CP566" s="260">
        <v>3</v>
      </c>
      <c r="CQ566" s="261">
        <v>-24.9</v>
      </c>
      <c r="CR566" s="260">
        <v>-3.1</v>
      </c>
      <c r="CS566" s="261">
        <v>-12.6</v>
      </c>
    </row>
    <row r="567" ht="11.25" customHeight="1">
      <c r="A567" t="s" s="146">
        <v>1817</v>
      </c>
      <c r="B567" t="s" s="146">
        <v>1818</v>
      </c>
      <c r="C567" t="s" s="273">
        <v>265</v>
      </c>
      <c r="D567" s="267">
        <v>7</v>
      </c>
      <c r="E567" s="85">
        <v>541</v>
      </c>
      <c r="F567" t="s" s="151">
        <v>55</v>
      </c>
      <c r="G567" t="s" s="152">
        <v>55</v>
      </c>
      <c r="H567" s="496">
        <v>63.79</v>
      </c>
      <c r="I567" s="269">
        <v>3.135287662643048</v>
      </c>
      <c r="J567" s="270">
        <v>0.46</v>
      </c>
      <c r="K567" s="270">
        <v>0.5</v>
      </c>
      <c r="L567" s="269">
        <v>8.695652173913038</v>
      </c>
      <c r="M567" s="272">
        <v>42944</v>
      </c>
      <c r="N567" s="272">
        <v>42948</v>
      </c>
      <c r="O567" s="272">
        <v>42971</v>
      </c>
      <c r="P567" t="s" s="273">
        <v>788</v>
      </c>
      <c r="Q567" s="354"/>
      <c r="R567" s="271">
        <v>2</v>
      </c>
      <c r="S567" s="275">
        <v>87.33624454148472</v>
      </c>
      <c r="T567" s="276">
        <v>281.7293319518321</v>
      </c>
      <c r="U567" s="269">
        <v>27.85589519650655</v>
      </c>
      <c r="V567" s="277">
        <v>5</v>
      </c>
      <c r="W567" s="268">
        <v>2.29</v>
      </c>
      <c r="X567" s="268">
        <v>3.31</v>
      </c>
      <c r="Y567" s="278">
        <v>7.11</v>
      </c>
      <c r="Z567" s="279">
        <v>11.77</v>
      </c>
      <c r="AA567" s="280">
        <v>43.5</v>
      </c>
      <c r="AB567" s="281">
        <v>8</v>
      </c>
      <c r="AC567" s="282">
        <v>7.64</v>
      </c>
      <c r="AD567" s="283">
        <v>8.300000000000001</v>
      </c>
      <c r="AE567" s="283">
        <v>8.43</v>
      </c>
      <c r="AF567" s="284">
        <v>22</v>
      </c>
      <c r="AG567" s="285">
        <v>22617</v>
      </c>
      <c r="AH567" s="286">
        <v>10.7</v>
      </c>
      <c r="AI567" s="287">
        <v>0.03</v>
      </c>
      <c r="AJ567" s="288">
        <v>0.8533735306067191</v>
      </c>
      <c r="AK567" s="289">
        <v>0.7215633484551094</v>
      </c>
      <c r="AL567" s="290">
        <v>9.999999999999986</v>
      </c>
      <c r="AM567" s="290">
        <v>8.974425081854953</v>
      </c>
      <c r="AN567" s="290">
        <v>7.083000304035769</v>
      </c>
      <c r="AO567" s="291">
        <v>9.816186367005342</v>
      </c>
      <c r="AP567" s="288">
        <v>1.76</v>
      </c>
      <c r="AQ567" s="288">
        <v>1.6</v>
      </c>
      <c r="AR567" s="288">
        <v>1.46</v>
      </c>
      <c r="AS567" s="288">
        <v>1.36</v>
      </c>
      <c r="AT567" t="s" s="382">
        <v>112</v>
      </c>
      <c r="AU567" s="288">
        <v>1.29</v>
      </c>
      <c r="AV567" s="288">
        <v>1.25</v>
      </c>
      <c r="AW567" s="292"/>
      <c r="AX567" s="524">
        <v>1.24</v>
      </c>
      <c r="AY567" s="294">
        <v>1.24</v>
      </c>
      <c r="AZ567" s="295">
        <v>1.22</v>
      </c>
      <c r="BA567" s="295">
        <v>1.02</v>
      </c>
      <c r="BB567" s="295">
        <v>0.6899999999999999</v>
      </c>
      <c r="BC567" s="295">
        <v>0.55</v>
      </c>
      <c r="BD567" s="295">
        <v>0.49</v>
      </c>
      <c r="BE567" s="295">
        <v>0.45</v>
      </c>
      <c r="BF567" s="426">
        <v>0.44</v>
      </c>
      <c r="BG567" s="295">
        <v>0.38</v>
      </c>
      <c r="BH567" s="295">
        <v>0.27</v>
      </c>
      <c r="BI567" s="296">
        <v>0.18</v>
      </c>
      <c r="BJ567" s="293">
        <v>16.89</v>
      </c>
      <c r="BK567" s="297">
        <v>9.999999999999986</v>
      </c>
      <c r="BL567" s="297">
        <v>9.589041095890426</v>
      </c>
      <c r="BM567" s="297">
        <v>7.352941176470584</v>
      </c>
      <c r="BN567" s="297">
        <v>5.426356589147296</v>
      </c>
      <c r="BO567" s="297">
        <v>3.2</v>
      </c>
      <c r="BP567" s="297">
        <v>0.8064516129032251</v>
      </c>
      <c r="BQ567" s="298">
        <v>0</v>
      </c>
      <c r="BR567" s="299">
        <v>1.639344262295084</v>
      </c>
      <c r="BS567" s="299">
        <v>19.6078431372549</v>
      </c>
      <c r="BT567" s="299">
        <v>47.82608695652175</v>
      </c>
      <c r="BU567" s="299">
        <v>25.45454545454544</v>
      </c>
      <c r="BV567" s="299">
        <v>12.24489795918369</v>
      </c>
      <c r="BW567" s="299">
        <v>8.888888888888879</v>
      </c>
      <c r="BX567" s="299">
        <v>2.272727272727271</v>
      </c>
      <c r="BY567" s="299">
        <v>15.78947368421053</v>
      </c>
      <c r="BZ567" s="299">
        <v>40.74074074074075</v>
      </c>
      <c r="CA567" s="300">
        <v>50</v>
      </c>
      <c r="CB567" s="297">
        <v>15.34349051945764</v>
      </c>
      <c r="CC567" s="297">
        <v>15.81105212285652</v>
      </c>
      <c r="CD567" t="s" s="146">
        <v>132</v>
      </c>
      <c r="CE567" s="301">
        <v>-17.63760722982773</v>
      </c>
      <c r="CF567" s="301">
        <v>10.21828796667882</v>
      </c>
      <c r="CG567" s="297">
        <v>62.98041798960542</v>
      </c>
      <c r="CH567" s="302">
        <v>1.9008</v>
      </c>
      <c r="CI567" s="303">
        <v>2.04602112</v>
      </c>
      <c r="CJ567" s="304">
        <v>2.218500700416</v>
      </c>
      <c r="CK567" s="304">
        <v>2.405520309461069</v>
      </c>
      <c r="CL567" s="305">
        <v>2.608305671548638</v>
      </c>
      <c r="CM567" s="303">
        <v>11.17914780142571</v>
      </c>
      <c r="CN567" s="300">
        <v>17.52492209033658</v>
      </c>
      <c r="CO567" s="306">
        <v>0.97</v>
      </c>
      <c r="CP567" s="307">
        <v>20.9</v>
      </c>
      <c r="CQ567" s="308">
        <v>-2.8</v>
      </c>
      <c r="CR567" s="307">
        <v>6.1</v>
      </c>
      <c r="CS567" s="308">
        <v>7.7</v>
      </c>
    </row>
    <row r="568" ht="11.25" customHeight="1">
      <c r="A568" t="s" s="173">
        <v>1819</v>
      </c>
      <c r="B568" t="s" s="110">
        <v>1820</v>
      </c>
      <c r="C568" t="s" s="173">
        <v>1249</v>
      </c>
      <c r="D568" s="174">
        <v>5</v>
      </c>
      <c r="E568" s="85">
        <v>705</v>
      </c>
      <c r="F568" t="s" s="118">
        <v>129</v>
      </c>
      <c r="G568" t="s" s="113">
        <v>129</v>
      </c>
      <c r="H568" s="495">
        <v>35.66</v>
      </c>
      <c r="I568" s="177">
        <v>4.262478968031408</v>
      </c>
      <c r="J568" s="311">
        <v>0.31</v>
      </c>
      <c r="K568" s="311">
        <v>0.38</v>
      </c>
      <c r="L568" s="177">
        <v>22.58064516129032</v>
      </c>
      <c r="M568" s="389">
        <v>42458</v>
      </c>
      <c r="N568" s="389">
        <v>42460</v>
      </c>
      <c r="O568" s="389">
        <v>42475</v>
      </c>
      <c r="P568" t="s" s="173">
        <v>603</v>
      </c>
      <c r="Q568" t="s" s="646">
        <v>1739</v>
      </c>
      <c r="R568" s="180">
        <v>1.52</v>
      </c>
      <c r="S568" s="181">
        <v>117.8294573643411</v>
      </c>
      <c r="T568" s="182">
        <v>41.07889925128239</v>
      </c>
      <c r="U568" s="177">
        <v>27.64341085271317</v>
      </c>
      <c r="V568" s="183">
        <v>12</v>
      </c>
      <c r="W568" s="176">
        <v>1.29</v>
      </c>
      <c r="X568" t="s" s="369">
        <v>143</v>
      </c>
      <c r="Y568" s="184">
        <v>3.1</v>
      </c>
      <c r="Z568" s="185">
        <v>1.62</v>
      </c>
      <c r="AA568" s="186">
        <v>5.8</v>
      </c>
      <c r="AB568" s="187">
        <v>-31.9</v>
      </c>
      <c r="AC568" s="188">
        <v>-11.62</v>
      </c>
      <c r="AD568" s="189">
        <v>50.1</v>
      </c>
      <c r="AE568" t="s" s="392">
        <v>143</v>
      </c>
      <c r="AF568" s="190">
        <v>4</v>
      </c>
      <c r="AG568" s="191">
        <v>2447</v>
      </c>
      <c r="AH568" s="192">
        <v>1.9</v>
      </c>
      <c r="AI568" s="193">
        <v>0.58</v>
      </c>
      <c r="AJ568" s="194">
        <v>0.4939248210454881</v>
      </c>
      <c r="AK568" t="s" s="338">
        <v>143</v>
      </c>
      <c r="AL568" s="196">
        <v>25</v>
      </c>
      <c r="AM568" s="196">
        <v>34.19579801998965</v>
      </c>
      <c r="AN568" s="196">
        <v>24.74563353437895</v>
      </c>
      <c r="AO568" t="s" s="338">
        <v>143</v>
      </c>
      <c r="AP568" s="194">
        <v>1.45</v>
      </c>
      <c r="AQ568" s="194">
        <v>1.16</v>
      </c>
      <c r="AR568" s="194">
        <v>0.85</v>
      </c>
      <c r="AS568" s="194">
        <v>0.6</v>
      </c>
      <c r="AT568" s="199"/>
      <c r="AU568" s="198">
        <v>0.48</v>
      </c>
      <c r="AV568" s="194">
        <v>0.48</v>
      </c>
      <c r="AW568" s="199"/>
      <c r="AX568" s="398">
        <v>0</v>
      </c>
      <c r="AY568" s="370">
        <v>0</v>
      </c>
      <c r="AZ568" s="203">
        <v>0</v>
      </c>
      <c r="BA568" s="203">
        <v>0</v>
      </c>
      <c r="BB568" s="203">
        <v>0</v>
      </c>
      <c r="BC568" s="203">
        <v>0</v>
      </c>
      <c r="BD568" s="203">
        <v>0</v>
      </c>
      <c r="BE568" s="203">
        <v>0</v>
      </c>
      <c r="BF568" s="203">
        <v>0</v>
      </c>
      <c r="BG568" s="203">
        <v>0</v>
      </c>
      <c r="BH568" s="203">
        <v>0</v>
      </c>
      <c r="BI568" s="204">
        <v>0</v>
      </c>
      <c r="BJ568" s="200">
        <v>5.02</v>
      </c>
      <c r="BK568" s="205">
        <v>25</v>
      </c>
      <c r="BL568" s="205">
        <v>36.47058823529412</v>
      </c>
      <c r="BM568" s="205">
        <v>41.66666666666667</v>
      </c>
      <c r="BN568" s="205">
        <v>25</v>
      </c>
      <c r="BO568" s="205">
        <v>0</v>
      </c>
      <c r="BP568" s="205">
        <v>0</v>
      </c>
      <c r="BQ568" s="206">
        <v>0</v>
      </c>
      <c r="BR568" s="207">
        <v>0</v>
      </c>
      <c r="BS568" s="207">
        <v>0</v>
      </c>
      <c r="BT568" s="207">
        <v>0</v>
      </c>
      <c r="BU568" s="207">
        <v>0</v>
      </c>
      <c r="BV568" s="207">
        <v>0</v>
      </c>
      <c r="BW568" s="207">
        <v>0</v>
      </c>
      <c r="BX568" s="207">
        <v>0</v>
      </c>
      <c r="BY568" s="207">
        <v>0</v>
      </c>
      <c r="BZ568" s="207">
        <v>0</v>
      </c>
      <c r="CA568" s="208">
        <v>0</v>
      </c>
      <c r="CB568" s="205">
        <v>7.537485582468283</v>
      </c>
      <c r="CC568" s="205">
        <v>14.03856496340348</v>
      </c>
      <c r="CD568" t="s" s="110">
        <v>285</v>
      </c>
      <c r="CE568" s="209">
        <v>1.364701649697189</v>
      </c>
      <c r="CF568" s="209">
        <v>29.00811250241036</v>
      </c>
      <c r="CG568" s="205">
        <v>41.13440170596282</v>
      </c>
      <c r="CH568" s="315">
        <v>1.4645</v>
      </c>
      <c r="CI568" s="211">
        <v>1.479145</v>
      </c>
      <c r="CJ568" s="212">
        <v>1.52351935</v>
      </c>
      <c r="CK568" s="212">
        <v>1.5692249305</v>
      </c>
      <c r="CL568" s="210">
        <v>1.616301678415</v>
      </c>
      <c r="CM568" s="211">
        <v>7.652690958915</v>
      </c>
      <c r="CN568" s="208">
        <v>21.46015411922322</v>
      </c>
      <c r="CO568" s="213">
        <v>1.23</v>
      </c>
      <c r="CP568" s="214">
        <v>51.4</v>
      </c>
      <c r="CQ568" s="215">
        <v>-5.2</v>
      </c>
      <c r="CR568" s="214">
        <v>2.4</v>
      </c>
      <c r="CS568" s="215">
        <v>12.3</v>
      </c>
    </row>
    <row r="569" ht="11.25" customHeight="1">
      <c r="A569" t="s" s="116">
        <v>1821</v>
      </c>
      <c r="B569" t="s" s="116">
        <v>1822</v>
      </c>
      <c r="C569" t="s" s="116">
        <v>301</v>
      </c>
      <c r="D569" s="218">
        <v>7</v>
      </c>
      <c r="E569" s="85">
        <v>580</v>
      </c>
      <c r="F569" t="s" s="220">
        <v>129</v>
      </c>
      <c r="G569" t="s" s="221">
        <v>129</v>
      </c>
      <c r="H569" s="493">
        <v>46.62</v>
      </c>
      <c r="I569" s="223">
        <v>2.831402831402832</v>
      </c>
      <c r="J569" s="224">
        <v>0.32</v>
      </c>
      <c r="K569" s="224">
        <v>0.33</v>
      </c>
      <c r="L569" s="223">
        <v>3.125</v>
      </c>
      <c r="M569" s="226">
        <v>43048</v>
      </c>
      <c r="N569" s="226">
        <v>43049</v>
      </c>
      <c r="O569" s="226">
        <v>43070</v>
      </c>
      <c r="P569" t="s" s="227">
        <v>147</v>
      </c>
      <c r="Q569" t="s" s="227">
        <v>131</v>
      </c>
      <c r="R569" s="225">
        <v>1.32</v>
      </c>
      <c r="S569" s="228">
        <v>30.91334894613584</v>
      </c>
      <c r="T569" s="229">
        <v>-3.225799400670093</v>
      </c>
      <c r="U569" s="223">
        <v>10.91803278688525</v>
      </c>
      <c r="V569" s="230">
        <v>12</v>
      </c>
      <c r="W569" s="222">
        <v>4.27</v>
      </c>
      <c r="X569" s="222">
        <v>1.23</v>
      </c>
      <c r="Y569" s="231">
        <v>0.2</v>
      </c>
      <c r="Z569" s="232">
        <v>1.93</v>
      </c>
      <c r="AA569" s="233">
        <v>19</v>
      </c>
      <c r="AB569" s="234">
        <v>8.9</v>
      </c>
      <c r="AC569" s="235">
        <v>6.36</v>
      </c>
      <c r="AD569" s="236">
        <v>15.9</v>
      </c>
      <c r="AE569" s="236">
        <v>8.9</v>
      </c>
      <c r="AF569" s="237">
        <v>12</v>
      </c>
      <c r="AG569" s="238">
        <v>4124</v>
      </c>
      <c r="AH569" s="239">
        <v>13.7</v>
      </c>
      <c r="AI569" s="240">
        <v>2.81</v>
      </c>
      <c r="AJ569" s="241">
        <v>2.238534197448234</v>
      </c>
      <c r="AK569" s="242">
        <v>2.360132177884516</v>
      </c>
      <c r="AL569" s="243">
        <v>17.02127659574471</v>
      </c>
      <c r="AM569" s="243">
        <v>21.05990586866236</v>
      </c>
      <c r="AN569" s="243">
        <v>35.59269373942693</v>
      </c>
      <c r="AO569" s="244">
        <v>15.08080525020854</v>
      </c>
      <c r="AP569" s="241">
        <v>1.1</v>
      </c>
      <c r="AQ569" s="241">
        <v>0.9399999999999999</v>
      </c>
      <c r="AR569" s="241">
        <v>0.78</v>
      </c>
      <c r="AS569" s="241">
        <v>0.62</v>
      </c>
      <c r="AT569" s="245"/>
      <c r="AU569" s="241">
        <v>0.46</v>
      </c>
      <c r="AV569" s="241">
        <v>0.24</v>
      </c>
      <c r="AW569" s="245"/>
      <c r="AX569" s="583">
        <v>0</v>
      </c>
      <c r="AY569" s="394">
        <v>0</v>
      </c>
      <c r="AZ569" s="317">
        <v>0.36</v>
      </c>
      <c r="BA569" s="248">
        <v>0.3</v>
      </c>
      <c r="BB569" s="248">
        <v>0.27</v>
      </c>
      <c r="BC569" s="248">
        <v>0.225</v>
      </c>
      <c r="BD569" s="248">
        <v>0.205</v>
      </c>
      <c r="BE569" s="248">
        <v>0.05</v>
      </c>
      <c r="BF569" s="317">
        <v>0</v>
      </c>
      <c r="BG569" s="317">
        <v>0</v>
      </c>
      <c r="BH569" s="317">
        <v>0</v>
      </c>
      <c r="BI569" s="401">
        <v>0</v>
      </c>
      <c r="BJ569" s="246">
        <v>5.55</v>
      </c>
      <c r="BK569" s="250">
        <v>17.02127659574471</v>
      </c>
      <c r="BL569" s="250">
        <v>20.51282051282051</v>
      </c>
      <c r="BM569" s="250">
        <v>25.80645161290322</v>
      </c>
      <c r="BN569" s="250">
        <v>34.78260869565217</v>
      </c>
      <c r="BO569" s="250">
        <v>91.66666666666667</v>
      </c>
      <c r="BP569" s="250">
        <v>0</v>
      </c>
      <c r="BQ569" s="251">
        <v>0</v>
      </c>
      <c r="BR569" s="252">
        <v>0</v>
      </c>
      <c r="BS569" s="252">
        <v>20</v>
      </c>
      <c r="BT569" s="252">
        <v>11.11111111111109</v>
      </c>
      <c r="BU569" s="252">
        <v>20</v>
      </c>
      <c r="BV569" s="252">
        <v>9.756097560975618</v>
      </c>
      <c r="BW569" s="252">
        <v>310</v>
      </c>
      <c r="BX569" s="252">
        <v>0</v>
      </c>
      <c r="BY569" s="252">
        <v>0</v>
      </c>
      <c r="BZ569" s="252">
        <v>0</v>
      </c>
      <c r="CA569" s="253">
        <v>0</v>
      </c>
      <c r="CB569" s="250">
        <v>32.97982545622787</v>
      </c>
      <c r="CC569" s="250">
        <v>72.60584460402667</v>
      </c>
      <c r="CD569" t="s" s="116">
        <v>302</v>
      </c>
      <c r="CE569" s="254">
        <v>27.50606378394451</v>
      </c>
      <c r="CF569" s="254">
        <v>38.42409657082976</v>
      </c>
      <c r="CG569" s="250">
        <v>73.1993618266979</v>
      </c>
      <c r="CH569" s="255">
        <v>1.1979</v>
      </c>
      <c r="CI569" s="256">
        <v>1.27408644</v>
      </c>
      <c r="CJ569" s="257">
        <v>1.387480133160</v>
      </c>
      <c r="CK569" s="257">
        <v>1.51096586501124</v>
      </c>
      <c r="CL569" s="258">
        <v>1.64544182699724</v>
      </c>
      <c r="CM569" s="256">
        <v>7.01587426516848</v>
      </c>
      <c r="CN569" s="253">
        <v>15.04906534785174</v>
      </c>
      <c r="CO569" s="259">
        <v>1.48</v>
      </c>
      <c r="CP569" s="260">
        <v>21.6</v>
      </c>
      <c r="CQ569" s="261">
        <v>-16.8</v>
      </c>
      <c r="CR569" s="260">
        <v>4.4</v>
      </c>
      <c r="CS569" s="261">
        <v>1.7</v>
      </c>
    </row>
    <row r="570" ht="11.25" customHeight="1">
      <c r="A570" t="s" s="227">
        <v>387</v>
      </c>
      <c r="B570" t="s" s="116">
        <v>388</v>
      </c>
      <c r="C570" t="s" s="116">
        <v>181</v>
      </c>
      <c r="D570" s="218">
        <v>41</v>
      </c>
      <c r="E570" s="219">
        <v>63</v>
      </c>
      <c r="F570" t="s" s="220">
        <v>55</v>
      </c>
      <c r="G570" t="s" s="221">
        <v>55</v>
      </c>
      <c r="H570" s="222">
        <v>70.45999999999999</v>
      </c>
      <c r="I570" s="223">
        <v>1.958558047118933</v>
      </c>
      <c r="J570" s="224">
        <v>0.34</v>
      </c>
      <c r="K570" s="224">
        <v>0.345</v>
      </c>
      <c r="L570" s="225">
        <v>1.470588235294112</v>
      </c>
      <c r="M570" s="226">
        <v>42760</v>
      </c>
      <c r="N570" s="226">
        <v>42762</v>
      </c>
      <c r="O570" s="226">
        <v>42776</v>
      </c>
      <c r="P570" t="s" s="227">
        <v>381</v>
      </c>
      <c r="Q570" t="s" s="429">
        <v>351</v>
      </c>
      <c r="R570" s="225">
        <v>1.38</v>
      </c>
      <c r="S570" s="228">
        <v>65.71428571428571</v>
      </c>
      <c r="T570" s="229">
        <v>95.00264548470037</v>
      </c>
      <c r="U570" s="223">
        <v>33.55238095238095</v>
      </c>
      <c r="V570" s="230">
        <v>12</v>
      </c>
      <c r="W570" s="222">
        <v>2.1</v>
      </c>
      <c r="X570" s="222">
        <v>3.01</v>
      </c>
      <c r="Y570" s="231">
        <v>2.67</v>
      </c>
      <c r="Z570" s="232">
        <v>2.55</v>
      </c>
      <c r="AA570" s="233">
        <v>13.1</v>
      </c>
      <c r="AB570" s="396">
        <v>12</v>
      </c>
      <c r="AC570" s="235">
        <v>11.16</v>
      </c>
      <c r="AD570" s="236">
        <v>103.1</v>
      </c>
      <c r="AE570" s="236">
        <v>11.16</v>
      </c>
      <c r="AF570" s="237">
        <v>15</v>
      </c>
      <c r="AG570" s="238">
        <v>12983</v>
      </c>
      <c r="AH570" s="239">
        <v>0.1</v>
      </c>
      <c r="AI570" s="240">
        <v>0.3</v>
      </c>
      <c r="AJ570" s="241">
        <v>0.1085951367008523</v>
      </c>
      <c r="AK570" s="242">
        <v>1.206665771504132</v>
      </c>
      <c r="AL570" s="243">
        <v>6.25</v>
      </c>
      <c r="AM570" s="243">
        <v>12.31106834675555</v>
      </c>
      <c r="AN570" s="243">
        <v>11.19615859385787</v>
      </c>
      <c r="AO570" s="244">
        <v>9.278591353346876</v>
      </c>
      <c r="AP570" s="241">
        <v>1.36</v>
      </c>
      <c r="AQ570" s="241">
        <v>1.28</v>
      </c>
      <c r="AR570" s="241">
        <v>1.1</v>
      </c>
      <c r="AS570" s="241">
        <v>0.96</v>
      </c>
      <c r="AT570" s="245"/>
      <c r="AU570" s="241">
        <v>0.88</v>
      </c>
      <c r="AV570" s="241">
        <v>0.8</v>
      </c>
      <c r="AW570" s="245"/>
      <c r="AX570" s="246">
        <v>0.76</v>
      </c>
      <c r="AY570" s="247">
        <v>0.72</v>
      </c>
      <c r="AZ570" s="248">
        <v>0.68</v>
      </c>
      <c r="BA570" s="248">
        <v>0.6</v>
      </c>
      <c r="BB570" s="248">
        <v>0.5600000000000001</v>
      </c>
      <c r="BC570" s="248">
        <v>0.52</v>
      </c>
      <c r="BD570" s="248">
        <v>0.43</v>
      </c>
      <c r="BE570" s="248">
        <v>0.4</v>
      </c>
      <c r="BF570" s="248">
        <v>0.375</v>
      </c>
      <c r="BG570" s="248">
        <v>0.35</v>
      </c>
      <c r="BH570" s="248">
        <v>0.325</v>
      </c>
      <c r="BI570" s="249">
        <v>0.32</v>
      </c>
      <c r="BJ570" s="246">
        <v>12.42</v>
      </c>
      <c r="BK570" s="250">
        <v>6.25</v>
      </c>
      <c r="BL570" s="250">
        <v>16.36363636363636</v>
      </c>
      <c r="BM570" s="250">
        <v>14.58333333333335</v>
      </c>
      <c r="BN570" s="250">
        <v>9.090909090909083</v>
      </c>
      <c r="BO570" s="250">
        <v>9.999999999999986</v>
      </c>
      <c r="BP570" s="250">
        <v>5.263157894736836</v>
      </c>
      <c r="BQ570" s="251">
        <v>5.555555555555558</v>
      </c>
      <c r="BR570" s="252">
        <v>5.88235294117645</v>
      </c>
      <c r="BS570" s="252">
        <v>13.33333333333335</v>
      </c>
      <c r="BT570" s="252">
        <v>7.14285714285714</v>
      </c>
      <c r="BU570" s="252">
        <v>7.692307692307709</v>
      </c>
      <c r="BV570" s="252">
        <v>20.93023255813955</v>
      </c>
      <c r="BW570" s="252">
        <v>7.5</v>
      </c>
      <c r="BX570" s="252">
        <v>6.666666666666665</v>
      </c>
      <c r="BY570" s="252">
        <v>7.14285714285714</v>
      </c>
      <c r="BZ570" s="252">
        <v>7.692307692307687</v>
      </c>
      <c r="CA570" s="253">
        <v>1.5625</v>
      </c>
      <c r="CB570" s="250">
        <v>8.979529847518638</v>
      </c>
      <c r="CC570" s="250">
        <v>4.626938113042129</v>
      </c>
      <c r="CD570" t="s" s="116">
        <v>137</v>
      </c>
      <c r="CE570" s="254">
        <v>-20.39766431140414</v>
      </c>
      <c r="CF570" s="254">
        <v>13.15471664097681</v>
      </c>
      <c r="CG570" s="250">
        <v>75.80268805141316</v>
      </c>
      <c r="CH570" s="255">
        <v>1.496</v>
      </c>
      <c r="CI570" s="256">
        <v>1.6456</v>
      </c>
      <c r="CJ570" s="257">
        <v>1.810160000000001</v>
      </c>
      <c r="CK570" s="257">
        <v>1.991176000000001</v>
      </c>
      <c r="CL570" s="258">
        <v>2.190293600000001</v>
      </c>
      <c r="CM570" s="256">
        <v>9.133229600000004</v>
      </c>
      <c r="CN570" s="253">
        <v>12.96229009367017</v>
      </c>
      <c r="CO570" s="259">
        <v>1.39</v>
      </c>
      <c r="CP570" s="260">
        <v>31</v>
      </c>
      <c r="CQ570" s="261">
        <v>-1.7</v>
      </c>
      <c r="CR570" s="262">
        <v>5.9</v>
      </c>
      <c r="CS570" s="263">
        <v>10.3</v>
      </c>
    </row>
    <row r="571" ht="11.25" customHeight="1">
      <c r="A571" t="s" s="227">
        <v>1823</v>
      </c>
      <c r="B571" t="s" s="116">
        <v>1824</v>
      </c>
      <c r="C571" t="s" s="227">
        <v>128</v>
      </c>
      <c r="D571" s="218">
        <v>5</v>
      </c>
      <c r="E571" s="85">
        <v>738</v>
      </c>
      <c r="F571" t="s" s="220">
        <v>55</v>
      </c>
      <c r="G571" t="s" s="221">
        <v>141</v>
      </c>
      <c r="H571" s="493">
        <v>34.09</v>
      </c>
      <c r="I571" s="223">
        <v>1.408037547667938</v>
      </c>
      <c r="J571" s="224">
        <v>0.1</v>
      </c>
      <c r="K571" s="224">
        <v>0.12</v>
      </c>
      <c r="L571" s="223">
        <v>20</v>
      </c>
      <c r="M571" s="226">
        <v>42795</v>
      </c>
      <c r="N571" s="226">
        <v>42797</v>
      </c>
      <c r="O571" s="226">
        <v>42809</v>
      </c>
      <c r="P571" t="s" s="227">
        <v>182</v>
      </c>
      <c r="Q571" s="316"/>
      <c r="R571" s="225">
        <v>0.48</v>
      </c>
      <c r="S571" s="228">
        <v>27.74566473988439</v>
      </c>
      <c r="T571" s="229">
        <v>19.47938877347308</v>
      </c>
      <c r="U571" s="223">
        <v>19.70520231213873</v>
      </c>
      <c r="V571" s="230">
        <v>12</v>
      </c>
      <c r="W571" s="222">
        <v>1.73</v>
      </c>
      <c r="X571" t="s" s="399">
        <v>143</v>
      </c>
      <c r="Y571" s="231">
        <v>4.34</v>
      </c>
      <c r="Z571" s="232">
        <v>1.63</v>
      </c>
      <c r="AA571" s="233">
        <v>8.1</v>
      </c>
      <c r="AB571" s="234">
        <v>-3.7</v>
      </c>
      <c r="AC571" t="s" s="422">
        <v>143</v>
      </c>
      <c r="AD571" s="236">
        <v>19.5</v>
      </c>
      <c r="AE571" t="s" s="416">
        <v>143</v>
      </c>
      <c r="AF571" s="237">
        <v>1</v>
      </c>
      <c r="AG571" s="238">
        <v>179</v>
      </c>
      <c r="AH571" s="239">
        <v>1.9</v>
      </c>
      <c r="AI571" s="240">
        <v>0.18</v>
      </c>
      <c r="AJ571" s="241">
        <v>1.875117124735406</v>
      </c>
      <c r="AK571" s="618">
        <v>13.93699013436973</v>
      </c>
      <c r="AL571" s="243">
        <v>35.7142857142857</v>
      </c>
      <c r="AM571" s="243">
        <v>46.8478019151723</v>
      </c>
      <c r="AN571" s="243">
        <v>36.56478393234042</v>
      </c>
      <c r="AO571" s="244">
        <v>2.623578231728008</v>
      </c>
      <c r="AP571" s="241">
        <v>0.38</v>
      </c>
      <c r="AQ571" s="241">
        <v>0.28</v>
      </c>
      <c r="AR571" s="241">
        <v>0.18</v>
      </c>
      <c r="AS571" s="241">
        <v>0.12</v>
      </c>
      <c r="AT571" s="245"/>
      <c r="AU571" s="321">
        <v>0.08</v>
      </c>
      <c r="AV571" s="321">
        <v>0.08</v>
      </c>
      <c r="AW571" s="245"/>
      <c r="AX571" s="583">
        <v>0.08</v>
      </c>
      <c r="AY571" s="394">
        <v>0.26</v>
      </c>
      <c r="AZ571" s="248">
        <v>0.48</v>
      </c>
      <c r="BA571" s="248">
        <v>0.41</v>
      </c>
      <c r="BB571" s="248">
        <v>0.2933</v>
      </c>
      <c r="BC571" s="248">
        <v>0.243</v>
      </c>
      <c r="BD571" s="317">
        <v>0.2204</v>
      </c>
      <c r="BE571" s="317">
        <v>0.2204</v>
      </c>
      <c r="BF571" s="317">
        <v>0.2204</v>
      </c>
      <c r="BG571" s="248">
        <v>0.2204</v>
      </c>
      <c r="BH571" s="248">
        <v>0.2154</v>
      </c>
      <c r="BI571" s="249">
        <v>0.1854</v>
      </c>
      <c r="BJ571" s="246">
        <v>4.1687</v>
      </c>
      <c r="BK571" s="250">
        <v>35.7142857142857</v>
      </c>
      <c r="BL571" s="250">
        <v>55.55555555555558</v>
      </c>
      <c r="BM571" s="250">
        <v>50</v>
      </c>
      <c r="BN571" s="250">
        <v>50</v>
      </c>
      <c r="BO571" s="250">
        <v>0</v>
      </c>
      <c r="BP571" s="250">
        <v>0</v>
      </c>
      <c r="BQ571" s="251">
        <v>0</v>
      </c>
      <c r="BR571" s="252">
        <v>0</v>
      </c>
      <c r="BS571" s="252">
        <v>17.07317073170731</v>
      </c>
      <c r="BT571" s="252">
        <v>39.78861234231162</v>
      </c>
      <c r="BU571" s="252">
        <v>20.69958847736624</v>
      </c>
      <c r="BV571" s="252">
        <v>10.25408348457351</v>
      </c>
      <c r="BW571" s="252">
        <v>0</v>
      </c>
      <c r="BX571" s="252">
        <v>0</v>
      </c>
      <c r="BY571" s="252">
        <v>0</v>
      </c>
      <c r="BZ571" s="252">
        <v>2.32126276694522</v>
      </c>
      <c r="CA571" s="253">
        <v>16.18122977346279</v>
      </c>
      <c r="CB571" s="250">
        <v>17.50516404977694</v>
      </c>
      <c r="CC571" s="250">
        <v>20.04124185159678</v>
      </c>
      <c r="CD571" t="s" s="116">
        <v>132</v>
      </c>
      <c r="CE571" s="254">
        <v>18.26761916786963</v>
      </c>
      <c r="CF571" s="254">
        <v>37.97282148000836</v>
      </c>
      <c r="CG571" s="250">
        <v>51.81670241066169</v>
      </c>
      <c r="CH571" s="255">
        <v>0.3838</v>
      </c>
      <c r="CI571" s="256">
        <v>0.3953140000000001</v>
      </c>
      <c r="CJ571" s="257">
        <v>0.4071734200000001</v>
      </c>
      <c r="CK571" s="257">
        <v>0.4193886226000001</v>
      </c>
      <c r="CL571" s="258">
        <v>0.4319702812780001</v>
      </c>
      <c r="CM571" s="256">
        <v>2.037646323878</v>
      </c>
      <c r="CN571" s="253">
        <v>5.977255276849517</v>
      </c>
      <c r="CO571" s="259">
        <v>0.54</v>
      </c>
      <c r="CP571" s="260">
        <v>72.2</v>
      </c>
      <c r="CQ571" s="261">
        <v>-14.2</v>
      </c>
      <c r="CR571" s="260">
        <v>1.2</v>
      </c>
      <c r="CS571" s="261">
        <v>13</v>
      </c>
    </row>
    <row r="572" ht="11.25" customHeight="1">
      <c r="A572" t="s" s="273">
        <v>1825</v>
      </c>
      <c r="B572" t="s" s="146">
        <v>1826</v>
      </c>
      <c r="C572" t="s" s="273">
        <v>128</v>
      </c>
      <c r="D572" s="267">
        <v>6</v>
      </c>
      <c r="E572" s="85">
        <v>682</v>
      </c>
      <c r="F572" t="s" s="151">
        <v>129</v>
      </c>
      <c r="G572" t="s" s="152">
        <v>129</v>
      </c>
      <c r="H572" s="655">
        <v>65.05</v>
      </c>
      <c r="I572" s="269">
        <v>3.013066871637202</v>
      </c>
      <c r="J572" s="270">
        <v>0.48</v>
      </c>
      <c r="K572" s="270">
        <v>0.49</v>
      </c>
      <c r="L572" s="269">
        <v>2.083333333333326</v>
      </c>
      <c r="M572" s="272">
        <v>42992</v>
      </c>
      <c r="N572" s="272">
        <v>42993</v>
      </c>
      <c r="O572" s="272">
        <v>43007</v>
      </c>
      <c r="P572" t="s" s="273">
        <v>546</v>
      </c>
      <c r="Q572" s="661"/>
      <c r="R572" s="271">
        <v>1.96</v>
      </c>
      <c r="S572" s="275">
        <v>36.29629629629629</v>
      </c>
      <c r="T572" s="276">
        <v>-14.98366170095434</v>
      </c>
      <c r="U572" s="269">
        <v>12.0462962962963</v>
      </c>
      <c r="V572" s="277">
        <v>12</v>
      </c>
      <c r="W572" s="744">
        <v>5.4</v>
      </c>
      <c r="X572" t="s" s="745">
        <v>143</v>
      </c>
      <c r="Y572" s="746">
        <v>2.88</v>
      </c>
      <c r="Z572" s="747">
        <v>1.35</v>
      </c>
      <c r="AA572" t="s" s="754">
        <v>143</v>
      </c>
      <c r="AB572" t="s" s="755">
        <v>143</v>
      </c>
      <c r="AC572" t="s" s="754">
        <v>143</v>
      </c>
      <c r="AD572" t="s" s="745">
        <v>143</v>
      </c>
      <c r="AE572" t="s" s="745">
        <v>143</v>
      </c>
      <c r="AF572" s="284">
        <v>0</v>
      </c>
      <c r="AG572" s="756">
        <v>38</v>
      </c>
      <c r="AH572" t="s" s="745">
        <v>143</v>
      </c>
      <c r="AI572" t="s" s="745">
        <v>143</v>
      </c>
      <c r="AJ572" t="s" s="368">
        <v>143</v>
      </c>
      <c r="AK572" t="s" s="368">
        <v>143</v>
      </c>
      <c r="AL572" s="290">
        <v>14.76752860336463</v>
      </c>
      <c r="AM572" s="290">
        <v>13.71592897886307</v>
      </c>
      <c r="AN572" t="s" s="368">
        <v>143</v>
      </c>
      <c r="AO572" t="s" s="368">
        <v>143</v>
      </c>
      <c r="AP572" s="288">
        <v>1.88</v>
      </c>
      <c r="AQ572" s="288">
        <v>1.638094</v>
      </c>
      <c r="AR572" s="288">
        <v>1.414966</v>
      </c>
      <c r="AS572" s="288">
        <v>1.27848</v>
      </c>
      <c r="AT572" s="292"/>
      <c r="AU572" s="288">
        <v>1.085968</v>
      </c>
      <c r="AV572" s="510">
        <v>0</v>
      </c>
      <c r="AW572" s="292"/>
      <c r="AX572" s="524">
        <v>0</v>
      </c>
      <c r="AY572" s="403">
        <v>0</v>
      </c>
      <c r="AZ572" s="426">
        <v>0</v>
      </c>
      <c r="BA572" s="426">
        <v>0</v>
      </c>
      <c r="BB572" s="426">
        <v>0</v>
      </c>
      <c r="BC572" s="426">
        <v>0</v>
      </c>
      <c r="BD572" s="426">
        <v>0</v>
      </c>
      <c r="BE572" s="426">
        <v>0</v>
      </c>
      <c r="BF572" s="426">
        <v>0</v>
      </c>
      <c r="BG572" s="426">
        <v>0</v>
      </c>
      <c r="BH572" s="426">
        <v>0</v>
      </c>
      <c r="BI572" s="494">
        <v>0</v>
      </c>
      <c r="BJ572" s="293">
        <v>7.297508000000001</v>
      </c>
      <c r="BK572" s="297">
        <v>14.76752860336463</v>
      </c>
      <c r="BL572" s="297">
        <v>15.76914215606593</v>
      </c>
      <c r="BM572" s="297">
        <v>10.67564607971967</v>
      </c>
      <c r="BN572" s="297">
        <v>17.72722584827546</v>
      </c>
      <c r="BO572" s="297">
        <v>0</v>
      </c>
      <c r="BP572" s="297">
        <v>0</v>
      </c>
      <c r="BQ572" s="298">
        <v>0</v>
      </c>
      <c r="BR572" s="299">
        <v>0</v>
      </c>
      <c r="BS572" s="299">
        <v>0</v>
      </c>
      <c r="BT572" s="299">
        <v>0</v>
      </c>
      <c r="BU572" s="299">
        <v>0</v>
      </c>
      <c r="BV572" s="299">
        <v>0</v>
      </c>
      <c r="BW572" s="299">
        <v>0</v>
      </c>
      <c r="BX572" s="299">
        <v>0</v>
      </c>
      <c r="BY572" s="299">
        <v>0</v>
      </c>
      <c r="BZ572" s="299">
        <v>0</v>
      </c>
      <c r="CA572" s="300">
        <v>0</v>
      </c>
      <c r="CB572" s="297">
        <v>3.467031922789747</v>
      </c>
      <c r="CC572" s="297">
        <v>6.373771738066935</v>
      </c>
      <c r="CD572" t="s" s="146">
        <v>132</v>
      </c>
      <c r="CE572" t="s" s="502">
        <v>143</v>
      </c>
      <c r="CF572" t="s" s="502">
        <v>143</v>
      </c>
      <c r="CG572" s="297">
        <v>37.49092336880228</v>
      </c>
      <c r="CH572" s="302">
        <v>1.9364</v>
      </c>
      <c r="CI572" s="303">
        <v>1.994492</v>
      </c>
      <c r="CJ572" s="304">
        <v>2.05432676</v>
      </c>
      <c r="CK572" s="304">
        <v>2.1159565628</v>
      </c>
      <c r="CL572" s="305">
        <v>2.179435259684</v>
      </c>
      <c r="CM572" s="303">
        <v>10.280610582484</v>
      </c>
      <c r="CN572" s="300">
        <v>15.80416692157418</v>
      </c>
      <c r="CO572" t="s" s="745">
        <v>143</v>
      </c>
      <c r="CP572" t="s" s="757">
        <v>143</v>
      </c>
      <c r="CQ572" s="282">
        <v>-5.7</v>
      </c>
      <c r="CR572" s="307">
        <v>-2.7</v>
      </c>
      <c r="CS572" s="308">
        <v>-1.9</v>
      </c>
    </row>
    <row r="573" ht="11.25" customHeight="1">
      <c r="A573" t="s" s="173">
        <v>389</v>
      </c>
      <c r="B573" t="s" s="110">
        <v>390</v>
      </c>
      <c r="C573" t="s" s="110">
        <v>128</v>
      </c>
      <c r="D573" s="174">
        <v>25</v>
      </c>
      <c r="E573" s="219">
        <v>108</v>
      </c>
      <c r="F573" t="s" s="118">
        <v>55</v>
      </c>
      <c r="G573" t="s" s="113">
        <v>141</v>
      </c>
      <c r="H573" s="176">
        <v>18.66</v>
      </c>
      <c r="I573" s="177">
        <v>3.697749196141479</v>
      </c>
      <c r="J573" s="178">
        <v>0.17</v>
      </c>
      <c r="K573" s="178">
        <v>0.1725</v>
      </c>
      <c r="L573" s="177">
        <v>1.470588235294112</v>
      </c>
      <c r="M573" s="179">
        <v>42852</v>
      </c>
      <c r="N573" s="179">
        <v>42856</v>
      </c>
      <c r="O573" s="179">
        <v>42870</v>
      </c>
      <c r="P573" t="s" s="173">
        <v>130</v>
      </c>
      <c r="Q573" s="84"/>
      <c r="R573" s="180">
        <v>0.6899999999999999</v>
      </c>
      <c r="S573" s="181">
        <v>75.82417582417582</v>
      </c>
      <c r="T573" s="182">
        <v>2.374733604469403</v>
      </c>
      <c r="U573" s="177">
        <v>20.5054945054945</v>
      </c>
      <c r="V573" s="183">
        <v>12</v>
      </c>
      <c r="W573" s="176">
        <v>0.91</v>
      </c>
      <c r="X573" s="176">
        <v>5.19</v>
      </c>
      <c r="Y573" s="184">
        <v>5.17</v>
      </c>
      <c r="Z573" s="185">
        <v>1.15</v>
      </c>
      <c r="AA573" s="186">
        <v>5.6</v>
      </c>
      <c r="AB573" s="187">
        <v>6.5</v>
      </c>
      <c r="AC573" s="188">
        <v>20.62</v>
      </c>
      <c r="AD573" s="189">
        <v>10.9</v>
      </c>
      <c r="AE573" s="189">
        <v>3.96</v>
      </c>
      <c r="AF573" s="190">
        <v>18</v>
      </c>
      <c r="AG573" s="191">
        <v>6406</v>
      </c>
      <c r="AH573" s="192">
        <v>0.2</v>
      </c>
      <c r="AI573" s="193">
        <v>0.17</v>
      </c>
      <c r="AJ573" s="194">
        <v>0.1417553452231556</v>
      </c>
      <c r="AK573" s="195">
        <v>0.3954604801025372</v>
      </c>
      <c r="AL573" s="196">
        <v>2.264150943396226</v>
      </c>
      <c r="AM573" s="196">
        <v>1.521145386438505</v>
      </c>
      <c r="AN573" s="196">
        <v>1.545133262932397</v>
      </c>
      <c r="AO573" s="197">
        <v>3.907174902867072</v>
      </c>
      <c r="AP573" s="194">
        <v>0.6775</v>
      </c>
      <c r="AQ573" s="194">
        <v>0.6625</v>
      </c>
      <c r="AR573" s="194">
        <v>0.6575</v>
      </c>
      <c r="AS573" s="194">
        <v>0.6475</v>
      </c>
      <c r="AT573" s="199"/>
      <c r="AU573" s="194">
        <v>0.6375</v>
      </c>
      <c r="AV573" s="194">
        <v>0.6274999999999999</v>
      </c>
      <c r="AW573" s="199"/>
      <c r="AX573" s="200">
        <v>0.6175</v>
      </c>
      <c r="AY573" s="201">
        <v>0.6075</v>
      </c>
      <c r="AZ573" s="202">
        <v>0.58333</v>
      </c>
      <c r="BA573" s="202">
        <v>0.5189</v>
      </c>
      <c r="BB573" s="202">
        <v>0.4618</v>
      </c>
      <c r="BC573" s="202">
        <v>0.4063</v>
      </c>
      <c r="BD573" s="202">
        <v>0.3581</v>
      </c>
      <c r="BE573" s="202">
        <v>0.3234</v>
      </c>
      <c r="BF573" s="202">
        <v>0.3005</v>
      </c>
      <c r="BG573" s="202">
        <v>0.2833</v>
      </c>
      <c r="BH573" s="202">
        <v>0.2537</v>
      </c>
      <c r="BI573" s="314">
        <v>0.2177</v>
      </c>
      <c r="BJ573" s="200">
        <v>8.842030000000003</v>
      </c>
      <c r="BK573" s="205">
        <v>2.264150943396226</v>
      </c>
      <c r="BL573" s="205">
        <v>0.7604562737642651</v>
      </c>
      <c r="BM573" s="205">
        <v>1.544401544401541</v>
      </c>
      <c r="BN573" s="205">
        <v>1.568627450980387</v>
      </c>
      <c r="BO573" s="205">
        <v>1.593625498007967</v>
      </c>
      <c r="BP573" s="205">
        <v>1.61943319838056</v>
      </c>
      <c r="BQ573" s="206">
        <v>1.646090534979416</v>
      </c>
      <c r="BR573" s="207">
        <v>4.143452248298574</v>
      </c>
      <c r="BS573" s="207">
        <v>12.41665060705337</v>
      </c>
      <c r="BT573" s="207">
        <v>12.36466002598529</v>
      </c>
      <c r="BU573" s="207">
        <v>13.65985724833867</v>
      </c>
      <c r="BV573" s="207">
        <v>13.45992739458253</v>
      </c>
      <c r="BW573" s="207">
        <v>10.72974644403215</v>
      </c>
      <c r="BX573" s="207">
        <v>7.62063227953409</v>
      </c>
      <c r="BY573" s="207">
        <v>6.071302506177223</v>
      </c>
      <c r="BZ573" s="207">
        <v>11.66732361056366</v>
      </c>
      <c r="CA573" s="208">
        <v>16.53651814423518</v>
      </c>
      <c r="CB573" s="205">
        <v>7.039226820747712</v>
      </c>
      <c r="CC573" s="205">
        <v>5.356100278673661</v>
      </c>
      <c r="CD573" t="s" s="110">
        <v>132</v>
      </c>
      <c r="CE573" s="209">
        <v>-15.26261204642063</v>
      </c>
      <c r="CF573" s="209">
        <v>5.242882459073876</v>
      </c>
      <c r="CG573" s="205">
        <v>50.54074274287098</v>
      </c>
      <c r="CH573" s="315">
        <v>0.7215374999999999</v>
      </c>
      <c r="CI573" s="211">
        <v>0.79369125</v>
      </c>
      <c r="CJ573" s="212">
        <v>0.8251214235000001</v>
      </c>
      <c r="CK573" s="212">
        <v>0.8577962318706002</v>
      </c>
      <c r="CL573" s="210">
        <v>0.891764962652676</v>
      </c>
      <c r="CM573" s="211">
        <v>4.089911368023277</v>
      </c>
      <c r="CN573" s="208">
        <v>21.91806735275068</v>
      </c>
      <c r="CO573" s="213">
        <v>0.83</v>
      </c>
      <c r="CP573" s="214">
        <v>16.9</v>
      </c>
      <c r="CQ573" s="215">
        <v>-7.3</v>
      </c>
      <c r="CR573" s="214">
        <v>6.2</v>
      </c>
      <c r="CS573" s="215">
        <v>4.7</v>
      </c>
    </row>
    <row r="574" ht="11.25" customHeight="1">
      <c r="A574" t="s" s="116">
        <v>391</v>
      </c>
      <c r="B574" t="s" s="116">
        <v>392</v>
      </c>
      <c r="C574" t="s" s="116">
        <v>393</v>
      </c>
      <c r="D574" s="218">
        <v>45</v>
      </c>
      <c r="E574" s="219">
        <v>45</v>
      </c>
      <c r="F574" t="s" s="220">
        <v>141</v>
      </c>
      <c r="G574" t="s" s="221">
        <v>141</v>
      </c>
      <c r="H574" s="222">
        <v>110.23</v>
      </c>
      <c r="I574" s="223">
        <v>2.921164837158669</v>
      </c>
      <c r="J574" s="224">
        <v>0.7524999999999999</v>
      </c>
      <c r="K574" s="224">
        <v>0.805</v>
      </c>
      <c r="L574" s="225">
        <v>6.976744186046524</v>
      </c>
      <c r="M574" s="226">
        <v>42886</v>
      </c>
      <c r="N574" s="226">
        <v>42888</v>
      </c>
      <c r="O574" s="226">
        <v>42916</v>
      </c>
      <c r="P574" t="s" s="227">
        <v>186</v>
      </c>
      <c r="Q574" s="576"/>
      <c r="R574" s="225">
        <v>3.22</v>
      </c>
      <c r="S574" s="228">
        <v>66.52892561983471</v>
      </c>
      <c r="T574" s="229">
        <v>243.8407814845959</v>
      </c>
      <c r="U574" s="223">
        <v>22.77479338842975</v>
      </c>
      <c r="V574" s="230">
        <v>12</v>
      </c>
      <c r="W574" s="222">
        <v>4.84</v>
      </c>
      <c r="X574" s="222">
        <v>3.57</v>
      </c>
      <c r="Y574" s="231">
        <v>2.47</v>
      </c>
      <c r="Z574" s="232">
        <v>11.68</v>
      </c>
      <c r="AA574" s="233">
        <v>56.9</v>
      </c>
      <c r="AB574" s="234">
        <v>18.7</v>
      </c>
      <c r="AC574" s="235">
        <v>7.18</v>
      </c>
      <c r="AD574" s="236">
        <v>1.6</v>
      </c>
      <c r="AE574" s="236">
        <v>6.38</v>
      </c>
      <c r="AF574" s="237">
        <v>17</v>
      </c>
      <c r="AG574" s="238">
        <v>156947</v>
      </c>
      <c r="AH574" s="239">
        <v>0.1</v>
      </c>
      <c r="AI574" s="240">
        <v>2.91</v>
      </c>
      <c r="AJ574" s="241">
        <v>4.935409619165082</v>
      </c>
      <c r="AK574" s="242">
        <v>0.788171936828724</v>
      </c>
      <c r="AL574" s="243">
        <v>5.339366515837107</v>
      </c>
      <c r="AM574" s="243">
        <v>9.114296482863082</v>
      </c>
      <c r="AN574" s="243">
        <v>7.896655390664131</v>
      </c>
      <c r="AO574" s="244">
        <v>10.01895020829717</v>
      </c>
      <c r="AP574" s="241">
        <v>2.91</v>
      </c>
      <c r="AQ574" s="241">
        <v>2.7625</v>
      </c>
      <c r="AR574" s="241">
        <v>2.5325</v>
      </c>
      <c r="AS574" s="241">
        <v>2.24</v>
      </c>
      <c r="AT574" s="245"/>
      <c r="AU574" s="241">
        <v>2.105</v>
      </c>
      <c r="AV574" s="241">
        <v>1.99</v>
      </c>
      <c r="AW574" s="245"/>
      <c r="AX574" s="246">
        <v>1.86</v>
      </c>
      <c r="AY574" s="247">
        <v>1.75</v>
      </c>
      <c r="AZ574" s="248">
        <v>1.6</v>
      </c>
      <c r="BA574" s="248">
        <v>1.35</v>
      </c>
      <c r="BB574" s="248">
        <v>1.12</v>
      </c>
      <c r="BC574" s="248">
        <v>0.98</v>
      </c>
      <c r="BD574" s="248">
        <v>0.78</v>
      </c>
      <c r="BE574" s="248">
        <v>0.62</v>
      </c>
      <c r="BF574" s="248">
        <v>0.59</v>
      </c>
      <c r="BG574" s="248">
        <v>0.57</v>
      </c>
      <c r="BH574" s="248">
        <v>0.55</v>
      </c>
      <c r="BI574" s="249">
        <v>0.53</v>
      </c>
      <c r="BJ574" s="246">
        <v>26.84</v>
      </c>
      <c r="BK574" s="250">
        <v>5.339366515837107</v>
      </c>
      <c r="BL574" s="250">
        <v>9.081934846989137</v>
      </c>
      <c r="BM574" s="250">
        <v>13.05803571428572</v>
      </c>
      <c r="BN574" s="250">
        <v>6.41330166270786</v>
      </c>
      <c r="BO574" s="250">
        <v>5.778894472361817</v>
      </c>
      <c r="BP574" s="250">
        <v>6.989247311827951</v>
      </c>
      <c r="BQ574" s="251">
        <v>6.285714285714294</v>
      </c>
      <c r="BR574" s="252">
        <v>9.375</v>
      </c>
      <c r="BS574" s="252">
        <v>18.51851851851851</v>
      </c>
      <c r="BT574" s="252">
        <v>20.53571428571428</v>
      </c>
      <c r="BU574" s="252">
        <v>14.2857142857143</v>
      </c>
      <c r="BV574" s="252">
        <v>25.64102564102564</v>
      </c>
      <c r="BW574" s="252">
        <v>25.80645161290322</v>
      </c>
      <c r="BX574" s="252">
        <v>5.084745762711873</v>
      </c>
      <c r="BY574" s="252">
        <v>3.508771929824572</v>
      </c>
      <c r="BZ574" s="252">
        <v>3.636363636363615</v>
      </c>
      <c r="CA574" s="253">
        <v>3.773584905660377</v>
      </c>
      <c r="CB574" s="250">
        <v>10.77131678753884</v>
      </c>
      <c r="CC574" s="250">
        <v>7.347327221811983</v>
      </c>
      <c r="CD574" t="s" s="116">
        <v>157</v>
      </c>
      <c r="CE574" s="254">
        <v>-11.95697316060695</v>
      </c>
      <c r="CF574" s="254">
        <v>10.8178202278228</v>
      </c>
      <c r="CG574" s="250">
        <v>72.22315938687899</v>
      </c>
      <c r="CH574" s="255">
        <v>3.201000000000001</v>
      </c>
      <c r="CI574" s="256">
        <v>3.430831800000001</v>
      </c>
      <c r="CJ574" s="257">
        <v>3.649718868840001</v>
      </c>
      <c r="CK574" s="257">
        <v>3.882570932671994</v>
      </c>
      <c r="CL574" s="258">
        <v>4.130278958176468</v>
      </c>
      <c r="CM574" s="256">
        <v>18.29440055968847</v>
      </c>
      <c r="CN574" s="253">
        <v>16.59657131424155</v>
      </c>
      <c r="CO574" s="259">
        <v>0.6899999999999999</v>
      </c>
      <c r="CP574" s="260">
        <v>11.9</v>
      </c>
      <c r="CQ574" s="261">
        <v>-7.7</v>
      </c>
      <c r="CR574" s="262">
        <v>-2.6</v>
      </c>
      <c r="CS574" s="263">
        <v>-2.3</v>
      </c>
    </row>
    <row r="575" ht="11.25" customHeight="1">
      <c r="A575" t="s" s="227">
        <v>883</v>
      </c>
      <c r="B575" t="s" s="116">
        <v>884</v>
      </c>
      <c r="C575" t="s" s="116">
        <v>518</v>
      </c>
      <c r="D575" s="218">
        <v>15</v>
      </c>
      <c r="E575" s="219">
        <v>209</v>
      </c>
      <c r="F575" t="s" s="220">
        <v>129</v>
      </c>
      <c r="G575" t="s" s="221">
        <v>129</v>
      </c>
      <c r="H575" s="493">
        <v>80.98999999999999</v>
      </c>
      <c r="I575" s="223">
        <v>0.7902210149401161</v>
      </c>
      <c r="J575" s="224">
        <v>0.145</v>
      </c>
      <c r="K575" s="224">
        <v>0.16</v>
      </c>
      <c r="L575" s="223">
        <v>10.34482758620692</v>
      </c>
      <c r="M575" s="226">
        <v>42795</v>
      </c>
      <c r="N575" s="226">
        <v>42797</v>
      </c>
      <c r="O575" s="226">
        <v>42815</v>
      </c>
      <c r="P575" t="s" s="227">
        <v>860</v>
      </c>
      <c r="Q575" t="s" s="227">
        <v>885</v>
      </c>
      <c r="R575" s="225">
        <v>0.64</v>
      </c>
      <c r="S575" t="s" s="400">
        <v>143</v>
      </c>
      <c r="T575" t="s" s="361">
        <v>143</v>
      </c>
      <c r="U575" t="s" s="265">
        <v>143</v>
      </c>
      <c r="V575" s="230">
        <v>6</v>
      </c>
      <c r="W575" s="222">
        <v>-20.55</v>
      </c>
      <c r="X575" t="s" s="399">
        <v>143</v>
      </c>
      <c r="Y575" s="231">
        <v>2.31</v>
      </c>
      <c r="Z575" s="232">
        <v>1.91</v>
      </c>
      <c r="AA575" s="233">
        <v>-46.1</v>
      </c>
      <c r="AB575" s="234">
        <v>-9.5</v>
      </c>
      <c r="AC575" s="235">
        <v>11.64</v>
      </c>
      <c r="AD575" s="236">
        <v>-54.1</v>
      </c>
      <c r="AE575" s="236">
        <v>7.8</v>
      </c>
      <c r="AF575" s="237">
        <v>19</v>
      </c>
      <c r="AG575" s="238">
        <v>11604</v>
      </c>
      <c r="AH575" s="239">
        <v>0.1</v>
      </c>
      <c r="AI575" s="240">
        <v>0.6</v>
      </c>
      <c r="AJ575" t="s" s="265">
        <v>143</v>
      </c>
      <c r="AK575" s="242">
        <v>1.153398924355925</v>
      </c>
      <c r="AL575" s="243">
        <v>16</v>
      </c>
      <c r="AM575" s="243">
        <v>17.23082759996106</v>
      </c>
      <c r="AN575" s="243">
        <v>14.86983549970351</v>
      </c>
      <c r="AO575" s="244">
        <v>12.89218776409649</v>
      </c>
      <c r="AP575" s="241">
        <v>0.58</v>
      </c>
      <c r="AQ575" s="241">
        <v>0.5</v>
      </c>
      <c r="AR575" s="241">
        <v>0.42</v>
      </c>
      <c r="AS575" s="321">
        <v>0.36</v>
      </c>
      <c r="AT575" s="245"/>
      <c r="AU575" s="241">
        <v>0.33</v>
      </c>
      <c r="AV575" s="241">
        <v>0.29</v>
      </c>
      <c r="AW575" s="245"/>
      <c r="AX575" s="246">
        <v>0.2575</v>
      </c>
      <c r="AY575" s="247">
        <v>0.2275</v>
      </c>
      <c r="AZ575" s="248">
        <v>0.205</v>
      </c>
      <c r="BA575" s="248">
        <v>0.185</v>
      </c>
      <c r="BB575" s="248">
        <v>0.1725</v>
      </c>
      <c r="BC575" s="248">
        <v>0.1625</v>
      </c>
      <c r="BD575" s="248">
        <v>0.145</v>
      </c>
      <c r="BE575" s="248">
        <v>0.11</v>
      </c>
      <c r="BF575" s="317">
        <v>0</v>
      </c>
      <c r="BG575" s="317">
        <v>0</v>
      </c>
      <c r="BH575" s="317">
        <v>0</v>
      </c>
      <c r="BI575" s="401">
        <v>0</v>
      </c>
      <c r="BJ575" s="246">
        <v>3.945</v>
      </c>
      <c r="BK575" s="250">
        <v>16</v>
      </c>
      <c r="BL575" s="250">
        <v>19.04761904761905</v>
      </c>
      <c r="BM575" s="250">
        <v>16.66666666666667</v>
      </c>
      <c r="BN575" s="250">
        <v>9.090909090909083</v>
      </c>
      <c r="BO575" s="250">
        <v>13.79310344827587</v>
      </c>
      <c r="BP575" s="250">
        <v>12.62135922330097</v>
      </c>
      <c r="BQ575" s="251">
        <v>13.18681318681318</v>
      </c>
      <c r="BR575" s="252">
        <v>10.97560975609757</v>
      </c>
      <c r="BS575" s="252">
        <v>10.81081081081081</v>
      </c>
      <c r="BT575" s="252">
        <v>7.246376811594213</v>
      </c>
      <c r="BU575" s="252">
        <v>6.153846153846132</v>
      </c>
      <c r="BV575" s="252">
        <v>12.06896551724139</v>
      </c>
      <c r="BW575" s="252">
        <v>31.81818181818181</v>
      </c>
      <c r="BX575" s="252">
        <v>0</v>
      </c>
      <c r="BY575" s="252">
        <v>0</v>
      </c>
      <c r="BZ575" s="252">
        <v>0</v>
      </c>
      <c r="CA575" s="253">
        <v>0</v>
      </c>
      <c r="CB575" s="250">
        <v>10.55766244302099</v>
      </c>
      <c r="CC575" s="250">
        <v>8.020403013149279</v>
      </c>
      <c r="CD575" t="s" s="116">
        <v>188</v>
      </c>
      <c r="CE575" t="s" s="402">
        <v>143</v>
      </c>
      <c r="CF575" s="254">
        <v>15.66005651464362</v>
      </c>
      <c r="CG575" s="250">
        <v>57.99</v>
      </c>
      <c r="CH575" s="255">
        <v>0.5858</v>
      </c>
      <c r="CI575" s="256">
        <v>0.6443800000000001</v>
      </c>
      <c r="CJ575" s="257">
        <v>0.6946416400000001</v>
      </c>
      <c r="CK575" s="257">
        <v>0.7488236879200001</v>
      </c>
      <c r="CL575" s="258">
        <v>0.8072319355777602</v>
      </c>
      <c r="CM575" s="256">
        <v>3.48087726349776</v>
      </c>
      <c r="CN575" s="253">
        <v>4.297909943817459</v>
      </c>
      <c r="CO575" s="259">
        <v>0.7</v>
      </c>
      <c r="CP575" s="260">
        <v>27.2</v>
      </c>
      <c r="CQ575" s="261">
        <v>-11.9</v>
      </c>
      <c r="CR575" s="260">
        <v>-3.8</v>
      </c>
      <c r="CS575" s="261">
        <v>6.5</v>
      </c>
    </row>
    <row r="576" ht="11.25" customHeight="1">
      <c r="A576" t="s" s="116">
        <v>1827</v>
      </c>
      <c r="B576" t="s" s="116">
        <v>1828</v>
      </c>
      <c r="C576" t="s" s="227">
        <v>1829</v>
      </c>
      <c r="D576" s="218">
        <v>9</v>
      </c>
      <c r="E576" s="85">
        <v>341</v>
      </c>
      <c r="F576" t="s" s="220">
        <v>129</v>
      </c>
      <c r="G576" t="s" s="221">
        <v>129</v>
      </c>
      <c r="H576" s="493">
        <v>35.36</v>
      </c>
      <c r="I576" s="223">
        <v>2.262443438914028</v>
      </c>
      <c r="J576" s="224">
        <v>0.19</v>
      </c>
      <c r="K576" s="224">
        <v>0.2</v>
      </c>
      <c r="L576" s="223">
        <v>5.263157894736836</v>
      </c>
      <c r="M576" s="226">
        <v>42872</v>
      </c>
      <c r="N576" s="226">
        <v>42874</v>
      </c>
      <c r="O576" s="226">
        <v>42881</v>
      </c>
      <c r="P576" t="s" s="227">
        <v>541</v>
      </c>
      <c r="Q576" s="316"/>
      <c r="R576" s="225">
        <v>0.8</v>
      </c>
      <c r="S576" s="228">
        <v>53.69127516778524</v>
      </c>
      <c r="T576" s="229">
        <v>176.5290350639656</v>
      </c>
      <c r="U576" s="223">
        <v>23.73154362416107</v>
      </c>
      <c r="V576" s="230">
        <v>3</v>
      </c>
      <c r="W576" s="222">
        <v>1.49</v>
      </c>
      <c r="X576" s="222">
        <v>2.38</v>
      </c>
      <c r="Y576" s="231">
        <v>2.91</v>
      </c>
      <c r="Z576" s="232">
        <v>7.25</v>
      </c>
      <c r="AA576" s="233">
        <v>25.8</v>
      </c>
      <c r="AB576" s="234">
        <v>15.1</v>
      </c>
      <c r="AC576" s="235">
        <v>10.52</v>
      </c>
      <c r="AD576" s="236">
        <v>7.8</v>
      </c>
      <c r="AE576" s="236">
        <v>10</v>
      </c>
      <c r="AF576" s="237">
        <v>7</v>
      </c>
      <c r="AG576" s="238">
        <v>762</v>
      </c>
      <c r="AH576" s="239">
        <v>1.6</v>
      </c>
      <c r="AI576" s="240">
        <v>0</v>
      </c>
      <c r="AJ576" s="241">
        <v>1.08297142561152</v>
      </c>
      <c r="AK576" t="s" s="265">
        <v>143</v>
      </c>
      <c r="AL576" s="243">
        <v>5.633802816901423</v>
      </c>
      <c r="AM576" s="243">
        <v>5.429083162718662</v>
      </c>
      <c r="AN576" s="243">
        <v>8.447177119769854</v>
      </c>
      <c r="AO576" t="s" s="265">
        <v>143</v>
      </c>
      <c r="AP576" s="241">
        <v>0.75</v>
      </c>
      <c r="AQ576" s="241">
        <v>0.71</v>
      </c>
      <c r="AR576" s="321">
        <v>0.68</v>
      </c>
      <c r="AS576" s="241">
        <v>0.64</v>
      </c>
      <c r="AT576" s="245"/>
      <c r="AU576" s="241">
        <v>0.6</v>
      </c>
      <c r="AV576" s="321">
        <v>0.5</v>
      </c>
      <c r="AW576" s="245"/>
      <c r="AX576" s="246">
        <v>0.45</v>
      </c>
      <c r="AY576" s="247">
        <v>0.2</v>
      </c>
      <c r="AZ576" s="317">
        <v>0</v>
      </c>
      <c r="BA576" s="317">
        <v>0</v>
      </c>
      <c r="BB576" s="317">
        <v>0</v>
      </c>
      <c r="BC576" s="317">
        <v>0</v>
      </c>
      <c r="BD576" s="317">
        <v>0</v>
      </c>
      <c r="BE576" s="317">
        <v>0</v>
      </c>
      <c r="BF576" s="317">
        <v>0</v>
      </c>
      <c r="BG576" s="317">
        <v>0</v>
      </c>
      <c r="BH576" s="317">
        <v>0</v>
      </c>
      <c r="BI576" s="401">
        <v>0</v>
      </c>
      <c r="BJ576" s="246">
        <v>4.53</v>
      </c>
      <c r="BK576" s="250">
        <v>5.633802816901423</v>
      </c>
      <c r="BL576" s="250">
        <v>4.411764705882337</v>
      </c>
      <c r="BM576" s="250">
        <v>6.25</v>
      </c>
      <c r="BN576" s="250">
        <v>6.666666666666665</v>
      </c>
      <c r="BO576" s="250">
        <v>20</v>
      </c>
      <c r="BP576" s="250">
        <v>11.11111111111112</v>
      </c>
      <c r="BQ576" s="251">
        <v>125</v>
      </c>
      <c r="BR576" s="252">
        <v>0</v>
      </c>
      <c r="BS576" s="252">
        <v>0</v>
      </c>
      <c r="BT576" s="252">
        <v>0</v>
      </c>
      <c r="BU576" s="252">
        <v>0</v>
      </c>
      <c r="BV576" s="252">
        <v>0</v>
      </c>
      <c r="BW576" s="252">
        <v>0</v>
      </c>
      <c r="BX576" s="252">
        <v>0</v>
      </c>
      <c r="BY576" s="252">
        <v>0</v>
      </c>
      <c r="BZ576" s="252">
        <v>0</v>
      </c>
      <c r="CA576" s="253">
        <v>0</v>
      </c>
      <c r="CB576" s="250">
        <v>10.53372619415068</v>
      </c>
      <c r="CC576" s="250">
        <v>29.10109917926184</v>
      </c>
      <c r="CD576" t="s" s="116">
        <v>302</v>
      </c>
      <c r="CE576" s="254">
        <v>-13.02192306547719</v>
      </c>
      <c r="CF576" s="254">
        <v>10.70962055868388</v>
      </c>
      <c r="CG576" s="250">
        <v>57.54432861786876</v>
      </c>
      <c r="CH576" s="255">
        <v>0.825</v>
      </c>
      <c r="CI576" s="256">
        <v>0.9075</v>
      </c>
      <c r="CJ576" s="257">
        <v>0.9982500000000003</v>
      </c>
      <c r="CK576" s="257">
        <v>1.098075</v>
      </c>
      <c r="CL576" s="258">
        <v>1.2078825</v>
      </c>
      <c r="CM576" s="256">
        <v>5.036707500000001</v>
      </c>
      <c r="CN576" s="253">
        <v>14.24408229638009</v>
      </c>
      <c r="CO576" s="259">
        <v>1.08</v>
      </c>
      <c r="CP576" s="260">
        <v>87.09999999999999</v>
      </c>
      <c r="CQ576" s="261">
        <v>-30.5</v>
      </c>
      <c r="CR576" s="260">
        <v>-2.2</v>
      </c>
      <c r="CS576" s="261">
        <v>10.9</v>
      </c>
    </row>
    <row r="577" ht="11.25" customHeight="1">
      <c r="A577" t="s" s="146">
        <v>1830</v>
      </c>
      <c r="B577" t="s" s="146">
        <v>1831</v>
      </c>
      <c r="C577" t="s" s="273">
        <v>518</v>
      </c>
      <c r="D577" s="267">
        <v>7</v>
      </c>
      <c r="E577" s="85">
        <v>467</v>
      </c>
      <c r="F577" t="s" s="151">
        <v>55</v>
      </c>
      <c r="G577" t="s" s="152">
        <v>55</v>
      </c>
      <c r="H577" s="496">
        <v>35.06</v>
      </c>
      <c r="I577" s="269">
        <v>3.650884198516828</v>
      </c>
      <c r="J577" s="270">
        <v>0.3</v>
      </c>
      <c r="K577" s="270">
        <v>0.32</v>
      </c>
      <c r="L577" s="269">
        <v>6.666666666666665</v>
      </c>
      <c r="M577" s="272">
        <v>42767</v>
      </c>
      <c r="N577" s="272">
        <v>42769</v>
      </c>
      <c r="O577" s="272">
        <v>42795</v>
      </c>
      <c r="P577" t="s" s="273">
        <v>147</v>
      </c>
      <c r="Q577" s="329"/>
      <c r="R577" s="271">
        <v>1.28</v>
      </c>
      <c r="S577" s="275">
        <v>93.43065693430657</v>
      </c>
      <c r="T577" s="276">
        <v>101.7882744482074</v>
      </c>
      <c r="U577" s="269">
        <v>25.59124087591241</v>
      </c>
      <c r="V577" s="277">
        <v>12</v>
      </c>
      <c r="W577" s="268">
        <v>1.37</v>
      </c>
      <c r="X577" s="268">
        <v>4.39</v>
      </c>
      <c r="Y577" s="278">
        <v>4</v>
      </c>
      <c r="Z577" s="279">
        <v>3.58</v>
      </c>
      <c r="AA577" s="280">
        <v>14</v>
      </c>
      <c r="AB577" s="281">
        <v>5.2</v>
      </c>
      <c r="AC577" s="282">
        <v>7.57</v>
      </c>
      <c r="AD577" s="283">
        <v>3.3</v>
      </c>
      <c r="AE577" s="283">
        <v>5.82</v>
      </c>
      <c r="AF577" s="284">
        <v>22</v>
      </c>
      <c r="AG577" s="285">
        <v>209608</v>
      </c>
      <c r="AH577" s="286">
        <v>0</v>
      </c>
      <c r="AI577" s="287">
        <v>0.75</v>
      </c>
      <c r="AJ577" s="288">
        <v>2.559750642354501</v>
      </c>
      <c r="AK577" s="289">
        <v>3.74345613910795</v>
      </c>
      <c r="AL577" s="290">
        <v>7.14285714285714</v>
      </c>
      <c r="AM577" s="290">
        <v>7.721734501594191</v>
      </c>
      <c r="AN577" s="290">
        <v>8.447177119769854</v>
      </c>
      <c r="AO577" s="291">
        <v>2.256518256357287</v>
      </c>
      <c r="AP577" s="288">
        <v>1.2</v>
      </c>
      <c r="AQ577" s="288">
        <v>1.12</v>
      </c>
      <c r="AR577" s="288">
        <v>1.04</v>
      </c>
      <c r="AS577" s="288">
        <v>0.96</v>
      </c>
      <c r="AT577" s="292"/>
      <c r="AU577" s="288">
        <v>0.88</v>
      </c>
      <c r="AV577" s="288">
        <v>0.8</v>
      </c>
      <c r="AW577" s="292"/>
      <c r="AX577" s="524">
        <v>0.72</v>
      </c>
      <c r="AY577" s="403">
        <v>0.8</v>
      </c>
      <c r="AZ577" s="295">
        <v>1.28</v>
      </c>
      <c r="BA577" s="295">
        <v>1.16</v>
      </c>
      <c r="BB577" s="295">
        <v>0.96</v>
      </c>
      <c r="BC577" s="295">
        <v>0.76</v>
      </c>
      <c r="BD577" s="295">
        <v>0.68</v>
      </c>
      <c r="BE577" s="295">
        <v>0.6</v>
      </c>
      <c r="BF577" s="295">
        <v>0.52</v>
      </c>
      <c r="BG577" s="295">
        <v>0.44</v>
      </c>
      <c r="BH577" s="295">
        <v>0.36</v>
      </c>
      <c r="BI577" s="296">
        <v>0.30667</v>
      </c>
      <c r="BJ577" s="293">
        <v>14.58667</v>
      </c>
      <c r="BK577" s="297">
        <v>7.14285714285714</v>
      </c>
      <c r="BL577" s="297">
        <v>7.692307692307709</v>
      </c>
      <c r="BM577" s="297">
        <v>8.333333333333348</v>
      </c>
      <c r="BN577" s="297">
        <v>9.090909090909083</v>
      </c>
      <c r="BO577" s="297">
        <v>9.999999999999986</v>
      </c>
      <c r="BP577" s="297">
        <v>11.11111111111112</v>
      </c>
      <c r="BQ577" s="615">
        <v>0</v>
      </c>
      <c r="BR577" s="299">
        <v>0</v>
      </c>
      <c r="BS577" s="299">
        <v>10.34482758620692</v>
      </c>
      <c r="BT577" s="299">
        <v>20.83333333333333</v>
      </c>
      <c r="BU577" s="299">
        <v>26.31578947368421</v>
      </c>
      <c r="BV577" s="299">
        <v>11.76470588235294</v>
      </c>
      <c r="BW577" s="299">
        <v>13.33333333333335</v>
      </c>
      <c r="BX577" s="299">
        <v>15.38461538461537</v>
      </c>
      <c r="BY577" s="299">
        <v>18.18181818181819</v>
      </c>
      <c r="BZ577" s="299">
        <v>22.22222222222223</v>
      </c>
      <c r="CA577" s="300">
        <v>17.39002836925685</v>
      </c>
      <c r="CB577" s="297">
        <v>12.30242306690246</v>
      </c>
      <c r="CC577" s="297">
        <v>6.970735827669466</v>
      </c>
      <c r="CD577" t="s" s="146">
        <v>188</v>
      </c>
      <c r="CE577" s="301">
        <v>-13.49317955762573</v>
      </c>
      <c r="CF577" s="301">
        <v>12.09806131828668</v>
      </c>
      <c r="CG577" s="297">
        <v>56.77028706260067</v>
      </c>
      <c r="CH577" s="302">
        <v>1.2624</v>
      </c>
      <c r="CI577" s="303">
        <v>1.35796368</v>
      </c>
      <c r="CJ577" s="304">
        <v>1.436997166176</v>
      </c>
      <c r="CK577" s="304">
        <v>1.520630401247443</v>
      </c>
      <c r="CL577" s="305">
        <v>1.609131090600045</v>
      </c>
      <c r="CM577" s="303">
        <v>7.187122338023489</v>
      </c>
      <c r="CN577" s="300">
        <v>20.49949326304475</v>
      </c>
      <c r="CO577" s="306">
        <v>0.99</v>
      </c>
      <c r="CP577" s="307">
        <v>17.5</v>
      </c>
      <c r="CQ577" s="308">
        <v>-4.7</v>
      </c>
      <c r="CR577" s="307">
        <v>-0.4</v>
      </c>
      <c r="CS577" s="308">
        <v>3.9</v>
      </c>
    </row>
    <row r="578" ht="11.25" customHeight="1">
      <c r="A578" t="s" s="110">
        <v>886</v>
      </c>
      <c r="B578" t="s" s="110">
        <v>887</v>
      </c>
      <c r="C578" t="s" s="173">
        <v>155</v>
      </c>
      <c r="D578" s="174">
        <v>10</v>
      </c>
      <c r="E578" s="219">
        <v>331</v>
      </c>
      <c r="F578" t="s" s="118">
        <v>141</v>
      </c>
      <c r="G578" t="s" s="113">
        <v>141</v>
      </c>
      <c r="H578" s="495">
        <v>104.64</v>
      </c>
      <c r="I578" s="177">
        <v>4.090214067278287</v>
      </c>
      <c r="J578" s="311">
        <v>1.04</v>
      </c>
      <c r="K578" s="311">
        <v>1.07</v>
      </c>
      <c r="L578" s="177">
        <v>2.884615384615397</v>
      </c>
      <c r="M578" s="179">
        <v>43004</v>
      </c>
      <c r="N578" s="179">
        <v>43005</v>
      </c>
      <c r="O578" s="179">
        <v>43020</v>
      </c>
      <c r="P578" t="s" s="173">
        <v>136</v>
      </c>
      <c r="Q578" s="84"/>
      <c r="R578" s="180">
        <v>4.28</v>
      </c>
      <c r="S578" s="181">
        <v>94.48123620309052</v>
      </c>
      <c r="T578" t="s" s="542">
        <v>143</v>
      </c>
      <c r="U578" s="177">
        <v>23.09933774834437</v>
      </c>
      <c r="V578" s="183">
        <v>12</v>
      </c>
      <c r="W578" s="176">
        <v>4.53</v>
      </c>
      <c r="X578" s="176">
        <v>2.36</v>
      </c>
      <c r="Y578" s="184">
        <v>5.98</v>
      </c>
      <c r="Z578" t="s" s="543">
        <v>143</v>
      </c>
      <c r="AA578" s="432">
        <v>-58</v>
      </c>
      <c r="AB578" s="187">
        <v>1.3</v>
      </c>
      <c r="AC578" s="188">
        <v>12.28</v>
      </c>
      <c r="AD578" s="189">
        <v>-1.6</v>
      </c>
      <c r="AE578" s="189">
        <v>9.77</v>
      </c>
      <c r="AF578" s="190">
        <v>18</v>
      </c>
      <c r="AG578" s="191">
        <v>164044</v>
      </c>
      <c r="AH578" s="192">
        <v>0.1</v>
      </c>
      <c r="AI578" t="s" s="392">
        <v>143</v>
      </c>
      <c r="AJ578" t="s" s="338">
        <v>143</v>
      </c>
      <c r="AK578" t="s" s="338">
        <v>143</v>
      </c>
      <c r="AL578" s="196">
        <v>1.990049751243772</v>
      </c>
      <c r="AM578" s="196">
        <v>5.516281197194606</v>
      </c>
      <c r="AN578" s="196">
        <v>8.794343372360203</v>
      </c>
      <c r="AO578" t="s" s="338">
        <v>143</v>
      </c>
      <c r="AP578" s="194">
        <v>4.1</v>
      </c>
      <c r="AQ578" s="194">
        <v>4.02</v>
      </c>
      <c r="AR578" s="194">
        <v>3.88</v>
      </c>
      <c r="AS578" s="194">
        <v>3.49</v>
      </c>
      <c r="AT578" s="199"/>
      <c r="AU578" s="194">
        <v>3.16</v>
      </c>
      <c r="AV578" s="194">
        <v>2.69</v>
      </c>
      <c r="AW578" s="199"/>
      <c r="AX578" s="200">
        <v>2.38</v>
      </c>
      <c r="AY578" s="201">
        <v>2.2</v>
      </c>
      <c r="AZ578" s="202">
        <v>1</v>
      </c>
      <c r="BA578" s="203">
        <v>0</v>
      </c>
      <c r="BB578" s="203">
        <v>0</v>
      </c>
      <c r="BC578" s="203">
        <v>0</v>
      </c>
      <c r="BD578" s="203">
        <v>0</v>
      </c>
      <c r="BE578" s="203">
        <v>0</v>
      </c>
      <c r="BF578" s="203">
        <v>0</v>
      </c>
      <c r="BG578" s="203">
        <v>0</v>
      </c>
      <c r="BH578" s="203">
        <v>0</v>
      </c>
      <c r="BI578" s="204">
        <v>0</v>
      </c>
      <c r="BJ578" s="200">
        <v>26.92</v>
      </c>
      <c r="BK578" s="205">
        <v>1.990049751243772</v>
      </c>
      <c r="BL578" s="205">
        <v>3.6082474226804</v>
      </c>
      <c r="BM578" s="205">
        <v>11.17478510028653</v>
      </c>
      <c r="BN578" s="205">
        <v>10.44303797468356</v>
      </c>
      <c r="BO578" s="205">
        <v>17.47211895910781</v>
      </c>
      <c r="BP578" s="205">
        <v>13.02521008403361</v>
      </c>
      <c r="BQ578" s="206">
        <v>8.18181818181818</v>
      </c>
      <c r="BR578" s="207">
        <v>120</v>
      </c>
      <c r="BS578" s="207">
        <v>0</v>
      </c>
      <c r="BT578" s="207">
        <v>0</v>
      </c>
      <c r="BU578" s="207">
        <v>0</v>
      </c>
      <c r="BV578" s="207">
        <v>0</v>
      </c>
      <c r="BW578" s="207">
        <v>0</v>
      </c>
      <c r="BX578" s="207">
        <v>0</v>
      </c>
      <c r="BY578" s="207">
        <v>0</v>
      </c>
      <c r="BZ578" s="207">
        <v>0</v>
      </c>
      <c r="CA578" s="208">
        <v>0</v>
      </c>
      <c r="CB578" s="205">
        <v>10.93501573375611</v>
      </c>
      <c r="CC578" s="205">
        <v>27.82298893362587</v>
      </c>
      <c r="CD578" t="s" s="110">
        <v>157</v>
      </c>
      <c r="CE578" s="209">
        <v>-10.21478030870588</v>
      </c>
      <c r="CF578" s="209">
        <v>12.88455743963849</v>
      </c>
      <c r="CG578" s="205">
        <v>50.4995874575635</v>
      </c>
      <c r="CH578" s="315">
        <v>4.153299999999999</v>
      </c>
      <c r="CI578" s="211">
        <v>4.568629999999999</v>
      </c>
      <c r="CJ578" s="212">
        <v>5.014985150999999</v>
      </c>
      <c r="CK578" s="212">
        <v>5.504949200252698</v>
      </c>
      <c r="CL578" s="210">
        <v>6.042782737117386</v>
      </c>
      <c r="CM578" s="211">
        <v>25.28464708837008</v>
      </c>
      <c r="CN578" s="208">
        <v>24.16346243154633</v>
      </c>
      <c r="CO578" s="213">
        <v>0.96</v>
      </c>
      <c r="CP578" s="214">
        <v>20.6</v>
      </c>
      <c r="CQ578" s="215">
        <v>-15.3</v>
      </c>
      <c r="CR578" s="214">
        <v>-7.8</v>
      </c>
      <c r="CS578" s="215">
        <v>-7.1</v>
      </c>
    </row>
    <row r="579" ht="11.25" customHeight="1">
      <c r="A579" t="s" s="227">
        <v>1832</v>
      </c>
      <c r="B579" t="s" s="116">
        <v>1833</v>
      </c>
      <c r="C579" t="s" s="227">
        <v>220</v>
      </c>
      <c r="D579" s="218">
        <v>6</v>
      </c>
      <c r="E579" s="85">
        <v>650</v>
      </c>
      <c r="F579" t="s" s="220">
        <v>55</v>
      </c>
      <c r="G579" t="s" s="221">
        <v>55</v>
      </c>
      <c r="H579" s="493">
        <v>91.08</v>
      </c>
      <c r="I579" s="223">
        <v>3.074220465524813</v>
      </c>
      <c r="J579" s="224">
        <v>0.63</v>
      </c>
      <c r="K579" s="224">
        <v>0.7</v>
      </c>
      <c r="L579" s="223">
        <v>11.11111111111109</v>
      </c>
      <c r="M579" s="226">
        <v>42871</v>
      </c>
      <c r="N579" s="226">
        <v>42873</v>
      </c>
      <c r="O579" s="226">
        <v>42887</v>
      </c>
      <c r="P579" t="s" s="227">
        <v>147</v>
      </c>
      <c r="Q579" s="319"/>
      <c r="R579" s="225">
        <v>2.8</v>
      </c>
      <c r="S579" s="228">
        <v>83.8323353293413</v>
      </c>
      <c r="T579" s="229">
        <v>59.91464789311343</v>
      </c>
      <c r="U579" s="223">
        <v>27.26946107784431</v>
      </c>
      <c r="V579" s="230">
        <v>12</v>
      </c>
      <c r="W579" s="222">
        <v>3.34</v>
      </c>
      <c r="X579" t="s" s="399">
        <v>143</v>
      </c>
      <c r="Y579" s="231">
        <v>0.51</v>
      </c>
      <c r="Z579" s="232">
        <v>2.11</v>
      </c>
      <c r="AA579" s="233">
        <v>7.8</v>
      </c>
      <c r="AB579" s="234">
        <v>-62.1</v>
      </c>
      <c r="AC579" s="235">
        <v>35.55</v>
      </c>
      <c r="AD579" s="236">
        <v>-17.1</v>
      </c>
      <c r="AE579" s="236">
        <v>-7.85</v>
      </c>
      <c r="AF579" s="237">
        <v>16</v>
      </c>
      <c r="AG579" s="238">
        <v>47160</v>
      </c>
      <c r="AH579" s="239">
        <v>0.1</v>
      </c>
      <c r="AI579" s="240">
        <v>0.45</v>
      </c>
      <c r="AJ579" t="s" s="265">
        <v>143</v>
      </c>
      <c r="AK579" t="s" s="265">
        <v>143</v>
      </c>
      <c r="AL579" s="243">
        <v>12.38532110091743</v>
      </c>
      <c r="AM579" s="243">
        <v>22.66213462122171</v>
      </c>
      <c r="AN579" t="s" s="265">
        <v>143</v>
      </c>
      <c r="AO579" t="s" s="265">
        <v>143</v>
      </c>
      <c r="AP579" s="241">
        <v>2.45</v>
      </c>
      <c r="AQ579" s="241">
        <v>2.18</v>
      </c>
      <c r="AR579" s="241">
        <v>1.89</v>
      </c>
      <c r="AS579" s="241">
        <v>1.3275</v>
      </c>
      <c r="AT579" s="245"/>
      <c r="AU579" s="241">
        <v>0.45</v>
      </c>
      <c r="AV579" s="321">
        <v>0</v>
      </c>
      <c r="AW579" s="245"/>
      <c r="AX579" s="583">
        <v>0</v>
      </c>
      <c r="AY579" s="394">
        <v>0</v>
      </c>
      <c r="AZ579" s="317">
        <v>0</v>
      </c>
      <c r="BA579" s="317">
        <v>0</v>
      </c>
      <c r="BB579" s="317">
        <v>0</v>
      </c>
      <c r="BC579" s="317">
        <v>0</v>
      </c>
      <c r="BD579" s="317">
        <v>0</v>
      </c>
      <c r="BE579" s="317">
        <v>0</v>
      </c>
      <c r="BF579" s="317">
        <v>0</v>
      </c>
      <c r="BG579" s="317">
        <v>0</v>
      </c>
      <c r="BH579" s="317">
        <v>0</v>
      </c>
      <c r="BI579" s="401">
        <v>0</v>
      </c>
      <c r="BJ579" s="246">
        <v>8.297499999999999</v>
      </c>
      <c r="BK579" s="250">
        <v>12.38532110091743</v>
      </c>
      <c r="BL579" s="250">
        <v>15.34391534391535</v>
      </c>
      <c r="BM579" s="250">
        <v>42.3728813559322</v>
      </c>
      <c r="BN579" s="250">
        <v>195</v>
      </c>
      <c r="BO579" s="250">
        <v>0</v>
      </c>
      <c r="BP579" s="250">
        <v>0</v>
      </c>
      <c r="BQ579" s="251">
        <v>0</v>
      </c>
      <c r="BR579" s="252">
        <v>0</v>
      </c>
      <c r="BS579" s="252">
        <v>0</v>
      </c>
      <c r="BT579" s="252">
        <v>0</v>
      </c>
      <c r="BU579" s="252">
        <v>0</v>
      </c>
      <c r="BV579" s="252">
        <v>0</v>
      </c>
      <c r="BW579" s="252">
        <v>0</v>
      </c>
      <c r="BX579" s="252">
        <v>0</v>
      </c>
      <c r="BY579" s="252">
        <v>0</v>
      </c>
      <c r="BZ579" s="252">
        <v>0</v>
      </c>
      <c r="CA579" s="253">
        <v>0</v>
      </c>
      <c r="CB579" s="250">
        <v>15.59424222357441</v>
      </c>
      <c r="CC579" s="250">
        <v>46.06595422185472</v>
      </c>
      <c r="CD579" t="s" s="116">
        <v>222</v>
      </c>
      <c r="CE579" t="s" s="402">
        <v>143</v>
      </c>
      <c r="CF579" t="s" s="402">
        <v>143</v>
      </c>
      <c r="CG579" s="250">
        <v>52.96982035928144</v>
      </c>
      <c r="CH579" s="255">
        <v>2.4745</v>
      </c>
      <c r="CI579" s="256">
        <v>2.721950000000001</v>
      </c>
      <c r="CJ579" s="257">
        <v>2.749169500000001</v>
      </c>
      <c r="CK579" s="257">
        <v>2.776661195000001</v>
      </c>
      <c r="CL579" s="258">
        <v>2.804427806950001</v>
      </c>
      <c r="CM579" s="256">
        <v>13.526708501950</v>
      </c>
      <c r="CN579" s="253">
        <v>14.85145860995828</v>
      </c>
      <c r="CO579" s="259">
        <v>1.2</v>
      </c>
      <c r="CP579" s="260">
        <v>21.2</v>
      </c>
      <c r="CQ579" s="261">
        <v>-4.1</v>
      </c>
      <c r="CR579" s="260">
        <v>2.6</v>
      </c>
      <c r="CS579" s="261">
        <v>10.8</v>
      </c>
    </row>
    <row r="580" ht="11.25" customHeight="1">
      <c r="A580" t="s" s="227">
        <v>1834</v>
      </c>
      <c r="B580" t="s" s="116">
        <v>1835</v>
      </c>
      <c r="C580" t="s" s="227">
        <v>588</v>
      </c>
      <c r="D580" s="218">
        <v>5</v>
      </c>
      <c r="E580" s="85">
        <v>798</v>
      </c>
      <c r="F580" t="s" s="220">
        <v>129</v>
      </c>
      <c r="G580" t="s" s="221">
        <v>129</v>
      </c>
      <c r="H580" s="493">
        <v>50.41</v>
      </c>
      <c r="I580" s="223">
        <v>5.12596707002579</v>
      </c>
      <c r="J580" s="224">
        <v>0.615</v>
      </c>
      <c r="K580" s="224">
        <v>0.646</v>
      </c>
      <c r="L580" s="223">
        <v>5.040650406504077</v>
      </c>
      <c r="M580" s="226">
        <v>43038</v>
      </c>
      <c r="N580" s="226">
        <v>43039</v>
      </c>
      <c r="O580" s="226">
        <v>43052</v>
      </c>
      <c r="P580" t="s" s="227">
        <v>982</v>
      </c>
      <c r="Q580" t="s" s="227">
        <v>131</v>
      </c>
      <c r="R580" s="225">
        <v>2.584</v>
      </c>
      <c r="S580" s="228">
        <v>106.7768595041322</v>
      </c>
      <c r="T580" s="229">
        <v>44.32802400225915</v>
      </c>
      <c r="U580" s="223">
        <v>20.83057851239669</v>
      </c>
      <c r="V580" s="230">
        <v>12</v>
      </c>
      <c r="W580" s="222">
        <v>2.42</v>
      </c>
      <c r="X580" s="222">
        <v>1.55</v>
      </c>
      <c r="Y580" s="231">
        <v>5.69</v>
      </c>
      <c r="Z580" s="232">
        <v>2.25</v>
      </c>
      <c r="AA580" s="233">
        <v>10.2</v>
      </c>
      <c r="AB580" s="234">
        <v>16</v>
      </c>
      <c r="AC580" s="235">
        <v>32.26</v>
      </c>
      <c r="AD580" s="236">
        <v>34.09</v>
      </c>
      <c r="AE580" s="236">
        <v>13.45</v>
      </c>
      <c r="AF580" s="237">
        <v>14</v>
      </c>
      <c r="AG580" s="238">
        <v>5382</v>
      </c>
      <c r="AH580" s="239">
        <v>63.9</v>
      </c>
      <c r="AI580" s="240">
        <v>0.92</v>
      </c>
      <c r="AJ580" t="s" s="265">
        <v>143</v>
      </c>
      <c r="AK580" t="s" s="265">
        <v>143</v>
      </c>
      <c r="AL580" s="243">
        <v>28.41352405721718</v>
      </c>
      <c r="AM580" s="654">
        <v>133.5671710353622</v>
      </c>
      <c r="AN580" t="s" s="265">
        <v>143</v>
      </c>
      <c r="AO580" t="s" s="265">
        <v>143</v>
      </c>
      <c r="AP580" s="241">
        <v>1.975</v>
      </c>
      <c r="AQ580" s="241">
        <v>1.538</v>
      </c>
      <c r="AR580" s="241">
        <v>1.118</v>
      </c>
      <c r="AS580" s="241">
        <v>0.155</v>
      </c>
      <c r="AT580" s="245"/>
      <c r="AU580" s="321">
        <v>0</v>
      </c>
      <c r="AV580" s="321">
        <v>0</v>
      </c>
      <c r="AW580" s="245"/>
      <c r="AX580" s="583">
        <v>0</v>
      </c>
      <c r="AY580" s="394">
        <v>0</v>
      </c>
      <c r="AZ580" s="317">
        <v>0</v>
      </c>
      <c r="BA580" s="317">
        <v>0</v>
      </c>
      <c r="BB580" s="317">
        <v>0</v>
      </c>
      <c r="BC580" s="317">
        <v>0</v>
      </c>
      <c r="BD580" s="317">
        <v>0</v>
      </c>
      <c r="BE580" s="317">
        <v>0</v>
      </c>
      <c r="BF580" s="317">
        <v>0</v>
      </c>
      <c r="BG580" s="317">
        <v>0</v>
      </c>
      <c r="BH580" s="317">
        <v>0</v>
      </c>
      <c r="BI580" s="401">
        <v>0</v>
      </c>
      <c r="BJ580" s="246">
        <v>4.786</v>
      </c>
      <c r="BK580" s="250">
        <v>28.41352405721718</v>
      </c>
      <c r="BL580" s="250">
        <v>37.56708407871201</v>
      </c>
      <c r="BM580" s="250">
        <v>621.2903225806451</v>
      </c>
      <c r="BN580" s="250">
        <v>0</v>
      </c>
      <c r="BO580" s="250">
        <v>0</v>
      </c>
      <c r="BP580" s="250">
        <v>0</v>
      </c>
      <c r="BQ580" s="251">
        <v>0</v>
      </c>
      <c r="BR580" s="252">
        <v>0</v>
      </c>
      <c r="BS580" s="252">
        <v>0</v>
      </c>
      <c r="BT580" s="252">
        <v>0</v>
      </c>
      <c r="BU580" s="252">
        <v>0</v>
      </c>
      <c r="BV580" s="252">
        <v>0</v>
      </c>
      <c r="BW580" s="252">
        <v>0</v>
      </c>
      <c r="BX580" s="252">
        <v>0</v>
      </c>
      <c r="BY580" s="252">
        <v>0</v>
      </c>
      <c r="BZ580" s="252">
        <v>0</v>
      </c>
      <c r="CA580" s="253">
        <v>0</v>
      </c>
      <c r="CB580" s="250">
        <v>40.42770180685731</v>
      </c>
      <c r="CC580" s="250">
        <v>145.6093675962703</v>
      </c>
      <c r="CD580" t="s" s="116">
        <v>222</v>
      </c>
      <c r="CE580" t="s" s="402">
        <v>143</v>
      </c>
      <c r="CF580" t="s" s="402">
        <v>143</v>
      </c>
      <c r="CG580" s="250">
        <v>51.55726735201237</v>
      </c>
      <c r="CH580" s="255">
        <v>2.1725</v>
      </c>
      <c r="CI580" s="256">
        <v>2.389750000000001</v>
      </c>
      <c r="CJ580" s="257">
        <v>2.628725000000001</v>
      </c>
      <c r="CK580" s="257">
        <v>2.891597500000001</v>
      </c>
      <c r="CL580" s="258">
        <v>3.180757250000002</v>
      </c>
      <c r="CM580" s="256">
        <v>13.26332975</v>
      </c>
      <c r="CN580" s="253">
        <v>26.31091003769094</v>
      </c>
      <c r="CO580" s="259">
        <v>1.53</v>
      </c>
      <c r="CP580" s="260">
        <v>18.7</v>
      </c>
      <c r="CQ580" s="261">
        <v>-13.1</v>
      </c>
      <c r="CR580" s="260">
        <v>1</v>
      </c>
      <c r="CS580" s="261">
        <v>-1.3</v>
      </c>
    </row>
    <row r="581" ht="11.25" customHeight="1">
      <c r="A581" t="s" s="116">
        <v>1836</v>
      </c>
      <c r="B581" t="s" s="116">
        <v>1837</v>
      </c>
      <c r="C581" t="s" s="227">
        <v>128</v>
      </c>
      <c r="D581" s="218">
        <v>5</v>
      </c>
      <c r="E581" s="85">
        <v>707</v>
      </c>
      <c r="F581" t="s" s="220">
        <v>129</v>
      </c>
      <c r="G581" t="s" s="221">
        <v>129</v>
      </c>
      <c r="H581" s="343">
        <v>28</v>
      </c>
      <c r="I581" s="223">
        <v>1.428571428571429</v>
      </c>
      <c r="J581" s="224">
        <v>0.09</v>
      </c>
      <c r="K581" s="224">
        <v>0.1</v>
      </c>
      <c r="L581" s="223">
        <v>11.11111111111112</v>
      </c>
      <c r="M581" s="327">
        <v>42599</v>
      </c>
      <c r="N581" s="327">
        <v>42601</v>
      </c>
      <c r="O581" s="327">
        <v>42615</v>
      </c>
      <c r="P581" t="s" s="227">
        <v>1593</v>
      </c>
      <c r="Q581" s="319"/>
      <c r="R581" s="225">
        <v>0.4</v>
      </c>
      <c r="S581" s="228">
        <v>19.41747572815534</v>
      </c>
      <c r="T581" s="229">
        <v>-15.92883273649316</v>
      </c>
      <c r="U581" s="223">
        <v>13.59223300970874</v>
      </c>
      <c r="V581" s="230">
        <v>12</v>
      </c>
      <c r="W581" s="344">
        <v>2.06</v>
      </c>
      <c r="X581" t="s" s="348">
        <v>143</v>
      </c>
      <c r="Y581" s="504">
        <v>2.34</v>
      </c>
      <c r="Z581" s="346">
        <v>1.17</v>
      </c>
      <c r="AA581" t="s" s="349">
        <v>143</v>
      </c>
      <c r="AB581" t="s" s="345">
        <v>143</v>
      </c>
      <c r="AC581" t="s" s="349">
        <v>143</v>
      </c>
      <c r="AD581" t="s" s="348">
        <v>143</v>
      </c>
      <c r="AE581" t="s" s="348">
        <v>143</v>
      </c>
      <c r="AF581" s="237">
        <v>0</v>
      </c>
      <c r="AG581" s="350">
        <v>42</v>
      </c>
      <c r="AH581" t="s" s="348">
        <v>143</v>
      </c>
      <c r="AI581" t="s" s="348">
        <v>143</v>
      </c>
      <c r="AJ581" t="s" s="265">
        <v>143</v>
      </c>
      <c r="AK581" t="s" s="265">
        <v>143</v>
      </c>
      <c r="AL581" s="243">
        <v>11.76470588235294</v>
      </c>
      <c r="AM581" s="243">
        <v>19.08773251387044</v>
      </c>
      <c r="AN581" t="s" s="265">
        <v>143</v>
      </c>
      <c r="AO581" s="244">
        <v>-3.629948579432263</v>
      </c>
      <c r="AP581" s="241">
        <v>0.38</v>
      </c>
      <c r="AQ581" s="321">
        <v>0.34</v>
      </c>
      <c r="AR581" s="241">
        <v>0.32</v>
      </c>
      <c r="AS581" s="241">
        <v>0.225</v>
      </c>
      <c r="AT581" s="245"/>
      <c r="AU581" s="241">
        <v>0.05</v>
      </c>
      <c r="AV581" s="321">
        <v>0</v>
      </c>
      <c r="AW581" s="245"/>
      <c r="AX581" s="583">
        <v>0.05</v>
      </c>
      <c r="AY581" s="394">
        <v>0.1</v>
      </c>
      <c r="AZ581" s="317">
        <v>0.6</v>
      </c>
      <c r="BA581" s="317">
        <v>0.6</v>
      </c>
      <c r="BB581" s="248">
        <v>0.55</v>
      </c>
      <c r="BC581" s="248">
        <v>0.49</v>
      </c>
      <c r="BD581" s="248">
        <v>0.45</v>
      </c>
      <c r="BE581" s="317">
        <v>0.44</v>
      </c>
      <c r="BF581" s="248">
        <v>0.41</v>
      </c>
      <c r="BG581" s="317">
        <v>0.4</v>
      </c>
      <c r="BH581" s="248">
        <v>0.39</v>
      </c>
      <c r="BI581" s="249">
        <v>0.36</v>
      </c>
      <c r="BJ581" s="246">
        <v>6.155</v>
      </c>
      <c r="BK581" s="250">
        <v>11.76470588235294</v>
      </c>
      <c r="BL581" s="250">
        <v>6.25</v>
      </c>
      <c r="BM581" s="250">
        <v>42.22222222222223</v>
      </c>
      <c r="BN581" s="250">
        <v>350</v>
      </c>
      <c r="BO581" s="250">
        <v>0</v>
      </c>
      <c r="BP581" s="250">
        <v>0</v>
      </c>
      <c r="BQ581" s="251">
        <v>0</v>
      </c>
      <c r="BR581" s="252">
        <v>0</v>
      </c>
      <c r="BS581" s="252">
        <v>0</v>
      </c>
      <c r="BT581" s="252">
        <v>9.090909090909083</v>
      </c>
      <c r="BU581" s="252">
        <v>12.24489795918369</v>
      </c>
      <c r="BV581" s="252">
        <v>8.888888888888879</v>
      </c>
      <c r="BW581" s="252">
        <v>2.272727272727271</v>
      </c>
      <c r="BX581" s="252">
        <v>7.317073170731714</v>
      </c>
      <c r="BY581" s="252">
        <v>2.499999999999991</v>
      </c>
      <c r="BZ581" s="252">
        <v>2.564102564102577</v>
      </c>
      <c r="CA581" s="253">
        <v>8.333333333333348</v>
      </c>
      <c r="CB581" s="250">
        <v>27.26169766967363</v>
      </c>
      <c r="CC581" s="250">
        <v>81.2687453677358</v>
      </c>
      <c r="CD581" t="s" s="116">
        <v>132</v>
      </c>
      <c r="CE581" t="s" s="402">
        <v>143</v>
      </c>
      <c r="CF581" t="s" s="402">
        <v>143</v>
      </c>
      <c r="CG581" s="250">
        <v>46.6190291262136</v>
      </c>
      <c r="CH581" s="255">
        <v>0.3914</v>
      </c>
      <c r="CI581" s="256">
        <v>0.4031420000000001</v>
      </c>
      <c r="CJ581" s="257">
        <v>0.4152362600000001</v>
      </c>
      <c r="CK581" s="257">
        <v>0.4276933478000001</v>
      </c>
      <c r="CL581" s="258">
        <v>0.4405241482340001</v>
      </c>
      <c r="CM581" s="256">
        <v>2.077995756034</v>
      </c>
      <c r="CN581" s="253">
        <v>7.421413414407144</v>
      </c>
      <c r="CO581" t="s" s="348">
        <v>143</v>
      </c>
      <c r="CP581" t="s" s="345">
        <v>143</v>
      </c>
      <c r="CQ581" s="553">
        <v>-5.6</v>
      </c>
      <c r="CR581" s="351">
        <v>2</v>
      </c>
      <c r="CS581" s="352">
        <v>0</v>
      </c>
    </row>
    <row r="582" ht="11.25" customHeight="1">
      <c r="A582" t="s" s="273">
        <v>1838</v>
      </c>
      <c r="B582" t="s" s="146">
        <v>1839</v>
      </c>
      <c r="C582" t="s" s="273">
        <v>313</v>
      </c>
      <c r="D582" s="267">
        <v>5</v>
      </c>
      <c r="E582" s="85">
        <v>794</v>
      </c>
      <c r="F582" t="s" s="151">
        <v>129</v>
      </c>
      <c r="G582" t="s" s="152">
        <v>129</v>
      </c>
      <c r="H582" s="496">
        <v>54.42</v>
      </c>
      <c r="I582" s="269">
        <v>2.388827636898199</v>
      </c>
      <c r="J582" s="270">
        <v>0.285</v>
      </c>
      <c r="K582" s="270">
        <v>0.325</v>
      </c>
      <c r="L582" s="269">
        <v>14.03508771929827</v>
      </c>
      <c r="M582" s="272">
        <v>42972</v>
      </c>
      <c r="N582" s="272">
        <v>42976</v>
      </c>
      <c r="O582" s="272">
        <v>43017</v>
      </c>
      <c r="P582" t="s" s="273">
        <v>1734</v>
      </c>
      <c r="Q582" s="329"/>
      <c r="R582" s="271">
        <v>1.3</v>
      </c>
      <c r="S582" s="275">
        <v>87.83783783783784</v>
      </c>
      <c r="T582" s="276">
        <v>132.5793480796461</v>
      </c>
      <c r="U582" s="269">
        <v>36.77027027027027</v>
      </c>
      <c r="V582" s="277">
        <v>12</v>
      </c>
      <c r="W582" s="268">
        <v>1.48</v>
      </c>
      <c r="X582" s="268">
        <v>3.38</v>
      </c>
      <c r="Y582" s="278">
        <v>2.06</v>
      </c>
      <c r="Z582" s="279">
        <v>3.31</v>
      </c>
      <c r="AA582" s="280">
        <v>10.8</v>
      </c>
      <c r="AB582" s="281">
        <v>-1.4</v>
      </c>
      <c r="AC582" s="282">
        <v>9.76</v>
      </c>
      <c r="AD582" s="283">
        <v>38.5</v>
      </c>
      <c r="AE582" s="283">
        <v>10.89</v>
      </c>
      <c r="AF582" s="284">
        <v>19</v>
      </c>
      <c r="AG582" s="285">
        <v>6422</v>
      </c>
      <c r="AH582" s="286">
        <v>0.8</v>
      </c>
      <c r="AI582" s="287">
        <v>1.53</v>
      </c>
      <c r="AJ582" t="s" s="368">
        <v>143</v>
      </c>
      <c r="AK582" t="s" s="368">
        <v>143</v>
      </c>
      <c r="AL582" s="290">
        <v>9.375</v>
      </c>
      <c r="AM582" s="290">
        <v>42.87698137188993</v>
      </c>
      <c r="AN582" t="s" s="368">
        <v>143</v>
      </c>
      <c r="AO582" t="s" s="368">
        <v>143</v>
      </c>
      <c r="AP582" s="288">
        <v>1.05</v>
      </c>
      <c r="AQ582" s="288">
        <v>0.96</v>
      </c>
      <c r="AR582" s="288">
        <v>0.865</v>
      </c>
      <c r="AS582" s="288">
        <v>0.36</v>
      </c>
      <c r="AT582" s="292"/>
      <c r="AU582" s="510">
        <v>0</v>
      </c>
      <c r="AV582" s="510">
        <v>0</v>
      </c>
      <c r="AW582" s="292"/>
      <c r="AX582" s="510">
        <v>0</v>
      </c>
      <c r="AY582" s="631">
        <v>0</v>
      </c>
      <c r="AZ582" s="683">
        <v>0</v>
      </c>
      <c r="BA582" s="426">
        <v>0</v>
      </c>
      <c r="BB582" s="426">
        <v>0</v>
      </c>
      <c r="BC582" s="426">
        <v>0</v>
      </c>
      <c r="BD582" s="426">
        <v>0</v>
      </c>
      <c r="BE582" s="426">
        <v>0</v>
      </c>
      <c r="BF582" s="426">
        <v>0</v>
      </c>
      <c r="BG582" s="426">
        <v>0.03575875</v>
      </c>
      <c r="BH582" s="426">
        <v>0</v>
      </c>
      <c r="BI582" s="494">
        <v>0</v>
      </c>
      <c r="BJ582" s="293">
        <v>3.27075875</v>
      </c>
      <c r="BK582" s="297">
        <v>9.375</v>
      </c>
      <c r="BL582" s="297">
        <v>10.98265895953756</v>
      </c>
      <c r="BM582" s="297">
        <v>140.2777777777778</v>
      </c>
      <c r="BN582" s="297">
        <v>0</v>
      </c>
      <c r="BO582" s="297">
        <v>0</v>
      </c>
      <c r="BP582" s="297">
        <v>0</v>
      </c>
      <c r="BQ582" s="298">
        <v>0</v>
      </c>
      <c r="BR582" s="299">
        <v>0</v>
      </c>
      <c r="BS582" s="299">
        <v>0</v>
      </c>
      <c r="BT582" s="299">
        <v>0</v>
      </c>
      <c r="BU582" s="299">
        <v>0</v>
      </c>
      <c r="BV582" s="299">
        <v>0</v>
      </c>
      <c r="BW582" s="299">
        <v>0</v>
      </c>
      <c r="BX582" s="299">
        <v>0</v>
      </c>
      <c r="BY582" s="299">
        <v>0</v>
      </c>
      <c r="BZ582" s="299">
        <v>0</v>
      </c>
      <c r="CA582" s="300">
        <v>0</v>
      </c>
      <c r="CB582" s="297">
        <v>9.449143337489136</v>
      </c>
      <c r="CC582" s="297">
        <v>32.8709572278541</v>
      </c>
      <c r="CD582" t="s" s="146">
        <v>302</v>
      </c>
      <c r="CE582" t="s" s="502">
        <v>143</v>
      </c>
      <c r="CF582" t="s" s="502">
        <v>143</v>
      </c>
      <c r="CG582" s="297">
        <v>48.54126085793376</v>
      </c>
      <c r="CH582" s="302">
        <v>1.0605</v>
      </c>
      <c r="CI582" s="303">
        <v>1.1640048</v>
      </c>
      <c r="CJ582" s="304">
        <v>1.28040528</v>
      </c>
      <c r="CK582" s="304">
        <v>1.408445808</v>
      </c>
      <c r="CL582" s="305">
        <v>1.5492903888</v>
      </c>
      <c r="CM582" s="303">
        <v>6.4626462768</v>
      </c>
      <c r="CN582" s="300">
        <v>11.87549848732084</v>
      </c>
      <c r="CO582" s="306">
        <v>0.32</v>
      </c>
      <c r="CP582" s="307">
        <v>17.4</v>
      </c>
      <c r="CQ582" s="308">
        <v>-18.4</v>
      </c>
      <c r="CR582" s="307">
        <v>-5.8</v>
      </c>
      <c r="CS582" s="308">
        <v>-6.6</v>
      </c>
    </row>
    <row r="583" ht="11.25" customHeight="1">
      <c r="A583" t="s" s="173">
        <v>1840</v>
      </c>
      <c r="B583" t="s" s="110">
        <v>1841</v>
      </c>
      <c r="C583" t="s" s="173">
        <v>194</v>
      </c>
      <c r="D583" s="174">
        <v>6</v>
      </c>
      <c r="E583" s="85">
        <v>694</v>
      </c>
      <c r="F583" t="s" s="118">
        <v>55</v>
      </c>
      <c r="G583" t="s" s="113">
        <v>55</v>
      </c>
      <c r="H583" s="495">
        <v>87.70999999999999</v>
      </c>
      <c r="I583" s="177">
        <v>3.169535970812906</v>
      </c>
      <c r="J583" s="311">
        <v>0.655</v>
      </c>
      <c r="K583" s="311">
        <v>0.695</v>
      </c>
      <c r="L583" s="177">
        <v>6.106870229007622</v>
      </c>
      <c r="M583" s="684">
        <v>43039</v>
      </c>
      <c r="N583" s="684">
        <v>43040</v>
      </c>
      <c r="O583" s="684">
        <v>43070</v>
      </c>
      <c r="P583" t="s" s="173">
        <v>147</v>
      </c>
      <c r="Q583" s="675"/>
      <c r="R583" s="180">
        <v>2.78</v>
      </c>
      <c r="S583" s="181">
        <v>61.50442477876107</v>
      </c>
      <c r="T583" s="182">
        <v>31.98961551476873</v>
      </c>
      <c r="U583" s="177">
        <v>19.40486725663717</v>
      </c>
      <c r="V583" s="183">
        <v>12</v>
      </c>
      <c r="W583" s="176">
        <v>4.52</v>
      </c>
      <c r="X583" s="176">
        <v>3.55</v>
      </c>
      <c r="Y583" s="184">
        <v>2.78</v>
      </c>
      <c r="Z583" s="185">
        <v>2.02</v>
      </c>
      <c r="AA583" s="186">
        <v>10.5</v>
      </c>
      <c r="AB583" s="187">
        <v>0.6</v>
      </c>
      <c r="AC583" s="188">
        <v>4.92</v>
      </c>
      <c r="AD583" s="189">
        <v>5.7</v>
      </c>
      <c r="AE583" s="189">
        <v>5.46</v>
      </c>
      <c r="AF583" s="190">
        <v>17</v>
      </c>
      <c r="AG583" s="191">
        <v>9806</v>
      </c>
      <c r="AH583" s="192">
        <v>0.4</v>
      </c>
      <c r="AI583" s="193">
        <v>1</v>
      </c>
      <c r="AJ583" s="194">
        <v>0.6659493109528619</v>
      </c>
      <c r="AK583" s="195">
        <v>1.685972012353413</v>
      </c>
      <c r="AL583" s="196">
        <v>4.979253112033177</v>
      </c>
      <c r="AM583" s="196">
        <v>4.729300144823534</v>
      </c>
      <c r="AN583" s="196">
        <v>3.795911072431313</v>
      </c>
      <c r="AO583" s="197">
        <v>2.25146742924438</v>
      </c>
      <c r="AP583" s="194">
        <v>2.53</v>
      </c>
      <c r="AQ583" s="194">
        <v>2.41</v>
      </c>
      <c r="AR583" s="194">
        <v>2.2975</v>
      </c>
      <c r="AS583" s="194">
        <v>2.2025</v>
      </c>
      <c r="AT583" s="199"/>
      <c r="AU583" s="194">
        <v>2.12</v>
      </c>
      <c r="AV583" s="198">
        <v>2.1</v>
      </c>
      <c r="AW583" s="199"/>
      <c r="AX583" s="198">
        <v>2.1</v>
      </c>
      <c r="AY583" s="676">
        <v>2.1</v>
      </c>
      <c r="AZ583" s="677">
        <v>2.1</v>
      </c>
      <c r="BA583" s="685">
        <v>2.1</v>
      </c>
      <c r="BB583" s="685">
        <v>2.025</v>
      </c>
      <c r="BC583" s="685">
        <v>1.925</v>
      </c>
      <c r="BD583" s="685">
        <v>1.825</v>
      </c>
      <c r="BE583" s="202">
        <v>1.725</v>
      </c>
      <c r="BF583" s="202">
        <v>1.625</v>
      </c>
      <c r="BG583" s="202">
        <v>1.525</v>
      </c>
      <c r="BH583" s="202">
        <v>1.425</v>
      </c>
      <c r="BI583" s="314">
        <v>1.325</v>
      </c>
      <c r="BJ583" s="200">
        <v>35.46</v>
      </c>
      <c r="BK583" s="205">
        <v>4.979253112033177</v>
      </c>
      <c r="BL583" s="205">
        <v>4.896626768226353</v>
      </c>
      <c r="BM583" s="205">
        <v>4.313280363223604</v>
      </c>
      <c r="BN583" s="205">
        <v>3.891509433962259</v>
      </c>
      <c r="BO583" s="205">
        <v>0.952380952380949</v>
      </c>
      <c r="BP583" s="205">
        <v>0</v>
      </c>
      <c r="BQ583" s="206">
        <v>0</v>
      </c>
      <c r="BR583" s="207">
        <v>0</v>
      </c>
      <c r="BS583" s="207">
        <v>0</v>
      </c>
      <c r="BT583" s="207">
        <v>3.70370370370372</v>
      </c>
      <c r="BU583" s="207">
        <v>5.194805194805197</v>
      </c>
      <c r="BV583" s="207">
        <v>5.47945205479452</v>
      </c>
      <c r="BW583" s="207">
        <v>5.797101449275344</v>
      </c>
      <c r="BX583" s="207">
        <v>6.153846153846154</v>
      </c>
      <c r="BY583" s="207">
        <v>6.557377049180335</v>
      </c>
      <c r="BZ583" s="207">
        <v>7.017543859649122</v>
      </c>
      <c r="CA583" s="208">
        <v>7.547169811320753</v>
      </c>
      <c r="CB583" s="205">
        <v>3.910826465082441</v>
      </c>
      <c r="CC583" s="205">
        <v>2.598942187870156</v>
      </c>
      <c r="CD583" t="s" s="110">
        <v>161</v>
      </c>
      <c r="CE583" s="209">
        <v>-12.43942021339295</v>
      </c>
      <c r="CF583" s="209">
        <v>6.965447043244219</v>
      </c>
      <c r="CG583" s="205">
        <v>47.29588502277141</v>
      </c>
      <c r="CH583" s="315">
        <v>2.54518</v>
      </c>
      <c r="CI583" s="211">
        <v>2.670402855999999</v>
      </c>
      <c r="CJ583" s="212">
        <v>2.816206851937599</v>
      </c>
      <c r="CK583" s="212">
        <v>2.969971746053392</v>
      </c>
      <c r="CL583" s="210">
        <v>3.132132203387907</v>
      </c>
      <c r="CM583" s="211">
        <v>14.1338936573789</v>
      </c>
      <c r="CN583" s="208">
        <v>16.1143468901823</v>
      </c>
      <c r="CO583" s="213">
        <v>0.37</v>
      </c>
      <c r="CP583" s="214">
        <v>23.8</v>
      </c>
      <c r="CQ583" s="215">
        <v>-3.5</v>
      </c>
      <c r="CR583" s="214">
        <v>-0.3</v>
      </c>
      <c r="CS583" s="215">
        <v>3</v>
      </c>
    </row>
    <row r="584" ht="11.25" customHeight="1">
      <c r="A584" t="s" s="227">
        <v>1842</v>
      </c>
      <c r="B584" t="s" s="116">
        <v>1843</v>
      </c>
      <c r="C584" t="s" s="227">
        <v>128</v>
      </c>
      <c r="D584" s="218">
        <v>8</v>
      </c>
      <c r="E584" s="85">
        <v>381</v>
      </c>
      <c r="F584" t="s" s="220">
        <v>129</v>
      </c>
      <c r="G584" t="s" s="221">
        <v>129</v>
      </c>
      <c r="H584" s="560">
        <v>26.75</v>
      </c>
      <c r="I584" s="223">
        <v>2.990654205607477</v>
      </c>
      <c r="J584" s="224">
        <v>0.19</v>
      </c>
      <c r="K584" s="224">
        <v>0.2</v>
      </c>
      <c r="L584" s="223">
        <v>5.263157894736836</v>
      </c>
      <c r="M584" s="226">
        <v>42815</v>
      </c>
      <c r="N584" s="226">
        <v>42817</v>
      </c>
      <c r="O584" s="226">
        <v>42825</v>
      </c>
      <c r="P584" t="s" s="227">
        <v>434</v>
      </c>
      <c r="Q584" s="506"/>
      <c r="R584" s="225">
        <v>0.8</v>
      </c>
      <c r="S584" s="228">
        <v>33.89830508474576</v>
      </c>
      <c r="T584" s="229">
        <v>-18.76367274248534</v>
      </c>
      <c r="U584" s="223">
        <v>11.33474576271187</v>
      </c>
      <c r="V584" s="230">
        <v>12</v>
      </c>
      <c r="W584" s="344">
        <v>2.36</v>
      </c>
      <c r="X584" t="s" s="348">
        <v>143</v>
      </c>
      <c r="Y584" s="504">
        <v>2.84</v>
      </c>
      <c r="Z584" s="346">
        <v>1.31</v>
      </c>
      <c r="AA584" t="s" s="349">
        <v>143</v>
      </c>
      <c r="AB584" t="s" s="345">
        <v>143</v>
      </c>
      <c r="AC584" t="s" s="349">
        <v>143</v>
      </c>
      <c r="AD584" t="s" s="348">
        <v>143</v>
      </c>
      <c r="AE584" t="s" s="348">
        <v>143</v>
      </c>
      <c r="AF584" s="237">
        <v>0</v>
      </c>
      <c r="AG584" s="651">
        <v>28</v>
      </c>
      <c r="AH584" t="s" s="348">
        <v>143</v>
      </c>
      <c r="AI584" t="s" s="348">
        <v>143</v>
      </c>
      <c r="AJ584" t="s" s="265">
        <v>143</v>
      </c>
      <c r="AK584" t="s" s="265">
        <v>143</v>
      </c>
      <c r="AL584" s="243">
        <v>5.555555555555558</v>
      </c>
      <c r="AM584" s="243">
        <v>4.290863471248563</v>
      </c>
      <c r="AN584" s="243">
        <v>5.194326186865617</v>
      </c>
      <c r="AO584" t="s" s="265">
        <v>143</v>
      </c>
      <c r="AP584" s="241">
        <v>0.76</v>
      </c>
      <c r="AQ584" s="241">
        <v>0.72</v>
      </c>
      <c r="AR584" s="321">
        <v>0.68</v>
      </c>
      <c r="AS584" s="241">
        <v>0.67</v>
      </c>
      <c r="AT584" s="245"/>
      <c r="AU584" s="241">
        <v>0.61</v>
      </c>
      <c r="AV584" s="241">
        <v>0.59</v>
      </c>
      <c r="AW584" s="245"/>
      <c r="AX584" s="246">
        <v>0.58</v>
      </c>
      <c r="AY584" s="394">
        <v>0.57</v>
      </c>
      <c r="AZ584" s="248">
        <v>0.57</v>
      </c>
      <c r="BA584" s="248">
        <v>0.42</v>
      </c>
      <c r="BB584" s="248">
        <v>0</v>
      </c>
      <c r="BC584" s="248">
        <v>0</v>
      </c>
      <c r="BD584" s="248">
        <v>0</v>
      </c>
      <c r="BE584" s="248">
        <v>0</v>
      </c>
      <c r="BF584" s="248">
        <v>0</v>
      </c>
      <c r="BG584" s="248">
        <v>0</v>
      </c>
      <c r="BH584" s="248">
        <v>0</v>
      </c>
      <c r="BI584" s="249">
        <v>0</v>
      </c>
      <c r="BJ584" s="246">
        <v>6.17</v>
      </c>
      <c r="BK584" s="250">
        <v>5.555555555555558</v>
      </c>
      <c r="BL584" s="250">
        <v>5.88235294117645</v>
      </c>
      <c r="BM584" s="250">
        <v>1.49253731343284</v>
      </c>
      <c r="BN584" s="250">
        <v>9.836065573770503</v>
      </c>
      <c r="BO584" s="250">
        <v>3.389830508474589</v>
      </c>
      <c r="BP584" s="250">
        <v>1.724137931034475</v>
      </c>
      <c r="BQ584" s="251">
        <v>1.754385964912286</v>
      </c>
      <c r="BR584" s="252">
        <v>0</v>
      </c>
      <c r="BS584" s="252">
        <v>35.7142857142857</v>
      </c>
      <c r="BT584" s="252">
        <v>0</v>
      </c>
      <c r="BU584" s="252">
        <v>0</v>
      </c>
      <c r="BV584" s="252">
        <v>0</v>
      </c>
      <c r="BW584" s="252">
        <v>0</v>
      </c>
      <c r="BX584" s="252">
        <v>0</v>
      </c>
      <c r="BY584" s="252">
        <v>0</v>
      </c>
      <c r="BZ584" s="252">
        <v>0</v>
      </c>
      <c r="CA584" s="253">
        <v>0</v>
      </c>
      <c r="CB584" s="250">
        <v>3.844067735449553</v>
      </c>
      <c r="CC584" s="250">
        <v>8.423661489433316</v>
      </c>
      <c r="CD584" t="s" s="116">
        <v>132</v>
      </c>
      <c r="CE584" s="254">
        <v>-3.149765370238772</v>
      </c>
      <c r="CF584" s="254">
        <v>8.184980392473094</v>
      </c>
      <c r="CG584" s="250">
        <v>40.3906803371823</v>
      </c>
      <c r="CH584" s="255">
        <v>0.7828000000000001</v>
      </c>
      <c r="CI584" s="256">
        <v>0.8062840000000001</v>
      </c>
      <c r="CJ584" s="257">
        <v>0.8304725200000002</v>
      </c>
      <c r="CK584" s="257">
        <v>0.8553866956000001</v>
      </c>
      <c r="CL584" s="258">
        <v>0.8810482964680002</v>
      </c>
      <c r="CM584" s="256">
        <v>4.155991512068001</v>
      </c>
      <c r="CN584" s="253">
        <v>15.53641686754393</v>
      </c>
      <c r="CO584" t="s" s="348">
        <v>143</v>
      </c>
      <c r="CP584" t="s" s="388">
        <v>143</v>
      </c>
      <c r="CQ584" s="352">
        <v>-10.8</v>
      </c>
      <c r="CR584" s="351">
        <v>-1.9</v>
      </c>
      <c r="CS584" s="352">
        <v>2.7</v>
      </c>
    </row>
    <row r="585" ht="11.25" customHeight="1">
      <c r="A585" t="s" s="116">
        <v>1844</v>
      </c>
      <c r="B585" t="s" s="116">
        <v>1845</v>
      </c>
      <c r="C585" t="s" s="227">
        <v>128</v>
      </c>
      <c r="D585" s="218">
        <v>7</v>
      </c>
      <c r="E585" s="85">
        <v>535</v>
      </c>
      <c r="F585" t="s" s="220">
        <v>55</v>
      </c>
      <c r="G585" t="s" s="221">
        <v>141</v>
      </c>
      <c r="H585" s="493">
        <v>136.79</v>
      </c>
      <c r="I585" s="223">
        <v>2.193142773594561</v>
      </c>
      <c r="J585" s="224">
        <v>0.55</v>
      </c>
      <c r="K585" s="224">
        <v>0.75</v>
      </c>
      <c r="L585" s="223">
        <v>36.36363636363635</v>
      </c>
      <c r="M585" s="226">
        <v>42929</v>
      </c>
      <c r="N585" s="226">
        <v>42933</v>
      </c>
      <c r="O585" s="226">
        <v>42952</v>
      </c>
      <c r="P585" t="s" s="227">
        <v>298</v>
      </c>
      <c r="Q585" s="316"/>
      <c r="R585" s="225">
        <v>3</v>
      </c>
      <c r="S585" s="228">
        <v>36.54080389768575</v>
      </c>
      <c r="T585" s="229">
        <v>3.263200959251655</v>
      </c>
      <c r="U585" s="223">
        <v>16.66138855054811</v>
      </c>
      <c r="V585" s="230">
        <v>12</v>
      </c>
      <c r="W585" s="222">
        <v>8.210000000000001</v>
      </c>
      <c r="X585" s="222">
        <v>1.62</v>
      </c>
      <c r="Y585" s="231">
        <v>6.26</v>
      </c>
      <c r="Z585" s="232">
        <v>1.44</v>
      </c>
      <c r="AA585" s="233">
        <v>8.199999999999999</v>
      </c>
      <c r="AB585" s="234">
        <v>-1.7</v>
      </c>
      <c r="AC585" s="235">
        <v>11.08</v>
      </c>
      <c r="AD585" s="236">
        <v>5.4</v>
      </c>
      <c r="AE585" s="236">
        <v>10.31</v>
      </c>
      <c r="AF585" s="237">
        <v>28</v>
      </c>
      <c r="AG585" s="238">
        <v>65399</v>
      </c>
      <c r="AH585" s="239">
        <v>0.2</v>
      </c>
      <c r="AI585" s="240">
        <v>0.8100000000000001</v>
      </c>
      <c r="AJ585" s="241">
        <v>2.753673240685835</v>
      </c>
      <c r="AK585" t="s" s="640">
        <v>143</v>
      </c>
      <c r="AL585" s="243">
        <v>5.472636815920406</v>
      </c>
      <c r="AM585" s="243">
        <v>7.218354565351137</v>
      </c>
      <c r="AN585" s="243">
        <v>14.86983549970351</v>
      </c>
      <c r="AO585" s="244">
        <v>-0.1404188548950636</v>
      </c>
      <c r="AP585" s="241">
        <v>2.12</v>
      </c>
      <c r="AQ585" s="241">
        <v>2.01</v>
      </c>
      <c r="AR585" s="241">
        <v>1.88</v>
      </c>
      <c r="AS585" s="241">
        <v>1.72</v>
      </c>
      <c r="AT585" s="245"/>
      <c r="AU585" s="241">
        <v>1.55</v>
      </c>
      <c r="AV585" s="241">
        <v>1.06</v>
      </c>
      <c r="AW585" s="245"/>
      <c r="AX585" s="583">
        <v>0.4</v>
      </c>
      <c r="AY585" s="394">
        <v>0.6899999999999999</v>
      </c>
      <c r="AZ585" s="248">
        <v>2.61</v>
      </c>
      <c r="BA585" s="248">
        <v>2.44</v>
      </c>
      <c r="BB585" s="248">
        <v>2.15</v>
      </c>
      <c r="BC585" s="317">
        <v>2</v>
      </c>
      <c r="BD585" s="317">
        <v>2</v>
      </c>
      <c r="BE585" s="248">
        <v>1.94</v>
      </c>
      <c r="BF585" s="317">
        <v>1.92</v>
      </c>
      <c r="BG585" s="317">
        <v>1.92</v>
      </c>
      <c r="BH585" s="248">
        <v>1.83</v>
      </c>
      <c r="BI585" s="249">
        <v>1.68</v>
      </c>
      <c r="BJ585" s="246">
        <v>31.92</v>
      </c>
      <c r="BK585" s="250">
        <v>5.472636815920406</v>
      </c>
      <c r="BL585" s="250">
        <v>6.914893617021267</v>
      </c>
      <c r="BM585" s="250">
        <v>9.302325581395344</v>
      </c>
      <c r="BN585" s="250">
        <v>10.96774193548386</v>
      </c>
      <c r="BO585" s="250">
        <v>46.22641509433962</v>
      </c>
      <c r="BP585" s="250">
        <v>165</v>
      </c>
      <c r="BQ585" s="251">
        <v>0</v>
      </c>
      <c r="BR585" s="252">
        <v>0</v>
      </c>
      <c r="BS585" s="252">
        <v>6.967213114754101</v>
      </c>
      <c r="BT585" s="252">
        <v>13.48837209302325</v>
      </c>
      <c r="BU585" s="252">
        <v>7.5</v>
      </c>
      <c r="BV585" s="252">
        <v>0</v>
      </c>
      <c r="BW585" s="252">
        <v>3.09278350515465</v>
      </c>
      <c r="BX585" s="252">
        <v>1.041666666666674</v>
      </c>
      <c r="BY585" s="252">
        <v>0</v>
      </c>
      <c r="BZ585" s="252">
        <v>4.918032786885229</v>
      </c>
      <c r="CA585" s="253">
        <v>8.928571428571441</v>
      </c>
      <c r="CB585" s="250">
        <v>17.04827368465976</v>
      </c>
      <c r="CC585" s="250">
        <v>38.4300853594297</v>
      </c>
      <c r="CD585" t="s" s="116">
        <v>132</v>
      </c>
      <c r="CE585" s="254">
        <v>0.4015897227499607</v>
      </c>
      <c r="CF585" s="254">
        <v>17.06297827329807</v>
      </c>
      <c r="CG585" s="250">
        <v>66.11527644581238</v>
      </c>
      <c r="CH585" s="255">
        <v>2.1412</v>
      </c>
      <c r="CI585" s="256">
        <v>2.35532</v>
      </c>
      <c r="CJ585" s="257">
        <v>2.590852</v>
      </c>
      <c r="CK585" s="257">
        <v>2.849937200000001</v>
      </c>
      <c r="CL585" s="258">
        <v>3.134930920000001</v>
      </c>
      <c r="CM585" s="256">
        <v>13.07224012</v>
      </c>
      <c r="CN585" s="253">
        <v>9.556429651290301</v>
      </c>
      <c r="CO585" s="259">
        <v>0.9</v>
      </c>
      <c r="CP585" s="260">
        <v>45.1</v>
      </c>
      <c r="CQ585" s="261">
        <v>-1.8</v>
      </c>
      <c r="CR585" s="260">
        <v>4</v>
      </c>
      <c r="CS585" s="261">
        <v>9.199999999999999</v>
      </c>
    </row>
    <row r="586" ht="11.25" customHeight="1">
      <c r="A586" t="s" s="116">
        <v>1846</v>
      </c>
      <c r="B586" t="s" s="116">
        <v>1847</v>
      </c>
      <c r="C586" t="s" s="116">
        <v>194</v>
      </c>
      <c r="D586" s="218">
        <v>6</v>
      </c>
      <c r="E586" s="85">
        <v>613</v>
      </c>
      <c r="F586" t="s" s="220">
        <v>55</v>
      </c>
      <c r="G586" t="s" s="221">
        <v>55</v>
      </c>
      <c r="H586" s="493">
        <v>43.4</v>
      </c>
      <c r="I586" s="223">
        <v>2.235023041474654</v>
      </c>
      <c r="J586" s="224">
        <v>0.22</v>
      </c>
      <c r="K586" s="224">
        <v>0.2425</v>
      </c>
      <c r="L586" s="223">
        <v>10.22727272727273</v>
      </c>
      <c r="M586" s="226">
        <v>42754</v>
      </c>
      <c r="N586" s="226">
        <v>42758</v>
      </c>
      <c r="O586" s="226">
        <v>42779</v>
      </c>
      <c r="P586" t="s" s="227">
        <v>982</v>
      </c>
      <c r="Q586" s="325"/>
      <c r="R586" s="225">
        <v>0.97</v>
      </c>
      <c r="S586" s="228">
        <v>55.74712643678161</v>
      </c>
      <c r="T586" s="229">
        <v>48.89975370663067</v>
      </c>
      <c r="U586" s="223">
        <v>24.94252873563218</v>
      </c>
      <c r="V586" s="230">
        <v>12</v>
      </c>
      <c r="W586" s="222">
        <v>1.74</v>
      </c>
      <c r="X586" s="415">
        <v>4.15</v>
      </c>
      <c r="Y586" s="231">
        <v>2.36</v>
      </c>
      <c r="Z586" s="232">
        <v>2</v>
      </c>
      <c r="AA586" t="s" s="362">
        <v>143</v>
      </c>
      <c r="AB586" s="234">
        <v>647.2</v>
      </c>
      <c r="AC586" s="235">
        <v>-4.88</v>
      </c>
      <c r="AD586" s="236">
        <v>-5.8</v>
      </c>
      <c r="AE586" s="236">
        <v>6</v>
      </c>
      <c r="AF586" s="237">
        <v>9</v>
      </c>
      <c r="AG586" s="238">
        <v>3369</v>
      </c>
      <c r="AH586" s="239">
        <v>0.7</v>
      </c>
      <c r="AI586" t="s" s="416">
        <v>143</v>
      </c>
      <c r="AJ586" t="s" s="265">
        <v>143</v>
      </c>
      <c r="AK586" s="618">
        <v>52.00833790032235</v>
      </c>
      <c r="AL586" s="243">
        <v>9.999999999999986</v>
      </c>
      <c r="AM586" s="243">
        <v>11.19900452846578</v>
      </c>
      <c r="AN586" s="243">
        <v>11.97022052804315</v>
      </c>
      <c r="AO586" s="244">
        <v>0.2301596438437414</v>
      </c>
      <c r="AP586" s="241">
        <v>0.88</v>
      </c>
      <c r="AQ586" s="241">
        <v>0.8</v>
      </c>
      <c r="AR586" s="241">
        <v>0.74</v>
      </c>
      <c r="AS586" s="241">
        <v>0.64</v>
      </c>
      <c r="AT586" s="245"/>
      <c r="AU586" s="241">
        <v>0.5600000000000001</v>
      </c>
      <c r="AV586" s="321">
        <v>0.5</v>
      </c>
      <c r="AW586" s="245"/>
      <c r="AX586" s="583">
        <v>0.5</v>
      </c>
      <c r="AY586" s="394">
        <v>0.5</v>
      </c>
      <c r="AZ586" s="317">
        <v>0.71</v>
      </c>
      <c r="BA586" s="248">
        <v>0.91</v>
      </c>
      <c r="BB586" s="248">
        <v>0.86</v>
      </c>
      <c r="BC586" s="248">
        <v>0.77</v>
      </c>
      <c r="BD586" s="248">
        <v>0.6333299999999999</v>
      </c>
      <c r="BE586" s="248">
        <v>0.60666</v>
      </c>
      <c r="BF586" s="248">
        <v>0.57334</v>
      </c>
      <c r="BG586" s="317">
        <v>0.53332</v>
      </c>
      <c r="BH586" s="248">
        <v>0.53332</v>
      </c>
      <c r="BI586" s="401">
        <v>0.51332</v>
      </c>
      <c r="BJ586" s="246">
        <v>11.76329</v>
      </c>
      <c r="BK586" s="250">
        <v>9.999999999999986</v>
      </c>
      <c r="BL586" s="250">
        <v>8.108108108108114</v>
      </c>
      <c r="BM586" s="250">
        <v>15.625</v>
      </c>
      <c r="BN586" s="250">
        <v>14.28571428571428</v>
      </c>
      <c r="BO586" s="250">
        <v>12</v>
      </c>
      <c r="BP586" s="250">
        <v>0</v>
      </c>
      <c r="BQ586" s="251">
        <v>0</v>
      </c>
      <c r="BR586" s="252">
        <v>0</v>
      </c>
      <c r="BS586" s="252">
        <v>0</v>
      </c>
      <c r="BT586" s="252">
        <v>5.813953488372103</v>
      </c>
      <c r="BU586" s="252">
        <v>11.68831168831168</v>
      </c>
      <c r="BV586" s="252">
        <v>21.57958726098559</v>
      </c>
      <c r="BW586" s="252">
        <v>4.396202156067641</v>
      </c>
      <c r="BX586" s="252">
        <v>5.811560330693832</v>
      </c>
      <c r="BY586" s="252">
        <v>7.503937598439947</v>
      </c>
      <c r="BZ586" s="252">
        <v>0</v>
      </c>
      <c r="CA586" s="253">
        <v>3.896205096236272</v>
      </c>
      <c r="CB586" s="250">
        <v>7.10050470664291</v>
      </c>
      <c r="CC586" s="250">
        <v>6.238209709155992</v>
      </c>
      <c r="CD586" t="s" s="116">
        <v>161</v>
      </c>
      <c r="CE586" s="545">
        <v>-10.73728516611438</v>
      </c>
      <c r="CF586" s="254">
        <v>14.20524356951781</v>
      </c>
      <c r="CG586" s="250">
        <v>60.45636665800194</v>
      </c>
      <c r="CH586" s="255">
        <v>0.9680000000000001</v>
      </c>
      <c r="CI586" s="256">
        <v>0.9776800000000001</v>
      </c>
      <c r="CJ586" s="257">
        <v>1.0363408</v>
      </c>
      <c r="CK586" s="257">
        <v>1.098521248</v>
      </c>
      <c r="CL586" s="258">
        <v>1.164432522880</v>
      </c>
      <c r="CM586" s="256">
        <v>5.244974570880001</v>
      </c>
      <c r="CN586" s="253">
        <v>12.0851948637788</v>
      </c>
      <c r="CO586" s="259">
        <v>0.36</v>
      </c>
      <c r="CP586" s="260">
        <v>40.2</v>
      </c>
      <c r="CQ586" s="261">
        <v>0</v>
      </c>
      <c r="CR586" s="260">
        <v>3.8</v>
      </c>
      <c r="CS586" s="261">
        <v>12.5</v>
      </c>
    </row>
    <row r="587" ht="11.25" customHeight="1">
      <c r="A587" t="s" s="146">
        <v>888</v>
      </c>
      <c r="B587" t="s" s="146">
        <v>889</v>
      </c>
      <c r="C587" t="s" s="146">
        <v>740</v>
      </c>
      <c r="D587" s="267">
        <v>22</v>
      </c>
      <c r="E587" s="219">
        <v>142</v>
      </c>
      <c r="F587" t="s" s="151">
        <v>55</v>
      </c>
      <c r="G587" t="s" s="152">
        <v>55</v>
      </c>
      <c r="H587" s="268">
        <v>118.43</v>
      </c>
      <c r="I587" s="269">
        <v>1.958963100565735</v>
      </c>
      <c r="J587" s="379">
        <v>0.55</v>
      </c>
      <c r="K587" s="379">
        <v>0.58</v>
      </c>
      <c r="L587" s="269">
        <v>5.454545454545445</v>
      </c>
      <c r="M587" s="272">
        <v>42793</v>
      </c>
      <c r="N587" s="272">
        <v>42795</v>
      </c>
      <c r="O587" s="272">
        <v>42809</v>
      </c>
      <c r="P587" t="s" s="273">
        <v>182</v>
      </c>
      <c r="Q587" s="329"/>
      <c r="R587" s="271">
        <v>2.32</v>
      </c>
      <c r="S587" s="275">
        <v>72.95597484276729</v>
      </c>
      <c r="T587" s="276">
        <v>280.1308943710652</v>
      </c>
      <c r="U587" s="269">
        <v>37.24213836477988</v>
      </c>
      <c r="V587" s="277">
        <v>12</v>
      </c>
      <c r="W587" s="268">
        <v>3.18</v>
      </c>
      <c r="X587" s="268">
        <v>2.07</v>
      </c>
      <c r="Y587" s="278">
        <v>1.45</v>
      </c>
      <c r="Z587" s="279">
        <v>8.73</v>
      </c>
      <c r="AA587" s="280">
        <v>18.7</v>
      </c>
      <c r="AB587" s="281">
        <v>-51.6</v>
      </c>
      <c r="AC587" s="282">
        <v>16.9</v>
      </c>
      <c r="AD587" s="283">
        <v>0.4</v>
      </c>
      <c r="AE587" s="283">
        <v>18</v>
      </c>
      <c r="AF587" s="284">
        <v>14</v>
      </c>
      <c r="AG587" s="285">
        <v>7557</v>
      </c>
      <c r="AH587" s="286">
        <v>0.9</v>
      </c>
      <c r="AI587" s="287">
        <v>1.25</v>
      </c>
      <c r="AJ587" s="288">
        <v>48.93450215802403</v>
      </c>
      <c r="AK587" s="289">
        <v>1.449708053164607</v>
      </c>
      <c r="AL587" s="290">
        <v>3.773584905660377</v>
      </c>
      <c r="AM587" s="290">
        <v>9.405158512115541</v>
      </c>
      <c r="AN587" s="290">
        <v>19.57380086320961</v>
      </c>
      <c r="AO587" s="291">
        <v>13.50189151566168</v>
      </c>
      <c r="AP587" s="288">
        <v>2.2</v>
      </c>
      <c r="AQ587" s="288">
        <v>2.12</v>
      </c>
      <c r="AR587" s="288">
        <v>1.92</v>
      </c>
      <c r="AS587" s="288">
        <v>1.68</v>
      </c>
      <c r="AT587" s="292"/>
      <c r="AU587" s="288">
        <v>1.48</v>
      </c>
      <c r="AV587" s="288">
        <v>0.9</v>
      </c>
      <c r="AW587" s="292"/>
      <c r="AX587" s="293">
        <v>0.8</v>
      </c>
      <c r="AY587" s="294">
        <v>0.78</v>
      </c>
      <c r="AZ587" s="295">
        <v>0.76</v>
      </c>
      <c r="BA587" s="295">
        <v>0.68</v>
      </c>
      <c r="BB587" s="295">
        <v>0.62</v>
      </c>
      <c r="BC587" s="295">
        <v>0.5600000000000001</v>
      </c>
      <c r="BD587" s="295">
        <v>0.46</v>
      </c>
      <c r="BE587" s="295">
        <v>0.31</v>
      </c>
      <c r="BF587" s="295">
        <v>0.28</v>
      </c>
      <c r="BG587" s="295">
        <v>0.25</v>
      </c>
      <c r="BH587" s="295">
        <v>0.22</v>
      </c>
      <c r="BI587" s="296">
        <v>0.2</v>
      </c>
      <c r="BJ587" s="293">
        <v>16.22</v>
      </c>
      <c r="BK587" s="297">
        <v>3.773584905660377</v>
      </c>
      <c r="BL587" s="297">
        <v>10.41666666666667</v>
      </c>
      <c r="BM587" s="297">
        <v>14.28571428571428</v>
      </c>
      <c r="BN587" s="297">
        <v>13.51351351351351</v>
      </c>
      <c r="BO587" s="297">
        <v>64.44444444444444</v>
      </c>
      <c r="BP587" s="297">
        <v>12.5</v>
      </c>
      <c r="BQ587" s="298">
        <v>2.564102564102577</v>
      </c>
      <c r="BR587" s="299">
        <v>2.631578947368429</v>
      </c>
      <c r="BS587" s="299">
        <v>11.76470588235294</v>
      </c>
      <c r="BT587" s="299">
        <v>9.677419354838722</v>
      </c>
      <c r="BU587" s="299">
        <v>10.7142857142857</v>
      </c>
      <c r="BV587" s="299">
        <v>21.73913043478262</v>
      </c>
      <c r="BW587" s="299">
        <v>48.38709677419355</v>
      </c>
      <c r="BX587" s="299">
        <v>10.7142857142857</v>
      </c>
      <c r="BY587" s="299">
        <v>12</v>
      </c>
      <c r="BZ587" s="299">
        <v>13.63636363636365</v>
      </c>
      <c r="CA587" s="300">
        <v>9.999999999999986</v>
      </c>
      <c r="CB587" s="297">
        <v>16.04487604932783</v>
      </c>
      <c r="CC587" s="297">
        <v>15.64559125413775</v>
      </c>
      <c r="CD587" t="s" s="146">
        <v>302</v>
      </c>
      <c r="CE587" s="301">
        <v>-15.70937440100453</v>
      </c>
      <c r="CF587" s="301">
        <v>21.53276396377535</v>
      </c>
      <c r="CG587" s="297">
        <v>66.95683311540596</v>
      </c>
      <c r="CH587" s="302">
        <v>2.222</v>
      </c>
      <c r="CI587" s="303">
        <v>2.444200000000001</v>
      </c>
      <c r="CJ587" s="304">
        <v>2.688620000000001</v>
      </c>
      <c r="CK587" s="304">
        <v>2.957482000000001</v>
      </c>
      <c r="CL587" s="305">
        <v>3.253230200000002</v>
      </c>
      <c r="CM587" s="303">
        <v>13.56553220000001</v>
      </c>
      <c r="CN587" s="300">
        <v>11.45447285316221</v>
      </c>
      <c r="CO587" s="306">
        <v>1.37</v>
      </c>
      <c r="CP587" s="307">
        <v>60.1</v>
      </c>
      <c r="CQ587" s="308">
        <v>-6.6</v>
      </c>
      <c r="CR587" s="307">
        <v>14.3</v>
      </c>
      <c r="CS587" s="308">
        <v>29.9</v>
      </c>
    </row>
    <row r="588" ht="11.25" customHeight="1">
      <c r="A588" t="s" s="110">
        <v>1848</v>
      </c>
      <c r="B588" t="s" s="110">
        <v>1849</v>
      </c>
      <c r="C588" t="s" s="110">
        <v>150</v>
      </c>
      <c r="D588" s="174">
        <v>8</v>
      </c>
      <c r="E588" s="85">
        <v>425</v>
      </c>
      <c r="F588" t="s" s="118">
        <v>129</v>
      </c>
      <c r="G588" t="s" s="113">
        <v>129</v>
      </c>
      <c r="H588" s="495">
        <v>46.07</v>
      </c>
      <c r="I588" s="177">
        <v>1.519426958975472</v>
      </c>
      <c r="J588" s="311">
        <v>0.135</v>
      </c>
      <c r="K588" s="311">
        <v>0.175</v>
      </c>
      <c r="L588" s="177">
        <v>29.6296296296296</v>
      </c>
      <c r="M588" s="179">
        <v>43083</v>
      </c>
      <c r="N588" s="179">
        <v>43084</v>
      </c>
      <c r="O588" s="179">
        <v>43110</v>
      </c>
      <c r="P588" t="s" s="173">
        <v>156</v>
      </c>
      <c r="Q588" t="s" s="442">
        <v>1502</v>
      </c>
      <c r="R588" s="180">
        <v>0.7</v>
      </c>
      <c r="S588" s="181">
        <v>33.49282296650718</v>
      </c>
      <c r="T588" s="182">
        <v>154.089905264789</v>
      </c>
      <c r="U588" s="177">
        <v>22.04306220095694</v>
      </c>
      <c r="V588" s="183">
        <v>12</v>
      </c>
      <c r="W588" s="176">
        <v>2.09</v>
      </c>
      <c r="X588" s="176">
        <v>2.21</v>
      </c>
      <c r="Y588" s="184">
        <v>1.16</v>
      </c>
      <c r="Z588" s="185">
        <v>6.59</v>
      </c>
      <c r="AA588" s="186">
        <v>-9.6</v>
      </c>
      <c r="AB588" s="187">
        <v>19.8</v>
      </c>
      <c r="AC588" s="188">
        <v>13.65</v>
      </c>
      <c r="AD588" s="189">
        <v>3.7</v>
      </c>
      <c r="AE588" s="189">
        <v>10</v>
      </c>
      <c r="AF588" s="190">
        <v>10</v>
      </c>
      <c r="AG588" s="191">
        <v>3730</v>
      </c>
      <c r="AH588" s="192">
        <v>0.3</v>
      </c>
      <c r="AI588" s="193">
        <v>2.38</v>
      </c>
      <c r="AJ588" s="194">
        <v>8.635348939807951</v>
      </c>
      <c r="AK588" t="s" s="338">
        <v>143</v>
      </c>
      <c r="AL588" s="196">
        <v>20</v>
      </c>
      <c r="AM588" s="196">
        <v>27.79223541088294</v>
      </c>
      <c r="AN588" s="196">
        <v>31.95079107728942</v>
      </c>
      <c r="AO588" t="s" s="338">
        <v>143</v>
      </c>
      <c r="AP588" s="194">
        <v>0.48</v>
      </c>
      <c r="AQ588" s="194">
        <v>0.4</v>
      </c>
      <c r="AR588" s="194">
        <v>0.32</v>
      </c>
      <c r="AS588" s="194">
        <v>0.23</v>
      </c>
      <c r="AT588" s="199"/>
      <c r="AU588" s="194">
        <v>0.19</v>
      </c>
      <c r="AV588" s="194">
        <v>0.12</v>
      </c>
      <c r="AW588" s="199"/>
      <c r="AX588" s="398">
        <v>0</v>
      </c>
      <c r="AY588" s="370">
        <v>0</v>
      </c>
      <c r="AZ588" s="203">
        <v>0</v>
      </c>
      <c r="BA588" s="203">
        <v>0</v>
      </c>
      <c r="BB588" s="203">
        <v>0</v>
      </c>
      <c r="BC588" s="203">
        <v>0</v>
      </c>
      <c r="BD588" s="203">
        <v>0</v>
      </c>
      <c r="BE588" s="203">
        <v>0</v>
      </c>
      <c r="BF588" s="203">
        <v>0.25</v>
      </c>
      <c r="BG588" s="202">
        <v>0.25</v>
      </c>
      <c r="BH588" s="202">
        <v>0.0625</v>
      </c>
      <c r="BI588" s="204">
        <v>0</v>
      </c>
      <c r="BJ588" s="200">
        <v>2.3025</v>
      </c>
      <c r="BK588" s="205">
        <v>20</v>
      </c>
      <c r="BL588" s="205">
        <v>25</v>
      </c>
      <c r="BM588" s="205">
        <v>39.13043478260869</v>
      </c>
      <c r="BN588" s="205">
        <v>21.05263157894737</v>
      </c>
      <c r="BO588" s="205">
        <v>58.33333333333335</v>
      </c>
      <c r="BP588" s="205">
        <v>0</v>
      </c>
      <c r="BQ588" s="206">
        <v>0</v>
      </c>
      <c r="BR588" s="207">
        <v>0</v>
      </c>
      <c r="BS588" s="207">
        <v>0</v>
      </c>
      <c r="BT588" s="207">
        <v>0</v>
      </c>
      <c r="BU588" s="207">
        <v>0</v>
      </c>
      <c r="BV588" s="207">
        <v>0</v>
      </c>
      <c r="BW588" s="207">
        <v>0</v>
      </c>
      <c r="BX588" s="207">
        <v>0</v>
      </c>
      <c r="BY588" s="207">
        <v>0</v>
      </c>
      <c r="BZ588" s="207">
        <v>300</v>
      </c>
      <c r="CA588" s="208">
        <v>0</v>
      </c>
      <c r="CB588" s="205">
        <v>27.26567057028761</v>
      </c>
      <c r="CC588" s="205">
        <v>70.19472769812896</v>
      </c>
      <c r="CD588" t="s" s="110">
        <v>152</v>
      </c>
      <c r="CE588" s="209">
        <v>11.42715583530795</v>
      </c>
      <c r="CF588" s="209">
        <v>33.47021803626489</v>
      </c>
      <c r="CG588" s="205">
        <v>69.62641148325359</v>
      </c>
      <c r="CH588" s="315">
        <v>0.528</v>
      </c>
      <c r="CI588" s="211">
        <v>0.5808000000000001</v>
      </c>
      <c r="CJ588" s="212">
        <v>0.6388800000000001</v>
      </c>
      <c r="CK588" s="212">
        <v>0.7027680000000002</v>
      </c>
      <c r="CL588" s="210">
        <v>0.7730448000000002</v>
      </c>
      <c r="CM588" s="211">
        <v>3.2234928</v>
      </c>
      <c r="CN588" s="208">
        <v>6.996945517690471</v>
      </c>
      <c r="CO588" s="213">
        <v>1.83</v>
      </c>
      <c r="CP588" s="214">
        <v>59.3</v>
      </c>
      <c r="CQ588" s="215">
        <v>-0.3</v>
      </c>
      <c r="CR588" s="214">
        <v>17.3</v>
      </c>
      <c r="CS588" s="215">
        <v>25.2</v>
      </c>
    </row>
    <row r="589" ht="11.25" customHeight="1">
      <c r="A589" t="s" s="116">
        <v>1850</v>
      </c>
      <c r="B589" t="s" s="116">
        <v>1851</v>
      </c>
      <c r="C589" t="s" s="227">
        <v>1852</v>
      </c>
      <c r="D589" s="218">
        <v>7</v>
      </c>
      <c r="E589" s="85">
        <v>512</v>
      </c>
      <c r="F589" t="s" s="220">
        <v>129</v>
      </c>
      <c r="G589" t="s" s="221">
        <v>129</v>
      </c>
      <c r="H589" s="493">
        <v>120.78</v>
      </c>
      <c r="I589" s="223">
        <v>1.225368438483193</v>
      </c>
      <c r="J589" s="224">
        <v>0.31</v>
      </c>
      <c r="K589" s="224">
        <v>0.37</v>
      </c>
      <c r="L589" s="223">
        <v>19.35483870967742</v>
      </c>
      <c r="M589" s="226">
        <v>42870</v>
      </c>
      <c r="N589" s="226">
        <v>42872</v>
      </c>
      <c r="O589" s="226">
        <v>42886</v>
      </c>
      <c r="P589" t="s" s="227">
        <v>256</v>
      </c>
      <c r="Q589" s="617"/>
      <c r="R589" s="225">
        <v>1.48</v>
      </c>
      <c r="S589" s="228">
        <v>37.46835443037975</v>
      </c>
      <c r="T589" s="229">
        <v>373.2452999492447</v>
      </c>
      <c r="U589" s="223">
        <v>30.57721518987342</v>
      </c>
      <c r="V589" s="230">
        <v>12</v>
      </c>
      <c r="W589" s="222">
        <v>3.95</v>
      </c>
      <c r="X589" s="222">
        <v>2.04</v>
      </c>
      <c r="Y589" s="231">
        <v>1.82</v>
      </c>
      <c r="Z589" s="232">
        <v>16.48</v>
      </c>
      <c r="AA589" s="233">
        <v>61.8</v>
      </c>
      <c r="AB589" s="234">
        <v>19.6</v>
      </c>
      <c r="AC589" s="235">
        <v>16.86</v>
      </c>
      <c r="AD589" s="236">
        <v>18.7</v>
      </c>
      <c r="AE589" s="236">
        <v>15</v>
      </c>
      <c r="AF589" s="237">
        <v>9</v>
      </c>
      <c r="AG589" s="238">
        <v>4957</v>
      </c>
      <c r="AH589" s="239">
        <v>0.4</v>
      </c>
      <c r="AI589" s="240">
        <v>1.82</v>
      </c>
      <c r="AJ589" s="241">
        <v>0.8925595568408584</v>
      </c>
      <c r="AK589" s="242">
        <v>1.466618529957422</v>
      </c>
      <c r="AL589" s="243">
        <v>19</v>
      </c>
      <c r="AM589" s="243">
        <v>17.69048893465441</v>
      </c>
      <c r="AN589" s="243">
        <v>16.69086371292405</v>
      </c>
      <c r="AO589" s="244">
        <v>11.38050786349236</v>
      </c>
      <c r="AP589" s="241">
        <v>1.19</v>
      </c>
      <c r="AQ589" s="241">
        <v>1</v>
      </c>
      <c r="AR589" s="241">
        <v>0.85</v>
      </c>
      <c r="AS589" s="241">
        <v>0.73</v>
      </c>
      <c r="AT589" s="245"/>
      <c r="AU589" s="241">
        <v>0.62</v>
      </c>
      <c r="AV589" s="241">
        <v>0.55</v>
      </c>
      <c r="AW589" s="245"/>
      <c r="AX589" s="583">
        <v>0.52</v>
      </c>
      <c r="AY589" s="247">
        <v>0.52</v>
      </c>
      <c r="AZ589" s="248">
        <v>0.51</v>
      </c>
      <c r="BA589" s="248">
        <v>0.465</v>
      </c>
      <c r="BB589" s="248">
        <v>0.405</v>
      </c>
      <c r="BC589" s="248">
        <v>0.34</v>
      </c>
      <c r="BD589" s="248">
        <v>0.20333</v>
      </c>
      <c r="BE589" s="317">
        <v>0</v>
      </c>
      <c r="BF589" s="317">
        <v>0</v>
      </c>
      <c r="BG589" s="317">
        <v>0</v>
      </c>
      <c r="BH589" s="317">
        <v>0</v>
      </c>
      <c r="BI589" s="401">
        <v>0</v>
      </c>
      <c r="BJ589" s="246">
        <v>7.903329999999999</v>
      </c>
      <c r="BK589" s="250">
        <v>19</v>
      </c>
      <c r="BL589" s="250">
        <v>17.64705882352942</v>
      </c>
      <c r="BM589" s="250">
        <v>16.43835616438356</v>
      </c>
      <c r="BN589" s="250">
        <v>17.74193548387098</v>
      </c>
      <c r="BO589" s="250">
        <v>12.72727272727272</v>
      </c>
      <c r="BP589" s="250">
        <v>5.769230769230771</v>
      </c>
      <c r="BQ589" s="251">
        <v>0</v>
      </c>
      <c r="BR589" s="252">
        <v>1.960784313725483</v>
      </c>
      <c r="BS589" s="252">
        <v>9.677419354838701</v>
      </c>
      <c r="BT589" s="252">
        <v>14.81481481481481</v>
      </c>
      <c r="BU589" s="252">
        <v>19.11764705882353</v>
      </c>
      <c r="BV589" s="252">
        <v>67.21585599763931</v>
      </c>
      <c r="BW589" s="252">
        <v>0</v>
      </c>
      <c r="BX589" s="252">
        <v>0</v>
      </c>
      <c r="BY589" s="252">
        <v>0</v>
      </c>
      <c r="BZ589" s="252">
        <v>0</v>
      </c>
      <c r="CA589" s="253">
        <v>0</v>
      </c>
      <c r="CB589" s="250">
        <v>11.88884561812525</v>
      </c>
      <c r="CC589" s="250">
        <v>15.81186178117809</v>
      </c>
      <c r="CD589" t="s" s="116">
        <v>302</v>
      </c>
      <c r="CE589" s="254">
        <v>-12.66098303846617</v>
      </c>
      <c r="CF589" s="254">
        <v>17.91623215140725</v>
      </c>
      <c r="CG589" s="250">
        <v>71.81544303797469</v>
      </c>
      <c r="CH589" s="255">
        <v>1.309</v>
      </c>
      <c r="CI589" s="256">
        <v>1.4399</v>
      </c>
      <c r="CJ589" s="257">
        <v>1.58389</v>
      </c>
      <c r="CK589" s="257">
        <v>1.742279</v>
      </c>
      <c r="CL589" s="258">
        <v>1.9165069</v>
      </c>
      <c r="CM589" s="256">
        <v>7.991575900000001</v>
      </c>
      <c r="CN589" s="253">
        <v>6.616638433515483</v>
      </c>
      <c r="CO589" s="259">
        <v>0.95</v>
      </c>
      <c r="CP589" s="260">
        <v>33.4</v>
      </c>
      <c r="CQ589" s="261">
        <v>-2.8</v>
      </c>
      <c r="CR589" s="260">
        <v>11.2</v>
      </c>
      <c r="CS589" s="261">
        <v>6</v>
      </c>
    </row>
    <row r="590" ht="11.25" customHeight="1">
      <c r="A590" t="s" s="116">
        <v>1853</v>
      </c>
      <c r="B590" t="s" s="116">
        <v>1854</v>
      </c>
      <c r="C590" t="s" s="227">
        <v>1855</v>
      </c>
      <c r="D590" s="443">
        <v>6</v>
      </c>
      <c r="E590" s="85">
        <v>587</v>
      </c>
      <c r="F590" t="s" s="220">
        <v>129</v>
      </c>
      <c r="G590" t="s" s="221">
        <v>129</v>
      </c>
      <c r="H590" s="493">
        <v>69.97</v>
      </c>
      <c r="I590" s="223">
        <v>4.001715020723167</v>
      </c>
      <c r="J590" s="224">
        <v>0.65</v>
      </c>
      <c r="K590" s="224">
        <v>0.7</v>
      </c>
      <c r="L590" s="223">
        <v>7.692307692307687</v>
      </c>
      <c r="M590" s="327">
        <v>42234</v>
      </c>
      <c r="N590" s="327">
        <v>42236</v>
      </c>
      <c r="O590" s="327">
        <v>42250</v>
      </c>
      <c r="P590" t="s" s="227">
        <v>386</v>
      </c>
      <c r="Q590" t="s" s="353">
        <v>1530</v>
      </c>
      <c r="R590" s="225">
        <v>2.8</v>
      </c>
      <c r="S590" s="228">
        <v>123.3480176211454</v>
      </c>
      <c r="T590" s="229">
        <v>171.4831546882623</v>
      </c>
      <c r="U590" s="223">
        <v>30.82378854625551</v>
      </c>
      <c r="V590" s="230">
        <v>12</v>
      </c>
      <c r="W590" s="222">
        <v>2.27</v>
      </c>
      <c r="X590" t="s" s="399">
        <v>143</v>
      </c>
      <c r="Y590" s="231">
        <v>3.4</v>
      </c>
      <c r="Z590" s="232">
        <v>5.38</v>
      </c>
      <c r="AA590" s="233">
        <v>17</v>
      </c>
      <c r="AB590" s="234">
        <v>-46.4</v>
      </c>
      <c r="AC590" t="s" s="422">
        <v>143</v>
      </c>
      <c r="AD590" s="236">
        <v>-7.6</v>
      </c>
      <c r="AE590" t="s" s="416">
        <v>143</v>
      </c>
      <c r="AF590" s="237">
        <v>1</v>
      </c>
      <c r="AG590" s="238">
        <v>306</v>
      </c>
      <c r="AH590" t="s" s="416">
        <v>143</v>
      </c>
      <c r="AI590" s="240">
        <v>2.41</v>
      </c>
      <c r="AJ590" t="s" s="265">
        <v>143</v>
      </c>
      <c r="AK590" s="242">
        <v>1.810272691046505</v>
      </c>
      <c r="AL590" s="243">
        <v>3.703703703703698</v>
      </c>
      <c r="AM590" s="243">
        <v>11.86889420813968</v>
      </c>
      <c r="AN590" s="243">
        <v>18.46644525422441</v>
      </c>
      <c r="AO590" s="244">
        <v>10.2009190911172</v>
      </c>
      <c r="AP590" s="321">
        <v>2.8</v>
      </c>
      <c r="AQ590" s="241">
        <v>2.7</v>
      </c>
      <c r="AR590" s="241">
        <v>2.5</v>
      </c>
      <c r="AS590" s="241">
        <v>2</v>
      </c>
      <c r="AT590" s="245"/>
      <c r="AU590" s="241">
        <v>1.7</v>
      </c>
      <c r="AV590" s="241">
        <v>1.2</v>
      </c>
      <c r="AW590" s="245"/>
      <c r="AX590" s="583">
        <v>0.7</v>
      </c>
      <c r="AY590" s="394">
        <v>0.7</v>
      </c>
      <c r="AZ590" s="248">
        <v>1.6</v>
      </c>
      <c r="BA590" s="248">
        <v>1.36</v>
      </c>
      <c r="BB590" s="248">
        <v>1.06</v>
      </c>
      <c r="BC590" s="248">
        <v>0.8</v>
      </c>
      <c r="BD590" s="248">
        <v>0.44</v>
      </c>
      <c r="BE590" s="248">
        <v>0.24</v>
      </c>
      <c r="BF590" s="248">
        <v>0.1</v>
      </c>
      <c r="BG590" s="317">
        <v>0</v>
      </c>
      <c r="BH590" s="317">
        <v>0.3</v>
      </c>
      <c r="BI590" s="401">
        <v>0.48</v>
      </c>
      <c r="BJ590" s="246">
        <v>20.68</v>
      </c>
      <c r="BK590" s="250">
        <v>3.703703703703698</v>
      </c>
      <c r="BL590" s="250">
        <v>8.000000000000007</v>
      </c>
      <c r="BM590" s="250">
        <v>25</v>
      </c>
      <c r="BN590" s="250">
        <v>17.64705882352942</v>
      </c>
      <c r="BO590" s="250">
        <v>41.66666666666667</v>
      </c>
      <c r="BP590" s="250">
        <v>71.42857142857144</v>
      </c>
      <c r="BQ590" s="251">
        <v>0</v>
      </c>
      <c r="BR590" s="252">
        <v>0</v>
      </c>
      <c r="BS590" s="252">
        <v>17.64705882352942</v>
      </c>
      <c r="BT590" s="252">
        <v>28.30188679245282</v>
      </c>
      <c r="BU590" s="252">
        <v>32.5</v>
      </c>
      <c r="BV590" s="252">
        <v>81.81818181818184</v>
      </c>
      <c r="BW590" s="252">
        <v>83.33333333333334</v>
      </c>
      <c r="BX590" s="252">
        <v>140</v>
      </c>
      <c r="BY590" s="252">
        <v>0</v>
      </c>
      <c r="BZ590" s="252">
        <v>0</v>
      </c>
      <c r="CA590" s="253">
        <v>0</v>
      </c>
      <c r="CB590" s="250">
        <v>32.41449772882169</v>
      </c>
      <c r="CC590" s="250">
        <v>38.65208202602732</v>
      </c>
      <c r="CD590" t="s" s="116">
        <v>152</v>
      </c>
      <c r="CE590" s="254">
        <v>-8.355628271307932</v>
      </c>
      <c r="CF590" s="254">
        <v>22.46816027494758</v>
      </c>
      <c r="CG590" s="250">
        <v>39.04562684338014</v>
      </c>
      <c r="CH590" s="255">
        <v>2.828</v>
      </c>
      <c r="CI590" s="256">
        <v>2.91284</v>
      </c>
      <c r="CJ590" s="257">
        <v>3.0002252</v>
      </c>
      <c r="CK590" s="257">
        <v>3.090231956</v>
      </c>
      <c r="CL590" s="258">
        <v>3.182938914680</v>
      </c>
      <c r="CM590" s="256">
        <v>15.014236070680</v>
      </c>
      <c r="CN590" s="253">
        <v>21.45810500311562</v>
      </c>
      <c r="CO590" s="259">
        <v>0.29</v>
      </c>
      <c r="CP590" s="260">
        <v>8.9</v>
      </c>
      <c r="CQ590" s="261">
        <v>-12</v>
      </c>
      <c r="CR590" s="260">
        <v>-1.1</v>
      </c>
      <c r="CS590" s="261">
        <v>-0.8</v>
      </c>
    </row>
    <row r="591" ht="11.25" customHeight="1">
      <c r="A591" t="s" s="227">
        <v>890</v>
      </c>
      <c r="B591" t="s" s="116">
        <v>891</v>
      </c>
      <c r="C591" t="s" s="116">
        <v>194</v>
      </c>
      <c r="D591" s="218">
        <v>12</v>
      </c>
      <c r="E591" s="219">
        <v>301</v>
      </c>
      <c r="F591" t="s" s="220">
        <v>129</v>
      </c>
      <c r="G591" t="s" s="221">
        <v>129</v>
      </c>
      <c r="H591" s="493">
        <v>47.74</v>
      </c>
      <c r="I591" s="223">
        <v>2.84876413908672</v>
      </c>
      <c r="J591" s="224">
        <v>0.32</v>
      </c>
      <c r="K591" s="224">
        <v>0.34</v>
      </c>
      <c r="L591" s="223">
        <v>6.25</v>
      </c>
      <c r="M591" s="226">
        <v>42908</v>
      </c>
      <c r="N591" s="226">
        <v>42912</v>
      </c>
      <c r="O591" s="226">
        <v>42933</v>
      </c>
      <c r="P591" t="s" s="227">
        <v>268</v>
      </c>
      <c r="Q591" s="85"/>
      <c r="R591" s="225">
        <v>1.36</v>
      </c>
      <c r="S591" s="228">
        <v>60.71428571428571</v>
      </c>
      <c r="T591" s="229">
        <v>29.48294611003153</v>
      </c>
      <c r="U591" s="223">
        <v>21.3125</v>
      </c>
      <c r="V591" s="230">
        <v>12</v>
      </c>
      <c r="W591" s="222">
        <v>2.24</v>
      </c>
      <c r="X591" s="222">
        <v>5.32</v>
      </c>
      <c r="Y591" s="231">
        <v>2.14</v>
      </c>
      <c r="Z591" s="232">
        <v>1.77</v>
      </c>
      <c r="AA591" s="233">
        <v>8.699999999999999</v>
      </c>
      <c r="AB591" s="234">
        <v>6.3</v>
      </c>
      <c r="AC591" s="235">
        <v>4.59</v>
      </c>
      <c r="AD591" s="236">
        <v>2.1</v>
      </c>
      <c r="AE591" s="236">
        <v>4</v>
      </c>
      <c r="AF591" s="237">
        <v>12</v>
      </c>
      <c r="AG591" s="238">
        <v>4252</v>
      </c>
      <c r="AH591" s="239">
        <v>0.2</v>
      </c>
      <c r="AI591" s="240">
        <v>0.99</v>
      </c>
      <c r="AJ591" s="241">
        <v>1.610651615031367</v>
      </c>
      <c r="AK591" s="242">
        <v>0.317066070867573</v>
      </c>
      <c r="AL591" s="243">
        <v>6.896551724137945</v>
      </c>
      <c r="AM591" s="243">
        <v>4.39148182933522</v>
      </c>
      <c r="AN591" s="243">
        <v>3.382368391565871</v>
      </c>
      <c r="AO591" s="244">
        <v>10.66770841266886</v>
      </c>
      <c r="AP591" s="241">
        <v>1.24</v>
      </c>
      <c r="AQ591" s="241">
        <v>1.16</v>
      </c>
      <c r="AR591" s="241">
        <v>1.11</v>
      </c>
      <c r="AS591" s="241">
        <v>1.09</v>
      </c>
      <c r="AT591" s="245"/>
      <c r="AU591" s="241">
        <v>1.07</v>
      </c>
      <c r="AV591" s="241">
        <v>1.05</v>
      </c>
      <c r="AW591" s="245"/>
      <c r="AX591" s="246">
        <v>1.03</v>
      </c>
      <c r="AY591" s="247">
        <v>1</v>
      </c>
      <c r="AZ591" s="248">
        <v>0.96</v>
      </c>
      <c r="BA591" s="248">
        <v>0.92</v>
      </c>
      <c r="BB591" s="248">
        <v>0.45</v>
      </c>
      <c r="BC591" s="317">
        <v>0</v>
      </c>
      <c r="BD591" s="317">
        <v>0</v>
      </c>
      <c r="BE591" s="317">
        <v>0</v>
      </c>
      <c r="BF591" s="317">
        <v>0</v>
      </c>
      <c r="BG591" s="317">
        <v>0</v>
      </c>
      <c r="BH591" s="317">
        <v>0</v>
      </c>
      <c r="BI591" s="401">
        <v>0</v>
      </c>
      <c r="BJ591" s="246">
        <v>11.08</v>
      </c>
      <c r="BK591" s="250">
        <v>6.896551724137945</v>
      </c>
      <c r="BL591" s="250">
        <v>4.504504504504481</v>
      </c>
      <c r="BM591" s="250">
        <v>1.834862385321112</v>
      </c>
      <c r="BN591" s="250">
        <v>1.869158878504673</v>
      </c>
      <c r="BO591" s="250">
        <v>1.904761904761898</v>
      </c>
      <c r="BP591" s="250">
        <v>1.941747572815533</v>
      </c>
      <c r="BQ591" s="251">
        <v>3</v>
      </c>
      <c r="BR591" s="252">
        <v>4.166666666666674</v>
      </c>
      <c r="BS591" s="252">
        <v>4.347826086956519</v>
      </c>
      <c r="BT591" s="252">
        <v>104.4444444444444</v>
      </c>
      <c r="BU591" s="252">
        <v>0</v>
      </c>
      <c r="BV591" s="252">
        <v>0</v>
      </c>
      <c r="BW591" s="252">
        <v>0</v>
      </c>
      <c r="BX591" s="252">
        <v>0</v>
      </c>
      <c r="BY591" s="252">
        <v>0</v>
      </c>
      <c r="BZ591" s="252">
        <v>0</v>
      </c>
      <c r="CA591" s="253">
        <v>0</v>
      </c>
      <c r="CB591" s="250">
        <v>7.935913186359605</v>
      </c>
      <c r="CC591" s="250">
        <v>24.21154371409139</v>
      </c>
      <c r="CD591" t="s" s="116">
        <v>161</v>
      </c>
      <c r="CE591" s="254">
        <v>-15.08136746934741</v>
      </c>
      <c r="CF591" s="254">
        <v>6.231132530652591</v>
      </c>
      <c r="CG591" s="250">
        <v>55.15047899427076</v>
      </c>
      <c r="CH591" s="255">
        <v>1.31812</v>
      </c>
      <c r="CI591" s="256">
        <v>1.378621708</v>
      </c>
      <c r="CJ591" s="257">
        <v>1.433766576320</v>
      </c>
      <c r="CK591" s="257">
        <v>1.4911172393728</v>
      </c>
      <c r="CL591" s="258">
        <v>1.550761928947712</v>
      </c>
      <c r="CM591" s="256">
        <v>7.172387452640512</v>
      </c>
      <c r="CN591" s="253">
        <v>15.02385306376312</v>
      </c>
      <c r="CO591" s="259">
        <v>0.31</v>
      </c>
      <c r="CP591" s="260">
        <v>17.3</v>
      </c>
      <c r="CQ591" s="261">
        <v>-1</v>
      </c>
      <c r="CR591" s="260">
        <v>2.6</v>
      </c>
      <c r="CS591" s="261">
        <v>4.8</v>
      </c>
    </row>
    <row r="592" ht="11.25" customHeight="1">
      <c r="A592" t="s" s="146">
        <v>1856</v>
      </c>
      <c r="B592" t="s" s="146">
        <v>1857</v>
      </c>
      <c r="C592" t="s" s="273">
        <v>525</v>
      </c>
      <c r="D592" s="267">
        <v>5</v>
      </c>
      <c r="E592" s="85">
        <v>751</v>
      </c>
      <c r="F592" t="s" s="151">
        <v>129</v>
      </c>
      <c r="G592" t="s" s="152">
        <v>129</v>
      </c>
      <c r="H592" s="496">
        <v>80.34999999999999</v>
      </c>
      <c r="I592" s="269">
        <v>0.6969508400746734</v>
      </c>
      <c r="J592" s="270">
        <v>0.13</v>
      </c>
      <c r="K592" s="270">
        <v>0.14</v>
      </c>
      <c r="L592" s="269">
        <v>7.692307692307709</v>
      </c>
      <c r="M592" s="272">
        <v>42790</v>
      </c>
      <c r="N592" s="272">
        <v>42794</v>
      </c>
      <c r="O592" s="272">
        <v>42825</v>
      </c>
      <c r="P592" t="s" s="273">
        <v>434</v>
      </c>
      <c r="Q592" s="758"/>
      <c r="R592" s="271">
        <v>0.5600000000000001</v>
      </c>
      <c r="S592" s="275">
        <v>30.27027027027027</v>
      </c>
      <c r="T592" s="276">
        <v>190.1075703982962</v>
      </c>
      <c r="U592" s="269">
        <v>43.43243243243243</v>
      </c>
      <c r="V592" s="277">
        <v>12</v>
      </c>
      <c r="W592" s="268">
        <v>1.85</v>
      </c>
      <c r="X592" s="268">
        <v>2.87</v>
      </c>
      <c r="Y592" s="278">
        <v>5.73</v>
      </c>
      <c r="Z592" s="279">
        <v>4.36</v>
      </c>
      <c r="AA592" s="280">
        <v>10.4</v>
      </c>
      <c r="AB592" s="281">
        <v>22.7</v>
      </c>
      <c r="AC592" s="282">
        <v>17.38</v>
      </c>
      <c r="AD592" s="283">
        <v>7.2</v>
      </c>
      <c r="AE592" s="283">
        <v>15.08</v>
      </c>
      <c r="AF592" s="284">
        <v>3</v>
      </c>
      <c r="AG592" s="285">
        <v>2388</v>
      </c>
      <c r="AH592" s="286">
        <v>3.4</v>
      </c>
      <c r="AI592" s="287">
        <v>0</v>
      </c>
      <c r="AJ592" s="288">
        <v>2.924767709827704</v>
      </c>
      <c r="AK592" t="s" s="368">
        <v>143</v>
      </c>
      <c r="AL592" s="290">
        <v>8.333333333333348</v>
      </c>
      <c r="AM592" s="290">
        <v>17.56673438603789</v>
      </c>
      <c r="AN592" s="290">
        <v>21.05832751075947</v>
      </c>
      <c r="AO592" t="s" s="368">
        <v>143</v>
      </c>
      <c r="AP592" s="288">
        <v>0.52</v>
      </c>
      <c r="AQ592" s="288">
        <v>0.48</v>
      </c>
      <c r="AR592" s="288">
        <v>0.44</v>
      </c>
      <c r="AS592" s="288">
        <v>0.32</v>
      </c>
      <c r="AT592" s="292"/>
      <c r="AU592" s="510">
        <v>0.2</v>
      </c>
      <c r="AV592" s="510">
        <v>0.2</v>
      </c>
      <c r="AW592" s="292"/>
      <c r="AX592" s="293">
        <v>0.2</v>
      </c>
      <c r="AY592" s="294">
        <v>0.1</v>
      </c>
      <c r="AZ592" s="295">
        <v>0.025</v>
      </c>
      <c r="BA592" s="426">
        <v>0</v>
      </c>
      <c r="BB592" s="426">
        <v>0</v>
      </c>
      <c r="BC592" s="426">
        <v>0</v>
      </c>
      <c r="BD592" s="426">
        <v>0</v>
      </c>
      <c r="BE592" s="426">
        <v>0</v>
      </c>
      <c r="BF592" s="426">
        <v>0</v>
      </c>
      <c r="BG592" s="426">
        <v>0</v>
      </c>
      <c r="BH592" s="426">
        <v>0</v>
      </c>
      <c r="BI592" s="494">
        <v>0</v>
      </c>
      <c r="BJ592" s="293">
        <v>2.485</v>
      </c>
      <c r="BK592" s="297">
        <v>8.333333333333348</v>
      </c>
      <c r="BL592" s="297">
        <v>9.090909090909083</v>
      </c>
      <c r="BM592" s="297">
        <v>37.5</v>
      </c>
      <c r="BN592" s="297">
        <v>60</v>
      </c>
      <c r="BO592" s="297">
        <v>0</v>
      </c>
      <c r="BP592" s="297">
        <v>0</v>
      </c>
      <c r="BQ592" s="298">
        <v>100</v>
      </c>
      <c r="BR592" s="299">
        <v>300</v>
      </c>
      <c r="BS592" s="299">
        <v>0</v>
      </c>
      <c r="BT592" s="299">
        <v>0</v>
      </c>
      <c r="BU592" s="299">
        <v>0</v>
      </c>
      <c r="BV592" s="299">
        <v>0</v>
      </c>
      <c r="BW592" s="299">
        <v>0</v>
      </c>
      <c r="BX592" s="299">
        <v>0</v>
      </c>
      <c r="BY592" s="299">
        <v>0</v>
      </c>
      <c r="BZ592" s="299">
        <v>0</v>
      </c>
      <c r="CA592" s="300">
        <v>0</v>
      </c>
      <c r="CB592" s="297">
        <v>30.28966131907308</v>
      </c>
      <c r="CC592" s="297">
        <v>72.58320100754682</v>
      </c>
      <c r="CD592" t="s" s="146">
        <v>178</v>
      </c>
      <c r="CE592" s="301">
        <v>-21.67715408159829</v>
      </c>
      <c r="CF592" s="301">
        <v>21.75527835083414</v>
      </c>
      <c r="CG592" s="297">
        <v>57.70255024255025</v>
      </c>
      <c r="CH592" s="302">
        <v>0.5720000000000001</v>
      </c>
      <c r="CI592" s="303">
        <v>0.6292000000000001</v>
      </c>
      <c r="CJ592" s="304">
        <v>0.6921200000000002</v>
      </c>
      <c r="CK592" s="304">
        <v>0.7613320000000002</v>
      </c>
      <c r="CL592" s="305">
        <v>0.8374652000000004</v>
      </c>
      <c r="CM592" s="303">
        <v>3.492117200000001</v>
      </c>
      <c r="CN592" s="300">
        <v>4.346132171748601</v>
      </c>
      <c r="CO592" s="306">
        <v>1.27</v>
      </c>
      <c r="CP592" s="307">
        <v>30.8</v>
      </c>
      <c r="CQ592" s="308">
        <v>-7.2</v>
      </c>
      <c r="CR592" s="307">
        <v>10.2</v>
      </c>
      <c r="CS592" s="308">
        <v>16.1</v>
      </c>
    </row>
    <row r="593" ht="11.25" customHeight="1">
      <c r="A593" t="s" s="110">
        <v>394</v>
      </c>
      <c r="B593" t="s" s="110">
        <v>395</v>
      </c>
      <c r="C593" t="s" s="110">
        <v>135</v>
      </c>
      <c r="D593" s="174">
        <v>46</v>
      </c>
      <c r="E593" s="219">
        <v>39</v>
      </c>
      <c r="F593" t="s" s="118">
        <v>55</v>
      </c>
      <c r="G593" t="s" s="113">
        <v>141</v>
      </c>
      <c r="H593" s="176">
        <v>116.24</v>
      </c>
      <c r="I593" s="177">
        <v>1.548520302821748</v>
      </c>
      <c r="J593" s="311">
        <v>0.4</v>
      </c>
      <c r="K593" s="311">
        <v>0.45</v>
      </c>
      <c r="L593" s="180">
        <v>12.5</v>
      </c>
      <c r="M593" s="179">
        <v>42955</v>
      </c>
      <c r="N593" s="179">
        <v>42957</v>
      </c>
      <c r="O593" s="179">
        <v>42990</v>
      </c>
      <c r="P593" t="s" s="173">
        <v>136</v>
      </c>
      <c r="Q593" s="397"/>
      <c r="R593" s="180">
        <v>1.8</v>
      </c>
      <c r="S593" s="181">
        <v>35.85657370517929</v>
      </c>
      <c r="T593" s="182">
        <v>127.9714030356358</v>
      </c>
      <c r="U593" s="177">
        <v>23.15537848605578</v>
      </c>
      <c r="V593" s="183">
        <v>12</v>
      </c>
      <c r="W593" s="176">
        <v>5.02</v>
      </c>
      <c r="X593" s="176">
        <v>2.41</v>
      </c>
      <c r="Y593" s="184">
        <v>2.04</v>
      </c>
      <c r="Z593" s="185">
        <v>5.05</v>
      </c>
      <c r="AA593" s="186">
        <v>33.2</v>
      </c>
      <c r="AB593" s="187">
        <v>-56.9</v>
      </c>
      <c r="AC593" s="188">
        <v>12.52</v>
      </c>
      <c r="AD593" s="189">
        <v>-4.5</v>
      </c>
      <c r="AE593" s="189">
        <v>9.619999999999999</v>
      </c>
      <c r="AF593" s="190">
        <v>21</v>
      </c>
      <c r="AG593" s="191">
        <v>29766</v>
      </c>
      <c r="AH593" s="192">
        <v>0.4</v>
      </c>
      <c r="AI593" s="193">
        <v>0.8</v>
      </c>
      <c r="AJ593" t="s" s="338">
        <v>143</v>
      </c>
      <c r="AK593" s="195">
        <v>1.324508410245726</v>
      </c>
      <c r="AL593" s="196">
        <v>10.24734982332156</v>
      </c>
      <c r="AM593" s="196">
        <v>8.837797023488726</v>
      </c>
      <c r="AN593" s="196">
        <v>6.661879208225518</v>
      </c>
      <c r="AO593" s="197">
        <v>5.029699439197666</v>
      </c>
      <c r="AP593" s="194">
        <v>1.56</v>
      </c>
      <c r="AQ593" s="194">
        <v>1.415</v>
      </c>
      <c r="AR593" s="194">
        <v>1.31</v>
      </c>
      <c r="AS593" s="194">
        <v>1.21</v>
      </c>
      <c r="AT593" s="199"/>
      <c r="AU593" s="194">
        <v>1.17</v>
      </c>
      <c r="AV593" s="194">
        <v>1.13</v>
      </c>
      <c r="AW593" s="199"/>
      <c r="AX593" s="200">
        <v>1.09</v>
      </c>
      <c r="AY593" s="201">
        <v>1.065</v>
      </c>
      <c r="AZ593" s="202">
        <v>1.045</v>
      </c>
      <c r="BA593" s="202">
        <v>1.02</v>
      </c>
      <c r="BB593" s="202">
        <v>0.955</v>
      </c>
      <c r="BC593" s="202">
        <v>0.93</v>
      </c>
      <c r="BD593" s="202">
        <v>0.895</v>
      </c>
      <c r="BE593" s="202">
        <v>0.865</v>
      </c>
      <c r="BF593" s="202">
        <v>0.845</v>
      </c>
      <c r="BG593" s="202">
        <v>0.84</v>
      </c>
      <c r="BH593" s="202">
        <v>0.8</v>
      </c>
      <c r="BI593" s="314">
        <v>0.76</v>
      </c>
      <c r="BJ593" s="200">
        <v>18.905</v>
      </c>
      <c r="BK593" s="205">
        <v>10.24734982332156</v>
      </c>
      <c r="BL593" s="205">
        <v>8.015267175572527</v>
      </c>
      <c r="BM593" s="205">
        <v>8.264462809917372</v>
      </c>
      <c r="BN593" s="205">
        <v>3.418803418803429</v>
      </c>
      <c r="BO593" s="205">
        <v>3.539823008849563</v>
      </c>
      <c r="BP593" s="205">
        <v>3.66972477064218</v>
      </c>
      <c r="BQ593" s="206">
        <v>2.347417840375599</v>
      </c>
      <c r="BR593" s="207">
        <v>1.913875598086134</v>
      </c>
      <c r="BS593" s="207">
        <v>2.450980392156854</v>
      </c>
      <c r="BT593" s="207">
        <v>6.806282722513091</v>
      </c>
      <c r="BU593" s="207">
        <v>2.68817204301075</v>
      </c>
      <c r="BV593" s="207">
        <v>3.910614525139677</v>
      </c>
      <c r="BW593" s="207">
        <v>3.468208092485559</v>
      </c>
      <c r="BX593" s="207">
        <v>2.366863905325456</v>
      </c>
      <c r="BY593" s="207">
        <v>0.5952380952380931</v>
      </c>
      <c r="BZ593" s="207">
        <v>4.999999999999982</v>
      </c>
      <c r="CA593" s="208">
        <v>5.263157894736836</v>
      </c>
      <c r="CB593" s="205">
        <v>4.35095541859851</v>
      </c>
      <c r="CC593" s="205">
        <v>2.52198054387561</v>
      </c>
      <c r="CD593" t="s" s="110">
        <v>152</v>
      </c>
      <c r="CE593" s="209">
        <v>-14.94497897500851</v>
      </c>
      <c r="CF593" s="209">
        <v>8.210399511047267</v>
      </c>
      <c r="CG593" s="205">
        <v>73.2089703256317</v>
      </c>
      <c r="CH593" s="315">
        <v>1.5756</v>
      </c>
      <c r="CI593" s="211">
        <v>1.73316</v>
      </c>
      <c r="CJ593" s="212">
        <v>1.899889992</v>
      </c>
      <c r="CK593" s="212">
        <v>2.0826594092304</v>
      </c>
      <c r="CL593" s="210">
        <v>2.283011244398365</v>
      </c>
      <c r="CM593" s="211">
        <v>9.574320645628767</v>
      </c>
      <c r="CN593" s="208">
        <v>8.236683280823096</v>
      </c>
      <c r="CO593" s="213">
        <v>1.59</v>
      </c>
      <c r="CP593" s="214">
        <v>27.9</v>
      </c>
      <c r="CQ593" s="215">
        <v>-3</v>
      </c>
      <c r="CR593" s="216">
        <v>6.2</v>
      </c>
      <c r="CS593" s="217">
        <v>9</v>
      </c>
    </row>
    <row r="594" ht="11.25" customHeight="1">
      <c r="A594" t="s" s="227">
        <v>892</v>
      </c>
      <c r="B594" t="s" s="116">
        <v>893</v>
      </c>
      <c r="C594" t="s" s="116">
        <v>194</v>
      </c>
      <c r="D594" s="218">
        <v>16</v>
      </c>
      <c r="E594" s="219">
        <v>189</v>
      </c>
      <c r="F594" t="s" s="220">
        <v>55</v>
      </c>
      <c r="G594" t="s" s="221">
        <v>55</v>
      </c>
      <c r="H594" s="493">
        <v>37.56</v>
      </c>
      <c r="I594" s="223">
        <v>4.206602768903088</v>
      </c>
      <c r="J594" s="224">
        <v>0.38</v>
      </c>
      <c r="K594" s="224">
        <v>0.395</v>
      </c>
      <c r="L594" s="223">
        <v>3.947368421052633</v>
      </c>
      <c r="M594" s="226">
        <v>42802</v>
      </c>
      <c r="N594" s="226">
        <v>42804</v>
      </c>
      <c r="O594" s="226">
        <v>42828</v>
      </c>
      <c r="P594" t="s" s="227">
        <v>201</v>
      </c>
      <c r="Q594" s="319"/>
      <c r="R594" s="225">
        <v>1.58</v>
      </c>
      <c r="S594" s="228">
        <v>66.10878661087865</v>
      </c>
      <c r="T594" s="229">
        <v>30.81442134276053</v>
      </c>
      <c r="U594" s="223">
        <v>15.71548117154812</v>
      </c>
      <c r="V594" s="230">
        <v>12</v>
      </c>
      <c r="W594" s="222">
        <v>2.39</v>
      </c>
      <c r="X594" t="s" s="404">
        <v>143</v>
      </c>
      <c r="Y594" s="573">
        <v>3.48</v>
      </c>
      <c r="Z594" s="232">
        <v>2.45</v>
      </c>
      <c r="AA594" s="233">
        <v>16.1</v>
      </c>
      <c r="AB594" s="234">
        <v>17.3</v>
      </c>
      <c r="AC594" s="235">
        <v>7.67</v>
      </c>
      <c r="AD594" s="236">
        <v>0.7</v>
      </c>
      <c r="AE594" s="236">
        <v>-0.12</v>
      </c>
      <c r="AF594" s="237">
        <v>19</v>
      </c>
      <c r="AG594" s="238">
        <v>25720</v>
      </c>
      <c r="AH594" s="239">
        <v>0.3</v>
      </c>
      <c r="AI594" s="240">
        <v>1.96</v>
      </c>
      <c r="AJ594" s="241">
        <v>4.350931841742448</v>
      </c>
      <c r="AK594" s="242">
        <v>0.7634683006306741</v>
      </c>
      <c r="AL594" s="243">
        <v>1.337792642140445</v>
      </c>
      <c r="AM594" s="243">
        <v>3.490248500455539</v>
      </c>
      <c r="AN594" s="243">
        <v>3.045652289219714</v>
      </c>
      <c r="AO594" s="244">
        <v>3.98923214847795</v>
      </c>
      <c r="AP594" s="241">
        <v>1.515</v>
      </c>
      <c r="AQ594" s="241">
        <v>1.495</v>
      </c>
      <c r="AR594" s="241">
        <v>1.383129</v>
      </c>
      <c r="AS594" s="241">
        <v>1.3668295</v>
      </c>
      <c r="AT594" s="245"/>
      <c r="AU594" s="241">
        <v>1.341216</v>
      </c>
      <c r="AV594" s="321">
        <v>1.30396</v>
      </c>
      <c r="AW594" s="245"/>
      <c r="AX594" s="246">
        <v>1.299303</v>
      </c>
      <c r="AY594" s="247">
        <v>1.285332</v>
      </c>
      <c r="AZ594" s="248">
        <v>1.248076</v>
      </c>
      <c r="BA594" s="248">
        <v>1.136308</v>
      </c>
      <c r="BB594" s="248">
        <v>1.02454</v>
      </c>
      <c r="BC594" s="248">
        <v>0.8941439999999999</v>
      </c>
      <c r="BD594" s="248">
        <v>0.763748</v>
      </c>
      <c r="BE594" s="248">
        <v>0.717178</v>
      </c>
      <c r="BF594" s="248">
        <v>0.670608</v>
      </c>
      <c r="BG594" s="317">
        <v>0.493642</v>
      </c>
      <c r="BH594" s="248">
        <v>0.493642</v>
      </c>
      <c r="BI594" s="249">
        <v>0.4657</v>
      </c>
      <c r="BJ594" s="246">
        <v>18.8973555</v>
      </c>
      <c r="BK594" s="250">
        <v>1.337792642140445</v>
      </c>
      <c r="BL594" s="250">
        <v>8.088254963926001</v>
      </c>
      <c r="BM594" s="250">
        <v>1.192504258943772</v>
      </c>
      <c r="BN594" s="250">
        <v>1.909722222222232</v>
      </c>
      <c r="BO594" s="250">
        <v>2.857142857142847</v>
      </c>
      <c r="BP594" s="250">
        <v>0.3584229390680926</v>
      </c>
      <c r="BQ594" s="251">
        <v>1.086956521739135</v>
      </c>
      <c r="BR594" s="252">
        <v>2.985074626865658</v>
      </c>
      <c r="BS594" s="252">
        <v>9.836065573770526</v>
      </c>
      <c r="BT594" s="252">
        <v>10.90909090909089</v>
      </c>
      <c r="BU594" s="252">
        <v>14.58333333333335</v>
      </c>
      <c r="BV594" s="252">
        <v>17.07317073170731</v>
      </c>
      <c r="BW594" s="252">
        <v>6.493506493506485</v>
      </c>
      <c r="BX594" s="252">
        <v>6.944444444444442</v>
      </c>
      <c r="BY594" s="252">
        <v>35.84905660377358</v>
      </c>
      <c r="BZ594" s="252">
        <v>0</v>
      </c>
      <c r="CA594" s="253">
        <v>6.000000000000005</v>
      </c>
      <c r="CB594" s="250">
        <v>7.50026700715734</v>
      </c>
      <c r="CC594" s="250">
        <v>8.628998534872292</v>
      </c>
      <c r="CD594" t="s" s="116">
        <v>161</v>
      </c>
      <c r="CE594" s="254">
        <v>-8.463226113425314</v>
      </c>
      <c r="CF594" s="254">
        <v>7.252255058122802</v>
      </c>
      <c r="CG594" s="250">
        <v>53.98785372600913</v>
      </c>
      <c r="CH594" s="255">
        <v>1.6665</v>
      </c>
      <c r="CI594" s="256">
        <v>1.79432055</v>
      </c>
      <c r="CJ594" s="257">
        <v>1.8122637555</v>
      </c>
      <c r="CK594" s="257">
        <v>1.830386393055</v>
      </c>
      <c r="CL594" s="258">
        <v>1.84869025698555</v>
      </c>
      <c r="CM594" s="256">
        <v>8.952160955540551</v>
      </c>
      <c r="CN594" s="253">
        <v>23.83429434382468</v>
      </c>
      <c r="CO594" s="259">
        <v>0.53</v>
      </c>
      <c r="CP594" s="260">
        <v>15.7</v>
      </c>
      <c r="CQ594" s="261">
        <v>-6.6</v>
      </c>
      <c r="CR594" s="260">
        <v>-2.4</v>
      </c>
      <c r="CS594" s="261">
        <v>-0.8</v>
      </c>
    </row>
    <row r="595" ht="11.25" customHeight="1">
      <c r="A595" t="s" s="116">
        <v>894</v>
      </c>
      <c r="B595" t="s" s="116">
        <v>895</v>
      </c>
      <c r="C595" t="s" s="116">
        <v>150</v>
      </c>
      <c r="D595" s="218">
        <v>24</v>
      </c>
      <c r="E595" s="219">
        <v>119</v>
      </c>
      <c r="F595" t="s" s="220">
        <v>55</v>
      </c>
      <c r="G595" t="s" s="221">
        <v>55</v>
      </c>
      <c r="H595" s="222">
        <v>146.12</v>
      </c>
      <c r="I595" s="223">
        <v>2.155762387079113</v>
      </c>
      <c r="J595" s="318">
        <v>0.75</v>
      </c>
      <c r="K595" s="318">
        <v>0.7875</v>
      </c>
      <c r="L595" s="223">
        <v>5</v>
      </c>
      <c r="M595" s="226">
        <v>42797</v>
      </c>
      <c r="N595" s="226">
        <v>42801</v>
      </c>
      <c r="O595" s="226">
        <v>42809</v>
      </c>
      <c r="P595" t="s" s="227">
        <v>182</v>
      </c>
      <c r="Q595" t="s" s="574">
        <v>896</v>
      </c>
      <c r="R595" s="225">
        <v>3.15</v>
      </c>
      <c r="S595" s="228">
        <v>56.04982206405694</v>
      </c>
      <c r="T595" s="229">
        <v>178.0407643973572</v>
      </c>
      <c r="U595" s="223">
        <v>26</v>
      </c>
      <c r="V595" s="230">
        <v>12</v>
      </c>
      <c r="W595" s="222">
        <v>5.62</v>
      </c>
      <c r="X595" s="222">
        <v>3.16</v>
      </c>
      <c r="Y595" s="231">
        <v>3.79</v>
      </c>
      <c r="Z595" s="232">
        <v>6.69</v>
      </c>
      <c r="AA595" s="233">
        <v>28.7</v>
      </c>
      <c r="AB595" s="234">
        <v>-2.6</v>
      </c>
      <c r="AC595" s="235">
        <v>9.77</v>
      </c>
      <c r="AD595" s="236">
        <v>-0.9</v>
      </c>
      <c r="AE595" s="236">
        <v>8.220000000000001</v>
      </c>
      <c r="AF595" s="237">
        <v>15</v>
      </c>
      <c r="AG595" s="238">
        <v>42205</v>
      </c>
      <c r="AH595" s="239">
        <v>0.2</v>
      </c>
      <c r="AI595" s="240">
        <v>1.48</v>
      </c>
      <c r="AJ595" t="s" s="265">
        <v>143</v>
      </c>
      <c r="AK595" s="242">
        <v>0.7274325034642559</v>
      </c>
      <c r="AL595" s="243">
        <v>4.895104895104896</v>
      </c>
      <c r="AM595" s="243">
        <v>7.721734501594191</v>
      </c>
      <c r="AN595" s="243">
        <v>8.447177119769854</v>
      </c>
      <c r="AO595" s="244">
        <v>11.61231740339044</v>
      </c>
      <c r="AP595" s="241">
        <v>3</v>
      </c>
      <c r="AQ595" s="241">
        <v>2.86</v>
      </c>
      <c r="AR595" s="241">
        <v>2.6</v>
      </c>
      <c r="AS595" s="241">
        <v>2.4</v>
      </c>
      <c r="AT595" s="245"/>
      <c r="AU595" s="241">
        <v>2.2</v>
      </c>
      <c r="AV595" s="241">
        <v>2</v>
      </c>
      <c r="AW595" s="245"/>
      <c r="AX595" s="246">
        <v>1.8</v>
      </c>
      <c r="AY595" s="247">
        <v>1.6</v>
      </c>
      <c r="AZ595" s="248">
        <v>1.5</v>
      </c>
      <c r="BA595" s="248">
        <v>1.2</v>
      </c>
      <c r="BB595" s="248">
        <v>1</v>
      </c>
      <c r="BC595" s="248">
        <v>0.72</v>
      </c>
      <c r="BD595" s="248">
        <v>0.6</v>
      </c>
      <c r="BE595" s="248">
        <v>0.4575</v>
      </c>
      <c r="BF595" s="248">
        <v>0.38</v>
      </c>
      <c r="BG595" s="248">
        <v>0.34</v>
      </c>
      <c r="BH595" s="248">
        <v>0.31</v>
      </c>
      <c r="BI595" s="249">
        <v>0.28</v>
      </c>
      <c r="BJ595" s="246">
        <v>25.2475</v>
      </c>
      <c r="BK595" s="250">
        <v>4.895104895104896</v>
      </c>
      <c r="BL595" s="250">
        <v>9.999999999999986</v>
      </c>
      <c r="BM595" s="250">
        <v>8.333333333333348</v>
      </c>
      <c r="BN595" s="250">
        <v>9.090909090909083</v>
      </c>
      <c r="BO595" s="250">
        <v>10</v>
      </c>
      <c r="BP595" s="250">
        <v>11.11111111111112</v>
      </c>
      <c r="BQ595" s="251">
        <v>12.5</v>
      </c>
      <c r="BR595" s="252">
        <v>6.666666666666665</v>
      </c>
      <c r="BS595" s="252">
        <v>25</v>
      </c>
      <c r="BT595" s="252">
        <v>20</v>
      </c>
      <c r="BU595" s="252">
        <v>38.88888888888889</v>
      </c>
      <c r="BV595" s="252">
        <v>20</v>
      </c>
      <c r="BW595" s="252">
        <v>31.14754098360655</v>
      </c>
      <c r="BX595" s="252">
        <v>20.39473684210527</v>
      </c>
      <c r="BY595" s="252">
        <v>11.76470588235294</v>
      </c>
      <c r="BZ595" s="252">
        <v>9.677419354838722</v>
      </c>
      <c r="CA595" s="253">
        <v>10.7142857142857</v>
      </c>
      <c r="CB595" s="250">
        <v>15.30498251548254</v>
      </c>
      <c r="CC595" s="250">
        <v>9.03716828336079</v>
      </c>
      <c r="CD595" t="s" s="116">
        <v>152</v>
      </c>
      <c r="CE595" s="254">
        <v>-15.39706049315103</v>
      </c>
      <c r="CF595" s="254">
        <v>10.60293950684897</v>
      </c>
      <c r="CG595" s="250">
        <v>65.58202605182878</v>
      </c>
      <c r="CH595" s="255">
        <v>3.03</v>
      </c>
      <c r="CI595" s="256">
        <v>3.326031</v>
      </c>
      <c r="CJ595" s="257">
        <v>3.5994307482</v>
      </c>
      <c r="CK595" s="257">
        <v>3.89530395570204</v>
      </c>
      <c r="CL595" s="258">
        <v>4.215497940860748</v>
      </c>
      <c r="CM595" s="256">
        <v>18.06626364476279</v>
      </c>
      <c r="CN595" s="253">
        <v>12.36399099696331</v>
      </c>
      <c r="CO595" s="259">
        <v>1</v>
      </c>
      <c r="CP595" s="260">
        <v>27.7</v>
      </c>
      <c r="CQ595" s="261">
        <v>-2.5</v>
      </c>
      <c r="CR595" s="260">
        <v>6</v>
      </c>
      <c r="CS595" s="261">
        <v>13.7</v>
      </c>
    </row>
    <row r="596" ht="11.25" customHeight="1">
      <c r="A596" t="s" s="227">
        <v>1858</v>
      </c>
      <c r="B596" t="s" s="116">
        <v>1859</v>
      </c>
      <c r="C596" t="s" s="227">
        <v>690</v>
      </c>
      <c r="D596" s="218">
        <v>8</v>
      </c>
      <c r="E596" s="85">
        <v>426</v>
      </c>
      <c r="F596" t="s" s="220">
        <v>129</v>
      </c>
      <c r="G596" t="s" s="221">
        <v>129</v>
      </c>
      <c r="H596" s="493">
        <v>19.85</v>
      </c>
      <c r="I596" s="223">
        <v>5.037783375314861</v>
      </c>
      <c r="J596" s="224">
        <v>0.235</v>
      </c>
      <c r="K596" s="224">
        <v>0.25</v>
      </c>
      <c r="L596" s="223">
        <v>6.382978723404253</v>
      </c>
      <c r="M596" s="226">
        <v>43083</v>
      </c>
      <c r="N596" s="226">
        <v>43084</v>
      </c>
      <c r="O596" s="226">
        <v>43116</v>
      </c>
      <c r="P596" t="s" s="227">
        <v>284</v>
      </c>
      <c r="Q596" t="s" s="582">
        <v>1502</v>
      </c>
      <c r="R596" s="225">
        <v>1</v>
      </c>
      <c r="S596" t="s" s="400">
        <v>143</v>
      </c>
      <c r="T596" t="s" s="361">
        <v>143</v>
      </c>
      <c r="U596" t="s" s="265">
        <v>143</v>
      </c>
      <c r="V596" s="230">
        <v>12</v>
      </c>
      <c r="W596" s="222">
        <v>-1.08</v>
      </c>
      <c r="X596" t="s" s="399">
        <v>143</v>
      </c>
      <c r="Y596" s="231">
        <v>2.59</v>
      </c>
      <c r="Z596" s="232">
        <v>0.55</v>
      </c>
      <c r="AA596" s="233">
        <v>-3</v>
      </c>
      <c r="AB596" s="396">
        <v>-121.3</v>
      </c>
      <c r="AC596" s="235">
        <v>-108.3</v>
      </c>
      <c r="AD596" s="236">
        <v>1</v>
      </c>
      <c r="AE596" s="236">
        <v>7</v>
      </c>
      <c r="AF596" s="237">
        <v>5</v>
      </c>
      <c r="AG596" s="238">
        <v>649</v>
      </c>
      <c r="AH596" s="239">
        <v>1.1</v>
      </c>
      <c r="AI596" s="240">
        <v>1.37</v>
      </c>
      <c r="AJ596" s="241">
        <v>10.1293314754956</v>
      </c>
      <c r="AK596" t="s" s="265">
        <v>143</v>
      </c>
      <c r="AL596" s="243">
        <v>14.08450704225352</v>
      </c>
      <c r="AM596" s="243">
        <v>10.82966428618459</v>
      </c>
      <c r="AN596" s="243">
        <v>10.1293314754956</v>
      </c>
      <c r="AO596" t="s" s="265">
        <v>143</v>
      </c>
      <c r="AP596" s="241">
        <v>0.8100000000000001</v>
      </c>
      <c r="AQ596" s="241">
        <v>0.71</v>
      </c>
      <c r="AR596" s="241">
        <v>0.64</v>
      </c>
      <c r="AS596" s="241">
        <v>0.595</v>
      </c>
      <c r="AT596" s="245"/>
      <c r="AU596" s="241">
        <v>0.525</v>
      </c>
      <c r="AV596" s="241">
        <v>0.5</v>
      </c>
      <c r="AW596" s="245"/>
      <c r="AX596" s="583">
        <v>0</v>
      </c>
      <c r="AY596" s="394">
        <v>0</v>
      </c>
      <c r="AZ596" s="317">
        <v>0</v>
      </c>
      <c r="BA596" s="317">
        <v>0</v>
      </c>
      <c r="BB596" s="317">
        <v>0</v>
      </c>
      <c r="BC596" s="317">
        <v>0</v>
      </c>
      <c r="BD596" s="317">
        <v>0</v>
      </c>
      <c r="BE596" s="317">
        <v>0</v>
      </c>
      <c r="BF596" s="317">
        <v>0</v>
      </c>
      <c r="BG596" s="317">
        <v>0</v>
      </c>
      <c r="BH596" s="317">
        <v>0</v>
      </c>
      <c r="BI596" s="401">
        <v>0</v>
      </c>
      <c r="BJ596" s="246">
        <v>3.78</v>
      </c>
      <c r="BK596" s="250">
        <v>14.08450704225352</v>
      </c>
      <c r="BL596" s="250">
        <v>10.9375</v>
      </c>
      <c r="BM596" s="250">
        <v>7.563025210084051</v>
      </c>
      <c r="BN596" s="250">
        <v>13.33333333333333</v>
      </c>
      <c r="BO596" s="250">
        <v>5</v>
      </c>
      <c r="BP596" s="250">
        <v>0</v>
      </c>
      <c r="BQ596" s="251">
        <v>0</v>
      </c>
      <c r="BR596" s="252">
        <v>0</v>
      </c>
      <c r="BS596" s="252">
        <v>0</v>
      </c>
      <c r="BT596" s="252">
        <v>0</v>
      </c>
      <c r="BU596" s="252">
        <v>0</v>
      </c>
      <c r="BV596" s="252">
        <v>0</v>
      </c>
      <c r="BW596" s="252">
        <v>0</v>
      </c>
      <c r="BX596" s="252">
        <v>0</v>
      </c>
      <c r="BY596" s="252">
        <v>0</v>
      </c>
      <c r="BZ596" s="252">
        <v>0</v>
      </c>
      <c r="CA596" s="253">
        <v>0</v>
      </c>
      <c r="CB596" s="250">
        <v>2.995197975627701</v>
      </c>
      <c r="CC596" s="250">
        <v>5.002756813262542</v>
      </c>
      <c r="CD596" t="s" s="116">
        <v>285</v>
      </c>
      <c r="CE596" t="s" s="402">
        <v>143</v>
      </c>
      <c r="CF596" s="254">
        <v>15.16711485081046</v>
      </c>
      <c r="CG596" s="250">
        <v>37.08908834951598</v>
      </c>
      <c r="CH596" s="255">
        <v>0.8181</v>
      </c>
      <c r="CI596" s="256">
        <v>0.826281</v>
      </c>
      <c r="CJ596" s="257">
        <v>0.8841206700000001</v>
      </c>
      <c r="CK596" s="257">
        <v>0.9460091169000001</v>
      </c>
      <c r="CL596" s="258">
        <v>1.012229755083</v>
      </c>
      <c r="CM596" s="256">
        <v>4.486740541983</v>
      </c>
      <c r="CN596" s="253">
        <v>22.60322691175315</v>
      </c>
      <c r="CO596" s="259">
        <v>0.47</v>
      </c>
      <c r="CP596" s="260">
        <v>59.8</v>
      </c>
      <c r="CQ596" s="261">
        <v>-4.2</v>
      </c>
      <c r="CR596" s="260">
        <v>4.8</v>
      </c>
      <c r="CS596" s="261">
        <v>24.2</v>
      </c>
    </row>
    <row r="597" ht="11.25" customHeight="1">
      <c r="A597" t="s" s="146">
        <v>1860</v>
      </c>
      <c r="B597" t="s" s="146">
        <v>1861</v>
      </c>
      <c r="C597" t="s" s="146">
        <v>146</v>
      </c>
      <c r="D597" s="267">
        <v>8</v>
      </c>
      <c r="E597" s="85">
        <v>405</v>
      </c>
      <c r="F597" t="s" s="151">
        <v>129</v>
      </c>
      <c r="G597" t="s" s="152">
        <v>129</v>
      </c>
      <c r="H597" s="496">
        <v>88.5</v>
      </c>
      <c r="I597" s="269">
        <v>0.903954802259887</v>
      </c>
      <c r="J597" s="270">
        <v>0.19</v>
      </c>
      <c r="K597" s="270">
        <v>0.2</v>
      </c>
      <c r="L597" s="269">
        <v>5.263157894736836</v>
      </c>
      <c r="M597" s="272">
        <v>42963</v>
      </c>
      <c r="N597" s="272">
        <v>42965</v>
      </c>
      <c r="O597" s="272">
        <v>42993</v>
      </c>
      <c r="P597" t="s" s="273">
        <v>182</v>
      </c>
      <c r="Q597" t="s" s="273">
        <v>131</v>
      </c>
      <c r="R597" s="271">
        <v>0.8</v>
      </c>
      <c r="S597" s="275">
        <v>16.26016260162602</v>
      </c>
      <c r="T597" s="276">
        <v>60.19551063003065</v>
      </c>
      <c r="U597" s="269">
        <v>17.98780487804878</v>
      </c>
      <c r="V597" s="277">
        <v>12</v>
      </c>
      <c r="W597" s="268">
        <v>4.92</v>
      </c>
      <c r="X597" s="268">
        <v>1.13</v>
      </c>
      <c r="Y597" s="278">
        <v>2.55</v>
      </c>
      <c r="Z597" s="279">
        <v>3.21</v>
      </c>
      <c r="AA597" s="280">
        <v>18.4</v>
      </c>
      <c r="AB597" s="281">
        <v>24</v>
      </c>
      <c r="AC597" s="282">
        <v>12.79</v>
      </c>
      <c r="AD597" s="283">
        <v>17.1</v>
      </c>
      <c r="AE597" s="283">
        <v>16</v>
      </c>
      <c r="AF597" s="284">
        <v>7</v>
      </c>
      <c r="AG597" s="285">
        <v>4070</v>
      </c>
      <c r="AH597" s="286">
        <v>0.6</v>
      </c>
      <c r="AI597" s="287">
        <v>0.79</v>
      </c>
      <c r="AJ597" s="288">
        <v>2.782299190611415</v>
      </c>
      <c r="AK597" t="s" s="368">
        <v>143</v>
      </c>
      <c r="AL597" s="290">
        <v>9.375</v>
      </c>
      <c r="AM597" s="290">
        <v>16.73877216503947</v>
      </c>
      <c r="AN597" s="290">
        <v>47.57731615945519</v>
      </c>
      <c r="AO597" t="s" s="368">
        <v>143</v>
      </c>
      <c r="AP597" s="288">
        <v>0.7</v>
      </c>
      <c r="AQ597" s="288">
        <v>0.64</v>
      </c>
      <c r="AR597" s="288">
        <v>0.48</v>
      </c>
      <c r="AS597" s="288">
        <v>0.44</v>
      </c>
      <c r="AT597" s="292"/>
      <c r="AU597" s="288">
        <v>0.24</v>
      </c>
      <c r="AV597" s="288">
        <v>0.1</v>
      </c>
      <c r="AW597" s="292"/>
      <c r="AX597" s="293">
        <v>0.02</v>
      </c>
      <c r="AY597" s="403">
        <v>0</v>
      </c>
      <c r="AZ597" s="426">
        <v>0</v>
      </c>
      <c r="BA597" s="426">
        <v>0</v>
      </c>
      <c r="BB597" s="426">
        <v>0</v>
      </c>
      <c r="BC597" s="426">
        <v>0</v>
      </c>
      <c r="BD597" s="426">
        <v>0</v>
      </c>
      <c r="BE597" s="426">
        <v>0</v>
      </c>
      <c r="BF597" s="426">
        <v>0</v>
      </c>
      <c r="BG597" s="426">
        <v>0</v>
      </c>
      <c r="BH597" s="426">
        <v>0</v>
      </c>
      <c r="BI597" s="494">
        <v>0</v>
      </c>
      <c r="BJ597" s="293">
        <v>2.62</v>
      </c>
      <c r="BK597" s="297">
        <v>9.375</v>
      </c>
      <c r="BL597" s="297">
        <v>33.33333333333335</v>
      </c>
      <c r="BM597" s="297">
        <v>9.090909090909083</v>
      </c>
      <c r="BN597" s="297">
        <v>83.33333333333334</v>
      </c>
      <c r="BO597" s="297">
        <v>140</v>
      </c>
      <c r="BP597" s="297">
        <v>400</v>
      </c>
      <c r="BQ597" s="298">
        <v>0</v>
      </c>
      <c r="BR597" s="299">
        <v>0</v>
      </c>
      <c r="BS597" s="299">
        <v>0</v>
      </c>
      <c r="BT597" s="299">
        <v>0</v>
      </c>
      <c r="BU597" s="299">
        <v>0</v>
      </c>
      <c r="BV597" s="299">
        <v>0</v>
      </c>
      <c r="BW597" s="299">
        <v>0</v>
      </c>
      <c r="BX597" s="299">
        <v>0</v>
      </c>
      <c r="BY597" s="299">
        <v>0</v>
      </c>
      <c r="BZ597" s="299">
        <v>0</v>
      </c>
      <c r="CA597" s="300">
        <v>0</v>
      </c>
      <c r="CB597" s="297">
        <v>39.71368092691622</v>
      </c>
      <c r="CC597" s="297">
        <v>97.32120593280166</v>
      </c>
      <c r="CD597" t="s" s="146">
        <v>132</v>
      </c>
      <c r="CE597" s="301">
        <v>30.4934660836663</v>
      </c>
      <c r="CF597" s="301">
        <v>48.48127096171508</v>
      </c>
      <c r="CG597" s="297">
        <v>70.45428219940095</v>
      </c>
      <c r="CH597" s="302">
        <v>0.77</v>
      </c>
      <c r="CI597" s="303">
        <v>0.8470000000000001</v>
      </c>
      <c r="CJ597" s="304">
        <v>0.9317000000000002</v>
      </c>
      <c r="CK597" s="304">
        <v>1.02487</v>
      </c>
      <c r="CL597" s="305">
        <v>1.127357000000001</v>
      </c>
      <c r="CM597" s="303">
        <v>4.700927000000001</v>
      </c>
      <c r="CN597" s="300">
        <v>5.311781920903956</v>
      </c>
      <c r="CO597" s="306">
        <v>1.17</v>
      </c>
      <c r="CP597" s="307">
        <v>67.8</v>
      </c>
      <c r="CQ597" s="308">
        <v>-1.2</v>
      </c>
      <c r="CR597" s="307">
        <v>9.800000000000001</v>
      </c>
      <c r="CS597" s="308">
        <v>11.6</v>
      </c>
    </row>
    <row r="598" ht="11.25" customHeight="1">
      <c r="A598" t="s" s="173">
        <v>1862</v>
      </c>
      <c r="B598" t="s" s="110">
        <v>1863</v>
      </c>
      <c r="C598" t="s" s="173">
        <v>265</v>
      </c>
      <c r="D598" s="174">
        <v>9</v>
      </c>
      <c r="E598" s="85">
        <v>347</v>
      </c>
      <c r="F598" t="s" s="118">
        <v>129</v>
      </c>
      <c r="G598" t="s" s="113">
        <v>129</v>
      </c>
      <c r="H598" s="495">
        <v>65.84999999999999</v>
      </c>
      <c r="I598" s="177">
        <v>2.976461655277145</v>
      </c>
      <c r="J598" s="311">
        <v>0.47</v>
      </c>
      <c r="K598" s="311">
        <v>0.49</v>
      </c>
      <c r="L598" s="177">
        <v>4.255319148936176</v>
      </c>
      <c r="M598" s="179">
        <v>43070</v>
      </c>
      <c r="N598" s="179">
        <v>43073</v>
      </c>
      <c r="O598" s="179">
        <v>43097</v>
      </c>
      <c r="P598" t="s" s="173">
        <v>354</v>
      </c>
      <c r="Q598" t="s" s="173">
        <v>131</v>
      </c>
      <c r="R598" s="180">
        <v>1.96</v>
      </c>
      <c r="S598" s="181">
        <v>44.54545454545455</v>
      </c>
      <c r="T598" s="182">
        <v>6.337085523234798</v>
      </c>
      <c r="U598" s="177">
        <v>14.96590909090909</v>
      </c>
      <c r="V598" s="183">
        <v>12</v>
      </c>
      <c r="W598" s="176">
        <v>4.4</v>
      </c>
      <c r="X598" s="176">
        <v>1.5</v>
      </c>
      <c r="Y598" s="184">
        <v>1.51</v>
      </c>
      <c r="Z598" s="185">
        <v>1.7</v>
      </c>
      <c r="AA598" s="186">
        <v>12.1</v>
      </c>
      <c r="AB598" s="187">
        <v>10.8</v>
      </c>
      <c r="AC598" s="188">
        <v>6.92</v>
      </c>
      <c r="AD598" s="189">
        <v>18.7</v>
      </c>
      <c r="AE598" s="189">
        <v>10</v>
      </c>
      <c r="AF598" s="190">
        <v>22</v>
      </c>
      <c r="AG598" s="191">
        <v>19056</v>
      </c>
      <c r="AH598" s="192">
        <v>0.4</v>
      </c>
      <c r="AI598" s="193">
        <v>0.28</v>
      </c>
      <c r="AJ598" s="194">
        <v>0.9693058184123455</v>
      </c>
      <c r="AK598" s="195">
        <v>2.502161429151335</v>
      </c>
      <c r="AL598" s="196">
        <v>7.333333333333347</v>
      </c>
      <c r="AM598" s="196">
        <v>17.99581386224764</v>
      </c>
      <c r="AN598" s="196">
        <v>18.12601880431086</v>
      </c>
      <c r="AO598" s="197">
        <v>7.244144439736933</v>
      </c>
      <c r="AP598" s="194">
        <v>1.61</v>
      </c>
      <c r="AQ598" s="194">
        <v>1.5</v>
      </c>
      <c r="AR598" s="194">
        <v>1.32</v>
      </c>
      <c r="AS598" s="194">
        <v>0.98</v>
      </c>
      <c r="AT598" s="199"/>
      <c r="AU598" s="194">
        <v>0.76</v>
      </c>
      <c r="AV598" s="194">
        <v>0.7</v>
      </c>
      <c r="AW598" s="199"/>
      <c r="AX598" s="200">
        <v>0.55</v>
      </c>
      <c r="AY598" s="201">
        <v>0.5</v>
      </c>
      <c r="AZ598" s="203">
        <v>0.45</v>
      </c>
      <c r="BA598" s="202">
        <v>0.9</v>
      </c>
      <c r="BB598" s="202">
        <v>0.8</v>
      </c>
      <c r="BC598" s="202">
        <v>0.65</v>
      </c>
      <c r="BD598" s="202">
        <v>0.55</v>
      </c>
      <c r="BE598" s="202">
        <v>0.45</v>
      </c>
      <c r="BF598" s="202">
        <v>0.25</v>
      </c>
      <c r="BG598" s="203">
        <v>0</v>
      </c>
      <c r="BH598" s="203">
        <v>0</v>
      </c>
      <c r="BI598" s="204">
        <v>0</v>
      </c>
      <c r="BJ598" s="200">
        <v>11.97</v>
      </c>
      <c r="BK598" s="205">
        <v>7.333333333333347</v>
      </c>
      <c r="BL598" s="205">
        <v>13.63636363636362</v>
      </c>
      <c r="BM598" s="205">
        <v>34.69387755102042</v>
      </c>
      <c r="BN598" s="205">
        <v>28.94736842105263</v>
      </c>
      <c r="BO598" s="205">
        <v>8.571428571428585</v>
      </c>
      <c r="BP598" s="205">
        <v>27.27272727272725</v>
      </c>
      <c r="BQ598" s="206">
        <v>10</v>
      </c>
      <c r="BR598" s="207">
        <v>11.11111111111112</v>
      </c>
      <c r="BS598" s="207">
        <v>0</v>
      </c>
      <c r="BT598" s="207">
        <v>12.5</v>
      </c>
      <c r="BU598" s="207">
        <v>23.07692307692308</v>
      </c>
      <c r="BV598" s="207">
        <v>18.18181818181817</v>
      </c>
      <c r="BW598" s="207">
        <v>22.22222222222223</v>
      </c>
      <c r="BX598" s="207">
        <v>80</v>
      </c>
      <c r="BY598" s="207">
        <v>0</v>
      </c>
      <c r="BZ598" s="207">
        <v>0</v>
      </c>
      <c r="CA598" s="208">
        <v>0</v>
      </c>
      <c r="CB598" s="205">
        <v>17.50277490458826</v>
      </c>
      <c r="CC598" s="205">
        <v>18.82952961247228</v>
      </c>
      <c r="CD598" t="s" s="110">
        <v>132</v>
      </c>
      <c r="CE598" s="209">
        <v>6.136571368678917</v>
      </c>
      <c r="CF598" s="209">
        <v>21.102480459588</v>
      </c>
      <c r="CG598" s="205">
        <v>73.84526209736687</v>
      </c>
      <c r="CH598" s="315">
        <v>1.771</v>
      </c>
      <c r="CI598" s="211">
        <v>1.8935532</v>
      </c>
      <c r="CJ598" s="212">
        <v>2.08290852</v>
      </c>
      <c r="CK598" s="212">
        <v>2.291199372</v>
      </c>
      <c r="CL598" s="210">
        <v>2.5203193092</v>
      </c>
      <c r="CM598" s="211">
        <v>10.5589804012</v>
      </c>
      <c r="CN598" s="208">
        <v>16.03489810356872</v>
      </c>
      <c r="CO598" s="213">
        <v>1.73</v>
      </c>
      <c r="CP598" s="214">
        <v>25</v>
      </c>
      <c r="CQ598" s="215">
        <v>-4.8</v>
      </c>
      <c r="CR598" s="214">
        <v>2</v>
      </c>
      <c r="CS598" s="215">
        <v>3.6</v>
      </c>
    </row>
    <row r="599" ht="11.25" customHeight="1">
      <c r="A599" t="s" s="116">
        <v>396</v>
      </c>
      <c r="B599" t="s" s="116">
        <v>397</v>
      </c>
      <c r="C599" t="s" s="116">
        <v>398</v>
      </c>
      <c r="D599" s="218">
        <v>61</v>
      </c>
      <c r="E599" s="219">
        <v>6</v>
      </c>
      <c r="F599" t="s" s="220">
        <v>55</v>
      </c>
      <c r="G599" t="s" s="221">
        <v>141</v>
      </c>
      <c r="H599" s="222">
        <v>86.34</v>
      </c>
      <c r="I599" s="223">
        <v>3.19481121148946</v>
      </c>
      <c r="J599" s="224">
        <v>0.6695</v>
      </c>
      <c r="K599" s="224">
        <v>0.6896</v>
      </c>
      <c r="L599" s="225">
        <v>3.002240477968643</v>
      </c>
      <c r="M599" s="226">
        <v>42844</v>
      </c>
      <c r="N599" s="226">
        <v>42846</v>
      </c>
      <c r="O599" s="226">
        <v>42870</v>
      </c>
      <c r="P599" t="s" s="227">
        <v>130</v>
      </c>
      <c r="Q599" s="85"/>
      <c r="R599" s="225">
        <v>2.7584</v>
      </c>
      <c r="S599" s="228">
        <v>73.75401069518716</v>
      </c>
      <c r="T599" s="229">
        <v>104.8521922688694</v>
      </c>
      <c r="U599" s="223">
        <v>23.0855614973262</v>
      </c>
      <c r="V599" s="230">
        <v>6</v>
      </c>
      <c r="W599" s="222">
        <v>3.74</v>
      </c>
      <c r="X599" s="222">
        <v>3.5</v>
      </c>
      <c r="Y599" s="231">
        <v>3.38</v>
      </c>
      <c r="Z599" s="232">
        <v>4.09</v>
      </c>
      <c r="AA599" s="233">
        <v>28.6</v>
      </c>
      <c r="AB599" s="234">
        <v>5.7</v>
      </c>
      <c r="AC599" s="235">
        <v>6.64</v>
      </c>
      <c r="AD599" s="236">
        <v>3.4</v>
      </c>
      <c r="AE599" s="236">
        <v>6.6</v>
      </c>
      <c r="AF599" s="237">
        <v>26</v>
      </c>
      <c r="AG599" s="238">
        <v>220199</v>
      </c>
      <c r="AH599" s="239">
        <v>0.1</v>
      </c>
      <c r="AI599" s="240">
        <v>0.64</v>
      </c>
      <c r="AJ599" s="241">
        <v>1.57886883178461</v>
      </c>
      <c r="AK599" s="242">
        <v>0.6513258398544014</v>
      </c>
      <c r="AL599" s="243">
        <v>1.485393002317359</v>
      </c>
      <c r="AM599" s="243">
        <v>4.122392246324735</v>
      </c>
      <c r="AN599" s="243">
        <v>5.368154028067673</v>
      </c>
      <c r="AO599" s="244">
        <v>8.241887085683075</v>
      </c>
      <c r="AP599" s="241">
        <v>2.6714</v>
      </c>
      <c r="AQ599" s="241">
        <v>2.6323</v>
      </c>
      <c r="AR599" s="241">
        <v>2.5323</v>
      </c>
      <c r="AS599" s="241">
        <v>2.3665</v>
      </c>
      <c r="AT599" s="245"/>
      <c r="AU599" s="241">
        <v>2.211</v>
      </c>
      <c r="AV599" s="241">
        <v>2.0568</v>
      </c>
      <c r="AW599" s="245"/>
      <c r="AX599" s="246">
        <v>1.8854</v>
      </c>
      <c r="AY599" s="247">
        <v>1.72</v>
      </c>
      <c r="AZ599" s="248">
        <v>1.55</v>
      </c>
      <c r="BA599" s="248">
        <v>1.36</v>
      </c>
      <c r="BB599" s="248">
        <v>1.21</v>
      </c>
      <c r="BC599" s="248">
        <v>1.09</v>
      </c>
      <c r="BD599" s="248">
        <v>0.9775</v>
      </c>
      <c r="BE599" s="248">
        <v>0.865</v>
      </c>
      <c r="BF599" s="248">
        <v>0.79</v>
      </c>
      <c r="BG599" s="248">
        <v>0.73</v>
      </c>
      <c r="BH599" s="248">
        <v>0.67</v>
      </c>
      <c r="BI599" s="249">
        <v>0.625</v>
      </c>
      <c r="BJ599" s="246">
        <v>27.9432</v>
      </c>
      <c r="BK599" s="250">
        <v>1.485393002317359</v>
      </c>
      <c r="BL599" s="250">
        <v>3.948979188879687</v>
      </c>
      <c r="BM599" s="250">
        <v>7.006127192055756</v>
      </c>
      <c r="BN599" s="250">
        <v>7.033016734509268</v>
      </c>
      <c r="BO599" s="250">
        <v>7.497082847141212</v>
      </c>
      <c r="BP599" s="250">
        <v>9.090909090909083</v>
      </c>
      <c r="BQ599" s="251">
        <v>9.61627906976743</v>
      </c>
      <c r="BR599" s="252">
        <v>10.96774193548386</v>
      </c>
      <c r="BS599" s="252">
        <v>13.97058823529411</v>
      </c>
      <c r="BT599" s="252">
        <v>12.39669421487604</v>
      </c>
      <c r="BU599" s="252">
        <v>11.00917431192658</v>
      </c>
      <c r="BV599" s="252">
        <v>11.50895140664963</v>
      </c>
      <c r="BW599" s="252">
        <v>13.00578034682081</v>
      </c>
      <c r="BX599" s="252">
        <v>9.493670886075932</v>
      </c>
      <c r="BY599" s="252">
        <v>8.219178082191792</v>
      </c>
      <c r="BZ599" s="252">
        <v>8.955223880596996</v>
      </c>
      <c r="CA599" s="253">
        <v>7.200000000000006</v>
      </c>
      <c r="CB599" s="250">
        <v>8.964987672087975</v>
      </c>
      <c r="CC599" s="250">
        <v>3.096888827323503</v>
      </c>
      <c r="CD599" t="s" s="116">
        <v>157</v>
      </c>
      <c r="CE599" s="254">
        <v>-14.52259625776907</v>
      </c>
      <c r="CF599" s="254">
        <v>8.562965239557133</v>
      </c>
      <c r="CG599" s="250">
        <v>64.0485700369734</v>
      </c>
      <c r="CH599" s="255">
        <v>2.8236698</v>
      </c>
      <c r="CI599" s="256">
        <v>3.011161474720</v>
      </c>
      <c r="CJ599" s="257">
        <v>3.20989813205152</v>
      </c>
      <c r="CK599" s="257">
        <v>3.42175140876692</v>
      </c>
      <c r="CL599" s="258">
        <v>3.647587001745537</v>
      </c>
      <c r="CM599" s="256">
        <v>16.11406781728398</v>
      </c>
      <c r="CN599" s="253">
        <v>18.66350222062077</v>
      </c>
      <c r="CO599" s="259">
        <v>0.67</v>
      </c>
      <c r="CP599" s="260">
        <v>6.4</v>
      </c>
      <c r="CQ599" s="261">
        <v>-8.800000000000001</v>
      </c>
      <c r="CR599" s="262">
        <v>-5.9</v>
      </c>
      <c r="CS599" s="263">
        <v>-3.7</v>
      </c>
    </row>
    <row r="600" ht="11.25" customHeight="1">
      <c r="A600" t="s" s="116">
        <v>897</v>
      </c>
      <c r="B600" t="s" s="116">
        <v>898</v>
      </c>
      <c r="C600" t="s" s="116">
        <v>128</v>
      </c>
      <c r="D600" s="218">
        <v>19</v>
      </c>
      <c r="E600" s="219">
        <v>170</v>
      </c>
      <c r="F600" t="s" s="220">
        <v>55</v>
      </c>
      <c r="G600" t="s" s="221">
        <v>55</v>
      </c>
      <c r="H600" s="493">
        <v>65.78</v>
      </c>
      <c r="I600" s="223">
        <v>2.189115232593493</v>
      </c>
      <c r="J600" s="318">
        <v>0.34</v>
      </c>
      <c r="K600" s="318">
        <v>0.36</v>
      </c>
      <c r="L600" s="223">
        <v>5.88235294117645</v>
      </c>
      <c r="M600" s="226">
        <v>43083</v>
      </c>
      <c r="N600" s="226">
        <v>43084</v>
      </c>
      <c r="O600" s="226">
        <v>43102</v>
      </c>
      <c r="P600" t="s" s="227">
        <v>447</v>
      </c>
      <c r="Q600" t="s" s="759">
        <v>899</v>
      </c>
      <c r="R600" s="225">
        <v>1.44</v>
      </c>
      <c r="S600" s="228">
        <v>36.54822335025381</v>
      </c>
      <c r="T600" s="229">
        <v>-4.854669301375036</v>
      </c>
      <c r="U600" s="223">
        <v>16.69543147208122</v>
      </c>
      <c r="V600" s="230">
        <v>12</v>
      </c>
      <c r="W600" s="222">
        <v>3.94</v>
      </c>
      <c r="X600" s="222">
        <v>4.87</v>
      </c>
      <c r="Y600" s="231">
        <v>6.85</v>
      </c>
      <c r="Z600" s="232">
        <v>1.22</v>
      </c>
      <c r="AA600" s="233">
        <v>7.5</v>
      </c>
      <c r="AB600" s="234">
        <v>-3.7</v>
      </c>
      <c r="AC600" s="235">
        <v>6.77</v>
      </c>
      <c r="AD600" s="236">
        <v>5.5</v>
      </c>
      <c r="AE600" s="236">
        <v>3.43</v>
      </c>
      <c r="AF600" s="237">
        <v>16</v>
      </c>
      <c r="AG600" s="238">
        <v>4594</v>
      </c>
      <c r="AH600" s="239">
        <v>0.2</v>
      </c>
      <c r="AI600" s="240">
        <v>0</v>
      </c>
      <c r="AJ600" s="241">
        <v>2.069530520052347</v>
      </c>
      <c r="AK600" s="242">
        <v>0.9802020961780284</v>
      </c>
      <c r="AL600" s="243">
        <v>10.09174311926604</v>
      </c>
      <c r="AM600" s="243">
        <v>11.74487094214807</v>
      </c>
      <c r="AN600" s="243">
        <v>11.38241786028791</v>
      </c>
      <c r="AO600" s="244">
        <v>11.61231740339044</v>
      </c>
      <c r="AP600" s="241">
        <v>1.2</v>
      </c>
      <c r="AQ600" s="241">
        <v>1.09</v>
      </c>
      <c r="AR600" s="241">
        <v>0.96</v>
      </c>
      <c r="AS600" s="241">
        <v>0.86</v>
      </c>
      <c r="AT600" t="s" s="266">
        <v>112</v>
      </c>
      <c r="AU600" s="241">
        <v>0.8</v>
      </c>
      <c r="AV600" s="241">
        <v>0.7</v>
      </c>
      <c r="AW600" s="245"/>
      <c r="AX600" s="246">
        <v>0.62</v>
      </c>
      <c r="AY600" s="247">
        <v>0.55</v>
      </c>
      <c r="AZ600" s="248">
        <v>0.5</v>
      </c>
      <c r="BA600" s="248">
        <v>0.45</v>
      </c>
      <c r="BB600" s="248">
        <v>0.4</v>
      </c>
      <c r="BC600" s="248">
        <v>0.33</v>
      </c>
      <c r="BD600" s="248">
        <v>0.2875</v>
      </c>
      <c r="BE600" s="248">
        <v>0.2425</v>
      </c>
      <c r="BF600" s="248">
        <v>0.235</v>
      </c>
      <c r="BG600" s="248">
        <v>0.19</v>
      </c>
      <c r="BH600" s="248">
        <v>0.16</v>
      </c>
      <c r="BI600" s="249">
        <v>0.025</v>
      </c>
      <c r="BJ600" s="246">
        <v>9.6</v>
      </c>
      <c r="BK600" s="250">
        <v>10.09174311926604</v>
      </c>
      <c r="BL600" s="250">
        <v>13.54166666666667</v>
      </c>
      <c r="BM600" s="250">
        <v>11.62790697674419</v>
      </c>
      <c r="BN600" s="250">
        <v>7.5</v>
      </c>
      <c r="BO600" s="250">
        <v>14.2857142857143</v>
      </c>
      <c r="BP600" s="250">
        <v>12.9032258064516</v>
      </c>
      <c r="BQ600" s="251">
        <v>12.72727272727272</v>
      </c>
      <c r="BR600" s="252">
        <v>10</v>
      </c>
      <c r="BS600" s="252">
        <v>11.11111111111112</v>
      </c>
      <c r="BT600" s="252">
        <v>12.5</v>
      </c>
      <c r="BU600" s="252">
        <v>21.21212121212121</v>
      </c>
      <c r="BV600" s="252">
        <v>14.78260869565218</v>
      </c>
      <c r="BW600" s="252">
        <v>18.55670103092784</v>
      </c>
      <c r="BX600" s="252">
        <v>3.191489361702127</v>
      </c>
      <c r="BY600" s="252">
        <v>23.68421052631577</v>
      </c>
      <c r="BZ600" s="252">
        <v>18.75</v>
      </c>
      <c r="CA600" s="253">
        <v>540</v>
      </c>
      <c r="CB600" s="250">
        <v>44.49798655999681</v>
      </c>
      <c r="CC600" s="250">
        <v>123.9694602628703</v>
      </c>
      <c r="CD600" t="s" s="116">
        <v>132</v>
      </c>
      <c r="CE600" s="254">
        <v>-3.123898379199815</v>
      </c>
      <c r="CF600" s="254">
        <v>13.5715330928814</v>
      </c>
      <c r="CG600" s="250">
        <v>68.42681098835473</v>
      </c>
      <c r="CH600" s="255">
        <v>1.212</v>
      </c>
      <c r="CI600" s="256">
        <v>1.2940524</v>
      </c>
      <c r="CJ600" s="257">
        <v>1.338438397320</v>
      </c>
      <c r="CK600" s="257">
        <v>1.384346834348076</v>
      </c>
      <c r="CL600" s="258">
        <v>1.431829930766215</v>
      </c>
      <c r="CM600" s="256">
        <v>6.66066756243429</v>
      </c>
      <c r="CN600" s="253">
        <v>10.12567279178214</v>
      </c>
      <c r="CO600" s="259">
        <v>1.37</v>
      </c>
      <c r="CP600" s="260">
        <v>24.6</v>
      </c>
      <c r="CQ600" s="261">
        <v>-15.5</v>
      </c>
      <c r="CR600" s="260">
        <v>5.2</v>
      </c>
      <c r="CS600" s="261">
        <v>-1.2</v>
      </c>
    </row>
    <row r="601" ht="11.25" customHeight="1">
      <c r="A601" t="s" s="227">
        <v>1864</v>
      </c>
      <c r="B601" t="s" s="116">
        <v>1865</v>
      </c>
      <c r="C601" t="s" s="116">
        <v>128</v>
      </c>
      <c r="D601" s="218">
        <v>7</v>
      </c>
      <c r="E601" s="85">
        <v>553</v>
      </c>
      <c r="F601" t="s" s="220">
        <v>129</v>
      </c>
      <c r="G601" t="s" s="221">
        <v>129</v>
      </c>
      <c r="H601" s="493">
        <v>19.33</v>
      </c>
      <c r="I601" s="223">
        <v>2.89705121572685</v>
      </c>
      <c r="J601" s="224">
        <v>0.13</v>
      </c>
      <c r="K601" s="224">
        <v>0.14</v>
      </c>
      <c r="L601" s="223">
        <v>7.692307692307709</v>
      </c>
      <c r="M601" s="226">
        <v>42964</v>
      </c>
      <c r="N601" s="226">
        <v>42968</v>
      </c>
      <c r="O601" s="226">
        <v>42989</v>
      </c>
      <c r="P601" t="s" s="227">
        <v>1481</v>
      </c>
      <c r="Q601" s="319"/>
      <c r="R601" s="225">
        <v>0.5600000000000001</v>
      </c>
      <c r="S601" s="228">
        <v>133.3333333333333</v>
      </c>
      <c r="T601" s="229">
        <v>55.36064886878922</v>
      </c>
      <c r="U601" s="223">
        <v>46.02380952380952</v>
      </c>
      <c r="V601" s="230">
        <v>6</v>
      </c>
      <c r="W601" s="222">
        <v>0.42</v>
      </c>
      <c r="X601" t="s" s="399">
        <v>143</v>
      </c>
      <c r="Y601" s="231">
        <v>3.47</v>
      </c>
      <c r="Z601" s="232">
        <v>1.18</v>
      </c>
      <c r="AA601" s="233">
        <v>5.2</v>
      </c>
      <c r="AB601" s="234">
        <v>-26.5</v>
      </c>
      <c r="AC601" s="235">
        <v>10.06</v>
      </c>
      <c r="AD601" s="236">
        <v>-7.7</v>
      </c>
      <c r="AE601" s="236">
        <v>-13</v>
      </c>
      <c r="AF601" s="237">
        <v>1</v>
      </c>
      <c r="AG601" s="238">
        <v>147</v>
      </c>
      <c r="AH601" s="239">
        <v>2</v>
      </c>
      <c r="AI601" s="240">
        <v>0</v>
      </c>
      <c r="AJ601" t="s" s="265">
        <v>143</v>
      </c>
      <c r="AK601" t="s" s="265">
        <v>143</v>
      </c>
      <c r="AL601" s="243">
        <v>6.382978723404253</v>
      </c>
      <c r="AM601" s="243">
        <v>13.71830097629765</v>
      </c>
      <c r="AN601" s="243">
        <v>44.26999059072136</v>
      </c>
      <c r="AO601" s="244">
        <v>-2.284615450683258</v>
      </c>
      <c r="AP601" s="241">
        <v>0.5</v>
      </c>
      <c r="AQ601" s="241">
        <v>0.47</v>
      </c>
      <c r="AR601" s="241">
        <v>0.42</v>
      </c>
      <c r="AS601" s="241">
        <v>0.34</v>
      </c>
      <c r="AT601" s="245"/>
      <c r="AU601" s="241">
        <v>0.18</v>
      </c>
      <c r="AV601" s="241">
        <v>0.08</v>
      </c>
      <c r="AW601" s="245"/>
      <c r="AX601" s="583">
        <v>0.04</v>
      </c>
      <c r="AY601" s="394">
        <v>0.08</v>
      </c>
      <c r="AZ601" s="248">
        <v>0.38</v>
      </c>
      <c r="BA601" s="317">
        <v>0.72</v>
      </c>
      <c r="BB601" s="248">
        <v>0.63</v>
      </c>
      <c r="BC601" s="248">
        <v>0.5600000000000001</v>
      </c>
      <c r="BD601" s="248">
        <v>0.40667</v>
      </c>
      <c r="BE601" s="248">
        <v>0.2</v>
      </c>
      <c r="BF601" s="248">
        <v>0.06666999999999999</v>
      </c>
      <c r="BG601" s="317">
        <v>0</v>
      </c>
      <c r="BH601" s="317">
        <v>0</v>
      </c>
      <c r="BI601" s="401">
        <v>0</v>
      </c>
      <c r="BJ601" s="246">
        <v>5.073340000000001</v>
      </c>
      <c r="BK601" s="250">
        <v>6.382978723404253</v>
      </c>
      <c r="BL601" s="250">
        <v>11.90476190476191</v>
      </c>
      <c r="BM601" s="250">
        <v>23.52941176470587</v>
      </c>
      <c r="BN601" s="250">
        <v>88.8888888888889</v>
      </c>
      <c r="BO601" s="250">
        <v>125</v>
      </c>
      <c r="BP601" s="250">
        <v>100</v>
      </c>
      <c r="BQ601" s="251">
        <v>0</v>
      </c>
      <c r="BR601" s="252">
        <v>0</v>
      </c>
      <c r="BS601" s="252">
        <v>0</v>
      </c>
      <c r="BT601" s="252">
        <v>14.28571428571428</v>
      </c>
      <c r="BU601" s="252">
        <v>12.5</v>
      </c>
      <c r="BV601" s="252">
        <v>37.70378931320237</v>
      </c>
      <c r="BW601" s="252">
        <v>103.335</v>
      </c>
      <c r="BX601" s="252">
        <v>199.9850007499626</v>
      </c>
      <c r="BY601" s="252">
        <v>0</v>
      </c>
      <c r="BZ601" s="252">
        <v>0</v>
      </c>
      <c r="CA601" s="253">
        <v>0</v>
      </c>
      <c r="CB601" s="250">
        <v>42.55973797827295</v>
      </c>
      <c r="CC601" s="250">
        <v>57.35530727031567</v>
      </c>
      <c r="CD601" t="s" s="116">
        <v>132</v>
      </c>
      <c r="CE601" s="254">
        <v>1.143232282638692</v>
      </c>
      <c r="CF601" s="254">
        <v>47.16704180644821</v>
      </c>
      <c r="CG601" s="250">
        <v>43.05526225547503</v>
      </c>
      <c r="CH601" s="255">
        <v>0.505</v>
      </c>
      <c r="CI601" s="256">
        <v>0.5555000000000001</v>
      </c>
      <c r="CJ601" s="257">
        <v>0.5610550000000001</v>
      </c>
      <c r="CK601" s="257">
        <v>0.5666655500000001</v>
      </c>
      <c r="CL601" s="258">
        <v>0.5723322055000001</v>
      </c>
      <c r="CM601" s="256">
        <v>2.7605527555</v>
      </c>
      <c r="CN601" s="253">
        <v>14.28118342214175</v>
      </c>
      <c r="CO601" s="259">
        <v>-0.04</v>
      </c>
      <c r="CP601" s="260">
        <v>9.699999999999999</v>
      </c>
      <c r="CQ601" s="261">
        <v>-6.4</v>
      </c>
      <c r="CR601" s="260">
        <v>-0.6</v>
      </c>
      <c r="CS601" s="261">
        <v>1.3</v>
      </c>
    </row>
    <row r="602" ht="11.25" customHeight="1">
      <c r="A602" t="s" s="146">
        <v>1866</v>
      </c>
      <c r="B602" t="s" s="146">
        <v>1867</v>
      </c>
      <c r="C602" t="s" s="273">
        <v>128</v>
      </c>
      <c r="D602" s="267">
        <v>7</v>
      </c>
      <c r="E602" s="85">
        <v>544</v>
      </c>
      <c r="F602" t="s" s="151">
        <v>129</v>
      </c>
      <c r="G602" t="s" s="152">
        <v>129</v>
      </c>
      <c r="H602" s="496">
        <v>27.2</v>
      </c>
      <c r="I602" s="269">
        <v>2.941176470588236</v>
      </c>
      <c r="J602" s="270">
        <v>0.19</v>
      </c>
      <c r="K602" s="270">
        <v>0.2</v>
      </c>
      <c r="L602" s="269">
        <v>5.263157894736836</v>
      </c>
      <c r="M602" s="272">
        <v>42958</v>
      </c>
      <c r="N602" s="272">
        <v>42962</v>
      </c>
      <c r="O602" s="272">
        <v>42978</v>
      </c>
      <c r="P602" t="s" s="273">
        <v>256</v>
      </c>
      <c r="Q602" t="s" s="273">
        <v>131</v>
      </c>
      <c r="R602" s="271">
        <v>0.8</v>
      </c>
      <c r="S602" s="275">
        <v>55.17241379310344</v>
      </c>
      <c r="T602" s="276">
        <v>6.4825998053329</v>
      </c>
      <c r="U602" s="269">
        <v>18.75862068965517</v>
      </c>
      <c r="V602" s="277">
        <v>12</v>
      </c>
      <c r="W602" s="268">
        <v>1.45</v>
      </c>
      <c r="X602" s="268">
        <v>1.87</v>
      </c>
      <c r="Y602" s="278">
        <v>5.63</v>
      </c>
      <c r="Z602" s="279">
        <v>1.36</v>
      </c>
      <c r="AA602" s="280">
        <v>7.4</v>
      </c>
      <c r="AB602" s="281">
        <v>3.7</v>
      </c>
      <c r="AC602" s="282">
        <v>7.95</v>
      </c>
      <c r="AD602" s="283">
        <v>6.4</v>
      </c>
      <c r="AE602" s="283">
        <v>10</v>
      </c>
      <c r="AF602" s="284">
        <v>7</v>
      </c>
      <c r="AG602" s="285">
        <v>1756</v>
      </c>
      <c r="AH602" s="286">
        <v>0.9</v>
      </c>
      <c r="AI602" s="287">
        <v>1.31</v>
      </c>
      <c r="AJ602" s="288">
        <v>1.343838807110441</v>
      </c>
      <c r="AK602" s="289">
        <v>1.39296427786659</v>
      </c>
      <c r="AL602" s="290">
        <v>9.230769230769219</v>
      </c>
      <c r="AM602" s="290">
        <v>8.23227167591083</v>
      </c>
      <c r="AN602" s="290">
        <v>8.600568365506822</v>
      </c>
      <c r="AO602" s="291">
        <v>6.174292120885627</v>
      </c>
      <c r="AP602" s="288">
        <v>0.71</v>
      </c>
      <c r="AQ602" s="288">
        <v>0.65</v>
      </c>
      <c r="AR602" s="288">
        <v>0.6</v>
      </c>
      <c r="AS602" s="288">
        <v>0.5600000000000001</v>
      </c>
      <c r="AT602" s="292"/>
      <c r="AU602" s="288">
        <v>0.51</v>
      </c>
      <c r="AV602" s="288">
        <v>0.47</v>
      </c>
      <c r="AW602" s="292"/>
      <c r="AX602" s="524">
        <v>0.44</v>
      </c>
      <c r="AY602" s="403">
        <v>0.44</v>
      </c>
      <c r="AZ602" s="295">
        <v>0.44</v>
      </c>
      <c r="BA602" s="295">
        <v>0.42</v>
      </c>
      <c r="BB602" s="295">
        <v>0.39</v>
      </c>
      <c r="BC602" s="295">
        <v>0.32</v>
      </c>
      <c r="BD602" s="295">
        <v>0.24</v>
      </c>
      <c r="BE602" s="295">
        <v>0.14</v>
      </c>
      <c r="BF602" s="426">
        <v>0</v>
      </c>
      <c r="BG602" s="426">
        <v>0</v>
      </c>
      <c r="BH602" s="426">
        <v>0</v>
      </c>
      <c r="BI602" s="494">
        <v>0</v>
      </c>
      <c r="BJ602" s="293">
        <v>6.33</v>
      </c>
      <c r="BK602" s="297">
        <v>9.230769230769219</v>
      </c>
      <c r="BL602" s="297">
        <v>8.333333333333348</v>
      </c>
      <c r="BM602" s="297">
        <v>7.14285714285714</v>
      </c>
      <c r="BN602" s="297">
        <v>9.803921568627461</v>
      </c>
      <c r="BO602" s="297">
        <v>8.510638297872353</v>
      </c>
      <c r="BP602" s="297">
        <v>6.818181818181812</v>
      </c>
      <c r="BQ602" s="298">
        <v>0</v>
      </c>
      <c r="BR602" s="299">
        <v>0</v>
      </c>
      <c r="BS602" s="299">
        <v>4.761904761904767</v>
      </c>
      <c r="BT602" s="299">
        <v>7.692307692307687</v>
      </c>
      <c r="BU602" s="299">
        <v>21.875</v>
      </c>
      <c r="BV602" s="299">
        <v>33.33333333333335</v>
      </c>
      <c r="BW602" s="299">
        <v>71.4285714285714</v>
      </c>
      <c r="BX602" s="299">
        <v>0</v>
      </c>
      <c r="BY602" s="299">
        <v>0</v>
      </c>
      <c r="BZ602" s="299">
        <v>0</v>
      </c>
      <c r="CA602" s="300">
        <v>0</v>
      </c>
      <c r="CB602" s="297">
        <v>11.11357756516226</v>
      </c>
      <c r="CC602" s="297">
        <v>17.31120850583351</v>
      </c>
      <c r="CD602" t="s" s="146">
        <v>132</v>
      </c>
      <c r="CE602" s="301">
        <v>-7.216875853560113</v>
      </c>
      <c r="CF602" s="301">
        <v>11.54174483609506</v>
      </c>
      <c r="CG602" s="297">
        <v>60.9124261956288</v>
      </c>
      <c r="CH602" s="302">
        <v>0.7362699999999999</v>
      </c>
      <c r="CI602" s="303">
        <v>0.7948034649999998</v>
      </c>
      <c r="CJ602" s="304">
        <v>0.8742838114999998</v>
      </c>
      <c r="CK602" s="304">
        <v>0.9617121926499999</v>
      </c>
      <c r="CL602" s="305">
        <v>1.057883411915</v>
      </c>
      <c r="CM602" s="303">
        <v>4.424952881064999</v>
      </c>
      <c r="CN602" s="300">
        <v>16.2682091215625</v>
      </c>
      <c r="CO602" s="306">
        <v>0.98</v>
      </c>
      <c r="CP602" s="307">
        <v>24.4</v>
      </c>
      <c r="CQ602" s="308">
        <v>-6</v>
      </c>
      <c r="CR602" s="307">
        <v>4.5</v>
      </c>
      <c r="CS602" s="308">
        <v>6.1</v>
      </c>
    </row>
    <row r="603" ht="11.25" customHeight="1">
      <c r="A603" t="s" s="110">
        <v>1868</v>
      </c>
      <c r="B603" t="s" s="110">
        <v>1869</v>
      </c>
      <c r="C603" t="s" s="173">
        <v>146</v>
      </c>
      <c r="D603" s="174">
        <v>9</v>
      </c>
      <c r="E603" s="85">
        <v>339</v>
      </c>
      <c r="F603" t="s" s="118">
        <v>129</v>
      </c>
      <c r="G603" t="s" s="113">
        <v>129</v>
      </c>
      <c r="H603" s="495">
        <v>110.46</v>
      </c>
      <c r="I603" s="177">
        <v>2.715915263443781</v>
      </c>
      <c r="J603" s="311">
        <v>0.7</v>
      </c>
      <c r="K603" s="311">
        <v>0.75</v>
      </c>
      <c r="L603" s="177">
        <v>7.14285714285714</v>
      </c>
      <c r="M603" s="179">
        <v>42786</v>
      </c>
      <c r="N603" s="179">
        <v>42788</v>
      </c>
      <c r="O603" s="179">
        <v>42810</v>
      </c>
      <c r="P603" t="s" s="173">
        <v>720</v>
      </c>
      <c r="Q603" s="397"/>
      <c r="R603" s="180">
        <v>3</v>
      </c>
      <c r="S603" s="181">
        <v>33.67003367003367</v>
      </c>
      <c r="T603" s="182">
        <v>-26.51724232671156</v>
      </c>
      <c r="U603" s="177">
        <v>12.3973063973064</v>
      </c>
      <c r="V603" s="183">
        <v>12</v>
      </c>
      <c r="W603" s="176">
        <v>8.91</v>
      </c>
      <c r="X603" s="176">
        <v>1.55</v>
      </c>
      <c r="Y603" s="184">
        <v>0.83</v>
      </c>
      <c r="Z603" s="185">
        <v>0.98</v>
      </c>
      <c r="AA603" s="186">
        <v>7.9</v>
      </c>
      <c r="AB603" s="647">
        <v>-20.2</v>
      </c>
      <c r="AC603" s="188">
        <v>10.74</v>
      </c>
      <c r="AD603" s="189">
        <v>5.7</v>
      </c>
      <c r="AE603" s="189">
        <v>8</v>
      </c>
      <c r="AF603" s="190">
        <v>24</v>
      </c>
      <c r="AG603" s="191">
        <v>47483</v>
      </c>
      <c r="AH603" s="192">
        <v>0.1</v>
      </c>
      <c r="AI603" s="193">
        <v>0.45</v>
      </c>
      <c r="AJ603" s="194">
        <v>2.467801944241809</v>
      </c>
      <c r="AK603" s="195">
        <v>1.232285700095774</v>
      </c>
      <c r="AL603" s="196">
        <v>14.75409836065573</v>
      </c>
      <c r="AM603" s="196">
        <v>17.40969938027441</v>
      </c>
      <c r="AN603" s="196">
        <v>14.06647108217831</v>
      </c>
      <c r="AO603" s="197">
        <v>11.41494304533848</v>
      </c>
      <c r="AP603" s="198">
        <v>2.8</v>
      </c>
      <c r="AQ603" s="194">
        <v>2.44</v>
      </c>
      <c r="AR603" s="194">
        <v>2.17</v>
      </c>
      <c r="AS603" s="194">
        <v>1.73</v>
      </c>
      <c r="AT603" s="199"/>
      <c r="AU603" s="194">
        <v>1.6</v>
      </c>
      <c r="AV603" s="194">
        <v>1.45</v>
      </c>
      <c r="AW603" s="199"/>
      <c r="AX603" s="200">
        <v>1.15</v>
      </c>
      <c r="AY603" s="201">
        <v>0.7</v>
      </c>
      <c r="AZ603" s="203">
        <v>0.58</v>
      </c>
      <c r="BA603" s="202">
        <v>1.15</v>
      </c>
      <c r="BB603" s="202">
        <v>0.95</v>
      </c>
      <c r="BC603" s="202">
        <v>0.78</v>
      </c>
      <c r="BD603" s="202">
        <v>0.625</v>
      </c>
      <c r="BE603" s="202">
        <v>0.5</v>
      </c>
      <c r="BF603" s="202">
        <v>0.4</v>
      </c>
      <c r="BG603" s="203">
        <v>0</v>
      </c>
      <c r="BH603" s="203">
        <v>0</v>
      </c>
      <c r="BI603" s="204">
        <v>0</v>
      </c>
      <c r="BJ603" s="200">
        <v>19.025</v>
      </c>
      <c r="BK603" s="205">
        <v>14.75409836065573</v>
      </c>
      <c r="BL603" s="205">
        <v>12.44239631336406</v>
      </c>
      <c r="BM603" s="205">
        <v>25.43352601156068</v>
      </c>
      <c r="BN603" s="205">
        <v>8.124999999999982</v>
      </c>
      <c r="BO603" s="205">
        <v>10.3448275862069</v>
      </c>
      <c r="BP603" s="205">
        <v>26.08695652173914</v>
      </c>
      <c r="BQ603" s="206">
        <v>64.28571428571428</v>
      </c>
      <c r="BR603" s="207">
        <v>20.68965517241379</v>
      </c>
      <c r="BS603" s="207">
        <v>0</v>
      </c>
      <c r="BT603" s="207">
        <v>21.05263157894737</v>
      </c>
      <c r="BU603" s="207">
        <v>21.79487179487178</v>
      </c>
      <c r="BV603" s="207">
        <v>24.8</v>
      </c>
      <c r="BW603" s="207">
        <v>25</v>
      </c>
      <c r="BX603" s="207">
        <v>25</v>
      </c>
      <c r="BY603" s="207">
        <v>0</v>
      </c>
      <c r="BZ603" s="207">
        <v>0</v>
      </c>
      <c r="CA603" s="208">
        <v>0</v>
      </c>
      <c r="CB603" s="205">
        <v>17.63586338973375</v>
      </c>
      <c r="CC603" s="205">
        <v>15.20352780462019</v>
      </c>
      <c r="CD603" t="s" s="110">
        <v>132</v>
      </c>
      <c r="CE603" s="209">
        <v>4.385079948315694</v>
      </c>
      <c r="CF603" s="209">
        <v>16.78238634562209</v>
      </c>
      <c r="CG603" s="205">
        <v>76.51469456469457</v>
      </c>
      <c r="CH603" s="315">
        <v>2.828</v>
      </c>
      <c r="CI603" s="211">
        <v>3.1108</v>
      </c>
      <c r="CJ603" s="212">
        <v>3.359664</v>
      </c>
      <c r="CK603" s="212">
        <v>3.628437120000001</v>
      </c>
      <c r="CL603" s="210">
        <v>3.918712089600001</v>
      </c>
      <c r="CM603" s="211">
        <v>16.8456132096</v>
      </c>
      <c r="CN603" s="208">
        <v>15.25041934600761</v>
      </c>
      <c r="CO603" s="213">
        <v>1.56</v>
      </c>
      <c r="CP603" s="214">
        <v>32.9</v>
      </c>
      <c r="CQ603" s="215">
        <v>-4.2</v>
      </c>
      <c r="CR603" s="214">
        <v>4.4</v>
      </c>
      <c r="CS603" s="215">
        <v>2.9</v>
      </c>
    </row>
    <row r="604" ht="11.25" customHeight="1">
      <c r="A604" t="s" s="227">
        <v>900</v>
      </c>
      <c r="B604" t="s" s="116">
        <v>901</v>
      </c>
      <c r="C604" t="s" s="116">
        <v>128</v>
      </c>
      <c r="D604" s="218">
        <v>24</v>
      </c>
      <c r="E604" s="219">
        <v>124</v>
      </c>
      <c r="F604" t="s" s="220">
        <v>129</v>
      </c>
      <c r="G604" t="s" s="221">
        <v>129</v>
      </c>
      <c r="H604" s="343">
        <v>69.04000000000001</v>
      </c>
      <c r="I604" s="223">
        <v>1.390498261877172</v>
      </c>
      <c r="J604" s="224">
        <v>0.45</v>
      </c>
      <c r="K604" s="224">
        <v>0.48</v>
      </c>
      <c r="L604" s="223">
        <v>6.666666666666665</v>
      </c>
      <c r="M604" s="226">
        <v>42926</v>
      </c>
      <c r="N604" s="226">
        <v>42928</v>
      </c>
      <c r="O604" s="226">
        <v>42947</v>
      </c>
      <c r="P604" t="s" s="227">
        <v>279</v>
      </c>
      <c r="Q604" t="s" s="227">
        <v>562</v>
      </c>
      <c r="R604" s="225">
        <v>0.96</v>
      </c>
      <c r="S604" s="228">
        <v>16.90140845070422</v>
      </c>
      <c r="T604" s="229">
        <v>-11.8004822599496</v>
      </c>
      <c r="U604" s="223">
        <v>12.15492957746479</v>
      </c>
      <c r="V604" s="230">
        <v>12</v>
      </c>
      <c r="W604" s="344">
        <v>5.68</v>
      </c>
      <c r="X604" t="s" s="348">
        <v>143</v>
      </c>
      <c r="Y604" s="504">
        <v>3.41</v>
      </c>
      <c r="Z604" s="346">
        <v>1.44</v>
      </c>
      <c r="AA604" t="s" s="349">
        <v>143</v>
      </c>
      <c r="AB604" t="s" s="345">
        <v>143</v>
      </c>
      <c r="AC604" t="s" s="349">
        <v>143</v>
      </c>
      <c r="AD604" t="s" s="348">
        <v>143</v>
      </c>
      <c r="AE604" t="s" s="348">
        <v>143</v>
      </c>
      <c r="AF604" s="237">
        <v>0</v>
      </c>
      <c r="AG604" s="350">
        <v>113</v>
      </c>
      <c r="AH604" t="s" s="348">
        <v>143</v>
      </c>
      <c r="AI604" t="s" s="348">
        <v>143</v>
      </c>
      <c r="AJ604" t="s" s="265">
        <v>143</v>
      </c>
      <c r="AK604" s="242">
        <v>1.240371890283126</v>
      </c>
      <c r="AL604" s="243">
        <v>2.439024390243905</v>
      </c>
      <c r="AM604" s="243">
        <v>2.942849840017869</v>
      </c>
      <c r="AN604" s="243">
        <v>4.871932554001401</v>
      </c>
      <c r="AO604" s="244">
        <v>3.927799873705085</v>
      </c>
      <c r="AP604" s="241">
        <v>0.84</v>
      </c>
      <c r="AQ604" s="241">
        <v>0.82</v>
      </c>
      <c r="AR604" s="241">
        <v>0.79</v>
      </c>
      <c r="AS604" s="241">
        <v>0.77</v>
      </c>
      <c r="AT604" t="s" s="266">
        <v>112</v>
      </c>
      <c r="AU604" s="241">
        <v>0.6803619047619047</v>
      </c>
      <c r="AV604" s="241">
        <v>0.6621904761904762</v>
      </c>
      <c r="AW604" s="245"/>
      <c r="AX604" s="246">
        <v>0.6439999999999999</v>
      </c>
      <c r="AY604" s="247">
        <v>0.6258095238095238</v>
      </c>
      <c r="AZ604" s="248">
        <v>0.6077142857142857</v>
      </c>
      <c r="BA604" s="248">
        <v>0.5896190476190476</v>
      </c>
      <c r="BB604" s="248">
        <v>0.5714285714285714</v>
      </c>
      <c r="BC604" s="248">
        <v>0.5532380952380952</v>
      </c>
      <c r="BD604" s="317">
        <v>0.5312380952380953</v>
      </c>
      <c r="BE604" s="248">
        <v>0.5830476190476191</v>
      </c>
      <c r="BF604" s="248">
        <v>0.4664761904761905</v>
      </c>
      <c r="BG604" s="248">
        <v>0.4449523809523809</v>
      </c>
      <c r="BH604" s="248">
        <v>0.4319047619047619</v>
      </c>
      <c r="BI604" s="249">
        <v>0.4146666666666667</v>
      </c>
      <c r="BJ604" s="246">
        <v>11.02664761904762</v>
      </c>
      <c r="BK604" s="250">
        <v>2.439024390243905</v>
      </c>
      <c r="BL604" s="250">
        <v>3.797468354430378</v>
      </c>
      <c r="BM604" s="250">
        <v>2.597402597402598</v>
      </c>
      <c r="BN604" s="250">
        <v>13.17506089196227</v>
      </c>
      <c r="BO604" s="250">
        <v>2.744139220480357</v>
      </c>
      <c r="BP604" s="250">
        <v>2.824608104111226</v>
      </c>
      <c r="BQ604" s="251">
        <v>2.906711307259147</v>
      </c>
      <c r="BR604" s="252">
        <v>2.977589719479723</v>
      </c>
      <c r="BS604" s="252">
        <v>3.068971087061856</v>
      </c>
      <c r="BT604" s="252">
        <v>3.183333333333338</v>
      </c>
      <c r="BU604" s="252">
        <v>3.288001377173355</v>
      </c>
      <c r="BV604" s="252">
        <v>4.141269272140535</v>
      </c>
      <c r="BW604" s="252">
        <v>0</v>
      </c>
      <c r="BX604" s="252">
        <v>24.98979175173541</v>
      </c>
      <c r="BY604" s="252">
        <v>4.837328767123306</v>
      </c>
      <c r="BZ604" s="252">
        <v>3.020948180815863</v>
      </c>
      <c r="CA604" s="253">
        <v>4.157096922370229</v>
      </c>
      <c r="CB604" s="250">
        <v>4.94992619277197</v>
      </c>
      <c r="CC604" s="250">
        <v>5.629764713931447</v>
      </c>
      <c r="CD604" t="s" s="116">
        <v>132</v>
      </c>
      <c r="CE604" s="254">
        <v>-5.892498761586216</v>
      </c>
      <c r="CF604" s="254">
        <v>6.262430815878574</v>
      </c>
      <c r="CG604" s="250">
        <v>46.30346595588655</v>
      </c>
      <c r="CH604" s="255">
        <v>0.8652</v>
      </c>
      <c r="CI604" s="256">
        <v>0.8911559999999999</v>
      </c>
      <c r="CJ604" s="257">
        <v>0.91789068</v>
      </c>
      <c r="CK604" s="257">
        <v>0.9454274004</v>
      </c>
      <c r="CL604" s="258">
        <v>0.973790222412</v>
      </c>
      <c r="CM604" s="256">
        <v>4.593464302811999</v>
      </c>
      <c r="CN604" s="253">
        <v>6.653337634432212</v>
      </c>
      <c r="CO604" t="s" s="348">
        <v>143</v>
      </c>
      <c r="CP604" s="351">
        <v>42.6</v>
      </c>
      <c r="CQ604" s="352">
        <v>-1.3</v>
      </c>
      <c r="CR604" s="351">
        <v>-0.2</v>
      </c>
      <c r="CS604" s="352">
        <v>2.9</v>
      </c>
    </row>
    <row r="605" ht="11.25" customHeight="1">
      <c r="A605" t="s" s="227">
        <v>1870</v>
      </c>
      <c r="B605" t="s" s="116">
        <v>49</v>
      </c>
      <c r="C605" t="s" s="227">
        <v>357</v>
      </c>
      <c r="D605" s="218">
        <v>6</v>
      </c>
      <c r="E605" s="85">
        <v>629</v>
      </c>
      <c r="F605" t="s" s="220">
        <v>55</v>
      </c>
      <c r="G605" t="s" s="221">
        <v>55</v>
      </c>
      <c r="H605" s="493">
        <v>49.2</v>
      </c>
      <c r="I605" s="223">
        <v>3.495934959349593</v>
      </c>
      <c r="J605" s="224">
        <v>0.41</v>
      </c>
      <c r="K605" s="224">
        <v>0.43</v>
      </c>
      <c r="L605" s="223">
        <v>4.878048780487809</v>
      </c>
      <c r="M605" s="226">
        <v>42802</v>
      </c>
      <c r="N605" s="226">
        <v>42804</v>
      </c>
      <c r="O605" s="226">
        <v>42825</v>
      </c>
      <c r="P605" t="s" s="227">
        <v>434</v>
      </c>
      <c r="Q605" s="617"/>
      <c r="R605" s="225">
        <v>1.72</v>
      </c>
      <c r="S605" s="228">
        <v>193.2584269662921</v>
      </c>
      <c r="T605" s="229">
        <v>117.1935397470771</v>
      </c>
      <c r="U605" s="223">
        <v>55.2808988764045</v>
      </c>
      <c r="V605" s="230">
        <v>12</v>
      </c>
      <c r="W605" s="222">
        <v>0.89</v>
      </c>
      <c r="X605" s="222">
        <v>41.61</v>
      </c>
      <c r="Y605" s="231">
        <v>2.68</v>
      </c>
      <c r="Z605" s="232">
        <v>1.92</v>
      </c>
      <c r="AA605" s="233">
        <v>3.4</v>
      </c>
      <c r="AB605" s="234">
        <v>-47.2</v>
      </c>
      <c r="AC605" s="235">
        <v>1.1</v>
      </c>
      <c r="AD605" s="236">
        <v>-8.9</v>
      </c>
      <c r="AE605" s="236">
        <v>1.33</v>
      </c>
      <c r="AF605" s="237">
        <v>19</v>
      </c>
      <c r="AG605" s="238">
        <v>24824</v>
      </c>
      <c r="AH605" s="239">
        <v>0.2</v>
      </c>
      <c r="AI605" s="240">
        <v>0.97</v>
      </c>
      <c r="AJ605" t="s" s="265">
        <v>143</v>
      </c>
      <c r="AK605" s="242">
        <v>0.9890903453315808</v>
      </c>
      <c r="AL605" s="243">
        <v>5.12820512820511</v>
      </c>
      <c r="AM605" s="243">
        <v>4.430442600971185</v>
      </c>
      <c r="AN605" s="243">
        <v>3.66321077576921</v>
      </c>
      <c r="AO605" s="244">
        <v>3.703615946772953</v>
      </c>
      <c r="AP605" s="241">
        <v>1.64</v>
      </c>
      <c r="AQ605" s="241">
        <v>1.56</v>
      </c>
      <c r="AR605" s="241">
        <v>1.48</v>
      </c>
      <c r="AS605" s="241">
        <v>1.44</v>
      </c>
      <c r="AT605" s="245"/>
      <c r="AU605" s="241">
        <v>1.42</v>
      </c>
      <c r="AV605" s="321">
        <v>1.37</v>
      </c>
      <c r="AW605" s="245"/>
      <c r="AX605" s="241">
        <v>1.37</v>
      </c>
      <c r="AY605" s="247">
        <v>1.33</v>
      </c>
      <c r="AZ605" s="248">
        <v>1.29</v>
      </c>
      <c r="BA605" s="248">
        <v>1.17</v>
      </c>
      <c r="BB605" s="248">
        <v>1.14</v>
      </c>
      <c r="BC605" s="248">
        <v>1.12</v>
      </c>
      <c r="BD605" s="248">
        <v>1.1</v>
      </c>
      <c r="BE605" s="317">
        <v>1.08</v>
      </c>
      <c r="BF605" s="317">
        <v>1.08</v>
      </c>
      <c r="BG605" s="317">
        <v>1.08</v>
      </c>
      <c r="BH605" s="317">
        <v>1.08</v>
      </c>
      <c r="BI605" s="401">
        <v>1.08</v>
      </c>
      <c r="BJ605" s="246">
        <v>22.83</v>
      </c>
      <c r="BK605" s="250">
        <v>5.12820512820511</v>
      </c>
      <c r="BL605" s="250">
        <v>5.405405405405417</v>
      </c>
      <c r="BM605" s="250">
        <v>2.77777777777779</v>
      </c>
      <c r="BN605" s="250">
        <v>1.40845070422535</v>
      </c>
      <c r="BO605" s="250">
        <v>3.649635036496335</v>
      </c>
      <c r="BP605" s="250">
        <v>0</v>
      </c>
      <c r="BQ605" s="251">
        <v>3.007518796992481</v>
      </c>
      <c r="BR605" s="252">
        <v>3.100775193798455</v>
      </c>
      <c r="BS605" s="252">
        <v>10.25641025641026</v>
      </c>
      <c r="BT605" s="252">
        <v>2.631578947368429</v>
      </c>
      <c r="BU605" s="252">
        <v>1.785714285714257</v>
      </c>
      <c r="BV605" s="252">
        <v>1.81818181818183</v>
      </c>
      <c r="BW605" s="252">
        <v>1.85185185185186</v>
      </c>
      <c r="BX605" s="252">
        <v>0</v>
      </c>
      <c r="BY605" s="252">
        <v>0</v>
      </c>
      <c r="BZ605" s="252">
        <v>0</v>
      </c>
      <c r="CA605" s="253">
        <v>0</v>
      </c>
      <c r="CB605" s="250">
        <v>2.518912070731034</v>
      </c>
      <c r="CC605" s="250">
        <v>2.559595083983434</v>
      </c>
      <c r="CD605" t="s" s="116">
        <v>161</v>
      </c>
      <c r="CE605" s="254">
        <v>-48.12175314128569</v>
      </c>
      <c r="CF605" s="254">
        <v>7.159145735118804</v>
      </c>
      <c r="CG605" s="250">
        <v>35.4581277638282</v>
      </c>
      <c r="CH605" s="255">
        <v>1.6564</v>
      </c>
      <c r="CI605" s="256">
        <v>1.6746204</v>
      </c>
      <c r="CJ605" s="257">
        <v>1.696892851320</v>
      </c>
      <c r="CK605" s="257">
        <v>1.719461526242556</v>
      </c>
      <c r="CL605" s="258">
        <v>1.742330364541582</v>
      </c>
      <c r="CM605" s="256">
        <v>8.489705142104137</v>
      </c>
      <c r="CN605" s="253">
        <v>17.25549825630922</v>
      </c>
      <c r="CO605" s="259">
        <v>0.42</v>
      </c>
      <c r="CP605" s="260">
        <v>25.3</v>
      </c>
      <c r="CQ605" s="261">
        <v>-0.9</v>
      </c>
      <c r="CR605" s="260">
        <v>4.2</v>
      </c>
      <c r="CS605" s="261">
        <v>9.4</v>
      </c>
    </row>
    <row r="606" ht="11.25" customHeight="1">
      <c r="A606" t="s" s="227">
        <v>1871</v>
      </c>
      <c r="B606" t="s" s="116">
        <v>1872</v>
      </c>
      <c r="C606" t="s" s="227">
        <v>655</v>
      </c>
      <c r="D606" s="218">
        <v>7</v>
      </c>
      <c r="E606" s="85">
        <v>447</v>
      </c>
      <c r="F606" t="s" s="220">
        <v>129</v>
      </c>
      <c r="G606" t="s" s="221">
        <v>129</v>
      </c>
      <c r="H606" s="493">
        <v>207.25</v>
      </c>
      <c r="I606" s="223">
        <v>3.860072376357056</v>
      </c>
      <c r="J606" s="224">
        <v>1.8</v>
      </c>
      <c r="K606" s="224">
        <v>2</v>
      </c>
      <c r="L606" s="223">
        <v>11.11111111111112</v>
      </c>
      <c r="M606" s="323">
        <v>42716</v>
      </c>
      <c r="N606" s="323">
        <v>42718</v>
      </c>
      <c r="O606" s="323">
        <v>42733</v>
      </c>
      <c r="P606" t="s" s="227">
        <v>546</v>
      </c>
      <c r="Q606" s="319"/>
      <c r="R606" s="225">
        <v>8</v>
      </c>
      <c r="S606" s="228">
        <v>116.9590643274854</v>
      </c>
      <c r="T606" s="229">
        <v>212.8925085350174</v>
      </c>
      <c r="U606" s="223">
        <v>30.29970760233918</v>
      </c>
      <c r="V606" s="230">
        <v>12</v>
      </c>
      <c r="W606" s="222">
        <v>6.84</v>
      </c>
      <c r="X606" s="222">
        <v>5.83</v>
      </c>
      <c r="Y606" s="231">
        <v>13.44</v>
      </c>
      <c r="Z606" s="232">
        <v>7.27</v>
      </c>
      <c r="AA606" s="233">
        <v>24.4</v>
      </c>
      <c r="AB606" s="234">
        <v>12.2</v>
      </c>
      <c r="AC606" s="235">
        <v>7.82</v>
      </c>
      <c r="AD606" s="236">
        <v>15.8</v>
      </c>
      <c r="AE606" s="236">
        <v>5.2</v>
      </c>
      <c r="AF606" s="237">
        <v>18</v>
      </c>
      <c r="AG606" s="238">
        <v>35593</v>
      </c>
      <c r="AH606" s="239">
        <v>9.5</v>
      </c>
      <c r="AI606" s="240">
        <v>0.18</v>
      </c>
      <c r="AJ606" s="241">
        <v>0.9411288290951587</v>
      </c>
      <c r="AK606" s="242">
        <v>1.075746550835565</v>
      </c>
      <c r="AL606" s="243">
        <v>12.30769230769231</v>
      </c>
      <c r="AM606" s="243">
        <v>12.33244464501571</v>
      </c>
      <c r="AN606" s="243">
        <v>14.86983549970351</v>
      </c>
      <c r="AO606" s="244">
        <v>13.82280564892693</v>
      </c>
      <c r="AP606" s="241">
        <v>7.3</v>
      </c>
      <c r="AQ606" s="241">
        <v>6.5</v>
      </c>
      <c r="AR606" s="321">
        <v>5.6</v>
      </c>
      <c r="AS606" s="241">
        <v>5.15</v>
      </c>
      <c r="AT606" s="245"/>
      <c r="AU606" s="241">
        <v>4.4</v>
      </c>
      <c r="AV606" s="241">
        <v>3.65</v>
      </c>
      <c r="AW606" s="245"/>
      <c r="AX606" s="246">
        <v>3.05</v>
      </c>
      <c r="AY606" s="394">
        <v>2.2</v>
      </c>
      <c r="AZ606" s="248">
        <v>2.2</v>
      </c>
      <c r="BA606" s="317">
        <v>2</v>
      </c>
      <c r="BB606" s="248">
        <v>2</v>
      </c>
      <c r="BC606" s="248">
        <v>1.9</v>
      </c>
      <c r="BD606" s="317">
        <v>1.8</v>
      </c>
      <c r="BE606" s="317">
        <v>1.8</v>
      </c>
      <c r="BF606" s="248">
        <v>1.8</v>
      </c>
      <c r="BG606" s="248">
        <v>1.34</v>
      </c>
      <c r="BH606" s="317">
        <v>0.88</v>
      </c>
      <c r="BI606" s="401">
        <v>0.88</v>
      </c>
      <c r="BJ606" s="246">
        <v>54.45</v>
      </c>
      <c r="BK606" s="250">
        <v>12.30769230769231</v>
      </c>
      <c r="BL606" s="250">
        <v>16.07142857142858</v>
      </c>
      <c r="BM606" s="250">
        <v>8.737864077669899</v>
      </c>
      <c r="BN606" s="250">
        <v>17.04545454545454</v>
      </c>
      <c r="BO606" s="250">
        <v>20.54794520547947</v>
      </c>
      <c r="BP606" s="250">
        <v>19.67213114754098</v>
      </c>
      <c r="BQ606" s="251">
        <v>38.63636363636363</v>
      </c>
      <c r="BR606" s="252">
        <v>0</v>
      </c>
      <c r="BS606" s="252">
        <v>10</v>
      </c>
      <c r="BT606" s="252">
        <v>0</v>
      </c>
      <c r="BU606" s="252">
        <v>5.263157894736836</v>
      </c>
      <c r="BV606" s="252">
        <v>5.555555555555558</v>
      </c>
      <c r="BW606" s="252">
        <v>0</v>
      </c>
      <c r="BX606" s="252">
        <v>0</v>
      </c>
      <c r="BY606" s="252">
        <v>34.32835820895521</v>
      </c>
      <c r="BZ606" s="252">
        <v>52.27272727272727</v>
      </c>
      <c r="CA606" s="253">
        <v>0</v>
      </c>
      <c r="CB606" s="250">
        <v>14.14345167197673</v>
      </c>
      <c r="CC606" s="250">
        <v>14.84716982480455</v>
      </c>
      <c r="CD606" t="s" s="116">
        <v>285</v>
      </c>
      <c r="CE606" s="254">
        <v>-11.56979972627862</v>
      </c>
      <c r="CF606" s="254">
        <v>18.72990787606057</v>
      </c>
      <c r="CG606" s="250">
        <v>58.51002923976608</v>
      </c>
      <c r="CH606" s="255">
        <v>8.029999999999999</v>
      </c>
      <c r="CI606" s="256">
        <v>8.657946000000001</v>
      </c>
      <c r="CJ606" s="257">
        <v>9.108159192</v>
      </c>
      <c r="CK606" s="257">
        <v>9.581783469984002</v>
      </c>
      <c r="CL606" s="258">
        <v>10.08003621042317</v>
      </c>
      <c r="CM606" s="256">
        <v>45.45792487240718</v>
      </c>
      <c r="CN606" s="253">
        <v>21.93386001081166</v>
      </c>
      <c r="CO606" s="259">
        <v>0.46</v>
      </c>
      <c r="CP606" s="260">
        <v>7.9</v>
      </c>
      <c r="CQ606" s="261">
        <v>-10.8</v>
      </c>
      <c r="CR606" s="260">
        <v>-1.9</v>
      </c>
      <c r="CS606" s="261">
        <v>-3.1</v>
      </c>
    </row>
    <row r="607" ht="11.25" customHeight="1">
      <c r="A607" t="s" s="146">
        <v>1873</v>
      </c>
      <c r="B607" t="s" s="146">
        <v>1874</v>
      </c>
      <c r="C607" t="s" s="273">
        <v>128</v>
      </c>
      <c r="D607" s="267">
        <v>7</v>
      </c>
      <c r="E607" s="85">
        <v>488</v>
      </c>
      <c r="F607" t="s" s="151">
        <v>129</v>
      </c>
      <c r="G607" t="s" s="152">
        <v>129</v>
      </c>
      <c r="H607" s="655">
        <v>42.48</v>
      </c>
      <c r="I607" s="269">
        <v>2.919020715630885</v>
      </c>
      <c r="J607" s="270">
        <v>0.3</v>
      </c>
      <c r="K607" s="270">
        <v>0.31</v>
      </c>
      <c r="L607" s="269">
        <v>3.333333333333344</v>
      </c>
      <c r="M607" s="272">
        <v>42809</v>
      </c>
      <c r="N607" s="272">
        <v>42811</v>
      </c>
      <c r="O607" s="272">
        <v>42825</v>
      </c>
      <c r="P607" t="s" s="273">
        <v>434</v>
      </c>
      <c r="Q607" s="354"/>
      <c r="R607" s="271">
        <v>1.24</v>
      </c>
      <c r="S607" s="275">
        <v>43.20557491289199</v>
      </c>
      <c r="T607" s="276">
        <v>-1.328687681958651</v>
      </c>
      <c r="U607" s="269">
        <v>14.801393728223</v>
      </c>
      <c r="V607" s="277">
        <v>12</v>
      </c>
      <c r="W607" s="744">
        <v>2.87</v>
      </c>
      <c r="X607" t="s" s="745">
        <v>143</v>
      </c>
      <c r="Y607" s="746">
        <v>4.06</v>
      </c>
      <c r="Z607" s="747">
        <v>1.48</v>
      </c>
      <c r="AA607" t="s" s="754">
        <v>143</v>
      </c>
      <c r="AB607" t="s" s="755">
        <v>143</v>
      </c>
      <c r="AC607" t="s" s="754">
        <v>143</v>
      </c>
      <c r="AD607" t="s" s="745">
        <v>143</v>
      </c>
      <c r="AE607" t="s" s="745">
        <v>143</v>
      </c>
      <c r="AF607" s="284">
        <v>0</v>
      </c>
      <c r="AG607" s="756">
        <v>146</v>
      </c>
      <c r="AH607" t="s" s="745">
        <v>143</v>
      </c>
      <c r="AI607" t="s" s="745">
        <v>143</v>
      </c>
      <c r="AJ607" t="s" s="368">
        <v>143</v>
      </c>
      <c r="AK607" s="289">
        <v>1.022749983500255</v>
      </c>
      <c r="AL607" s="290">
        <v>3.448275862068972</v>
      </c>
      <c r="AM607" s="290">
        <v>3.574416865128627</v>
      </c>
      <c r="AN607" s="290">
        <v>3.713728933664817</v>
      </c>
      <c r="AO607" s="291">
        <v>3.631120991031422</v>
      </c>
      <c r="AP607" s="288">
        <v>1.2</v>
      </c>
      <c r="AQ607" s="288">
        <v>1.16</v>
      </c>
      <c r="AR607" s="288">
        <v>1.12</v>
      </c>
      <c r="AS607" s="288">
        <v>1.08</v>
      </c>
      <c r="AT607" s="292"/>
      <c r="AU607" s="288">
        <v>1.04</v>
      </c>
      <c r="AV607" s="288">
        <v>1</v>
      </c>
      <c r="AW607" s="292"/>
      <c r="AX607" s="524">
        <v>0.96</v>
      </c>
      <c r="AY607" s="294">
        <v>0.96</v>
      </c>
      <c r="AZ607" s="295">
        <v>0.92</v>
      </c>
      <c r="BA607" s="295">
        <v>0.88</v>
      </c>
      <c r="BB607" s="295">
        <v>0.84</v>
      </c>
      <c r="BC607" s="295">
        <v>0.78</v>
      </c>
      <c r="BD607" s="295">
        <v>0.72</v>
      </c>
      <c r="BE607" s="295">
        <v>0.66</v>
      </c>
      <c r="BF607" s="295">
        <v>0.6</v>
      </c>
      <c r="BG607" s="295">
        <v>0.5272</v>
      </c>
      <c r="BH607" s="295">
        <v>0.4464</v>
      </c>
      <c r="BI607" s="296">
        <v>0.3812</v>
      </c>
      <c r="BJ607" s="293">
        <v>15.2748</v>
      </c>
      <c r="BK607" s="297">
        <v>3.448275862068972</v>
      </c>
      <c r="BL607" s="297">
        <v>3.571428571428559</v>
      </c>
      <c r="BM607" s="297">
        <v>3.703703703703698</v>
      </c>
      <c r="BN607" s="297">
        <v>3.846153846153855</v>
      </c>
      <c r="BO607" s="297">
        <v>4</v>
      </c>
      <c r="BP607" s="297">
        <v>4.166666666666674</v>
      </c>
      <c r="BQ607" s="298">
        <v>0</v>
      </c>
      <c r="BR607" s="299">
        <v>4.347826086956519</v>
      </c>
      <c r="BS607" s="299">
        <v>4.545454545454541</v>
      </c>
      <c r="BT607" s="299">
        <v>4.761904761904767</v>
      </c>
      <c r="BU607" s="299">
        <v>7.692307692307687</v>
      </c>
      <c r="BV607" s="299">
        <v>8.333333333333348</v>
      </c>
      <c r="BW607" s="299">
        <v>9.090909090909083</v>
      </c>
      <c r="BX607" s="299">
        <v>10</v>
      </c>
      <c r="BY607" s="299">
        <v>13.80880121396053</v>
      </c>
      <c r="BZ607" s="299">
        <v>18.10035842293907</v>
      </c>
      <c r="CA607" s="300">
        <v>17.10388247639036</v>
      </c>
      <c r="CB607" s="297">
        <v>7.08947095730457</v>
      </c>
      <c r="CC607" s="297">
        <v>4.949372414150363</v>
      </c>
      <c r="CD607" t="s" s="146">
        <v>132</v>
      </c>
      <c r="CE607" s="301">
        <v>-8.168644078927294</v>
      </c>
      <c r="CF607" s="301">
        <v>6.632749649295702</v>
      </c>
      <c r="CG607" s="297">
        <v>36.87447660715438</v>
      </c>
      <c r="CH607" s="302">
        <v>1.236</v>
      </c>
      <c r="CI607" s="303">
        <v>1.27308</v>
      </c>
      <c r="CJ607" s="304">
        <v>1.3112724</v>
      </c>
      <c r="CK607" s="304">
        <v>1.350610572</v>
      </c>
      <c r="CL607" s="305">
        <v>1.391128889160</v>
      </c>
      <c r="CM607" s="303">
        <v>6.562091861160</v>
      </c>
      <c r="CN607" s="300">
        <v>15.44748554887006</v>
      </c>
      <c r="CO607" t="s" s="569">
        <v>143</v>
      </c>
      <c r="CP607" s="307">
        <v>24.9</v>
      </c>
      <c r="CQ607" s="308">
        <v>0</v>
      </c>
      <c r="CR607" s="307">
        <v>4.1</v>
      </c>
      <c r="CS607" s="308">
        <v>4.4</v>
      </c>
    </row>
    <row r="608" ht="11.25" customHeight="1">
      <c r="A608" t="s" s="173">
        <v>902</v>
      </c>
      <c r="B608" t="s" s="110">
        <v>903</v>
      </c>
      <c r="C608" t="s" s="173">
        <v>128</v>
      </c>
      <c r="D608" s="174">
        <v>10</v>
      </c>
      <c r="E608" s="219">
        <v>324</v>
      </c>
      <c r="F608" t="s" s="118">
        <v>129</v>
      </c>
      <c r="G608" t="s" s="113">
        <v>129</v>
      </c>
      <c r="H608" s="330">
        <v>13.2</v>
      </c>
      <c r="I608" s="177">
        <v>1.515151515151515</v>
      </c>
      <c r="J608" s="311">
        <v>0.04</v>
      </c>
      <c r="K608" s="311">
        <v>0.05</v>
      </c>
      <c r="L608" s="177">
        <v>25</v>
      </c>
      <c r="M608" s="179">
        <v>42845</v>
      </c>
      <c r="N608" s="179">
        <v>42849</v>
      </c>
      <c r="O608" s="179">
        <v>42863</v>
      </c>
      <c r="P608" t="s" s="173">
        <v>151</v>
      </c>
      <c r="Q608" s="375"/>
      <c r="R608" s="180">
        <v>0.2</v>
      </c>
      <c r="S608" s="181">
        <v>25.31645569620253</v>
      </c>
      <c r="T608" s="182">
        <v>-8.39453519885074</v>
      </c>
      <c r="U608" s="177">
        <v>16.70886075949367</v>
      </c>
      <c r="V608" s="183">
        <v>12</v>
      </c>
      <c r="W608" s="331">
        <v>0.79</v>
      </c>
      <c r="X608" t="s" s="335">
        <v>143</v>
      </c>
      <c r="Y608" s="530">
        <v>2.61</v>
      </c>
      <c r="Z608" s="333">
        <v>1.13</v>
      </c>
      <c r="AA608" t="s" s="336">
        <v>143</v>
      </c>
      <c r="AB608" t="s" s="332">
        <v>143</v>
      </c>
      <c r="AC608" t="s" s="336">
        <v>143</v>
      </c>
      <c r="AD608" t="s" s="335">
        <v>143</v>
      </c>
      <c r="AE608" t="s" s="335">
        <v>143</v>
      </c>
      <c r="AF608" s="190">
        <v>0</v>
      </c>
      <c r="AG608" s="337">
        <v>25</v>
      </c>
      <c r="AH608" t="s" s="335">
        <v>143</v>
      </c>
      <c r="AI608" t="s" s="335">
        <v>143</v>
      </c>
      <c r="AJ608" t="s" s="338">
        <v>143</v>
      </c>
      <c r="AK608" t="s" s="338">
        <v>143</v>
      </c>
      <c r="AL608" s="196">
        <v>14.13043478260869</v>
      </c>
      <c r="AM608" s="196">
        <v>18.35473870063109</v>
      </c>
      <c r="AN608" s="196">
        <v>18.46644525422441</v>
      </c>
      <c r="AO608" t="s" s="338">
        <v>143</v>
      </c>
      <c r="AP608" s="194">
        <v>0.1575</v>
      </c>
      <c r="AQ608" s="194">
        <v>0.138</v>
      </c>
      <c r="AR608" s="194">
        <v>0.115</v>
      </c>
      <c r="AS608" s="194">
        <v>0.095</v>
      </c>
      <c r="AT608" s="199"/>
      <c r="AU608" s="194">
        <v>0.0775</v>
      </c>
      <c r="AV608" s="194">
        <v>0.0675</v>
      </c>
      <c r="AW608" s="199"/>
      <c r="AX608" s="200">
        <v>0.0575</v>
      </c>
      <c r="AY608" s="370">
        <v>0.05</v>
      </c>
      <c r="AZ608" s="202">
        <v>0.0375</v>
      </c>
      <c r="BA608" s="203">
        <v>0</v>
      </c>
      <c r="BB608" s="203">
        <v>0</v>
      </c>
      <c r="BC608" s="203">
        <v>0</v>
      </c>
      <c r="BD608" s="203">
        <v>0</v>
      </c>
      <c r="BE608" s="203">
        <v>0</v>
      </c>
      <c r="BF608" s="203">
        <v>0</v>
      </c>
      <c r="BG608" s="203">
        <v>0</v>
      </c>
      <c r="BH608" s="203">
        <v>0</v>
      </c>
      <c r="BI608" s="204">
        <v>0</v>
      </c>
      <c r="BJ608" s="200">
        <v>0.7955</v>
      </c>
      <c r="BK608" s="205">
        <v>14.13043478260869</v>
      </c>
      <c r="BL608" s="205">
        <v>20</v>
      </c>
      <c r="BM608" s="205">
        <v>21.05263157894737</v>
      </c>
      <c r="BN608" s="205">
        <v>22.58064516129032</v>
      </c>
      <c r="BO608" s="205">
        <v>14.81481481481481</v>
      </c>
      <c r="BP608" s="205">
        <v>17.3913043478261</v>
      </c>
      <c r="BQ608" s="206">
        <v>15</v>
      </c>
      <c r="BR608" s="207">
        <v>33.33333333333335</v>
      </c>
      <c r="BS608" s="207">
        <v>0</v>
      </c>
      <c r="BT608" s="207">
        <v>0</v>
      </c>
      <c r="BU608" s="207">
        <v>0</v>
      </c>
      <c r="BV608" s="207">
        <v>0</v>
      </c>
      <c r="BW608" s="207">
        <v>0</v>
      </c>
      <c r="BX608" s="207">
        <v>0</v>
      </c>
      <c r="BY608" s="207">
        <v>0</v>
      </c>
      <c r="BZ608" s="207">
        <v>0</v>
      </c>
      <c r="CA608" s="208">
        <v>0</v>
      </c>
      <c r="CB608" s="205">
        <v>9.311950824636506</v>
      </c>
      <c r="CC608" s="205">
        <v>10.67350776660445</v>
      </c>
      <c r="CD608" t="s" s="110">
        <v>132</v>
      </c>
      <c r="CE608" s="209">
        <v>3.272736009882255</v>
      </c>
      <c r="CF608" s="209">
        <v>19.98159676937592</v>
      </c>
      <c r="CG608" s="205">
        <v>54.47344376674864</v>
      </c>
      <c r="CH608" s="315">
        <v>0.162225</v>
      </c>
      <c r="CI608" s="211">
        <v>0.16709175</v>
      </c>
      <c r="CJ608" s="212">
        <v>0.1721045025</v>
      </c>
      <c r="CK608" s="212">
        <v>0.177267637575</v>
      </c>
      <c r="CL608" s="210">
        <v>0.18258566670225</v>
      </c>
      <c r="CM608" s="211">
        <v>0.86127455677725</v>
      </c>
      <c r="CN608" s="208">
        <v>6.5248072483125</v>
      </c>
      <c r="CO608" t="s" s="335">
        <v>143</v>
      </c>
      <c r="CP608" t="s" s="332">
        <v>143</v>
      </c>
      <c r="CQ608" s="340">
        <v>-5.7</v>
      </c>
      <c r="CR608" s="341">
        <v>2.9</v>
      </c>
      <c r="CS608" s="342">
        <v>1.9</v>
      </c>
    </row>
    <row r="609" ht="11.25" customHeight="1">
      <c r="A609" t="s" s="227">
        <v>904</v>
      </c>
      <c r="B609" t="s" s="116">
        <v>905</v>
      </c>
      <c r="C609" t="s" s="116">
        <v>150</v>
      </c>
      <c r="D609" s="218">
        <v>10</v>
      </c>
      <c r="E609" s="219">
        <v>329</v>
      </c>
      <c r="F609" t="s" s="220">
        <v>55</v>
      </c>
      <c r="G609" t="s" s="221">
        <v>55</v>
      </c>
      <c r="H609" s="493">
        <v>155.32</v>
      </c>
      <c r="I609" s="223">
        <v>0.9142415657996394</v>
      </c>
      <c r="J609" s="224">
        <v>0.345</v>
      </c>
      <c r="K609" s="224">
        <v>0.355</v>
      </c>
      <c r="L609" s="223">
        <v>2.898550724637694</v>
      </c>
      <c r="M609" s="226">
        <v>42929</v>
      </c>
      <c r="N609" s="226">
        <v>42933</v>
      </c>
      <c r="O609" s="226">
        <v>42947</v>
      </c>
      <c r="P609" t="s" s="227">
        <v>197</v>
      </c>
      <c r="Q609" s="85"/>
      <c r="R609" s="225">
        <v>1.42</v>
      </c>
      <c r="S609" s="228">
        <v>36.13231552162849</v>
      </c>
      <c r="T609" s="229">
        <v>186.1008282283023</v>
      </c>
      <c r="U609" s="223">
        <v>39.52162849872773</v>
      </c>
      <c r="V609" s="230">
        <v>12</v>
      </c>
      <c r="W609" s="222">
        <v>3.93</v>
      </c>
      <c r="X609" s="222">
        <v>3.43</v>
      </c>
      <c r="Y609" s="231">
        <v>2.64</v>
      </c>
      <c r="Z609" s="232">
        <v>4.66</v>
      </c>
      <c r="AA609" s="233">
        <v>8.800000000000001</v>
      </c>
      <c r="AB609" s="234">
        <v>20.5</v>
      </c>
      <c r="AC609" s="235">
        <v>18.81</v>
      </c>
      <c r="AD609" s="236">
        <v>4.8</v>
      </c>
      <c r="AE609" s="236">
        <v>11.5</v>
      </c>
      <c r="AF609" s="237">
        <v>4</v>
      </c>
      <c r="AG609" s="238">
        <v>2053</v>
      </c>
      <c r="AH609" s="239">
        <v>2.1</v>
      </c>
      <c r="AI609" s="240">
        <v>0.17</v>
      </c>
      <c r="AJ609" s="241">
        <v>1.450216160938933</v>
      </c>
      <c r="AK609" s="242">
        <v>1.56200926508909</v>
      </c>
      <c r="AL609" s="243">
        <v>7.258064516129048</v>
      </c>
      <c r="AM609" s="243">
        <v>10.34148270439541</v>
      </c>
      <c r="AN609" s="243">
        <v>6.961037572506878</v>
      </c>
      <c r="AO609" s="244">
        <v>4.456463689483847</v>
      </c>
      <c r="AP609" s="241">
        <v>1.33</v>
      </c>
      <c r="AQ609" s="241">
        <v>1.24</v>
      </c>
      <c r="AR609" s="241">
        <v>1.1</v>
      </c>
      <c r="AS609" s="241">
        <v>0.99</v>
      </c>
      <c r="AT609" s="245"/>
      <c r="AU609" s="241">
        <v>0.97</v>
      </c>
      <c r="AV609" s="241">
        <v>0.95</v>
      </c>
      <c r="AW609" s="245"/>
      <c r="AX609" s="246">
        <v>0.93</v>
      </c>
      <c r="AY609" s="394">
        <v>0.92</v>
      </c>
      <c r="AZ609" s="248">
        <v>0.905</v>
      </c>
      <c r="BA609" s="317">
        <v>0.86</v>
      </c>
      <c r="BB609" s="317">
        <v>0.86</v>
      </c>
      <c r="BC609" s="317">
        <v>0.86</v>
      </c>
      <c r="BD609" s="248">
        <v>0.855</v>
      </c>
      <c r="BE609" s="317">
        <v>0.84</v>
      </c>
      <c r="BF609" s="248">
        <v>0.835</v>
      </c>
      <c r="BG609" s="317">
        <v>0.82</v>
      </c>
      <c r="BH609" s="248">
        <v>0.79</v>
      </c>
      <c r="BI609" s="249">
        <v>0.765</v>
      </c>
      <c r="BJ609" s="246">
        <v>16.82</v>
      </c>
      <c r="BK609" s="250">
        <v>7.258064516129048</v>
      </c>
      <c r="BL609" s="250">
        <v>12.72727272727272</v>
      </c>
      <c r="BM609" s="250">
        <v>11.11111111111112</v>
      </c>
      <c r="BN609" s="250">
        <v>2.061855670103085</v>
      </c>
      <c r="BO609" s="250">
        <v>2.105263157894743</v>
      </c>
      <c r="BP609" s="250">
        <v>2.1505376344086</v>
      </c>
      <c r="BQ609" s="251">
        <v>1.086956521739135</v>
      </c>
      <c r="BR609" s="252">
        <v>1.657458563535918</v>
      </c>
      <c r="BS609" s="252">
        <v>5.232558139534893</v>
      </c>
      <c r="BT609" s="252">
        <v>0</v>
      </c>
      <c r="BU609" s="252">
        <v>0</v>
      </c>
      <c r="BV609" s="252">
        <v>0.5847953216374213</v>
      </c>
      <c r="BW609" s="252">
        <v>1.785714285714279</v>
      </c>
      <c r="BX609" s="252">
        <v>0.5988023952095745</v>
      </c>
      <c r="BY609" s="252">
        <v>1.829268292682928</v>
      </c>
      <c r="BZ609" s="252">
        <v>3.797468354430378</v>
      </c>
      <c r="CA609" s="253">
        <v>3.267973856209161</v>
      </c>
      <c r="CB609" s="250">
        <v>3.367947091036059</v>
      </c>
      <c r="CC609" s="250">
        <v>3.615652908430049</v>
      </c>
      <c r="CD609" t="s" s="116">
        <v>152</v>
      </c>
      <c r="CE609" s="545">
        <v>-31.64634936042121</v>
      </c>
      <c r="CF609" s="254">
        <v>7.875279138306518</v>
      </c>
      <c r="CG609" s="250">
        <v>62.28563739486114</v>
      </c>
      <c r="CH609" s="255">
        <v>1.463</v>
      </c>
      <c r="CI609" s="256">
        <v>1.6093</v>
      </c>
      <c r="CJ609" s="257">
        <v>1.770230000000001</v>
      </c>
      <c r="CK609" s="257">
        <v>1.947253000000001</v>
      </c>
      <c r="CL609" s="258">
        <v>2.141978300000001</v>
      </c>
      <c r="CM609" s="256">
        <v>8.931761300000003</v>
      </c>
      <c r="CN609" s="253">
        <v>5.750554532577906</v>
      </c>
      <c r="CO609" s="259">
        <v>1.35</v>
      </c>
      <c r="CP609" s="260">
        <v>48.8</v>
      </c>
      <c r="CQ609" s="261">
        <v>-1.2</v>
      </c>
      <c r="CR609" s="260">
        <v>6.9</v>
      </c>
      <c r="CS609" s="261">
        <v>11</v>
      </c>
    </row>
    <row r="610" ht="11.25" customHeight="1">
      <c r="A610" t="s" s="227">
        <v>906</v>
      </c>
      <c r="B610" t="s" s="116">
        <v>907</v>
      </c>
      <c r="C610" t="s" s="116">
        <v>736</v>
      </c>
      <c r="D610" s="218">
        <v>15</v>
      </c>
      <c r="E610" s="219">
        <v>215</v>
      </c>
      <c r="F610" t="s" s="220">
        <v>55</v>
      </c>
      <c r="G610" t="s" s="221">
        <v>141</v>
      </c>
      <c r="H610" s="493">
        <v>51.01</v>
      </c>
      <c r="I610" s="223">
        <v>4.469711821211527</v>
      </c>
      <c r="J610" s="224">
        <v>0.53</v>
      </c>
      <c r="K610" s="224">
        <v>0.57</v>
      </c>
      <c r="L610" s="223">
        <v>7.547169811320731</v>
      </c>
      <c r="M610" s="226">
        <v>42884</v>
      </c>
      <c r="N610" s="226">
        <v>42886</v>
      </c>
      <c r="O610" s="226">
        <v>42907</v>
      </c>
      <c r="P610" t="s" s="227">
        <v>860</v>
      </c>
      <c r="Q610" s="576"/>
      <c r="R610" s="225">
        <v>2.28</v>
      </c>
      <c r="S610" s="228">
        <v>87.35632183908045</v>
      </c>
      <c r="T610" s="229">
        <v>44.68538702142446</v>
      </c>
      <c r="U610" s="223">
        <v>19.54406130268199</v>
      </c>
      <c r="V610" s="230">
        <v>9</v>
      </c>
      <c r="W610" s="222">
        <v>2.61</v>
      </c>
      <c r="X610" s="222">
        <v>1.86</v>
      </c>
      <c r="Y610" s="231">
        <v>3.34</v>
      </c>
      <c r="Z610" s="232">
        <v>2.41</v>
      </c>
      <c r="AA610" s="233">
        <v>12.4</v>
      </c>
      <c r="AB610" s="234">
        <v>18.4</v>
      </c>
      <c r="AC610" s="235">
        <v>-17.42</v>
      </c>
      <c r="AD610" s="236">
        <v>7.1</v>
      </c>
      <c r="AE610" s="236">
        <v>10.5</v>
      </c>
      <c r="AF610" s="237">
        <v>37</v>
      </c>
      <c r="AG610" s="238">
        <v>75393</v>
      </c>
      <c r="AH610" s="239">
        <v>0.1</v>
      </c>
      <c r="AI610" s="240">
        <v>0.7</v>
      </c>
      <c r="AJ610" s="241">
        <v>2.804278667872368</v>
      </c>
      <c r="AK610" s="242">
        <v>1.20767404046218</v>
      </c>
      <c r="AL610" s="243">
        <v>11.29032258064515</v>
      </c>
      <c r="AM610" s="243">
        <v>16.77297130927362</v>
      </c>
      <c r="AN610" s="243">
        <v>19.91037854189381</v>
      </c>
      <c r="AO610" s="244">
        <v>16.48655007461621</v>
      </c>
      <c r="AP610" s="241">
        <v>2.07</v>
      </c>
      <c r="AQ610" s="241">
        <v>1.86</v>
      </c>
      <c r="AR610" s="241">
        <v>1.61</v>
      </c>
      <c r="AS610" s="241">
        <v>1.3</v>
      </c>
      <c r="AT610" s="245"/>
      <c r="AU610" s="241">
        <v>0.965</v>
      </c>
      <c r="AV610" s="241">
        <v>0.835</v>
      </c>
      <c r="AW610" s="245"/>
      <c r="AX610" s="246">
        <v>0.74</v>
      </c>
      <c r="AY610" s="247">
        <v>0.67</v>
      </c>
      <c r="AZ610" s="248">
        <v>0.62</v>
      </c>
      <c r="BA610" s="248">
        <v>0.54</v>
      </c>
      <c r="BB610" s="248">
        <v>0.45</v>
      </c>
      <c r="BC610" s="248">
        <v>0.34</v>
      </c>
      <c r="BD610" s="248">
        <v>0.225</v>
      </c>
      <c r="BE610" s="248">
        <v>0.12</v>
      </c>
      <c r="BF610" s="317">
        <v>0</v>
      </c>
      <c r="BG610" s="317">
        <v>0</v>
      </c>
      <c r="BH610" s="317">
        <v>0</v>
      </c>
      <c r="BI610" s="401">
        <v>0</v>
      </c>
      <c r="BJ610" s="246">
        <v>12.345</v>
      </c>
      <c r="BK610" s="250">
        <v>11.29032258064515</v>
      </c>
      <c r="BL610" s="250">
        <v>15.527950310559</v>
      </c>
      <c r="BM610" s="250">
        <v>23.84615384615385</v>
      </c>
      <c r="BN610" s="250">
        <v>34.71502590673576</v>
      </c>
      <c r="BO610" s="250">
        <v>15.56886227544911</v>
      </c>
      <c r="BP610" s="250">
        <v>12.83783783783783</v>
      </c>
      <c r="BQ610" s="251">
        <v>10.44776119402984</v>
      </c>
      <c r="BR610" s="252">
        <v>8.064516129032274</v>
      </c>
      <c r="BS610" s="252">
        <v>14.81481481481481</v>
      </c>
      <c r="BT610" s="252">
        <v>20</v>
      </c>
      <c r="BU610" s="252">
        <v>32.35294117647059</v>
      </c>
      <c r="BV610" s="252">
        <v>51.11111111111111</v>
      </c>
      <c r="BW610" s="252">
        <v>87.5</v>
      </c>
      <c r="BX610" s="252">
        <v>0</v>
      </c>
      <c r="BY610" s="252">
        <v>0</v>
      </c>
      <c r="BZ610" s="252">
        <v>0</v>
      </c>
      <c r="CA610" s="253">
        <v>0</v>
      </c>
      <c r="CB610" s="250">
        <v>19.88689983428467</v>
      </c>
      <c r="CC610" s="250">
        <v>21.60505151103266</v>
      </c>
      <c r="CD610" t="s" s="116">
        <v>178</v>
      </c>
      <c r="CE610" s="254">
        <v>4.836029060423346</v>
      </c>
      <c r="CF610" s="254">
        <v>24.38009036310534</v>
      </c>
      <c r="CG610" s="250">
        <v>73.52354659148412</v>
      </c>
      <c r="CH610" s="255">
        <v>2.277</v>
      </c>
      <c r="CI610" s="256">
        <v>2.29977</v>
      </c>
      <c r="CJ610" s="257">
        <v>2.529747</v>
      </c>
      <c r="CK610" s="257">
        <v>2.782721700000001</v>
      </c>
      <c r="CL610" s="258">
        <v>3.060993870000001</v>
      </c>
      <c r="CM610" s="256">
        <v>12.95023257</v>
      </c>
      <c r="CN610" s="253">
        <v>25.38763491472261</v>
      </c>
      <c r="CO610" s="259">
        <v>1.28</v>
      </c>
      <c r="CP610" s="260">
        <v>4.3</v>
      </c>
      <c r="CQ610" s="261">
        <v>-27.4</v>
      </c>
      <c r="CR610" s="260">
        <v>-2.3</v>
      </c>
      <c r="CS610" s="261">
        <v>-7</v>
      </c>
    </row>
    <row r="611" ht="11.25" customHeight="1">
      <c r="A611" t="s" s="227">
        <v>1875</v>
      </c>
      <c r="B611" t="s" s="116">
        <v>1876</v>
      </c>
      <c r="C611" t="s" s="227">
        <v>1877</v>
      </c>
      <c r="D611" s="218">
        <v>6</v>
      </c>
      <c r="E611" s="85">
        <v>611</v>
      </c>
      <c r="F611" t="s" s="220">
        <v>129</v>
      </c>
      <c r="G611" t="s" s="221">
        <v>129</v>
      </c>
      <c r="H611" s="493">
        <v>93.78</v>
      </c>
      <c r="I611" s="223">
        <v>1.919385796545106</v>
      </c>
      <c r="J611" s="224">
        <v>0.4</v>
      </c>
      <c r="K611" s="224">
        <v>0.45</v>
      </c>
      <c r="L611" s="223">
        <v>12.5</v>
      </c>
      <c r="M611" s="226">
        <v>42741</v>
      </c>
      <c r="N611" s="226">
        <v>42745</v>
      </c>
      <c r="O611" s="226">
        <v>42760</v>
      </c>
      <c r="P611" t="s" s="227">
        <v>507</v>
      </c>
      <c r="Q611" s="325"/>
      <c r="R611" s="225">
        <v>1.8</v>
      </c>
      <c r="S611" s="228">
        <v>37.5</v>
      </c>
      <c r="T611" s="229">
        <v>52.54944553597478</v>
      </c>
      <c r="U611" s="223">
        <v>19.5375</v>
      </c>
      <c r="V611" s="230">
        <v>12</v>
      </c>
      <c r="W611" s="222">
        <v>4.8</v>
      </c>
      <c r="X611" s="222">
        <v>2.63</v>
      </c>
      <c r="Y611" s="231">
        <v>1.68</v>
      </c>
      <c r="Z611" s="232">
        <v>2.68</v>
      </c>
      <c r="AA611" s="233">
        <v>14.3</v>
      </c>
      <c r="AB611" s="234">
        <v>-7.1</v>
      </c>
      <c r="AC611" s="235">
        <v>2.75</v>
      </c>
      <c r="AD611" s="236">
        <v>9.699999999999999</v>
      </c>
      <c r="AE611" s="236">
        <v>7.42</v>
      </c>
      <c r="AF611" s="237">
        <v>21</v>
      </c>
      <c r="AG611" s="238">
        <v>12848</v>
      </c>
      <c r="AH611" s="239">
        <v>0.3</v>
      </c>
      <c r="AI611" s="240">
        <v>0.79</v>
      </c>
      <c r="AJ611" s="241">
        <v>3.293895987349425</v>
      </c>
      <c r="AK611" s="242">
        <v>2.107428898156402</v>
      </c>
      <c r="AL611" s="243">
        <v>8.843537414965997</v>
      </c>
      <c r="AM611" s="243">
        <v>10.06424162982089</v>
      </c>
      <c r="AN611" s="243">
        <v>31.95079107728942</v>
      </c>
      <c r="AO611" s="244">
        <v>15.16102920731526</v>
      </c>
      <c r="AP611" s="241">
        <v>1.6</v>
      </c>
      <c r="AQ611" s="241">
        <v>1.47</v>
      </c>
      <c r="AR611" s="241">
        <v>1.29</v>
      </c>
      <c r="AS611" s="241">
        <v>1.2</v>
      </c>
      <c r="AT611" s="245"/>
      <c r="AU611" s="241">
        <v>0.68</v>
      </c>
      <c r="AV611" s="321">
        <v>0.4</v>
      </c>
      <c r="AW611" s="245"/>
      <c r="AX611" s="583">
        <v>0.4</v>
      </c>
      <c r="AY611" s="394">
        <v>0.4</v>
      </c>
      <c r="AZ611" s="317">
        <v>0.4</v>
      </c>
      <c r="BA611" s="248">
        <v>0.4</v>
      </c>
      <c r="BB611" s="248">
        <v>0.39</v>
      </c>
      <c r="BC611" s="248">
        <v>0.345</v>
      </c>
      <c r="BD611" s="248">
        <v>0.3</v>
      </c>
      <c r="BE611" s="317">
        <v>0</v>
      </c>
      <c r="BF611" s="317">
        <v>0</v>
      </c>
      <c r="BG611" s="317">
        <v>0</v>
      </c>
      <c r="BH611" s="317">
        <v>0</v>
      </c>
      <c r="BI611" s="401">
        <v>0</v>
      </c>
      <c r="BJ611" s="246">
        <v>9.275</v>
      </c>
      <c r="BK611" s="250">
        <v>8.843537414965997</v>
      </c>
      <c r="BL611" s="250">
        <v>13.95348837209303</v>
      </c>
      <c r="BM611" s="250">
        <v>7.500000000000018</v>
      </c>
      <c r="BN611" s="250">
        <v>76.47058823529409</v>
      </c>
      <c r="BO611" s="250">
        <v>70</v>
      </c>
      <c r="BP611" s="250">
        <v>0</v>
      </c>
      <c r="BQ611" s="639">
        <v>0</v>
      </c>
      <c r="BR611" s="252">
        <v>0</v>
      </c>
      <c r="BS611" s="252">
        <v>0</v>
      </c>
      <c r="BT611" s="252">
        <v>2.564102564102577</v>
      </c>
      <c r="BU611" s="252">
        <v>13.04347826086958</v>
      </c>
      <c r="BV611" s="252">
        <v>15</v>
      </c>
      <c r="BW611" s="252">
        <v>0</v>
      </c>
      <c r="BX611" s="252">
        <v>0</v>
      </c>
      <c r="BY611" s="252">
        <v>0</v>
      </c>
      <c r="BZ611" s="252">
        <v>0</v>
      </c>
      <c r="CA611" s="253">
        <v>0</v>
      </c>
      <c r="CB611" s="250">
        <v>12.19854087337208</v>
      </c>
      <c r="CC611" s="250">
        <v>22.94358940768621</v>
      </c>
      <c r="CD611" t="s" s="116">
        <v>188</v>
      </c>
      <c r="CE611" s="254">
        <v>14.33267687383452</v>
      </c>
      <c r="CF611" s="254">
        <v>33.87017687383452</v>
      </c>
      <c r="CG611" s="250">
        <v>65.403018707483</v>
      </c>
      <c r="CH611" s="255">
        <v>1.616</v>
      </c>
      <c r="CI611" s="256">
        <v>1.66044</v>
      </c>
      <c r="CJ611" s="257">
        <v>1.783644648</v>
      </c>
      <c r="CK611" s="257">
        <v>1.9159910808816</v>
      </c>
      <c r="CL611" s="258">
        <v>2.058157619083015</v>
      </c>
      <c r="CM611" s="256">
        <v>9.034233347964616</v>
      </c>
      <c r="CN611" s="253">
        <v>9.633432872643011</v>
      </c>
      <c r="CO611" s="259">
        <v>0.59</v>
      </c>
      <c r="CP611" s="260">
        <v>18.3</v>
      </c>
      <c r="CQ611" s="261">
        <v>-17</v>
      </c>
      <c r="CR611" s="260">
        <v>-5.6</v>
      </c>
      <c r="CS611" s="261">
        <v>-8</v>
      </c>
    </row>
    <row r="612" ht="11.25" customHeight="1">
      <c r="A612" t="s" s="273">
        <v>1878</v>
      </c>
      <c r="B612" t="s" s="146">
        <v>1879</v>
      </c>
      <c r="C612" t="s" s="146">
        <v>372</v>
      </c>
      <c r="D612" s="267">
        <v>5</v>
      </c>
      <c r="E612" s="85">
        <v>709</v>
      </c>
      <c r="F612" t="s" s="151">
        <v>129</v>
      </c>
      <c r="G612" t="s" s="152">
        <v>129</v>
      </c>
      <c r="H612" s="496">
        <v>12.63</v>
      </c>
      <c r="I612" s="269">
        <v>6.967537608867774</v>
      </c>
      <c r="J612" s="270">
        <v>0.21</v>
      </c>
      <c r="K612" s="270">
        <v>0.22</v>
      </c>
      <c r="L612" s="269">
        <v>4.761904761904767</v>
      </c>
      <c r="M612" s="554">
        <v>42629</v>
      </c>
      <c r="N612" s="554">
        <v>42633</v>
      </c>
      <c r="O612" s="554">
        <v>42644</v>
      </c>
      <c r="P612" t="s" s="273">
        <v>177</v>
      </c>
      <c r="Q612" t="s" s="641">
        <v>1739</v>
      </c>
      <c r="R612" s="271">
        <v>0.88</v>
      </c>
      <c r="S612" s="275">
        <v>214.6341463414634</v>
      </c>
      <c r="T612" s="276">
        <v>34.43286473906306</v>
      </c>
      <c r="U612" s="269">
        <v>30.80487804878049</v>
      </c>
      <c r="V612" s="277">
        <v>12</v>
      </c>
      <c r="W612" s="268">
        <v>0.41</v>
      </c>
      <c r="X612" s="268">
        <v>6.15</v>
      </c>
      <c r="Y612" s="278">
        <v>3.8</v>
      </c>
      <c r="Z612" s="279">
        <v>1.32</v>
      </c>
      <c r="AA612" s="280">
        <v>4.2</v>
      </c>
      <c r="AB612" s="281">
        <v>-8.9</v>
      </c>
      <c r="AC612" s="282">
        <v>-23.78</v>
      </c>
      <c r="AD612" s="283">
        <v>22.7</v>
      </c>
      <c r="AE612" s="283">
        <v>5</v>
      </c>
      <c r="AF612" s="284">
        <v>4</v>
      </c>
      <c r="AG612" s="285">
        <v>1002</v>
      </c>
      <c r="AH612" s="286">
        <v>0.5</v>
      </c>
      <c r="AI612" s="287">
        <v>1.58</v>
      </c>
      <c r="AJ612" s="288">
        <v>0.2385327375976323</v>
      </c>
      <c r="AK612" t="s" s="368">
        <v>143</v>
      </c>
      <c r="AL612" s="290">
        <v>4.938271604938271</v>
      </c>
      <c r="AM612" s="290">
        <v>7.082537449182191</v>
      </c>
      <c r="AN612" s="290">
        <v>5.414693143466254</v>
      </c>
      <c r="AO612" s="291">
        <v>-7.124772124407508</v>
      </c>
      <c r="AP612" s="288">
        <v>0.85</v>
      </c>
      <c r="AQ612" s="288">
        <v>0.8100000000000001</v>
      </c>
      <c r="AR612" s="288">
        <v>0.7625</v>
      </c>
      <c r="AS612" s="288">
        <v>0.69225</v>
      </c>
      <c r="AT612" s="292"/>
      <c r="AU612" s="510">
        <v>0.653</v>
      </c>
      <c r="AV612" s="510">
        <v>0.653</v>
      </c>
      <c r="AW612" s="292"/>
      <c r="AX612" s="510">
        <v>0.653</v>
      </c>
      <c r="AY612" s="403">
        <v>0.85715</v>
      </c>
      <c r="AZ612" s="295">
        <v>1.85</v>
      </c>
      <c r="BA612" s="295">
        <v>1.835</v>
      </c>
      <c r="BB612" s="295">
        <v>1.78</v>
      </c>
      <c r="BC612" s="295">
        <v>1.7325</v>
      </c>
      <c r="BD612" s="426">
        <v>1.68</v>
      </c>
      <c r="BE612" s="426">
        <v>1.68</v>
      </c>
      <c r="BF612" s="426">
        <v>1.68</v>
      </c>
      <c r="BG612" s="426">
        <v>1.68</v>
      </c>
      <c r="BH612" s="426">
        <v>1.68</v>
      </c>
      <c r="BI612" s="494">
        <v>1.68</v>
      </c>
      <c r="BJ612" s="293">
        <v>23.2084</v>
      </c>
      <c r="BK612" s="297">
        <v>4.938271604938271</v>
      </c>
      <c r="BL612" s="297">
        <v>6.229508196721323</v>
      </c>
      <c r="BM612" s="297">
        <v>10.14806789454676</v>
      </c>
      <c r="BN612" s="297">
        <v>6.010719754977023</v>
      </c>
      <c r="BO612" s="297">
        <v>0</v>
      </c>
      <c r="BP612" s="297">
        <v>0</v>
      </c>
      <c r="BQ612" s="298">
        <v>0</v>
      </c>
      <c r="BR612" s="299">
        <v>0</v>
      </c>
      <c r="BS612" s="299">
        <v>0.8174386920980936</v>
      </c>
      <c r="BT612" s="299">
        <v>3.08988764044944</v>
      </c>
      <c r="BU612" s="299">
        <v>2.741702741702756</v>
      </c>
      <c r="BV612" s="299">
        <v>3.125</v>
      </c>
      <c r="BW612" s="299">
        <v>0</v>
      </c>
      <c r="BX612" s="299">
        <v>0</v>
      </c>
      <c r="BY612" s="299">
        <v>0</v>
      </c>
      <c r="BZ612" s="299">
        <v>0</v>
      </c>
      <c r="CA612" s="300">
        <v>0</v>
      </c>
      <c r="CB612" s="297">
        <v>2.182388030907863</v>
      </c>
      <c r="CC612" s="297">
        <v>2.958890944410173</v>
      </c>
      <c r="CD612" t="s" s="146">
        <v>285</v>
      </c>
      <c r="CE612" s="301">
        <v>-18.42264729644646</v>
      </c>
      <c r="CF612" s="301">
        <v>12.38223075233403</v>
      </c>
      <c r="CG612" s="297">
        <v>31.29940969032162</v>
      </c>
      <c r="CH612" s="302">
        <v>0.8584999999999999</v>
      </c>
      <c r="CI612" s="303">
        <v>0.8670849999999999</v>
      </c>
      <c r="CJ612" s="304">
        <v>0.9104392499999999</v>
      </c>
      <c r="CK612" s="304">
        <v>0.9559612125</v>
      </c>
      <c r="CL612" s="305">
        <v>1.003759273125</v>
      </c>
      <c r="CM612" s="303">
        <v>4.595744735625</v>
      </c>
      <c r="CN612" s="300">
        <v>36.387527597981</v>
      </c>
      <c r="CO612" s="306">
        <v>0.8100000000000001</v>
      </c>
      <c r="CP612" s="307">
        <v>6.5</v>
      </c>
      <c r="CQ612" s="308">
        <v>-28.1</v>
      </c>
      <c r="CR612" s="307">
        <v>-4.4</v>
      </c>
      <c r="CS612" s="308">
        <v>-8.699999999999999</v>
      </c>
    </row>
    <row r="613" ht="11.25" customHeight="1">
      <c r="A613" t="s" s="173">
        <v>1880</v>
      </c>
      <c r="B613" t="s" s="110">
        <v>1881</v>
      </c>
      <c r="C613" t="s" s="173">
        <v>265</v>
      </c>
      <c r="D613" s="174">
        <v>5</v>
      </c>
      <c r="E613" s="85">
        <v>717</v>
      </c>
      <c r="F613" t="s" s="118">
        <v>129</v>
      </c>
      <c r="G613" t="s" s="113">
        <v>129</v>
      </c>
      <c r="H613" s="495">
        <v>84.78</v>
      </c>
      <c r="I613" s="177">
        <v>1.037980655815051</v>
      </c>
      <c r="J613" s="311">
        <v>0.2</v>
      </c>
      <c r="K613" s="311">
        <v>0.22</v>
      </c>
      <c r="L613" s="177">
        <v>9.999999999999986</v>
      </c>
      <c r="M613" s="322">
        <v>42733</v>
      </c>
      <c r="N613" s="322">
        <v>42738</v>
      </c>
      <c r="O613" s="322">
        <v>42752</v>
      </c>
      <c r="P613" t="s" s="173">
        <v>268</v>
      </c>
      <c r="Q613" s="492"/>
      <c r="R613" s="180">
        <v>0.88</v>
      </c>
      <c r="S613" s="181">
        <v>20.37037037037037</v>
      </c>
      <c r="T613" s="182">
        <v>40.40022158893562</v>
      </c>
      <c r="U613" s="177">
        <v>19.625</v>
      </c>
      <c r="V613" s="183">
        <v>9</v>
      </c>
      <c r="W613" s="176">
        <v>4.32</v>
      </c>
      <c r="X613" s="176">
        <v>1.16</v>
      </c>
      <c r="Y613" s="184">
        <v>1.85</v>
      </c>
      <c r="Z613" s="185">
        <v>2.26</v>
      </c>
      <c r="AA613" s="186">
        <v>5</v>
      </c>
      <c r="AB613" s="187">
        <v>18.7</v>
      </c>
      <c r="AC613" s="188">
        <v>8.24</v>
      </c>
      <c r="AD613" s="189">
        <v>14.5</v>
      </c>
      <c r="AE613" s="189">
        <v>17</v>
      </c>
      <c r="AF613" s="190">
        <v>10</v>
      </c>
      <c r="AG613" s="191">
        <v>12094</v>
      </c>
      <c r="AH613" s="192">
        <v>0.2</v>
      </c>
      <c r="AI613" s="193">
        <v>0.53</v>
      </c>
      <c r="AJ613" s="194">
        <v>0.6205309451610023</v>
      </c>
      <c r="AK613" s="195">
        <v>0.9376683004450224</v>
      </c>
      <c r="AL613" s="196">
        <v>11.11111111111112</v>
      </c>
      <c r="AM613" s="196">
        <v>12.6247880443606</v>
      </c>
      <c r="AN613" s="196">
        <v>8.997698704834534</v>
      </c>
      <c r="AO613" s="197">
        <v>9.595822638521723</v>
      </c>
      <c r="AP613" s="194">
        <v>0.8</v>
      </c>
      <c r="AQ613" s="194">
        <v>0.72</v>
      </c>
      <c r="AR613" s="194">
        <v>0.64</v>
      </c>
      <c r="AS613" s="194">
        <v>0.5600000000000001</v>
      </c>
      <c r="AT613" s="199"/>
      <c r="AU613" s="198">
        <v>0.52</v>
      </c>
      <c r="AV613" s="194">
        <v>0.52</v>
      </c>
      <c r="AW613" s="199"/>
      <c r="AX613" s="398">
        <v>0.44</v>
      </c>
      <c r="AY613" s="370">
        <v>0.44</v>
      </c>
      <c r="AZ613" s="202">
        <v>0.44</v>
      </c>
      <c r="BA613" s="202">
        <v>0.4</v>
      </c>
      <c r="BB613" s="202">
        <v>0.32</v>
      </c>
      <c r="BC613" s="202">
        <v>0.21333</v>
      </c>
      <c r="BD613" s="202">
        <v>0.18001</v>
      </c>
      <c r="BE613" s="203">
        <v>0.16</v>
      </c>
      <c r="BF613" s="203">
        <v>0.16</v>
      </c>
      <c r="BG613" s="202">
        <v>0.16</v>
      </c>
      <c r="BH613" s="202">
        <v>0.13332</v>
      </c>
      <c r="BI613" s="314">
        <v>0.12444</v>
      </c>
      <c r="BJ613" s="200">
        <v>6.931100000000002</v>
      </c>
      <c r="BK613" s="205">
        <v>11.11111111111112</v>
      </c>
      <c r="BL613" s="205">
        <v>12.5</v>
      </c>
      <c r="BM613" s="205">
        <v>14.28571428571428</v>
      </c>
      <c r="BN613" s="205">
        <v>7.692307692307709</v>
      </c>
      <c r="BO613" s="205">
        <v>0</v>
      </c>
      <c r="BP613" s="205">
        <v>18.18181818181819</v>
      </c>
      <c r="BQ613" s="206">
        <v>0</v>
      </c>
      <c r="BR613" s="207">
        <v>0</v>
      </c>
      <c r="BS613" s="207">
        <v>9.999999999999986</v>
      </c>
      <c r="BT613" s="207">
        <v>25</v>
      </c>
      <c r="BU613" s="207">
        <v>50.00234378662167</v>
      </c>
      <c r="BV613" s="207">
        <v>18.51008277317925</v>
      </c>
      <c r="BW613" s="207">
        <v>12.50625</v>
      </c>
      <c r="BX613" s="207">
        <v>0</v>
      </c>
      <c r="BY613" s="207">
        <v>0</v>
      </c>
      <c r="BZ613" s="207">
        <v>20.01200120012001</v>
      </c>
      <c r="CA613" s="208">
        <v>7.135969141755072</v>
      </c>
      <c r="CB613" s="205">
        <v>12.17279989250749</v>
      </c>
      <c r="CC613" s="205">
        <v>12.1997942247074</v>
      </c>
      <c r="CD613" t="s" s="110">
        <v>132</v>
      </c>
      <c r="CE613" s="209">
        <v>-9.589320639350415</v>
      </c>
      <c r="CF613" s="209">
        <v>10.03567936064958</v>
      </c>
      <c r="CG613" s="205">
        <v>75.47722363464108</v>
      </c>
      <c r="CH613" s="315">
        <v>0.88</v>
      </c>
      <c r="CI613" s="211">
        <v>0.9525120000000001</v>
      </c>
      <c r="CJ613" s="212">
        <v>1.0477632</v>
      </c>
      <c r="CK613" s="212">
        <v>1.15253952</v>
      </c>
      <c r="CL613" s="210">
        <v>1.267793472000001</v>
      </c>
      <c r="CM613" s="211">
        <v>5.300608192000002</v>
      </c>
      <c r="CN613" s="208">
        <v>6.252191781080446</v>
      </c>
      <c r="CO613" s="213">
        <v>1.72</v>
      </c>
      <c r="CP613" s="214">
        <v>44.5</v>
      </c>
      <c r="CQ613" s="215">
        <v>-2.8</v>
      </c>
      <c r="CR613" s="214">
        <v>3.2</v>
      </c>
      <c r="CS613" s="215">
        <v>7.8</v>
      </c>
    </row>
    <row r="614" ht="11.25" customHeight="1">
      <c r="A614" t="s" s="227">
        <v>908</v>
      </c>
      <c r="B614" t="s" s="116">
        <v>909</v>
      </c>
      <c r="C614" t="s" s="116">
        <v>297</v>
      </c>
      <c r="D614" s="218">
        <v>13</v>
      </c>
      <c r="E614" s="219">
        <v>271</v>
      </c>
      <c r="F614" t="s" s="220">
        <v>55</v>
      </c>
      <c r="G614" t="s" s="221">
        <v>55</v>
      </c>
      <c r="H614" s="493">
        <v>180.2</v>
      </c>
      <c r="I614" s="223">
        <v>1.770255271920089</v>
      </c>
      <c r="J614" s="224">
        <v>0.7325</v>
      </c>
      <c r="K614" s="224">
        <v>0.7975</v>
      </c>
      <c r="L614" s="223">
        <v>8.87372013651877</v>
      </c>
      <c r="M614" s="226">
        <v>42835</v>
      </c>
      <c r="N614" s="226">
        <v>42837</v>
      </c>
      <c r="O614" s="226">
        <v>42866</v>
      </c>
      <c r="P614" t="s" s="227">
        <v>557</v>
      </c>
      <c r="Q614" s="85"/>
      <c r="R614" s="225">
        <v>3.19</v>
      </c>
      <c r="S614" s="228">
        <v>44.06077348066298</v>
      </c>
      <c r="T614" s="229">
        <v>130.9087393706461</v>
      </c>
      <c r="U614" s="223">
        <v>24.88950276243094</v>
      </c>
      <c r="V614" s="230">
        <v>12</v>
      </c>
      <c r="W614" s="222">
        <v>7.24</v>
      </c>
      <c r="X614" s="222">
        <v>2.68</v>
      </c>
      <c r="Y614" s="231">
        <v>2.15</v>
      </c>
      <c r="Z614" s="232">
        <v>4.82</v>
      </c>
      <c r="AA614" s="233">
        <v>20.6</v>
      </c>
      <c r="AB614" s="234">
        <v>10.3</v>
      </c>
      <c r="AC614" s="235">
        <v>9.41</v>
      </c>
      <c r="AD614" s="236">
        <v>7.3</v>
      </c>
      <c r="AE614" s="236">
        <v>9.289999999999999</v>
      </c>
      <c r="AF614" s="237">
        <v>22</v>
      </c>
      <c r="AG614" s="238">
        <v>52761</v>
      </c>
      <c r="AH614" s="239">
        <v>0.2</v>
      </c>
      <c r="AI614" s="240">
        <v>0</v>
      </c>
      <c r="AJ614" s="241">
        <v>1.573336886648779</v>
      </c>
      <c r="AK614" s="242">
        <v>0.9734257057180373</v>
      </c>
      <c r="AL614" s="243">
        <v>9.655831739961762</v>
      </c>
      <c r="AM614" s="243">
        <v>10.07490573623679</v>
      </c>
      <c r="AN614" s="243">
        <v>11.48535927253609</v>
      </c>
      <c r="AO614" s="244">
        <v>11.79890689661214</v>
      </c>
      <c r="AP614" s="241">
        <v>2.8675</v>
      </c>
      <c r="AQ614" s="241">
        <v>2.615</v>
      </c>
      <c r="AR614" s="241">
        <v>2.365</v>
      </c>
      <c r="AS614" s="241">
        <v>2.15</v>
      </c>
      <c r="AT614" s="245"/>
      <c r="AU614" s="241">
        <v>1.93</v>
      </c>
      <c r="AV614" s="241">
        <v>1.665</v>
      </c>
      <c r="AW614" s="245"/>
      <c r="AX614" s="246">
        <v>1.435</v>
      </c>
      <c r="AY614" s="247">
        <v>1.21</v>
      </c>
      <c r="AZ614" s="248">
        <v>1.095</v>
      </c>
      <c r="BA614" s="248">
        <v>1.005</v>
      </c>
      <c r="BB614" s="248">
        <v>0.9399999999999999</v>
      </c>
      <c r="BC614" s="248">
        <v>0.86</v>
      </c>
      <c r="BD614" s="317">
        <v>0.8</v>
      </c>
      <c r="BE614" s="248">
        <v>0.8</v>
      </c>
      <c r="BF614" s="248">
        <v>0.2006</v>
      </c>
      <c r="BG614" s="317">
        <v>0.0008</v>
      </c>
      <c r="BH614" s="317">
        <v>0.0008</v>
      </c>
      <c r="BI614" s="401">
        <v>0.0008</v>
      </c>
      <c r="BJ614" s="246">
        <v>21.94050000000001</v>
      </c>
      <c r="BK614" s="250">
        <v>9.655831739961762</v>
      </c>
      <c r="BL614" s="250">
        <v>10.5708245243129</v>
      </c>
      <c r="BM614" s="250">
        <v>10</v>
      </c>
      <c r="BN614" s="250">
        <v>11.39896373056994</v>
      </c>
      <c r="BO614" s="250">
        <v>15.9159159159159</v>
      </c>
      <c r="BP614" s="250">
        <v>16.02787456445993</v>
      </c>
      <c r="BQ614" s="251">
        <v>18.59504132231407</v>
      </c>
      <c r="BR614" s="252">
        <v>10.50228310502284</v>
      </c>
      <c r="BS614" s="252">
        <v>8.955223880597018</v>
      </c>
      <c r="BT614" s="252">
        <v>6.914893617021267</v>
      </c>
      <c r="BU614" s="252">
        <v>9.302325581395344</v>
      </c>
      <c r="BV614" s="252">
        <v>7.5</v>
      </c>
      <c r="BW614" s="252">
        <v>0</v>
      </c>
      <c r="BX614" s="252">
        <v>298.8035892323031</v>
      </c>
      <c r="BY614" s="662">
        <v>24975</v>
      </c>
      <c r="BZ614" s="252">
        <v>0</v>
      </c>
      <c r="CA614" s="253">
        <v>0</v>
      </c>
      <c r="CB614" s="580">
        <v>1494.655456894934</v>
      </c>
      <c r="CC614" s="580">
        <v>5870.482827544415</v>
      </c>
      <c r="CD614" t="s" s="116">
        <v>137</v>
      </c>
      <c r="CE614" s="254">
        <v>-11.63388821797476</v>
      </c>
      <c r="CF614" s="254">
        <v>13.25561454445618</v>
      </c>
      <c r="CG614" s="250">
        <v>78.85974831393088</v>
      </c>
      <c r="CH614" s="255">
        <v>3.15425</v>
      </c>
      <c r="CI614" s="256">
        <v>3.451064925</v>
      </c>
      <c r="CJ614" s="257">
        <v>3.7716688565325</v>
      </c>
      <c r="CK614" s="257">
        <v>4.122056893304369</v>
      </c>
      <c r="CL614" s="258">
        <v>4.504995978692345</v>
      </c>
      <c r="CM614" s="256">
        <v>19.00403665352922</v>
      </c>
      <c r="CN614" s="253">
        <v>10.54608027387859</v>
      </c>
      <c r="CO614" s="259">
        <v>0.58</v>
      </c>
      <c r="CP614" s="260">
        <v>35.6</v>
      </c>
      <c r="CQ614" s="261">
        <v>-5.3</v>
      </c>
      <c r="CR614" s="260">
        <v>-2.1</v>
      </c>
      <c r="CS614" s="261">
        <v>9.199999999999999</v>
      </c>
    </row>
    <row r="615" ht="11.25" customHeight="1">
      <c r="A615" t="s" s="116">
        <v>910</v>
      </c>
      <c r="B615" t="s" s="116">
        <v>911</v>
      </c>
      <c r="C615" t="s" s="227">
        <v>912</v>
      </c>
      <c r="D615" s="218">
        <v>24</v>
      </c>
      <c r="E615" s="219">
        <v>128</v>
      </c>
      <c r="F615" t="s" s="220">
        <v>141</v>
      </c>
      <c r="G615" t="s" s="221">
        <v>141</v>
      </c>
      <c r="H615" s="222">
        <v>53.67</v>
      </c>
      <c r="I615" s="223">
        <v>4.740078256008943</v>
      </c>
      <c r="J615" s="318">
        <v>0.2115</v>
      </c>
      <c r="K615" s="318">
        <v>0.212</v>
      </c>
      <c r="L615" s="223">
        <v>0.236406619385332</v>
      </c>
      <c r="M615" s="226">
        <v>43007</v>
      </c>
      <c r="N615" s="226">
        <v>43010</v>
      </c>
      <c r="O615" s="226">
        <v>43021</v>
      </c>
      <c r="P615" t="s" s="227">
        <v>913</v>
      </c>
      <c r="Q615" t="s" s="227">
        <v>914</v>
      </c>
      <c r="R615" s="225">
        <v>2.544</v>
      </c>
      <c r="S615" s="228">
        <v>208.5245901639344</v>
      </c>
      <c r="T615" s="229">
        <v>98.24062212950977</v>
      </c>
      <c r="U615" s="223">
        <v>43.99180327868853</v>
      </c>
      <c r="V615" s="230">
        <v>12</v>
      </c>
      <c r="W615" s="222">
        <v>1.22</v>
      </c>
      <c r="X615" s="222">
        <v>6.89</v>
      </c>
      <c r="Y615" s="231">
        <v>12.22</v>
      </c>
      <c r="Z615" s="232">
        <v>2.01</v>
      </c>
      <c r="AA615" s="233">
        <v>4.7</v>
      </c>
      <c r="AB615" s="234">
        <v>3.9</v>
      </c>
      <c r="AC615" s="235">
        <v>4.8</v>
      </c>
      <c r="AD615" s="236">
        <v>4.3</v>
      </c>
      <c r="AE615" s="236">
        <v>6.4</v>
      </c>
      <c r="AF615" s="237">
        <v>12</v>
      </c>
      <c r="AG615" s="238">
        <v>14576</v>
      </c>
      <c r="AH615" s="239">
        <v>0.1</v>
      </c>
      <c r="AI615" s="240">
        <v>0.79</v>
      </c>
      <c r="AJ615" s="241">
        <v>1.536919522071681</v>
      </c>
      <c r="AK615" s="242">
        <v>1.421191106395532</v>
      </c>
      <c r="AL615" s="243">
        <v>5.286713794082765</v>
      </c>
      <c r="AM615" s="243">
        <v>3.652994921241626</v>
      </c>
      <c r="AN615" s="243">
        <v>6.60875394490823</v>
      </c>
      <c r="AO615" s="244">
        <v>4.650151492764087</v>
      </c>
      <c r="AP615" s="241">
        <v>2.3915</v>
      </c>
      <c r="AQ615" s="241">
        <v>2.2714167</v>
      </c>
      <c r="AR615" s="241">
        <v>2.1916254</v>
      </c>
      <c r="AS615" s="241">
        <v>2.1474587</v>
      </c>
      <c r="AT615" s="245"/>
      <c r="AU615" s="241">
        <v>1.771625</v>
      </c>
      <c r="AV615" s="241">
        <v>1.736625</v>
      </c>
      <c r="AW615" s="245"/>
      <c r="AX615" s="246">
        <v>1.72725</v>
      </c>
      <c r="AY615" s="247">
        <v>1.716</v>
      </c>
      <c r="AZ615" s="248">
        <v>1.701</v>
      </c>
      <c r="BA615" s="248">
        <v>1.641</v>
      </c>
      <c r="BB615" s="248">
        <v>1.518</v>
      </c>
      <c r="BC615" s="248">
        <v>1.395</v>
      </c>
      <c r="BD615" s="248">
        <v>1.32</v>
      </c>
      <c r="BE615" s="248">
        <v>1.2</v>
      </c>
      <c r="BF615" s="248">
        <v>1.17</v>
      </c>
      <c r="BG615" s="248">
        <v>1.14</v>
      </c>
      <c r="BH615" s="248">
        <v>1.11</v>
      </c>
      <c r="BI615" s="249">
        <v>1.08</v>
      </c>
      <c r="BJ615" s="246">
        <v>29.2285008</v>
      </c>
      <c r="BK615" s="250">
        <v>5.286713794082765</v>
      </c>
      <c r="BL615" s="250">
        <v>3.640736231657105</v>
      </c>
      <c r="BM615" s="250">
        <v>2.056696131106039</v>
      </c>
      <c r="BN615" s="250">
        <v>21.21406618217736</v>
      </c>
      <c r="BO615" s="250">
        <v>2.015403440581576</v>
      </c>
      <c r="BP615" s="250">
        <v>0.5427702996092298</v>
      </c>
      <c r="BQ615" s="251">
        <v>0.6555944055943952</v>
      </c>
      <c r="BR615" s="252">
        <v>0.8818342151675429</v>
      </c>
      <c r="BS615" s="252">
        <v>3.656307129798897</v>
      </c>
      <c r="BT615" s="252">
        <v>8.102766798418969</v>
      </c>
      <c r="BU615" s="252">
        <v>8.817204301075265</v>
      </c>
      <c r="BV615" s="252">
        <v>5.681818181818188</v>
      </c>
      <c r="BW615" s="252">
        <v>10</v>
      </c>
      <c r="BX615" s="252">
        <v>2.564102564102577</v>
      </c>
      <c r="BY615" s="252">
        <v>2.631578947368429</v>
      </c>
      <c r="BZ615" s="252">
        <v>2.702702702702675</v>
      </c>
      <c r="CA615" s="253">
        <v>2.77777777777779</v>
      </c>
      <c r="CB615" s="250">
        <v>4.895769006061108</v>
      </c>
      <c r="CC615" s="250">
        <v>4.917791312350689</v>
      </c>
      <c r="CD615" t="s" s="116">
        <v>285</v>
      </c>
      <c r="CE615" s="254">
        <v>-32.64297107777136</v>
      </c>
      <c r="CF615" s="254">
        <v>11.34883220091717</v>
      </c>
      <c r="CG615" s="250">
        <v>45.12621456135272</v>
      </c>
      <c r="CH615" s="255">
        <v>2.484768499999999</v>
      </c>
      <c r="CI615" s="256">
        <v>2.604037388</v>
      </c>
      <c r="CJ615" s="257">
        <v>2.770695780832</v>
      </c>
      <c r="CK615" s="257">
        <v>2.948020310805248</v>
      </c>
      <c r="CL615" s="258">
        <v>3.136693610696784</v>
      </c>
      <c r="CM615" s="256">
        <v>13.94421559033403</v>
      </c>
      <c r="CN615" s="253">
        <v>25.98139666542581</v>
      </c>
      <c r="CO615" s="259">
        <v>0.3</v>
      </c>
      <c r="CP615" s="260">
        <v>1.8</v>
      </c>
      <c r="CQ615" s="261">
        <v>-15.6</v>
      </c>
      <c r="CR615" s="260">
        <v>-6.3</v>
      </c>
      <c r="CS615" s="261">
        <v>-7.2</v>
      </c>
    </row>
    <row r="616" ht="11.25" customHeight="1">
      <c r="A616" t="s" s="227">
        <v>915</v>
      </c>
      <c r="B616" t="s" s="116">
        <v>916</v>
      </c>
      <c r="C616" t="s" s="116">
        <v>917</v>
      </c>
      <c r="D616" s="218">
        <v>13</v>
      </c>
      <c r="E616" s="219">
        <v>277</v>
      </c>
      <c r="F616" t="s" s="220">
        <v>129</v>
      </c>
      <c r="G616" t="s" s="221">
        <v>129</v>
      </c>
      <c r="H616" s="493">
        <v>81.15000000000001</v>
      </c>
      <c r="I616" s="223">
        <v>1.281577325939618</v>
      </c>
      <c r="J616" s="224">
        <v>0.24</v>
      </c>
      <c r="K616" s="224">
        <v>0.26</v>
      </c>
      <c r="L616" s="223">
        <v>8.333333333333348</v>
      </c>
      <c r="M616" s="226">
        <v>42914</v>
      </c>
      <c r="N616" s="226">
        <v>42916</v>
      </c>
      <c r="O616" s="226">
        <v>42930</v>
      </c>
      <c r="P616" t="s" s="227">
        <v>225</v>
      </c>
      <c r="Q616" s="85"/>
      <c r="R616" s="225">
        <v>1.04</v>
      </c>
      <c r="S616" s="228">
        <v>22.90748898678414</v>
      </c>
      <c r="T616" s="229">
        <v>14.14240017782769</v>
      </c>
      <c r="U616" s="223">
        <v>17.87444933920705</v>
      </c>
      <c r="V616" s="230">
        <v>12</v>
      </c>
      <c r="W616" s="222">
        <v>4.54</v>
      </c>
      <c r="X616" s="222">
        <v>2.34</v>
      </c>
      <c r="Y616" s="231">
        <v>1.12</v>
      </c>
      <c r="Z616" s="232">
        <v>1.64</v>
      </c>
      <c r="AA616" s="233">
        <v>9.699999999999999</v>
      </c>
      <c r="AB616" s="234">
        <v>42.3</v>
      </c>
      <c r="AC616" s="235">
        <v>8.41</v>
      </c>
      <c r="AD616" s="236">
        <v>3.6</v>
      </c>
      <c r="AE616" s="236">
        <v>7.64</v>
      </c>
      <c r="AF616" s="237">
        <v>14</v>
      </c>
      <c r="AG616" s="238">
        <v>3632</v>
      </c>
      <c r="AH616" s="239">
        <v>0.9</v>
      </c>
      <c r="AI616" s="240">
        <v>0.59</v>
      </c>
      <c r="AJ616" s="241">
        <v>1.687019806625926</v>
      </c>
      <c r="AK616" s="242">
        <v>1.06555798627555</v>
      </c>
      <c r="AL616" s="243">
        <v>4.444444444444429</v>
      </c>
      <c r="AM616" s="243">
        <v>6.417017658182589</v>
      </c>
      <c r="AN616" s="243">
        <v>6.073271303853334</v>
      </c>
      <c r="AO616" s="244">
        <v>5.699615959035009</v>
      </c>
      <c r="AP616" s="241">
        <v>0.9399999999999999</v>
      </c>
      <c r="AQ616" s="241">
        <v>0.9</v>
      </c>
      <c r="AR616" s="241">
        <v>0.84</v>
      </c>
      <c r="AS616" s="241">
        <v>0.78</v>
      </c>
      <c r="AT616" s="245"/>
      <c r="AU616" s="241">
        <v>0.74</v>
      </c>
      <c r="AV616" s="241">
        <v>0.7</v>
      </c>
      <c r="AW616" s="245"/>
      <c r="AX616" s="246">
        <v>0.66</v>
      </c>
      <c r="AY616" s="394">
        <v>0.64</v>
      </c>
      <c r="AZ616" s="248">
        <v>0.62</v>
      </c>
      <c r="BA616" s="248">
        <v>0.58</v>
      </c>
      <c r="BB616" s="248">
        <v>0.54</v>
      </c>
      <c r="BC616" s="248">
        <v>0.5</v>
      </c>
      <c r="BD616" s="317">
        <v>0.48</v>
      </c>
      <c r="BE616" s="317">
        <v>0.48</v>
      </c>
      <c r="BF616" s="317">
        <v>0.48</v>
      </c>
      <c r="BG616" s="317">
        <v>0.48</v>
      </c>
      <c r="BH616" s="317">
        <v>0.48</v>
      </c>
      <c r="BI616" s="401">
        <v>0.48</v>
      </c>
      <c r="BJ616" s="246">
        <v>11.32</v>
      </c>
      <c r="BK616" s="250">
        <v>4.444444444444429</v>
      </c>
      <c r="BL616" s="250">
        <v>7.14285714285714</v>
      </c>
      <c r="BM616" s="250">
        <v>7.692307692307687</v>
      </c>
      <c r="BN616" s="250">
        <v>5.405405405405417</v>
      </c>
      <c r="BO616" s="250">
        <v>5.714285714285716</v>
      </c>
      <c r="BP616" s="250">
        <v>6.060606060606055</v>
      </c>
      <c r="BQ616" s="251">
        <v>3.125</v>
      </c>
      <c r="BR616" s="252">
        <v>3.2258064516129</v>
      </c>
      <c r="BS616" s="252">
        <v>6.896551724137945</v>
      </c>
      <c r="BT616" s="252">
        <v>7.407407407407396</v>
      </c>
      <c r="BU616" s="252">
        <v>8.000000000000007</v>
      </c>
      <c r="BV616" s="252">
        <v>4.166666666666674</v>
      </c>
      <c r="BW616" s="252">
        <v>0</v>
      </c>
      <c r="BX616" s="252">
        <v>0</v>
      </c>
      <c r="BY616" s="252">
        <v>0</v>
      </c>
      <c r="BZ616" s="252">
        <v>0</v>
      </c>
      <c r="CA616" s="253">
        <v>0</v>
      </c>
      <c r="CB616" s="250">
        <v>4.075372865278316</v>
      </c>
      <c r="CC616" s="250">
        <v>2.972074860201324</v>
      </c>
      <c r="CD616" t="s" s="116">
        <v>137</v>
      </c>
      <c r="CE616" s="254">
        <v>-10.5196007094141</v>
      </c>
      <c r="CF616" s="254">
        <v>7.354848629792952</v>
      </c>
      <c r="CG616" s="250">
        <v>67.29833394946439</v>
      </c>
      <c r="CH616" s="255">
        <v>1.034</v>
      </c>
      <c r="CI616" s="256">
        <v>1.1209594</v>
      </c>
      <c r="CJ616" s="257">
        <v>1.206600698160</v>
      </c>
      <c r="CK616" s="257">
        <v>1.298784991499424</v>
      </c>
      <c r="CL616" s="258">
        <v>1.39801216484998</v>
      </c>
      <c r="CM616" s="256">
        <v>6.058357254509405</v>
      </c>
      <c r="CN616" s="253">
        <v>7.465628163289469</v>
      </c>
      <c r="CO616" s="259">
        <v>1.52</v>
      </c>
      <c r="CP616" s="260">
        <v>43.8</v>
      </c>
      <c r="CQ616" s="261">
        <v>-7.3</v>
      </c>
      <c r="CR616" s="260">
        <v>4.3</v>
      </c>
      <c r="CS616" s="261">
        <v>4</v>
      </c>
    </row>
    <row r="617" ht="11.25" customHeight="1">
      <c r="A617" t="s" s="273">
        <v>1882</v>
      </c>
      <c r="B617" t="s" s="146">
        <v>1883</v>
      </c>
      <c r="C617" t="s" s="273">
        <v>128</v>
      </c>
      <c r="D617" s="267">
        <v>5</v>
      </c>
      <c r="E617" s="85">
        <v>791</v>
      </c>
      <c r="F617" t="s" s="151">
        <v>141</v>
      </c>
      <c r="G617" t="s" s="152">
        <v>141</v>
      </c>
      <c r="H617" s="496">
        <v>15.48</v>
      </c>
      <c r="I617" s="269">
        <v>2.325581395348837</v>
      </c>
      <c r="J617" s="270">
        <v>0.07000000000000001</v>
      </c>
      <c r="K617" s="270">
        <v>0.09</v>
      </c>
      <c r="L617" s="269">
        <v>28.57142857142856</v>
      </c>
      <c r="M617" s="272">
        <v>42984</v>
      </c>
      <c r="N617" s="272">
        <v>42986</v>
      </c>
      <c r="O617" s="272">
        <v>43007</v>
      </c>
      <c r="P617" t="s" s="273">
        <v>546</v>
      </c>
      <c r="Q617" t="s" s="273">
        <v>131</v>
      </c>
      <c r="R617" s="271">
        <v>0.36</v>
      </c>
      <c r="S617" s="275">
        <v>37.89473684210527</v>
      </c>
      <c r="T617" s="276">
        <v>-8.343892155169719</v>
      </c>
      <c r="U617" s="269">
        <v>16.29473684210527</v>
      </c>
      <c r="V617" s="277">
        <v>12</v>
      </c>
      <c r="W617" s="268">
        <v>0.95</v>
      </c>
      <c r="X617" s="268">
        <v>1.39</v>
      </c>
      <c r="Y617" s="278">
        <v>4.74</v>
      </c>
      <c r="Z617" s="279">
        <v>1.16</v>
      </c>
      <c r="AA617" s="280">
        <v>7</v>
      </c>
      <c r="AB617" s="281">
        <v>14.5</v>
      </c>
      <c r="AC617" s="282">
        <v>14.01</v>
      </c>
      <c r="AD617" s="283">
        <v>114.7</v>
      </c>
      <c r="AE617" s="283">
        <v>11.76</v>
      </c>
      <c r="AF617" s="284">
        <v>30</v>
      </c>
      <c r="AG617" s="285">
        <v>18606</v>
      </c>
      <c r="AH617" s="286">
        <v>0.1</v>
      </c>
      <c r="AI617" s="287">
        <v>0.22</v>
      </c>
      <c r="AJ617" s="288">
        <v>0.3859633007037608</v>
      </c>
      <c r="AK617" t="s" s="502">
        <v>143</v>
      </c>
      <c r="AL617" s="290">
        <v>13.63636363636365</v>
      </c>
      <c r="AM617" s="290">
        <v>46.20088691064331</v>
      </c>
      <c r="AN617" s="290">
        <v>44.26999059072136</v>
      </c>
      <c r="AO617" s="301">
        <v>-15.82537363795175</v>
      </c>
      <c r="AP617" s="288">
        <v>0.25</v>
      </c>
      <c r="AQ617" s="288">
        <v>0.22</v>
      </c>
      <c r="AR617" s="288">
        <v>0.16</v>
      </c>
      <c r="AS617" s="288">
        <v>0.08</v>
      </c>
      <c r="AT617" s="292"/>
      <c r="AU617" s="510">
        <v>0.04</v>
      </c>
      <c r="AV617" s="510">
        <v>0.04</v>
      </c>
      <c r="AW617" s="292"/>
      <c r="AX617" s="524">
        <v>0.04</v>
      </c>
      <c r="AY617" s="403">
        <v>0.22</v>
      </c>
      <c r="AZ617" s="426">
        <v>1.24</v>
      </c>
      <c r="BA617" s="295">
        <v>1.44</v>
      </c>
      <c r="BB617" s="295">
        <v>1.4</v>
      </c>
      <c r="BC617" s="295">
        <v>1.36</v>
      </c>
      <c r="BD617" s="295">
        <v>1.26042</v>
      </c>
      <c r="BE617" s="295">
        <v>0.9800599999999999</v>
      </c>
      <c r="BF617" s="295">
        <v>0.9315599999999999</v>
      </c>
      <c r="BG617" s="295">
        <v>0.89906</v>
      </c>
      <c r="BH617" s="295">
        <v>0.85856</v>
      </c>
      <c r="BI617" s="296">
        <v>0.79377</v>
      </c>
      <c r="BJ617" s="293">
        <v>12.21343</v>
      </c>
      <c r="BK617" s="297">
        <v>13.63636363636365</v>
      </c>
      <c r="BL617" s="297">
        <v>37.5</v>
      </c>
      <c r="BM617" s="297">
        <v>100</v>
      </c>
      <c r="BN617" s="297">
        <v>100</v>
      </c>
      <c r="BO617" s="297">
        <v>0</v>
      </c>
      <c r="BP617" s="297">
        <v>0</v>
      </c>
      <c r="BQ617" s="298">
        <v>0</v>
      </c>
      <c r="BR617" s="299">
        <v>0</v>
      </c>
      <c r="BS617" s="299">
        <v>0</v>
      </c>
      <c r="BT617" s="299">
        <v>2.857142857142869</v>
      </c>
      <c r="BU617" s="299">
        <v>2.941176470588225</v>
      </c>
      <c r="BV617" s="299">
        <v>7.90054108947813</v>
      </c>
      <c r="BW617" s="299">
        <v>28.60641185233557</v>
      </c>
      <c r="BX617" s="299">
        <v>5.206320580531587</v>
      </c>
      <c r="BY617" s="299">
        <v>3.614886659399819</v>
      </c>
      <c r="BZ617" s="299">
        <v>4.717200894521056</v>
      </c>
      <c r="CA617" s="300">
        <v>8.162314020434124</v>
      </c>
      <c r="CB617" s="297">
        <v>18.53778576828206</v>
      </c>
      <c r="CC617" s="297">
        <v>31.41446515810375</v>
      </c>
      <c r="CD617" t="s" s="146">
        <v>132</v>
      </c>
      <c r="CE617" s="301">
        <v>30.30083514396493</v>
      </c>
      <c r="CF617" s="301">
        <v>46.5955719860702</v>
      </c>
      <c r="CG617" s="297">
        <v>71.88105263157894</v>
      </c>
      <c r="CH617" s="302">
        <v>0.275</v>
      </c>
      <c r="CI617" s="303">
        <v>0.3025</v>
      </c>
      <c r="CJ617" s="304">
        <v>0.3327500000000001</v>
      </c>
      <c r="CK617" s="304">
        <v>0.3660250000000002</v>
      </c>
      <c r="CL617" s="305">
        <v>0.4026275000000002</v>
      </c>
      <c r="CM617" s="303">
        <v>1.678902500000001</v>
      </c>
      <c r="CN617" s="300">
        <v>10.84562338501292</v>
      </c>
      <c r="CO617" s="306">
        <v>1.3</v>
      </c>
      <c r="CP617" s="307">
        <v>50</v>
      </c>
      <c r="CQ617" s="308">
        <v>-3.4</v>
      </c>
      <c r="CR617" s="307">
        <v>6.1</v>
      </c>
      <c r="CS617" s="308">
        <v>6.9</v>
      </c>
    </row>
    <row r="618" ht="11.25" customHeight="1">
      <c r="A618" t="s" s="110">
        <v>1884</v>
      </c>
      <c r="B618" t="s" s="110">
        <v>1885</v>
      </c>
      <c r="C618" t="s" s="110">
        <v>146</v>
      </c>
      <c r="D618" s="174">
        <v>9</v>
      </c>
      <c r="E618" s="85">
        <v>344</v>
      </c>
      <c r="F618" t="s" s="118">
        <v>129</v>
      </c>
      <c r="G618" t="s" s="113">
        <v>129</v>
      </c>
      <c r="H618" s="495">
        <v>149.38</v>
      </c>
      <c r="I618" s="177">
        <v>1.338867318248762</v>
      </c>
      <c r="J618" s="311">
        <v>0.41</v>
      </c>
      <c r="K618" s="311">
        <v>0.5</v>
      </c>
      <c r="L618" s="177">
        <v>21.95121951219512</v>
      </c>
      <c r="M618" s="179">
        <v>42951</v>
      </c>
      <c r="N618" s="179">
        <v>42955</v>
      </c>
      <c r="O618" s="179">
        <v>42976</v>
      </c>
      <c r="P618" t="s" s="173">
        <v>967</v>
      </c>
      <c r="Q618" s="375"/>
      <c r="R618" s="180">
        <v>2</v>
      </c>
      <c r="S618" s="181">
        <v>16.47446457990115</v>
      </c>
      <c r="T618" s="182">
        <v>-18.65360517550452</v>
      </c>
      <c r="U618" s="177">
        <v>12.30477759472817</v>
      </c>
      <c r="V618" s="183">
        <v>12</v>
      </c>
      <c r="W618" s="176">
        <v>12.14</v>
      </c>
      <c r="X618" s="176">
        <v>1.37</v>
      </c>
      <c r="Y618" s="184">
        <v>0.78</v>
      </c>
      <c r="Z618" s="185">
        <v>1.21</v>
      </c>
      <c r="AA618" s="186">
        <v>10.1</v>
      </c>
      <c r="AB618" s="187">
        <v>44.6</v>
      </c>
      <c r="AC618" s="188">
        <v>1.14</v>
      </c>
      <c r="AD618" s="189">
        <v>7.9</v>
      </c>
      <c r="AE618" s="189">
        <v>9</v>
      </c>
      <c r="AF618" s="190">
        <v>12</v>
      </c>
      <c r="AG618" s="191">
        <v>9627</v>
      </c>
      <c r="AH618" s="192">
        <v>0.3</v>
      </c>
      <c r="AI618" s="193">
        <v>0</v>
      </c>
      <c r="AJ618" s="194">
        <v>2.665611077311325</v>
      </c>
      <c r="AK618" t="s" s="338">
        <v>143</v>
      </c>
      <c r="AL618" s="196">
        <v>11.42857142857143</v>
      </c>
      <c r="AM618" s="196">
        <v>13.04038143380555</v>
      </c>
      <c r="AN618" s="196">
        <v>21.05832751075947</v>
      </c>
      <c r="AO618" t="s" s="338">
        <v>143</v>
      </c>
      <c r="AP618" s="194">
        <v>1.56</v>
      </c>
      <c r="AQ618" s="194">
        <v>1.4</v>
      </c>
      <c r="AR618" s="194">
        <v>1.26</v>
      </c>
      <c r="AS618" s="194">
        <v>1.08</v>
      </c>
      <c r="AT618" s="199"/>
      <c r="AU618" s="194">
        <v>0.84</v>
      </c>
      <c r="AV618" s="194">
        <v>0.6</v>
      </c>
      <c r="AW618" s="199"/>
      <c r="AX618" s="398">
        <v>0.48</v>
      </c>
      <c r="AY618" s="201">
        <v>0.36</v>
      </c>
      <c r="AZ618" s="202">
        <v>0.09</v>
      </c>
      <c r="BA618" s="203">
        <v>0</v>
      </c>
      <c r="BB618" s="203">
        <v>0</v>
      </c>
      <c r="BC618" s="203">
        <v>0</v>
      </c>
      <c r="BD618" s="203">
        <v>0</v>
      </c>
      <c r="BE618" s="203">
        <v>0</v>
      </c>
      <c r="BF618" s="203">
        <v>0</v>
      </c>
      <c r="BG618" s="203">
        <v>0</v>
      </c>
      <c r="BH618" s="203">
        <v>0</v>
      </c>
      <c r="BI618" s="204">
        <v>0</v>
      </c>
      <c r="BJ618" s="200">
        <v>7.67</v>
      </c>
      <c r="BK618" s="205">
        <v>11.42857142857143</v>
      </c>
      <c r="BL618" s="205">
        <v>11.11111111111109</v>
      </c>
      <c r="BM618" s="205">
        <v>16.66666666666665</v>
      </c>
      <c r="BN618" s="205">
        <v>28.57142857142858</v>
      </c>
      <c r="BO618" s="205">
        <v>40</v>
      </c>
      <c r="BP618" s="205">
        <v>25</v>
      </c>
      <c r="BQ618" s="206">
        <v>33.33333333333333</v>
      </c>
      <c r="BR618" s="207">
        <v>300</v>
      </c>
      <c r="BS618" s="207">
        <v>0</v>
      </c>
      <c r="BT618" s="207">
        <v>0</v>
      </c>
      <c r="BU618" s="207">
        <v>0</v>
      </c>
      <c r="BV618" s="207">
        <v>0</v>
      </c>
      <c r="BW618" s="207">
        <v>0</v>
      </c>
      <c r="BX618" s="207">
        <v>0</v>
      </c>
      <c r="BY618" s="207">
        <v>0</v>
      </c>
      <c r="BZ618" s="207">
        <v>0</v>
      </c>
      <c r="CA618" s="208">
        <v>0</v>
      </c>
      <c r="CB618" s="205">
        <v>27.41830065359477</v>
      </c>
      <c r="CC618" s="205">
        <v>69.41109839724184</v>
      </c>
      <c r="CD618" t="s" s="110">
        <v>132</v>
      </c>
      <c r="CE618" s="209">
        <v>10.09241723428006</v>
      </c>
      <c r="CF618" s="209">
        <v>22.39719482900823</v>
      </c>
      <c r="CG618" s="205">
        <v>73.49207578253707</v>
      </c>
      <c r="CH618" s="315">
        <v>1.716</v>
      </c>
      <c r="CI618" s="211">
        <v>1.7355624</v>
      </c>
      <c r="CJ618" s="212">
        <v>1.891763016000001</v>
      </c>
      <c r="CK618" s="212">
        <v>2.062021687440001</v>
      </c>
      <c r="CL618" s="210">
        <v>2.247603639309601</v>
      </c>
      <c r="CM618" s="211">
        <v>9.652950742749603</v>
      </c>
      <c r="CN618" s="208">
        <v>6.462010137066276</v>
      </c>
      <c r="CO618" s="213">
        <v>0.79</v>
      </c>
      <c r="CP618" s="214">
        <v>39.5</v>
      </c>
      <c r="CQ618" s="215">
        <v>-1.9</v>
      </c>
      <c r="CR618" s="214">
        <v>7.7</v>
      </c>
      <c r="CS618" s="215">
        <v>13.9</v>
      </c>
    </row>
    <row r="619" ht="11.25" customHeight="1">
      <c r="A619" t="s" s="116">
        <v>1886</v>
      </c>
      <c r="B619" t="s" s="116">
        <v>1887</v>
      </c>
      <c r="C619" t="s" s="227">
        <v>1888</v>
      </c>
      <c r="D619" s="218">
        <v>7</v>
      </c>
      <c r="E619" s="85">
        <v>482</v>
      </c>
      <c r="F619" t="s" s="220">
        <v>129</v>
      </c>
      <c r="G619" t="s" s="221">
        <v>129</v>
      </c>
      <c r="H619" s="493">
        <v>76.84</v>
      </c>
      <c r="I619" s="223">
        <v>2.342529932326913</v>
      </c>
      <c r="J619" s="224">
        <v>0.425</v>
      </c>
      <c r="K619" s="224">
        <v>0.45</v>
      </c>
      <c r="L619" s="223">
        <v>5.882352941176472</v>
      </c>
      <c r="M619" s="226">
        <v>42802</v>
      </c>
      <c r="N619" s="226">
        <v>42804</v>
      </c>
      <c r="O619" s="226">
        <v>42818</v>
      </c>
      <c r="P619" t="s" s="227">
        <v>767</v>
      </c>
      <c r="Q619" s="506"/>
      <c r="R619" s="225">
        <v>1.8</v>
      </c>
      <c r="S619" s="228">
        <v>35.36345776031434</v>
      </c>
      <c r="T619" s="229">
        <v>-6.966709242013868</v>
      </c>
      <c r="U619" s="223">
        <v>15.09626719056975</v>
      </c>
      <c r="V619" s="230">
        <v>12</v>
      </c>
      <c r="W619" s="222">
        <v>5.09</v>
      </c>
      <c r="X619" s="222">
        <v>1.27</v>
      </c>
      <c r="Y619" s="231">
        <v>0.6</v>
      </c>
      <c r="Z619" s="232">
        <v>1.29</v>
      </c>
      <c r="AA619" s="233">
        <v>7.7</v>
      </c>
      <c r="AB619" s="234">
        <v>0</v>
      </c>
      <c r="AC619" s="235">
        <v>15.24</v>
      </c>
      <c r="AD619" s="236">
        <v>-1.9</v>
      </c>
      <c r="AE619" s="236">
        <v>11.94</v>
      </c>
      <c r="AF619" s="237">
        <v>13</v>
      </c>
      <c r="AG619" s="238">
        <v>5614</v>
      </c>
      <c r="AH619" s="239">
        <v>2.5</v>
      </c>
      <c r="AI619" s="240">
        <v>0.48</v>
      </c>
      <c r="AJ619" t="s" s="265">
        <v>143</v>
      </c>
      <c r="AK619" s="242">
        <v>1.254852606369298</v>
      </c>
      <c r="AL619" s="243">
        <v>3.124999999999978</v>
      </c>
      <c r="AM619" s="243">
        <v>9.405158512115541</v>
      </c>
      <c r="AN619" s="243">
        <v>28.01136878222739</v>
      </c>
      <c r="AO619" s="244">
        <v>22.32243742416371</v>
      </c>
      <c r="AP619" s="241">
        <v>1.65</v>
      </c>
      <c r="AQ619" s="241">
        <v>1.6</v>
      </c>
      <c r="AR619" s="241">
        <v>1.4</v>
      </c>
      <c r="AS619" s="241">
        <v>1.26</v>
      </c>
      <c r="AT619" s="245"/>
      <c r="AU619" s="241">
        <v>0.8</v>
      </c>
      <c r="AV619" s="241">
        <v>0.48</v>
      </c>
      <c r="AW619" s="245"/>
      <c r="AX619" s="583">
        <v>0.4</v>
      </c>
      <c r="AY619" s="394">
        <v>0.4</v>
      </c>
      <c r="AZ619" s="248">
        <v>0.4</v>
      </c>
      <c r="BA619" s="248">
        <v>0.32</v>
      </c>
      <c r="BB619" s="248">
        <v>0.22</v>
      </c>
      <c r="BC619" s="248">
        <v>0.19</v>
      </c>
      <c r="BD619" s="248">
        <v>0.13</v>
      </c>
      <c r="BE619" s="317">
        <v>0.12</v>
      </c>
      <c r="BF619" s="317">
        <v>0.12</v>
      </c>
      <c r="BG619" s="248">
        <v>0.12</v>
      </c>
      <c r="BH619" s="248">
        <v>0.11</v>
      </c>
      <c r="BI619" s="249">
        <v>0.09</v>
      </c>
      <c r="BJ619" s="246">
        <v>9.81</v>
      </c>
      <c r="BK619" s="250">
        <v>3.124999999999978</v>
      </c>
      <c r="BL619" s="250">
        <v>14.2857142857143</v>
      </c>
      <c r="BM619" s="250">
        <v>11.11111111111109</v>
      </c>
      <c r="BN619" s="250">
        <v>57.5</v>
      </c>
      <c r="BO619" s="250">
        <v>66.66666666666667</v>
      </c>
      <c r="BP619" s="250">
        <v>20</v>
      </c>
      <c r="BQ619" s="251">
        <v>0</v>
      </c>
      <c r="BR619" s="252">
        <v>0</v>
      </c>
      <c r="BS619" s="252">
        <v>25</v>
      </c>
      <c r="BT619" s="252">
        <v>45.45454545454546</v>
      </c>
      <c r="BU619" s="252">
        <v>15.78947368421053</v>
      </c>
      <c r="BV619" s="252">
        <v>46.15384615384615</v>
      </c>
      <c r="BW619" s="252">
        <v>8.333333333333348</v>
      </c>
      <c r="BX619" s="252">
        <v>0</v>
      </c>
      <c r="BY619" s="252">
        <v>0</v>
      </c>
      <c r="BZ619" s="252">
        <v>9.090909090909083</v>
      </c>
      <c r="CA619" s="253">
        <v>22.22222222222223</v>
      </c>
      <c r="CB619" s="250">
        <v>20.27840129426817</v>
      </c>
      <c r="CC619" s="250">
        <v>20.59966435746212</v>
      </c>
      <c r="CD619" t="s" s="116">
        <v>152</v>
      </c>
      <c r="CE619" s="254">
        <v>15.25763152398455</v>
      </c>
      <c r="CF619" s="254">
        <v>30.3538987145543</v>
      </c>
      <c r="CG619" s="250">
        <v>69.18028323155758</v>
      </c>
      <c r="CH619" s="255">
        <v>1.65</v>
      </c>
      <c r="CI619" s="256">
        <v>1.815</v>
      </c>
      <c r="CJ619" s="257">
        <v>1.9965</v>
      </c>
      <c r="CK619" s="257">
        <v>2.19615</v>
      </c>
      <c r="CL619" s="258">
        <v>2.415765</v>
      </c>
      <c r="CM619" s="256">
        <v>10.073415</v>
      </c>
      <c r="CN619" s="253">
        <v>13.10959786569495</v>
      </c>
      <c r="CO619" s="259">
        <v>1.29</v>
      </c>
      <c r="CP619" s="260">
        <v>14.9</v>
      </c>
      <c r="CQ619" s="261">
        <v>-13.3</v>
      </c>
      <c r="CR619" s="260">
        <v>2.9</v>
      </c>
      <c r="CS619" s="261">
        <v>0.6</v>
      </c>
    </row>
    <row r="620" ht="11.25" customHeight="1">
      <c r="A620" t="s" s="116">
        <v>918</v>
      </c>
      <c r="B620" t="s" s="116">
        <v>919</v>
      </c>
      <c r="C620" t="s" s="116">
        <v>146</v>
      </c>
      <c r="D620" s="218">
        <v>22</v>
      </c>
      <c r="E620" s="219">
        <v>143</v>
      </c>
      <c r="F620" t="s" s="220">
        <v>129</v>
      </c>
      <c r="G620" t="s" s="221">
        <v>129</v>
      </c>
      <c r="H620" s="222">
        <v>138.36</v>
      </c>
      <c r="I620" s="223">
        <v>0.9251228678808904</v>
      </c>
      <c r="J620" s="318">
        <v>0.31</v>
      </c>
      <c r="K620" s="318">
        <v>0.32</v>
      </c>
      <c r="L620" s="223">
        <v>3.2258064516129</v>
      </c>
      <c r="M620" s="226">
        <v>42807</v>
      </c>
      <c r="N620" s="226">
        <v>42809</v>
      </c>
      <c r="O620" s="226">
        <v>42825</v>
      </c>
      <c r="P620" t="s" s="227">
        <v>434</v>
      </c>
      <c r="Q620" t="s" s="227">
        <v>920</v>
      </c>
      <c r="R620" s="225">
        <v>1.28</v>
      </c>
      <c r="S620" s="228">
        <v>10.8843537414966</v>
      </c>
      <c r="T620" s="229">
        <v>-20.45680304761509</v>
      </c>
      <c r="U620" s="223">
        <v>11.76530612244898</v>
      </c>
      <c r="V620" s="230">
        <v>12</v>
      </c>
      <c r="W620" s="222">
        <v>11.76</v>
      </c>
      <c r="X620" s="222">
        <v>1.41</v>
      </c>
      <c r="Y620" s="231">
        <v>3.12</v>
      </c>
      <c r="Z620" s="232">
        <v>1.21</v>
      </c>
      <c r="AA620" s="233">
        <v>10.6</v>
      </c>
      <c r="AB620" s="396">
        <v>23.1</v>
      </c>
      <c r="AC620" s="235">
        <v>279</v>
      </c>
      <c r="AD620" s="236">
        <v>73.90000000000001</v>
      </c>
      <c r="AE620" s="236">
        <v>8.359999999999999</v>
      </c>
      <c r="AF620" s="237">
        <v>16</v>
      </c>
      <c r="AG620" s="238">
        <v>5547</v>
      </c>
      <c r="AH620" s="239">
        <v>0.9</v>
      </c>
      <c r="AI620" s="240">
        <v>0.22</v>
      </c>
      <c r="AJ620" s="241">
        <v>0.04844953123168361</v>
      </c>
      <c r="AK620" s="242">
        <v>0.9015322670375345</v>
      </c>
      <c r="AL620" s="243">
        <v>3.333333333333344</v>
      </c>
      <c r="AM620" s="243">
        <v>3.450966906825115</v>
      </c>
      <c r="AN620" s="243">
        <v>3.580420358021419</v>
      </c>
      <c r="AO620" s="244">
        <v>3.971483316716773</v>
      </c>
      <c r="AP620" s="241">
        <v>1.24</v>
      </c>
      <c r="AQ620" s="241">
        <v>1.2</v>
      </c>
      <c r="AR620" s="241">
        <v>1.16</v>
      </c>
      <c r="AS620" s="241">
        <v>1.12</v>
      </c>
      <c r="AT620" s="245"/>
      <c r="AU620" s="241">
        <v>1.08</v>
      </c>
      <c r="AV620" s="241">
        <v>1.04</v>
      </c>
      <c r="AW620" s="245"/>
      <c r="AX620" s="246">
        <v>1</v>
      </c>
      <c r="AY620" s="247">
        <v>0.96</v>
      </c>
      <c r="AZ620" s="248">
        <v>0.92</v>
      </c>
      <c r="BA620" s="248">
        <v>0.88</v>
      </c>
      <c r="BB620" s="248">
        <v>0.84</v>
      </c>
      <c r="BC620" s="248">
        <v>0.8</v>
      </c>
      <c r="BD620" s="248">
        <v>0.72</v>
      </c>
      <c r="BE620" s="248">
        <v>0.6</v>
      </c>
      <c r="BF620" s="248">
        <v>0.56834</v>
      </c>
      <c r="BG620" s="248">
        <v>0.53332</v>
      </c>
      <c r="BH620" s="248">
        <v>0.5</v>
      </c>
      <c r="BI620" s="249">
        <v>0.46668</v>
      </c>
      <c r="BJ620" s="246">
        <v>15.62834</v>
      </c>
      <c r="BK620" s="250">
        <v>3.333333333333344</v>
      </c>
      <c r="BL620" s="250">
        <v>3.448275862068972</v>
      </c>
      <c r="BM620" s="250">
        <v>3.571428571428559</v>
      </c>
      <c r="BN620" s="250">
        <v>3.703703703703698</v>
      </c>
      <c r="BO620" s="250">
        <v>3.846153846153855</v>
      </c>
      <c r="BP620" s="250">
        <v>4</v>
      </c>
      <c r="BQ620" s="251">
        <v>4.166666666666674</v>
      </c>
      <c r="BR620" s="252">
        <v>4.347826086956519</v>
      </c>
      <c r="BS620" s="252">
        <v>4.545454545454541</v>
      </c>
      <c r="BT620" s="252">
        <v>4.761904761904767</v>
      </c>
      <c r="BU620" s="252">
        <v>4.999999999999982</v>
      </c>
      <c r="BV620" s="252">
        <v>11.11111111111112</v>
      </c>
      <c r="BW620" s="252">
        <v>20</v>
      </c>
      <c r="BX620" s="252">
        <v>5.570609142414762</v>
      </c>
      <c r="BY620" s="252">
        <v>6.566414160353995</v>
      </c>
      <c r="BZ620" s="252">
        <v>6.664000000000003</v>
      </c>
      <c r="CA620" s="253">
        <v>7.139796005828414</v>
      </c>
      <c r="CB620" s="250">
        <v>5.986863399845836</v>
      </c>
      <c r="CC620" s="250">
        <v>3.974459074507265</v>
      </c>
      <c r="CD620" t="s" s="116">
        <v>132</v>
      </c>
      <c r="CE620" s="254">
        <v>-7.259762896546672</v>
      </c>
      <c r="CF620" s="254">
        <v>4.50554322590231</v>
      </c>
      <c r="CG620" s="250">
        <v>66.31947089678313</v>
      </c>
      <c r="CH620" s="255">
        <v>1.364</v>
      </c>
      <c r="CI620" s="256">
        <v>1.5004</v>
      </c>
      <c r="CJ620" s="257">
        <v>1.62583344</v>
      </c>
      <c r="CK620" s="257">
        <v>1.761753115584</v>
      </c>
      <c r="CL620" s="258">
        <v>1.909035676046822</v>
      </c>
      <c r="CM620" s="256">
        <v>8.161022231630822</v>
      </c>
      <c r="CN620" s="253">
        <v>5.898397102942195</v>
      </c>
      <c r="CO620" s="259">
        <v>0.7</v>
      </c>
      <c r="CP620" s="260">
        <v>14.8</v>
      </c>
      <c r="CQ620" s="261">
        <v>-9</v>
      </c>
      <c r="CR620" s="260">
        <v>1.1</v>
      </c>
      <c r="CS620" s="261">
        <v>-2.1</v>
      </c>
    </row>
    <row r="621" ht="11.25" customHeight="1">
      <c r="A621" t="s" s="116">
        <v>921</v>
      </c>
      <c r="B621" t="s" s="116">
        <v>922</v>
      </c>
      <c r="C621" t="s" s="116">
        <v>128</v>
      </c>
      <c r="D621" s="218">
        <v>19</v>
      </c>
      <c r="E621" s="219">
        <v>166</v>
      </c>
      <c r="F621" t="s" s="220">
        <v>55</v>
      </c>
      <c r="G621" t="s" s="221">
        <v>141</v>
      </c>
      <c r="H621" s="493">
        <v>39.32</v>
      </c>
      <c r="I621" s="223">
        <v>2.238046795523906</v>
      </c>
      <c r="J621" s="318">
        <v>0.209</v>
      </c>
      <c r="K621" s="318">
        <v>0.22</v>
      </c>
      <c r="L621" s="223">
        <v>5.263157894736836</v>
      </c>
      <c r="M621" s="226">
        <v>42900</v>
      </c>
      <c r="N621" s="226">
        <v>42902</v>
      </c>
      <c r="O621" s="226">
        <v>42937</v>
      </c>
      <c r="P621" t="s" s="227">
        <v>621</v>
      </c>
      <c r="Q621" s="506"/>
      <c r="R621" s="225">
        <v>0.88</v>
      </c>
      <c r="S621" s="228">
        <v>36.51452282157676</v>
      </c>
      <c r="T621" s="229">
        <v>-1.795182088913039</v>
      </c>
      <c r="U621" s="223">
        <v>16.31535269709543</v>
      </c>
      <c r="V621" s="230">
        <v>12</v>
      </c>
      <c r="W621" s="222">
        <v>2.41</v>
      </c>
      <c r="X621" s="222">
        <v>1.63</v>
      </c>
      <c r="Y621" s="231">
        <v>4.29</v>
      </c>
      <c r="Z621" s="232">
        <v>1.33</v>
      </c>
      <c r="AA621" s="233">
        <v>7.9</v>
      </c>
      <c r="AB621" s="234">
        <v>30.5</v>
      </c>
      <c r="AC621" s="235">
        <v>16.84</v>
      </c>
      <c r="AD621" s="236">
        <v>-13.4</v>
      </c>
      <c r="AE621" s="236">
        <v>10</v>
      </c>
      <c r="AF621" s="237">
        <v>2</v>
      </c>
      <c r="AG621" s="238">
        <v>893</v>
      </c>
      <c r="AH621" s="239">
        <v>0.5</v>
      </c>
      <c r="AI621" s="240">
        <v>0.07000000000000001</v>
      </c>
      <c r="AJ621" t="s" s="265">
        <v>143</v>
      </c>
      <c r="AK621" s="242">
        <v>0.7261462046415574</v>
      </c>
      <c r="AL621" s="243">
        <v>5.714285714285716</v>
      </c>
      <c r="AM621" s="243">
        <v>6.0750740000032</v>
      </c>
      <c r="AN621" s="243">
        <v>6.114273740264831</v>
      </c>
      <c r="AO621" s="244">
        <v>8.42016897035629</v>
      </c>
      <c r="AP621" s="241">
        <v>0.8140000000000001</v>
      </c>
      <c r="AQ621" s="241">
        <v>0.77</v>
      </c>
      <c r="AR621" s="241">
        <v>0.726</v>
      </c>
      <c r="AS621" s="241">
        <v>0.6819999999999999</v>
      </c>
      <c r="AT621" s="245"/>
      <c r="AU621" s="241">
        <v>0.638</v>
      </c>
      <c r="AV621" s="241">
        <v>0.605</v>
      </c>
      <c r="AW621" s="245"/>
      <c r="AX621" s="246">
        <v>0.5610000000000001</v>
      </c>
      <c r="AY621" s="247">
        <v>0.517</v>
      </c>
      <c r="AZ621" s="248">
        <v>0.473</v>
      </c>
      <c r="BA621" s="248">
        <v>0.42429</v>
      </c>
      <c r="BB621" s="248">
        <v>0.36268</v>
      </c>
      <c r="BC621" s="248">
        <v>0.30597</v>
      </c>
      <c r="BD621" s="248">
        <v>0.25385</v>
      </c>
      <c r="BE621" s="248">
        <v>0.20815</v>
      </c>
      <c r="BF621" s="248">
        <v>0.17194</v>
      </c>
      <c r="BG621" s="248">
        <v>0.14478</v>
      </c>
      <c r="BH621" s="248">
        <v>0.12444</v>
      </c>
      <c r="BI621" s="249">
        <v>0.09729</v>
      </c>
      <c r="BJ621" s="246">
        <v>7.87939</v>
      </c>
      <c r="BK621" s="250">
        <v>5.714285714285716</v>
      </c>
      <c r="BL621" s="250">
        <v>6.060606060606055</v>
      </c>
      <c r="BM621" s="250">
        <v>6.451612903225823</v>
      </c>
      <c r="BN621" s="250">
        <v>6.896551724137923</v>
      </c>
      <c r="BO621" s="250">
        <v>5.454545454545467</v>
      </c>
      <c r="BP621" s="250">
        <v>7.843137254901955</v>
      </c>
      <c r="BQ621" s="251">
        <v>8.510638297872353</v>
      </c>
      <c r="BR621" s="252">
        <v>9.302325581395365</v>
      </c>
      <c r="BS621" s="252">
        <v>11.48035541728534</v>
      </c>
      <c r="BT621" s="252">
        <v>16.98742693283335</v>
      </c>
      <c r="BU621" s="252">
        <v>18.534496846096</v>
      </c>
      <c r="BV621" s="252">
        <v>20.53181012408902</v>
      </c>
      <c r="BW621" s="252">
        <v>21.95532068220034</v>
      </c>
      <c r="BX621" s="252">
        <v>21.05967197859717</v>
      </c>
      <c r="BY621" s="252">
        <v>18.75949716811716</v>
      </c>
      <c r="BZ621" s="252">
        <v>16.34522661523625</v>
      </c>
      <c r="CA621" s="253">
        <v>27.90625963613937</v>
      </c>
      <c r="CB621" s="250">
        <v>13.51728049362145</v>
      </c>
      <c r="CC621" s="250">
        <v>6.908896357875161</v>
      </c>
      <c r="CD621" t="s" s="116">
        <v>132</v>
      </c>
      <c r="CE621" s="254">
        <v>-7.963032161306698</v>
      </c>
      <c r="CF621" s="254">
        <v>8.352320535788737</v>
      </c>
      <c r="CG621" s="250">
        <v>71.70049260795622</v>
      </c>
      <c r="CH621" s="255">
        <v>0.8954000000000001</v>
      </c>
      <c r="CI621" s="256">
        <v>0.9849400000000001</v>
      </c>
      <c r="CJ621" s="257">
        <v>1.083434</v>
      </c>
      <c r="CK621" s="257">
        <v>1.1917774</v>
      </c>
      <c r="CL621" s="258">
        <v>1.31095514</v>
      </c>
      <c r="CM621" s="256">
        <v>5.466506540000001</v>
      </c>
      <c r="CN621" s="253">
        <v>13.90261073245168</v>
      </c>
      <c r="CO621" s="259">
        <v>0.53</v>
      </c>
      <c r="CP621" s="260">
        <v>30.8</v>
      </c>
      <c r="CQ621" s="261">
        <v>-10.7</v>
      </c>
      <c r="CR621" s="260">
        <v>3.9</v>
      </c>
      <c r="CS621" s="261">
        <v>9.699999999999999</v>
      </c>
    </row>
    <row r="622" ht="11.25" customHeight="1">
      <c r="A622" t="s" s="273">
        <v>923</v>
      </c>
      <c r="B622" t="s" s="146">
        <v>924</v>
      </c>
      <c r="C622" t="s" s="146">
        <v>925</v>
      </c>
      <c r="D622" s="267">
        <v>15</v>
      </c>
      <c r="E622" s="219">
        <v>223</v>
      </c>
      <c r="F622" t="s" s="151">
        <v>129</v>
      </c>
      <c r="G622" t="s" s="152">
        <v>129</v>
      </c>
      <c r="H622" s="496">
        <v>65.06999999999999</v>
      </c>
      <c r="I622" s="269">
        <v>2.120792992162287</v>
      </c>
      <c r="J622" s="270">
        <v>0.32</v>
      </c>
      <c r="K622" s="270">
        <v>0.345</v>
      </c>
      <c r="L622" s="269">
        <v>7.8125</v>
      </c>
      <c r="M622" s="272">
        <v>43006</v>
      </c>
      <c r="N622" s="272">
        <v>43010</v>
      </c>
      <c r="O622" s="272">
        <v>43024</v>
      </c>
      <c r="P622" t="s" s="273">
        <v>284</v>
      </c>
      <c r="Q622" s="274"/>
      <c r="R622" s="271">
        <v>1.38</v>
      </c>
      <c r="S622" s="275">
        <v>70.76923076923076</v>
      </c>
      <c r="T622" s="276">
        <v>106.3111913889009</v>
      </c>
      <c r="U622" s="269">
        <v>33.36923076923077</v>
      </c>
      <c r="V622" s="277">
        <v>12</v>
      </c>
      <c r="W622" s="268">
        <v>1.95</v>
      </c>
      <c r="X622" s="268">
        <v>3.09</v>
      </c>
      <c r="Y622" s="278">
        <v>2.26</v>
      </c>
      <c r="Z622" s="279">
        <v>2.87</v>
      </c>
      <c r="AA622" s="280">
        <v>8.699999999999999</v>
      </c>
      <c r="AB622" s="281">
        <v>-16.6</v>
      </c>
      <c r="AC622" s="282">
        <v>10.8</v>
      </c>
      <c r="AD622" s="283">
        <v>2.7</v>
      </c>
      <c r="AE622" s="283">
        <v>10.81</v>
      </c>
      <c r="AF622" s="284">
        <v>11</v>
      </c>
      <c r="AG622" s="285">
        <v>21910</v>
      </c>
      <c r="AH622" s="286">
        <v>0.1</v>
      </c>
      <c r="AI622" s="287">
        <v>1.02</v>
      </c>
      <c r="AJ622" s="288">
        <v>3.06306073326147</v>
      </c>
      <c r="AK622" s="289">
        <v>0.679181885019202</v>
      </c>
      <c r="AL622" s="290">
        <v>7.017543859649122</v>
      </c>
      <c r="AM622" s="290">
        <v>8.129494438655138</v>
      </c>
      <c r="AN622" s="290">
        <v>8.27026397980597</v>
      </c>
      <c r="AO622" s="291">
        <v>12.17680294811183</v>
      </c>
      <c r="AP622" s="288">
        <v>1.22</v>
      </c>
      <c r="AQ622" s="288">
        <v>1.14</v>
      </c>
      <c r="AR622" s="288">
        <v>1.06</v>
      </c>
      <c r="AS622" s="288">
        <v>0.965</v>
      </c>
      <c r="AT622" s="292"/>
      <c r="AU622" s="288">
        <v>0.895</v>
      </c>
      <c r="AV622" s="288">
        <v>0.82</v>
      </c>
      <c r="AW622" s="292"/>
      <c r="AX622" s="293">
        <v>0.77</v>
      </c>
      <c r="AY622" s="403">
        <v>0.76</v>
      </c>
      <c r="AZ622" s="295">
        <v>0.7</v>
      </c>
      <c r="BA622" s="295">
        <v>0.49001</v>
      </c>
      <c r="BB622" s="295">
        <v>0.38666</v>
      </c>
      <c r="BC622" s="295">
        <v>0.33333</v>
      </c>
      <c r="BD622" s="295">
        <v>0.2</v>
      </c>
      <c r="BE622" s="295">
        <v>0.04</v>
      </c>
      <c r="BF622" s="426">
        <v>0</v>
      </c>
      <c r="BG622" s="426">
        <v>0</v>
      </c>
      <c r="BH622" s="426">
        <v>0</v>
      </c>
      <c r="BI622" s="494">
        <v>0</v>
      </c>
      <c r="BJ622" s="293">
        <v>9.779999999999999</v>
      </c>
      <c r="BK622" s="297">
        <v>7.017543859649122</v>
      </c>
      <c r="BL622" s="297">
        <v>7.547169811320731</v>
      </c>
      <c r="BM622" s="297">
        <v>9.844559585492242</v>
      </c>
      <c r="BN622" s="297">
        <v>7.821229050279332</v>
      </c>
      <c r="BO622" s="297">
        <v>9.146341463414643</v>
      </c>
      <c r="BP622" s="297">
        <v>6.493506493506485</v>
      </c>
      <c r="BQ622" s="298">
        <v>1.315789473684204</v>
      </c>
      <c r="BR622" s="299">
        <v>8.571428571428585</v>
      </c>
      <c r="BS622" s="299">
        <v>42.85422746474561</v>
      </c>
      <c r="BT622" s="299">
        <v>26.72890911912273</v>
      </c>
      <c r="BU622" s="299">
        <v>15.99915999159991</v>
      </c>
      <c r="BV622" s="299">
        <v>66.66500000000001</v>
      </c>
      <c r="BW622" s="299">
        <v>400</v>
      </c>
      <c r="BX622" s="299">
        <v>0</v>
      </c>
      <c r="BY622" s="299">
        <v>0</v>
      </c>
      <c r="BZ622" s="299">
        <v>0</v>
      </c>
      <c r="CA622" s="300">
        <v>0</v>
      </c>
      <c r="CB622" s="297">
        <v>35.88263911083786</v>
      </c>
      <c r="CC622" s="297">
        <v>92.61807880530336</v>
      </c>
      <c r="CD622" t="s" s="146">
        <v>137</v>
      </c>
      <c r="CE622" s="301">
        <v>-22.97817379726251</v>
      </c>
      <c r="CF622" s="301">
        <v>10.39105697196826</v>
      </c>
      <c r="CG622" s="297">
        <v>64.35105498520898</v>
      </c>
      <c r="CH622" s="302">
        <v>1.2322</v>
      </c>
      <c r="CI622" s="303">
        <v>1.35542</v>
      </c>
      <c r="CJ622" s="304">
        <v>1.490962</v>
      </c>
      <c r="CK622" s="304">
        <v>1.6400582</v>
      </c>
      <c r="CL622" s="305">
        <v>1.80406402</v>
      </c>
      <c r="CM622" s="303">
        <v>7.522704220000001</v>
      </c>
      <c r="CN622" s="300">
        <v>11.56094086368526</v>
      </c>
      <c r="CO622" s="306">
        <v>0.64</v>
      </c>
      <c r="CP622" s="307">
        <v>27.9</v>
      </c>
      <c r="CQ622" s="308">
        <v>-3.1</v>
      </c>
      <c r="CR622" s="307">
        <v>0.1</v>
      </c>
      <c r="CS622" s="308">
        <v>3.1</v>
      </c>
    </row>
    <row r="623" ht="11.25" customHeight="1">
      <c r="A623" t="s" s="173">
        <v>1889</v>
      </c>
      <c r="B623" t="s" s="110">
        <v>1890</v>
      </c>
      <c r="C623" t="s" s="173">
        <v>882</v>
      </c>
      <c r="D623" s="174">
        <v>6</v>
      </c>
      <c r="E623" s="85">
        <v>680</v>
      </c>
      <c r="F623" t="s" s="118">
        <v>129</v>
      </c>
      <c r="G623" t="s" s="113">
        <v>129</v>
      </c>
      <c r="H623" s="495">
        <v>84.18000000000001</v>
      </c>
      <c r="I623" s="177">
        <v>1.663102874792112</v>
      </c>
      <c r="J623" s="311">
        <v>0.33</v>
      </c>
      <c r="K623" s="311">
        <v>0.35</v>
      </c>
      <c r="L623" s="177">
        <v>6.060606060606055</v>
      </c>
      <c r="M623" s="179">
        <v>42962</v>
      </c>
      <c r="N623" s="179">
        <v>42964</v>
      </c>
      <c r="O623" s="179">
        <v>42999</v>
      </c>
      <c r="P623" t="s" s="173">
        <v>860</v>
      </c>
      <c r="Q623" s="397"/>
      <c r="R623" s="180">
        <v>1.4</v>
      </c>
      <c r="S623" s="181">
        <v>56.68016194331983</v>
      </c>
      <c r="T623" s="182">
        <v>203.4705240618255</v>
      </c>
      <c r="U623" s="177">
        <v>34.08097165991903</v>
      </c>
      <c r="V623" s="183">
        <v>6</v>
      </c>
      <c r="W623" s="176">
        <v>2.47</v>
      </c>
      <c r="X623" s="176">
        <v>3.36</v>
      </c>
      <c r="Y623" s="184">
        <v>5.61</v>
      </c>
      <c r="Z623" s="185">
        <v>6.08</v>
      </c>
      <c r="AA623" s="186">
        <v>18.3</v>
      </c>
      <c r="AB623" s="187">
        <v>-3.5</v>
      </c>
      <c r="AC623" s="188">
        <v>11.39</v>
      </c>
      <c r="AD623" s="189">
        <v>7.1</v>
      </c>
      <c r="AE623" s="189">
        <v>10.15</v>
      </c>
      <c r="AF623" s="190">
        <v>12</v>
      </c>
      <c r="AG623" s="191">
        <v>11923</v>
      </c>
      <c r="AH623" s="192">
        <v>0.9</v>
      </c>
      <c r="AI623" s="193">
        <v>0.55</v>
      </c>
      <c r="AJ623" t="s" s="338">
        <v>143</v>
      </c>
      <c r="AK623" t="s" s="338">
        <v>143</v>
      </c>
      <c r="AL623" s="196">
        <v>8.62068965517242</v>
      </c>
      <c r="AM623" s="196">
        <v>14.47142425533319</v>
      </c>
      <c r="AN623" t="s" s="338">
        <v>143</v>
      </c>
      <c r="AO623" t="s" s="338">
        <v>143</v>
      </c>
      <c r="AP623" s="194">
        <v>1.26</v>
      </c>
      <c r="AQ623" s="194">
        <v>1.16</v>
      </c>
      <c r="AR623" s="194">
        <v>1.06</v>
      </c>
      <c r="AS623" s="194">
        <v>0.84</v>
      </c>
      <c r="AT623" s="199"/>
      <c r="AU623" s="194">
        <v>0.34</v>
      </c>
      <c r="AV623" s="198">
        <v>0</v>
      </c>
      <c r="AW623" s="199"/>
      <c r="AX623" s="398">
        <v>0</v>
      </c>
      <c r="AY623" s="370">
        <v>0</v>
      </c>
      <c r="AZ623" s="203">
        <v>0</v>
      </c>
      <c r="BA623" s="203">
        <v>0</v>
      </c>
      <c r="BB623" s="203">
        <v>0</v>
      </c>
      <c r="BC623" s="203">
        <v>0</v>
      </c>
      <c r="BD623" s="203">
        <v>0</v>
      </c>
      <c r="BE623" s="203">
        <v>0</v>
      </c>
      <c r="BF623" s="203">
        <v>0</v>
      </c>
      <c r="BG623" s="203">
        <v>0</v>
      </c>
      <c r="BH623" s="203">
        <v>0</v>
      </c>
      <c r="BI623" s="204">
        <v>0</v>
      </c>
      <c r="BJ623" s="200">
        <v>4.66</v>
      </c>
      <c r="BK623" s="205">
        <v>8.62068965517242</v>
      </c>
      <c r="BL623" s="205">
        <v>9.433962264150942</v>
      </c>
      <c r="BM623" s="205">
        <v>26.19047619047621</v>
      </c>
      <c r="BN623" s="205">
        <v>147.0588235294117</v>
      </c>
      <c r="BO623" s="205">
        <v>0</v>
      </c>
      <c r="BP623" s="205">
        <v>0</v>
      </c>
      <c r="BQ623" s="613">
        <v>0</v>
      </c>
      <c r="BR623" s="207">
        <v>0</v>
      </c>
      <c r="BS623" s="207">
        <v>0</v>
      </c>
      <c r="BT623" s="207">
        <v>0</v>
      </c>
      <c r="BU623" s="207">
        <v>0</v>
      </c>
      <c r="BV623" s="207">
        <v>0</v>
      </c>
      <c r="BW623" s="207">
        <v>0</v>
      </c>
      <c r="BX623" s="207">
        <v>0</v>
      </c>
      <c r="BY623" s="207">
        <v>0</v>
      </c>
      <c r="BZ623" s="207">
        <v>0</v>
      </c>
      <c r="CA623" s="208">
        <v>0</v>
      </c>
      <c r="CB623" s="205">
        <v>11.25317362583596</v>
      </c>
      <c r="CC623" s="205">
        <v>34.57538904716355</v>
      </c>
      <c r="CD623" t="s" s="110">
        <v>188</v>
      </c>
      <c r="CE623" t="s" s="552">
        <v>143</v>
      </c>
      <c r="CF623" t="s" s="552">
        <v>143</v>
      </c>
      <c r="CG623" s="205">
        <v>46.90453449756535</v>
      </c>
      <c r="CH623" s="315">
        <v>1.2726</v>
      </c>
      <c r="CI623" s="211">
        <v>1.39986</v>
      </c>
      <c r="CJ623" s="212">
        <v>1.539846</v>
      </c>
      <c r="CK623" s="212">
        <v>1.693830600000001</v>
      </c>
      <c r="CL623" s="210">
        <v>1.863213660000001</v>
      </c>
      <c r="CM623" s="211">
        <v>7.76935026</v>
      </c>
      <c r="CN623" s="208">
        <v>9.22944910905203</v>
      </c>
      <c r="CO623" s="213">
        <v>0.77</v>
      </c>
      <c r="CP623" s="214">
        <v>48.8</v>
      </c>
      <c r="CQ623" s="215">
        <v>-4.1</v>
      </c>
      <c r="CR623" s="214">
        <v>8.300000000000001</v>
      </c>
      <c r="CS623" s="215">
        <v>14.6</v>
      </c>
    </row>
    <row r="624" ht="11.25" customHeight="1">
      <c r="A624" t="s" s="116">
        <v>1891</v>
      </c>
      <c r="B624" t="s" s="116">
        <v>1892</v>
      </c>
      <c r="C624" t="s" s="227">
        <v>265</v>
      </c>
      <c r="D624" s="218">
        <v>8</v>
      </c>
      <c r="E624" s="85">
        <v>410</v>
      </c>
      <c r="F624" t="s" s="220">
        <v>129</v>
      </c>
      <c r="G624" t="s" s="221">
        <v>129</v>
      </c>
      <c r="H624" s="493">
        <v>15.75</v>
      </c>
      <c r="I624" s="223">
        <v>3.047619047619047</v>
      </c>
      <c r="J624" s="224">
        <v>0.11</v>
      </c>
      <c r="K624" s="224">
        <v>0.12</v>
      </c>
      <c r="L624" s="223">
        <v>9.090909090909083</v>
      </c>
      <c r="M624" s="226">
        <v>42969</v>
      </c>
      <c r="N624" s="226">
        <v>42971</v>
      </c>
      <c r="O624" s="226">
        <v>42999</v>
      </c>
      <c r="P624" t="s" s="227">
        <v>860</v>
      </c>
      <c r="Q624" s="316"/>
      <c r="R624" s="225">
        <v>0.48</v>
      </c>
      <c r="S624" s="228">
        <v>102.1276595744681</v>
      </c>
      <c r="T624" s="229">
        <v>69.54256353807982</v>
      </c>
      <c r="U624" s="223">
        <v>33.51063829787234</v>
      </c>
      <c r="V624" s="230">
        <v>5</v>
      </c>
      <c r="W624" s="222">
        <v>0.47</v>
      </c>
      <c r="X624" s="222">
        <v>4.21</v>
      </c>
      <c r="Y624" s="231">
        <v>0.8</v>
      </c>
      <c r="Z624" s="232">
        <v>1.93</v>
      </c>
      <c r="AA624" s="233">
        <v>6.3</v>
      </c>
      <c r="AB624" s="234">
        <v>-31.2</v>
      </c>
      <c r="AC624" s="235">
        <v>20.29</v>
      </c>
      <c r="AD624" s="236">
        <v>-10</v>
      </c>
      <c r="AE624" s="236">
        <v>8</v>
      </c>
      <c r="AF624" s="237">
        <v>4</v>
      </c>
      <c r="AG624" s="238">
        <v>467</v>
      </c>
      <c r="AH624" s="239">
        <v>0.1</v>
      </c>
      <c r="AI624" s="240">
        <v>0.2</v>
      </c>
      <c r="AJ624" t="s" s="265">
        <v>143</v>
      </c>
      <c r="AK624" t="s" s="265">
        <v>143</v>
      </c>
      <c r="AL624" s="243">
        <v>16.66666666666667</v>
      </c>
      <c r="AM624" s="243">
        <v>17.33438845558204</v>
      </c>
      <c r="AN624" s="243">
        <v>18.46644525422441</v>
      </c>
      <c r="AO624" t="s" s="265">
        <v>143</v>
      </c>
      <c r="AP624" s="241">
        <v>0.42</v>
      </c>
      <c r="AQ624" s="241">
        <v>0.36</v>
      </c>
      <c r="AR624" s="241">
        <v>0.3</v>
      </c>
      <c r="AS624" s="241">
        <v>0.26</v>
      </c>
      <c r="AT624" s="245"/>
      <c r="AU624" s="241">
        <v>0.22</v>
      </c>
      <c r="AV624" s="241">
        <v>0.18</v>
      </c>
      <c r="AW624" s="245"/>
      <c r="AX624" s="246">
        <v>0.08</v>
      </c>
      <c r="AY624" s="394">
        <v>0</v>
      </c>
      <c r="AZ624" s="317">
        <v>0</v>
      </c>
      <c r="BA624" s="317">
        <v>0</v>
      </c>
      <c r="BB624" s="317">
        <v>0</v>
      </c>
      <c r="BC624" s="317">
        <v>0</v>
      </c>
      <c r="BD624" s="317">
        <v>0</v>
      </c>
      <c r="BE624" s="317">
        <v>0</v>
      </c>
      <c r="BF624" s="317">
        <v>0</v>
      </c>
      <c r="BG624" s="317">
        <v>0</v>
      </c>
      <c r="BH624" s="317">
        <v>0</v>
      </c>
      <c r="BI624" s="401">
        <v>0</v>
      </c>
      <c r="BJ624" s="246">
        <v>1.82</v>
      </c>
      <c r="BK624" s="250">
        <v>16.66666666666667</v>
      </c>
      <c r="BL624" s="250">
        <v>20</v>
      </c>
      <c r="BM624" s="250">
        <v>15.38461538461537</v>
      </c>
      <c r="BN624" s="250">
        <v>18.18181818181819</v>
      </c>
      <c r="BO624" s="250">
        <v>22.22222222222223</v>
      </c>
      <c r="BP624" s="250">
        <v>125</v>
      </c>
      <c r="BQ624" s="251">
        <v>0</v>
      </c>
      <c r="BR624" s="252">
        <v>0</v>
      </c>
      <c r="BS624" s="252">
        <v>0</v>
      </c>
      <c r="BT624" s="252">
        <v>0</v>
      </c>
      <c r="BU624" s="252">
        <v>0</v>
      </c>
      <c r="BV624" s="252">
        <v>0</v>
      </c>
      <c r="BW624" s="252">
        <v>0</v>
      </c>
      <c r="BX624" s="252">
        <v>0</v>
      </c>
      <c r="BY624" s="252">
        <v>0</v>
      </c>
      <c r="BZ624" s="252">
        <v>0</v>
      </c>
      <c r="CA624" s="253">
        <v>0</v>
      </c>
      <c r="CB624" s="250">
        <v>12.79148955619544</v>
      </c>
      <c r="CC624" s="250">
        <v>29.28791394482841</v>
      </c>
      <c r="CD624" t="s" s="116">
        <v>132</v>
      </c>
      <c r="CE624" s="254">
        <v>-11.99657399602889</v>
      </c>
      <c r="CF624" s="254">
        <v>21.51406430184345</v>
      </c>
      <c r="CG624" s="250">
        <v>55.35439071566731</v>
      </c>
      <c r="CH624" s="255">
        <v>0.4242</v>
      </c>
      <c r="CI624" s="256">
        <v>0.46662</v>
      </c>
      <c r="CJ624" s="257">
        <v>0.5039496</v>
      </c>
      <c r="CK624" s="257">
        <v>0.544265568</v>
      </c>
      <c r="CL624" s="258">
        <v>0.5878068134400001</v>
      </c>
      <c r="CM624" s="256">
        <v>2.526841981440</v>
      </c>
      <c r="CN624" s="253">
        <v>16.043441152</v>
      </c>
      <c r="CO624" s="259">
        <v>1.17</v>
      </c>
      <c r="CP624" s="260">
        <v>30.7</v>
      </c>
      <c r="CQ624" s="261">
        <v>-20.5</v>
      </c>
      <c r="CR624" s="260">
        <v>16</v>
      </c>
      <c r="CS624" s="261">
        <v>9.4</v>
      </c>
    </row>
    <row r="625" ht="11.25" customHeight="1">
      <c r="A625" t="s" s="116">
        <v>1893</v>
      </c>
      <c r="B625" t="s" s="116">
        <v>1894</v>
      </c>
      <c r="C625" t="s" s="116">
        <v>372</v>
      </c>
      <c r="D625" s="218">
        <v>8</v>
      </c>
      <c r="E625" s="85">
        <v>376</v>
      </c>
      <c r="F625" t="s" s="220">
        <v>129</v>
      </c>
      <c r="G625" t="s" s="221">
        <v>129</v>
      </c>
      <c r="H625" s="493">
        <v>17.98</v>
      </c>
      <c r="I625" s="223">
        <v>4.171301446051167</v>
      </c>
      <c r="J625" s="224">
        <v>0.18</v>
      </c>
      <c r="K625" s="224">
        <v>0.1875</v>
      </c>
      <c r="L625" s="223">
        <v>4.166666666666674</v>
      </c>
      <c r="M625" s="226">
        <v>42808</v>
      </c>
      <c r="N625" s="226">
        <v>42810</v>
      </c>
      <c r="O625" s="226">
        <v>42824</v>
      </c>
      <c r="P625" t="s" s="227">
        <v>186</v>
      </c>
      <c r="Q625" s="325"/>
      <c r="R625" s="225">
        <v>0.75</v>
      </c>
      <c r="S625" s="228">
        <v>241.9354838709677</v>
      </c>
      <c r="T625" s="229">
        <v>108.7209726990665</v>
      </c>
      <c r="U625" s="223">
        <v>58</v>
      </c>
      <c r="V625" s="230">
        <v>12</v>
      </c>
      <c r="W625" s="222">
        <v>0.31</v>
      </c>
      <c r="X625" s="222">
        <v>7.37</v>
      </c>
      <c r="Y625" s="231">
        <v>7.45</v>
      </c>
      <c r="Z625" s="232">
        <v>1.69</v>
      </c>
      <c r="AA625" s="233">
        <v>3.1</v>
      </c>
      <c r="AB625" s="234">
        <v>18.5</v>
      </c>
      <c r="AC625" s="235">
        <v>5.8</v>
      </c>
      <c r="AD625" s="236">
        <v>4.3</v>
      </c>
      <c r="AE625" s="236">
        <v>8</v>
      </c>
      <c r="AF625" s="237">
        <v>2</v>
      </c>
      <c r="AG625" s="238">
        <v>1963</v>
      </c>
      <c r="AH625" s="239">
        <v>2</v>
      </c>
      <c r="AI625" s="240">
        <v>1.18</v>
      </c>
      <c r="AJ625" s="241">
        <v>3.033855297363901</v>
      </c>
      <c r="AK625" t="s" s="265">
        <v>143</v>
      </c>
      <c r="AL625" s="243">
        <v>5.88235294117645</v>
      </c>
      <c r="AM625" s="243">
        <v>6.265856918261115</v>
      </c>
      <c r="AN625" s="243">
        <v>13.04557777866478</v>
      </c>
      <c r="AO625" t="s" s="265">
        <v>143</v>
      </c>
      <c r="AP625" s="241">
        <v>0.72</v>
      </c>
      <c r="AQ625" s="241">
        <v>0.68</v>
      </c>
      <c r="AR625" s="241">
        <v>0.64</v>
      </c>
      <c r="AS625" s="241">
        <v>0.6</v>
      </c>
      <c r="AT625" s="245"/>
      <c r="AU625" s="241">
        <v>0.53</v>
      </c>
      <c r="AV625" s="241">
        <v>0.39</v>
      </c>
      <c r="AW625" s="245"/>
      <c r="AX625" s="246">
        <v>0.18</v>
      </c>
      <c r="AY625" s="394">
        <v>0</v>
      </c>
      <c r="AZ625" s="317">
        <v>0</v>
      </c>
      <c r="BA625" s="317">
        <v>0</v>
      </c>
      <c r="BB625" s="317">
        <v>0</v>
      </c>
      <c r="BC625" s="317">
        <v>0</v>
      </c>
      <c r="BD625" s="317">
        <v>0</v>
      </c>
      <c r="BE625" s="317">
        <v>0</v>
      </c>
      <c r="BF625" s="317">
        <v>0</v>
      </c>
      <c r="BG625" s="317">
        <v>0</v>
      </c>
      <c r="BH625" s="317">
        <v>0</v>
      </c>
      <c r="BI625" s="401">
        <v>0</v>
      </c>
      <c r="BJ625" s="246">
        <v>3.74</v>
      </c>
      <c r="BK625" s="250">
        <v>5.88235294117645</v>
      </c>
      <c r="BL625" s="250">
        <v>6.25</v>
      </c>
      <c r="BM625" s="250">
        <v>6.666666666666665</v>
      </c>
      <c r="BN625" s="250">
        <v>13.20754716981132</v>
      </c>
      <c r="BO625" s="250">
        <v>35.8974358974359</v>
      </c>
      <c r="BP625" s="250">
        <v>116.6666666666667</v>
      </c>
      <c r="BQ625" s="251">
        <v>0</v>
      </c>
      <c r="BR625" s="252">
        <v>0</v>
      </c>
      <c r="BS625" s="252">
        <v>0</v>
      </c>
      <c r="BT625" s="252">
        <v>0</v>
      </c>
      <c r="BU625" s="252">
        <v>0</v>
      </c>
      <c r="BV625" s="252">
        <v>0</v>
      </c>
      <c r="BW625" s="252">
        <v>0</v>
      </c>
      <c r="BX625" s="252">
        <v>0</v>
      </c>
      <c r="BY625" s="252">
        <v>0</v>
      </c>
      <c r="BZ625" s="252">
        <v>0</v>
      </c>
      <c r="CA625" s="253">
        <v>0</v>
      </c>
      <c r="CB625" s="250">
        <v>10.85709819657394</v>
      </c>
      <c r="CC625" s="250">
        <v>27.85295787089408</v>
      </c>
      <c r="CD625" t="s" s="116">
        <v>285</v>
      </c>
      <c r="CE625" s="254">
        <v>-40.78312077528406</v>
      </c>
      <c r="CF625" s="254">
        <v>17.21687922471594</v>
      </c>
      <c r="CG625" s="250">
        <v>45.80743826305212</v>
      </c>
      <c r="CH625" s="255">
        <v>0.792</v>
      </c>
      <c r="CI625" s="256">
        <v>0.8379360000000001</v>
      </c>
      <c r="CJ625" s="257">
        <v>0.9049708800000001</v>
      </c>
      <c r="CK625" s="257">
        <v>0.9773685504000003</v>
      </c>
      <c r="CL625" s="258">
        <v>1.055558034432</v>
      </c>
      <c r="CM625" s="256">
        <v>4.567833464832001</v>
      </c>
      <c r="CN625" s="253">
        <v>25.40508044956619</v>
      </c>
      <c r="CO625" s="259">
        <v>0.7</v>
      </c>
      <c r="CP625" s="260">
        <v>-0.3</v>
      </c>
      <c r="CQ625" s="261">
        <v>-19.6</v>
      </c>
      <c r="CR625" s="260">
        <v>-7.2</v>
      </c>
      <c r="CS625" s="261">
        <v>-11.1</v>
      </c>
    </row>
    <row r="626" ht="11.25" customHeight="1">
      <c r="A626" t="s" s="227">
        <v>926</v>
      </c>
      <c r="B626" t="s" s="116">
        <v>927</v>
      </c>
      <c r="C626" t="s" s="116">
        <v>174</v>
      </c>
      <c r="D626" s="218">
        <v>14</v>
      </c>
      <c r="E626" s="219">
        <v>233</v>
      </c>
      <c r="F626" t="s" s="220">
        <v>55</v>
      </c>
      <c r="G626" t="s" s="221">
        <v>55</v>
      </c>
      <c r="H626" s="493">
        <v>29.09</v>
      </c>
      <c r="I626" s="223">
        <v>1.993812306634582</v>
      </c>
      <c r="J626" s="224">
        <v>0.135</v>
      </c>
      <c r="K626" s="224">
        <v>0.145</v>
      </c>
      <c r="L626" s="223">
        <v>7.407407407407396</v>
      </c>
      <c r="M626" s="226">
        <v>42747</v>
      </c>
      <c r="N626" s="226">
        <v>42752</v>
      </c>
      <c r="O626" s="226">
        <v>42767</v>
      </c>
      <c r="P626" t="s" s="227">
        <v>171</v>
      </c>
      <c r="Q626" s="316"/>
      <c r="R626" s="225">
        <v>0.58</v>
      </c>
      <c r="S626" s="228">
        <v>67.44186046511628</v>
      </c>
      <c r="T626" s="229">
        <v>130.0396550468133</v>
      </c>
      <c r="U626" s="223">
        <v>33.82558139534883</v>
      </c>
      <c r="V626" s="230">
        <v>9</v>
      </c>
      <c r="W626" s="222">
        <v>0.86</v>
      </c>
      <c r="X626" t="s" s="399">
        <v>143</v>
      </c>
      <c r="Y626" s="231">
        <v>3.34</v>
      </c>
      <c r="Z626" s="232">
        <v>3.52</v>
      </c>
      <c r="AA626" s="233">
        <v>10.7</v>
      </c>
      <c r="AB626" s="234">
        <v>13</v>
      </c>
      <c r="AC626" t="s" s="422">
        <v>143</v>
      </c>
      <c r="AD626" s="236">
        <v>3.8</v>
      </c>
      <c r="AE626" t="s" s="416">
        <v>143</v>
      </c>
      <c r="AF626" s="237">
        <v>0</v>
      </c>
      <c r="AG626" s="372">
        <v>207</v>
      </c>
      <c r="AH626" s="239">
        <v>7</v>
      </c>
      <c r="AI626" s="240">
        <v>0.89</v>
      </c>
      <c r="AJ626" s="241">
        <v>0.937041622618861</v>
      </c>
      <c r="AK626" s="242">
        <v>1.168790981337454</v>
      </c>
      <c r="AL626" s="243">
        <v>5.194805194805197</v>
      </c>
      <c r="AM626" s="243">
        <v>4.004191152595205</v>
      </c>
      <c r="AN626" s="243">
        <v>3.560758165951672</v>
      </c>
      <c r="AO626" s="244">
        <v>3.046531178634759</v>
      </c>
      <c r="AP626" s="241">
        <v>0.54</v>
      </c>
      <c r="AQ626" s="241">
        <v>0.5133333333333333</v>
      </c>
      <c r="AR626" s="241">
        <v>0.4933333333333333</v>
      </c>
      <c r="AS626" s="241">
        <v>0.48</v>
      </c>
      <c r="AT626" s="245"/>
      <c r="AU626" s="241">
        <v>0.4666666666666666</v>
      </c>
      <c r="AV626" s="241">
        <v>0.4533333333333334</v>
      </c>
      <c r="AW626" s="245"/>
      <c r="AX626" s="246">
        <v>0.44</v>
      </c>
      <c r="AY626" s="247">
        <v>0.4266666666666667</v>
      </c>
      <c r="AZ626" s="248">
        <v>0.4166666666666667</v>
      </c>
      <c r="BA626" s="248">
        <v>0.4066666666666667</v>
      </c>
      <c r="BB626" s="248">
        <v>0.4</v>
      </c>
      <c r="BC626" s="317">
        <v>0.3933333333333333</v>
      </c>
      <c r="BD626" s="248">
        <v>0.39</v>
      </c>
      <c r="BE626" s="317">
        <v>0.38</v>
      </c>
      <c r="BF626" s="248">
        <v>0.38</v>
      </c>
      <c r="BG626" s="248">
        <v>0.3733333333333334</v>
      </c>
      <c r="BH626" s="248">
        <v>0.3666666666666667</v>
      </c>
      <c r="BI626" s="249">
        <v>0.36</v>
      </c>
      <c r="BJ626" s="246">
        <v>7.68</v>
      </c>
      <c r="BK626" s="250">
        <v>5.194805194805197</v>
      </c>
      <c r="BL626" s="250">
        <v>4.054054054054057</v>
      </c>
      <c r="BM626" s="250">
        <v>2.77777777777779</v>
      </c>
      <c r="BN626" s="250">
        <v>2.857142857142869</v>
      </c>
      <c r="BO626" s="250">
        <v>2.941176470588225</v>
      </c>
      <c r="BP626" s="250">
        <v>3.030303030303028</v>
      </c>
      <c r="BQ626" s="251">
        <v>3.125</v>
      </c>
      <c r="BR626" s="252">
        <v>2.4</v>
      </c>
      <c r="BS626" s="252">
        <v>2.459016393442615</v>
      </c>
      <c r="BT626" s="252">
        <v>1.666666666666661</v>
      </c>
      <c r="BU626" s="252">
        <v>1.694915254237306</v>
      </c>
      <c r="BV626" s="252">
        <v>0.8547008547008517</v>
      </c>
      <c r="BW626" s="252">
        <v>2.631578947368429</v>
      </c>
      <c r="BX626" s="252">
        <v>0</v>
      </c>
      <c r="BY626" s="252">
        <v>1.785714285714279</v>
      </c>
      <c r="BZ626" s="252">
        <v>1.818181818181808</v>
      </c>
      <c r="CA626" s="253">
        <v>1.85185185185186</v>
      </c>
      <c r="CB626" s="250">
        <v>2.420169732754998</v>
      </c>
      <c r="CC626" s="250">
        <v>1.146957579154376</v>
      </c>
      <c r="CD626" t="s" s="116">
        <v>161</v>
      </c>
      <c r="CE626" s="254">
        <v>-28.27101092276258</v>
      </c>
      <c r="CF626" s="254">
        <v>5.554570472586255</v>
      </c>
      <c r="CG626" s="250">
        <v>43.90018723002811</v>
      </c>
      <c r="CH626" s="255">
        <v>0.5940000000000001</v>
      </c>
      <c r="CI626" s="256">
        <v>0.6118200000000001</v>
      </c>
      <c r="CJ626" s="257">
        <v>0.6301746000000001</v>
      </c>
      <c r="CK626" s="257">
        <v>0.6490798380000001</v>
      </c>
      <c r="CL626" s="258">
        <v>0.6685522331400001</v>
      </c>
      <c r="CM626" s="256">
        <v>3.153626671140001</v>
      </c>
      <c r="CN626" s="253">
        <v>10.84093046112066</v>
      </c>
      <c r="CO626" s="259">
        <v>0.12</v>
      </c>
      <c r="CP626" s="260">
        <v>79.3</v>
      </c>
      <c r="CQ626" s="261">
        <v>-9.1</v>
      </c>
      <c r="CR626" s="260">
        <v>3.5</v>
      </c>
      <c r="CS626" s="261">
        <v>19.3</v>
      </c>
    </row>
    <row r="627" ht="11.25" customHeight="1">
      <c r="A627" t="s" s="273">
        <v>928</v>
      </c>
      <c r="B627" t="s" s="146">
        <v>929</v>
      </c>
      <c r="C627" t="s" s="146">
        <v>140</v>
      </c>
      <c r="D627" s="267">
        <v>14</v>
      </c>
      <c r="E627" s="219">
        <v>228</v>
      </c>
      <c r="F627" t="s" s="151">
        <v>129</v>
      </c>
      <c r="G627" t="s" s="152">
        <v>129</v>
      </c>
      <c r="H627" s="496">
        <v>28.03</v>
      </c>
      <c r="I627" s="269">
        <v>2.425972172672137</v>
      </c>
      <c r="J627" s="270">
        <v>0.16</v>
      </c>
      <c r="K627" s="270">
        <v>0.17</v>
      </c>
      <c r="L627" s="269">
        <v>6.25</v>
      </c>
      <c r="M627" s="554">
        <v>42613</v>
      </c>
      <c r="N627" s="554">
        <v>42615</v>
      </c>
      <c r="O627" s="554">
        <v>42636</v>
      </c>
      <c r="P627" t="s" s="273">
        <v>723</v>
      </c>
      <c r="Q627" t="s" s="273">
        <v>930</v>
      </c>
      <c r="R627" s="271">
        <v>0.68</v>
      </c>
      <c r="S627" s="275">
        <v>144.6808510638298</v>
      </c>
      <c r="T627" s="276">
        <v>234.4472169092533</v>
      </c>
      <c r="U627" s="269">
        <v>59.63829787234043</v>
      </c>
      <c r="V627" s="277">
        <v>12</v>
      </c>
      <c r="W627" s="268">
        <v>0.47</v>
      </c>
      <c r="X627" s="268">
        <v>4.98</v>
      </c>
      <c r="Y627" s="278">
        <v>5.3</v>
      </c>
      <c r="Z627" s="279">
        <v>4.22</v>
      </c>
      <c r="AA627" s="280">
        <v>7.3</v>
      </c>
      <c r="AB627" s="281">
        <v>-32.6</v>
      </c>
      <c r="AC627" s="282">
        <v>39.92</v>
      </c>
      <c r="AD627" s="283">
        <v>3.6</v>
      </c>
      <c r="AE627" s="283">
        <v>12</v>
      </c>
      <c r="AF627" s="284">
        <v>17</v>
      </c>
      <c r="AG627" s="285">
        <v>3004</v>
      </c>
      <c r="AH627" s="286">
        <v>14.3</v>
      </c>
      <c r="AI627" s="287">
        <v>1.16</v>
      </c>
      <c r="AJ627" s="288">
        <v>2.596183180547798</v>
      </c>
      <c r="AK627" s="289">
        <v>0.9261570679076158</v>
      </c>
      <c r="AL627" s="290">
        <v>13.33333333333335</v>
      </c>
      <c r="AM627" s="290">
        <v>10.42629766374719</v>
      </c>
      <c r="AN627" s="290">
        <v>9.346259449972072</v>
      </c>
      <c r="AO627" s="291">
        <v>10.09144104583388</v>
      </c>
      <c r="AP627" s="288">
        <v>0.68</v>
      </c>
      <c r="AQ627" s="288">
        <v>0.6</v>
      </c>
      <c r="AR627" s="288">
        <v>0.54</v>
      </c>
      <c r="AS627" s="288">
        <v>0.505</v>
      </c>
      <c r="AT627" s="292"/>
      <c r="AU627" s="288">
        <v>0.47</v>
      </c>
      <c r="AV627" s="288">
        <v>0.435</v>
      </c>
      <c r="AW627" s="292"/>
      <c r="AX627" s="293">
        <v>0.41</v>
      </c>
      <c r="AY627" s="294">
        <v>0.38</v>
      </c>
      <c r="AZ627" s="295">
        <v>0.34</v>
      </c>
      <c r="BA627" s="295">
        <v>0.3</v>
      </c>
      <c r="BB627" s="295">
        <v>0.26</v>
      </c>
      <c r="BC627" s="295">
        <v>0.1933</v>
      </c>
      <c r="BD627" s="295">
        <v>0.1233</v>
      </c>
      <c r="BE627" s="295">
        <v>0.05</v>
      </c>
      <c r="BF627" s="426">
        <v>0</v>
      </c>
      <c r="BG627" s="426">
        <v>0</v>
      </c>
      <c r="BH627" s="426">
        <v>0</v>
      </c>
      <c r="BI627" s="494">
        <v>0</v>
      </c>
      <c r="BJ627" s="293">
        <v>5.2866</v>
      </c>
      <c r="BK627" s="297">
        <v>13.33333333333335</v>
      </c>
      <c r="BL627" s="297">
        <v>11.11111111111109</v>
      </c>
      <c r="BM627" s="297">
        <v>6.930693069306937</v>
      </c>
      <c r="BN627" s="297">
        <v>7.446808510638303</v>
      </c>
      <c r="BO627" s="297">
        <v>8.045977011494255</v>
      </c>
      <c r="BP627" s="297">
        <v>6.097560975609762</v>
      </c>
      <c r="BQ627" s="298">
        <v>7.894736842105265</v>
      </c>
      <c r="BR627" s="299">
        <v>11.76470588235294</v>
      </c>
      <c r="BS627" s="299">
        <v>13.33333333333335</v>
      </c>
      <c r="BT627" s="299">
        <v>15.38461538461537</v>
      </c>
      <c r="BU627" s="299">
        <v>34.50594930160374</v>
      </c>
      <c r="BV627" s="299">
        <v>56.772100567721</v>
      </c>
      <c r="BW627" s="299">
        <v>146.6</v>
      </c>
      <c r="BX627" s="299">
        <v>0</v>
      </c>
      <c r="BY627" s="299">
        <v>0</v>
      </c>
      <c r="BZ627" s="299">
        <v>0</v>
      </c>
      <c r="CA627" s="300">
        <v>0</v>
      </c>
      <c r="CB627" s="297">
        <v>19.95417207783679</v>
      </c>
      <c r="CC627" s="297">
        <v>34.52046332047581</v>
      </c>
      <c r="CD627" t="s" s="146">
        <v>137</v>
      </c>
      <c r="CE627" s="301">
        <v>-47.86606624969622</v>
      </c>
      <c r="CF627" s="301">
        <v>11.77223162264421</v>
      </c>
      <c r="CG627" s="297">
        <v>54.45429993775199</v>
      </c>
      <c r="CH627" s="302">
        <v>0.6868000000000001</v>
      </c>
      <c r="CI627" s="303">
        <v>0.7554800000000002</v>
      </c>
      <c r="CJ627" s="304">
        <v>0.8310280000000002</v>
      </c>
      <c r="CK627" s="304">
        <v>0.9141308000000004</v>
      </c>
      <c r="CL627" s="305">
        <v>1.005543880000001</v>
      </c>
      <c r="CM627" s="303">
        <v>4.192982680000001</v>
      </c>
      <c r="CN627" s="300">
        <v>14.95891073849447</v>
      </c>
      <c r="CO627" s="306">
        <v>0.66</v>
      </c>
      <c r="CP627" s="307">
        <v>5.1</v>
      </c>
      <c r="CQ627" s="308">
        <v>-29.9</v>
      </c>
      <c r="CR627" s="307">
        <v>-5</v>
      </c>
      <c r="CS627" s="308">
        <v>-7.9</v>
      </c>
    </row>
    <row r="628" ht="11.25" customHeight="1">
      <c r="A628" t="s" s="110">
        <v>399</v>
      </c>
      <c r="B628" t="s" s="110">
        <v>400</v>
      </c>
      <c r="C628" t="s" s="110">
        <v>146</v>
      </c>
      <c r="D628" s="174">
        <v>42</v>
      </c>
      <c r="E628" s="219">
        <v>59</v>
      </c>
      <c r="F628" t="s" s="118">
        <v>55</v>
      </c>
      <c r="G628" t="s" s="113">
        <v>55</v>
      </c>
      <c r="H628" s="176">
        <v>59.09</v>
      </c>
      <c r="I628" s="177">
        <v>1.421560331697411</v>
      </c>
      <c r="J628" s="311">
        <v>0.2</v>
      </c>
      <c r="K628" s="311">
        <v>0.21</v>
      </c>
      <c r="L628" s="180">
        <v>4.999999999999982</v>
      </c>
      <c r="M628" s="179">
        <v>42884</v>
      </c>
      <c r="N628" s="179">
        <v>42886</v>
      </c>
      <c r="O628" s="179">
        <v>42906</v>
      </c>
      <c r="P628" t="s" s="173">
        <v>401</v>
      </c>
      <c r="Q628" s="498"/>
      <c r="R628" s="180">
        <v>0.84</v>
      </c>
      <c r="S628" s="181">
        <v>46.66666666666666</v>
      </c>
      <c r="T628" s="182">
        <v>107.8142570472458</v>
      </c>
      <c r="U628" s="177">
        <v>32.82777777777778</v>
      </c>
      <c r="V628" s="183">
        <v>12</v>
      </c>
      <c r="W628" s="176">
        <v>1.8</v>
      </c>
      <c r="X628" s="176">
        <v>3.36</v>
      </c>
      <c r="Y628" s="184">
        <v>3.22</v>
      </c>
      <c r="Z628" s="185">
        <v>2.96</v>
      </c>
      <c r="AA628" s="186">
        <v>9.300000000000001</v>
      </c>
      <c r="AB628" s="187">
        <v>-17</v>
      </c>
      <c r="AC628" s="188">
        <v>26.21</v>
      </c>
      <c r="AD628" s="189">
        <v>-2.6</v>
      </c>
      <c r="AE628" s="189">
        <v>9.800000000000001</v>
      </c>
      <c r="AF628" s="190">
        <v>9</v>
      </c>
      <c r="AG628" s="191">
        <v>2589</v>
      </c>
      <c r="AH628" s="192">
        <v>3.1</v>
      </c>
      <c r="AI628" s="193">
        <v>0.17</v>
      </c>
      <c r="AJ628" t="s" s="338">
        <v>143</v>
      </c>
      <c r="AK628" s="195">
        <v>0.7134234317631379</v>
      </c>
      <c r="AL628" s="196">
        <v>5.333333333333345</v>
      </c>
      <c r="AM628" s="196">
        <v>5.645441612654212</v>
      </c>
      <c r="AN628" s="196">
        <v>5.833223722499148</v>
      </c>
      <c r="AO628" s="197">
        <v>8.176383705372636</v>
      </c>
      <c r="AP628" s="194">
        <v>0.79</v>
      </c>
      <c r="AQ628" s="194">
        <v>0.75</v>
      </c>
      <c r="AR628" s="194">
        <v>0.71</v>
      </c>
      <c r="AS628" s="194">
        <v>0.67</v>
      </c>
      <c r="AT628" s="199"/>
      <c r="AU628" s="194">
        <v>0.63</v>
      </c>
      <c r="AV628" s="194">
        <v>0.595</v>
      </c>
      <c r="AW628" s="199"/>
      <c r="AX628" s="200">
        <v>0.57</v>
      </c>
      <c r="AY628" s="201">
        <v>0.53</v>
      </c>
      <c r="AZ628" s="202">
        <v>0.48</v>
      </c>
      <c r="BA628" s="202">
        <v>0.42</v>
      </c>
      <c r="BB628" s="202">
        <v>0.36</v>
      </c>
      <c r="BC628" s="202">
        <v>0.3</v>
      </c>
      <c r="BD628" s="202">
        <v>0.24</v>
      </c>
      <c r="BE628" s="202">
        <v>0.19</v>
      </c>
      <c r="BF628" s="202">
        <v>0.1675</v>
      </c>
      <c r="BG628" s="202">
        <v>0.155</v>
      </c>
      <c r="BH628" s="202">
        <v>0.145</v>
      </c>
      <c r="BI628" s="314">
        <v>0.135</v>
      </c>
      <c r="BJ628" s="200">
        <v>7.8375</v>
      </c>
      <c r="BK628" s="205">
        <v>5.333333333333345</v>
      </c>
      <c r="BL628" s="205">
        <v>5.633802816901423</v>
      </c>
      <c r="BM628" s="205">
        <v>5.970149253731338</v>
      </c>
      <c r="BN628" s="205">
        <v>6.349206349206349</v>
      </c>
      <c r="BO628" s="205">
        <v>5.882352941176472</v>
      </c>
      <c r="BP628" s="205">
        <v>4.385964912280715</v>
      </c>
      <c r="BQ628" s="206">
        <v>7.547169811320731</v>
      </c>
      <c r="BR628" s="207">
        <v>10.41666666666667</v>
      </c>
      <c r="BS628" s="207">
        <v>14.28571428571428</v>
      </c>
      <c r="BT628" s="207">
        <v>16.66666666666667</v>
      </c>
      <c r="BU628" s="207">
        <v>20</v>
      </c>
      <c r="BV628" s="207">
        <v>25</v>
      </c>
      <c r="BW628" s="207">
        <v>26.31578947368421</v>
      </c>
      <c r="BX628" s="207">
        <v>13.43283582089552</v>
      </c>
      <c r="BY628" s="207">
        <v>8.064516129032274</v>
      </c>
      <c r="BZ628" s="207">
        <v>6.896551724137945</v>
      </c>
      <c r="CA628" s="208">
        <v>7.407407407407396</v>
      </c>
      <c r="CB628" s="205">
        <v>11.15224279953855</v>
      </c>
      <c r="CC628" s="205">
        <v>6.810034667565554</v>
      </c>
      <c r="CD628" t="s" s="110">
        <v>132</v>
      </c>
      <c r="CE628" s="209">
        <v>-25.57299372358122</v>
      </c>
      <c r="CF628" s="209">
        <v>7.254784054196558</v>
      </c>
      <c r="CG628" s="205">
        <v>66.91474674248521</v>
      </c>
      <c r="CH628" s="315">
        <v>0.7979000000000001</v>
      </c>
      <c r="CI628" s="211">
        <v>0.8776900000000001</v>
      </c>
      <c r="CJ628" s="212">
        <v>0.9637036200000002</v>
      </c>
      <c r="CK628" s="212">
        <v>1.058146574760</v>
      </c>
      <c r="CL628" s="210">
        <v>1.16184493908648</v>
      </c>
      <c r="CM628" s="211">
        <v>4.85928513384648</v>
      </c>
      <c r="CN628" s="208">
        <v>8.22353212700369</v>
      </c>
      <c r="CO628" s="213">
        <v>1.29</v>
      </c>
      <c r="CP628" s="214">
        <v>17.4</v>
      </c>
      <c r="CQ628" s="215">
        <v>-7.7</v>
      </c>
      <c r="CR628" s="216">
        <v>5.8</v>
      </c>
      <c r="CS628" s="217">
        <v>4</v>
      </c>
    </row>
    <row r="629" ht="11.25" customHeight="1">
      <c r="A629" t="s" s="227">
        <v>931</v>
      </c>
      <c r="B629" t="s" s="116">
        <v>932</v>
      </c>
      <c r="C629" t="s" s="116">
        <v>140</v>
      </c>
      <c r="D629" s="218">
        <v>14</v>
      </c>
      <c r="E629" s="219">
        <v>239</v>
      </c>
      <c r="F629" t="s" s="220">
        <v>129</v>
      </c>
      <c r="G629" t="s" s="221">
        <v>129</v>
      </c>
      <c r="H629" s="493">
        <v>51.77</v>
      </c>
      <c r="I629" s="223">
        <v>1.854355804519992</v>
      </c>
      <c r="J629" s="224">
        <v>0.22</v>
      </c>
      <c r="K629" s="224">
        <v>0.24</v>
      </c>
      <c r="L629" s="223">
        <v>9.090909090909083</v>
      </c>
      <c r="M629" s="226">
        <v>42788</v>
      </c>
      <c r="N629" s="226">
        <v>42790</v>
      </c>
      <c r="O629" s="226">
        <v>42809</v>
      </c>
      <c r="P629" t="s" s="227">
        <v>182</v>
      </c>
      <c r="Q629" s="85"/>
      <c r="R629" s="225">
        <v>0.96</v>
      </c>
      <c r="S629" s="228">
        <v>37.5</v>
      </c>
      <c r="T629" s="229">
        <v>129.1048401448075</v>
      </c>
      <c r="U629" s="223">
        <v>20.22265625</v>
      </c>
      <c r="V629" s="230">
        <v>12</v>
      </c>
      <c r="W629" s="222">
        <v>2.56</v>
      </c>
      <c r="X629" s="222">
        <v>4.89</v>
      </c>
      <c r="Y629" s="231">
        <v>1.27</v>
      </c>
      <c r="Z629" s="232">
        <v>5.84</v>
      </c>
      <c r="AA629" s="233">
        <v>31</v>
      </c>
      <c r="AB629" s="234">
        <v>-0.9</v>
      </c>
      <c r="AC629" s="235">
        <v>11.24</v>
      </c>
      <c r="AD629" s="236">
        <v>20.7</v>
      </c>
      <c r="AE629" s="236">
        <v>4.15</v>
      </c>
      <c r="AF629" s="237">
        <v>12</v>
      </c>
      <c r="AG629" s="238">
        <v>6585</v>
      </c>
      <c r="AH629" s="239">
        <v>0.2</v>
      </c>
      <c r="AI629" s="240">
        <v>0</v>
      </c>
      <c r="AJ629" s="241">
        <v>0.4570472667785389</v>
      </c>
      <c r="AK629" s="242">
        <v>0.888731250835289</v>
      </c>
      <c r="AL629" s="243">
        <v>9.999999999999986</v>
      </c>
      <c r="AM629" s="243">
        <v>11.19900452846578</v>
      </c>
      <c r="AN629" s="243">
        <v>9.460878422315755</v>
      </c>
      <c r="AO629" s="244">
        <v>10.64537610602057</v>
      </c>
      <c r="AP629" s="241">
        <v>0.88</v>
      </c>
      <c r="AQ629" s="241">
        <v>0.8</v>
      </c>
      <c r="AR629" s="241">
        <v>0.72</v>
      </c>
      <c r="AS629" s="241">
        <v>0.64</v>
      </c>
      <c r="AT629" s="245"/>
      <c r="AU629" s="241">
        <v>0.6</v>
      </c>
      <c r="AV629" s="241">
        <v>0.5600000000000001</v>
      </c>
      <c r="AW629" s="245"/>
      <c r="AX629" s="246">
        <v>0.52</v>
      </c>
      <c r="AY629" s="247">
        <v>0.48</v>
      </c>
      <c r="AZ629" s="248">
        <v>0.44</v>
      </c>
      <c r="BA629" s="248">
        <v>0.4</v>
      </c>
      <c r="BB629" s="248">
        <v>0.32</v>
      </c>
      <c r="BC629" s="248">
        <v>0.28</v>
      </c>
      <c r="BD629" s="248">
        <v>0.18</v>
      </c>
      <c r="BE629" s="317">
        <v>0</v>
      </c>
      <c r="BF629" s="317">
        <v>0</v>
      </c>
      <c r="BG629" s="317">
        <v>0</v>
      </c>
      <c r="BH629" s="317">
        <v>0</v>
      </c>
      <c r="BI629" s="401">
        <v>0</v>
      </c>
      <c r="BJ629" s="246">
        <v>6.82</v>
      </c>
      <c r="BK629" s="250">
        <v>9.999999999999986</v>
      </c>
      <c r="BL629" s="250">
        <v>11.11111111111112</v>
      </c>
      <c r="BM629" s="250">
        <v>12.5</v>
      </c>
      <c r="BN629" s="250">
        <v>6.666666666666665</v>
      </c>
      <c r="BO629" s="250">
        <v>7.14285714285714</v>
      </c>
      <c r="BP629" s="250">
        <v>7.692307692307709</v>
      </c>
      <c r="BQ629" s="251">
        <v>8.333333333333348</v>
      </c>
      <c r="BR629" s="252">
        <v>9.090909090909083</v>
      </c>
      <c r="BS629" s="252">
        <v>9.999999999999986</v>
      </c>
      <c r="BT629" s="252">
        <v>25</v>
      </c>
      <c r="BU629" s="252">
        <v>14.28571428571428</v>
      </c>
      <c r="BV629" s="252">
        <v>55.55555555555558</v>
      </c>
      <c r="BW629" s="252">
        <v>0</v>
      </c>
      <c r="BX629" s="252">
        <v>0</v>
      </c>
      <c r="BY629" s="252">
        <v>0</v>
      </c>
      <c r="BZ629" s="252">
        <v>0</v>
      </c>
      <c r="CA629" s="253">
        <v>0</v>
      </c>
      <c r="CB629" s="250">
        <v>10.43402675755617</v>
      </c>
      <c r="CC629" s="250">
        <v>12.95049886441272</v>
      </c>
      <c r="CD629" t="s" s="116">
        <v>137</v>
      </c>
      <c r="CE629" s="254">
        <v>-8.907422023164253</v>
      </c>
      <c r="CF629" s="254">
        <v>11.31523422683575</v>
      </c>
      <c r="CG629" s="250">
        <v>65.62862813161242</v>
      </c>
      <c r="CH629" s="255">
        <v>0.8888</v>
      </c>
      <c r="CI629" s="256">
        <v>0.9776800000000001</v>
      </c>
      <c r="CJ629" s="257">
        <v>1.01825372</v>
      </c>
      <c r="CK629" s="257">
        <v>1.060511249380</v>
      </c>
      <c r="CL629" s="258">
        <v>1.10452246622927</v>
      </c>
      <c r="CM629" s="256">
        <v>5.049767435609271</v>
      </c>
      <c r="CN629" s="253">
        <v>9.754234953852174</v>
      </c>
      <c r="CO629" s="259">
        <v>1.28</v>
      </c>
      <c r="CP629" s="260">
        <v>40.9</v>
      </c>
      <c r="CQ629" s="261">
        <v>-3.2</v>
      </c>
      <c r="CR629" s="260">
        <v>7.5</v>
      </c>
      <c r="CS629" s="261">
        <v>9.300000000000001</v>
      </c>
    </row>
    <row r="630" ht="11.25" customHeight="1">
      <c r="A630" t="s" s="116">
        <v>1895</v>
      </c>
      <c r="B630" t="s" s="116">
        <v>1896</v>
      </c>
      <c r="C630" t="s" s="227">
        <v>259</v>
      </c>
      <c r="D630" s="218">
        <v>7</v>
      </c>
      <c r="E630" s="85">
        <v>443</v>
      </c>
      <c r="F630" t="s" s="220">
        <v>55</v>
      </c>
      <c r="G630" t="s" s="221">
        <v>141</v>
      </c>
      <c r="H630" s="493">
        <v>200.82</v>
      </c>
      <c r="I630" s="223">
        <v>1.513793446867842</v>
      </c>
      <c r="J630" s="224">
        <v>0.725</v>
      </c>
      <c r="K630" s="224">
        <v>0.76</v>
      </c>
      <c r="L630" s="223">
        <v>4.827586206896561</v>
      </c>
      <c r="M630" s="323">
        <v>42684</v>
      </c>
      <c r="N630" s="323">
        <v>42688</v>
      </c>
      <c r="O630" s="323">
        <v>42716</v>
      </c>
      <c r="P630" t="s" s="227">
        <v>136</v>
      </c>
      <c r="Q630" s="316"/>
      <c r="R630" s="225">
        <v>3.04</v>
      </c>
      <c r="S630" s="228">
        <v>48.95330112721417</v>
      </c>
      <c r="T630" s="229">
        <v>312.5174015100182</v>
      </c>
      <c r="U630" s="223">
        <v>32.33816425120773</v>
      </c>
      <c r="V630" s="230">
        <v>9</v>
      </c>
      <c r="W630" s="222">
        <v>6.21</v>
      </c>
      <c r="X630" s="222">
        <v>2.97</v>
      </c>
      <c r="Y630" s="231">
        <v>4.15</v>
      </c>
      <c r="Z630" s="232">
        <v>11.84</v>
      </c>
      <c r="AA630" s="233">
        <v>38.3</v>
      </c>
      <c r="AB630" s="234">
        <v>-8.699999999999999</v>
      </c>
      <c r="AC630" s="235">
        <v>8.51</v>
      </c>
      <c r="AD630" s="236">
        <v>3</v>
      </c>
      <c r="AE630" s="236">
        <v>10.89</v>
      </c>
      <c r="AF630" s="237">
        <v>22</v>
      </c>
      <c r="AG630" s="238">
        <v>25675</v>
      </c>
      <c r="AH630" s="626">
        <v>0.2</v>
      </c>
      <c r="AI630" s="240">
        <v>0.85</v>
      </c>
      <c r="AJ630" s="241">
        <v>4.540043301700969</v>
      </c>
      <c r="AK630" s="242">
        <v>1.157624953856372</v>
      </c>
      <c r="AL630" s="243">
        <v>9.719626168224305</v>
      </c>
      <c r="AM630" s="243">
        <v>11.98347492415908</v>
      </c>
      <c r="AN630" s="243">
        <v>13.62012990510291</v>
      </c>
      <c r="AO630" s="244">
        <v>11.76558077789396</v>
      </c>
      <c r="AP630" s="241">
        <v>2.935</v>
      </c>
      <c r="AQ630" s="241">
        <v>2.675</v>
      </c>
      <c r="AR630" s="241">
        <v>2.39</v>
      </c>
      <c r="AS630" s="241">
        <v>2.09</v>
      </c>
      <c r="AT630" s="245"/>
      <c r="AU630" s="241">
        <v>1.79</v>
      </c>
      <c r="AV630" s="241">
        <v>1.55</v>
      </c>
      <c r="AW630" s="245"/>
      <c r="AX630" s="246">
        <v>1.28</v>
      </c>
      <c r="AY630" s="394">
        <v>1.16</v>
      </c>
      <c r="AZ630" s="317">
        <v>1.16</v>
      </c>
      <c r="BA630" s="248">
        <v>1.16</v>
      </c>
      <c r="BB630" s="248">
        <v>0.965</v>
      </c>
      <c r="BC630" s="248">
        <v>0.84</v>
      </c>
      <c r="BD630" s="317">
        <v>0.66</v>
      </c>
      <c r="BE630" s="317">
        <v>0.66</v>
      </c>
      <c r="BF630" s="317">
        <v>0.66</v>
      </c>
      <c r="BG630" s="248">
        <v>0.84</v>
      </c>
      <c r="BH630" s="317">
        <v>1.02</v>
      </c>
      <c r="BI630" s="249">
        <v>1.035</v>
      </c>
      <c r="BJ630" s="246">
        <v>24.87</v>
      </c>
      <c r="BK630" s="250">
        <v>9.719626168224305</v>
      </c>
      <c r="BL630" s="250">
        <v>11.9246861924686</v>
      </c>
      <c r="BM630" s="250">
        <v>14.35406698564594</v>
      </c>
      <c r="BN630" s="250">
        <v>16.75977653631284</v>
      </c>
      <c r="BO630" s="250">
        <v>15.48387096774193</v>
      </c>
      <c r="BP630" s="250">
        <v>21.09375</v>
      </c>
      <c r="BQ630" s="251">
        <v>10.34482758620692</v>
      </c>
      <c r="BR630" s="252">
        <v>0</v>
      </c>
      <c r="BS630" s="252">
        <v>0</v>
      </c>
      <c r="BT630" s="252">
        <v>20.20725388601037</v>
      </c>
      <c r="BU630" s="252">
        <v>14.88095238095237</v>
      </c>
      <c r="BV630" s="252">
        <v>27.27272727272727</v>
      </c>
      <c r="BW630" s="252">
        <v>0</v>
      </c>
      <c r="BX630" s="252">
        <v>0</v>
      </c>
      <c r="BY630" s="252">
        <v>0</v>
      </c>
      <c r="BZ630" s="252">
        <v>0</v>
      </c>
      <c r="CA630" s="253">
        <v>0</v>
      </c>
      <c r="CB630" s="250">
        <v>9.531855175075915</v>
      </c>
      <c r="CC630" s="250">
        <v>8.892599908135164</v>
      </c>
      <c r="CD630" t="s" s="116">
        <v>137</v>
      </c>
      <c r="CE630" s="254">
        <v>-17.20424089923698</v>
      </c>
      <c r="CF630" s="254">
        <v>15.13392335197075</v>
      </c>
      <c r="CG630" s="250">
        <v>64.51538723725621</v>
      </c>
      <c r="CH630" s="255">
        <v>2.96435</v>
      </c>
      <c r="CI630" s="256">
        <v>3.216616185</v>
      </c>
      <c r="CJ630" s="257">
        <v>3.5382778035</v>
      </c>
      <c r="CK630" s="257">
        <v>3.892105583850001</v>
      </c>
      <c r="CL630" s="258">
        <v>4.281316142235001</v>
      </c>
      <c r="CM630" s="256">
        <v>17.892665714585</v>
      </c>
      <c r="CN630" s="253">
        <v>8.909802666360422</v>
      </c>
      <c r="CO630" s="259">
        <v>1.21</v>
      </c>
      <c r="CP630" s="260">
        <v>71.3</v>
      </c>
      <c r="CQ630" s="261">
        <v>5.7</v>
      </c>
      <c r="CR630" s="260">
        <v>14.4</v>
      </c>
      <c r="CS630" s="261">
        <v>24.3</v>
      </c>
    </row>
    <row r="631" ht="11.25" customHeight="1">
      <c r="A631" t="s" s="227">
        <v>933</v>
      </c>
      <c r="B631" t="s" s="116">
        <v>934</v>
      </c>
      <c r="C631" t="s" s="116">
        <v>140</v>
      </c>
      <c r="D631" s="218">
        <v>15</v>
      </c>
      <c r="E631" s="219">
        <v>207</v>
      </c>
      <c r="F631" t="s" s="220">
        <v>55</v>
      </c>
      <c r="G631" t="s" s="221">
        <v>129</v>
      </c>
      <c r="H631" s="493">
        <v>43.91</v>
      </c>
      <c r="I631" s="223">
        <v>1.047597358232749</v>
      </c>
      <c r="J631" s="224">
        <v>0.1</v>
      </c>
      <c r="K631" s="224">
        <v>0.115</v>
      </c>
      <c r="L631" s="223">
        <v>15</v>
      </c>
      <c r="M631" s="226">
        <v>42774</v>
      </c>
      <c r="N631" s="226">
        <v>42776</v>
      </c>
      <c r="O631" s="226">
        <v>42804</v>
      </c>
      <c r="P631" t="s" s="227">
        <v>363</v>
      </c>
      <c r="Q631" t="s" s="527">
        <v>935</v>
      </c>
      <c r="R631" s="225">
        <v>0.46</v>
      </c>
      <c r="S631" s="228">
        <v>54.76190476190477</v>
      </c>
      <c r="T631" s="229">
        <v>500.4774114761701</v>
      </c>
      <c r="U631" s="223">
        <v>52.27380952380952</v>
      </c>
      <c r="V631" s="230">
        <v>12</v>
      </c>
      <c r="W631" s="222">
        <v>0.84</v>
      </c>
      <c r="X631" s="222">
        <v>5.8</v>
      </c>
      <c r="Y631" s="231">
        <v>5.9</v>
      </c>
      <c r="Z631" s="232">
        <v>15.52</v>
      </c>
      <c r="AA631" s="233">
        <v>30</v>
      </c>
      <c r="AB631" s="234">
        <v>10.2</v>
      </c>
      <c r="AC631" s="235">
        <v>15.28</v>
      </c>
      <c r="AD631" s="236">
        <v>10.9</v>
      </c>
      <c r="AE631" s="236">
        <v>9</v>
      </c>
      <c r="AF631" s="237">
        <v>3</v>
      </c>
      <c r="AG631" s="238">
        <v>9704</v>
      </c>
      <c r="AH631" s="239">
        <v>0.2</v>
      </c>
      <c r="AI631" s="240">
        <v>0</v>
      </c>
      <c r="AJ631" s="241">
        <v>1.510629502565659</v>
      </c>
      <c r="AK631" s="242">
        <v>0.9009998225771991</v>
      </c>
      <c r="AL631" s="243">
        <v>25</v>
      </c>
      <c r="AM631" s="243">
        <v>18.56311014966876</v>
      </c>
      <c r="AN631" s="243">
        <v>16.46586157796568</v>
      </c>
      <c r="AO631" s="244">
        <v>18.27509968966154</v>
      </c>
      <c r="AP631" s="241">
        <v>0.4</v>
      </c>
      <c r="AQ631" s="241">
        <v>0.32</v>
      </c>
      <c r="AR631" s="241">
        <v>0.28</v>
      </c>
      <c r="AS631" s="241">
        <v>0.24</v>
      </c>
      <c r="AT631" s="245"/>
      <c r="AU631" s="241">
        <v>0.2133333333333333</v>
      </c>
      <c r="AV631" s="241">
        <v>0.1866666666666667</v>
      </c>
      <c r="AW631" s="245"/>
      <c r="AX631" s="246">
        <v>0.16</v>
      </c>
      <c r="AY631" s="247">
        <v>0.1244533333333333</v>
      </c>
      <c r="AZ631" s="248">
        <v>0.112</v>
      </c>
      <c r="BA631" s="248">
        <v>0.08888</v>
      </c>
      <c r="BB631" s="248">
        <v>0.07466666666666667</v>
      </c>
      <c r="BC631" s="248">
        <v>0.05925333333333333</v>
      </c>
      <c r="BD631" s="248">
        <v>0.04741333333333334</v>
      </c>
      <c r="BE631" s="248">
        <v>0.03949333333333333</v>
      </c>
      <c r="BF631" s="317">
        <v>0.02632</v>
      </c>
      <c r="BG631" s="317">
        <v>0.02632</v>
      </c>
      <c r="BH631" s="317">
        <v>0.02632</v>
      </c>
      <c r="BI631" s="401">
        <v>0.02632</v>
      </c>
      <c r="BJ631" s="246">
        <v>2.451440000000001</v>
      </c>
      <c r="BK631" s="250">
        <v>25</v>
      </c>
      <c r="BL631" s="250">
        <v>14.28571428571428</v>
      </c>
      <c r="BM631" s="250">
        <v>16.66666666666667</v>
      </c>
      <c r="BN631" s="250">
        <v>12.5</v>
      </c>
      <c r="BO631" s="250">
        <v>14.28571428571428</v>
      </c>
      <c r="BP631" s="250">
        <v>16.66666666666667</v>
      </c>
      <c r="BQ631" s="251">
        <v>28.562245553889</v>
      </c>
      <c r="BR631" s="252">
        <v>11.11904761904763</v>
      </c>
      <c r="BS631" s="252">
        <v>26.01260126012601</v>
      </c>
      <c r="BT631" s="252">
        <v>19.03571428571427</v>
      </c>
      <c r="BU631" s="252">
        <v>26.01260126012603</v>
      </c>
      <c r="BV631" s="252">
        <v>24.97187851518559</v>
      </c>
      <c r="BW631" s="252">
        <v>20.05401755570562</v>
      </c>
      <c r="BX631" s="252">
        <v>50.05065856129684</v>
      </c>
      <c r="BY631" s="252">
        <v>0</v>
      </c>
      <c r="BZ631" s="252">
        <v>0</v>
      </c>
      <c r="CA631" s="253">
        <v>0</v>
      </c>
      <c r="CB631" s="250">
        <v>17.95432508916782</v>
      </c>
      <c r="CC631" s="250">
        <v>12.00690369572817</v>
      </c>
      <c r="CD631" t="s" s="116">
        <v>137</v>
      </c>
      <c r="CE631" s="254">
        <v>-34.76035058761109</v>
      </c>
      <c r="CF631" s="254">
        <v>17.51345893619843</v>
      </c>
      <c r="CG631" s="250">
        <v>66.52642857142857</v>
      </c>
      <c r="CH631" s="255">
        <v>0.44</v>
      </c>
      <c r="CI631" s="256">
        <v>0.4840000000000001</v>
      </c>
      <c r="CJ631" s="257">
        <v>0.5275600000000001</v>
      </c>
      <c r="CK631" s="257">
        <v>0.5750404000000002</v>
      </c>
      <c r="CL631" s="258">
        <v>0.6267940360000003</v>
      </c>
      <c r="CM631" s="256">
        <v>2.653394436000001</v>
      </c>
      <c r="CN631" s="253">
        <v>6.042802177180598</v>
      </c>
      <c r="CO631" s="259">
        <v>0.27</v>
      </c>
      <c r="CP631" s="260">
        <v>45.3</v>
      </c>
      <c r="CQ631" s="261">
        <v>-9.1</v>
      </c>
      <c r="CR631" s="260">
        <v>-3.3</v>
      </c>
      <c r="CS631" s="261">
        <v>7.6</v>
      </c>
    </row>
    <row r="632" ht="11.25" customHeight="1">
      <c r="A632" t="s" s="273">
        <v>936</v>
      </c>
      <c r="B632" t="s" s="146">
        <v>937</v>
      </c>
      <c r="C632" t="s" s="146">
        <v>181</v>
      </c>
      <c r="D632" s="267">
        <v>24</v>
      </c>
      <c r="E632" s="219">
        <v>114</v>
      </c>
      <c r="F632" t="s" s="151">
        <v>129</v>
      </c>
      <c r="G632" t="s" s="152">
        <v>129</v>
      </c>
      <c r="H632" s="268">
        <v>258.17</v>
      </c>
      <c r="I632" s="269">
        <v>0.5422783437270015</v>
      </c>
      <c r="J632" s="379">
        <v>0.3</v>
      </c>
      <c r="K632" s="379">
        <v>0.35</v>
      </c>
      <c r="L632" s="269">
        <v>16.66666666666667</v>
      </c>
      <c r="M632" s="272">
        <v>42740</v>
      </c>
      <c r="N632" s="272">
        <v>42744</v>
      </c>
      <c r="O632" s="272">
        <v>42758</v>
      </c>
      <c r="P632" t="s" s="273">
        <v>938</v>
      </c>
      <c r="Q632" s="381"/>
      <c r="R632" s="271">
        <v>1.4</v>
      </c>
      <c r="S632" s="275">
        <v>20.95808383233533</v>
      </c>
      <c r="T632" s="276">
        <v>170.189123285862</v>
      </c>
      <c r="U632" s="269">
        <v>38.64820359281438</v>
      </c>
      <c r="V632" s="277">
        <v>12</v>
      </c>
      <c r="W632" s="268">
        <v>6.68</v>
      </c>
      <c r="X632" s="268">
        <v>2.58</v>
      </c>
      <c r="Y632" s="278">
        <v>6.32</v>
      </c>
      <c r="Z632" s="279">
        <v>4.25</v>
      </c>
      <c r="AA632" s="280">
        <v>11.6</v>
      </c>
      <c r="AB632" s="281">
        <v>-6.2</v>
      </c>
      <c r="AC632" s="282">
        <v>9.02</v>
      </c>
      <c r="AD632" s="283">
        <v>8.199999999999999</v>
      </c>
      <c r="AE632" s="283">
        <v>15</v>
      </c>
      <c r="AF632" s="284">
        <v>11</v>
      </c>
      <c r="AG632" s="285">
        <v>26385</v>
      </c>
      <c r="AH632" s="286">
        <v>0.4</v>
      </c>
      <c r="AI632" s="287">
        <v>0.91</v>
      </c>
      <c r="AJ632" s="288">
        <v>2.70987397018588</v>
      </c>
      <c r="AK632" s="289">
        <v>1.254751777262333</v>
      </c>
      <c r="AL632" s="290">
        <v>20</v>
      </c>
      <c r="AM632" s="290">
        <v>22.05224444702849</v>
      </c>
      <c r="AN632" s="290">
        <v>22.22096655552421</v>
      </c>
      <c r="AO632" s="291">
        <v>17.70945214678779</v>
      </c>
      <c r="AP632" s="288">
        <v>1.2</v>
      </c>
      <c r="AQ632" s="288">
        <v>1</v>
      </c>
      <c r="AR632" s="288">
        <v>0.8</v>
      </c>
      <c r="AS632" s="288">
        <v>0.66</v>
      </c>
      <c r="AT632" t="s" s="382">
        <v>112</v>
      </c>
      <c r="AU632" s="288">
        <v>0.55</v>
      </c>
      <c r="AV632" s="288">
        <v>0.44</v>
      </c>
      <c r="AW632" s="292"/>
      <c r="AX632" s="293">
        <v>0.38</v>
      </c>
      <c r="AY632" s="294">
        <v>0.33</v>
      </c>
      <c r="AZ632" s="295">
        <v>0.29</v>
      </c>
      <c r="BA632" s="295">
        <v>0.26</v>
      </c>
      <c r="BB632" s="295">
        <v>0.235</v>
      </c>
      <c r="BC632" s="295">
        <v>0.21</v>
      </c>
      <c r="BD632" s="295">
        <v>0.196</v>
      </c>
      <c r="BE632" s="295">
        <v>0.176</v>
      </c>
      <c r="BF632" s="295">
        <v>0.166</v>
      </c>
      <c r="BG632" s="295">
        <v>0.15</v>
      </c>
      <c r="BH632" s="295">
        <v>0.14</v>
      </c>
      <c r="BI632" s="296">
        <v>0.13</v>
      </c>
      <c r="BJ632" s="293">
        <v>7.313000000000001</v>
      </c>
      <c r="BK632" s="297">
        <v>20</v>
      </c>
      <c r="BL632" s="297">
        <v>25</v>
      </c>
      <c r="BM632" s="297">
        <v>21.21212121212121</v>
      </c>
      <c r="BN632" s="297">
        <v>20</v>
      </c>
      <c r="BO632" s="297">
        <v>25</v>
      </c>
      <c r="BP632" s="297">
        <v>15.78947368421053</v>
      </c>
      <c r="BQ632" s="298">
        <v>15.15151515151514</v>
      </c>
      <c r="BR632" s="299">
        <v>13.79310344827587</v>
      </c>
      <c r="BS632" s="299">
        <v>11.53846153846152</v>
      </c>
      <c r="BT632" s="299">
        <v>10.63829787234043</v>
      </c>
      <c r="BU632" s="299">
        <v>11.90476190476191</v>
      </c>
      <c r="BV632" s="299">
        <v>7.14285714285714</v>
      </c>
      <c r="BW632" s="299">
        <v>11.36363636363638</v>
      </c>
      <c r="BX632" s="299">
        <v>6.024096385542155</v>
      </c>
      <c r="BY632" s="299">
        <v>10.66666666666667</v>
      </c>
      <c r="BZ632" s="299">
        <v>7.14285714285714</v>
      </c>
      <c r="CA632" s="300">
        <v>7.692307692307709</v>
      </c>
      <c r="CB632" s="297">
        <v>14.12118565915022</v>
      </c>
      <c r="CC632" s="297">
        <v>5.978346403427063</v>
      </c>
      <c r="CD632" t="s" s="146">
        <v>137</v>
      </c>
      <c r="CE632" s="301">
        <v>-15.88495869356316</v>
      </c>
      <c r="CF632" s="301">
        <v>22.76324489925122</v>
      </c>
      <c r="CG632" s="297">
        <v>71.07937125748504</v>
      </c>
      <c r="CH632" s="302">
        <v>1.212</v>
      </c>
      <c r="CI632" s="303">
        <v>1.3213224</v>
      </c>
      <c r="CJ632" s="304">
        <v>1.45345464</v>
      </c>
      <c r="CK632" s="304">
        <v>1.598800104000001</v>
      </c>
      <c r="CL632" s="305">
        <v>1.758680114400001</v>
      </c>
      <c r="CM632" s="303">
        <v>7.344257258400002</v>
      </c>
      <c r="CN632" s="300">
        <v>2.844736901421545</v>
      </c>
      <c r="CO632" s="306">
        <v>1.05</v>
      </c>
      <c r="CP632" s="307">
        <v>53.2</v>
      </c>
      <c r="CQ632" s="308">
        <v>-0.3</v>
      </c>
      <c r="CR632" s="307">
        <v>6.3</v>
      </c>
      <c r="CS632" s="308">
        <v>15.3</v>
      </c>
    </row>
    <row r="633" ht="11.25" customHeight="1">
      <c r="A633" t="s" s="110">
        <v>939</v>
      </c>
      <c r="B633" t="s" s="110">
        <v>940</v>
      </c>
      <c r="C633" t="s" s="173">
        <v>713</v>
      </c>
      <c r="D633" s="174">
        <v>23</v>
      </c>
      <c r="E633" s="219">
        <v>134</v>
      </c>
      <c r="F633" t="s" s="118">
        <v>129</v>
      </c>
      <c r="G633" t="s" s="113">
        <v>129</v>
      </c>
      <c r="H633" s="176">
        <v>63.49</v>
      </c>
      <c r="I633" s="177">
        <v>1.008032761064735</v>
      </c>
      <c r="J633" s="178">
        <v>0.135</v>
      </c>
      <c r="K633" s="178">
        <v>0.16</v>
      </c>
      <c r="L633" s="177">
        <v>18.51851851851851</v>
      </c>
      <c r="M633" s="179">
        <v>42802</v>
      </c>
      <c r="N633" s="179">
        <v>42804</v>
      </c>
      <c r="O633" s="179">
        <v>42825</v>
      </c>
      <c r="P633" t="s" s="173">
        <v>434</v>
      </c>
      <c r="Q633" s="397"/>
      <c r="R633" s="180">
        <v>0.64</v>
      </c>
      <c r="S633" s="181">
        <v>21.12211221122113</v>
      </c>
      <c r="T633" s="182">
        <v>182.5078377694563</v>
      </c>
      <c r="U633" s="177">
        <v>20.95379537953795</v>
      </c>
      <c r="V633" s="183">
        <v>1</v>
      </c>
      <c r="W633" s="176">
        <v>3.03</v>
      </c>
      <c r="X633" s="176">
        <v>1.92</v>
      </c>
      <c r="Y633" s="184">
        <v>1.85</v>
      </c>
      <c r="Z633" s="185">
        <v>8.57</v>
      </c>
      <c r="AA633" s="186">
        <v>42.9</v>
      </c>
      <c r="AB633" s="187">
        <v>12.7</v>
      </c>
      <c r="AC633" s="188">
        <v>9.109999999999999</v>
      </c>
      <c r="AD633" s="189">
        <v>14.6</v>
      </c>
      <c r="AE633" s="189">
        <v>10.88</v>
      </c>
      <c r="AF633" s="190">
        <v>26</v>
      </c>
      <c r="AG633" s="191">
        <v>24654</v>
      </c>
      <c r="AH633" s="192">
        <v>0.5</v>
      </c>
      <c r="AI633" s="193">
        <v>0.14</v>
      </c>
      <c r="AJ633" s="194">
        <v>1.347428715686114</v>
      </c>
      <c r="AK633" s="195">
        <v>0.8005690809548747</v>
      </c>
      <c r="AL633" s="196">
        <v>14.89361702127661</v>
      </c>
      <c r="AM633" s="196">
        <v>16.6733356198461</v>
      </c>
      <c r="AN633" s="196">
        <v>19.67245924901726</v>
      </c>
      <c r="AO633" s="197">
        <v>24.57309396155174</v>
      </c>
      <c r="AP633" s="194">
        <v>0.54</v>
      </c>
      <c r="AQ633" s="194">
        <v>0.47</v>
      </c>
      <c r="AR633" s="194">
        <v>0.4</v>
      </c>
      <c r="AS633" s="194">
        <v>0.34</v>
      </c>
      <c r="AT633" s="199"/>
      <c r="AU633" s="194">
        <v>0.28</v>
      </c>
      <c r="AV633" s="194">
        <v>0.22</v>
      </c>
      <c r="AW633" s="199"/>
      <c r="AX633" s="200">
        <v>0.16</v>
      </c>
      <c r="AY633" s="201">
        <v>0.11</v>
      </c>
      <c r="AZ633" s="202">
        <v>0.095</v>
      </c>
      <c r="BA633" s="202">
        <v>0.075</v>
      </c>
      <c r="BB633" s="203">
        <v>0.06</v>
      </c>
      <c r="BC633" s="202">
        <v>0.0525</v>
      </c>
      <c r="BD633" s="202">
        <v>0.043</v>
      </c>
      <c r="BE633" s="202">
        <v>0.029</v>
      </c>
      <c r="BF633" s="202">
        <v>0.024</v>
      </c>
      <c r="BG633" s="202">
        <v>0.0215</v>
      </c>
      <c r="BH633" s="202">
        <v>0.019</v>
      </c>
      <c r="BI633" s="314">
        <v>0.0165</v>
      </c>
      <c r="BJ633" s="200">
        <v>2.955500000000002</v>
      </c>
      <c r="BK633" s="205">
        <v>14.89361702127661</v>
      </c>
      <c r="BL633" s="205">
        <v>17.5</v>
      </c>
      <c r="BM633" s="205">
        <v>17.64705882352942</v>
      </c>
      <c r="BN633" s="205">
        <v>21.42857142857142</v>
      </c>
      <c r="BO633" s="205">
        <v>27.27272727272729</v>
      </c>
      <c r="BP633" s="205">
        <v>37.5</v>
      </c>
      <c r="BQ633" s="206">
        <v>45.45454545454546</v>
      </c>
      <c r="BR633" s="207">
        <v>15.78947368421053</v>
      </c>
      <c r="BS633" s="207">
        <v>26.66666666666668</v>
      </c>
      <c r="BT633" s="207">
        <v>25</v>
      </c>
      <c r="BU633" s="207">
        <v>14.28571428571428</v>
      </c>
      <c r="BV633" s="207">
        <v>22.09302325581395</v>
      </c>
      <c r="BW633" s="207">
        <v>48.2758620689655</v>
      </c>
      <c r="BX633" s="207">
        <v>20.83333333333333</v>
      </c>
      <c r="BY633" s="207">
        <v>11.62790697674421</v>
      </c>
      <c r="BZ633" s="207">
        <v>13.1578947368421</v>
      </c>
      <c r="CA633" s="208">
        <v>15.15151515151514</v>
      </c>
      <c r="CB633" s="205">
        <v>23.21046530355623</v>
      </c>
      <c r="CC633" s="205">
        <v>10.67321554285509</v>
      </c>
      <c r="CD633" t="s" s="110">
        <v>302</v>
      </c>
      <c r="CE633" s="209">
        <v>-0.273303369455963</v>
      </c>
      <c r="CF633" s="209">
        <v>20.68049201008199</v>
      </c>
      <c r="CG633" s="205">
        <v>82.13740924092409</v>
      </c>
      <c r="CH633" s="315">
        <v>0.5940000000000001</v>
      </c>
      <c r="CI633" s="211">
        <v>0.6481134000000001</v>
      </c>
      <c r="CJ633" s="212">
        <v>0.7129247400000002</v>
      </c>
      <c r="CK633" s="212">
        <v>0.7842172140000002</v>
      </c>
      <c r="CL633" s="210">
        <v>0.8626389354000004</v>
      </c>
      <c r="CM633" s="211">
        <v>3.601894289400001</v>
      </c>
      <c r="CN633" s="208">
        <v>5.673167883761223</v>
      </c>
      <c r="CO633" s="213">
        <v>1.12</v>
      </c>
      <c r="CP633" s="214">
        <v>20.1</v>
      </c>
      <c r="CQ633" s="215">
        <v>-9.1</v>
      </c>
      <c r="CR633" s="214">
        <v>2.4</v>
      </c>
      <c r="CS633" s="215">
        <v>2</v>
      </c>
    </row>
    <row r="634" ht="11.25" customHeight="1">
      <c r="A634" t="s" s="227">
        <v>1897</v>
      </c>
      <c r="B634" t="s" s="116">
        <v>1898</v>
      </c>
      <c r="C634" t="s" s="227">
        <v>1653</v>
      </c>
      <c r="D634" s="218">
        <v>7</v>
      </c>
      <c r="E634" s="85">
        <v>562</v>
      </c>
      <c r="F634" t="s" s="220">
        <v>129</v>
      </c>
      <c r="G634" t="s" s="221">
        <v>129</v>
      </c>
      <c r="H634" s="493">
        <v>123.77</v>
      </c>
      <c r="I634" s="223">
        <v>1.939080552637958</v>
      </c>
      <c r="J634" s="224">
        <v>0.48</v>
      </c>
      <c r="K634" s="224">
        <v>0.6</v>
      </c>
      <c r="L634" s="223">
        <v>25</v>
      </c>
      <c r="M634" s="226">
        <v>42999</v>
      </c>
      <c r="N634" s="226">
        <v>43000</v>
      </c>
      <c r="O634" s="226">
        <v>43019</v>
      </c>
      <c r="P634" t="s" s="227">
        <v>783</v>
      </c>
      <c r="Q634" s="316"/>
      <c r="R634" s="225">
        <v>2.4</v>
      </c>
      <c r="S634" s="228">
        <v>33.2871012482663</v>
      </c>
      <c r="T634" s="229">
        <v>44.84888315783708</v>
      </c>
      <c r="U634" s="223">
        <v>17.16643550624133</v>
      </c>
      <c r="V634" s="230">
        <v>12</v>
      </c>
      <c r="W634" s="222">
        <v>7.21</v>
      </c>
      <c r="X634" s="222">
        <v>1.13</v>
      </c>
      <c r="Y634" s="231">
        <v>3.04</v>
      </c>
      <c r="Z634" s="232">
        <v>2.75</v>
      </c>
      <c r="AA634" s="233">
        <v>16.7</v>
      </c>
      <c r="AB634" s="234">
        <v>96.7</v>
      </c>
      <c r="AC634" s="235">
        <v>15.77</v>
      </c>
      <c r="AD634" s="236">
        <v>16.4</v>
      </c>
      <c r="AE634" s="236">
        <v>15.23</v>
      </c>
      <c r="AF634" s="237">
        <v>29</v>
      </c>
      <c r="AG634" s="238">
        <v>26378</v>
      </c>
      <c r="AH634" s="239">
        <v>0.6</v>
      </c>
      <c r="AI634" s="240">
        <v>0.79</v>
      </c>
      <c r="AJ634" s="241">
        <v>4.525536323817003</v>
      </c>
      <c r="AK634" s="242">
        <v>7.177939237476266</v>
      </c>
      <c r="AL634" s="243">
        <v>25.88235294117647</v>
      </c>
      <c r="AM634" s="243">
        <v>38.05381120965878</v>
      </c>
      <c r="AN634" s="243">
        <v>74.21879571059884</v>
      </c>
      <c r="AO634" s="244">
        <v>10.33984730925277</v>
      </c>
      <c r="AP634" s="241">
        <v>1.605</v>
      </c>
      <c r="AQ634" s="241">
        <v>1.275</v>
      </c>
      <c r="AR634" s="241">
        <v>1.05</v>
      </c>
      <c r="AS634" s="241">
        <v>0.61</v>
      </c>
      <c r="AT634" s="245"/>
      <c r="AU634" s="241">
        <v>0.42</v>
      </c>
      <c r="AV634" s="241">
        <v>0.1</v>
      </c>
      <c r="AW634" s="245"/>
      <c r="AX634" s="583">
        <v>0</v>
      </c>
      <c r="AY634" s="394">
        <v>0</v>
      </c>
      <c r="AZ634" s="317">
        <v>0.6</v>
      </c>
      <c r="BA634" s="317">
        <v>0.6</v>
      </c>
      <c r="BB634" s="248">
        <v>0.6</v>
      </c>
      <c r="BC634" s="248">
        <v>0.54</v>
      </c>
      <c r="BD634" s="317">
        <v>0.52</v>
      </c>
      <c r="BE634" s="317">
        <v>0.52</v>
      </c>
      <c r="BF634" s="317">
        <v>0.52</v>
      </c>
      <c r="BG634" s="248">
        <v>0.52</v>
      </c>
      <c r="BH634" s="248">
        <v>0.46</v>
      </c>
      <c r="BI634" s="249">
        <v>0.36</v>
      </c>
      <c r="BJ634" s="246">
        <v>10.3</v>
      </c>
      <c r="BK634" s="250">
        <v>25.88235294117647</v>
      </c>
      <c r="BL634" s="250">
        <v>21.42857142857142</v>
      </c>
      <c r="BM634" s="250">
        <v>72.13114754098362</v>
      </c>
      <c r="BN634" s="250">
        <v>45.23809523809523</v>
      </c>
      <c r="BO634" s="250">
        <v>320</v>
      </c>
      <c r="BP634" s="250">
        <v>0</v>
      </c>
      <c r="BQ634" s="251">
        <v>0</v>
      </c>
      <c r="BR634" s="252">
        <v>0</v>
      </c>
      <c r="BS634" s="252">
        <v>0</v>
      </c>
      <c r="BT634" s="252">
        <v>0</v>
      </c>
      <c r="BU634" s="252">
        <v>11.11111111111109</v>
      </c>
      <c r="BV634" s="252">
        <v>3.846153846153855</v>
      </c>
      <c r="BW634" s="252">
        <v>0</v>
      </c>
      <c r="BX634" s="252">
        <v>0</v>
      </c>
      <c r="BY634" s="252">
        <v>0</v>
      </c>
      <c r="BZ634" s="252">
        <v>13.04347826086956</v>
      </c>
      <c r="CA634" s="253">
        <v>27.77777777777779</v>
      </c>
      <c r="CB634" s="250">
        <v>31.79168753792582</v>
      </c>
      <c r="CC634" s="250">
        <v>74.6270573805985</v>
      </c>
      <c r="CD634" t="s" s="116">
        <v>302</v>
      </c>
      <c r="CE634" s="254">
        <v>58.99144075699547</v>
      </c>
      <c r="CF634" s="254">
        <v>76.1578762632368</v>
      </c>
      <c r="CG634" s="250">
        <v>78.01464632454923</v>
      </c>
      <c r="CH634" s="255">
        <v>1.7655</v>
      </c>
      <c r="CI634" s="256">
        <v>1.94205</v>
      </c>
      <c r="CJ634" s="257">
        <v>2.136255000000001</v>
      </c>
      <c r="CK634" s="257">
        <v>2.349880500000001</v>
      </c>
      <c r="CL634" s="258">
        <v>2.584868550000001</v>
      </c>
      <c r="CM634" s="256">
        <v>10.77855405</v>
      </c>
      <c r="CN634" s="253">
        <v>8.708535226630044</v>
      </c>
      <c r="CO634" s="259">
        <v>1.08</v>
      </c>
      <c r="CP634" s="260">
        <v>65.90000000000001</v>
      </c>
      <c r="CQ634" s="261">
        <v>-3.4</v>
      </c>
      <c r="CR634" s="260">
        <v>2.2</v>
      </c>
      <c r="CS634" s="261">
        <v>14.2</v>
      </c>
    </row>
    <row r="635" ht="11.25" customHeight="1">
      <c r="A635" t="s" s="227">
        <v>941</v>
      </c>
      <c r="B635" t="s" s="116">
        <v>942</v>
      </c>
      <c r="C635" t="s" s="116">
        <v>638</v>
      </c>
      <c r="D635" s="218">
        <v>16</v>
      </c>
      <c r="E635" s="219">
        <v>185</v>
      </c>
      <c r="F635" t="s" s="220">
        <v>129</v>
      </c>
      <c r="G635" t="s" s="221">
        <v>129</v>
      </c>
      <c r="H635" s="493">
        <v>84.11</v>
      </c>
      <c r="I635" s="223">
        <v>1.141362501486149</v>
      </c>
      <c r="J635" s="224">
        <v>0.23</v>
      </c>
      <c r="K635" s="224">
        <v>0.24</v>
      </c>
      <c r="L635" s="223">
        <v>4.347826086956519</v>
      </c>
      <c r="M635" s="226">
        <v>42739</v>
      </c>
      <c r="N635" s="226">
        <v>42741</v>
      </c>
      <c r="O635" s="226">
        <v>42755</v>
      </c>
      <c r="P635" t="s" s="227">
        <v>274</v>
      </c>
      <c r="Q635" s="325"/>
      <c r="R635" s="225">
        <v>0.96</v>
      </c>
      <c r="S635" s="228">
        <v>61.53846153846153</v>
      </c>
      <c r="T635" s="229">
        <v>140.313838013421</v>
      </c>
      <c r="U635" s="223">
        <v>53.91666666666666</v>
      </c>
      <c r="V635" s="230">
        <v>6</v>
      </c>
      <c r="W635" s="222">
        <v>1.56</v>
      </c>
      <c r="X635" s="222">
        <v>1.58</v>
      </c>
      <c r="Y635" s="231">
        <v>12.44</v>
      </c>
      <c r="Z635" s="232">
        <v>2.41</v>
      </c>
      <c r="AA635" s="233">
        <v>4.5</v>
      </c>
      <c r="AB635" s="396">
        <v>231.2</v>
      </c>
      <c r="AC635" s="235">
        <v>25.57</v>
      </c>
      <c r="AD635" s="236">
        <v>-0.7</v>
      </c>
      <c r="AE635" s="236">
        <v>34.3</v>
      </c>
      <c r="AF635" s="237">
        <v>9</v>
      </c>
      <c r="AG635" s="238">
        <v>5482</v>
      </c>
      <c r="AH635" s="239">
        <v>0.4</v>
      </c>
      <c r="AI635" s="240">
        <v>0.26</v>
      </c>
      <c r="AJ635" t="s" s="265">
        <v>143</v>
      </c>
      <c r="AK635" s="242">
        <v>1.033418728390719</v>
      </c>
      <c r="AL635" s="243">
        <v>4.545454545454541</v>
      </c>
      <c r="AM635" s="243">
        <v>4.768955317164725</v>
      </c>
      <c r="AN635" s="243">
        <v>15.89562187541786</v>
      </c>
      <c r="AO635" s="244">
        <v>15.38158873912723</v>
      </c>
      <c r="AP635" s="241">
        <v>0.92</v>
      </c>
      <c r="AQ635" s="241">
        <v>0.88</v>
      </c>
      <c r="AR635" s="241">
        <v>0.84</v>
      </c>
      <c r="AS635" s="241">
        <v>0.8</v>
      </c>
      <c r="AT635" s="245"/>
      <c r="AU635" s="241">
        <v>0.6</v>
      </c>
      <c r="AV635" s="241">
        <v>0.44</v>
      </c>
      <c r="AW635" s="245"/>
      <c r="AX635" s="246">
        <v>0.36</v>
      </c>
      <c r="AY635" s="247">
        <v>0.32</v>
      </c>
      <c r="AZ635" s="248">
        <v>0.28</v>
      </c>
      <c r="BA635" s="248">
        <v>0.26</v>
      </c>
      <c r="BB635" s="248">
        <v>0.22</v>
      </c>
      <c r="BC635" s="248">
        <v>0.2</v>
      </c>
      <c r="BD635" s="248">
        <v>0.15</v>
      </c>
      <c r="BE635" s="248">
        <v>0.1</v>
      </c>
      <c r="BF635" s="248">
        <v>0.075</v>
      </c>
      <c r="BG635" s="317">
        <v>0.05</v>
      </c>
      <c r="BH635" s="248">
        <v>0.05</v>
      </c>
      <c r="BI635" s="401">
        <v>0</v>
      </c>
      <c r="BJ635" s="246">
        <v>6.545</v>
      </c>
      <c r="BK635" s="250">
        <v>4.545454545454541</v>
      </c>
      <c r="BL635" s="250">
        <v>4.761904761904767</v>
      </c>
      <c r="BM635" s="250">
        <v>4.999999999999982</v>
      </c>
      <c r="BN635" s="250">
        <v>33.33333333333335</v>
      </c>
      <c r="BO635" s="250">
        <v>36.36363636363635</v>
      </c>
      <c r="BP635" s="250">
        <v>22.22222222222223</v>
      </c>
      <c r="BQ635" s="251">
        <v>12.5</v>
      </c>
      <c r="BR635" s="252">
        <v>14.28571428571428</v>
      </c>
      <c r="BS635" s="252">
        <v>7.692307692307709</v>
      </c>
      <c r="BT635" s="252">
        <v>18.18181818181819</v>
      </c>
      <c r="BU635" s="252">
        <v>9.999999999999986</v>
      </c>
      <c r="BV635" s="252">
        <v>33.33333333333335</v>
      </c>
      <c r="BW635" s="252">
        <v>50</v>
      </c>
      <c r="BX635" s="252">
        <v>33.33333333333335</v>
      </c>
      <c r="BY635" s="252">
        <v>50</v>
      </c>
      <c r="BZ635" s="252">
        <v>0</v>
      </c>
      <c r="CA635" s="253">
        <v>0</v>
      </c>
      <c r="CB635" s="250">
        <v>19.73841517959165</v>
      </c>
      <c r="CC635" s="250">
        <v>16.16933845903884</v>
      </c>
      <c r="CD635" t="s" s="116">
        <v>152</v>
      </c>
      <c r="CE635" s="254">
        <v>-36.87968228976266</v>
      </c>
      <c r="CF635" s="254">
        <v>17.03698437690401</v>
      </c>
      <c r="CG635" s="250">
        <v>62.94560515427508</v>
      </c>
      <c r="CH635" s="255">
        <v>1.012</v>
      </c>
      <c r="CI635" s="256">
        <v>1.1132</v>
      </c>
      <c r="CJ635" s="257">
        <v>1.22452</v>
      </c>
      <c r="CK635" s="257">
        <v>1.346972000000001</v>
      </c>
      <c r="CL635" s="258">
        <v>1.481669200000001</v>
      </c>
      <c r="CM635" s="256">
        <v>6.178361200000002</v>
      </c>
      <c r="CN635" s="253">
        <v>7.345572702413508</v>
      </c>
      <c r="CO635" s="259">
        <v>0.5</v>
      </c>
      <c r="CP635" s="260">
        <v>39.7</v>
      </c>
      <c r="CQ635" s="261">
        <v>-10.9</v>
      </c>
      <c r="CR635" s="260">
        <v>-5.3</v>
      </c>
      <c r="CS635" s="261">
        <v>7.6</v>
      </c>
    </row>
    <row r="636" ht="11.25" customHeight="1">
      <c r="A636" t="s" s="116">
        <v>402</v>
      </c>
      <c r="B636" t="s" s="116">
        <v>403</v>
      </c>
      <c r="C636" t="s" s="116">
        <v>150</v>
      </c>
      <c r="D636" s="218">
        <v>44</v>
      </c>
      <c r="E636" s="219">
        <v>52</v>
      </c>
      <c r="F636" t="s" s="220">
        <v>55</v>
      </c>
      <c r="G636" t="s" s="221">
        <v>55</v>
      </c>
      <c r="H636" s="222">
        <v>53.33</v>
      </c>
      <c r="I636" s="223">
        <v>2.400150009375586</v>
      </c>
      <c r="J636" s="224">
        <v>0.3</v>
      </c>
      <c r="K636" s="224">
        <v>0.32</v>
      </c>
      <c r="L636" s="225">
        <v>6.666666666666665</v>
      </c>
      <c r="M636" s="226">
        <v>43021</v>
      </c>
      <c r="N636" s="226">
        <v>43024</v>
      </c>
      <c r="O636" s="226">
        <v>43039</v>
      </c>
      <c r="P636" t="s" s="227">
        <v>197</v>
      </c>
      <c r="Q636" s="264"/>
      <c r="R636" s="225">
        <v>1.28</v>
      </c>
      <c r="S636" s="228">
        <v>99.22480620155039</v>
      </c>
      <c r="T636" s="229">
        <v>187.2254034480137</v>
      </c>
      <c r="U636" s="223">
        <v>41.34108527131783</v>
      </c>
      <c r="V636" s="230">
        <v>5</v>
      </c>
      <c r="W636" s="222">
        <v>1.29</v>
      </c>
      <c r="X636" s="222">
        <v>4.66</v>
      </c>
      <c r="Y636" s="231">
        <v>1.38</v>
      </c>
      <c r="Z636" s="232">
        <v>4.49</v>
      </c>
      <c r="AA636" t="s" s="362">
        <v>143</v>
      </c>
      <c r="AB636" s="234">
        <v>-48.2</v>
      </c>
      <c r="AC636" s="235">
        <v>9.779999999999999</v>
      </c>
      <c r="AD636" s="236">
        <v>-3.7</v>
      </c>
      <c r="AE636" s="236">
        <v>8.9</v>
      </c>
      <c r="AF636" s="237">
        <v>9</v>
      </c>
      <c r="AG636" s="238">
        <v>6958</v>
      </c>
      <c r="AH636" s="239">
        <v>1.5</v>
      </c>
      <c r="AI636" s="240">
        <v>1.36</v>
      </c>
      <c r="AJ636" t="s" s="265">
        <v>143</v>
      </c>
      <c r="AK636" s="242">
        <v>1.059920026100433</v>
      </c>
      <c r="AL636" s="243">
        <v>6.635071090047395</v>
      </c>
      <c r="AM636" s="243">
        <v>7.129844893865589</v>
      </c>
      <c r="AN636" s="243">
        <v>5.891027561757256</v>
      </c>
      <c r="AO636" s="244">
        <v>5.557992505746889</v>
      </c>
      <c r="AP636" s="241">
        <v>1.125</v>
      </c>
      <c r="AQ636" s="241">
        <v>1.055</v>
      </c>
      <c r="AR636" s="241">
        <v>0.98</v>
      </c>
      <c r="AS636" s="241">
        <v>0.915</v>
      </c>
      <c r="AT636" t="s" s="266">
        <v>112</v>
      </c>
      <c r="AU636" s="241">
        <v>0.87</v>
      </c>
      <c r="AV636" s="241">
        <v>0.845</v>
      </c>
      <c r="AW636" s="245"/>
      <c r="AX636" s="246">
        <v>0.825</v>
      </c>
      <c r="AY636" s="247">
        <v>0.805</v>
      </c>
      <c r="AZ636" s="248">
        <v>0.77</v>
      </c>
      <c r="BA636" s="248">
        <v>0.715</v>
      </c>
      <c r="BB636" s="248">
        <v>0.655</v>
      </c>
      <c r="BC636" s="248">
        <v>0.61</v>
      </c>
      <c r="BD636" s="248">
        <v>0.57</v>
      </c>
      <c r="BE636" s="248">
        <v>0.53</v>
      </c>
      <c r="BF636" s="248">
        <v>0.505</v>
      </c>
      <c r="BG636" s="317">
        <v>0.5</v>
      </c>
      <c r="BH636" s="248">
        <v>0.4925</v>
      </c>
      <c r="BI636" s="249">
        <v>0.475</v>
      </c>
      <c r="BJ636" s="246">
        <v>13.2425</v>
      </c>
      <c r="BK636" s="250">
        <v>6.635071090047395</v>
      </c>
      <c r="BL636" s="250">
        <v>7.653061224489788</v>
      </c>
      <c r="BM636" s="250">
        <v>7.103825136612008</v>
      </c>
      <c r="BN636" s="250">
        <v>5.172413793103448</v>
      </c>
      <c r="BO636" s="250">
        <v>2.958579881656798</v>
      </c>
      <c r="BP636" s="250">
        <v>2.424242424242418</v>
      </c>
      <c r="BQ636" s="251">
        <v>2.484472049689423</v>
      </c>
      <c r="BR636" s="252">
        <v>4.545454545454541</v>
      </c>
      <c r="BS636" s="252">
        <v>7.692307692307709</v>
      </c>
      <c r="BT636" s="252">
        <v>9.160305343511443</v>
      </c>
      <c r="BU636" s="252">
        <v>7.377049180327866</v>
      </c>
      <c r="BV636" s="252">
        <v>7.017543859649122</v>
      </c>
      <c r="BW636" s="252">
        <v>7.547169811320731</v>
      </c>
      <c r="BX636" s="252">
        <v>4.950495049504955</v>
      </c>
      <c r="BY636" s="252">
        <v>1</v>
      </c>
      <c r="BZ636" s="252">
        <v>1.522842639593902</v>
      </c>
      <c r="CA636" s="253">
        <v>3.684210526315801</v>
      </c>
      <c r="CB636" s="250">
        <v>5.231120249872196</v>
      </c>
      <c r="CC636" s="250">
        <v>2.439699708134213</v>
      </c>
      <c r="CD636" t="s" s="116">
        <v>152</v>
      </c>
      <c r="CE636" s="254">
        <v>-33.04990770018499</v>
      </c>
      <c r="CF636" s="254">
        <v>8.291177571132842</v>
      </c>
      <c r="CG636" s="250">
        <v>58.08927233669118</v>
      </c>
      <c r="CH636" s="255">
        <v>1.13625</v>
      </c>
      <c r="CI636" s="256">
        <v>1.24737525</v>
      </c>
      <c r="CJ636" s="257">
        <v>1.358391647250</v>
      </c>
      <c r="CK636" s="257">
        <v>1.47928850385525</v>
      </c>
      <c r="CL636" s="258">
        <v>1.610945180698367</v>
      </c>
      <c r="CM636" s="256">
        <v>6.832250581803617</v>
      </c>
      <c r="CN636" s="253">
        <v>12.81127054529086</v>
      </c>
      <c r="CO636" s="259">
        <v>1.53</v>
      </c>
      <c r="CP636" s="260">
        <v>15.3</v>
      </c>
      <c r="CQ636" s="261">
        <v>-5.6</v>
      </c>
      <c r="CR636" s="262">
        <v>5.1</v>
      </c>
      <c r="CS636" s="263">
        <v>1.4</v>
      </c>
    </row>
    <row r="637" ht="11.25" customHeight="1">
      <c r="A637" t="s" s="273">
        <v>1899</v>
      </c>
      <c r="B637" t="s" s="146">
        <v>1900</v>
      </c>
      <c r="C637" t="s" s="273">
        <v>341</v>
      </c>
      <c r="D637" s="267">
        <v>5</v>
      </c>
      <c r="E637" s="85">
        <v>733</v>
      </c>
      <c r="F637" t="s" s="151">
        <v>129</v>
      </c>
      <c r="G637" t="s" s="152">
        <v>129</v>
      </c>
      <c r="H637" s="496">
        <v>21.1</v>
      </c>
      <c r="I637" s="269">
        <v>1.706161137440758</v>
      </c>
      <c r="J637" s="270">
        <v>0.07000000000000001</v>
      </c>
      <c r="K637" s="270">
        <v>0.09</v>
      </c>
      <c r="L637" s="269">
        <v>28.57142857142856</v>
      </c>
      <c r="M637" s="272">
        <v>42787</v>
      </c>
      <c r="N637" s="272">
        <v>42789</v>
      </c>
      <c r="O637" s="272">
        <v>42803</v>
      </c>
      <c r="P637" t="s" s="273">
        <v>271</v>
      </c>
      <c r="Q637" s="508"/>
      <c r="R637" s="271">
        <v>0.36</v>
      </c>
      <c r="S637" s="275">
        <v>35.29411764705882</v>
      </c>
      <c r="T637" s="276">
        <v>161.8902296282312</v>
      </c>
      <c r="U637" s="269">
        <v>20.68627450980392</v>
      </c>
      <c r="V637" s="277">
        <v>12</v>
      </c>
      <c r="W637" s="268">
        <v>1.02</v>
      </c>
      <c r="X637" s="268">
        <v>1.38</v>
      </c>
      <c r="Y637" s="278">
        <v>1.68</v>
      </c>
      <c r="Z637" s="279">
        <v>7.46</v>
      </c>
      <c r="AA637" s="280">
        <v>38.5</v>
      </c>
      <c r="AB637" s="281">
        <v>9.300000000000001</v>
      </c>
      <c r="AC637" s="282">
        <v>4.76</v>
      </c>
      <c r="AD637" s="283">
        <v>20.5</v>
      </c>
      <c r="AE637" s="283">
        <v>15</v>
      </c>
      <c r="AF637" s="284">
        <v>5</v>
      </c>
      <c r="AG637" s="285">
        <v>667</v>
      </c>
      <c r="AH637" s="286">
        <v>5.6</v>
      </c>
      <c r="AI637" s="287">
        <v>0</v>
      </c>
      <c r="AJ637" t="s" s="368">
        <v>143</v>
      </c>
      <c r="AK637" t="s" s="368">
        <v>143</v>
      </c>
      <c r="AL637" s="290">
        <v>16.66666666666667</v>
      </c>
      <c r="AM637" s="290">
        <v>32.63524026321307</v>
      </c>
      <c r="AN637" t="s" s="368">
        <v>143</v>
      </c>
      <c r="AO637" t="s" s="368">
        <v>143</v>
      </c>
      <c r="AP637" s="288">
        <v>0.28</v>
      </c>
      <c r="AQ637" s="288">
        <v>0.24</v>
      </c>
      <c r="AR637" s="288">
        <v>0.2</v>
      </c>
      <c r="AS637" s="288">
        <v>0.12</v>
      </c>
      <c r="AT637" s="292"/>
      <c r="AU637" s="510">
        <v>0</v>
      </c>
      <c r="AV637" s="510">
        <v>0</v>
      </c>
      <c r="AW637" s="292"/>
      <c r="AX637" s="524">
        <v>0</v>
      </c>
      <c r="AY637" s="403">
        <v>0</v>
      </c>
      <c r="AZ637" s="426">
        <v>0</v>
      </c>
      <c r="BA637" s="426">
        <v>0</v>
      </c>
      <c r="BB637" s="426">
        <v>0</v>
      </c>
      <c r="BC637" s="426">
        <v>0</v>
      </c>
      <c r="BD637" s="426">
        <v>0</v>
      </c>
      <c r="BE637" s="426">
        <v>0</v>
      </c>
      <c r="BF637" s="426">
        <v>0</v>
      </c>
      <c r="BG637" s="426">
        <v>0</v>
      </c>
      <c r="BH637" s="426">
        <v>0</v>
      </c>
      <c r="BI637" s="494">
        <v>0</v>
      </c>
      <c r="BJ637" s="293">
        <v>0.84</v>
      </c>
      <c r="BK637" s="297">
        <v>16.66666666666667</v>
      </c>
      <c r="BL637" s="297">
        <v>20</v>
      </c>
      <c r="BM637" s="297">
        <v>66.66666666666667</v>
      </c>
      <c r="BN637" s="297">
        <v>0</v>
      </c>
      <c r="BO637" s="297">
        <v>0</v>
      </c>
      <c r="BP637" s="297">
        <v>0</v>
      </c>
      <c r="BQ637" s="298">
        <v>0</v>
      </c>
      <c r="BR637" s="299">
        <v>0</v>
      </c>
      <c r="BS637" s="299">
        <v>0</v>
      </c>
      <c r="BT637" s="299">
        <v>0</v>
      </c>
      <c r="BU637" s="299">
        <v>0</v>
      </c>
      <c r="BV637" s="299">
        <v>0</v>
      </c>
      <c r="BW637" s="299">
        <v>0</v>
      </c>
      <c r="BX637" s="299">
        <v>0</v>
      </c>
      <c r="BY637" s="299">
        <v>0</v>
      </c>
      <c r="BZ637" s="299">
        <v>0</v>
      </c>
      <c r="CA637" s="300">
        <v>0</v>
      </c>
      <c r="CB637" s="297">
        <v>6.07843137254902</v>
      </c>
      <c r="CC637" s="297">
        <v>16.25914701304148</v>
      </c>
      <c r="CD637" t="s" s="146">
        <v>302</v>
      </c>
      <c r="CE637" t="s" s="502">
        <v>143</v>
      </c>
      <c r="CF637" t="s" s="502">
        <v>143</v>
      </c>
      <c r="CG637" s="297">
        <v>55.08117647058824</v>
      </c>
      <c r="CH637" s="302">
        <v>0.30604</v>
      </c>
      <c r="CI637" s="303">
        <v>0.320607504</v>
      </c>
      <c r="CJ637" s="304">
        <v>0.3526682544000001</v>
      </c>
      <c r="CK637" s="304">
        <v>0.3879350798400001</v>
      </c>
      <c r="CL637" s="305">
        <v>0.4267285878240002</v>
      </c>
      <c r="CM637" s="303">
        <v>1.793979426064001</v>
      </c>
      <c r="CN637" s="300">
        <v>8.502272161440761</v>
      </c>
      <c r="CO637" s="306">
        <v>0.32</v>
      </c>
      <c r="CP637" s="307">
        <v>41.6</v>
      </c>
      <c r="CQ637" s="308">
        <v>-6.8</v>
      </c>
      <c r="CR637" s="307">
        <v>3.6</v>
      </c>
      <c r="CS637" s="308">
        <v>5.6</v>
      </c>
    </row>
    <row r="638" ht="11.25" customHeight="1">
      <c r="A638" t="s" s="173">
        <v>943</v>
      </c>
      <c r="B638" t="s" s="110">
        <v>944</v>
      </c>
      <c r="C638" t="s" s="110">
        <v>594</v>
      </c>
      <c r="D638" s="174">
        <v>13</v>
      </c>
      <c r="E638" s="219">
        <v>280</v>
      </c>
      <c r="F638" t="s" s="118">
        <v>141</v>
      </c>
      <c r="G638" t="s" s="113">
        <v>141</v>
      </c>
      <c r="H638" s="495">
        <v>81.08</v>
      </c>
      <c r="I638" s="177">
        <v>2.269363591514554</v>
      </c>
      <c r="J638" s="311">
        <v>0.44</v>
      </c>
      <c r="K638" s="311">
        <v>0.46</v>
      </c>
      <c r="L638" s="177">
        <v>4.545454545454541</v>
      </c>
      <c r="M638" s="179">
        <v>42964</v>
      </c>
      <c r="N638" s="179">
        <v>42968</v>
      </c>
      <c r="O638" s="179">
        <v>42993</v>
      </c>
      <c r="P638" t="s" s="173">
        <v>182</v>
      </c>
      <c r="Q638" s="84"/>
      <c r="R638" s="180">
        <v>1.84</v>
      </c>
      <c r="S638" s="181">
        <v>49.59568733153639</v>
      </c>
      <c r="T638" s="182">
        <v>37.62456580896456</v>
      </c>
      <c r="U638" s="177">
        <v>21.8544474393531</v>
      </c>
      <c r="V638" s="183">
        <v>12</v>
      </c>
      <c r="W638" s="176">
        <v>3.71</v>
      </c>
      <c r="X638" s="176">
        <v>1.46</v>
      </c>
      <c r="Y638" s="184">
        <v>0.59</v>
      </c>
      <c r="Z638" s="185">
        <v>1.95</v>
      </c>
      <c r="AA638" s="186">
        <v>9.300000000000001</v>
      </c>
      <c r="AB638" s="187">
        <v>-13.7</v>
      </c>
      <c r="AC638" s="188">
        <v>16.6</v>
      </c>
      <c r="AD638" s="189">
        <v>8.300000000000001</v>
      </c>
      <c r="AE638" s="189">
        <v>15</v>
      </c>
      <c r="AF638" s="190">
        <v>15</v>
      </c>
      <c r="AG638" s="191">
        <v>4235</v>
      </c>
      <c r="AH638" s="192">
        <v>0.7</v>
      </c>
      <c r="AI638" s="193">
        <v>2.46</v>
      </c>
      <c r="AJ638" s="194">
        <v>1.048694437897293</v>
      </c>
      <c r="AK638" s="195">
        <v>0.9702365311001745</v>
      </c>
      <c r="AL638" s="196">
        <v>8.974358974358964</v>
      </c>
      <c r="AM638" s="196">
        <v>9.354129979287684</v>
      </c>
      <c r="AN638" s="196">
        <v>8.704163834547529</v>
      </c>
      <c r="AO638" s="197">
        <v>8.971177187770563</v>
      </c>
      <c r="AP638" s="194">
        <v>1.7</v>
      </c>
      <c r="AQ638" s="194">
        <v>1.56</v>
      </c>
      <c r="AR638" s="194">
        <v>1.42</v>
      </c>
      <c r="AS638" s="194">
        <v>1.3</v>
      </c>
      <c r="AT638" s="199"/>
      <c r="AU638" s="194">
        <v>1.2</v>
      </c>
      <c r="AV638" s="194">
        <v>1.12</v>
      </c>
      <c r="AW638" s="199"/>
      <c r="AX638" s="200">
        <v>1.02</v>
      </c>
      <c r="AY638" s="201">
        <v>0.96</v>
      </c>
      <c r="AZ638" s="202">
        <v>0.92</v>
      </c>
      <c r="BA638" s="202">
        <v>0.84</v>
      </c>
      <c r="BB638" s="202">
        <v>0.72</v>
      </c>
      <c r="BC638" s="202">
        <v>0.64</v>
      </c>
      <c r="BD638" s="203">
        <v>0.6</v>
      </c>
      <c r="BE638" s="203">
        <v>0.6</v>
      </c>
      <c r="BF638" s="203">
        <v>0.6</v>
      </c>
      <c r="BG638" s="203">
        <v>0.6</v>
      </c>
      <c r="BH638" s="203">
        <v>0.6</v>
      </c>
      <c r="BI638" s="204">
        <v>0.6</v>
      </c>
      <c r="BJ638" s="200">
        <v>17</v>
      </c>
      <c r="BK638" s="205">
        <v>8.974358974358964</v>
      </c>
      <c r="BL638" s="205">
        <v>9.859154929577475</v>
      </c>
      <c r="BM638" s="205">
        <v>9.230769230769219</v>
      </c>
      <c r="BN638" s="205">
        <v>8.333333333333348</v>
      </c>
      <c r="BO638" s="205">
        <v>7.14285714285714</v>
      </c>
      <c r="BP638" s="205">
        <v>9.803921568627461</v>
      </c>
      <c r="BQ638" s="206">
        <v>6.25</v>
      </c>
      <c r="BR638" s="207">
        <v>4.347826086956519</v>
      </c>
      <c r="BS638" s="207">
        <v>9.523809523809534</v>
      </c>
      <c r="BT638" s="207">
        <v>16.66666666666667</v>
      </c>
      <c r="BU638" s="207">
        <v>12.5</v>
      </c>
      <c r="BV638" s="207">
        <v>6.666666666666665</v>
      </c>
      <c r="BW638" s="207">
        <v>0</v>
      </c>
      <c r="BX638" s="207">
        <v>0</v>
      </c>
      <c r="BY638" s="207">
        <v>0</v>
      </c>
      <c r="BZ638" s="207">
        <v>0</v>
      </c>
      <c r="CA638" s="208">
        <v>0</v>
      </c>
      <c r="CB638" s="205">
        <v>6.429374360213117</v>
      </c>
      <c r="CC638" s="205">
        <v>4.874577621012691</v>
      </c>
      <c r="CD638" t="s" s="110">
        <v>137</v>
      </c>
      <c r="CE638" s="209">
        <v>-10.88092001329102</v>
      </c>
      <c r="CF638" s="209">
        <v>10.97352742606208</v>
      </c>
      <c r="CG638" s="205">
        <v>70.34431596372724</v>
      </c>
      <c r="CH638" s="315">
        <v>1.717</v>
      </c>
      <c r="CI638" s="211">
        <v>1.8887</v>
      </c>
      <c r="CJ638" s="212">
        <v>2.07757</v>
      </c>
      <c r="CK638" s="212">
        <v>2.285327000000001</v>
      </c>
      <c r="CL638" s="210">
        <v>2.513859700000001</v>
      </c>
      <c r="CM638" s="211">
        <v>10.4824567</v>
      </c>
      <c r="CN638" s="208">
        <v>12.92853564380859</v>
      </c>
      <c r="CO638" s="213">
        <v>1.52</v>
      </c>
      <c r="CP638" s="214">
        <v>29.7</v>
      </c>
      <c r="CQ638" s="215">
        <v>-5.2</v>
      </c>
      <c r="CR638" s="214">
        <v>0.7</v>
      </c>
      <c r="CS638" s="215">
        <v>9</v>
      </c>
    </row>
    <row r="639" ht="11.25" customHeight="1">
      <c r="A639" t="s" s="227">
        <v>1901</v>
      </c>
      <c r="B639" t="s" s="116">
        <v>1902</v>
      </c>
      <c r="C639" t="s" s="227">
        <v>1249</v>
      </c>
      <c r="D639" s="218">
        <v>5</v>
      </c>
      <c r="E639" s="85">
        <v>759</v>
      </c>
      <c r="F639" t="s" s="220">
        <v>129</v>
      </c>
      <c r="G639" t="s" s="221">
        <v>129</v>
      </c>
      <c r="H639" s="493">
        <v>66.13</v>
      </c>
      <c r="I639" s="223">
        <v>4.838953576289128</v>
      </c>
      <c r="J639" s="224">
        <v>0.75</v>
      </c>
      <c r="K639" s="224">
        <v>0.8</v>
      </c>
      <c r="L639" s="223">
        <v>6.666666666666665</v>
      </c>
      <c r="M639" s="226">
        <v>42823</v>
      </c>
      <c r="N639" s="226">
        <v>42825</v>
      </c>
      <c r="O639" s="226">
        <v>42839</v>
      </c>
      <c r="P639" t="s" s="227">
        <v>225</v>
      </c>
      <c r="Q639" s="316"/>
      <c r="R639" s="225">
        <v>3.2</v>
      </c>
      <c r="S639" s="228">
        <v>101.5873015873016</v>
      </c>
      <c r="T639" s="229">
        <v>193.9396811510872</v>
      </c>
      <c r="U639" s="223">
        <v>20.99365079365079</v>
      </c>
      <c r="V639" s="230">
        <v>12</v>
      </c>
      <c r="W639" s="222">
        <v>3.15</v>
      </c>
      <c r="X639" s="222">
        <v>1.35</v>
      </c>
      <c r="Y639" s="231">
        <v>2.89</v>
      </c>
      <c r="Z639" s="232">
        <v>9.26</v>
      </c>
      <c r="AA639" s="233">
        <v>44.9</v>
      </c>
      <c r="AB639" s="234">
        <v>43.8</v>
      </c>
      <c r="AC639" s="235">
        <v>15.72</v>
      </c>
      <c r="AD639" s="236">
        <v>72.7</v>
      </c>
      <c r="AE639" s="236">
        <v>15.51</v>
      </c>
      <c r="AF639" s="237">
        <v>5</v>
      </c>
      <c r="AG639" s="238">
        <v>3367</v>
      </c>
      <c r="AH639" s="239">
        <v>1.4</v>
      </c>
      <c r="AI639" s="240">
        <v>0</v>
      </c>
      <c r="AJ639" t="s" s="265">
        <v>143</v>
      </c>
      <c r="AK639" t="s" s="265">
        <v>143</v>
      </c>
      <c r="AL639" s="243">
        <v>15.68627450980393</v>
      </c>
      <c r="AM639" s="243">
        <v>25.28822379444655</v>
      </c>
      <c r="AN639" t="s" s="265">
        <v>143</v>
      </c>
      <c r="AO639" t="s" s="265">
        <v>143</v>
      </c>
      <c r="AP639" s="241">
        <v>2.95</v>
      </c>
      <c r="AQ639" s="241">
        <v>2.55</v>
      </c>
      <c r="AR639" s="241">
        <v>2.15</v>
      </c>
      <c r="AS639" s="241">
        <v>1.5</v>
      </c>
      <c r="AT639" s="245"/>
      <c r="AU639" s="321">
        <v>0</v>
      </c>
      <c r="AV639" s="321">
        <v>0</v>
      </c>
      <c r="AW639" s="245"/>
      <c r="AX639" s="583">
        <v>0</v>
      </c>
      <c r="AY639" s="394">
        <v>0</v>
      </c>
      <c r="AZ639" s="317">
        <v>0</v>
      </c>
      <c r="BA639" s="317">
        <v>0</v>
      </c>
      <c r="BB639" s="317">
        <v>0</v>
      </c>
      <c r="BC639" s="317">
        <v>0</v>
      </c>
      <c r="BD639" s="317">
        <v>0</v>
      </c>
      <c r="BE639" s="317">
        <v>0</v>
      </c>
      <c r="BF639" s="317">
        <v>0</v>
      </c>
      <c r="BG639" s="317">
        <v>0</v>
      </c>
      <c r="BH639" s="317">
        <v>0.2</v>
      </c>
      <c r="BI639" s="249">
        <v>0.8</v>
      </c>
      <c r="BJ639" s="246">
        <v>10.15</v>
      </c>
      <c r="BK639" s="250">
        <v>15.68627450980393</v>
      </c>
      <c r="BL639" s="250">
        <v>18.60465116279069</v>
      </c>
      <c r="BM639" s="250">
        <v>43.33333333333334</v>
      </c>
      <c r="BN639" s="250">
        <v>0</v>
      </c>
      <c r="BO639" s="250">
        <v>0</v>
      </c>
      <c r="BP639" s="250">
        <v>0</v>
      </c>
      <c r="BQ639" s="251">
        <v>0</v>
      </c>
      <c r="BR639" s="252">
        <v>0</v>
      </c>
      <c r="BS639" s="252">
        <v>0</v>
      </c>
      <c r="BT639" s="252">
        <v>0</v>
      </c>
      <c r="BU639" s="252">
        <v>0</v>
      </c>
      <c r="BV639" s="252">
        <v>0</v>
      </c>
      <c r="BW639" s="252">
        <v>0</v>
      </c>
      <c r="BX639" s="252">
        <v>0</v>
      </c>
      <c r="BY639" s="252">
        <v>0</v>
      </c>
      <c r="BZ639" s="252">
        <v>0</v>
      </c>
      <c r="CA639" s="253">
        <v>0</v>
      </c>
      <c r="CB639" s="250">
        <v>4.566132882701645</v>
      </c>
      <c r="CC639" s="250">
        <v>11.15539265299264</v>
      </c>
      <c r="CD639" t="s" s="116">
        <v>285</v>
      </c>
      <c r="CE639" t="s" s="402">
        <v>143</v>
      </c>
      <c r="CF639" t="s" s="402">
        <v>143</v>
      </c>
      <c r="CG639" s="250">
        <v>48.68703469531907</v>
      </c>
      <c r="CH639" s="255">
        <v>3.245</v>
      </c>
      <c r="CI639" s="256">
        <v>3.569500000000001</v>
      </c>
      <c r="CJ639" s="257">
        <v>3.926450000000001</v>
      </c>
      <c r="CK639" s="257">
        <v>4.319095000000002</v>
      </c>
      <c r="CL639" s="258">
        <v>4.751004500000002</v>
      </c>
      <c r="CM639" s="256">
        <v>19.81104950000001</v>
      </c>
      <c r="CN639" s="253">
        <v>29.95773400877062</v>
      </c>
      <c r="CO639" s="259">
        <v>1.21</v>
      </c>
      <c r="CP639" s="260">
        <v>33.7</v>
      </c>
      <c r="CQ639" s="261">
        <v>-2.7</v>
      </c>
      <c r="CR639" s="260">
        <v>6.8</v>
      </c>
      <c r="CS639" s="261">
        <v>5.4</v>
      </c>
    </row>
    <row r="640" ht="11.25" customHeight="1">
      <c r="A640" t="s" s="227">
        <v>404</v>
      </c>
      <c r="B640" t="s" s="227">
        <v>405</v>
      </c>
      <c r="C640" t="s" s="116">
        <v>406</v>
      </c>
      <c r="D640" s="218">
        <v>44</v>
      </c>
      <c r="E640" s="219">
        <v>50</v>
      </c>
      <c r="F640" t="s" s="220">
        <v>55</v>
      </c>
      <c r="G640" t="s" s="221">
        <v>55</v>
      </c>
      <c r="H640" s="222">
        <v>156.47</v>
      </c>
      <c r="I640" s="223">
        <v>1.048124241068575</v>
      </c>
      <c r="J640" s="224">
        <v>0.36</v>
      </c>
      <c r="K640" s="224">
        <v>0.41</v>
      </c>
      <c r="L640" s="225">
        <v>13.88888888888888</v>
      </c>
      <c r="M640" s="226">
        <v>42788</v>
      </c>
      <c r="N640" s="226">
        <v>42790</v>
      </c>
      <c r="O640" s="226">
        <v>42804</v>
      </c>
      <c r="P640" t="s" s="227">
        <v>363</v>
      </c>
      <c r="Q640" s="506"/>
      <c r="R640" s="225">
        <v>1.64</v>
      </c>
      <c r="S640" s="228">
        <v>24.08223201174743</v>
      </c>
      <c r="T640" s="357">
        <v>597.9268650492081</v>
      </c>
      <c r="U640" s="223">
        <v>22.97650513950073</v>
      </c>
      <c r="V640" s="230">
        <v>12</v>
      </c>
      <c r="W640" s="222">
        <v>6.81</v>
      </c>
      <c r="X640" s="222">
        <v>1.73</v>
      </c>
      <c r="Y640" s="231">
        <v>6.97</v>
      </c>
      <c r="Z640" s="507">
        <v>47.7</v>
      </c>
      <c r="AA640" s="358">
        <v>214.9</v>
      </c>
      <c r="AB640" s="234">
        <v>88.59999999999999</v>
      </c>
      <c r="AC640" s="534">
        <v>9.35</v>
      </c>
      <c r="AD640" s="535">
        <v>31.8</v>
      </c>
      <c r="AE640" s="535">
        <v>13.28</v>
      </c>
      <c r="AF640" s="760">
        <v>8</v>
      </c>
      <c r="AG640" s="657">
        <v>40917</v>
      </c>
      <c r="AH640" s="537">
        <v>0.1</v>
      </c>
      <c r="AI640" s="359">
        <v>0</v>
      </c>
      <c r="AJ640" s="241">
        <v>0.2379048960143715</v>
      </c>
      <c r="AK640" s="242">
        <v>1.067283773490101</v>
      </c>
      <c r="AL640" s="243">
        <v>9.090909090909083</v>
      </c>
      <c r="AM640" s="243">
        <v>8.738037300289214</v>
      </c>
      <c r="AN640" s="243">
        <v>7.565375693257015</v>
      </c>
      <c r="AO640" s="244">
        <v>7.088438783733819</v>
      </c>
      <c r="AP640" s="241">
        <v>1.44</v>
      </c>
      <c r="AQ640" s="241">
        <v>1.32</v>
      </c>
      <c r="AR640" s="241">
        <v>1.2</v>
      </c>
      <c r="AS640" s="241">
        <v>1.12</v>
      </c>
      <c r="AT640" s="245"/>
      <c r="AU640" s="241">
        <v>1.02</v>
      </c>
      <c r="AV640" s="241">
        <v>1</v>
      </c>
      <c r="AW640" s="245"/>
      <c r="AX640" s="246">
        <v>0.9399999999999999</v>
      </c>
      <c r="AY640" s="247">
        <v>0.9</v>
      </c>
      <c r="AZ640" s="248">
        <v>0.88</v>
      </c>
      <c r="BA640" s="248">
        <v>0.82</v>
      </c>
      <c r="BB640" s="248">
        <v>0.726</v>
      </c>
      <c r="BC640" s="248">
        <v>0.66</v>
      </c>
      <c r="BD640" s="248">
        <v>0.6</v>
      </c>
      <c r="BE640" s="248">
        <v>0.54</v>
      </c>
      <c r="BF640" s="248">
        <v>0.51</v>
      </c>
      <c r="BG640" s="248">
        <v>0.49</v>
      </c>
      <c r="BH640" s="248">
        <v>0.47</v>
      </c>
      <c r="BI640" s="249">
        <v>0.43</v>
      </c>
      <c r="BJ640" s="246">
        <v>15.066</v>
      </c>
      <c r="BK640" s="250">
        <v>9.090909090909083</v>
      </c>
      <c r="BL640" s="250">
        <v>10</v>
      </c>
      <c r="BM640" s="250">
        <v>7.14285714285714</v>
      </c>
      <c r="BN640" s="250">
        <v>9.803921568627461</v>
      </c>
      <c r="BO640" s="250">
        <v>2</v>
      </c>
      <c r="BP640" s="250">
        <v>6.382978723404253</v>
      </c>
      <c r="BQ640" s="251">
        <v>4.444444444444429</v>
      </c>
      <c r="BR640" s="252">
        <v>2.272727272727271</v>
      </c>
      <c r="BS640" s="252">
        <v>7.317073170731714</v>
      </c>
      <c r="BT640" s="252">
        <v>12.94765840220384</v>
      </c>
      <c r="BU640" s="252">
        <v>9.999999999999986</v>
      </c>
      <c r="BV640" s="252">
        <v>10</v>
      </c>
      <c r="BW640" s="252">
        <v>11.11111111111109</v>
      </c>
      <c r="BX640" s="252">
        <v>5.882352941176472</v>
      </c>
      <c r="BY640" s="252">
        <v>4.081632653061229</v>
      </c>
      <c r="BZ640" s="252">
        <v>4.255319148936176</v>
      </c>
      <c r="CA640" s="253">
        <v>9.302325581395344</v>
      </c>
      <c r="CB640" s="250">
        <v>7.413841838328559</v>
      </c>
      <c r="CC640" s="250">
        <v>3.120877094965824</v>
      </c>
      <c r="CD640" t="s" s="116">
        <v>132</v>
      </c>
      <c r="CE640" s="254">
        <v>-14.36300520517514</v>
      </c>
      <c r="CF640" s="254">
        <v>8.61349993432559</v>
      </c>
      <c r="CG640" s="250">
        <v>78.88742763813401</v>
      </c>
      <c r="CH640" s="255">
        <v>1.584</v>
      </c>
      <c r="CI640" s="256">
        <v>1.732104</v>
      </c>
      <c r="CJ640" s="257">
        <v>1.9053144</v>
      </c>
      <c r="CK640" s="257">
        <v>2.09584584</v>
      </c>
      <c r="CL640" s="258">
        <v>2.305430424</v>
      </c>
      <c r="CM640" s="256">
        <v>9.622694664000001</v>
      </c>
      <c r="CN640" s="253">
        <v>6.149865574231483</v>
      </c>
      <c r="CO640" s="259">
        <v>1.53</v>
      </c>
      <c r="CP640" s="260">
        <v>46</v>
      </c>
      <c r="CQ640" s="261">
        <v>-5.8</v>
      </c>
      <c r="CR640" s="262">
        <v>0</v>
      </c>
      <c r="CS640" s="263">
        <v>10.2</v>
      </c>
    </row>
    <row r="641" ht="11.25" customHeight="1">
      <c r="A641" t="s" s="227">
        <v>1903</v>
      </c>
      <c r="B641" t="s" s="116">
        <v>1904</v>
      </c>
      <c r="C641" t="s" s="227">
        <v>128</v>
      </c>
      <c r="D641" s="218">
        <v>5</v>
      </c>
      <c r="E641" s="85">
        <v>802</v>
      </c>
      <c r="F641" t="s" s="220">
        <v>141</v>
      </c>
      <c r="G641" t="s" s="221">
        <v>141</v>
      </c>
      <c r="H641" s="493">
        <v>40.89</v>
      </c>
      <c r="I641" s="223">
        <v>2.152115431645879</v>
      </c>
      <c r="J641" s="224">
        <v>0.2</v>
      </c>
      <c r="K641" s="224">
        <v>0.22</v>
      </c>
      <c r="L641" s="223">
        <v>9.999999999999986</v>
      </c>
      <c r="M641" s="226">
        <v>43040</v>
      </c>
      <c r="N641" s="226">
        <v>43041</v>
      </c>
      <c r="O641" s="226">
        <v>43055</v>
      </c>
      <c r="P641" t="s" s="227">
        <v>1158</v>
      </c>
      <c r="Q641" s="316"/>
      <c r="R641" s="225">
        <v>0.88</v>
      </c>
      <c r="S641" s="228">
        <v>41.90476190476191</v>
      </c>
      <c r="T641" s="229">
        <v>18.76854909431307</v>
      </c>
      <c r="U641" s="223">
        <v>19.47142857142857</v>
      </c>
      <c r="V641" s="230">
        <v>12</v>
      </c>
      <c r="W641" s="222">
        <v>2.1</v>
      </c>
      <c r="X641" s="222">
        <v>3.89</v>
      </c>
      <c r="Y641" s="231">
        <v>6.11</v>
      </c>
      <c r="Z641" s="232">
        <v>1.63</v>
      </c>
      <c r="AA641" s="233">
        <v>8.6</v>
      </c>
      <c r="AB641" s="234">
        <v>4</v>
      </c>
      <c r="AC641" s="235">
        <v>4.73</v>
      </c>
      <c r="AD641" s="236">
        <v>7.7</v>
      </c>
      <c r="AE641" s="236">
        <v>5</v>
      </c>
      <c r="AF641" s="237">
        <v>4</v>
      </c>
      <c r="AG641" s="238">
        <v>1430</v>
      </c>
      <c r="AH641" s="239">
        <v>1.8</v>
      </c>
      <c r="AI641" s="240">
        <v>0.07000000000000001</v>
      </c>
      <c r="AJ641" s="241">
        <v>0.664386311039891</v>
      </c>
      <c r="AK641" t="s" s="265">
        <v>143</v>
      </c>
      <c r="AL641" s="243">
        <v>5.47945205479452</v>
      </c>
      <c r="AM641" s="243">
        <v>8.0737688160206</v>
      </c>
      <c r="AN641" s="243">
        <v>5.115774595007161</v>
      </c>
      <c r="AO641" s="244">
        <v>-4.015021135578878</v>
      </c>
      <c r="AP641" s="241">
        <v>0.77</v>
      </c>
      <c r="AQ641" s="241">
        <v>0.73</v>
      </c>
      <c r="AR641" s="241">
        <v>0.68</v>
      </c>
      <c r="AS641" s="241">
        <v>0.61</v>
      </c>
      <c r="AT641" s="245"/>
      <c r="AU641" s="321">
        <v>0.6</v>
      </c>
      <c r="AV641" s="321">
        <v>0.6</v>
      </c>
      <c r="AW641" s="245"/>
      <c r="AX641" s="583">
        <v>0.6</v>
      </c>
      <c r="AY641" s="394">
        <v>0.92</v>
      </c>
      <c r="AZ641" s="248">
        <v>1.24</v>
      </c>
      <c r="BA641" s="248">
        <v>1.2</v>
      </c>
      <c r="BB641" s="248">
        <v>1.16</v>
      </c>
      <c r="BC641" s="248">
        <v>1.11</v>
      </c>
      <c r="BD641" s="248">
        <v>1.06</v>
      </c>
      <c r="BE641" s="248">
        <v>1.01</v>
      </c>
      <c r="BF641" s="248">
        <v>0.96</v>
      </c>
      <c r="BG641" s="248">
        <v>0.9</v>
      </c>
      <c r="BH641" s="248">
        <v>0.82</v>
      </c>
      <c r="BI641" s="249">
        <v>0.74</v>
      </c>
      <c r="BJ641" s="246">
        <v>15.71</v>
      </c>
      <c r="BK641" s="250">
        <v>5.47945205479452</v>
      </c>
      <c r="BL641" s="250">
        <v>7.352941176470584</v>
      </c>
      <c r="BM641" s="250">
        <v>11.47540983606559</v>
      </c>
      <c r="BN641" s="250">
        <v>1.666666666666661</v>
      </c>
      <c r="BO641" s="250">
        <v>0</v>
      </c>
      <c r="BP641" s="250">
        <v>0</v>
      </c>
      <c r="BQ641" s="251">
        <v>0</v>
      </c>
      <c r="BR641" s="252">
        <v>0</v>
      </c>
      <c r="BS641" s="252">
        <v>3.333333333333344</v>
      </c>
      <c r="BT641" s="252">
        <v>3.448275862068972</v>
      </c>
      <c r="BU641" s="252">
        <v>4.504504504504481</v>
      </c>
      <c r="BV641" s="252">
        <v>4.716981132075482</v>
      </c>
      <c r="BW641" s="252">
        <v>4.950495049504955</v>
      </c>
      <c r="BX641" s="252">
        <v>5.208333333333348</v>
      </c>
      <c r="BY641" s="252">
        <v>6.666666666666665</v>
      </c>
      <c r="BZ641" s="252">
        <v>9.756097560975618</v>
      </c>
      <c r="CA641" s="253">
        <v>10.81081081081081</v>
      </c>
      <c r="CB641" s="250">
        <v>4.66882164631006</v>
      </c>
      <c r="CC641" s="250">
        <v>3.610968291222246</v>
      </c>
      <c r="CD641" t="s" s="116">
        <v>132</v>
      </c>
      <c r="CE641" s="254">
        <v>-12.20353854477553</v>
      </c>
      <c r="CF641" s="254">
        <v>7.26789002665304</v>
      </c>
      <c r="CG641" s="250">
        <v>47.75628950844713</v>
      </c>
      <c r="CH641" s="255">
        <v>0.8008000000000001</v>
      </c>
      <c r="CI641" s="256">
        <v>0.83867784</v>
      </c>
      <c r="CJ641" s="257">
        <v>0.8806117320000001</v>
      </c>
      <c r="CK641" s="257">
        <v>0.9246423186000001</v>
      </c>
      <c r="CL641" s="258">
        <v>0.9708744345300002</v>
      </c>
      <c r="CM641" s="256">
        <v>4.415606325130001</v>
      </c>
      <c r="CN641" s="253">
        <v>10.79874376407435</v>
      </c>
      <c r="CO641" s="259">
        <v>0.87</v>
      </c>
      <c r="CP641" s="260">
        <v>38.2</v>
      </c>
      <c r="CQ641" s="261">
        <v>-3.5</v>
      </c>
      <c r="CR641" s="260">
        <v>6.1</v>
      </c>
      <c r="CS641" s="261">
        <v>12.2</v>
      </c>
    </row>
    <row r="642" ht="11.25" customHeight="1">
      <c r="A642" t="s" s="273">
        <v>1905</v>
      </c>
      <c r="B642" t="s" s="146">
        <v>1906</v>
      </c>
      <c r="C642" t="s" s="273">
        <v>456</v>
      </c>
      <c r="D642" s="267">
        <v>7</v>
      </c>
      <c r="E642" s="85">
        <v>513</v>
      </c>
      <c r="F642" t="s" s="151">
        <v>129</v>
      </c>
      <c r="G642" t="s" s="152">
        <v>129</v>
      </c>
      <c r="H642" s="496">
        <v>19.92</v>
      </c>
      <c r="I642" s="269">
        <v>8.634538152610441</v>
      </c>
      <c r="J642" s="270">
        <v>0.42</v>
      </c>
      <c r="K642" s="270">
        <v>0.43</v>
      </c>
      <c r="L642" s="269">
        <v>2.380952380952372</v>
      </c>
      <c r="M642" s="272">
        <v>42871</v>
      </c>
      <c r="N642" s="272">
        <v>42873</v>
      </c>
      <c r="O642" s="272">
        <v>42886</v>
      </c>
      <c r="P642" t="s" s="273">
        <v>256</v>
      </c>
      <c r="Q642" s="329"/>
      <c r="R642" s="271">
        <v>1.72</v>
      </c>
      <c r="S642" s="275">
        <v>145.7627118644068</v>
      </c>
      <c r="T642" s="276">
        <v>-0.8601968684032957</v>
      </c>
      <c r="U642" s="269">
        <v>16.88135593220339</v>
      </c>
      <c r="V642" s="277">
        <v>12</v>
      </c>
      <c r="W642" s="268">
        <v>1.18</v>
      </c>
      <c r="X642" s="268">
        <v>2.81</v>
      </c>
      <c r="Y642" s="278">
        <v>13.76</v>
      </c>
      <c r="Z642" s="279">
        <v>1.31</v>
      </c>
      <c r="AA642" s="280">
        <v>7.7</v>
      </c>
      <c r="AB642" s="281">
        <v>-17.3</v>
      </c>
      <c r="AC642" s="282">
        <v>96.65000000000001</v>
      </c>
      <c r="AD642" s="283">
        <v>16.6</v>
      </c>
      <c r="AE642" s="283">
        <v>6</v>
      </c>
      <c r="AF642" s="284">
        <v>13</v>
      </c>
      <c r="AG642" s="285">
        <v>3455</v>
      </c>
      <c r="AH642" s="286">
        <v>0.6</v>
      </c>
      <c r="AI642" s="287">
        <v>1.22</v>
      </c>
      <c r="AJ642" s="288">
        <v>0.7053751361068272</v>
      </c>
      <c r="AK642" t="s" s="368">
        <v>143</v>
      </c>
      <c r="AL642" s="290">
        <v>4.375</v>
      </c>
      <c r="AM642" s="290">
        <v>7.084312865508036</v>
      </c>
      <c r="AN642" s="290">
        <v>11.70922725937333</v>
      </c>
      <c r="AO642" t="s" s="368">
        <v>143</v>
      </c>
      <c r="AP642" s="288">
        <v>1.67</v>
      </c>
      <c r="AQ642" s="288">
        <v>1.6</v>
      </c>
      <c r="AR642" s="288">
        <v>1.51</v>
      </c>
      <c r="AS642" s="288">
        <v>1.36</v>
      </c>
      <c r="AT642" s="292"/>
      <c r="AU642" s="288">
        <v>1.32</v>
      </c>
      <c r="AV642" s="288">
        <v>0.96</v>
      </c>
      <c r="AW642" s="292"/>
      <c r="AX642" s="524">
        <v>0</v>
      </c>
      <c r="AY642" s="403">
        <v>0</v>
      </c>
      <c r="AZ642" s="426">
        <v>0</v>
      </c>
      <c r="BA642" s="426">
        <v>0</v>
      </c>
      <c r="BB642" s="426">
        <v>0</v>
      </c>
      <c r="BC642" s="426">
        <v>0</v>
      </c>
      <c r="BD642" s="426">
        <v>0</v>
      </c>
      <c r="BE642" s="426">
        <v>0</v>
      </c>
      <c r="BF642" s="426">
        <v>0</v>
      </c>
      <c r="BG642" s="426">
        <v>0</v>
      </c>
      <c r="BH642" s="426">
        <v>0</v>
      </c>
      <c r="BI642" s="494">
        <v>0</v>
      </c>
      <c r="BJ642" s="293">
        <v>8.42</v>
      </c>
      <c r="BK642" s="297">
        <v>4.375</v>
      </c>
      <c r="BL642" s="297">
        <v>5.96026490066226</v>
      </c>
      <c r="BM642" s="297">
        <v>11.02941176470587</v>
      </c>
      <c r="BN642" s="297">
        <v>3.030303030303028</v>
      </c>
      <c r="BO642" s="297">
        <v>37.5</v>
      </c>
      <c r="BP642" s="297">
        <v>0</v>
      </c>
      <c r="BQ642" s="615">
        <v>0</v>
      </c>
      <c r="BR642" s="299">
        <v>0</v>
      </c>
      <c r="BS642" s="299">
        <v>0</v>
      </c>
      <c r="BT642" s="299">
        <v>0</v>
      </c>
      <c r="BU642" s="299">
        <v>0</v>
      </c>
      <c r="BV642" s="299">
        <v>0</v>
      </c>
      <c r="BW642" s="299">
        <v>0</v>
      </c>
      <c r="BX642" s="299">
        <v>0</v>
      </c>
      <c r="BY642" s="299">
        <v>0</v>
      </c>
      <c r="BZ642" s="299">
        <v>0</v>
      </c>
      <c r="CA642" s="300">
        <v>0</v>
      </c>
      <c r="CB642" s="297">
        <v>3.640881158568892</v>
      </c>
      <c r="CC642" s="297">
        <v>8.965272141248505</v>
      </c>
      <c r="CD642" t="s" s="146">
        <v>285</v>
      </c>
      <c r="CE642" s="301">
        <v>3.462409479780383</v>
      </c>
      <c r="CF642" s="301">
        <v>20.34376541198377</v>
      </c>
      <c r="CG642" s="297">
        <v>43.80243760929431</v>
      </c>
      <c r="CH642" s="302">
        <v>1.6867</v>
      </c>
      <c r="CI642" s="303">
        <v>1.85537</v>
      </c>
      <c r="CJ642" s="304">
        <v>1.9666922</v>
      </c>
      <c r="CK642" s="304">
        <v>2.084693732</v>
      </c>
      <c r="CL642" s="305">
        <v>2.209775355920001</v>
      </c>
      <c r="CM642" s="303">
        <v>9.803231287919999</v>
      </c>
      <c r="CN642" s="300">
        <v>49.21300847349397</v>
      </c>
      <c r="CO642" s="306">
        <v>0.96</v>
      </c>
      <c r="CP642" s="307">
        <v>3.2</v>
      </c>
      <c r="CQ642" s="308">
        <v>-31.6</v>
      </c>
      <c r="CR642" s="307">
        <v>-8.699999999999999</v>
      </c>
      <c r="CS642" s="308">
        <v>-18.2</v>
      </c>
    </row>
    <row r="643" ht="11.25" customHeight="1">
      <c r="A643" t="s" s="173">
        <v>1907</v>
      </c>
      <c r="B643" t="s" s="110">
        <v>1908</v>
      </c>
      <c r="C643" t="s" s="173">
        <v>313</v>
      </c>
      <c r="D643" s="174">
        <v>5</v>
      </c>
      <c r="E643" s="85">
        <v>796</v>
      </c>
      <c r="F643" t="s" s="118">
        <v>141</v>
      </c>
      <c r="G643" t="s" s="113">
        <v>141</v>
      </c>
      <c r="H643" s="495">
        <v>149.57</v>
      </c>
      <c r="I643" s="177">
        <v>0.8557865882195629</v>
      </c>
      <c r="J643" s="311">
        <v>0.24</v>
      </c>
      <c r="K643" s="311">
        <v>0.32</v>
      </c>
      <c r="L643" s="177">
        <v>33.33333333333335</v>
      </c>
      <c r="M643" s="179">
        <v>43010</v>
      </c>
      <c r="N643" s="179">
        <v>43011</v>
      </c>
      <c r="O643" s="179">
        <v>43025</v>
      </c>
      <c r="P643" t="s" s="173">
        <v>268</v>
      </c>
      <c r="Q643" t="s" s="173">
        <v>187</v>
      </c>
      <c r="R643" s="180">
        <v>1.28</v>
      </c>
      <c r="S643" s="181">
        <v>10.27287319422151</v>
      </c>
      <c r="T643" s="182">
        <v>13.15600012297591</v>
      </c>
      <c r="U643" s="177">
        <v>12.00401284109149</v>
      </c>
      <c r="V643" s="183">
        <v>10</v>
      </c>
      <c r="W643" s="176">
        <v>12.46</v>
      </c>
      <c r="X643" s="176">
        <v>1.69</v>
      </c>
      <c r="Y643" s="184">
        <v>1.05</v>
      </c>
      <c r="Z643" s="185">
        <v>2.4</v>
      </c>
      <c r="AA643" s="186">
        <v>17.8</v>
      </c>
      <c r="AB643" s="187">
        <v>-12.1</v>
      </c>
      <c r="AC643" s="188">
        <v>-8.859999999999999</v>
      </c>
      <c r="AD643" s="189">
        <v>28.2</v>
      </c>
      <c r="AE643" s="189">
        <v>7.1</v>
      </c>
      <c r="AF643" s="190">
        <v>11</v>
      </c>
      <c r="AG643" s="191">
        <v>3383</v>
      </c>
      <c r="AH643" s="192">
        <v>4.8</v>
      </c>
      <c r="AI643" s="193">
        <v>0</v>
      </c>
      <c r="AJ643" s="194">
        <v>0.2044736070740039</v>
      </c>
      <c r="AK643" s="195">
        <v>0.8887598796726415</v>
      </c>
      <c r="AL643" s="196">
        <v>2.272727272727271</v>
      </c>
      <c r="AM643" s="196">
        <v>8.225114403592926</v>
      </c>
      <c r="AN643" s="196">
        <v>5.76615571948691</v>
      </c>
      <c r="AO643" s="197">
        <v>6.48786680336062</v>
      </c>
      <c r="AP643" s="194">
        <v>0.9</v>
      </c>
      <c r="AQ643" s="198">
        <v>0.88</v>
      </c>
      <c r="AR643" s="194">
        <v>0.82</v>
      </c>
      <c r="AS643" s="194">
        <v>0.71</v>
      </c>
      <c r="AT643" s="199"/>
      <c r="AU643" s="198">
        <v>0.68</v>
      </c>
      <c r="AV643" s="198">
        <v>0.68</v>
      </c>
      <c r="AW643" s="199"/>
      <c r="AX643" s="200">
        <v>0.62</v>
      </c>
      <c r="AY643" s="201">
        <v>0.57</v>
      </c>
      <c r="AZ643" s="203">
        <v>0.5600000000000001</v>
      </c>
      <c r="BA643" s="202">
        <v>0.5</v>
      </c>
      <c r="BB643" s="203">
        <v>0.48</v>
      </c>
      <c r="BC643" s="202">
        <v>0.42</v>
      </c>
      <c r="BD643" s="202">
        <v>0.34</v>
      </c>
      <c r="BE643" s="203">
        <v>0.27667</v>
      </c>
      <c r="BF643" s="202">
        <v>0.27667</v>
      </c>
      <c r="BG643" s="203">
        <v>0.13333</v>
      </c>
      <c r="BH643" s="203">
        <v>0.13333</v>
      </c>
      <c r="BI643" s="204">
        <v>0.13333</v>
      </c>
      <c r="BJ643" s="200">
        <v>9.113330000000001</v>
      </c>
      <c r="BK643" s="205">
        <v>2.272727272727271</v>
      </c>
      <c r="BL643" s="205">
        <v>7.317073170731714</v>
      </c>
      <c r="BM643" s="205">
        <v>15.49295774647888</v>
      </c>
      <c r="BN643" s="205">
        <v>4.411764705882337</v>
      </c>
      <c r="BO643" s="205">
        <v>0</v>
      </c>
      <c r="BP643" s="205">
        <v>9.677419354838722</v>
      </c>
      <c r="BQ643" s="206">
        <v>8.771929824561408</v>
      </c>
      <c r="BR643" s="207">
        <v>1.785714285714257</v>
      </c>
      <c r="BS643" s="207">
        <v>12</v>
      </c>
      <c r="BT643" s="207">
        <v>4.166666666666674</v>
      </c>
      <c r="BU643" s="207">
        <v>14.28571428571428</v>
      </c>
      <c r="BV643" s="207">
        <v>23.52941176470587</v>
      </c>
      <c r="BW643" s="207">
        <v>22.89008566161854</v>
      </c>
      <c r="BX643" s="207">
        <v>0</v>
      </c>
      <c r="BY643" s="207">
        <v>107.5076876921923</v>
      </c>
      <c r="BZ643" s="207">
        <v>0</v>
      </c>
      <c r="CA643" s="208">
        <v>0</v>
      </c>
      <c r="CB643" s="205">
        <v>13.77112661363719</v>
      </c>
      <c r="CC643" s="205">
        <v>24.5775798682318</v>
      </c>
      <c r="CD643" t="s" s="110">
        <v>302</v>
      </c>
      <c r="CE643" s="209">
        <v>-5.382070533385019</v>
      </c>
      <c r="CF643" s="209">
        <v>6.621942307706473</v>
      </c>
      <c r="CG643" s="205">
        <v>59.19824349605256</v>
      </c>
      <c r="CH643" s="315">
        <v>0.909</v>
      </c>
      <c r="CI643" s="211">
        <v>0.9180900000000001</v>
      </c>
      <c r="CJ643" s="212">
        <v>0.9832743900000001</v>
      </c>
      <c r="CK643" s="212">
        <v>1.053086871690</v>
      </c>
      <c r="CL643" s="210">
        <v>1.12785603957999</v>
      </c>
      <c r="CM643" s="211">
        <v>4.991307301269989</v>
      </c>
      <c r="CN643" s="208">
        <v>3.337104567272842</v>
      </c>
      <c r="CO643" s="213">
        <v>0.57</v>
      </c>
      <c r="CP643" s="214">
        <v>103.2</v>
      </c>
      <c r="CQ643" s="215">
        <v>-10.3</v>
      </c>
      <c r="CR643" s="214">
        <v>-1</v>
      </c>
      <c r="CS643" s="215">
        <v>24.2</v>
      </c>
    </row>
    <row r="644" ht="11.25" customHeight="1">
      <c r="A644" t="s" s="227">
        <v>1909</v>
      </c>
      <c r="B644" t="s" s="116">
        <v>1910</v>
      </c>
      <c r="C644" t="s" s="227">
        <v>128</v>
      </c>
      <c r="D644" s="218">
        <v>7</v>
      </c>
      <c r="E644" s="85">
        <v>438</v>
      </c>
      <c r="F644" t="s" s="220">
        <v>129</v>
      </c>
      <c r="G644" t="s" s="221">
        <v>129</v>
      </c>
      <c r="H644" s="493">
        <v>40.41</v>
      </c>
      <c r="I644" s="223">
        <v>2.573620390992329</v>
      </c>
      <c r="J644" s="224">
        <v>0.24</v>
      </c>
      <c r="K644" s="224">
        <v>0.26</v>
      </c>
      <c r="L644" s="223">
        <v>8.333333333333348</v>
      </c>
      <c r="M644" s="327">
        <v>42681</v>
      </c>
      <c r="N644" s="327">
        <v>42683</v>
      </c>
      <c r="O644" s="327">
        <v>42690</v>
      </c>
      <c r="P644" t="s" s="227">
        <v>1158</v>
      </c>
      <c r="Q644" t="s" s="353">
        <v>1227</v>
      </c>
      <c r="R644" s="225">
        <v>1.04</v>
      </c>
      <c r="S644" s="228">
        <v>43.15352697095435</v>
      </c>
      <c r="T644" s="229">
        <v>14.52517888006275</v>
      </c>
      <c r="U644" s="223">
        <v>16.76763485477178</v>
      </c>
      <c r="V644" s="230">
        <v>12</v>
      </c>
      <c r="W644" s="222">
        <v>2.41</v>
      </c>
      <c r="X644" s="222">
        <v>2.1</v>
      </c>
      <c r="Y644" s="231">
        <v>5.11</v>
      </c>
      <c r="Z644" s="232">
        <v>1.76</v>
      </c>
      <c r="AA644" s="233">
        <v>9.699999999999999</v>
      </c>
      <c r="AB644" s="234">
        <v>8.800000000000001</v>
      </c>
      <c r="AC644" s="235">
        <v>13.75</v>
      </c>
      <c r="AD644" s="236">
        <v>7.2</v>
      </c>
      <c r="AE644" s="236">
        <v>8</v>
      </c>
      <c r="AF644" s="237">
        <v>7</v>
      </c>
      <c r="AG644" s="238">
        <v>962</v>
      </c>
      <c r="AH644" s="239">
        <v>2.5</v>
      </c>
      <c r="AI644" s="240">
        <v>0</v>
      </c>
      <c r="AJ644" s="241">
        <v>3.27504904015222</v>
      </c>
      <c r="AK644" s="618">
        <v>21.79089244453138</v>
      </c>
      <c r="AL644" s="243">
        <v>8.888888888888879</v>
      </c>
      <c r="AM644" s="243">
        <v>15.26090730146117</v>
      </c>
      <c r="AN644" s="243">
        <v>23.58035308909599</v>
      </c>
      <c r="AO644" s="244">
        <v>1.082119658436187</v>
      </c>
      <c r="AP644" s="241">
        <v>0.98</v>
      </c>
      <c r="AQ644" s="241">
        <v>0.9</v>
      </c>
      <c r="AR644" s="241">
        <v>0.76</v>
      </c>
      <c r="AS644" s="241">
        <v>0.64</v>
      </c>
      <c r="AT644" s="245"/>
      <c r="AU644" s="241">
        <v>0.48</v>
      </c>
      <c r="AV644" s="241">
        <v>0.34</v>
      </c>
      <c r="AW644" s="245"/>
      <c r="AX644" s="583">
        <v>0.04</v>
      </c>
      <c r="AY644" s="394">
        <v>0.37</v>
      </c>
      <c r="AZ644" s="248">
        <v>0.96</v>
      </c>
      <c r="BA644" s="248">
        <v>0.92</v>
      </c>
      <c r="BB644" s="248">
        <v>0.88</v>
      </c>
      <c r="BC644" s="248">
        <v>0.84</v>
      </c>
      <c r="BD644" s="248">
        <v>0.78</v>
      </c>
      <c r="BE644" s="248">
        <v>0.74</v>
      </c>
      <c r="BF644" s="248">
        <v>0.6899999999999999</v>
      </c>
      <c r="BG644" s="248">
        <v>0.60667</v>
      </c>
      <c r="BH644" s="248">
        <v>0.54</v>
      </c>
      <c r="BI644" s="249">
        <v>0.5</v>
      </c>
      <c r="BJ644" s="246">
        <v>11.96667</v>
      </c>
      <c r="BK644" s="250">
        <v>8.888888888888879</v>
      </c>
      <c r="BL644" s="250">
        <v>18.42105263157894</v>
      </c>
      <c r="BM644" s="250">
        <v>18.75</v>
      </c>
      <c r="BN644" s="250">
        <v>33.33333333333335</v>
      </c>
      <c r="BO644" s="250">
        <v>41.17647058823528</v>
      </c>
      <c r="BP644" s="250">
        <v>750</v>
      </c>
      <c r="BQ644" s="251">
        <v>0</v>
      </c>
      <c r="BR644" s="252">
        <v>0</v>
      </c>
      <c r="BS644" s="252">
        <v>4.347826086956519</v>
      </c>
      <c r="BT644" s="252">
        <v>4.545454545454541</v>
      </c>
      <c r="BU644" s="252">
        <v>4.761904761904767</v>
      </c>
      <c r="BV644" s="252">
        <v>7.692307692307687</v>
      </c>
      <c r="BW644" s="252">
        <v>5.405405405405417</v>
      </c>
      <c r="BX644" s="252">
        <v>7.246376811594213</v>
      </c>
      <c r="BY644" s="252">
        <v>13.73563881517132</v>
      </c>
      <c r="BZ644" s="252">
        <v>12.34629629629629</v>
      </c>
      <c r="CA644" s="253">
        <v>8.000000000000007</v>
      </c>
      <c r="CB644" s="250">
        <v>55.21476210924278</v>
      </c>
      <c r="CC644" s="250">
        <v>174.0279512555342</v>
      </c>
      <c r="CD644" t="s" s="116">
        <v>132</v>
      </c>
      <c r="CE644" s="254">
        <v>9.386338625316533</v>
      </c>
      <c r="CF644" s="254">
        <v>26.15397348008831</v>
      </c>
      <c r="CG644" s="250">
        <v>64.7200547577566</v>
      </c>
      <c r="CH644" s="255">
        <v>1.06624</v>
      </c>
      <c r="CI644" s="256">
        <v>1.172864</v>
      </c>
      <c r="CJ644" s="257">
        <v>1.26669312</v>
      </c>
      <c r="CK644" s="257">
        <v>1.3680285696</v>
      </c>
      <c r="CL644" s="258">
        <v>1.477470855168</v>
      </c>
      <c r="CM644" s="256">
        <v>6.351296544768001</v>
      </c>
      <c r="CN644" s="253">
        <v>15.71714067005197</v>
      </c>
      <c r="CO644" s="259">
        <v>1.02</v>
      </c>
      <c r="CP644" s="260">
        <v>30.7</v>
      </c>
      <c r="CQ644" s="261">
        <v>-11.5</v>
      </c>
      <c r="CR644" s="260">
        <v>0.6</v>
      </c>
      <c r="CS644" s="261">
        <v>-0.6</v>
      </c>
    </row>
    <row r="645" ht="11.25" customHeight="1">
      <c r="A645" t="s" s="227">
        <v>1911</v>
      </c>
      <c r="B645" t="s" s="116">
        <v>1912</v>
      </c>
      <c r="C645" t="s" s="227">
        <v>128</v>
      </c>
      <c r="D645" s="218">
        <v>5</v>
      </c>
      <c r="E645" s="85">
        <v>806</v>
      </c>
      <c r="F645" t="s" s="220">
        <v>129</v>
      </c>
      <c r="G645" t="s" s="221">
        <v>129</v>
      </c>
      <c r="H645" s="493">
        <v>17.6</v>
      </c>
      <c r="I645" s="223">
        <v>1.704545454545454</v>
      </c>
      <c r="J645" s="224">
        <v>0.07000000000000001</v>
      </c>
      <c r="K645" s="224">
        <v>0.075</v>
      </c>
      <c r="L645" s="223">
        <v>7.14285714285714</v>
      </c>
      <c r="M645" s="226">
        <v>43048</v>
      </c>
      <c r="N645" s="226">
        <v>43049</v>
      </c>
      <c r="O645" s="226">
        <v>43063</v>
      </c>
      <c r="P645" t="s" s="227">
        <v>788</v>
      </c>
      <c r="Q645" t="s" s="227">
        <v>131</v>
      </c>
      <c r="R645" s="225">
        <v>0.3</v>
      </c>
      <c r="S645" s="228">
        <v>22.72727272727273</v>
      </c>
      <c r="T645" s="229">
        <v>-18.16909937990236</v>
      </c>
      <c r="U645" s="223">
        <v>13.33333333333333</v>
      </c>
      <c r="V645" s="230">
        <v>12</v>
      </c>
      <c r="W645" s="222">
        <v>1.32</v>
      </c>
      <c r="X645" t="s" s="399">
        <v>143</v>
      </c>
      <c r="Y645" s="231">
        <v>2.72</v>
      </c>
      <c r="Z645" s="232">
        <v>1.13</v>
      </c>
      <c r="AA645" s="233">
        <v>11.1</v>
      </c>
      <c r="AB645" s="234">
        <v>18.1</v>
      </c>
      <c r="AC645" t="s" s="422">
        <v>143</v>
      </c>
      <c r="AD645" s="236">
        <v>29</v>
      </c>
      <c r="AE645" t="s" s="416">
        <v>143</v>
      </c>
      <c r="AF645" s="237">
        <v>1</v>
      </c>
      <c r="AG645" s="238">
        <v>85</v>
      </c>
      <c r="AH645" s="239">
        <v>12.5</v>
      </c>
      <c r="AI645" s="240">
        <v>0.14</v>
      </c>
      <c r="AJ645" t="s" s="265">
        <v>143</v>
      </c>
      <c r="AK645" t="s" s="265">
        <v>143</v>
      </c>
      <c r="AL645" s="243">
        <v>20</v>
      </c>
      <c r="AM645" s="243">
        <v>25.99210498948732</v>
      </c>
      <c r="AN645" t="s" s="265">
        <v>143</v>
      </c>
      <c r="AO645" s="244">
        <v>1.344269057966563</v>
      </c>
      <c r="AP645" s="241">
        <v>0.24</v>
      </c>
      <c r="AQ645" s="241">
        <v>0.2</v>
      </c>
      <c r="AR645" s="241">
        <v>0.16</v>
      </c>
      <c r="AS645" s="241">
        <v>0.12</v>
      </c>
      <c r="AT645" s="245"/>
      <c r="AU645" s="321">
        <v>0</v>
      </c>
      <c r="AV645" s="321">
        <v>0</v>
      </c>
      <c r="AW645" s="245"/>
      <c r="AX645" s="583">
        <v>0</v>
      </c>
      <c r="AY645" s="394">
        <v>0.36</v>
      </c>
      <c r="AZ645" s="248">
        <v>0.34</v>
      </c>
      <c r="BA645" s="248">
        <v>0.26</v>
      </c>
      <c r="BB645" s="248">
        <v>0.21</v>
      </c>
      <c r="BC645" s="248">
        <v>0.2</v>
      </c>
      <c r="BD645" s="317">
        <v>0</v>
      </c>
      <c r="BE645" s="317">
        <v>0</v>
      </c>
      <c r="BF645" s="317">
        <v>0.26</v>
      </c>
      <c r="BG645" s="248">
        <v>0.49</v>
      </c>
      <c r="BH645" s="248">
        <v>0.44</v>
      </c>
      <c r="BI645" s="249">
        <v>0.4</v>
      </c>
      <c r="BJ645" s="246">
        <v>3.68</v>
      </c>
      <c r="BK645" s="250">
        <v>20</v>
      </c>
      <c r="BL645" s="250">
        <v>25</v>
      </c>
      <c r="BM645" s="250">
        <v>33.33333333333335</v>
      </c>
      <c r="BN645" s="250">
        <v>0</v>
      </c>
      <c r="BO645" s="250">
        <v>0</v>
      </c>
      <c r="BP645" s="250">
        <v>0</v>
      </c>
      <c r="BQ645" s="251">
        <v>0</v>
      </c>
      <c r="BR645" s="252">
        <v>5.88235294117645</v>
      </c>
      <c r="BS645" s="252">
        <v>30.76923076923077</v>
      </c>
      <c r="BT645" s="252">
        <v>23.80952380952381</v>
      </c>
      <c r="BU645" s="252">
        <v>4.999999999999982</v>
      </c>
      <c r="BV645" s="252">
        <v>0</v>
      </c>
      <c r="BW645" s="252">
        <v>0</v>
      </c>
      <c r="BX645" s="252">
        <v>0</v>
      </c>
      <c r="BY645" s="252">
        <v>0</v>
      </c>
      <c r="BZ645" s="252">
        <v>11.36363636363635</v>
      </c>
      <c r="CA645" s="253">
        <v>9.999999999999986</v>
      </c>
      <c r="CB645" s="250">
        <v>9.715181012758862</v>
      </c>
      <c r="CC645" s="250">
        <v>11.71711616027069</v>
      </c>
      <c r="CD645" t="s" s="116">
        <v>132</v>
      </c>
      <c r="CE645" t="s" s="402">
        <v>143</v>
      </c>
      <c r="CF645" t="s" s="402">
        <v>143</v>
      </c>
      <c r="CG645" s="250">
        <v>49.18509300073067</v>
      </c>
      <c r="CH645" s="255">
        <v>0.264</v>
      </c>
      <c r="CI645" s="256">
        <v>0.27192</v>
      </c>
      <c r="CJ645" s="257">
        <v>0.2800776</v>
      </c>
      <c r="CK645" s="257">
        <v>0.288479928</v>
      </c>
      <c r="CL645" s="258">
        <v>0.297134325840</v>
      </c>
      <c r="CM645" s="256">
        <v>1.401611853840</v>
      </c>
      <c r="CN645" s="253">
        <v>7.963703714999999</v>
      </c>
      <c r="CO645" s="259">
        <v>0.7</v>
      </c>
      <c r="CP645" s="260">
        <v>40.8</v>
      </c>
      <c r="CQ645" s="261">
        <v>-15.2</v>
      </c>
      <c r="CR645" s="260">
        <v>4.7</v>
      </c>
      <c r="CS645" s="261">
        <v>2.8</v>
      </c>
    </row>
    <row r="646" ht="11.25" customHeight="1">
      <c r="A646" t="s" s="116">
        <v>945</v>
      </c>
      <c r="B646" t="s" s="116">
        <v>946</v>
      </c>
      <c r="C646" t="s" s="116">
        <v>357</v>
      </c>
      <c r="D646" s="218">
        <v>17</v>
      </c>
      <c r="E646" s="219">
        <v>179</v>
      </c>
      <c r="F646" t="s" s="220">
        <v>55</v>
      </c>
      <c r="G646" t="s" s="221">
        <v>55</v>
      </c>
      <c r="H646" s="493">
        <v>43.14</v>
      </c>
      <c r="I646" s="223">
        <v>5.679184051923968</v>
      </c>
      <c r="J646" s="318">
        <v>0.575</v>
      </c>
      <c r="K646" s="318">
        <v>0.6125</v>
      </c>
      <c r="L646" s="223">
        <v>6.521739130434789</v>
      </c>
      <c r="M646" s="226">
        <v>42802</v>
      </c>
      <c r="N646" s="226">
        <v>42804</v>
      </c>
      <c r="O646" s="226">
        <v>42826</v>
      </c>
      <c r="P646" t="s" s="227">
        <v>177</v>
      </c>
      <c r="Q646" s="85"/>
      <c r="R646" s="225">
        <v>2.45</v>
      </c>
      <c r="S646" s="228">
        <v>77.53164556962025</v>
      </c>
      <c r="T646" s="229">
        <v>-19.80298520870868</v>
      </c>
      <c r="U646" s="223">
        <v>13.65189873417721</v>
      </c>
      <c r="V646" s="230">
        <v>12</v>
      </c>
      <c r="W646" s="222">
        <v>3.16</v>
      </c>
      <c r="X646" s="222">
        <v>2.49</v>
      </c>
      <c r="Y646" s="231">
        <v>1.47</v>
      </c>
      <c r="Z646" s="232">
        <v>1.06</v>
      </c>
      <c r="AA646" s="233">
        <v>10.2</v>
      </c>
      <c r="AB646" s="234">
        <v>-20.2</v>
      </c>
      <c r="AC646" s="235">
        <v>-12.83</v>
      </c>
      <c r="AD646" s="236">
        <v>7</v>
      </c>
      <c r="AE646" s="236">
        <v>5.5</v>
      </c>
      <c r="AF646" s="237">
        <v>11</v>
      </c>
      <c r="AG646" s="238">
        <v>6342</v>
      </c>
      <c r="AH646" s="239">
        <v>8.300000000000001</v>
      </c>
      <c r="AI646" s="240">
        <v>1.33</v>
      </c>
      <c r="AJ646" s="241">
        <v>0.4712039041654975</v>
      </c>
      <c r="AK646" s="242">
        <v>1.017570577552768</v>
      </c>
      <c r="AL646" s="243">
        <v>5.092592592592582</v>
      </c>
      <c r="AM646" s="243">
        <v>4.008964176518948</v>
      </c>
      <c r="AN646" s="243">
        <v>3.298427329158482</v>
      </c>
      <c r="AO646" s="244">
        <v>3.241472780287258</v>
      </c>
      <c r="AP646" s="241">
        <v>2.27</v>
      </c>
      <c r="AQ646" s="241">
        <v>2.16</v>
      </c>
      <c r="AR646" s="241">
        <v>2.085</v>
      </c>
      <c r="AS646" s="241">
        <v>2.0175</v>
      </c>
      <c r="AT646" s="245"/>
      <c r="AU646" s="241">
        <v>1.97</v>
      </c>
      <c r="AV646" s="241">
        <v>1.93</v>
      </c>
      <c r="AW646" s="245"/>
      <c r="AX646" s="246">
        <v>1.895</v>
      </c>
      <c r="AY646" s="247">
        <v>1.87</v>
      </c>
      <c r="AZ646" s="248">
        <v>1.82</v>
      </c>
      <c r="BA646" s="248">
        <v>1.74</v>
      </c>
      <c r="BB646" s="248">
        <v>1.65</v>
      </c>
      <c r="BC646" s="248">
        <v>1.535</v>
      </c>
      <c r="BD646" s="248">
        <v>1.44</v>
      </c>
      <c r="BE646" s="248">
        <v>1.36</v>
      </c>
      <c r="BF646" s="248">
        <v>1.275</v>
      </c>
      <c r="BG646" s="248">
        <v>1.1875</v>
      </c>
      <c r="BH646" s="248">
        <v>1.1375</v>
      </c>
      <c r="BI646" s="249">
        <v>1.32</v>
      </c>
      <c r="BJ646" s="246">
        <v>30.6625</v>
      </c>
      <c r="BK646" s="250">
        <v>5.092592592592582</v>
      </c>
      <c r="BL646" s="250">
        <v>3.597122302158273</v>
      </c>
      <c r="BM646" s="250">
        <v>3.345724907063197</v>
      </c>
      <c r="BN646" s="250">
        <v>2.411167512690371</v>
      </c>
      <c r="BO646" s="250">
        <v>2.072538860103634</v>
      </c>
      <c r="BP646" s="250">
        <v>1.846965699208436</v>
      </c>
      <c r="BQ646" s="251">
        <v>1.33689839572193</v>
      </c>
      <c r="BR646" s="252">
        <v>2.74725274725276</v>
      </c>
      <c r="BS646" s="252">
        <v>4.597701149425282</v>
      </c>
      <c r="BT646" s="252">
        <v>5.454545454545467</v>
      </c>
      <c r="BU646" s="252">
        <v>7.491856677524433</v>
      </c>
      <c r="BV646" s="252">
        <v>6.59722222222221</v>
      </c>
      <c r="BW646" s="252">
        <v>5.88235294117645</v>
      </c>
      <c r="BX646" s="252">
        <v>6.666666666666687</v>
      </c>
      <c r="BY646" s="252">
        <v>7.36842105263158</v>
      </c>
      <c r="BZ646" s="252">
        <v>4.395604395604402</v>
      </c>
      <c r="CA646" s="253">
        <v>0</v>
      </c>
      <c r="CB646" s="250">
        <v>4.170860798622805</v>
      </c>
      <c r="CC646" s="250">
        <v>2.174627715989998</v>
      </c>
      <c r="CD646" t="s" s="116">
        <v>161</v>
      </c>
      <c r="CE646" s="254">
        <v>-4.674287353094764</v>
      </c>
      <c r="CF646" s="254">
        <v>8.97761138108245</v>
      </c>
      <c r="CG646" s="250">
        <v>52.78867397342768</v>
      </c>
      <c r="CH646" s="255">
        <v>2.2927</v>
      </c>
      <c r="CI646" s="256">
        <v>2.315627</v>
      </c>
      <c r="CJ646" s="257">
        <v>2.442986485</v>
      </c>
      <c r="CK646" s="257">
        <v>2.577350741675</v>
      </c>
      <c r="CL646" s="258">
        <v>2.719105032467125</v>
      </c>
      <c r="CM646" s="256">
        <v>12.34776925914212</v>
      </c>
      <c r="CN646" s="253">
        <v>28.62255275647224</v>
      </c>
      <c r="CO646" s="259">
        <v>0.27</v>
      </c>
      <c r="CP646" s="260">
        <v>-4.9</v>
      </c>
      <c r="CQ646" s="261">
        <v>-42.5</v>
      </c>
      <c r="CR646" s="260">
        <v>-20.3</v>
      </c>
      <c r="CS646" s="261">
        <v>-32.3</v>
      </c>
    </row>
    <row r="647" ht="11.25" customHeight="1">
      <c r="A647" t="s" s="146">
        <v>1913</v>
      </c>
      <c r="B647" t="s" s="146">
        <v>1914</v>
      </c>
      <c r="C647" t="s" s="273">
        <v>1332</v>
      </c>
      <c r="D647" s="267">
        <v>5</v>
      </c>
      <c r="E647" s="85">
        <v>714</v>
      </c>
      <c r="F647" t="s" s="151">
        <v>129</v>
      </c>
      <c r="G647" t="s" s="152">
        <v>129</v>
      </c>
      <c r="H647" s="496">
        <v>42.23</v>
      </c>
      <c r="I647" s="269">
        <v>3.978214539426947</v>
      </c>
      <c r="J647" s="270">
        <v>0.4</v>
      </c>
      <c r="K647" s="270">
        <v>0.42</v>
      </c>
      <c r="L647" s="269">
        <v>4.999999999999982</v>
      </c>
      <c r="M647" s="380">
        <v>42696</v>
      </c>
      <c r="N647" s="380">
        <v>42699</v>
      </c>
      <c r="O647" s="380">
        <v>42727</v>
      </c>
      <c r="P647" t="s" s="273">
        <v>723</v>
      </c>
      <c r="Q647" s="508"/>
      <c r="R647" s="271">
        <v>1.68</v>
      </c>
      <c r="S647" s="275">
        <v>71.7948717948718</v>
      </c>
      <c r="T647" s="276">
        <v>37.58381715390833</v>
      </c>
      <c r="U647" s="269">
        <v>18.04700854700855</v>
      </c>
      <c r="V647" s="277">
        <v>12</v>
      </c>
      <c r="W647" s="268">
        <v>2.34</v>
      </c>
      <c r="X647" s="268">
        <v>3.6</v>
      </c>
      <c r="Y647" s="278">
        <v>1.43</v>
      </c>
      <c r="Z647" s="279">
        <v>2.36</v>
      </c>
      <c r="AA647" s="280">
        <v>13.7</v>
      </c>
      <c r="AB647" s="281">
        <v>-8.800000000000001</v>
      </c>
      <c r="AC647" s="282">
        <v>7.14</v>
      </c>
      <c r="AD647" s="283">
        <v>0.9</v>
      </c>
      <c r="AE647" s="283">
        <v>5</v>
      </c>
      <c r="AF647" s="284">
        <v>2</v>
      </c>
      <c r="AG647" s="285">
        <v>1285</v>
      </c>
      <c r="AH647" s="286">
        <v>0.3</v>
      </c>
      <c r="AI647" s="287">
        <v>1.32</v>
      </c>
      <c r="AJ647" s="288">
        <v>44.57011470593364</v>
      </c>
      <c r="AK647" s="289">
        <v>2.183693808530485</v>
      </c>
      <c r="AL647" s="290">
        <v>5.194805194805197</v>
      </c>
      <c r="AM647" s="290">
        <v>8.738037300289214</v>
      </c>
      <c r="AN647" s="290">
        <v>40.11310323534028</v>
      </c>
      <c r="AO647" s="291">
        <v>18.36938085304842</v>
      </c>
      <c r="AP647" s="288">
        <v>1.62</v>
      </c>
      <c r="AQ647" s="288">
        <v>1.54</v>
      </c>
      <c r="AR647" s="288">
        <v>1.46</v>
      </c>
      <c r="AS647" s="288">
        <v>1.26</v>
      </c>
      <c r="AT647" s="292"/>
      <c r="AU647" s="288">
        <v>0.45</v>
      </c>
      <c r="AV647" s="510">
        <v>0.3</v>
      </c>
      <c r="AW647" s="292"/>
      <c r="AX647" s="524">
        <v>0.3</v>
      </c>
      <c r="AY647" s="403">
        <v>0.3</v>
      </c>
      <c r="AZ647" s="426">
        <v>0.3</v>
      </c>
      <c r="BA647" s="426">
        <v>0.3</v>
      </c>
      <c r="BB647" s="426">
        <v>0.3</v>
      </c>
      <c r="BC647" s="426">
        <v>0.3</v>
      </c>
      <c r="BD647" s="426">
        <v>0.3</v>
      </c>
      <c r="BE647" s="426">
        <v>0.3</v>
      </c>
      <c r="BF647" s="426">
        <v>0.3</v>
      </c>
      <c r="BG647" s="426">
        <v>0.3</v>
      </c>
      <c r="BH647" s="426">
        <v>0.3</v>
      </c>
      <c r="BI647" s="494">
        <v>0.3</v>
      </c>
      <c r="BJ647" s="293">
        <v>10.23</v>
      </c>
      <c r="BK647" s="297">
        <v>5.194805194805197</v>
      </c>
      <c r="BL647" s="297">
        <v>5.47945205479452</v>
      </c>
      <c r="BM647" s="297">
        <v>15.87301587301586</v>
      </c>
      <c r="BN647" s="297">
        <v>180</v>
      </c>
      <c r="BO647" s="297">
        <v>50</v>
      </c>
      <c r="BP647" s="297">
        <v>0</v>
      </c>
      <c r="BQ647" s="298">
        <v>0</v>
      </c>
      <c r="BR647" s="299">
        <v>0</v>
      </c>
      <c r="BS647" s="299">
        <v>0</v>
      </c>
      <c r="BT647" s="299">
        <v>0</v>
      </c>
      <c r="BU647" s="299">
        <v>0</v>
      </c>
      <c r="BV647" s="299">
        <v>0</v>
      </c>
      <c r="BW647" s="299">
        <v>0</v>
      </c>
      <c r="BX647" s="299">
        <v>0</v>
      </c>
      <c r="BY647" s="299">
        <v>0</v>
      </c>
      <c r="BZ647" s="299">
        <v>0</v>
      </c>
      <c r="CA647" s="300">
        <v>0</v>
      </c>
      <c r="CB647" s="297">
        <v>15.09101606603621</v>
      </c>
      <c r="CC647" s="297">
        <v>42.93456307421015</v>
      </c>
      <c r="CD647" t="s" s="146">
        <v>152</v>
      </c>
      <c r="CE647" s="301">
        <v>26.04430922775868</v>
      </c>
      <c r="CF647" s="301">
        <v>44.09131777476723</v>
      </c>
      <c r="CG647" s="297">
        <v>53.72223321335916</v>
      </c>
      <c r="CH647" s="302">
        <v>1.6362</v>
      </c>
      <c r="CI647" s="303">
        <v>1.75302468</v>
      </c>
      <c r="CJ647" s="304">
        <v>1.840675914</v>
      </c>
      <c r="CK647" s="304">
        <v>1.9327097097</v>
      </c>
      <c r="CL647" s="305">
        <v>2.029345195185</v>
      </c>
      <c r="CM647" s="303">
        <v>9.191955498885001</v>
      </c>
      <c r="CN647" s="300">
        <v>21.76641131632726</v>
      </c>
      <c r="CO647" s="306">
        <v>1.29</v>
      </c>
      <c r="CP647" s="307">
        <v>19.6</v>
      </c>
      <c r="CQ647" s="308">
        <v>-10.2</v>
      </c>
      <c r="CR647" s="307">
        <v>5.5</v>
      </c>
      <c r="CS647" s="308">
        <v>4.8</v>
      </c>
    </row>
    <row r="648" ht="11.25" customHeight="1">
      <c r="A648" t="s" s="173">
        <v>1915</v>
      </c>
      <c r="B648" t="s" s="110">
        <v>1916</v>
      </c>
      <c r="C648" t="s" s="173">
        <v>150</v>
      </c>
      <c r="D648" s="174">
        <v>8</v>
      </c>
      <c r="E648" s="85">
        <v>403</v>
      </c>
      <c r="F648" t="s" s="118">
        <v>129</v>
      </c>
      <c r="G648" t="s" s="113">
        <v>129</v>
      </c>
      <c r="H648" s="495">
        <v>99.62</v>
      </c>
      <c r="I648" s="177">
        <v>2.128086729572375</v>
      </c>
      <c r="J648" s="311">
        <v>0.5</v>
      </c>
      <c r="K648" s="311">
        <v>0.53</v>
      </c>
      <c r="L648" s="177">
        <v>6.000000000000005</v>
      </c>
      <c r="M648" s="179">
        <v>42970</v>
      </c>
      <c r="N648" s="179">
        <v>42972</v>
      </c>
      <c r="O648" s="179">
        <v>42986</v>
      </c>
      <c r="P648" t="s" s="173">
        <v>305</v>
      </c>
      <c r="Q648" s="397"/>
      <c r="R648" s="180">
        <v>2.12</v>
      </c>
      <c r="S648" s="181">
        <v>55.06493506493506</v>
      </c>
      <c r="T648" s="182">
        <v>204.6410420514026</v>
      </c>
      <c r="U648" s="177">
        <v>25.87532467532468</v>
      </c>
      <c r="V648" s="183">
        <v>9</v>
      </c>
      <c r="W648" s="176">
        <v>3.85</v>
      </c>
      <c r="X648" s="176">
        <v>2.47</v>
      </c>
      <c r="Y648" s="184">
        <v>2</v>
      </c>
      <c r="Z648" s="185">
        <v>8.07</v>
      </c>
      <c r="AA648" s="186">
        <v>33.3</v>
      </c>
      <c r="AB648" s="187">
        <v>83.3</v>
      </c>
      <c r="AC648" s="188">
        <v>11.35</v>
      </c>
      <c r="AD648" s="189">
        <v>14.1</v>
      </c>
      <c r="AE648" s="189">
        <v>10.45</v>
      </c>
      <c r="AF648" s="190">
        <v>12</v>
      </c>
      <c r="AG648" s="191">
        <v>5857</v>
      </c>
      <c r="AH648" s="621">
        <v>27.4</v>
      </c>
      <c r="AI648" s="193">
        <v>2.34</v>
      </c>
      <c r="AJ648" s="194">
        <v>0.8522305690044606</v>
      </c>
      <c r="AK648" s="195">
        <v>0.8275517204719677</v>
      </c>
      <c r="AL648" s="196">
        <v>5.434782608695654</v>
      </c>
      <c r="AM648" s="196">
        <v>8.353753924204565</v>
      </c>
      <c r="AN648" s="196">
        <v>12.01645102296289</v>
      </c>
      <c r="AO648" s="197">
        <v>14.52048340387679</v>
      </c>
      <c r="AP648" s="194">
        <v>1.94</v>
      </c>
      <c r="AQ648" s="194">
        <v>1.84</v>
      </c>
      <c r="AR648" s="194">
        <v>1.775</v>
      </c>
      <c r="AS648" s="194">
        <v>1.525</v>
      </c>
      <c r="AT648" s="199"/>
      <c r="AU648" s="194">
        <v>1.25</v>
      </c>
      <c r="AV648" s="194">
        <v>1.1</v>
      </c>
      <c r="AW648" s="199"/>
      <c r="AX648" s="200">
        <v>0.75</v>
      </c>
      <c r="AY648" s="370">
        <v>0.5</v>
      </c>
      <c r="AZ648" s="203">
        <v>0.5</v>
      </c>
      <c r="BA648" s="203">
        <v>0.5</v>
      </c>
      <c r="BB648" s="202">
        <v>0.5</v>
      </c>
      <c r="BC648" s="202">
        <v>0.25</v>
      </c>
      <c r="BD648" s="203">
        <v>0</v>
      </c>
      <c r="BE648" s="203">
        <v>0</v>
      </c>
      <c r="BF648" s="203">
        <v>0</v>
      </c>
      <c r="BG648" s="203">
        <v>0</v>
      </c>
      <c r="BH648" s="203">
        <v>0</v>
      </c>
      <c r="BI648" s="204">
        <v>0</v>
      </c>
      <c r="BJ648" s="200">
        <v>12.43</v>
      </c>
      <c r="BK648" s="205">
        <v>5.434782608695654</v>
      </c>
      <c r="BL648" s="205">
        <v>3.661971830985933</v>
      </c>
      <c r="BM648" s="205">
        <v>16.39344262295081</v>
      </c>
      <c r="BN648" s="205">
        <v>22</v>
      </c>
      <c r="BO648" s="205">
        <v>13.63636363636362</v>
      </c>
      <c r="BP648" s="205">
        <v>46.66666666666668</v>
      </c>
      <c r="BQ648" s="206">
        <v>50</v>
      </c>
      <c r="BR648" s="207">
        <v>0</v>
      </c>
      <c r="BS648" s="207">
        <v>0</v>
      </c>
      <c r="BT648" s="207">
        <v>0</v>
      </c>
      <c r="BU648" s="207">
        <v>100</v>
      </c>
      <c r="BV648" s="207">
        <v>0</v>
      </c>
      <c r="BW648" s="207">
        <v>0</v>
      </c>
      <c r="BX648" s="207">
        <v>0</v>
      </c>
      <c r="BY648" s="207">
        <v>0</v>
      </c>
      <c r="BZ648" s="207">
        <v>0</v>
      </c>
      <c r="CA648" s="208">
        <v>0</v>
      </c>
      <c r="CB648" s="205">
        <v>15.16430749209781</v>
      </c>
      <c r="CC648" s="205">
        <v>26.29041905845329</v>
      </c>
      <c r="CD648" t="s" s="110">
        <v>152</v>
      </c>
      <c r="CE648" s="209">
        <v>-11.73078692278941</v>
      </c>
      <c r="CF648" s="209">
        <v>14.14453775253527</v>
      </c>
      <c r="CG648" s="205">
        <v>66.30024229242414</v>
      </c>
      <c r="CH648" s="315">
        <v>2.134</v>
      </c>
      <c r="CI648" s="211">
        <v>2.3474</v>
      </c>
      <c r="CJ648" s="212">
        <v>2.58214</v>
      </c>
      <c r="CK648" s="212">
        <v>2.840354</v>
      </c>
      <c r="CL648" s="210">
        <v>3.124389400000001</v>
      </c>
      <c r="CM648" s="211">
        <v>13.0282834</v>
      </c>
      <c r="CN648" s="208">
        <v>13.0779797229472</v>
      </c>
      <c r="CO648" s="213">
        <v>0.37</v>
      </c>
      <c r="CP648" s="214">
        <v>22.3</v>
      </c>
      <c r="CQ648" s="215">
        <v>-1.4</v>
      </c>
      <c r="CR648" s="214">
        <v>2.9</v>
      </c>
      <c r="CS648" s="215">
        <v>7</v>
      </c>
    </row>
    <row r="649" ht="11.25" customHeight="1">
      <c r="A649" t="s" s="227">
        <v>1917</v>
      </c>
      <c r="B649" t="s" s="116">
        <v>1918</v>
      </c>
      <c r="C649" t="s" s="116">
        <v>635</v>
      </c>
      <c r="D649" s="218">
        <v>7</v>
      </c>
      <c r="E649" s="85">
        <v>474</v>
      </c>
      <c r="F649" t="s" s="220">
        <v>141</v>
      </c>
      <c r="G649" t="s" s="221">
        <v>141</v>
      </c>
      <c r="H649" s="493">
        <v>83.28</v>
      </c>
      <c r="I649" s="223">
        <v>1.440922190201729</v>
      </c>
      <c r="J649" s="224">
        <v>0.25</v>
      </c>
      <c r="K649" s="224">
        <v>0.3</v>
      </c>
      <c r="L649" s="223">
        <v>20</v>
      </c>
      <c r="M649" s="226">
        <v>42790</v>
      </c>
      <c r="N649" s="226">
        <v>42794</v>
      </c>
      <c r="O649" s="226">
        <v>42804</v>
      </c>
      <c r="P649" t="s" s="227">
        <v>363</v>
      </c>
      <c r="Q649" s="319"/>
      <c r="R649" s="225">
        <v>1.2</v>
      </c>
      <c r="S649" s="228">
        <v>24.79338842975207</v>
      </c>
      <c r="T649" s="229">
        <v>81.54949844512083</v>
      </c>
      <c r="U649" s="223">
        <v>17.20661157024793</v>
      </c>
      <c r="V649" s="230">
        <v>12</v>
      </c>
      <c r="W649" s="222">
        <v>4.84</v>
      </c>
      <c r="X649" s="222">
        <v>2.41</v>
      </c>
      <c r="Y649" s="231">
        <v>3.12</v>
      </c>
      <c r="Z649" s="232">
        <v>4.31</v>
      </c>
      <c r="AA649" s="233">
        <v>29.4</v>
      </c>
      <c r="AB649" s="234">
        <v>11.1</v>
      </c>
      <c r="AC649" s="235">
        <v>-0.42</v>
      </c>
      <c r="AD649" s="236">
        <v>12.6</v>
      </c>
      <c r="AE649" s="236">
        <v>7.15</v>
      </c>
      <c r="AF649" s="237">
        <v>23</v>
      </c>
      <c r="AG649" s="238">
        <v>10839</v>
      </c>
      <c r="AH649" s="626">
        <v>6.1</v>
      </c>
      <c r="AI649" s="240">
        <v>0</v>
      </c>
      <c r="AJ649" s="241">
        <v>1.720068918939774</v>
      </c>
      <c r="AK649" t="s" s="265">
        <v>143</v>
      </c>
      <c r="AL649" s="243">
        <v>8.695652173913038</v>
      </c>
      <c r="AM649" s="243">
        <v>18.56311014966876</v>
      </c>
      <c r="AN649" s="243">
        <v>21.67286837864115</v>
      </c>
      <c r="AO649" t="s" s="265">
        <v>143</v>
      </c>
      <c r="AP649" s="241">
        <v>1</v>
      </c>
      <c r="AQ649" s="241">
        <v>0.92</v>
      </c>
      <c r="AR649" s="241">
        <v>0.8</v>
      </c>
      <c r="AS649" s="241">
        <v>0.6</v>
      </c>
      <c r="AT649" s="245"/>
      <c r="AU649" s="241">
        <v>0.48</v>
      </c>
      <c r="AV649" s="241">
        <v>0.375</v>
      </c>
      <c r="AW649" s="245"/>
      <c r="AX649" s="583">
        <v>0.3</v>
      </c>
      <c r="AY649" s="247">
        <v>0.3</v>
      </c>
      <c r="AZ649" s="248">
        <v>0.15</v>
      </c>
      <c r="BA649" s="317">
        <v>0</v>
      </c>
      <c r="BB649" s="317">
        <v>0</v>
      </c>
      <c r="BC649" s="317">
        <v>0</v>
      </c>
      <c r="BD649" s="317">
        <v>0</v>
      </c>
      <c r="BE649" s="317">
        <v>0</v>
      </c>
      <c r="BF649" s="317">
        <v>0</v>
      </c>
      <c r="BG649" s="317">
        <v>0</v>
      </c>
      <c r="BH649" s="317">
        <v>0</v>
      </c>
      <c r="BI649" s="401">
        <v>0</v>
      </c>
      <c r="BJ649" s="246">
        <v>4.925</v>
      </c>
      <c r="BK649" s="250">
        <v>8.695652173913038</v>
      </c>
      <c r="BL649" s="250">
        <v>15</v>
      </c>
      <c r="BM649" s="250">
        <v>33.33333333333335</v>
      </c>
      <c r="BN649" s="250">
        <v>25</v>
      </c>
      <c r="BO649" s="250">
        <v>28</v>
      </c>
      <c r="BP649" s="250">
        <v>25</v>
      </c>
      <c r="BQ649" s="251">
        <v>0</v>
      </c>
      <c r="BR649" s="252">
        <v>100</v>
      </c>
      <c r="BS649" s="252">
        <v>0</v>
      </c>
      <c r="BT649" s="252">
        <v>0</v>
      </c>
      <c r="BU649" s="252">
        <v>0</v>
      </c>
      <c r="BV649" s="252">
        <v>0</v>
      </c>
      <c r="BW649" s="252">
        <v>0</v>
      </c>
      <c r="BX649" s="252">
        <v>0</v>
      </c>
      <c r="BY649" s="252">
        <v>0</v>
      </c>
      <c r="BZ649" s="252">
        <v>0</v>
      </c>
      <c r="CA649" s="253">
        <v>0</v>
      </c>
      <c r="CB649" s="250">
        <v>13.82523444160273</v>
      </c>
      <c r="CC649" s="250">
        <v>24.49056799551623</v>
      </c>
      <c r="CD649" t="s" s="116">
        <v>302</v>
      </c>
      <c r="CE649" s="254">
        <v>5.907178998594947</v>
      </c>
      <c r="CF649" s="254">
        <v>23.11379056884288</v>
      </c>
      <c r="CG649" s="250">
        <v>66.14282608695652</v>
      </c>
      <c r="CH649" s="255">
        <v>1.1</v>
      </c>
      <c r="CI649" s="256">
        <v>1.111</v>
      </c>
      <c r="CJ649" s="257">
        <v>1.1904365</v>
      </c>
      <c r="CK649" s="257">
        <v>1.275552709750</v>
      </c>
      <c r="CL649" s="258">
        <v>1.366754728497125</v>
      </c>
      <c r="CM649" s="256">
        <v>6.043743938247125</v>
      </c>
      <c r="CN649" s="253">
        <v>7.25713729376456</v>
      </c>
      <c r="CO649" s="259">
        <v>1.49</v>
      </c>
      <c r="CP649" s="260">
        <v>32.8</v>
      </c>
      <c r="CQ649" s="261">
        <v>-5.9</v>
      </c>
      <c r="CR649" s="260">
        <v>-2.3</v>
      </c>
      <c r="CS649" s="261">
        <v>7.3</v>
      </c>
    </row>
    <row r="650" ht="11.25" customHeight="1">
      <c r="A650" t="s" s="227">
        <v>407</v>
      </c>
      <c r="B650" t="s" s="116">
        <v>408</v>
      </c>
      <c r="C650" t="s" s="116">
        <v>265</v>
      </c>
      <c r="D650" s="218">
        <v>26</v>
      </c>
      <c r="E650" s="219">
        <v>101</v>
      </c>
      <c r="F650" t="s" s="220">
        <v>129</v>
      </c>
      <c r="G650" t="s" s="221">
        <v>129</v>
      </c>
      <c r="H650" s="222">
        <v>64.51000000000001</v>
      </c>
      <c r="I650" s="223">
        <v>0.8680824678344443</v>
      </c>
      <c r="J650" s="318">
        <v>0.26</v>
      </c>
      <c r="K650" s="318">
        <v>0.28</v>
      </c>
      <c r="L650" s="223">
        <v>7.692307692307709</v>
      </c>
      <c r="M650" s="323">
        <v>42726</v>
      </c>
      <c r="N650" s="323">
        <v>42731</v>
      </c>
      <c r="O650" s="323">
        <v>42741</v>
      </c>
      <c r="P650" t="s" s="227">
        <v>409</v>
      </c>
      <c r="Q650" t="s" s="227">
        <v>280</v>
      </c>
      <c r="R650" s="225">
        <v>0.5600000000000001</v>
      </c>
      <c r="S650" s="228">
        <v>24.45414847161572</v>
      </c>
      <c r="T650" s="229">
        <v>205.4095809401433</v>
      </c>
      <c r="U650" s="223">
        <v>28.1703056768559</v>
      </c>
      <c r="V650" s="230">
        <v>12</v>
      </c>
      <c r="W650" s="222">
        <v>2.29</v>
      </c>
      <c r="X650" s="222">
        <v>1.88</v>
      </c>
      <c r="Y650" s="231">
        <v>6.9</v>
      </c>
      <c r="Z650" s="232">
        <v>7.45</v>
      </c>
      <c r="AA650" s="233">
        <v>25.8</v>
      </c>
      <c r="AB650" s="234">
        <v>3.8</v>
      </c>
      <c r="AC650" s="235">
        <v>16.52</v>
      </c>
      <c r="AD650" s="236">
        <v>12.8</v>
      </c>
      <c r="AE650" s="236">
        <v>15</v>
      </c>
      <c r="AF650" s="237">
        <v>7</v>
      </c>
      <c r="AG650" s="238">
        <v>10266</v>
      </c>
      <c r="AH650" s="239">
        <v>9</v>
      </c>
      <c r="AI650" s="240">
        <v>0</v>
      </c>
      <c r="AJ650" s="241">
        <v>1.466606576757326</v>
      </c>
      <c r="AK650" s="242">
        <v>1.152621992370147</v>
      </c>
      <c r="AL650" s="243">
        <v>8.333333333333348</v>
      </c>
      <c r="AM650" s="243">
        <v>14.10686311039822</v>
      </c>
      <c r="AN650" s="243">
        <v>18.77256418249378</v>
      </c>
      <c r="AO650" s="244">
        <v>16.28683497864862</v>
      </c>
      <c r="AP650" s="241">
        <v>0.52</v>
      </c>
      <c r="AQ650" s="241">
        <v>0.48</v>
      </c>
      <c r="AR650" s="241">
        <v>0.44</v>
      </c>
      <c r="AS650" s="241">
        <v>0.35</v>
      </c>
      <c r="AT650" t="s" s="266">
        <v>112</v>
      </c>
      <c r="AU650" s="241">
        <v>0.3</v>
      </c>
      <c r="AV650" s="241">
        <v>0.22</v>
      </c>
      <c r="AW650" s="245"/>
      <c r="AX650" s="246">
        <v>0.19</v>
      </c>
      <c r="AY650" s="247">
        <v>0.16</v>
      </c>
      <c r="AZ650" s="248">
        <v>0.15</v>
      </c>
      <c r="BA650" s="248">
        <v>0.13</v>
      </c>
      <c r="BB650" s="248">
        <v>0.115</v>
      </c>
      <c r="BC650" s="248">
        <v>0.105</v>
      </c>
      <c r="BD650" s="248">
        <v>0.095</v>
      </c>
      <c r="BE650" s="248">
        <v>0.065</v>
      </c>
      <c r="BF650" s="248">
        <v>0.055</v>
      </c>
      <c r="BG650" s="248">
        <v>0.045</v>
      </c>
      <c r="BH650" s="248">
        <v>0.03667</v>
      </c>
      <c r="BI650" s="249">
        <v>0.015</v>
      </c>
      <c r="BJ650" s="246">
        <v>3.47167</v>
      </c>
      <c r="BK650" s="250">
        <v>8.333333333333348</v>
      </c>
      <c r="BL650" s="250">
        <v>9.090909090909083</v>
      </c>
      <c r="BM650" s="250">
        <v>25.71428571428573</v>
      </c>
      <c r="BN650" s="250">
        <v>16.66666666666667</v>
      </c>
      <c r="BO650" s="250">
        <v>36.36363636363635</v>
      </c>
      <c r="BP650" s="250">
        <v>15.78947368421053</v>
      </c>
      <c r="BQ650" s="251">
        <v>18.75</v>
      </c>
      <c r="BR650" s="252">
        <v>6.666666666666665</v>
      </c>
      <c r="BS650" s="252">
        <v>15.38461538461537</v>
      </c>
      <c r="BT650" s="252">
        <v>13.04347826086956</v>
      </c>
      <c r="BU650" s="252">
        <v>9.523809523809534</v>
      </c>
      <c r="BV650" s="252">
        <v>10.52631578947367</v>
      </c>
      <c r="BW650" s="252">
        <v>46.15384615384615</v>
      </c>
      <c r="BX650" s="252">
        <v>18.18181818181819</v>
      </c>
      <c r="BY650" s="252">
        <v>22.22222222222223</v>
      </c>
      <c r="BZ650" s="252">
        <v>22.71611671666211</v>
      </c>
      <c r="CA650" s="253">
        <v>144.4666666666667</v>
      </c>
      <c r="CB650" s="250">
        <v>25.85846237762894</v>
      </c>
      <c r="CC650" s="250">
        <v>31.28713927106539</v>
      </c>
      <c r="CD650" t="s" s="116">
        <v>132</v>
      </c>
      <c r="CE650" s="254">
        <v>-8.529659026527675</v>
      </c>
      <c r="CF650" s="254">
        <v>19.64064665032822</v>
      </c>
      <c r="CG650" s="250">
        <v>72.06037509797336</v>
      </c>
      <c r="CH650" s="255">
        <v>0.53976</v>
      </c>
      <c r="CI650" s="256">
        <v>0.593736</v>
      </c>
      <c r="CJ650" s="257">
        <v>0.6531096000000001</v>
      </c>
      <c r="CK650" s="257">
        <v>0.7184205600000001</v>
      </c>
      <c r="CL650" s="258">
        <v>0.7902626160000001</v>
      </c>
      <c r="CM650" s="256">
        <v>3.295288776</v>
      </c>
      <c r="CN650" s="253">
        <v>5.108182880173617</v>
      </c>
      <c r="CO650" s="259">
        <v>1.39</v>
      </c>
      <c r="CP650" s="260">
        <v>47.8</v>
      </c>
      <c r="CQ650" s="261">
        <v>-1.2</v>
      </c>
      <c r="CR650" s="260">
        <v>7.1</v>
      </c>
      <c r="CS650" s="261">
        <v>19.2</v>
      </c>
    </row>
    <row r="651" ht="11.25" customHeight="1">
      <c r="A651" t="s" s="227">
        <v>1919</v>
      </c>
      <c r="B651" t="s" s="116">
        <v>1920</v>
      </c>
      <c r="C651" t="s" s="227">
        <v>1075</v>
      </c>
      <c r="D651" s="218">
        <v>6</v>
      </c>
      <c r="E651" s="85">
        <v>594</v>
      </c>
      <c r="F651" t="s" s="220">
        <v>55</v>
      </c>
      <c r="G651" t="s" s="221">
        <v>55</v>
      </c>
      <c r="H651" s="493">
        <v>24.16</v>
      </c>
      <c r="I651" s="223">
        <v>8.443708609271523</v>
      </c>
      <c r="J651" s="224">
        <v>0.5</v>
      </c>
      <c r="K651" s="224">
        <v>0.51</v>
      </c>
      <c r="L651" s="223">
        <v>2</v>
      </c>
      <c r="M651" s="327">
        <v>42571</v>
      </c>
      <c r="N651" s="327">
        <v>42573</v>
      </c>
      <c r="O651" s="327">
        <v>42600</v>
      </c>
      <c r="P651" t="s" s="227">
        <v>291</v>
      </c>
      <c r="Q651" t="s" s="353">
        <v>1161</v>
      </c>
      <c r="R651" s="225">
        <v>2.04</v>
      </c>
      <c r="S651" s="228">
        <v>210.3092783505155</v>
      </c>
      <c r="T651" s="229">
        <v>8.323895967471518</v>
      </c>
      <c r="U651" s="223">
        <v>24.90721649484536</v>
      </c>
      <c r="V651" s="230">
        <v>12</v>
      </c>
      <c r="W651" s="222">
        <v>0.97</v>
      </c>
      <c r="X651" s="222">
        <v>3.85</v>
      </c>
      <c r="Y651" s="231">
        <v>4.5</v>
      </c>
      <c r="Z651" s="232">
        <v>1.06</v>
      </c>
      <c r="AA651" s="233">
        <v>4.4</v>
      </c>
      <c r="AB651" s="234">
        <v>51.1</v>
      </c>
      <c r="AC651" s="235">
        <v>44.87</v>
      </c>
      <c r="AD651" s="236">
        <v>-10.7</v>
      </c>
      <c r="AE651" s="236">
        <v>6.5</v>
      </c>
      <c r="AF651" s="237">
        <v>1</v>
      </c>
      <c r="AG651" s="238">
        <v>2078</v>
      </c>
      <c r="AH651" s="239">
        <v>0.4</v>
      </c>
      <c r="AI651" s="240">
        <v>1.2</v>
      </c>
      <c r="AJ651" t="s" s="265">
        <v>143</v>
      </c>
      <c r="AK651" t="s" s="265">
        <v>143</v>
      </c>
      <c r="AL651" s="243">
        <v>2.382159148504814</v>
      </c>
      <c r="AM651" s="243">
        <v>4.699892043810738</v>
      </c>
      <c r="AN651" t="s" s="265">
        <v>143</v>
      </c>
      <c r="AO651" t="s" s="265">
        <v>143</v>
      </c>
      <c r="AP651" s="241">
        <v>2.02</v>
      </c>
      <c r="AQ651" s="241">
        <v>1.973</v>
      </c>
      <c r="AR651" s="241">
        <v>1.9</v>
      </c>
      <c r="AS651" s="241">
        <v>1.76</v>
      </c>
      <c r="AT651" s="245"/>
      <c r="AU651" s="241">
        <v>0.91</v>
      </c>
      <c r="AV651" s="321">
        <v>0</v>
      </c>
      <c r="AW651" s="245"/>
      <c r="AX651" s="583">
        <v>0</v>
      </c>
      <c r="AY651" s="394">
        <v>0</v>
      </c>
      <c r="AZ651" s="317">
        <v>0</v>
      </c>
      <c r="BA651" s="317">
        <v>0</v>
      </c>
      <c r="BB651" s="317">
        <v>0</v>
      </c>
      <c r="BC651" s="317">
        <v>0</v>
      </c>
      <c r="BD651" s="317">
        <v>0</v>
      </c>
      <c r="BE651" s="317">
        <v>0</v>
      </c>
      <c r="BF651" s="317">
        <v>0</v>
      </c>
      <c r="BG651" s="317">
        <v>0</v>
      </c>
      <c r="BH651" s="317">
        <v>0</v>
      </c>
      <c r="BI651" s="401">
        <v>0</v>
      </c>
      <c r="BJ651" s="246">
        <v>8.563000000000001</v>
      </c>
      <c r="BK651" s="250">
        <v>2.382159148504814</v>
      </c>
      <c r="BL651" s="250">
        <v>3.842105263157913</v>
      </c>
      <c r="BM651" s="250">
        <v>7.954545454545459</v>
      </c>
      <c r="BN651" s="250">
        <v>93.4065934065934</v>
      </c>
      <c r="BO651" s="250">
        <v>0</v>
      </c>
      <c r="BP651" s="250">
        <v>0</v>
      </c>
      <c r="BQ651" s="251">
        <v>0</v>
      </c>
      <c r="BR651" s="252">
        <v>0</v>
      </c>
      <c r="BS651" s="252">
        <v>0</v>
      </c>
      <c r="BT651" s="252">
        <v>0</v>
      </c>
      <c r="BU651" s="252">
        <v>0</v>
      </c>
      <c r="BV651" s="252">
        <v>0</v>
      </c>
      <c r="BW651" s="252">
        <v>0</v>
      </c>
      <c r="BX651" s="252">
        <v>0</v>
      </c>
      <c r="BY651" s="252">
        <v>0</v>
      </c>
      <c r="BZ651" s="252">
        <v>0</v>
      </c>
      <c r="CA651" s="253">
        <v>0</v>
      </c>
      <c r="CB651" s="250">
        <v>6.328553133694211</v>
      </c>
      <c r="CC651" s="250">
        <v>21.86542126314734</v>
      </c>
      <c r="CD651" t="s" s="116">
        <v>285</v>
      </c>
      <c r="CE651" t="s" s="402">
        <v>143</v>
      </c>
      <c r="CF651" t="s" s="402">
        <v>143</v>
      </c>
      <c r="CG651" s="250">
        <v>43.81458051352034</v>
      </c>
      <c r="CH651" s="255">
        <v>2.222</v>
      </c>
      <c r="CI651" s="256">
        <v>2.444200000000001</v>
      </c>
      <c r="CJ651" s="257">
        <v>2.603073000000001</v>
      </c>
      <c r="CK651" s="257">
        <v>2.772272745</v>
      </c>
      <c r="CL651" s="258">
        <v>2.952470473425</v>
      </c>
      <c r="CM651" s="256">
        <v>12.994016218425</v>
      </c>
      <c r="CN651" s="253">
        <v>53.78317971202402</v>
      </c>
      <c r="CO651" s="259">
        <v>0.76</v>
      </c>
      <c r="CP651" s="260">
        <v>7.3</v>
      </c>
      <c r="CQ651" s="261">
        <v>-9.800000000000001</v>
      </c>
      <c r="CR651" s="260">
        <v>2.6</v>
      </c>
      <c r="CS651" s="261">
        <v>-1.3</v>
      </c>
    </row>
    <row r="652" ht="11.25" customHeight="1">
      <c r="A652" t="s" s="273">
        <v>947</v>
      </c>
      <c r="B652" t="s" s="146">
        <v>948</v>
      </c>
      <c r="C652" t="s" s="146">
        <v>174</v>
      </c>
      <c r="D652" s="267">
        <v>14</v>
      </c>
      <c r="E652" s="219">
        <v>246</v>
      </c>
      <c r="F652" t="s" s="151">
        <v>55</v>
      </c>
      <c r="G652" t="s" s="152">
        <v>55</v>
      </c>
      <c r="H652" s="496">
        <v>117.5</v>
      </c>
      <c r="I652" s="269">
        <v>2.8</v>
      </c>
      <c r="J652" s="270">
        <v>0.755</v>
      </c>
      <c r="K652" s="270">
        <v>0.8225</v>
      </c>
      <c r="L652" s="269">
        <v>8.940397350993369</v>
      </c>
      <c r="M652" s="272">
        <v>42815</v>
      </c>
      <c r="N652" s="272">
        <v>42817</v>
      </c>
      <c r="O652" s="272">
        <v>42840</v>
      </c>
      <c r="P652" t="s" s="273">
        <v>603</v>
      </c>
      <c r="Q652" s="274"/>
      <c r="R652" s="271">
        <v>3.29</v>
      </c>
      <c r="S652" s="275">
        <v>48.59675036927622</v>
      </c>
      <c r="T652" s="276">
        <v>30.86087718544819</v>
      </c>
      <c r="U652" s="269">
        <v>17.35598227474151</v>
      </c>
      <c r="V652" s="277">
        <v>12</v>
      </c>
      <c r="W652" s="268">
        <v>6.77</v>
      </c>
      <c r="X652" s="268">
        <v>1.76</v>
      </c>
      <c r="Y652" s="278">
        <v>2.69</v>
      </c>
      <c r="Z652" s="279">
        <v>2.22</v>
      </c>
      <c r="AA652" s="280">
        <v>13.1</v>
      </c>
      <c r="AB652" s="281">
        <v>1.5</v>
      </c>
      <c r="AC652" s="282">
        <v>6.46</v>
      </c>
      <c r="AD652" s="283">
        <v>-0.2</v>
      </c>
      <c r="AE652" s="283">
        <v>9.85</v>
      </c>
      <c r="AF652" s="284">
        <v>16</v>
      </c>
      <c r="AG652" s="285">
        <v>29545</v>
      </c>
      <c r="AH652" s="286">
        <v>0.1</v>
      </c>
      <c r="AI652" s="287">
        <v>1.36</v>
      </c>
      <c r="AJ652" t="s" s="368">
        <v>143</v>
      </c>
      <c r="AK652" s="289">
        <v>1.059983222841782</v>
      </c>
      <c r="AL652" s="290">
        <v>7.427536231884058</v>
      </c>
      <c r="AM652" s="290">
        <v>5.992495380910112</v>
      </c>
      <c r="AN652" s="290">
        <v>10.13230316512002</v>
      </c>
      <c r="AO652" s="291">
        <v>9.558927864872825</v>
      </c>
      <c r="AP652" s="288">
        <v>2.965</v>
      </c>
      <c r="AQ652" s="288">
        <v>2.76</v>
      </c>
      <c r="AR652" s="288">
        <v>2.61</v>
      </c>
      <c r="AS652" s="288">
        <v>2.49</v>
      </c>
      <c r="AT652" s="292"/>
      <c r="AU652" s="288">
        <v>2.28</v>
      </c>
      <c r="AV652" s="288">
        <v>1.83</v>
      </c>
      <c r="AW652" s="292"/>
      <c r="AX652" s="524">
        <v>1.56</v>
      </c>
      <c r="AY652" s="294">
        <v>1.52</v>
      </c>
      <c r="AZ652" s="295">
        <v>1.33</v>
      </c>
      <c r="BA652" s="295">
        <v>1.23</v>
      </c>
      <c r="BB652" s="295">
        <v>1.19</v>
      </c>
      <c r="BC652" s="295">
        <v>1.12</v>
      </c>
      <c r="BD652" s="426">
        <v>1</v>
      </c>
      <c r="BE652" s="426">
        <v>1</v>
      </c>
      <c r="BF652" s="426">
        <v>1</v>
      </c>
      <c r="BG652" s="426">
        <v>1</v>
      </c>
      <c r="BH652" s="426">
        <v>1.14</v>
      </c>
      <c r="BI652" s="494">
        <v>1.56</v>
      </c>
      <c r="BJ652" s="293">
        <v>29.585</v>
      </c>
      <c r="BK652" s="297">
        <v>7.427536231884058</v>
      </c>
      <c r="BL652" s="297">
        <v>5.747126436781613</v>
      </c>
      <c r="BM652" s="297">
        <v>4.819277108433728</v>
      </c>
      <c r="BN652" s="297">
        <v>9.21052631578949</v>
      </c>
      <c r="BO652" s="297">
        <v>24.59016393442621</v>
      </c>
      <c r="BP652" s="297">
        <v>17.30769230769231</v>
      </c>
      <c r="BQ652" s="298">
        <v>2.631578947368429</v>
      </c>
      <c r="BR652" s="299">
        <v>14.28571428571428</v>
      </c>
      <c r="BS652" s="299">
        <v>8.130081300813007</v>
      </c>
      <c r="BT652" s="299">
        <v>3.361344537815136</v>
      </c>
      <c r="BU652" s="299">
        <v>6.249999999999978</v>
      </c>
      <c r="BV652" s="299">
        <v>12</v>
      </c>
      <c r="BW652" s="299">
        <v>0</v>
      </c>
      <c r="BX652" s="299">
        <v>0</v>
      </c>
      <c r="BY652" s="299">
        <v>0</v>
      </c>
      <c r="BZ652" s="299">
        <v>0</v>
      </c>
      <c r="CA652" s="300">
        <v>0</v>
      </c>
      <c r="CB652" s="297">
        <v>6.809473023924603</v>
      </c>
      <c r="CC652" s="297">
        <v>6.789628204956924</v>
      </c>
      <c r="CD652" t="s" s="146">
        <v>161</v>
      </c>
      <c r="CE652" s="301">
        <v>-4.42367910962149</v>
      </c>
      <c r="CF652" s="301">
        <v>12.93230316512002</v>
      </c>
      <c r="CG652" s="297">
        <v>71.54414166189071</v>
      </c>
      <c r="CH652" s="302">
        <v>3.009475</v>
      </c>
      <c r="CI652" s="303">
        <v>3.203887084999999</v>
      </c>
      <c r="CJ652" s="304">
        <v>3.519469962872499</v>
      </c>
      <c r="CK652" s="304">
        <v>3.866137754215441</v>
      </c>
      <c r="CL652" s="305">
        <v>4.246952323005662</v>
      </c>
      <c r="CM652" s="303">
        <v>17.8459221250936</v>
      </c>
      <c r="CN652" s="300">
        <v>15.18801882986689</v>
      </c>
      <c r="CO652" s="306">
        <v>0.63</v>
      </c>
      <c r="CP652" s="307">
        <v>26.4</v>
      </c>
      <c r="CQ652" s="308">
        <v>-2.2</v>
      </c>
      <c r="CR652" s="307">
        <v>1.1</v>
      </c>
      <c r="CS652" s="308">
        <v>4.6</v>
      </c>
    </row>
    <row r="653" ht="11.25" customHeight="1">
      <c r="A653" t="s" s="173">
        <v>949</v>
      </c>
      <c r="B653" t="s" s="110">
        <v>950</v>
      </c>
      <c r="C653" t="s" s="110">
        <v>313</v>
      </c>
      <c r="D653" s="174">
        <v>12</v>
      </c>
      <c r="E653" s="219">
        <v>308</v>
      </c>
      <c r="F653" t="s" s="118">
        <v>55</v>
      </c>
      <c r="G653" t="s" s="113">
        <v>55</v>
      </c>
      <c r="H653" s="495">
        <v>76.05</v>
      </c>
      <c r="I653" s="177">
        <v>1.735700197238659</v>
      </c>
      <c r="J653" s="311">
        <v>0.3</v>
      </c>
      <c r="K653" s="311">
        <v>0.33</v>
      </c>
      <c r="L653" s="177">
        <v>10</v>
      </c>
      <c r="M653" s="179">
        <v>43042</v>
      </c>
      <c r="N653" s="179">
        <v>43045</v>
      </c>
      <c r="O653" s="179">
        <v>43070</v>
      </c>
      <c r="P653" t="s" s="173">
        <v>147</v>
      </c>
      <c r="Q653" s="84"/>
      <c r="R653" s="180">
        <v>1.32</v>
      </c>
      <c r="S653" s="181">
        <v>54.32098765432099</v>
      </c>
      <c r="T653" s="182">
        <v>129.6015514494263</v>
      </c>
      <c r="U653" s="177">
        <v>31.29629629629629</v>
      </c>
      <c r="V653" s="183">
        <v>12</v>
      </c>
      <c r="W653" s="176">
        <v>2.43</v>
      </c>
      <c r="X653" s="176">
        <v>3.65</v>
      </c>
      <c r="Y653" s="184">
        <v>2.44</v>
      </c>
      <c r="Z653" s="185">
        <v>3.79</v>
      </c>
      <c r="AA653" s="186">
        <v>12.6</v>
      </c>
      <c r="AB653" s="187">
        <v>18.1</v>
      </c>
      <c r="AC653" s="188">
        <v>12.1</v>
      </c>
      <c r="AD653" s="189">
        <v>2.6</v>
      </c>
      <c r="AE653" s="189">
        <v>8.6</v>
      </c>
      <c r="AF653" s="190">
        <v>4</v>
      </c>
      <c r="AG653" s="191">
        <v>3333</v>
      </c>
      <c r="AH653" s="192">
        <v>0.3</v>
      </c>
      <c r="AI653" s="193">
        <v>0.6899999999999999</v>
      </c>
      <c r="AJ653" s="194">
        <v>2.204829932054098</v>
      </c>
      <c r="AK653" s="195">
        <v>0.9291939040631193</v>
      </c>
      <c r="AL653" s="196">
        <v>6.730769230769229</v>
      </c>
      <c r="AM653" s="196">
        <v>6.846556189685171</v>
      </c>
      <c r="AN653" s="196">
        <v>5.732557823340656</v>
      </c>
      <c r="AO653" s="197">
        <v>6.169388109708529</v>
      </c>
      <c r="AP653" s="194">
        <v>1.11</v>
      </c>
      <c r="AQ653" s="194">
        <v>1.04</v>
      </c>
      <c r="AR653" s="194">
        <v>0.98</v>
      </c>
      <c r="AS653" s="194">
        <v>0.91</v>
      </c>
      <c r="AT653" s="199"/>
      <c r="AU653" s="194">
        <v>0.87</v>
      </c>
      <c r="AV653" s="194">
        <v>0.84</v>
      </c>
      <c r="AW653" s="199"/>
      <c r="AX653" s="200">
        <v>0.79</v>
      </c>
      <c r="AY653" s="370">
        <v>0.76</v>
      </c>
      <c r="AZ653" s="202">
        <v>0.74</v>
      </c>
      <c r="BA653" s="202">
        <v>0.68</v>
      </c>
      <c r="BB653" s="202">
        <v>0.61</v>
      </c>
      <c r="BC653" s="203">
        <v>0.6</v>
      </c>
      <c r="BD653" s="202">
        <v>0.6</v>
      </c>
      <c r="BE653" s="202">
        <v>0.59</v>
      </c>
      <c r="BF653" s="202">
        <v>0.54</v>
      </c>
      <c r="BG653" s="203">
        <v>0.532</v>
      </c>
      <c r="BH653" s="202">
        <v>0.532</v>
      </c>
      <c r="BI653" s="314">
        <v>0.53</v>
      </c>
      <c r="BJ653" s="200">
        <v>13.254</v>
      </c>
      <c r="BK653" s="205">
        <v>6.730769230769229</v>
      </c>
      <c r="BL653" s="205">
        <v>6.122448979591844</v>
      </c>
      <c r="BM653" s="205">
        <v>7.692307692307687</v>
      </c>
      <c r="BN653" s="205">
        <v>4.597701149425282</v>
      </c>
      <c r="BO653" s="205">
        <v>3.571428571428581</v>
      </c>
      <c r="BP653" s="205">
        <v>6.329113924050622</v>
      </c>
      <c r="BQ653" s="206">
        <v>3.947368421052633</v>
      </c>
      <c r="BR653" s="207">
        <v>2.702702702702697</v>
      </c>
      <c r="BS653" s="207">
        <v>8.823529411764696</v>
      </c>
      <c r="BT653" s="207">
        <v>11.47540983606559</v>
      </c>
      <c r="BU653" s="207">
        <v>1.666666666666661</v>
      </c>
      <c r="BV653" s="207">
        <v>0</v>
      </c>
      <c r="BW653" s="207">
        <v>1.694915254237284</v>
      </c>
      <c r="BX653" s="207">
        <v>9.259259259259256</v>
      </c>
      <c r="BY653" s="207">
        <v>1.503759398496252</v>
      </c>
      <c r="BZ653" s="207">
        <v>0</v>
      </c>
      <c r="CA653" s="208">
        <v>0.3773584905660377</v>
      </c>
      <c r="CB653" s="205">
        <v>4.499690528728491</v>
      </c>
      <c r="CC653" s="205">
        <v>3.412109342789832</v>
      </c>
      <c r="CD653" t="s" s="110">
        <v>152</v>
      </c>
      <c r="CE653" s="209">
        <v>-23.82803827571698</v>
      </c>
      <c r="CF653" s="209">
        <v>7.468258020579315</v>
      </c>
      <c r="CG653" s="205">
        <v>64.36775254605432</v>
      </c>
      <c r="CH653" s="315">
        <v>1.221</v>
      </c>
      <c r="CI653" s="211">
        <v>1.3431</v>
      </c>
      <c r="CJ653" s="212">
        <v>1.458606600000001</v>
      </c>
      <c r="CK653" s="212">
        <v>1.584046767600001</v>
      </c>
      <c r="CL653" s="210">
        <v>1.720274789613601</v>
      </c>
      <c r="CM653" s="211">
        <v>7.327028157213602</v>
      </c>
      <c r="CN653" s="208">
        <v>9.634488043673377</v>
      </c>
      <c r="CO653" s="213">
        <v>1.09</v>
      </c>
      <c r="CP653" s="214">
        <v>6.8</v>
      </c>
      <c r="CQ653" s="215">
        <v>-10.5</v>
      </c>
      <c r="CR653" s="214">
        <v>0.4</v>
      </c>
      <c r="CS653" s="215">
        <v>-3</v>
      </c>
    </row>
    <row r="654" ht="11.25" customHeight="1">
      <c r="A654" t="s" s="227">
        <v>1921</v>
      </c>
      <c r="B654" t="s" s="116">
        <v>1922</v>
      </c>
      <c r="C654" t="s" s="227">
        <v>1923</v>
      </c>
      <c r="D654" s="218">
        <v>7</v>
      </c>
      <c r="E654" s="85">
        <v>524</v>
      </c>
      <c r="F654" t="s" s="220">
        <v>129</v>
      </c>
      <c r="G654" t="s" s="221">
        <v>129</v>
      </c>
      <c r="H654" s="493">
        <v>35.46</v>
      </c>
      <c r="I654" s="223">
        <v>1.692047377326565</v>
      </c>
      <c r="J654" s="224">
        <v>0.13</v>
      </c>
      <c r="K654" s="224">
        <v>0.15</v>
      </c>
      <c r="L654" s="223">
        <v>15.38461538461537</v>
      </c>
      <c r="M654" s="226">
        <v>42899</v>
      </c>
      <c r="N654" s="226">
        <v>42901</v>
      </c>
      <c r="O654" s="226">
        <v>42916</v>
      </c>
      <c r="P654" t="s" s="227">
        <v>186</v>
      </c>
      <c r="Q654" s="319"/>
      <c r="R654" s="225">
        <v>0.6</v>
      </c>
      <c r="S654" s="228">
        <v>31.57894736842105</v>
      </c>
      <c r="T654" s="229">
        <v>110.8549014694328</v>
      </c>
      <c r="U654" s="223">
        <v>18.66315789473684</v>
      </c>
      <c r="V654" s="230">
        <v>12</v>
      </c>
      <c r="W654" s="222">
        <v>1.9</v>
      </c>
      <c r="X654" s="222">
        <v>2.12</v>
      </c>
      <c r="Y654" s="231">
        <v>2.13</v>
      </c>
      <c r="Z654" s="232">
        <v>5.36</v>
      </c>
      <c r="AA654" s="233">
        <v>31</v>
      </c>
      <c r="AB654" s="234">
        <v>-21.1</v>
      </c>
      <c r="AC654" s="235">
        <v>6.94</v>
      </c>
      <c r="AD654" s="236">
        <v>8.1</v>
      </c>
      <c r="AE654" s="236">
        <v>8.82</v>
      </c>
      <c r="AF654" s="237">
        <v>4</v>
      </c>
      <c r="AG654" s="238">
        <v>6598</v>
      </c>
      <c r="AH654" s="239">
        <v>2.3</v>
      </c>
      <c r="AI654" s="240">
        <v>2.72</v>
      </c>
      <c r="AJ654" s="241">
        <v>2.695375877600739</v>
      </c>
      <c r="AK654" s="242">
        <v>1.233844448809265</v>
      </c>
      <c r="AL654" s="243">
        <v>15.90909090909092</v>
      </c>
      <c r="AM654" s="243">
        <v>23.61432564220631</v>
      </c>
      <c r="AN654" s="243">
        <v>21.83254460856599</v>
      </c>
      <c r="AO654" s="244">
        <v>17.69473018226546</v>
      </c>
      <c r="AP654" s="241">
        <v>0.51</v>
      </c>
      <c r="AQ654" s="241">
        <v>0.44</v>
      </c>
      <c r="AR654" s="241">
        <v>0.34</v>
      </c>
      <c r="AS654" s="241">
        <v>0.27</v>
      </c>
      <c r="AT654" s="245"/>
      <c r="AU654" s="241">
        <v>0.22</v>
      </c>
      <c r="AV654" s="241">
        <v>0.19</v>
      </c>
      <c r="AW654" s="245"/>
      <c r="AX654" s="583">
        <v>0.16</v>
      </c>
      <c r="AY654" s="394">
        <v>0.16</v>
      </c>
      <c r="AZ654" s="248">
        <v>0.16</v>
      </c>
      <c r="BA654" s="248">
        <v>0.12</v>
      </c>
      <c r="BB654" s="248">
        <v>0.1</v>
      </c>
      <c r="BC654" s="248">
        <v>0.075</v>
      </c>
      <c r="BD654" s="317">
        <v>0</v>
      </c>
      <c r="BE654" s="317">
        <v>0</v>
      </c>
      <c r="BF654" s="317">
        <v>0</v>
      </c>
      <c r="BG654" s="317">
        <v>0</v>
      </c>
      <c r="BH654" s="317">
        <v>0</v>
      </c>
      <c r="BI654" s="249">
        <v>0.36</v>
      </c>
      <c r="BJ654" s="246">
        <v>3.105</v>
      </c>
      <c r="BK654" s="250">
        <v>15.90909090909092</v>
      </c>
      <c r="BL654" s="250">
        <v>29.41176470588234</v>
      </c>
      <c r="BM654" s="250">
        <v>25.92592592592593</v>
      </c>
      <c r="BN654" s="250">
        <v>22.72727272727273</v>
      </c>
      <c r="BO654" s="250">
        <v>15.78947368421053</v>
      </c>
      <c r="BP654" s="250">
        <v>18.75</v>
      </c>
      <c r="BQ654" s="251">
        <v>0</v>
      </c>
      <c r="BR654" s="252">
        <v>0</v>
      </c>
      <c r="BS654" s="252">
        <v>33.33333333333335</v>
      </c>
      <c r="BT654" s="252">
        <v>20</v>
      </c>
      <c r="BU654" s="252">
        <v>33.33333333333335</v>
      </c>
      <c r="BV654" s="252">
        <v>0</v>
      </c>
      <c r="BW654" s="252">
        <v>0</v>
      </c>
      <c r="BX654" s="252">
        <v>0</v>
      </c>
      <c r="BY654" s="252">
        <v>0</v>
      </c>
      <c r="BZ654" s="252">
        <v>0</v>
      </c>
      <c r="CA654" s="253">
        <v>0</v>
      </c>
      <c r="CB654" s="250">
        <v>12.65765850700289</v>
      </c>
      <c r="CC654" s="250">
        <v>12.84809076659342</v>
      </c>
      <c r="CD654" t="s" s="116">
        <v>137</v>
      </c>
      <c r="CE654" s="254">
        <v>4.861434091155704</v>
      </c>
      <c r="CF654" s="254">
        <v>23.52459198589255</v>
      </c>
      <c r="CG654" s="250">
        <v>65.4657894736842</v>
      </c>
      <c r="CH654" s="255">
        <v>0.5151</v>
      </c>
      <c r="CI654" s="256">
        <v>0.5508479399999999</v>
      </c>
      <c r="CJ654" s="257">
        <v>0.599432728308</v>
      </c>
      <c r="CK654" s="257">
        <v>0.6523026949447657</v>
      </c>
      <c r="CL654" s="258">
        <v>0.7098357926388941</v>
      </c>
      <c r="CM654" s="256">
        <v>3.027519155891659</v>
      </c>
      <c r="CN654" s="253">
        <v>8.537843079220696</v>
      </c>
      <c r="CO654" s="259">
        <v>0.97</v>
      </c>
      <c r="CP654" s="260">
        <v>42.4</v>
      </c>
      <c r="CQ654" s="261">
        <v>-1.2</v>
      </c>
      <c r="CR654" s="260">
        <v>2</v>
      </c>
      <c r="CS654" s="261">
        <v>8.800000000000001</v>
      </c>
    </row>
    <row r="655" ht="11.25" customHeight="1">
      <c r="A655" t="s" s="116">
        <v>1924</v>
      </c>
      <c r="B655" t="s" s="116">
        <v>1925</v>
      </c>
      <c r="C655" t="s" s="116">
        <v>170</v>
      </c>
      <c r="D655" s="218">
        <v>5</v>
      </c>
      <c r="E655" s="85">
        <v>809</v>
      </c>
      <c r="F655" t="s" s="220">
        <v>129</v>
      </c>
      <c r="G655" t="s" s="221">
        <v>129</v>
      </c>
      <c r="H655" s="493">
        <v>38</v>
      </c>
      <c r="I655" s="223">
        <v>0.6842105263157895</v>
      </c>
      <c r="J655" s="224">
        <v>0.25</v>
      </c>
      <c r="K655" s="224">
        <v>0.26</v>
      </c>
      <c r="L655" s="223">
        <v>4</v>
      </c>
      <c r="M655" s="226">
        <v>43041</v>
      </c>
      <c r="N655" s="226">
        <v>43042</v>
      </c>
      <c r="O655" s="226">
        <v>43070</v>
      </c>
      <c r="P655" t="s" s="227">
        <v>212</v>
      </c>
      <c r="Q655" t="s" s="227">
        <v>44</v>
      </c>
      <c r="R655" s="225">
        <v>0.26</v>
      </c>
      <c r="S655" t="s" s="400">
        <v>143</v>
      </c>
      <c r="T655" t="s" s="361">
        <v>143</v>
      </c>
      <c r="U655" t="s" s="265">
        <v>143</v>
      </c>
      <c r="V655" s="230">
        <v>12</v>
      </c>
      <c r="W655" s="222">
        <v>-0.11</v>
      </c>
      <c r="X655" t="s" s="399">
        <v>143</v>
      </c>
      <c r="Y655" s="231">
        <v>2.99</v>
      </c>
      <c r="Z655" s="232">
        <v>6.25</v>
      </c>
      <c r="AA655" s="233">
        <v>-1.9</v>
      </c>
      <c r="AB655" s="396">
        <v>-104.4</v>
      </c>
      <c r="AC655" s="235">
        <v>337.84</v>
      </c>
      <c r="AD655" s="236">
        <v>-15.6</v>
      </c>
      <c r="AE655" s="236">
        <v>24.4</v>
      </c>
      <c r="AF655" s="237">
        <v>4</v>
      </c>
      <c r="AG655" s="238">
        <v>1855</v>
      </c>
      <c r="AH655" s="239">
        <v>1.9</v>
      </c>
      <c r="AI655" s="240">
        <v>2.83</v>
      </c>
      <c r="AJ655" t="s" s="265">
        <v>143</v>
      </c>
      <c r="AK655" s="242">
        <v>1.20732401005433</v>
      </c>
      <c r="AL655" s="243">
        <v>4.166666666666674</v>
      </c>
      <c r="AM655" s="243">
        <v>11.57215834702825</v>
      </c>
      <c r="AN655" s="243">
        <v>8.665382460480163</v>
      </c>
      <c r="AO655" s="244">
        <v>7.177346253629313</v>
      </c>
      <c r="AP655" s="241">
        <v>0.25</v>
      </c>
      <c r="AQ655" s="241">
        <v>0.24</v>
      </c>
      <c r="AR655" s="241">
        <v>0.235</v>
      </c>
      <c r="AS655" s="241">
        <v>0.18</v>
      </c>
      <c r="AT655" s="245"/>
      <c r="AU655" s="321">
        <v>0.165</v>
      </c>
      <c r="AV655" s="321">
        <v>0.165</v>
      </c>
      <c r="AW655" s="245"/>
      <c r="AX655" s="246">
        <v>0.165</v>
      </c>
      <c r="AY655" s="247">
        <v>0.16</v>
      </c>
      <c r="AZ655" s="248">
        <v>0.15</v>
      </c>
      <c r="BA655" s="248">
        <v>0.135</v>
      </c>
      <c r="BB655" s="248">
        <v>0.125</v>
      </c>
      <c r="BC655" s="248">
        <v>0.07667</v>
      </c>
      <c r="BD655" s="248">
        <v>0.07167</v>
      </c>
      <c r="BE655" s="248">
        <v>0.065</v>
      </c>
      <c r="BF655" s="248">
        <v>0.06167</v>
      </c>
      <c r="BG655" s="248">
        <v>0.05833</v>
      </c>
      <c r="BH655" s="317">
        <v>0</v>
      </c>
      <c r="BI655" s="401">
        <v>0</v>
      </c>
      <c r="BJ655" s="246">
        <v>2.30334</v>
      </c>
      <c r="BK655" s="250">
        <v>4.166666666666674</v>
      </c>
      <c r="BL655" s="250">
        <v>2.127659574468077</v>
      </c>
      <c r="BM655" s="250">
        <v>30.55555555555556</v>
      </c>
      <c r="BN655" s="250">
        <v>9.090909090909083</v>
      </c>
      <c r="BO655" s="250">
        <v>0</v>
      </c>
      <c r="BP655" s="250">
        <v>0</v>
      </c>
      <c r="BQ655" s="251">
        <v>3.125</v>
      </c>
      <c r="BR655" s="252">
        <v>6.666666666666665</v>
      </c>
      <c r="BS655" s="252">
        <v>11.11111111111109</v>
      </c>
      <c r="BT655" s="252">
        <v>8.000000000000007</v>
      </c>
      <c r="BU655" s="252">
        <v>63.03638972218599</v>
      </c>
      <c r="BV655" s="252">
        <v>6.976419701409253</v>
      </c>
      <c r="BW655" s="252">
        <v>10.26153846153846</v>
      </c>
      <c r="BX655" s="252">
        <v>5.399708123885194</v>
      </c>
      <c r="BY655" s="252">
        <v>5.726041488085043</v>
      </c>
      <c r="BZ655" s="252">
        <v>0</v>
      </c>
      <c r="CA655" s="253">
        <v>0</v>
      </c>
      <c r="CB655" s="250">
        <v>9.779039186028299</v>
      </c>
      <c r="CC655" s="250">
        <v>15.03650189122403</v>
      </c>
      <c r="CD655" t="s" s="116">
        <v>170</v>
      </c>
      <c r="CE655" t="s" s="402">
        <v>143</v>
      </c>
      <c r="CF655" s="254">
        <v>9.349592986795953</v>
      </c>
      <c r="CG655" s="250">
        <v>37.71421728340222</v>
      </c>
      <c r="CH655" s="255">
        <v>0.2525</v>
      </c>
      <c r="CI655" s="256">
        <v>0.2777500000000001</v>
      </c>
      <c r="CJ655" s="257">
        <v>0.3055250000000001</v>
      </c>
      <c r="CK655" s="257">
        <v>0.3360775000000001</v>
      </c>
      <c r="CL655" s="258">
        <v>0.3696852500000002</v>
      </c>
      <c r="CM655" s="256">
        <v>1.541537750000001</v>
      </c>
      <c r="CN655" s="253">
        <v>4.056678289473687</v>
      </c>
      <c r="CO655" s="259">
        <v>0.72</v>
      </c>
      <c r="CP655" s="260">
        <v>72.3</v>
      </c>
      <c r="CQ655" s="261">
        <v>-9.1</v>
      </c>
      <c r="CR655" s="260">
        <v>1.7</v>
      </c>
      <c r="CS655" s="261">
        <v>19.3</v>
      </c>
    </row>
    <row r="656" ht="11.25" customHeight="1">
      <c r="A656" t="s" s="116">
        <v>410</v>
      </c>
      <c r="B656" t="s" s="116">
        <v>411</v>
      </c>
      <c r="C656" t="s" s="116">
        <v>412</v>
      </c>
      <c r="D656" s="218">
        <v>39</v>
      </c>
      <c r="E656" s="219">
        <v>68</v>
      </c>
      <c r="F656" t="s" s="220">
        <v>55</v>
      </c>
      <c r="G656" t="s" s="221">
        <v>55</v>
      </c>
      <c r="H656" s="222">
        <v>395.15</v>
      </c>
      <c r="I656" s="223">
        <v>0.8604327470580794</v>
      </c>
      <c r="J656" s="224">
        <v>0.84</v>
      </c>
      <c r="K656" s="224">
        <v>0.85</v>
      </c>
      <c r="L656" s="225">
        <v>1.190476190476186</v>
      </c>
      <c r="M656" s="226">
        <v>42789</v>
      </c>
      <c r="N656" s="226">
        <v>42793</v>
      </c>
      <c r="O656" s="226">
        <v>42804</v>
      </c>
      <c r="P656" t="s" s="227">
        <v>363</v>
      </c>
      <c r="Q656" s="85"/>
      <c r="R656" s="225">
        <v>3.4</v>
      </c>
      <c r="S656" s="228">
        <v>28.81355932203389</v>
      </c>
      <c r="T656" s="229">
        <v>346.5819128630512</v>
      </c>
      <c r="U656" s="223">
        <v>33.48728813559322</v>
      </c>
      <c r="V656" s="230">
        <v>12</v>
      </c>
      <c r="W656" s="222">
        <v>11.8</v>
      </c>
      <c r="X656" s="222">
        <v>2.05</v>
      </c>
      <c r="Y656" s="231">
        <v>2.67</v>
      </c>
      <c r="Z656" s="232">
        <v>13.4</v>
      </c>
      <c r="AA656" s="358">
        <v>47.5</v>
      </c>
      <c r="AB656" s="234">
        <v>7.5</v>
      </c>
      <c r="AC656" s="235">
        <v>24.41</v>
      </c>
      <c r="AD656" s="236">
        <v>23.7</v>
      </c>
      <c r="AE656" s="236">
        <v>16.3</v>
      </c>
      <c r="AF656" s="237">
        <v>15</v>
      </c>
      <c r="AG656" s="238">
        <v>36879</v>
      </c>
      <c r="AH656" s="239">
        <v>0.2</v>
      </c>
      <c r="AI656" s="240">
        <v>3.99</v>
      </c>
      <c r="AJ656" s="241">
        <v>0.7654044915677286</v>
      </c>
      <c r="AK656" s="242">
        <v>1.407910876916983</v>
      </c>
      <c r="AL656" s="243">
        <v>25.37313432835819</v>
      </c>
      <c r="AM656" s="243">
        <v>18.87843905526259</v>
      </c>
      <c r="AN656" s="243">
        <v>18.14008645015517</v>
      </c>
      <c r="AO656" s="244">
        <v>12.8843996786771</v>
      </c>
      <c r="AP656" s="241">
        <v>3.36</v>
      </c>
      <c r="AQ656" s="241">
        <v>2.68</v>
      </c>
      <c r="AR656" s="241">
        <v>2.2</v>
      </c>
      <c r="AS656" s="241">
        <v>2</v>
      </c>
      <c r="AT656" s="245"/>
      <c r="AU656" s="241">
        <v>1.56</v>
      </c>
      <c r="AV656" s="241">
        <v>1.46</v>
      </c>
      <c r="AW656" s="245"/>
      <c r="AX656" s="246">
        <v>1.44</v>
      </c>
      <c r="AY656" s="247">
        <v>1.42</v>
      </c>
      <c r="AZ656" s="248">
        <v>1.4</v>
      </c>
      <c r="BA656" s="248">
        <v>1.26</v>
      </c>
      <c r="BB656" s="248">
        <v>1</v>
      </c>
      <c r="BC656" s="248">
        <v>0.82</v>
      </c>
      <c r="BD656" s="248">
        <v>0.68</v>
      </c>
      <c r="BE656" s="248">
        <v>0.62</v>
      </c>
      <c r="BF656" s="248">
        <v>0.595</v>
      </c>
      <c r="BG656" s="248">
        <v>0.58</v>
      </c>
      <c r="BH656" s="248">
        <v>0.54</v>
      </c>
      <c r="BI656" s="249">
        <v>0.48</v>
      </c>
      <c r="BJ656" s="246">
        <v>24.095</v>
      </c>
      <c r="BK656" s="250">
        <v>25.37313432835819</v>
      </c>
      <c r="BL656" s="250">
        <v>21.81818181818183</v>
      </c>
      <c r="BM656" s="250">
        <v>10</v>
      </c>
      <c r="BN656" s="250">
        <v>28.20512820512819</v>
      </c>
      <c r="BO656" s="250">
        <v>6.849315068493156</v>
      </c>
      <c r="BP656" s="250">
        <v>1.388888888888884</v>
      </c>
      <c r="BQ656" s="251">
        <v>1.40845070422535</v>
      </c>
      <c r="BR656" s="252">
        <v>1.428571428571423</v>
      </c>
      <c r="BS656" s="252">
        <v>11.11111111111109</v>
      </c>
      <c r="BT656" s="252">
        <v>26</v>
      </c>
      <c r="BU656" s="252">
        <v>21.95121951219512</v>
      </c>
      <c r="BV656" s="252">
        <v>20.58823529411764</v>
      </c>
      <c r="BW656" s="252">
        <v>9.677419354838722</v>
      </c>
      <c r="BX656" s="252">
        <v>4.201680672268915</v>
      </c>
      <c r="BY656" s="252">
        <v>2.586206896551735</v>
      </c>
      <c r="BZ656" s="252">
        <v>7.407407407407396</v>
      </c>
      <c r="CA656" s="253">
        <v>12.5</v>
      </c>
      <c r="CB656" s="250">
        <v>12.49970298178457</v>
      </c>
      <c r="CC656" s="250">
        <v>9.224022817512379</v>
      </c>
      <c r="CD656" t="s" s="116">
        <v>152</v>
      </c>
      <c r="CE656" s="254">
        <v>-14.48676893837997</v>
      </c>
      <c r="CF656" s="254">
        <v>19.00051919721325</v>
      </c>
      <c r="CG656" s="250">
        <v>79.11515334947538</v>
      </c>
      <c r="CH656" s="255">
        <v>3.612</v>
      </c>
      <c r="CI656" s="256">
        <v>3.9732</v>
      </c>
      <c r="CJ656" s="257">
        <v>4.37052</v>
      </c>
      <c r="CK656" s="257">
        <v>4.807572</v>
      </c>
      <c r="CL656" s="258">
        <v>5.288329200000001</v>
      </c>
      <c r="CM656" s="256">
        <v>22.0516212</v>
      </c>
      <c r="CN656" s="253">
        <v>5.580569707705934</v>
      </c>
      <c r="CO656" s="259">
        <v>1.21</v>
      </c>
      <c r="CP656" s="260">
        <v>65</v>
      </c>
      <c r="CQ656" s="261">
        <v>-0.8</v>
      </c>
      <c r="CR656" s="262">
        <v>9.5</v>
      </c>
      <c r="CS656" s="263">
        <v>17.8</v>
      </c>
    </row>
    <row r="657" ht="11.25" customHeight="1">
      <c r="A657" t="s" s="146">
        <v>951</v>
      </c>
      <c r="B657" t="s" s="146">
        <v>952</v>
      </c>
      <c r="C657" t="s" s="146">
        <v>518</v>
      </c>
      <c r="D657" s="267">
        <v>14</v>
      </c>
      <c r="E657" s="219">
        <v>258</v>
      </c>
      <c r="F657" t="s" s="151">
        <v>129</v>
      </c>
      <c r="G657" t="s" s="152">
        <v>129</v>
      </c>
      <c r="H657" s="496">
        <v>147.63</v>
      </c>
      <c r="I657" s="269">
        <v>0.625685836212152</v>
      </c>
      <c r="J657" s="270">
        <v>0.40185</v>
      </c>
      <c r="K657" s="270">
        <v>0.46185</v>
      </c>
      <c r="L657" s="269">
        <v>14.93094438223217</v>
      </c>
      <c r="M657" s="272">
        <v>42984</v>
      </c>
      <c r="N657" s="272">
        <v>42986</v>
      </c>
      <c r="O657" s="272">
        <v>43028</v>
      </c>
      <c r="P657" t="s" s="273">
        <v>743</v>
      </c>
      <c r="Q657" t="s" s="273">
        <v>771</v>
      </c>
      <c r="R657" s="271">
        <v>0.9237</v>
      </c>
      <c r="S657" s="275">
        <v>40.69162995594714</v>
      </c>
      <c r="T657" s="276">
        <v>103.3064424576533</v>
      </c>
      <c r="U657" s="269">
        <v>65.0352422907489</v>
      </c>
      <c r="V657" s="277">
        <v>12</v>
      </c>
      <c r="W657" s="268">
        <v>2.27</v>
      </c>
      <c r="X657" s="268">
        <v>5.87</v>
      </c>
      <c r="Y657" s="278">
        <v>3.02</v>
      </c>
      <c r="Z657" s="279">
        <v>1.43</v>
      </c>
      <c r="AA657" s="280">
        <v>2.3</v>
      </c>
      <c r="AB657" s="281">
        <v>-65.5</v>
      </c>
      <c r="AC657" s="282">
        <v>8.23</v>
      </c>
      <c r="AD657" s="283">
        <v>-12.8</v>
      </c>
      <c r="AE657" s="283">
        <v>11.07</v>
      </c>
      <c r="AF657" s="284">
        <v>14</v>
      </c>
      <c r="AG657" s="285">
        <v>44078</v>
      </c>
      <c r="AH657" s="286">
        <v>0.1</v>
      </c>
      <c r="AI657" s="287">
        <v>0.6899999999999999</v>
      </c>
      <c r="AJ657" t="s" s="368">
        <v>143</v>
      </c>
      <c r="AK657" s="289">
        <v>0.9679975028872372</v>
      </c>
      <c r="AL657" s="290">
        <v>14.92921492921493</v>
      </c>
      <c r="AM657" s="290">
        <v>15.03235613580292</v>
      </c>
      <c r="AN657" s="290">
        <v>14.98164372744029</v>
      </c>
      <c r="AO657" s="291">
        <v>15.47694460239275</v>
      </c>
      <c r="AP657" s="288">
        <v>0.8037</v>
      </c>
      <c r="AQ657" s="288">
        <v>0.6992999999999999</v>
      </c>
      <c r="AR657" s="288">
        <v>0.6228</v>
      </c>
      <c r="AS657" s="288">
        <v>0.528</v>
      </c>
      <c r="AT657" s="292"/>
      <c r="AU657" s="288">
        <v>0.4596</v>
      </c>
      <c r="AV657" s="288">
        <v>0.3999</v>
      </c>
      <c r="AW657" s="292"/>
      <c r="AX657" s="293">
        <v>0.345</v>
      </c>
      <c r="AY657" s="294">
        <v>0.29724</v>
      </c>
      <c r="AZ657" s="295">
        <v>0.25848</v>
      </c>
      <c r="BA657" s="295">
        <v>0.221775</v>
      </c>
      <c r="BB657" s="295">
        <v>0.190608</v>
      </c>
      <c r="BC657" s="295">
        <v>0.17023</v>
      </c>
      <c r="BD657" s="295">
        <v>0.055</v>
      </c>
      <c r="BE657" s="426">
        <v>0</v>
      </c>
      <c r="BF657" s="426">
        <v>0</v>
      </c>
      <c r="BG657" s="426">
        <v>0</v>
      </c>
      <c r="BH657" s="426">
        <v>0</v>
      </c>
      <c r="BI657" s="494">
        <v>0</v>
      </c>
      <c r="BJ657" s="293">
        <v>5.051633</v>
      </c>
      <c r="BK657" s="297">
        <v>14.92921492921493</v>
      </c>
      <c r="BL657" s="297">
        <v>12.28323699421963</v>
      </c>
      <c r="BM657" s="297">
        <v>17.95454545454545</v>
      </c>
      <c r="BN657" s="297">
        <v>14.88250652741514</v>
      </c>
      <c r="BO657" s="297">
        <v>14.92873218304576</v>
      </c>
      <c r="BP657" s="297">
        <v>15.91304347826088</v>
      </c>
      <c r="BQ657" s="298">
        <v>16.0678239806217</v>
      </c>
      <c r="BR657" s="299">
        <v>14.99535747446612</v>
      </c>
      <c r="BS657" s="299">
        <v>16.55055799797092</v>
      </c>
      <c r="BT657" s="299">
        <v>16.35135985897758</v>
      </c>
      <c r="BU657" s="299">
        <v>11.9708629501263</v>
      </c>
      <c r="BV657" s="299">
        <v>209.5090909090909</v>
      </c>
      <c r="BW657" s="299">
        <v>0</v>
      </c>
      <c r="BX657" s="299">
        <v>0</v>
      </c>
      <c r="BY657" s="299">
        <v>0</v>
      </c>
      <c r="BZ657" s="299">
        <v>0</v>
      </c>
      <c r="CA657" s="300">
        <v>0</v>
      </c>
      <c r="CB657" s="297">
        <v>22.13743133752678</v>
      </c>
      <c r="CC657" s="297">
        <v>47.35614174086388</v>
      </c>
      <c r="CD657" t="s" s="146">
        <v>188</v>
      </c>
      <c r="CE657" s="301">
        <v>-49.42791272709646</v>
      </c>
      <c r="CF657" s="301">
        <v>15.60732956365244</v>
      </c>
      <c r="CG657" s="297">
        <v>66.3123127753304</v>
      </c>
      <c r="CH657" s="302">
        <v>0.8117369999999999</v>
      </c>
      <c r="CI657" s="303">
        <v>0.8785429550999999</v>
      </c>
      <c r="CJ657" s="304">
        <v>0.966397250610</v>
      </c>
      <c r="CK657" s="304">
        <v>1.063036975671</v>
      </c>
      <c r="CL657" s="305">
        <v>1.1693406732381</v>
      </c>
      <c r="CM657" s="303">
        <v>4.8890548546191</v>
      </c>
      <c r="CN657" s="300">
        <v>3.311694679007722</v>
      </c>
      <c r="CO657" s="306">
        <v>1.61</v>
      </c>
      <c r="CP657" s="307">
        <v>7.1</v>
      </c>
      <c r="CQ657" s="308">
        <v>-23.4</v>
      </c>
      <c r="CR657" s="309">
        <v>-2.2</v>
      </c>
      <c r="CS657" s="310">
        <v>-11.3</v>
      </c>
    </row>
    <row r="658" ht="11.25" customHeight="1">
      <c r="A658" t="s" s="173">
        <v>1926</v>
      </c>
      <c r="B658" t="s" s="110">
        <v>1927</v>
      </c>
      <c r="C658" t="s" s="173">
        <v>1450</v>
      </c>
      <c r="D658" s="174">
        <v>6</v>
      </c>
      <c r="E658" s="85">
        <v>666</v>
      </c>
      <c r="F658" t="s" s="118">
        <v>129</v>
      </c>
      <c r="G658" t="s" s="113">
        <v>129</v>
      </c>
      <c r="H658" s="495">
        <v>18.77</v>
      </c>
      <c r="I658" s="177">
        <v>1.598295151838039</v>
      </c>
      <c r="J658" s="311">
        <v>0.07000000000000001</v>
      </c>
      <c r="K658" s="311">
        <v>0.075</v>
      </c>
      <c r="L658" s="177">
        <v>7.14285714285714</v>
      </c>
      <c r="M658" s="179">
        <v>42915</v>
      </c>
      <c r="N658" s="179">
        <v>42919</v>
      </c>
      <c r="O658" s="179">
        <v>42933</v>
      </c>
      <c r="P658" t="s" s="173">
        <v>268</v>
      </c>
      <c r="Q658" s="84"/>
      <c r="R658" s="180">
        <v>0.3</v>
      </c>
      <c r="S658" s="181">
        <v>24.59016393442623</v>
      </c>
      <c r="T658" s="182">
        <v>-16.8960534145988</v>
      </c>
      <c r="U658" s="177">
        <v>15.38524590163934</v>
      </c>
      <c r="V658" s="183">
        <v>1</v>
      </c>
      <c r="W658" s="176">
        <v>1.22</v>
      </c>
      <c r="X658" s="176">
        <v>1.02</v>
      </c>
      <c r="Y658" s="184">
        <v>0.33</v>
      </c>
      <c r="Z658" s="185">
        <v>1.01</v>
      </c>
      <c r="AA658" s="186">
        <v>6.5</v>
      </c>
      <c r="AB658" s="187">
        <v>-12</v>
      </c>
      <c r="AC658" s="188">
        <v>12.28</v>
      </c>
      <c r="AD658" s="189">
        <v>-0.5</v>
      </c>
      <c r="AE658" s="189">
        <v>15</v>
      </c>
      <c r="AF658" s="190">
        <v>6</v>
      </c>
      <c r="AG658" s="191">
        <v>331</v>
      </c>
      <c r="AH658" s="192">
        <v>0.4</v>
      </c>
      <c r="AI658" s="193">
        <v>0.09</v>
      </c>
      <c r="AJ658" t="s" s="338">
        <v>143</v>
      </c>
      <c r="AK658" t="s" s="338">
        <v>143</v>
      </c>
      <c r="AL658" s="196">
        <v>8.000000000000007</v>
      </c>
      <c r="AM658" s="196">
        <v>5.490166075087788</v>
      </c>
      <c r="AN658" t="s" s="338">
        <v>143</v>
      </c>
      <c r="AO658" t="s" s="338">
        <v>143</v>
      </c>
      <c r="AP658" s="194">
        <v>0.27</v>
      </c>
      <c r="AQ658" s="194">
        <v>0.25</v>
      </c>
      <c r="AR658" s="198">
        <v>0.24</v>
      </c>
      <c r="AS658" s="194">
        <v>0.23</v>
      </c>
      <c r="AT658" s="199"/>
      <c r="AU658" s="194">
        <v>0.12</v>
      </c>
      <c r="AV658" s="198">
        <v>0</v>
      </c>
      <c r="AW658" s="199"/>
      <c r="AX658" s="398">
        <v>0</v>
      </c>
      <c r="AY658" s="370">
        <v>0</v>
      </c>
      <c r="AZ658" s="203">
        <v>0</v>
      </c>
      <c r="BA658" s="203">
        <v>0</v>
      </c>
      <c r="BB658" s="203">
        <v>0</v>
      </c>
      <c r="BC658" s="203">
        <v>0</v>
      </c>
      <c r="BD658" s="203">
        <v>0</v>
      </c>
      <c r="BE658" s="203">
        <v>0</v>
      </c>
      <c r="BF658" s="203">
        <v>0</v>
      </c>
      <c r="BG658" s="203">
        <v>0</v>
      </c>
      <c r="BH658" s="203">
        <v>0</v>
      </c>
      <c r="BI658" s="204">
        <v>0</v>
      </c>
      <c r="BJ658" s="200">
        <v>1.11</v>
      </c>
      <c r="BK658" s="205">
        <v>8.000000000000007</v>
      </c>
      <c r="BL658" s="205">
        <v>4.166666666666674</v>
      </c>
      <c r="BM658" s="205">
        <v>4.347826086956519</v>
      </c>
      <c r="BN658" s="205">
        <v>91.66666666666667</v>
      </c>
      <c r="BO658" s="205">
        <v>0</v>
      </c>
      <c r="BP658" s="205">
        <v>0</v>
      </c>
      <c r="BQ658" s="206">
        <v>0</v>
      </c>
      <c r="BR658" s="207">
        <v>0</v>
      </c>
      <c r="BS658" s="207">
        <v>0</v>
      </c>
      <c r="BT658" s="207">
        <v>0</v>
      </c>
      <c r="BU658" s="207">
        <v>0</v>
      </c>
      <c r="BV658" s="207">
        <v>0</v>
      </c>
      <c r="BW658" s="207">
        <v>0</v>
      </c>
      <c r="BX658" s="207">
        <v>0</v>
      </c>
      <c r="BY658" s="207">
        <v>0</v>
      </c>
      <c r="BZ658" s="207">
        <v>0</v>
      </c>
      <c r="CA658" s="208">
        <v>0</v>
      </c>
      <c r="CB658" s="205">
        <v>6.363597612958228</v>
      </c>
      <c r="CC658" s="205">
        <v>21.44023308795227</v>
      </c>
      <c r="CD658" t="s" s="110">
        <v>302</v>
      </c>
      <c r="CE658" t="s" s="552">
        <v>143</v>
      </c>
      <c r="CF658" t="s" s="552">
        <v>143</v>
      </c>
      <c r="CG658" s="205">
        <v>56.68076943184503</v>
      </c>
      <c r="CH658" s="315">
        <v>0.2727</v>
      </c>
      <c r="CI658" s="211">
        <v>0.29997</v>
      </c>
      <c r="CJ658" s="212">
        <v>0.3299670000000001</v>
      </c>
      <c r="CK658" s="212">
        <v>0.3629637000000001</v>
      </c>
      <c r="CL658" s="210">
        <v>0.3992600700000001</v>
      </c>
      <c r="CM658" s="211">
        <v>1.66486077</v>
      </c>
      <c r="CN658" s="208">
        <v>8.869796323921154</v>
      </c>
      <c r="CO658" s="213">
        <v>0.9399999999999999</v>
      </c>
      <c r="CP658" s="214">
        <v>24.5</v>
      </c>
      <c r="CQ658" s="215">
        <v>-41</v>
      </c>
      <c r="CR658" s="214">
        <v>-6.1</v>
      </c>
      <c r="CS658" s="215">
        <v>-13.9</v>
      </c>
    </row>
    <row r="659" ht="11.25" customHeight="1">
      <c r="A659" t="s" s="227">
        <v>1928</v>
      </c>
      <c r="B659" t="s" s="116">
        <v>1929</v>
      </c>
      <c r="C659" t="s" s="227">
        <v>128</v>
      </c>
      <c r="D659" s="218">
        <v>5</v>
      </c>
      <c r="E659" s="85">
        <v>721</v>
      </c>
      <c r="F659" t="s" s="220">
        <v>129</v>
      </c>
      <c r="G659" t="s" s="221">
        <v>129</v>
      </c>
      <c r="H659" s="493">
        <v>26.46</v>
      </c>
      <c r="I659" s="223">
        <v>2.116402116402117</v>
      </c>
      <c r="J659" s="224">
        <v>0.12</v>
      </c>
      <c r="K659" s="224">
        <v>0.14</v>
      </c>
      <c r="L659" s="223">
        <v>16.66666666666667</v>
      </c>
      <c r="M659" s="226">
        <v>42766</v>
      </c>
      <c r="N659" s="226">
        <v>42768</v>
      </c>
      <c r="O659" s="226">
        <v>42782</v>
      </c>
      <c r="P659" t="s" s="227">
        <v>1158</v>
      </c>
      <c r="Q659" s="316"/>
      <c r="R659" s="225">
        <v>0.5600000000000001</v>
      </c>
      <c r="S659" s="228">
        <v>37.33333333333334</v>
      </c>
      <c r="T659" s="229">
        <v>15.10690683012901</v>
      </c>
      <c r="U659" s="223">
        <v>17.64</v>
      </c>
      <c r="V659" s="230">
        <v>12</v>
      </c>
      <c r="W659" s="222">
        <v>1.5</v>
      </c>
      <c r="X659" s="222">
        <v>2.2</v>
      </c>
      <c r="Y659" s="231">
        <v>4.8</v>
      </c>
      <c r="Z659" s="232">
        <v>1.69</v>
      </c>
      <c r="AA659" s="233">
        <v>8.6</v>
      </c>
      <c r="AB659" s="234">
        <v>-3.2</v>
      </c>
      <c r="AC659" s="235">
        <v>18.52</v>
      </c>
      <c r="AD659" s="236">
        <v>18.4</v>
      </c>
      <c r="AE659" s="236">
        <v>8</v>
      </c>
      <c r="AF659" s="237">
        <v>5</v>
      </c>
      <c r="AG659" s="238">
        <v>362</v>
      </c>
      <c r="AH659" s="239">
        <v>3.1</v>
      </c>
      <c r="AI659" s="240">
        <v>0.16</v>
      </c>
      <c r="AJ659" s="241">
        <v>0.8081432336795386</v>
      </c>
      <c r="AK659" t="s" s="265">
        <v>143</v>
      </c>
      <c r="AL659" s="243">
        <v>14.28571428571428</v>
      </c>
      <c r="AM659" s="243">
        <v>22.67497075930422</v>
      </c>
      <c r="AN659" s="243">
        <v>14.86983549970351</v>
      </c>
      <c r="AO659" s="244">
        <v>-1.170921087911891</v>
      </c>
      <c r="AP659" s="241">
        <v>0.48</v>
      </c>
      <c r="AQ659" s="241">
        <v>0.42</v>
      </c>
      <c r="AR659" s="241">
        <v>0.34</v>
      </c>
      <c r="AS659" s="241">
        <v>0.26</v>
      </c>
      <c r="AT659" s="245"/>
      <c r="AU659" s="321">
        <v>0.24</v>
      </c>
      <c r="AV659" s="321">
        <v>0.24</v>
      </c>
      <c r="AW659" s="245"/>
      <c r="AX659" s="583">
        <v>0.24</v>
      </c>
      <c r="AY659" s="394">
        <v>0.4</v>
      </c>
      <c r="AZ659" s="248">
        <v>0.68</v>
      </c>
      <c r="BA659" s="248">
        <v>0.62</v>
      </c>
      <c r="BB659" s="248">
        <v>0.54</v>
      </c>
      <c r="BC659" s="248">
        <v>0.45</v>
      </c>
      <c r="BD659" s="248">
        <v>0.37</v>
      </c>
      <c r="BE659" s="248">
        <v>0.32</v>
      </c>
      <c r="BF659" s="248">
        <v>0.28</v>
      </c>
      <c r="BG659" s="317">
        <v>0.18</v>
      </c>
      <c r="BH659" s="248">
        <v>0.22</v>
      </c>
      <c r="BI659" s="249">
        <v>0.1</v>
      </c>
      <c r="BJ659" s="246">
        <v>6.38</v>
      </c>
      <c r="BK659" s="250">
        <v>14.28571428571428</v>
      </c>
      <c r="BL659" s="250">
        <v>23.52941176470587</v>
      </c>
      <c r="BM659" s="250">
        <v>30.76923076923077</v>
      </c>
      <c r="BN659" s="250">
        <v>8.333333333333348</v>
      </c>
      <c r="BO659" s="250">
        <v>0</v>
      </c>
      <c r="BP659" s="250">
        <v>0</v>
      </c>
      <c r="BQ659" s="251">
        <v>0</v>
      </c>
      <c r="BR659" s="252">
        <v>0</v>
      </c>
      <c r="BS659" s="252">
        <v>9.677419354838722</v>
      </c>
      <c r="BT659" s="252">
        <v>14.81481481481481</v>
      </c>
      <c r="BU659" s="252">
        <v>20</v>
      </c>
      <c r="BV659" s="252">
        <v>21.62162162162162</v>
      </c>
      <c r="BW659" s="252">
        <v>15.625</v>
      </c>
      <c r="BX659" s="252">
        <v>14.28571428571428</v>
      </c>
      <c r="BY659" s="252">
        <v>55.55555555555558</v>
      </c>
      <c r="BZ659" s="252">
        <v>0</v>
      </c>
      <c r="CA659" s="253">
        <v>120</v>
      </c>
      <c r="CB659" s="250">
        <v>20.49987151679584</v>
      </c>
      <c r="CC659" s="250">
        <v>28.4346641447166</v>
      </c>
      <c r="CD659" t="s" s="116">
        <v>132</v>
      </c>
      <c r="CE659" s="254">
        <v>-0.6537623838943745</v>
      </c>
      <c r="CF659" s="254">
        <v>16.98623761610563</v>
      </c>
      <c r="CG659" s="250">
        <v>58.60266666666666</v>
      </c>
      <c r="CH659" s="255">
        <v>0.4848</v>
      </c>
      <c r="CI659" s="256">
        <v>0.5332800000000001</v>
      </c>
      <c r="CJ659" s="257">
        <v>0.5759424000000002</v>
      </c>
      <c r="CK659" s="257">
        <v>0.6220177920000003</v>
      </c>
      <c r="CL659" s="258">
        <v>0.6717792153600004</v>
      </c>
      <c r="CM659" s="256">
        <v>2.887819407360001</v>
      </c>
      <c r="CN659" s="253">
        <v>10.91390554557823</v>
      </c>
      <c r="CO659" s="259">
        <v>0.79</v>
      </c>
      <c r="CP659" s="260">
        <v>53.4</v>
      </c>
      <c r="CQ659" s="261">
        <v>-10.3</v>
      </c>
      <c r="CR659" s="260">
        <v>0.9</v>
      </c>
      <c r="CS659" s="261">
        <v>1.1</v>
      </c>
    </row>
    <row r="660" ht="11.25" customHeight="1">
      <c r="A660" t="s" s="227">
        <v>1930</v>
      </c>
      <c r="B660" t="s" s="116">
        <v>1931</v>
      </c>
      <c r="C660" t="s" s="227">
        <v>994</v>
      </c>
      <c r="D660" s="218">
        <v>7</v>
      </c>
      <c r="E660" s="85">
        <v>511</v>
      </c>
      <c r="F660" t="s" s="220">
        <v>129</v>
      </c>
      <c r="G660" t="s" s="221">
        <v>129</v>
      </c>
      <c r="H660" s="493">
        <v>65.56999999999999</v>
      </c>
      <c r="I660" s="223">
        <v>1.891108738752478</v>
      </c>
      <c r="J660" s="224">
        <v>0.26</v>
      </c>
      <c r="K660" s="224">
        <v>0.31</v>
      </c>
      <c r="L660" s="223">
        <v>19.23076923076923</v>
      </c>
      <c r="M660" s="226">
        <v>42851</v>
      </c>
      <c r="N660" s="226">
        <v>42853</v>
      </c>
      <c r="O660" s="226">
        <v>42886</v>
      </c>
      <c r="P660" t="s" s="227">
        <v>256</v>
      </c>
      <c r="Q660" t="s" s="227">
        <v>583</v>
      </c>
      <c r="R660" s="225">
        <v>1.24</v>
      </c>
      <c r="S660" s="228">
        <v>20.12987012987013</v>
      </c>
      <c r="T660" s="229">
        <v>-4.693704073182858</v>
      </c>
      <c r="U660" s="223">
        <v>10.64448051948052</v>
      </c>
      <c r="V660" s="230">
        <v>1</v>
      </c>
      <c r="W660" s="222">
        <v>6.16</v>
      </c>
      <c r="X660" s="222">
        <v>1.52</v>
      </c>
      <c r="Y660" s="231">
        <v>0.67</v>
      </c>
      <c r="Z660" s="232">
        <v>1.92</v>
      </c>
      <c r="AA660" s="233">
        <v>19.4</v>
      </c>
      <c r="AB660" s="234">
        <v>18</v>
      </c>
      <c r="AC660" s="235">
        <v>4.78</v>
      </c>
      <c r="AD660" s="236">
        <v>13.2</v>
      </c>
      <c r="AE660" s="236">
        <v>7</v>
      </c>
      <c r="AF660" s="237">
        <v>14</v>
      </c>
      <c r="AG660" s="238">
        <v>4183</v>
      </c>
      <c r="AH660" s="239">
        <v>0.7</v>
      </c>
      <c r="AI660" s="240">
        <v>0.76</v>
      </c>
      <c r="AJ660" s="241">
        <v>4.431009033796315</v>
      </c>
      <c r="AK660" t="s" s="265">
        <v>143</v>
      </c>
      <c r="AL660" s="243">
        <v>19.04761904761905</v>
      </c>
      <c r="AM660" s="243">
        <v>20.60770350021577</v>
      </c>
      <c r="AN660" s="243">
        <v>58.48931924611136</v>
      </c>
      <c r="AO660" s="244">
        <v>-1.724490544241641</v>
      </c>
      <c r="AP660" s="241">
        <v>1</v>
      </c>
      <c r="AQ660" s="241">
        <v>0.84</v>
      </c>
      <c r="AR660" s="241">
        <v>0.6899999999999999</v>
      </c>
      <c r="AS660" s="241">
        <v>0.57</v>
      </c>
      <c r="AT660" s="245"/>
      <c r="AU660" s="241">
        <v>0.46</v>
      </c>
      <c r="AV660" s="241">
        <v>0.1</v>
      </c>
      <c r="AW660" s="245"/>
      <c r="AX660" s="583">
        <v>0</v>
      </c>
      <c r="AY660" s="394">
        <v>0</v>
      </c>
      <c r="AZ660" s="317">
        <v>1.456</v>
      </c>
      <c r="BA660" s="248">
        <v>1.456</v>
      </c>
      <c r="BB660" s="248">
        <v>1.19</v>
      </c>
      <c r="BC660" s="248">
        <v>1.112</v>
      </c>
      <c r="BD660" s="317">
        <v>0.36066</v>
      </c>
      <c r="BE660" s="248">
        <v>0.73733</v>
      </c>
      <c r="BF660" s="248">
        <v>0.586</v>
      </c>
      <c r="BG660" s="248">
        <v>0.53134</v>
      </c>
      <c r="BH660" s="248">
        <v>0.51267</v>
      </c>
      <c r="BI660" s="249">
        <v>0.08</v>
      </c>
      <c r="BJ660" s="246">
        <v>11.682</v>
      </c>
      <c r="BK660" s="250">
        <v>19.04761904761905</v>
      </c>
      <c r="BL660" s="250">
        <v>21.73913043478262</v>
      </c>
      <c r="BM660" s="250">
        <v>21.05263157894737</v>
      </c>
      <c r="BN660" s="250">
        <v>23.91304347826084</v>
      </c>
      <c r="BO660" s="250">
        <v>360</v>
      </c>
      <c r="BP660" s="250">
        <v>0</v>
      </c>
      <c r="BQ660" s="251">
        <v>0</v>
      </c>
      <c r="BR660" s="252">
        <v>0</v>
      </c>
      <c r="BS660" s="252">
        <v>0</v>
      </c>
      <c r="BT660" s="252">
        <v>22.3529411764706</v>
      </c>
      <c r="BU660" s="252">
        <v>7.014388489208612</v>
      </c>
      <c r="BV660" s="252">
        <v>208.3236289025676</v>
      </c>
      <c r="BW660" s="252">
        <v>0</v>
      </c>
      <c r="BX660" s="252">
        <v>25.82423208191127</v>
      </c>
      <c r="BY660" s="252">
        <v>10.28719840403507</v>
      </c>
      <c r="BZ660" s="252">
        <v>3.641718844480879</v>
      </c>
      <c r="CA660" s="253">
        <v>540.8375</v>
      </c>
      <c r="CB660" s="250">
        <v>74.35494308460493</v>
      </c>
      <c r="CC660" s="250">
        <v>148.4631150289231</v>
      </c>
      <c r="CD660" t="s" s="116">
        <v>302</v>
      </c>
      <c r="CE660" s="254">
        <v>49.73594746538332</v>
      </c>
      <c r="CF660" s="254">
        <v>60.38042798486384</v>
      </c>
      <c r="CG660" s="250">
        <v>71.69256493506492</v>
      </c>
      <c r="CH660" s="255">
        <v>1.1</v>
      </c>
      <c r="CI660" s="256">
        <v>1.15258</v>
      </c>
      <c r="CJ660" s="257">
        <v>1.2332606</v>
      </c>
      <c r="CK660" s="257">
        <v>1.319588842</v>
      </c>
      <c r="CL660" s="258">
        <v>1.411960060940</v>
      </c>
      <c r="CM660" s="256">
        <v>6.217389502940001</v>
      </c>
      <c r="CN660" s="253">
        <v>9.482064210675615</v>
      </c>
      <c r="CO660" s="259">
        <v>1.04</v>
      </c>
      <c r="CP660" s="260">
        <v>42.3</v>
      </c>
      <c r="CQ660" s="261">
        <v>-35.4</v>
      </c>
      <c r="CR660" s="260">
        <v>1.9</v>
      </c>
      <c r="CS660" s="261">
        <v>1.3</v>
      </c>
    </row>
    <row r="661" ht="11.25" customHeight="1">
      <c r="A661" t="s" s="227">
        <v>953</v>
      </c>
      <c r="B661" t="s" s="116">
        <v>954</v>
      </c>
      <c r="C661" t="s" s="116">
        <v>191</v>
      </c>
      <c r="D661" s="218">
        <v>14</v>
      </c>
      <c r="E661" s="219">
        <v>244</v>
      </c>
      <c r="F661" t="s" s="220">
        <v>129</v>
      </c>
      <c r="G661" t="s" s="221">
        <v>129</v>
      </c>
      <c r="H661" s="493">
        <v>29.25</v>
      </c>
      <c r="I661" s="223">
        <v>1.230769230769231</v>
      </c>
      <c r="J661" s="224">
        <v>0.08500000000000001</v>
      </c>
      <c r="K661" s="224">
        <v>0.09</v>
      </c>
      <c r="L661" s="223">
        <v>5.88235294117645</v>
      </c>
      <c r="M661" s="226">
        <v>42808</v>
      </c>
      <c r="N661" s="226">
        <v>42810</v>
      </c>
      <c r="O661" s="226">
        <v>42824</v>
      </c>
      <c r="P661" t="s" s="227">
        <v>186</v>
      </c>
      <c r="Q661" s="325"/>
      <c r="R661" s="225">
        <v>0.36</v>
      </c>
      <c r="S661" s="228">
        <v>27.48091603053435</v>
      </c>
      <c r="T661" s="229">
        <v>142.9934186901315</v>
      </c>
      <c r="U661" s="223">
        <v>22.32824427480916</v>
      </c>
      <c r="V661" s="230">
        <v>12</v>
      </c>
      <c r="W661" s="222">
        <v>1.31</v>
      </c>
      <c r="X661" s="222">
        <v>1.61</v>
      </c>
      <c r="Y661" s="231">
        <v>0.83</v>
      </c>
      <c r="Z661" s="232">
        <v>5.95</v>
      </c>
      <c r="AA661" s="233">
        <v>26.6</v>
      </c>
      <c r="AB661" s="234">
        <v>-9.5</v>
      </c>
      <c r="AC661" s="235">
        <v>16.21</v>
      </c>
      <c r="AD661" s="236">
        <v>-1.5</v>
      </c>
      <c r="AE661" s="236">
        <v>13.83</v>
      </c>
      <c r="AF661" s="237">
        <v>13</v>
      </c>
      <c r="AG661" s="238">
        <v>3225</v>
      </c>
      <c r="AH661" s="239">
        <v>19.5</v>
      </c>
      <c r="AI661" s="240">
        <v>5.7</v>
      </c>
      <c r="AJ661" t="s" s="265">
        <v>143</v>
      </c>
      <c r="AK661" s="242">
        <v>0.8287590755555149</v>
      </c>
      <c r="AL661" s="243">
        <v>6.25</v>
      </c>
      <c r="AM661" s="243">
        <v>6.685884434218181</v>
      </c>
      <c r="AN661" s="243">
        <v>9.096607850144967</v>
      </c>
      <c r="AO661" s="244">
        <v>10.97617886603237</v>
      </c>
      <c r="AP661" s="241">
        <v>0.34</v>
      </c>
      <c r="AQ661" s="241">
        <v>0.32</v>
      </c>
      <c r="AR661" s="241">
        <v>0.3</v>
      </c>
      <c r="AS661" s="241">
        <v>0.28</v>
      </c>
      <c r="AT661" s="245"/>
      <c r="AU661" s="241">
        <v>0.24</v>
      </c>
      <c r="AV661" s="241">
        <v>0.22</v>
      </c>
      <c r="AW661" s="245"/>
      <c r="AX661" s="246">
        <v>0.21</v>
      </c>
      <c r="AY661" s="247">
        <v>0.19</v>
      </c>
      <c r="AZ661" s="248">
        <v>0.17</v>
      </c>
      <c r="BA661" s="248">
        <v>0.16</v>
      </c>
      <c r="BB661" s="248">
        <v>0.12</v>
      </c>
      <c r="BC661" s="248">
        <v>0.1</v>
      </c>
      <c r="BD661" s="248">
        <v>0.05625</v>
      </c>
      <c r="BE661" s="317">
        <v>0</v>
      </c>
      <c r="BF661" s="317">
        <v>0</v>
      </c>
      <c r="BG661" s="317">
        <v>0</v>
      </c>
      <c r="BH661" s="317">
        <v>0</v>
      </c>
      <c r="BI661" s="401">
        <v>0</v>
      </c>
      <c r="BJ661" s="246">
        <v>2.70625</v>
      </c>
      <c r="BK661" s="250">
        <v>6.25</v>
      </c>
      <c r="BL661" s="250">
        <v>6.666666666666665</v>
      </c>
      <c r="BM661" s="250">
        <v>7.14285714285714</v>
      </c>
      <c r="BN661" s="250">
        <v>16.66666666666667</v>
      </c>
      <c r="BO661" s="250">
        <v>9.090909090909083</v>
      </c>
      <c r="BP661" s="250">
        <v>4.761904761904767</v>
      </c>
      <c r="BQ661" s="251">
        <v>10.52631578947367</v>
      </c>
      <c r="BR661" s="252">
        <v>11.76470588235294</v>
      </c>
      <c r="BS661" s="252">
        <v>6.25</v>
      </c>
      <c r="BT661" s="252">
        <v>33.33333333333335</v>
      </c>
      <c r="BU661" s="252">
        <v>20</v>
      </c>
      <c r="BV661" s="252">
        <v>77.77777777777779</v>
      </c>
      <c r="BW661" s="252">
        <v>0</v>
      </c>
      <c r="BX661" s="252">
        <v>0</v>
      </c>
      <c r="BY661" s="252">
        <v>0</v>
      </c>
      <c r="BZ661" s="252">
        <v>0</v>
      </c>
      <c r="CA661" s="253">
        <v>0</v>
      </c>
      <c r="CB661" s="250">
        <v>12.36653747717306</v>
      </c>
      <c r="CC661" s="250">
        <v>18.41764214206052</v>
      </c>
      <c r="CD661" t="s" s="116">
        <v>152</v>
      </c>
      <c r="CE661" s="254">
        <v>-12.00086719389496</v>
      </c>
      <c r="CF661" s="254">
        <v>10.3273770809142</v>
      </c>
      <c r="CG661" s="250">
        <v>67.79650658223545</v>
      </c>
      <c r="CH661" s="255">
        <v>0.3434</v>
      </c>
      <c r="CI661" s="256">
        <v>0.3777400000000001</v>
      </c>
      <c r="CJ661" s="257">
        <v>0.4155140000000001</v>
      </c>
      <c r="CK661" s="257">
        <v>0.4570654000000002</v>
      </c>
      <c r="CL661" s="258">
        <v>0.5027719400000003</v>
      </c>
      <c r="CM661" s="256">
        <v>2.09649134</v>
      </c>
      <c r="CN661" s="253">
        <v>7.167491760683762</v>
      </c>
      <c r="CO661" s="259">
        <v>0.52</v>
      </c>
      <c r="CP661" s="260">
        <v>20.1</v>
      </c>
      <c r="CQ661" s="261">
        <v>-10</v>
      </c>
      <c r="CR661" s="260">
        <v>-0.1</v>
      </c>
      <c r="CS661" s="261">
        <v>-3.2</v>
      </c>
    </row>
    <row r="662" ht="11.25" customHeight="1">
      <c r="A662" t="s" s="273">
        <v>1932</v>
      </c>
      <c r="B662" t="s" s="146">
        <v>1933</v>
      </c>
      <c r="C662" t="s" s="273">
        <v>128</v>
      </c>
      <c r="D662" s="267">
        <v>6</v>
      </c>
      <c r="E662" s="85">
        <v>633</v>
      </c>
      <c r="F662" t="s" s="151">
        <v>129</v>
      </c>
      <c r="G662" t="s" s="152">
        <v>129</v>
      </c>
      <c r="H662" s="496">
        <v>57.7</v>
      </c>
      <c r="I662" s="269">
        <v>1.733102253032929</v>
      </c>
      <c r="J662" s="270">
        <v>0.24</v>
      </c>
      <c r="K662" s="270">
        <v>0.25</v>
      </c>
      <c r="L662" s="269">
        <v>4.166666666666674</v>
      </c>
      <c r="M662" s="272">
        <v>42807</v>
      </c>
      <c r="N662" s="272">
        <v>42809</v>
      </c>
      <c r="O662" s="272">
        <v>42828</v>
      </c>
      <c r="P662" t="s" s="273">
        <v>201</v>
      </c>
      <c r="Q662" s="329"/>
      <c r="R662" s="271">
        <v>1</v>
      </c>
      <c r="S662" s="275">
        <v>31.64556962025316</v>
      </c>
      <c r="T662" s="276">
        <v>9.96291409100969</v>
      </c>
      <c r="U662" s="269">
        <v>18.25949367088608</v>
      </c>
      <c r="V662" s="277">
        <v>12</v>
      </c>
      <c r="W662" s="268">
        <v>3.16</v>
      </c>
      <c r="X662" s="268">
        <v>3.66</v>
      </c>
      <c r="Y662" s="278">
        <v>5.58</v>
      </c>
      <c r="Z662" s="279">
        <v>1.49</v>
      </c>
      <c r="AA662" s="280">
        <v>8.1</v>
      </c>
      <c r="AB662" s="281">
        <v>19</v>
      </c>
      <c r="AC662" s="282">
        <v>25.62</v>
      </c>
      <c r="AD662" s="283">
        <v>16.4</v>
      </c>
      <c r="AE662" s="283">
        <v>5</v>
      </c>
      <c r="AF662" s="284">
        <v>5</v>
      </c>
      <c r="AG662" s="285">
        <v>1841</v>
      </c>
      <c r="AH662" s="286">
        <v>1.9</v>
      </c>
      <c r="AI662" s="287">
        <v>0.09</v>
      </c>
      <c r="AJ662" s="288">
        <v>0.2452526792282489</v>
      </c>
      <c r="AK662" s="289">
        <v>1.084321993900899</v>
      </c>
      <c r="AL662" s="290">
        <v>4.39560439560438</v>
      </c>
      <c r="AM662" s="290">
        <v>4.604051127515274</v>
      </c>
      <c r="AN662" s="290">
        <v>4.022143939343281</v>
      </c>
      <c r="AO662" s="291">
        <v>3.709363050797698</v>
      </c>
      <c r="AP662" s="288">
        <v>0.95</v>
      </c>
      <c r="AQ662" s="288">
        <v>0.91</v>
      </c>
      <c r="AR662" s="288">
        <v>0.87</v>
      </c>
      <c r="AS662" s="288">
        <v>0.83</v>
      </c>
      <c r="AT662" s="292"/>
      <c r="AU662" s="288">
        <v>0.79</v>
      </c>
      <c r="AV662" s="510">
        <v>0.78</v>
      </c>
      <c r="AW662" s="292"/>
      <c r="AX662" s="524">
        <v>0.78</v>
      </c>
      <c r="AY662" s="403">
        <v>0.78</v>
      </c>
      <c r="AZ662" s="295">
        <v>0.78</v>
      </c>
      <c r="BA662" s="295">
        <v>0.72</v>
      </c>
      <c r="BB662" s="295">
        <v>0.66</v>
      </c>
      <c r="BC662" s="295">
        <v>0.6</v>
      </c>
      <c r="BD662" s="295">
        <v>0.5600000000000001</v>
      </c>
      <c r="BE662" s="295">
        <v>0.51</v>
      </c>
      <c r="BF662" s="295">
        <v>0.47</v>
      </c>
      <c r="BG662" s="295">
        <v>0.43</v>
      </c>
      <c r="BH662" s="295">
        <v>0.39</v>
      </c>
      <c r="BI662" s="296">
        <v>0.35</v>
      </c>
      <c r="BJ662" s="293">
        <v>12.16</v>
      </c>
      <c r="BK662" s="297">
        <v>4.39560439560438</v>
      </c>
      <c r="BL662" s="297">
        <v>4.597701149425282</v>
      </c>
      <c r="BM662" s="297">
        <v>4.81927710843375</v>
      </c>
      <c r="BN662" s="297">
        <v>5.063291139240489</v>
      </c>
      <c r="BO662" s="297">
        <v>1.282051282051277</v>
      </c>
      <c r="BP662" s="297">
        <v>0</v>
      </c>
      <c r="BQ662" s="298">
        <v>0</v>
      </c>
      <c r="BR662" s="299">
        <v>0</v>
      </c>
      <c r="BS662" s="299">
        <v>8.333333333333348</v>
      </c>
      <c r="BT662" s="299">
        <v>9.090909090909083</v>
      </c>
      <c r="BU662" s="299">
        <v>10</v>
      </c>
      <c r="BV662" s="299">
        <v>7.14285714285714</v>
      </c>
      <c r="BW662" s="299">
        <v>9.803921568627461</v>
      </c>
      <c r="BX662" s="299">
        <v>8.510638297872353</v>
      </c>
      <c r="BY662" s="299">
        <v>9.302325581395344</v>
      </c>
      <c r="BZ662" s="299">
        <v>10.25641025641024</v>
      </c>
      <c r="CA662" s="300">
        <v>11.42857142857143</v>
      </c>
      <c r="CB662" s="297">
        <v>6.119228927925388</v>
      </c>
      <c r="CC662" s="297">
        <v>3.822523138592752</v>
      </c>
      <c r="CD662" t="s" s="146">
        <v>132</v>
      </c>
      <c r="CE662" s="301">
        <v>-12.50424747850987</v>
      </c>
      <c r="CF662" s="301">
        <v>5.755246192376211</v>
      </c>
      <c r="CG662" s="297">
        <v>51.63802272481242</v>
      </c>
      <c r="CH662" s="302">
        <v>1.045</v>
      </c>
      <c r="CI662" s="303">
        <v>1.1495</v>
      </c>
      <c r="CJ662" s="304">
        <v>1.206975</v>
      </c>
      <c r="CK662" s="304">
        <v>1.26732375</v>
      </c>
      <c r="CL662" s="305">
        <v>1.3306899375</v>
      </c>
      <c r="CM662" s="303">
        <v>5.9994886875</v>
      </c>
      <c r="CN662" s="300">
        <v>10.39772736135182</v>
      </c>
      <c r="CO662" s="306">
        <v>1.18</v>
      </c>
      <c r="CP662" s="307">
        <v>20.8</v>
      </c>
      <c r="CQ662" s="308">
        <v>-13.9</v>
      </c>
      <c r="CR662" s="307">
        <v>3.4</v>
      </c>
      <c r="CS662" s="308">
        <v>4.7</v>
      </c>
    </row>
    <row r="663" ht="11.25" customHeight="1">
      <c r="A663" t="s" s="110">
        <v>1934</v>
      </c>
      <c r="B663" t="s" s="110">
        <v>1935</v>
      </c>
      <c r="C663" t="s" s="110">
        <v>372</v>
      </c>
      <c r="D663" s="174">
        <v>8</v>
      </c>
      <c r="E663" s="85">
        <v>417</v>
      </c>
      <c r="F663" t="s" s="118">
        <v>55</v>
      </c>
      <c r="G663" t="s" s="113">
        <v>141</v>
      </c>
      <c r="H663" s="495">
        <v>155.33</v>
      </c>
      <c r="I663" s="177">
        <v>4.764050730702375</v>
      </c>
      <c r="J663" s="311">
        <v>1.8</v>
      </c>
      <c r="K663" s="311">
        <v>1.85</v>
      </c>
      <c r="L663" s="177">
        <v>2.77777777777779</v>
      </c>
      <c r="M663" s="179">
        <v>43054</v>
      </c>
      <c r="N663" s="179">
        <v>43055</v>
      </c>
      <c r="O663" s="179">
        <v>43069</v>
      </c>
      <c r="P663" t="s" s="173">
        <v>632</v>
      </c>
      <c r="Q663" t="s" s="173">
        <v>131</v>
      </c>
      <c r="R663" s="180">
        <v>7.4</v>
      </c>
      <c r="S663" s="181">
        <v>131.6725978647687</v>
      </c>
      <c r="T663" s="182">
        <v>301.7592983464467</v>
      </c>
      <c r="U663" s="177">
        <v>27.63879003558719</v>
      </c>
      <c r="V663" s="183">
        <v>12</v>
      </c>
      <c r="W663" s="176">
        <v>5.62</v>
      </c>
      <c r="X663" s="176">
        <v>2.85</v>
      </c>
      <c r="Y663" s="184">
        <v>9.19</v>
      </c>
      <c r="Z663" s="185">
        <v>13.14</v>
      </c>
      <c r="AA663" s="186">
        <v>42.4</v>
      </c>
      <c r="AB663" s="187">
        <v>-0.2</v>
      </c>
      <c r="AC663" s="188">
        <v>10.62</v>
      </c>
      <c r="AD663" s="189">
        <v>11</v>
      </c>
      <c r="AE663" s="189">
        <v>9.720000000000001</v>
      </c>
      <c r="AF663" s="190">
        <v>23</v>
      </c>
      <c r="AG663" s="191">
        <v>50473</v>
      </c>
      <c r="AH663" s="192">
        <v>0.7</v>
      </c>
      <c r="AI663" s="193">
        <v>6.36</v>
      </c>
      <c r="AJ663" s="194">
        <v>1.449242189212097</v>
      </c>
      <c r="AK663" s="195">
        <v>1.861584722047058</v>
      </c>
      <c r="AL663" s="196">
        <v>7.438016528925617</v>
      </c>
      <c r="AM663" s="196">
        <v>14.13518435912322</v>
      </c>
      <c r="AN663" s="196">
        <v>15.94166408133306</v>
      </c>
      <c r="AO663" s="197">
        <v>8.563491036713655</v>
      </c>
      <c r="AP663" s="194">
        <v>6.5</v>
      </c>
      <c r="AQ663" s="194">
        <v>6.05</v>
      </c>
      <c r="AR663" s="194">
        <v>4.99887</v>
      </c>
      <c r="AS663" s="194">
        <v>4.371744000000001</v>
      </c>
      <c r="AT663" s="199"/>
      <c r="AU663" s="194">
        <v>3.854656</v>
      </c>
      <c r="AV663" s="194">
        <v>3.102528</v>
      </c>
      <c r="AW663" s="199"/>
      <c r="AX663" s="200">
        <v>2.444416</v>
      </c>
      <c r="AY663" s="370">
        <v>1.8615168</v>
      </c>
      <c r="AZ663" s="202">
        <v>3.384576</v>
      </c>
      <c r="BA663" s="202">
        <v>3.1589376</v>
      </c>
      <c r="BB663" s="202">
        <v>2.8580864</v>
      </c>
      <c r="BC663" s="202">
        <v>2.632448</v>
      </c>
      <c r="BD663" s="202">
        <v>2.444416</v>
      </c>
      <c r="BE663" s="202">
        <v>2.256384</v>
      </c>
      <c r="BF663" s="202">
        <v>2.044848</v>
      </c>
      <c r="BG663" s="202">
        <v>1.9555328</v>
      </c>
      <c r="BH663" s="203">
        <v>1.8991232</v>
      </c>
      <c r="BI663" s="204">
        <v>1.8991232</v>
      </c>
      <c r="BJ663" s="200">
        <v>57.71720599999999</v>
      </c>
      <c r="BK663" s="205">
        <v>7.438016528925617</v>
      </c>
      <c r="BL663" s="205">
        <v>21.02735218159304</v>
      </c>
      <c r="BM663" s="205">
        <v>14.34498451876414</v>
      </c>
      <c r="BN663" s="205">
        <v>13.41463414634148</v>
      </c>
      <c r="BO663" s="205">
        <v>24.24242424242424</v>
      </c>
      <c r="BP663" s="205">
        <v>26.92307692307692</v>
      </c>
      <c r="BQ663" s="206">
        <v>31.31313131313131</v>
      </c>
      <c r="BR663" s="207">
        <v>0</v>
      </c>
      <c r="BS663" s="207">
        <v>7.142857142857162</v>
      </c>
      <c r="BT663" s="207">
        <v>10.52631578947367</v>
      </c>
      <c r="BU663" s="207">
        <v>8.571428571428585</v>
      </c>
      <c r="BV663" s="207">
        <v>7.692307692307687</v>
      </c>
      <c r="BW663" s="207">
        <v>8.333333333333348</v>
      </c>
      <c r="BX663" s="207">
        <v>10.34482758620687</v>
      </c>
      <c r="BY663" s="207">
        <v>4.567307692307687</v>
      </c>
      <c r="BZ663" s="207">
        <v>2.970297029702973</v>
      </c>
      <c r="CA663" s="208">
        <v>0</v>
      </c>
      <c r="CB663" s="205">
        <v>11.69719380540439</v>
      </c>
      <c r="CC663" s="205">
        <v>8.914158502697818</v>
      </c>
      <c r="CD663" t="s" s="110">
        <v>285</v>
      </c>
      <c r="CE663" s="209">
        <v>-6.933075223551754</v>
      </c>
      <c r="CF663" s="209">
        <v>20.70571481203544</v>
      </c>
      <c r="CG663" s="205">
        <v>57.56576366814981</v>
      </c>
      <c r="CH663" s="315">
        <v>6.565</v>
      </c>
      <c r="CI663" s="211">
        <v>7.221500000000001</v>
      </c>
      <c r="CJ663" s="212">
        <v>7.9234298</v>
      </c>
      <c r="CK663" s="212">
        <v>8.693587176559999</v>
      </c>
      <c r="CL663" s="210">
        <v>9.53860385012163</v>
      </c>
      <c r="CM663" s="211">
        <v>39.94212082668163</v>
      </c>
      <c r="CN663" s="208">
        <v>25.71436350137232</v>
      </c>
      <c r="CO663" s="213">
        <v>0.62</v>
      </c>
      <c r="CP663" s="214">
        <v>3.5</v>
      </c>
      <c r="CQ663" s="215">
        <v>-17.9</v>
      </c>
      <c r="CR663" s="214">
        <v>-3.3</v>
      </c>
      <c r="CS663" s="215">
        <v>-6.3</v>
      </c>
    </row>
    <row r="664" ht="11.25" customHeight="1">
      <c r="A664" t="s" s="227">
        <v>1936</v>
      </c>
      <c r="B664" t="s" s="116">
        <v>1937</v>
      </c>
      <c r="C664" t="s" s="116">
        <v>635</v>
      </c>
      <c r="D664" s="218">
        <v>6</v>
      </c>
      <c r="E664" s="85">
        <v>592</v>
      </c>
      <c r="F664" t="s" s="220">
        <v>129</v>
      </c>
      <c r="G664" t="s" s="221">
        <v>129</v>
      </c>
      <c r="H664" s="493">
        <v>31.7</v>
      </c>
      <c r="I664" s="223">
        <v>2.271293375394322</v>
      </c>
      <c r="J664" s="224">
        <v>0.165</v>
      </c>
      <c r="K664" s="224">
        <v>0.18</v>
      </c>
      <c r="L664" s="223">
        <v>9.090909090909083</v>
      </c>
      <c r="M664" s="327">
        <v>42517</v>
      </c>
      <c r="N664" s="327">
        <v>42522</v>
      </c>
      <c r="O664" s="327">
        <v>42536</v>
      </c>
      <c r="P664" t="s" s="227">
        <v>182</v>
      </c>
      <c r="Q664" s="316"/>
      <c r="R664" s="225">
        <v>0.72</v>
      </c>
      <c r="S664" s="228">
        <v>24.82758620689655</v>
      </c>
      <c r="T664" s="229">
        <v>16.84026493284985</v>
      </c>
      <c r="U664" s="223">
        <v>10.93103448275862</v>
      </c>
      <c r="V664" s="230">
        <v>12</v>
      </c>
      <c r="W664" s="222">
        <v>2.9</v>
      </c>
      <c r="X664" t="s" s="399">
        <v>143</v>
      </c>
      <c r="Y664" s="231">
        <v>1.16</v>
      </c>
      <c r="Z664" s="232">
        <v>2.81</v>
      </c>
      <c r="AA664" s="233">
        <v>32.3</v>
      </c>
      <c r="AB664" s="234">
        <v>45</v>
      </c>
      <c r="AC664" s="235">
        <v>52.64</v>
      </c>
      <c r="AD664" s="236">
        <v>22.4</v>
      </c>
      <c r="AE664" s="236">
        <v>-8.699999999999999</v>
      </c>
      <c r="AF664" s="237">
        <v>7</v>
      </c>
      <c r="AG664" s="238">
        <v>3266</v>
      </c>
      <c r="AH664" s="626">
        <v>0.4</v>
      </c>
      <c r="AI664" s="240">
        <v>3.57</v>
      </c>
      <c r="AJ664" s="241">
        <v>0.3567634191171121</v>
      </c>
      <c r="AK664" s="242">
        <v>0.8959294597171041</v>
      </c>
      <c r="AL664" s="243">
        <v>6.818181818181812</v>
      </c>
      <c r="AM664" s="243">
        <v>5.522714724507494</v>
      </c>
      <c r="AN664" s="243">
        <v>7.99150058822331</v>
      </c>
      <c r="AO664" s="244">
        <v>8.91978771492421</v>
      </c>
      <c r="AP664" s="241">
        <v>0.705</v>
      </c>
      <c r="AQ664" s="321">
        <v>0.66</v>
      </c>
      <c r="AR664" s="241">
        <v>0.63</v>
      </c>
      <c r="AS664" s="321">
        <v>0.6</v>
      </c>
      <c r="AT664" s="245"/>
      <c r="AU664" s="241">
        <v>0.54</v>
      </c>
      <c r="AV664" s="241">
        <v>0.48</v>
      </c>
      <c r="AW664" s="245"/>
      <c r="AX664" s="246">
        <v>0.43</v>
      </c>
      <c r="AY664" s="394">
        <v>0.2</v>
      </c>
      <c r="AZ664" s="248">
        <v>0.775</v>
      </c>
      <c r="BA664" s="248">
        <v>0.45</v>
      </c>
      <c r="BB664" s="248">
        <v>0.3</v>
      </c>
      <c r="BC664" s="248">
        <v>0.225</v>
      </c>
      <c r="BD664" s="248">
        <v>0.05</v>
      </c>
      <c r="BE664" s="317">
        <v>0</v>
      </c>
      <c r="BF664" s="317">
        <v>0</v>
      </c>
      <c r="BG664" s="317">
        <v>0</v>
      </c>
      <c r="BH664" s="317">
        <v>0</v>
      </c>
      <c r="BI664" s="401">
        <v>0</v>
      </c>
      <c r="BJ664" s="246">
        <v>6.045</v>
      </c>
      <c r="BK664" s="250">
        <v>6.818181818181812</v>
      </c>
      <c r="BL664" s="250">
        <v>4.761904761904767</v>
      </c>
      <c r="BM664" s="250">
        <v>5</v>
      </c>
      <c r="BN664" s="250">
        <v>11.11111111111109</v>
      </c>
      <c r="BO664" s="250">
        <v>12.5</v>
      </c>
      <c r="BP664" s="250">
        <v>11.62790697674419</v>
      </c>
      <c r="BQ664" s="251">
        <v>115</v>
      </c>
      <c r="BR664" s="252">
        <v>0</v>
      </c>
      <c r="BS664" s="252">
        <v>72.22222222222223</v>
      </c>
      <c r="BT664" s="252">
        <v>50</v>
      </c>
      <c r="BU664" s="252">
        <v>33.33333333333333</v>
      </c>
      <c r="BV664" s="252">
        <v>350</v>
      </c>
      <c r="BW664" s="252">
        <v>0</v>
      </c>
      <c r="BX664" s="252">
        <v>0</v>
      </c>
      <c r="BY664" s="252">
        <v>0</v>
      </c>
      <c r="BZ664" s="252">
        <v>0</v>
      </c>
      <c r="CA664" s="253">
        <v>0</v>
      </c>
      <c r="CB664" s="250">
        <v>39.5514506013822</v>
      </c>
      <c r="CC664" s="250">
        <v>83.47872067194794</v>
      </c>
      <c r="CD664" t="s" s="116">
        <v>302</v>
      </c>
      <c r="CE664" s="254">
        <v>-0.6682405191409888</v>
      </c>
      <c r="CF664" s="254">
        <v>10.26279396361763</v>
      </c>
      <c r="CG664" s="250">
        <v>63.00568489940744</v>
      </c>
      <c r="CH664" s="255">
        <v>0.7755</v>
      </c>
      <c r="CI664" s="256">
        <v>0.8530500000000001</v>
      </c>
      <c r="CJ664" s="257">
        <v>0.8615805000000001</v>
      </c>
      <c r="CK664" s="257">
        <v>0.8701963050000001</v>
      </c>
      <c r="CL664" s="258">
        <v>0.8788982680500002</v>
      </c>
      <c r="CM664" s="256">
        <v>4.239225073050001</v>
      </c>
      <c r="CN664" s="253">
        <v>13.37294975725552</v>
      </c>
      <c r="CO664" s="259">
        <v>1.94</v>
      </c>
      <c r="CP664" s="260">
        <v>28.6</v>
      </c>
      <c r="CQ664" s="261">
        <v>-26.4</v>
      </c>
      <c r="CR664" s="260">
        <v>5.5</v>
      </c>
      <c r="CS664" s="261">
        <v>-7.8</v>
      </c>
    </row>
    <row r="665" ht="11.25" customHeight="1">
      <c r="A665" t="s" s="116">
        <v>1938</v>
      </c>
      <c r="B665" t="s" s="116">
        <v>1939</v>
      </c>
      <c r="C665" t="s" s="227">
        <v>1940</v>
      </c>
      <c r="D665" s="218">
        <v>7</v>
      </c>
      <c r="E665" s="85">
        <v>444</v>
      </c>
      <c r="F665" t="s" s="220">
        <v>129</v>
      </c>
      <c r="G665" t="s" s="221">
        <v>129</v>
      </c>
      <c r="H665" s="493">
        <v>62.79</v>
      </c>
      <c r="I665" s="223">
        <v>4.077082337951903</v>
      </c>
      <c r="J665" s="224">
        <v>0.58</v>
      </c>
      <c r="K665" s="224">
        <v>0.64</v>
      </c>
      <c r="L665" s="223">
        <v>10.34482758620692</v>
      </c>
      <c r="M665" s="323">
        <v>42703</v>
      </c>
      <c r="N665" s="323">
        <v>42705</v>
      </c>
      <c r="O665" s="323">
        <v>42716</v>
      </c>
      <c r="P665" t="s" s="227">
        <v>136</v>
      </c>
      <c r="Q665" s="85"/>
      <c r="R665" s="225">
        <v>2.56</v>
      </c>
      <c r="S665" s="228">
        <v>122.488038277512</v>
      </c>
      <c r="T665" t="s" s="361">
        <v>143</v>
      </c>
      <c r="U665" s="223">
        <v>30.04306220095694</v>
      </c>
      <c r="V665" s="230">
        <v>12</v>
      </c>
      <c r="W665" s="222">
        <v>2.09</v>
      </c>
      <c r="X665" s="222">
        <v>3.76</v>
      </c>
      <c r="Y665" s="231">
        <v>3.92</v>
      </c>
      <c r="Z665" t="s" s="686">
        <v>143</v>
      </c>
      <c r="AA665" s="642">
        <v>-47.4</v>
      </c>
      <c r="AB665" s="234">
        <v>-20.7</v>
      </c>
      <c r="AC665" s="235">
        <v>11.5</v>
      </c>
      <c r="AD665" s="236">
        <v>50.7</v>
      </c>
      <c r="AE665" s="236">
        <v>8</v>
      </c>
      <c r="AF665" s="237">
        <v>7</v>
      </c>
      <c r="AG665" s="238">
        <v>5254</v>
      </c>
      <c r="AH665" s="239">
        <v>4.9</v>
      </c>
      <c r="AI665" t="s" s="364">
        <v>143</v>
      </c>
      <c r="AJ665" s="241">
        <v>1.824773699923384</v>
      </c>
      <c r="AK665" t="s" s="265">
        <v>143</v>
      </c>
      <c r="AL665" s="243">
        <v>11.21495327102802</v>
      </c>
      <c r="AM665" s="243">
        <v>9.354129979287684</v>
      </c>
      <c r="AN665" s="243">
        <v>92.51602658611557</v>
      </c>
      <c r="AO665" t="s" s="265">
        <v>143</v>
      </c>
      <c r="AP665" s="241">
        <v>2.38</v>
      </c>
      <c r="AQ665" s="241">
        <v>2.14</v>
      </c>
      <c r="AR665" s="241">
        <v>1.93</v>
      </c>
      <c r="AS665" s="241">
        <v>1.82</v>
      </c>
      <c r="AT665" s="245"/>
      <c r="AU665" s="241">
        <v>1.35</v>
      </c>
      <c r="AV665" s="241">
        <v>0.09</v>
      </c>
      <c r="AW665" s="245"/>
      <c r="AX665" s="246">
        <v>0.015</v>
      </c>
      <c r="AY665" s="394">
        <v>0</v>
      </c>
      <c r="AZ665" s="317">
        <v>0</v>
      </c>
      <c r="BA665" s="317">
        <v>0</v>
      </c>
      <c r="BB665" s="317">
        <v>0</v>
      </c>
      <c r="BC665" s="317">
        <v>0</v>
      </c>
      <c r="BD665" s="317">
        <v>0</v>
      </c>
      <c r="BE665" s="317">
        <v>0</v>
      </c>
      <c r="BF665" s="317">
        <v>0</v>
      </c>
      <c r="BG665" s="317">
        <v>0</v>
      </c>
      <c r="BH665" s="317">
        <v>0</v>
      </c>
      <c r="BI665" s="401">
        <v>0</v>
      </c>
      <c r="BJ665" s="246">
        <v>9.725</v>
      </c>
      <c r="BK665" s="250">
        <v>11.21495327102802</v>
      </c>
      <c r="BL665" s="250">
        <v>10.88082901554406</v>
      </c>
      <c r="BM665" s="250">
        <v>6.043956043956045</v>
      </c>
      <c r="BN665" s="250">
        <v>34.81481481481481</v>
      </c>
      <c r="BO665" s="580">
        <v>1400</v>
      </c>
      <c r="BP665" s="250">
        <v>500</v>
      </c>
      <c r="BQ665" s="251">
        <v>0</v>
      </c>
      <c r="BR665" s="252">
        <v>0</v>
      </c>
      <c r="BS665" s="252">
        <v>0</v>
      </c>
      <c r="BT665" s="252">
        <v>0</v>
      </c>
      <c r="BU665" s="252">
        <v>0</v>
      </c>
      <c r="BV665" s="252">
        <v>0</v>
      </c>
      <c r="BW665" s="252">
        <v>0</v>
      </c>
      <c r="BX665" s="252">
        <v>0</v>
      </c>
      <c r="BY665" s="252">
        <v>0</v>
      </c>
      <c r="BZ665" s="252">
        <v>0</v>
      </c>
      <c r="CA665" s="253">
        <v>0</v>
      </c>
      <c r="CB665" s="250">
        <v>115.4679148909025</v>
      </c>
      <c r="CC665" s="250">
        <v>341.694264707234</v>
      </c>
      <c r="CD665" t="s" s="116">
        <v>302</v>
      </c>
      <c r="CE665" s="254">
        <v>66.55004672311054</v>
      </c>
      <c r="CF665" s="254">
        <v>96.59310892406748</v>
      </c>
      <c r="CG665" s="250">
        <v>50.95275876954814</v>
      </c>
      <c r="CH665" s="255">
        <v>2.4038</v>
      </c>
      <c r="CI665" s="256">
        <v>2.64418</v>
      </c>
      <c r="CJ665" s="257">
        <v>2.8557144</v>
      </c>
      <c r="CK665" s="257">
        <v>3.084171552</v>
      </c>
      <c r="CL665" s="258">
        <v>3.330905276160001</v>
      </c>
      <c r="CM665" s="256">
        <v>14.318771228160</v>
      </c>
      <c r="CN665" s="253">
        <v>22.80422237324415</v>
      </c>
      <c r="CO665" s="259">
        <v>1.14</v>
      </c>
      <c r="CP665" s="260">
        <v>22.5</v>
      </c>
      <c r="CQ665" s="261">
        <v>-3.7</v>
      </c>
      <c r="CR665" s="260">
        <v>8.5</v>
      </c>
      <c r="CS665" s="261">
        <v>6.4</v>
      </c>
    </row>
    <row r="666" ht="11.25" customHeight="1">
      <c r="A666" t="s" s="116">
        <v>413</v>
      </c>
      <c r="B666" t="s" s="116">
        <v>414</v>
      </c>
      <c r="C666" t="s" s="116">
        <v>160</v>
      </c>
      <c r="D666" s="218">
        <v>50</v>
      </c>
      <c r="E666" s="219">
        <v>22</v>
      </c>
      <c r="F666" t="s" s="220">
        <v>55</v>
      </c>
      <c r="G666" t="s" s="221">
        <v>55</v>
      </c>
      <c r="H666" s="222">
        <v>59.31</v>
      </c>
      <c r="I666" s="223">
        <v>1.46686899342438</v>
      </c>
      <c r="J666" s="224">
        <v>0.2025</v>
      </c>
      <c r="K666" s="224">
        <v>0.2175</v>
      </c>
      <c r="L666" s="225">
        <v>7.407407407407396</v>
      </c>
      <c r="M666" s="226">
        <v>42768</v>
      </c>
      <c r="N666" s="226">
        <v>42772</v>
      </c>
      <c r="O666" s="226">
        <v>42795</v>
      </c>
      <c r="P666" t="s" s="227">
        <v>147</v>
      </c>
      <c r="Q666" s="85"/>
      <c r="R666" s="225">
        <v>0.87</v>
      </c>
      <c r="S666" s="228">
        <v>32.34200743494424</v>
      </c>
      <c r="T666" s="229">
        <v>65.34789279140396</v>
      </c>
      <c r="U666" s="223">
        <v>22.04832713754647</v>
      </c>
      <c r="V666" s="230">
        <v>12</v>
      </c>
      <c r="W666" s="222">
        <v>2.69</v>
      </c>
      <c r="X666" s="222">
        <v>1.57</v>
      </c>
      <c r="Y666" s="231">
        <v>3.17</v>
      </c>
      <c r="Z666" s="232">
        <v>2.79</v>
      </c>
      <c r="AA666" s="233">
        <v>12.6</v>
      </c>
      <c r="AB666" s="234">
        <v>39</v>
      </c>
      <c r="AC666" s="235">
        <v>1.61</v>
      </c>
      <c r="AD666" s="236">
        <v>18.2</v>
      </c>
      <c r="AE666" s="236">
        <v>14</v>
      </c>
      <c r="AF666" s="237">
        <v>3</v>
      </c>
      <c r="AG666" s="238">
        <v>1189</v>
      </c>
      <c r="AH666" s="239">
        <v>0.3</v>
      </c>
      <c r="AI666" s="240">
        <v>0.99</v>
      </c>
      <c r="AJ666" s="241">
        <v>0.1790564075267899</v>
      </c>
      <c r="AK666" s="242">
        <v>0.8929721258693143</v>
      </c>
      <c r="AL666" s="243">
        <v>3.846153846153855</v>
      </c>
      <c r="AM666" s="243">
        <v>3.527100998852428</v>
      </c>
      <c r="AN666" s="243">
        <v>3.258826616987576</v>
      </c>
      <c r="AO666" s="244">
        <v>3.649415835701575</v>
      </c>
      <c r="AP666" s="241">
        <v>0.8100000000000001</v>
      </c>
      <c r="AQ666" s="241">
        <v>0.78</v>
      </c>
      <c r="AR666" s="241">
        <v>0.75</v>
      </c>
      <c r="AS666" s="241">
        <v>0.73</v>
      </c>
      <c r="AT666" s="245"/>
      <c r="AU666" s="241">
        <v>0.71</v>
      </c>
      <c r="AV666" s="241">
        <v>0.6899999999999999</v>
      </c>
      <c r="AW666" s="245"/>
      <c r="AX666" s="246">
        <v>0.68</v>
      </c>
      <c r="AY666" s="247">
        <v>0.66</v>
      </c>
      <c r="AZ666" s="248">
        <v>0.644</v>
      </c>
      <c r="BA666" s="248">
        <v>0.604</v>
      </c>
      <c r="BB666" s="248">
        <v>0.5659999999999999</v>
      </c>
      <c r="BC666" s="248">
        <v>0.536</v>
      </c>
      <c r="BD666" s="248">
        <v>0.51</v>
      </c>
      <c r="BE666" s="248">
        <v>0.48532</v>
      </c>
      <c r="BF666" s="248">
        <v>0.46</v>
      </c>
      <c r="BG666" s="248">
        <v>0.42902</v>
      </c>
      <c r="BH666" s="248">
        <v>0.41</v>
      </c>
      <c r="BI666" s="249">
        <v>0.4</v>
      </c>
      <c r="BJ666" s="246">
        <v>10.85434</v>
      </c>
      <c r="BK666" s="250">
        <v>3.846153846153855</v>
      </c>
      <c r="BL666" s="250">
        <v>4</v>
      </c>
      <c r="BM666" s="250">
        <v>2.739726027397271</v>
      </c>
      <c r="BN666" s="250">
        <v>2.8169014084507</v>
      </c>
      <c r="BO666" s="250">
        <v>2.898550724637694</v>
      </c>
      <c r="BP666" s="250">
        <v>1.470588235294112</v>
      </c>
      <c r="BQ666" s="251">
        <v>3.030303030303028</v>
      </c>
      <c r="BR666" s="252">
        <v>2.484472049689446</v>
      </c>
      <c r="BS666" s="252">
        <v>6.622516556291402</v>
      </c>
      <c r="BT666" s="252">
        <v>6.713780918727918</v>
      </c>
      <c r="BU666" s="252">
        <v>5.597014925373123</v>
      </c>
      <c r="BV666" s="252">
        <v>5.098039215686279</v>
      </c>
      <c r="BW666" s="252">
        <v>5.085304541333557</v>
      </c>
      <c r="BX666" s="252">
        <v>5.504347826086953</v>
      </c>
      <c r="BY666" s="252">
        <v>7.221108573026891</v>
      </c>
      <c r="BZ666" s="252">
        <v>4.639024390243907</v>
      </c>
      <c r="CA666" s="253">
        <v>2.499999999999991</v>
      </c>
      <c r="CB666" s="250">
        <v>4.251048956982125</v>
      </c>
      <c r="CC666" s="250">
        <v>1.667362937649085</v>
      </c>
      <c r="CD666" t="s" s="116">
        <v>161</v>
      </c>
      <c r="CE666" s="254">
        <v>-17.32263152713451</v>
      </c>
      <c r="CF666" s="254">
        <v>4.725695610411956</v>
      </c>
      <c r="CG666" s="250">
        <v>65.88594337379341</v>
      </c>
      <c r="CH666" s="255">
        <v>0.8910000000000001</v>
      </c>
      <c r="CI666" s="256">
        <v>0.9053451000000001</v>
      </c>
      <c r="CJ666" s="257">
        <v>0.9958796100000002</v>
      </c>
      <c r="CK666" s="257">
        <v>1.095467571</v>
      </c>
      <c r="CL666" s="258">
        <v>1.205014328100001</v>
      </c>
      <c r="CM666" s="256">
        <v>5.092706609100001</v>
      </c>
      <c r="CN666" s="253">
        <v>8.586590135053113</v>
      </c>
      <c r="CO666" s="259">
        <v>0.12</v>
      </c>
      <c r="CP666" s="260">
        <v>30.7</v>
      </c>
      <c r="CQ666" s="261">
        <v>-10.8</v>
      </c>
      <c r="CR666" s="262">
        <v>1.9</v>
      </c>
      <c r="CS666" s="263">
        <v>14.3</v>
      </c>
    </row>
    <row r="667" ht="11.25" customHeight="1">
      <c r="A667" t="s" s="273">
        <v>1941</v>
      </c>
      <c r="B667" t="s" s="146">
        <v>1942</v>
      </c>
      <c r="C667" t="s" s="146">
        <v>372</v>
      </c>
      <c r="D667" s="267">
        <v>6</v>
      </c>
      <c r="E667" s="85">
        <v>609</v>
      </c>
      <c r="F667" t="s" s="151">
        <v>55</v>
      </c>
      <c r="G667" t="s" s="152">
        <v>55</v>
      </c>
      <c r="H667" s="496">
        <v>95.68000000000001</v>
      </c>
      <c r="I667" s="269">
        <v>3.219063545150501</v>
      </c>
      <c r="J667" s="270">
        <v>0.72</v>
      </c>
      <c r="K667" s="270">
        <v>0.77</v>
      </c>
      <c r="L667" s="269">
        <v>6.944444444444442</v>
      </c>
      <c r="M667" s="380">
        <v>42733</v>
      </c>
      <c r="N667" s="380">
        <v>42738</v>
      </c>
      <c r="O667" s="380">
        <v>42752</v>
      </c>
      <c r="P667" t="s" s="273">
        <v>268</v>
      </c>
      <c r="Q667" s="508"/>
      <c r="R667" s="271">
        <v>3.08</v>
      </c>
      <c r="S667" s="275">
        <v>304.950495049505</v>
      </c>
      <c r="T667" s="276">
        <v>144.5134816002349</v>
      </c>
      <c r="U667" s="269">
        <v>94.73267326732673</v>
      </c>
      <c r="V667" s="277">
        <v>12</v>
      </c>
      <c r="W667" s="268">
        <v>1.01</v>
      </c>
      <c r="X667" t="s" s="367">
        <v>143</v>
      </c>
      <c r="Y667" s="278">
        <v>6.24</v>
      </c>
      <c r="Z667" s="279">
        <v>1.42</v>
      </c>
      <c r="AA667" s="280">
        <v>3.2</v>
      </c>
      <c r="AB667" s="281">
        <v>-8.6</v>
      </c>
      <c r="AC667" s="282">
        <v>102.22</v>
      </c>
      <c r="AD667" s="283">
        <v>-18.6</v>
      </c>
      <c r="AE667" s="283">
        <v>-10.84</v>
      </c>
      <c r="AF667" s="284">
        <v>20</v>
      </c>
      <c r="AG667" s="285">
        <v>9510</v>
      </c>
      <c r="AH667" s="286">
        <v>0.3</v>
      </c>
      <c r="AI667" s="287">
        <v>0.96</v>
      </c>
      <c r="AJ667" t="s" s="368">
        <v>143</v>
      </c>
      <c r="AK667" t="s" s="368">
        <v>143</v>
      </c>
      <c r="AL667" s="290">
        <v>20</v>
      </c>
      <c r="AM667" s="290">
        <v>29.69986344960558</v>
      </c>
      <c r="AN667" s="290">
        <v>48.41113939020589</v>
      </c>
      <c r="AO667" s="291">
        <v>1.839937614702425</v>
      </c>
      <c r="AP667" s="288">
        <v>2.88</v>
      </c>
      <c r="AQ667" s="288">
        <v>2.4</v>
      </c>
      <c r="AR667" s="288">
        <v>2</v>
      </c>
      <c r="AS667" s="288">
        <v>1.32</v>
      </c>
      <c r="AT667" s="292"/>
      <c r="AU667" s="288">
        <v>1</v>
      </c>
      <c r="AV667" s="510">
        <v>0.4</v>
      </c>
      <c r="AW667" s="292"/>
      <c r="AX667" s="524">
        <v>0.4</v>
      </c>
      <c r="AY667" s="403">
        <v>0.95</v>
      </c>
      <c r="AZ667" s="295">
        <v>3.15</v>
      </c>
      <c r="BA667" s="295">
        <v>2.8</v>
      </c>
      <c r="BB667" s="295">
        <v>2.4</v>
      </c>
      <c r="BC667" s="295">
        <v>2.16</v>
      </c>
      <c r="BD667" s="295">
        <v>2</v>
      </c>
      <c r="BE667" s="295">
        <v>1.86</v>
      </c>
      <c r="BF667" s="295">
        <v>1.77</v>
      </c>
      <c r="BG667" s="295">
        <v>1.55</v>
      </c>
      <c r="BH667" s="295">
        <v>1.45</v>
      </c>
      <c r="BI667" s="494">
        <v>1.4</v>
      </c>
      <c r="BJ667" s="293">
        <v>31.89</v>
      </c>
      <c r="BK667" s="297">
        <v>20</v>
      </c>
      <c r="BL667" s="297">
        <v>20</v>
      </c>
      <c r="BM667" s="297">
        <v>51.51515151515152</v>
      </c>
      <c r="BN667" s="297">
        <v>32</v>
      </c>
      <c r="BO667" s="297">
        <v>150</v>
      </c>
      <c r="BP667" s="297">
        <v>0</v>
      </c>
      <c r="BQ667" s="298">
        <v>0</v>
      </c>
      <c r="BR667" s="299">
        <v>0</v>
      </c>
      <c r="BS667" s="299">
        <v>12.5</v>
      </c>
      <c r="BT667" s="299">
        <v>16.66666666666667</v>
      </c>
      <c r="BU667" s="299">
        <v>11.11111111111109</v>
      </c>
      <c r="BV667" s="299">
        <v>8.000000000000007</v>
      </c>
      <c r="BW667" s="299">
        <v>7.526881720430101</v>
      </c>
      <c r="BX667" s="299">
        <v>5.084745762711873</v>
      </c>
      <c r="BY667" s="299">
        <v>14.19354838709677</v>
      </c>
      <c r="BZ667" s="299">
        <v>6.896551724137945</v>
      </c>
      <c r="CA667" s="300">
        <v>3.571428571428581</v>
      </c>
      <c r="CB667" s="297">
        <v>21.12153443874909</v>
      </c>
      <c r="CC667" s="297">
        <v>34.60665665750119</v>
      </c>
      <c r="CD667" t="s" s="146">
        <v>285</v>
      </c>
      <c r="CE667" s="301">
        <v>-43.10247033197034</v>
      </c>
      <c r="CF667" s="301">
        <v>51.63020293535639</v>
      </c>
      <c r="CG667" s="297">
        <v>45.00892370284076</v>
      </c>
      <c r="CH667" s="302">
        <v>2.9088</v>
      </c>
      <c r="CI667" s="303">
        <v>3.19968</v>
      </c>
      <c r="CJ667" s="304">
        <v>3.2316768</v>
      </c>
      <c r="CK667" s="304">
        <v>3.263993568</v>
      </c>
      <c r="CL667" s="305">
        <v>3.296633503680</v>
      </c>
      <c r="CM667" s="303">
        <v>15.900783871680</v>
      </c>
      <c r="CN667" s="300">
        <v>16.61871224046823</v>
      </c>
      <c r="CO667" s="306">
        <v>1.2</v>
      </c>
      <c r="CP667" s="307">
        <v>1.9</v>
      </c>
      <c r="CQ667" s="308">
        <v>-17.1</v>
      </c>
      <c r="CR667" s="307">
        <v>-3.6</v>
      </c>
      <c r="CS667" s="308">
        <v>-8.199999999999999</v>
      </c>
    </row>
    <row r="668" ht="11.25" customHeight="1">
      <c r="A668" t="s" s="110">
        <v>1943</v>
      </c>
      <c r="B668" t="s" s="110">
        <v>1944</v>
      </c>
      <c r="C668" t="s" s="173">
        <v>1945</v>
      </c>
      <c r="D668" s="174">
        <v>7</v>
      </c>
      <c r="E668" s="85">
        <v>442</v>
      </c>
      <c r="F668" t="s" s="118">
        <v>55</v>
      </c>
      <c r="G668" t="s" s="113">
        <v>55</v>
      </c>
      <c r="H668" s="495">
        <v>157.78</v>
      </c>
      <c r="I668" s="177">
        <v>1.799974648244391</v>
      </c>
      <c r="J668" s="311">
        <v>0.61</v>
      </c>
      <c r="K668" s="311">
        <v>0.71</v>
      </c>
      <c r="L668" s="177">
        <v>16.39344262295081</v>
      </c>
      <c r="M668" s="322">
        <v>42690</v>
      </c>
      <c r="N668" s="322">
        <v>42692</v>
      </c>
      <c r="O668" s="322">
        <v>42713</v>
      </c>
      <c r="P668" t="s" s="173">
        <v>271</v>
      </c>
      <c r="Q668" s="84"/>
      <c r="R668" s="180">
        <v>2.84</v>
      </c>
      <c r="S668" s="181">
        <v>29.18807810894142</v>
      </c>
      <c r="T668" s="182">
        <v>49.23048016752869</v>
      </c>
      <c r="U668" s="177">
        <v>16.2158273381295</v>
      </c>
      <c r="V668" s="183">
        <v>12</v>
      </c>
      <c r="W668" s="176">
        <v>9.73</v>
      </c>
      <c r="X668" s="176">
        <v>1.08</v>
      </c>
      <c r="Y668" s="184">
        <v>2.32</v>
      </c>
      <c r="Z668" s="185">
        <v>3.09</v>
      </c>
      <c r="AA668" s="186">
        <v>35</v>
      </c>
      <c r="AB668" s="187">
        <v>13.6</v>
      </c>
      <c r="AC668" s="188">
        <v>8.630000000000001</v>
      </c>
      <c r="AD668" s="189">
        <v>14.3</v>
      </c>
      <c r="AE668" s="189">
        <v>15</v>
      </c>
      <c r="AF668" s="190">
        <v>5</v>
      </c>
      <c r="AG668" s="191">
        <v>9052</v>
      </c>
      <c r="AH668" s="192">
        <v>0.2</v>
      </c>
      <c r="AI668" s="193">
        <v>0.41</v>
      </c>
      <c r="AJ668" s="194">
        <v>1.002426873427424</v>
      </c>
      <c r="AK668" s="195">
        <v>1.605523498062287</v>
      </c>
      <c r="AL668" s="196">
        <v>15.45454545454545</v>
      </c>
      <c r="AM668" s="196">
        <v>17.14548188866447</v>
      </c>
      <c r="AN668" s="196">
        <v>14.33470429001216</v>
      </c>
      <c r="AO668" s="197">
        <v>8.928367792382218</v>
      </c>
      <c r="AP668" s="194">
        <v>2.54</v>
      </c>
      <c r="AQ668" s="194">
        <v>2.2</v>
      </c>
      <c r="AR668" s="194">
        <v>1.85</v>
      </c>
      <c r="AS668" s="194">
        <v>1.58</v>
      </c>
      <c r="AT668" s="199"/>
      <c r="AU668" s="194">
        <v>1.4</v>
      </c>
      <c r="AV668" s="194">
        <v>1.3</v>
      </c>
      <c r="AW668" s="199"/>
      <c r="AX668" s="200">
        <v>1.22</v>
      </c>
      <c r="AY668" s="370">
        <v>1.2</v>
      </c>
      <c r="AZ668" s="203">
        <v>1.2</v>
      </c>
      <c r="BA668" s="202">
        <v>1.11</v>
      </c>
      <c r="BB668" s="202">
        <v>1.08</v>
      </c>
      <c r="BC668" s="203">
        <v>1</v>
      </c>
      <c r="BD668" s="203">
        <v>1</v>
      </c>
      <c r="BE668" s="202">
        <v>1</v>
      </c>
      <c r="BF668" s="202">
        <v>0.97</v>
      </c>
      <c r="BG668" s="202">
        <v>0.96</v>
      </c>
      <c r="BH668" s="202">
        <v>0.9399999999999999</v>
      </c>
      <c r="BI668" s="314">
        <v>0.9</v>
      </c>
      <c r="BJ668" s="200">
        <v>23.45</v>
      </c>
      <c r="BK668" s="205">
        <v>15.45454545454545</v>
      </c>
      <c r="BL668" s="205">
        <v>18.91891891891893</v>
      </c>
      <c r="BM668" s="205">
        <v>17.08860759493671</v>
      </c>
      <c r="BN668" s="205">
        <v>12.85714285714288</v>
      </c>
      <c r="BO668" s="205">
        <v>7.692307692307687</v>
      </c>
      <c r="BP668" s="205">
        <v>6.557377049180335</v>
      </c>
      <c r="BQ668" s="206">
        <v>1.666666666666661</v>
      </c>
      <c r="BR668" s="207">
        <v>0</v>
      </c>
      <c r="BS668" s="207">
        <v>8.108108108108091</v>
      </c>
      <c r="BT668" s="207">
        <v>2.77777777777779</v>
      </c>
      <c r="BU668" s="207">
        <v>8.000000000000007</v>
      </c>
      <c r="BV668" s="207">
        <v>0</v>
      </c>
      <c r="BW668" s="207">
        <v>0</v>
      </c>
      <c r="BX668" s="207">
        <v>3.09278350515465</v>
      </c>
      <c r="BY668" s="207">
        <v>1.041666666666674</v>
      </c>
      <c r="BZ668" s="207">
        <v>2.127659574468077</v>
      </c>
      <c r="CA668" s="208">
        <v>4.444444444444429</v>
      </c>
      <c r="CB668" s="205">
        <v>6.460470959430493</v>
      </c>
      <c r="CC668" s="205">
        <v>6.048290431967401</v>
      </c>
      <c r="CD668" t="s" s="110">
        <v>137</v>
      </c>
      <c r="CE668" s="209">
        <v>-0.08114839987294786</v>
      </c>
      <c r="CF668" s="209">
        <v>16.13467893825655</v>
      </c>
      <c r="CG668" s="205">
        <v>77.75902883119926</v>
      </c>
      <c r="CH668" s="315">
        <v>2.794</v>
      </c>
      <c r="CI668" s="211">
        <v>3.0351222</v>
      </c>
      <c r="CJ668" s="212">
        <v>3.338634420000001</v>
      </c>
      <c r="CK668" s="212">
        <v>3.672497862000001</v>
      </c>
      <c r="CL668" s="210">
        <v>4.039747648200001</v>
      </c>
      <c r="CM668" s="211">
        <v>16.8800021302</v>
      </c>
      <c r="CN668" s="208">
        <v>10.69844221713779</v>
      </c>
      <c r="CO668" s="213">
        <v>1.12</v>
      </c>
      <c r="CP668" s="214">
        <v>12</v>
      </c>
      <c r="CQ668" s="215">
        <v>-13.2</v>
      </c>
      <c r="CR668" s="214">
        <v>5.3</v>
      </c>
      <c r="CS668" s="215">
        <v>-1.7</v>
      </c>
    </row>
    <row r="669" ht="11.25" customHeight="1">
      <c r="A669" t="s" s="116">
        <v>415</v>
      </c>
      <c r="B669" t="s" s="116">
        <v>416</v>
      </c>
      <c r="C669" t="s" s="116">
        <v>191</v>
      </c>
      <c r="D669" s="218">
        <v>35</v>
      </c>
      <c r="E669" s="219">
        <v>75</v>
      </c>
      <c r="F669" t="s" s="220">
        <v>55</v>
      </c>
      <c r="G669" t="s" s="221">
        <v>55</v>
      </c>
      <c r="H669" s="222">
        <v>51.79</v>
      </c>
      <c r="I669" s="223">
        <v>3.012164510523267</v>
      </c>
      <c r="J669" s="224">
        <v>0.37</v>
      </c>
      <c r="K669" s="224">
        <v>0.39</v>
      </c>
      <c r="L669" s="225">
        <v>5.405405405405417</v>
      </c>
      <c r="M669" s="226">
        <v>42865</v>
      </c>
      <c r="N669" s="226">
        <v>42867</v>
      </c>
      <c r="O669" s="226">
        <v>42895</v>
      </c>
      <c r="P669" t="s" s="227">
        <v>271</v>
      </c>
      <c r="Q669" s="85"/>
      <c r="R669" s="225">
        <v>1.56</v>
      </c>
      <c r="S669" s="228">
        <v>57.35294117647059</v>
      </c>
      <c r="T669" s="229">
        <v>62.74940639229918</v>
      </c>
      <c r="U669" s="223">
        <v>19.04044117647059</v>
      </c>
      <c r="V669" s="230">
        <v>12</v>
      </c>
      <c r="W669" s="222">
        <v>2.72</v>
      </c>
      <c r="X669" s="222">
        <v>3.79</v>
      </c>
      <c r="Y669" s="231">
        <v>1.06</v>
      </c>
      <c r="Z669" s="232">
        <v>3.13</v>
      </c>
      <c r="AA669" s="233">
        <v>17.7</v>
      </c>
      <c r="AB669" s="234">
        <v>15.2</v>
      </c>
      <c r="AC669" s="235">
        <v>10.04</v>
      </c>
      <c r="AD669" s="236">
        <v>5.7</v>
      </c>
      <c r="AE669" s="236">
        <v>5.02</v>
      </c>
      <c r="AF669" s="237">
        <v>16</v>
      </c>
      <c r="AG669" s="238">
        <v>5176</v>
      </c>
      <c r="AH669" s="239">
        <v>1.9</v>
      </c>
      <c r="AI669" s="240">
        <v>0.79</v>
      </c>
      <c r="AJ669" s="241">
        <v>0.8577641342323052</v>
      </c>
      <c r="AK669" s="242">
        <v>1.141892041511272</v>
      </c>
      <c r="AL669" s="243">
        <v>6.569343065693412</v>
      </c>
      <c r="AM669" s="243">
        <v>5.880483245310542</v>
      </c>
      <c r="AN669" s="243">
        <v>4.88925556512414</v>
      </c>
      <c r="AO669" s="244">
        <v>4.281714371748579</v>
      </c>
      <c r="AP669" s="241">
        <v>1.46</v>
      </c>
      <c r="AQ669" s="241">
        <v>1.37</v>
      </c>
      <c r="AR669" s="241">
        <v>1.27</v>
      </c>
      <c r="AS669" s="241">
        <v>1.23</v>
      </c>
      <c r="AT669" s="245"/>
      <c r="AU669" s="241">
        <v>1.19</v>
      </c>
      <c r="AV669" s="241">
        <v>1.15</v>
      </c>
      <c r="AW669" s="245"/>
      <c r="AX669" s="246">
        <v>1.11</v>
      </c>
      <c r="AY669" s="394">
        <v>1.08</v>
      </c>
      <c r="AZ669" s="248">
        <v>1.07</v>
      </c>
      <c r="BA669" s="248">
        <v>1.02</v>
      </c>
      <c r="BB669" s="248">
        <v>0.96</v>
      </c>
      <c r="BC669" s="248">
        <v>0.92</v>
      </c>
      <c r="BD669" s="248">
        <v>0.88</v>
      </c>
      <c r="BE669" s="317">
        <v>0.84</v>
      </c>
      <c r="BF669" s="248">
        <v>0.83</v>
      </c>
      <c r="BG669" s="317">
        <v>0.8</v>
      </c>
      <c r="BH669" s="248">
        <v>0.79</v>
      </c>
      <c r="BI669" s="249">
        <v>0.75</v>
      </c>
      <c r="BJ669" s="246">
        <v>18.72</v>
      </c>
      <c r="BK669" s="250">
        <v>6.569343065693412</v>
      </c>
      <c r="BL669" s="250">
        <v>7.874015748031504</v>
      </c>
      <c r="BM669" s="250">
        <v>3.252032520325199</v>
      </c>
      <c r="BN669" s="250">
        <v>3.361344537815136</v>
      </c>
      <c r="BO669" s="250">
        <v>3.47826086956522</v>
      </c>
      <c r="BP669" s="250">
        <v>3.603603603603589</v>
      </c>
      <c r="BQ669" s="251">
        <v>2.77777777777779</v>
      </c>
      <c r="BR669" s="252">
        <v>0.9345794392523477</v>
      </c>
      <c r="BS669" s="252">
        <v>4.90196078431373</v>
      </c>
      <c r="BT669" s="252">
        <v>6.25</v>
      </c>
      <c r="BU669" s="252">
        <v>4.347826086956519</v>
      </c>
      <c r="BV669" s="252">
        <v>4.545454545454541</v>
      </c>
      <c r="BW669" s="252">
        <v>4.761904761904767</v>
      </c>
      <c r="BX669" s="252">
        <v>1.204819277108427</v>
      </c>
      <c r="BY669" s="252">
        <v>3.749999999999987</v>
      </c>
      <c r="BZ669" s="252">
        <v>1.265822784810133</v>
      </c>
      <c r="CA669" s="253">
        <v>5.333333333333345</v>
      </c>
      <c r="CB669" s="250">
        <v>4.01247524329092</v>
      </c>
      <c r="CC669" s="250">
        <v>1.845475521066227</v>
      </c>
      <c r="CD669" t="s" s="116">
        <v>152</v>
      </c>
      <c r="CE669" s="254">
        <v>-11.13902110082318</v>
      </c>
      <c r="CF669" s="254">
        <v>7.901420075647406</v>
      </c>
      <c r="CG669" s="250">
        <v>66.76000021299238</v>
      </c>
      <c r="CH669" s="255">
        <v>1.606</v>
      </c>
      <c r="CI669" s="256">
        <v>1.7666</v>
      </c>
      <c r="CJ669" s="257">
        <v>1.85528332</v>
      </c>
      <c r="CK669" s="257">
        <v>1.948418542664</v>
      </c>
      <c r="CL669" s="258">
        <v>2.046229153505733</v>
      </c>
      <c r="CM669" s="256">
        <v>9.222531016169734</v>
      </c>
      <c r="CN669" s="253">
        <v>17.80755168211959</v>
      </c>
      <c r="CO669" s="259">
        <v>1.15</v>
      </c>
      <c r="CP669" s="260">
        <v>10</v>
      </c>
      <c r="CQ669" s="261">
        <v>-6.8</v>
      </c>
      <c r="CR669" s="262">
        <v>3.9</v>
      </c>
      <c r="CS669" s="263">
        <v>0.8</v>
      </c>
    </row>
    <row r="670" ht="11.25" customHeight="1">
      <c r="A670" t="s" s="227">
        <v>1946</v>
      </c>
      <c r="B670" t="s" s="116">
        <v>1947</v>
      </c>
      <c r="C670" t="s" s="227">
        <v>1249</v>
      </c>
      <c r="D670" s="218">
        <v>7</v>
      </c>
      <c r="E670" s="85">
        <v>561</v>
      </c>
      <c r="F670" t="s" s="220">
        <v>129</v>
      </c>
      <c r="G670" t="s" s="221">
        <v>129</v>
      </c>
      <c r="H670" s="493">
        <v>5.94</v>
      </c>
      <c r="I670" s="223">
        <v>8.754208754208754</v>
      </c>
      <c r="J670" s="224">
        <v>0.105</v>
      </c>
      <c r="K670" s="224">
        <v>0.13</v>
      </c>
      <c r="L670" s="223">
        <v>23.80952380952381</v>
      </c>
      <c r="M670" s="226">
        <v>42992</v>
      </c>
      <c r="N670" s="226">
        <v>42993</v>
      </c>
      <c r="O670" s="226">
        <v>43019</v>
      </c>
      <c r="P670" t="s" s="227">
        <v>783</v>
      </c>
      <c r="Q670" t="s" s="227">
        <v>131</v>
      </c>
      <c r="R670" s="225">
        <v>0.52</v>
      </c>
      <c r="S670" t="s" s="400">
        <v>143</v>
      </c>
      <c r="T670" t="s" s="361">
        <v>143</v>
      </c>
      <c r="U670" t="s" s="265">
        <v>143</v>
      </c>
      <c r="V670" s="230">
        <v>12</v>
      </c>
      <c r="W670" s="222">
        <v>-0.01</v>
      </c>
      <c r="X670" t="s" s="404">
        <v>143</v>
      </c>
      <c r="Y670" s="231">
        <v>0.54</v>
      </c>
      <c r="Z670" s="232">
        <v>1.11</v>
      </c>
      <c r="AA670" s="233">
        <v>-0.4</v>
      </c>
      <c r="AB670" s="396">
        <v>-103.4</v>
      </c>
      <c r="AC670" s="235">
        <v>44.44</v>
      </c>
      <c r="AD670" s="236">
        <v>50.7</v>
      </c>
      <c r="AE670" s="236">
        <v>0</v>
      </c>
      <c r="AF670" s="237">
        <v>3</v>
      </c>
      <c r="AG670" s="238">
        <v>82</v>
      </c>
      <c r="AH670" s="239">
        <v>23.1</v>
      </c>
      <c r="AI670" s="360">
        <v>4.33</v>
      </c>
      <c r="AJ670" s="241">
        <v>1.553307394875366</v>
      </c>
      <c r="AK670" t="s" s="265">
        <v>143</v>
      </c>
      <c r="AL670" s="243">
        <v>25.86206896551724</v>
      </c>
      <c r="AM670" s="243">
        <v>37.63269362727437</v>
      </c>
      <c r="AN670" s="243">
        <v>78.75268492018108</v>
      </c>
      <c r="AO670" s="244">
        <v>-6.032343663918349</v>
      </c>
      <c r="AP670" s="241">
        <v>0.365</v>
      </c>
      <c r="AQ670" s="241">
        <v>0.29</v>
      </c>
      <c r="AR670" s="241">
        <v>0.205</v>
      </c>
      <c r="AS670" s="241">
        <v>0.14</v>
      </c>
      <c r="AT670" s="245"/>
      <c r="AU670" s="241">
        <v>0.09</v>
      </c>
      <c r="AV670" s="241">
        <v>0.02</v>
      </c>
      <c r="AW670" s="245"/>
      <c r="AX670" s="583">
        <v>0</v>
      </c>
      <c r="AY670" s="394">
        <v>0.02</v>
      </c>
      <c r="AZ670" s="317">
        <v>0.68</v>
      </c>
      <c r="BA670" s="317">
        <v>0.68</v>
      </c>
      <c r="BB670" s="317">
        <v>0.68</v>
      </c>
      <c r="BC670" s="248">
        <v>0.51</v>
      </c>
      <c r="BD670" s="317">
        <v>0</v>
      </c>
      <c r="BE670" s="317">
        <v>0</v>
      </c>
      <c r="BF670" s="317">
        <v>0</v>
      </c>
      <c r="BG670" s="317">
        <v>0</v>
      </c>
      <c r="BH670" s="317">
        <v>0</v>
      </c>
      <c r="BI670" s="401">
        <v>0</v>
      </c>
      <c r="BJ670" s="246">
        <v>3.68</v>
      </c>
      <c r="BK670" s="250">
        <v>25.86206896551724</v>
      </c>
      <c r="BL670" s="250">
        <v>41.46341463414633</v>
      </c>
      <c r="BM670" s="250">
        <v>46.4285714285714</v>
      </c>
      <c r="BN670" s="250">
        <v>55.55555555555558</v>
      </c>
      <c r="BO670" s="250">
        <v>350</v>
      </c>
      <c r="BP670" s="250">
        <v>0</v>
      </c>
      <c r="BQ670" s="251">
        <v>0</v>
      </c>
      <c r="BR670" s="252">
        <v>0</v>
      </c>
      <c r="BS670" s="252">
        <v>0</v>
      </c>
      <c r="BT670" s="252">
        <v>0</v>
      </c>
      <c r="BU670" s="252">
        <v>33.33333333333335</v>
      </c>
      <c r="BV670" s="252">
        <v>0</v>
      </c>
      <c r="BW670" s="252">
        <v>0</v>
      </c>
      <c r="BX670" s="252">
        <v>0</v>
      </c>
      <c r="BY670" s="252">
        <v>0</v>
      </c>
      <c r="BZ670" s="252">
        <v>0</v>
      </c>
      <c r="CA670" s="253">
        <v>0</v>
      </c>
      <c r="CB670" s="250">
        <v>32.50840846571317</v>
      </c>
      <c r="CC670" s="250">
        <v>81.62888110468359</v>
      </c>
      <c r="CD670" t="s" s="116">
        <v>285</v>
      </c>
      <c r="CE670" t="s" s="402">
        <v>143</v>
      </c>
      <c r="CF670" s="254">
        <v>87.50689367438983</v>
      </c>
      <c r="CG670" s="250">
        <v>43.74</v>
      </c>
      <c r="CH670" s="255">
        <v>0.36865</v>
      </c>
      <c r="CI670" s="256">
        <v>0.405515</v>
      </c>
      <c r="CJ670" s="257">
        <v>0.405515</v>
      </c>
      <c r="CK670" s="257">
        <v>0.405515</v>
      </c>
      <c r="CL670" s="258">
        <v>0.405515</v>
      </c>
      <c r="CM670" s="256">
        <v>1.99071</v>
      </c>
      <c r="CN670" s="253">
        <v>33.51363636363637</v>
      </c>
      <c r="CO670" s="259">
        <v>0.73</v>
      </c>
      <c r="CP670" s="260">
        <v>27.8</v>
      </c>
      <c r="CQ670" s="261">
        <v>-22.4</v>
      </c>
      <c r="CR670" s="260">
        <v>-0.1</v>
      </c>
      <c r="CS670" s="261">
        <v>-7.6</v>
      </c>
    </row>
    <row r="671" ht="11.25" customHeight="1">
      <c r="A671" t="s" s="227">
        <v>1948</v>
      </c>
      <c r="B671" t="s" s="116">
        <v>1949</v>
      </c>
      <c r="C671" t="s" s="227">
        <v>128</v>
      </c>
      <c r="D671" s="218">
        <v>5</v>
      </c>
      <c r="E671" s="85">
        <v>719</v>
      </c>
      <c r="F671" t="s" s="220">
        <v>129</v>
      </c>
      <c r="G671" t="s" s="221">
        <v>129</v>
      </c>
      <c r="H671" s="493">
        <v>33.75</v>
      </c>
      <c r="I671" s="223">
        <v>1.185185185185185</v>
      </c>
      <c r="J671" s="224">
        <v>0.075</v>
      </c>
      <c r="K671" s="224">
        <v>0.1</v>
      </c>
      <c r="L671" s="223">
        <v>33.33333333333335</v>
      </c>
      <c r="M671" s="226">
        <v>42758</v>
      </c>
      <c r="N671" s="226">
        <v>42762</v>
      </c>
      <c r="O671" s="226">
        <v>42779</v>
      </c>
      <c r="P671" t="s" s="227">
        <v>982</v>
      </c>
      <c r="Q671" s="316"/>
      <c r="R671" s="225">
        <v>0.4</v>
      </c>
      <c r="S671" s="228">
        <v>18.01801801801802</v>
      </c>
      <c r="T671" s="229">
        <v>-3.787959398229401</v>
      </c>
      <c r="U671" s="223">
        <v>15.2027027027027</v>
      </c>
      <c r="V671" s="230">
        <v>12</v>
      </c>
      <c r="W671" s="222">
        <v>2.22</v>
      </c>
      <c r="X671" t="s" s="399">
        <v>143</v>
      </c>
      <c r="Y671" s="231">
        <v>3.26</v>
      </c>
      <c r="Z671" s="232">
        <v>1.37</v>
      </c>
      <c r="AA671" s="233">
        <v>8.9</v>
      </c>
      <c r="AB671" s="234">
        <v>12.8</v>
      </c>
      <c r="AC671" t="s" s="422">
        <v>143</v>
      </c>
      <c r="AD671" s="236">
        <v>28.9</v>
      </c>
      <c r="AE671" t="s" s="416">
        <v>143</v>
      </c>
      <c r="AF671" s="237">
        <v>1</v>
      </c>
      <c r="AG671" s="238">
        <v>85</v>
      </c>
      <c r="AH671" s="239">
        <v>2.4</v>
      </c>
      <c r="AI671" s="240">
        <v>0</v>
      </c>
      <c r="AJ671" t="s" s="265">
        <v>143</v>
      </c>
      <c r="AK671" t="s" s="265">
        <v>143</v>
      </c>
      <c r="AL671" s="243">
        <v>30.43478260869563</v>
      </c>
      <c r="AM671" s="243">
        <v>25.99210498948732</v>
      </c>
      <c r="AN671" t="s" s="265">
        <v>143</v>
      </c>
      <c r="AO671" t="s" s="265">
        <v>143</v>
      </c>
      <c r="AP671" s="241">
        <v>0.3</v>
      </c>
      <c r="AQ671" s="241">
        <v>0.23</v>
      </c>
      <c r="AR671" s="321">
        <v>0.2</v>
      </c>
      <c r="AS671" s="241">
        <v>0.15</v>
      </c>
      <c r="AT671" s="245"/>
      <c r="AU671" s="321">
        <v>0</v>
      </c>
      <c r="AV671" s="321">
        <v>0</v>
      </c>
      <c r="AW671" s="245"/>
      <c r="AX671" s="583">
        <v>0.02</v>
      </c>
      <c r="AY671" s="394">
        <v>0.12</v>
      </c>
      <c r="AZ671" s="248">
        <v>0.12</v>
      </c>
      <c r="BA671" s="317">
        <v>0</v>
      </c>
      <c r="BB671" s="317">
        <v>0</v>
      </c>
      <c r="BC671" s="317">
        <v>0</v>
      </c>
      <c r="BD671" s="317">
        <v>0</v>
      </c>
      <c r="BE671" s="317">
        <v>0</v>
      </c>
      <c r="BF671" s="317">
        <v>0</v>
      </c>
      <c r="BG671" s="317">
        <v>0</v>
      </c>
      <c r="BH671" s="317">
        <v>0</v>
      </c>
      <c r="BI671" s="401">
        <v>0</v>
      </c>
      <c r="BJ671" s="246">
        <v>1.14</v>
      </c>
      <c r="BK671" s="250">
        <v>30.43478260869563</v>
      </c>
      <c r="BL671" s="250">
        <v>15</v>
      </c>
      <c r="BM671" s="250">
        <v>33.33333333333335</v>
      </c>
      <c r="BN671" s="250">
        <v>0</v>
      </c>
      <c r="BO671" s="250">
        <v>0</v>
      </c>
      <c r="BP671" s="250">
        <v>0</v>
      </c>
      <c r="BQ671" s="251">
        <v>0</v>
      </c>
      <c r="BR671" s="252">
        <v>0</v>
      </c>
      <c r="BS671" s="252">
        <v>0</v>
      </c>
      <c r="BT671" s="252">
        <v>0</v>
      </c>
      <c r="BU671" s="252">
        <v>0</v>
      </c>
      <c r="BV671" s="252">
        <v>0</v>
      </c>
      <c r="BW671" s="252">
        <v>0</v>
      </c>
      <c r="BX671" s="252">
        <v>0</v>
      </c>
      <c r="BY671" s="252">
        <v>0</v>
      </c>
      <c r="BZ671" s="252">
        <v>0</v>
      </c>
      <c r="CA671" s="253">
        <v>0</v>
      </c>
      <c r="CB671" s="250">
        <v>4.633418584825233</v>
      </c>
      <c r="CC671" s="250">
        <v>10.56470664733515</v>
      </c>
      <c r="CD671" t="s" s="116">
        <v>132</v>
      </c>
      <c r="CE671" t="s" s="402">
        <v>143</v>
      </c>
      <c r="CF671" t="s" s="402">
        <v>143</v>
      </c>
      <c r="CG671" s="250">
        <v>47.77463722034055</v>
      </c>
      <c r="CH671" s="255">
        <v>0.33</v>
      </c>
      <c r="CI671" s="256">
        <v>0.3399</v>
      </c>
      <c r="CJ671" s="257">
        <v>0.350097</v>
      </c>
      <c r="CK671" s="257">
        <v>0.3605999100000001</v>
      </c>
      <c r="CL671" s="258">
        <v>0.3714179073000001</v>
      </c>
      <c r="CM671" s="256">
        <v>1.7520148173</v>
      </c>
      <c r="CN671" s="253">
        <v>5.191155014222223</v>
      </c>
      <c r="CO671" s="259">
        <v>0.5</v>
      </c>
      <c r="CP671" s="260">
        <v>37.5</v>
      </c>
      <c r="CQ671" s="261">
        <v>-2.4</v>
      </c>
      <c r="CR671" s="260">
        <v>2.9</v>
      </c>
      <c r="CS671" s="261">
        <v>12.2</v>
      </c>
    </row>
    <row r="672" ht="11.25" customHeight="1">
      <c r="A672" t="s" s="146">
        <v>955</v>
      </c>
      <c r="B672" t="s" s="146">
        <v>956</v>
      </c>
      <c r="C672" t="s" s="146">
        <v>174</v>
      </c>
      <c r="D672" s="267">
        <v>18</v>
      </c>
      <c r="E672" s="219">
        <v>171</v>
      </c>
      <c r="F672" t="s" s="151">
        <v>55</v>
      </c>
      <c r="G672" t="s" s="152">
        <v>55</v>
      </c>
      <c r="H672" s="496">
        <v>33.97</v>
      </c>
      <c r="I672" s="269">
        <v>3.208713570797763</v>
      </c>
      <c r="J672" s="379">
        <v>0.26375</v>
      </c>
      <c r="K672" s="379">
        <v>0.2725</v>
      </c>
      <c r="L672" s="269">
        <v>3.31753554502372</v>
      </c>
      <c r="M672" s="380">
        <v>42711</v>
      </c>
      <c r="N672" s="380">
        <v>42713</v>
      </c>
      <c r="O672" s="380">
        <v>42733</v>
      </c>
      <c r="P672" t="s" s="273">
        <v>546</v>
      </c>
      <c r="Q672" s="329"/>
      <c r="R672" s="271">
        <v>1.09</v>
      </c>
      <c r="S672" s="275">
        <v>100.9259259259259</v>
      </c>
      <c r="T672" s="276">
        <v>71.74569677910394</v>
      </c>
      <c r="U672" s="269">
        <v>31.4537037037037</v>
      </c>
      <c r="V672" s="277">
        <v>12</v>
      </c>
      <c r="W672" s="268">
        <v>1.08</v>
      </c>
      <c r="X672" s="268">
        <v>5.26</v>
      </c>
      <c r="Y672" s="278">
        <v>2.22</v>
      </c>
      <c r="Z672" s="279">
        <v>2.11</v>
      </c>
      <c r="AA672" s="280">
        <v>6.7</v>
      </c>
      <c r="AB672" s="281">
        <v>1.6</v>
      </c>
      <c r="AC672" s="282">
        <v>24.72</v>
      </c>
      <c r="AD672" s="283">
        <v>0.8</v>
      </c>
      <c r="AE672" s="283">
        <v>6</v>
      </c>
      <c r="AF672" s="284">
        <v>4</v>
      </c>
      <c r="AG672" s="285">
        <v>2702</v>
      </c>
      <c r="AH672" s="286">
        <v>0.7</v>
      </c>
      <c r="AI672" s="287">
        <v>1.08</v>
      </c>
      <c r="AJ672" s="288">
        <v>9.094375039524204</v>
      </c>
      <c r="AK672" s="289">
        <v>0.8098294400286791</v>
      </c>
      <c r="AL672" s="290">
        <v>5.845771144278622</v>
      </c>
      <c r="AM672" s="290">
        <v>5.730192086711217</v>
      </c>
      <c r="AN672" s="290">
        <v>7.275500031619364</v>
      </c>
      <c r="AO672" s="291">
        <v>8.983990544183861</v>
      </c>
      <c r="AP672" s="288">
        <v>1.06375</v>
      </c>
      <c r="AQ672" s="288">
        <v>1.005</v>
      </c>
      <c r="AR672" s="288">
        <v>0.945</v>
      </c>
      <c r="AS672" s="288">
        <v>0.9</v>
      </c>
      <c r="AT672" s="292"/>
      <c r="AU672" s="288">
        <v>0.825</v>
      </c>
      <c r="AV672" s="288">
        <v>0.74875</v>
      </c>
      <c r="AW672" s="292"/>
      <c r="AX672" s="293">
        <v>0.6775</v>
      </c>
      <c r="AY672" s="294">
        <v>0.595</v>
      </c>
      <c r="AZ672" s="295">
        <v>0.54</v>
      </c>
      <c r="BA672" s="295">
        <v>0.49</v>
      </c>
      <c r="BB672" s="295">
        <v>0.45</v>
      </c>
      <c r="BC672" s="295">
        <v>0.425</v>
      </c>
      <c r="BD672" s="295">
        <v>0.405</v>
      </c>
      <c r="BE672" s="295">
        <v>0.385</v>
      </c>
      <c r="BF672" s="295">
        <v>0.375</v>
      </c>
      <c r="BG672" s="295">
        <v>0.37</v>
      </c>
      <c r="BH672" s="295">
        <v>0.365</v>
      </c>
      <c r="BI672" s="296">
        <v>0.36</v>
      </c>
      <c r="BJ672" s="293">
        <v>10.925</v>
      </c>
      <c r="BK672" s="297">
        <v>5.845771144278622</v>
      </c>
      <c r="BL672" s="297">
        <v>6.349206349206349</v>
      </c>
      <c r="BM672" s="297">
        <v>4.999999999999982</v>
      </c>
      <c r="BN672" s="297">
        <v>9.090909090909104</v>
      </c>
      <c r="BO672" s="297">
        <v>10.18363939899831</v>
      </c>
      <c r="BP672" s="297">
        <v>10.51660516605166</v>
      </c>
      <c r="BQ672" s="298">
        <v>13.86554621848739</v>
      </c>
      <c r="BR672" s="299">
        <v>10.18518518518516</v>
      </c>
      <c r="BS672" s="299">
        <v>10.20408163265307</v>
      </c>
      <c r="BT672" s="299">
        <v>8.888888888888879</v>
      </c>
      <c r="BU672" s="299">
        <v>5.882352941176472</v>
      </c>
      <c r="BV672" s="299">
        <v>4.938271604938271</v>
      </c>
      <c r="BW672" s="299">
        <v>5.194805194805197</v>
      </c>
      <c r="BX672" s="299">
        <v>2.666666666666662</v>
      </c>
      <c r="BY672" s="299">
        <v>1.35135135135136</v>
      </c>
      <c r="BZ672" s="299">
        <v>1.369863013698636</v>
      </c>
      <c r="CA672" s="300">
        <v>1.388888888888884</v>
      </c>
      <c r="CB672" s="297">
        <v>6.642472513893177</v>
      </c>
      <c r="CC672" s="297">
        <v>3.631548734814195</v>
      </c>
      <c r="CD672" t="s" s="146">
        <v>161</v>
      </c>
      <c r="CE672" s="301">
        <v>-20.96949010128657</v>
      </c>
      <c r="CF672" s="301">
        <v>10.48421360241713</v>
      </c>
      <c r="CG672" s="297">
        <v>55.71236056248462</v>
      </c>
      <c r="CH672" s="302">
        <v>1.08077</v>
      </c>
      <c r="CI672" s="303">
        <v>1.188847</v>
      </c>
      <c r="CJ672" s="304">
        <v>1.26017782</v>
      </c>
      <c r="CK672" s="304">
        <v>1.3357884892</v>
      </c>
      <c r="CL672" s="305">
        <v>1.415935798552</v>
      </c>
      <c r="CM672" s="303">
        <v>6.281519107752001</v>
      </c>
      <c r="CN672" s="300">
        <v>18.49137211584339</v>
      </c>
      <c r="CO672" s="306">
        <v>0.75</v>
      </c>
      <c r="CP672" s="307">
        <v>21.2</v>
      </c>
      <c r="CQ672" s="308">
        <v>-11.5</v>
      </c>
      <c r="CR672" s="307">
        <v>-2.5</v>
      </c>
      <c r="CS672" s="308">
        <v>-2.6</v>
      </c>
    </row>
    <row r="673" ht="11.25" customHeight="1">
      <c r="A673" t="s" s="110">
        <v>1950</v>
      </c>
      <c r="B673" t="s" s="110">
        <v>1951</v>
      </c>
      <c r="C673" t="s" s="110">
        <v>128</v>
      </c>
      <c r="D673" s="174">
        <v>6</v>
      </c>
      <c r="E673" s="85">
        <v>618</v>
      </c>
      <c r="F673" t="s" s="118">
        <v>129</v>
      </c>
      <c r="G673" t="s" s="113">
        <v>129</v>
      </c>
      <c r="H673" s="495">
        <v>90.05</v>
      </c>
      <c r="I673" s="177">
        <v>1.465852304275403</v>
      </c>
      <c r="J673" s="311">
        <v>0.32</v>
      </c>
      <c r="K673" s="311">
        <v>0.33</v>
      </c>
      <c r="L673" s="177">
        <v>3.125</v>
      </c>
      <c r="M673" s="179">
        <v>42781</v>
      </c>
      <c r="N673" s="179">
        <v>42783</v>
      </c>
      <c r="O673" s="179">
        <v>42790</v>
      </c>
      <c r="P673" t="s" s="173">
        <v>788</v>
      </c>
      <c r="Q673" s="375"/>
      <c r="R673" s="180">
        <v>1.32</v>
      </c>
      <c r="S673" s="181">
        <v>33.84615384615385</v>
      </c>
      <c r="T673" s="182">
        <v>29.33381795662133</v>
      </c>
      <c r="U673" s="177">
        <v>23.08974358974359</v>
      </c>
      <c r="V673" s="183">
        <v>12</v>
      </c>
      <c r="W673" s="176">
        <v>3.9</v>
      </c>
      <c r="X673" s="176">
        <v>1.92</v>
      </c>
      <c r="Y673" s="184">
        <v>6.84</v>
      </c>
      <c r="Z673" s="185">
        <v>1.63</v>
      </c>
      <c r="AA673" s="186">
        <v>7</v>
      </c>
      <c r="AB673" s="187">
        <v>1.8</v>
      </c>
      <c r="AC673" s="188">
        <v>9.01</v>
      </c>
      <c r="AD673" s="189">
        <v>20.5</v>
      </c>
      <c r="AE673" s="189">
        <v>12</v>
      </c>
      <c r="AF673" s="190">
        <v>7</v>
      </c>
      <c r="AG673" s="191">
        <v>2674</v>
      </c>
      <c r="AH673" s="192">
        <v>1.8</v>
      </c>
      <c r="AI673" s="193">
        <v>0.06</v>
      </c>
      <c r="AJ673" s="376">
        <v>0.5959088361877586</v>
      </c>
      <c r="AK673" s="195">
        <v>1.893816408067674</v>
      </c>
      <c r="AL673" s="196">
        <v>23.46938775510203</v>
      </c>
      <c r="AM673" s="196">
        <v>17.81064947193527</v>
      </c>
      <c r="AN673" s="196">
        <v>12.21613114184905</v>
      </c>
      <c r="AO673" s="197">
        <v>6.450536118394701</v>
      </c>
      <c r="AP673" s="194">
        <v>1.21</v>
      </c>
      <c r="AQ673" s="194">
        <v>0.98</v>
      </c>
      <c r="AR673" s="194">
        <v>0.82</v>
      </c>
      <c r="AS673" s="194">
        <v>0.74</v>
      </c>
      <c r="AT673" s="199"/>
      <c r="AU673" s="194">
        <v>0.6899999999999999</v>
      </c>
      <c r="AV673" s="198">
        <v>0.68</v>
      </c>
      <c r="AW673" s="761"/>
      <c r="AX673" s="398">
        <v>0.68</v>
      </c>
      <c r="AY673" s="370">
        <v>0.68</v>
      </c>
      <c r="AZ673" s="202">
        <v>0.68</v>
      </c>
      <c r="BA673" s="202">
        <v>0.6719000000000001</v>
      </c>
      <c r="BB673" s="203">
        <v>0.6476</v>
      </c>
      <c r="BC673" s="202">
        <v>0.6476</v>
      </c>
      <c r="BD673" s="202">
        <v>0.6168</v>
      </c>
      <c r="BE673" s="202">
        <v>0.5986400000000001</v>
      </c>
      <c r="BF673" s="202">
        <v>0.5194799999999999</v>
      </c>
      <c r="BG673" s="202">
        <v>0.47001</v>
      </c>
      <c r="BH673" s="202">
        <v>0.44526</v>
      </c>
      <c r="BI673" s="314">
        <v>0.42876</v>
      </c>
      <c r="BJ673" s="200">
        <v>12.20605</v>
      </c>
      <c r="BK673" s="205">
        <v>23.46938775510203</v>
      </c>
      <c r="BL673" s="205">
        <v>19.51219512195122</v>
      </c>
      <c r="BM673" s="205">
        <v>10.81081081081081</v>
      </c>
      <c r="BN673" s="205">
        <v>7.246376811594213</v>
      </c>
      <c r="BO673" s="205">
        <v>1.470588235294112</v>
      </c>
      <c r="BP673" s="205">
        <v>0</v>
      </c>
      <c r="BQ673" s="206">
        <v>0</v>
      </c>
      <c r="BR673" s="207">
        <v>0</v>
      </c>
      <c r="BS673" s="207">
        <v>1.205536538175322</v>
      </c>
      <c r="BT673" s="207">
        <v>3.752316244595444</v>
      </c>
      <c r="BU673" s="207">
        <v>0</v>
      </c>
      <c r="BV673" s="207">
        <v>4.993514915693886</v>
      </c>
      <c r="BW673" s="207">
        <v>3.033542696779357</v>
      </c>
      <c r="BX673" s="207">
        <v>15.23831523831527</v>
      </c>
      <c r="BY673" s="207">
        <v>10.52530797217079</v>
      </c>
      <c r="BZ673" s="207">
        <v>5.558550060638745</v>
      </c>
      <c r="CA673" s="208">
        <v>3.848306745032182</v>
      </c>
      <c r="CB673" s="205">
        <v>6.509691126244317</v>
      </c>
      <c r="CC673" s="205">
        <v>6.949637707251042</v>
      </c>
      <c r="CD673" t="s" s="110">
        <v>132</v>
      </c>
      <c r="CE673" s="209">
        <v>-9.407760143619138</v>
      </c>
      <c r="CF673" s="209">
        <v>13.68198344612445</v>
      </c>
      <c r="CG673" s="205">
        <v>60.32402387872976</v>
      </c>
      <c r="CH673" s="315">
        <v>1.23178</v>
      </c>
      <c r="CI673" s="211">
        <v>1.342763378</v>
      </c>
      <c r="CJ673" s="212">
        <v>1.4770397158</v>
      </c>
      <c r="CK673" s="212">
        <v>1.624743687380</v>
      </c>
      <c r="CL673" s="210">
        <v>1.787218056118</v>
      </c>
      <c r="CM673" s="211">
        <v>7.463544837298</v>
      </c>
      <c r="CN673" s="208">
        <v>8.288223028648529</v>
      </c>
      <c r="CO673" s="213">
        <v>1.09</v>
      </c>
      <c r="CP673" s="214">
        <v>27.3</v>
      </c>
      <c r="CQ673" s="215">
        <v>-4.1</v>
      </c>
      <c r="CR673" s="214">
        <v>3.8</v>
      </c>
      <c r="CS673" s="215">
        <v>3.9</v>
      </c>
    </row>
    <row r="674" ht="11.25" customHeight="1">
      <c r="A674" t="s" s="116">
        <v>957</v>
      </c>
      <c r="B674" t="s" s="116">
        <v>958</v>
      </c>
      <c r="C674" t="s" s="116">
        <v>194</v>
      </c>
      <c r="D674" s="218">
        <v>17</v>
      </c>
      <c r="E674" s="219">
        <v>181</v>
      </c>
      <c r="F674" t="s" s="220">
        <v>55</v>
      </c>
      <c r="G674" t="s" s="221">
        <v>141</v>
      </c>
      <c r="H674" s="493">
        <v>52.2</v>
      </c>
      <c r="I674" s="223">
        <v>4.444444444444444</v>
      </c>
      <c r="J674" s="224">
        <v>0.5600000000000001</v>
      </c>
      <c r="K674" s="224">
        <v>0.58</v>
      </c>
      <c r="L674" s="223">
        <v>3.571428571428559</v>
      </c>
      <c r="M674" s="226">
        <v>42866</v>
      </c>
      <c r="N674" s="226">
        <v>42870</v>
      </c>
      <c r="O674" s="226">
        <v>42892</v>
      </c>
      <c r="P674" t="s" s="227">
        <v>959</v>
      </c>
      <c r="Q674" s="85"/>
      <c r="R674" s="225">
        <v>2.32</v>
      </c>
      <c r="S674" s="228">
        <v>351.5151515151514</v>
      </c>
      <c r="T674" s="229">
        <v>179.9783541416707</v>
      </c>
      <c r="U674" s="223">
        <v>79.09090909090909</v>
      </c>
      <c r="V674" s="230">
        <v>12</v>
      </c>
      <c r="W674" s="222">
        <v>0.66</v>
      </c>
      <c r="X674" s="222">
        <v>30.23</v>
      </c>
      <c r="Y674" s="231">
        <v>2.3</v>
      </c>
      <c r="Z674" s="232">
        <v>2.23</v>
      </c>
      <c r="AA674" s="233">
        <v>2.6</v>
      </c>
      <c r="AB674" s="234">
        <v>-1.3</v>
      </c>
      <c r="AC674" s="235">
        <v>2.89</v>
      </c>
      <c r="AD674" s="236">
        <v>0</v>
      </c>
      <c r="AE674" s="236">
        <v>2.63</v>
      </c>
      <c r="AF674" s="237">
        <v>19</v>
      </c>
      <c r="AG674" s="238">
        <v>52143</v>
      </c>
      <c r="AH674" s="239">
        <v>0</v>
      </c>
      <c r="AI674" s="240">
        <v>2.15</v>
      </c>
      <c r="AJ674" t="s" s="265">
        <v>143</v>
      </c>
      <c r="AK674" s="242">
        <v>0.9247301523981375</v>
      </c>
      <c r="AL674" s="243">
        <v>3.252032520325221</v>
      </c>
      <c r="AM674" s="243">
        <v>3.363838033286015</v>
      </c>
      <c r="AN674" s="243">
        <v>3.486569022617725</v>
      </c>
      <c r="AO674" s="244">
        <v>3.770363725651071</v>
      </c>
      <c r="AP674" s="241">
        <v>2.2225</v>
      </c>
      <c r="AQ674" s="241">
        <v>2.1525</v>
      </c>
      <c r="AR674" s="241">
        <v>2.0825</v>
      </c>
      <c r="AS674" s="241">
        <v>2.0125</v>
      </c>
      <c r="AT674" s="245"/>
      <c r="AU674" s="241">
        <v>1.9425</v>
      </c>
      <c r="AV674" s="241">
        <v>1.8725</v>
      </c>
      <c r="AW674" s="245"/>
      <c r="AX674" s="246">
        <v>1.8025</v>
      </c>
      <c r="AY674" s="247">
        <v>1.7325</v>
      </c>
      <c r="AZ674" s="248">
        <v>1.6625</v>
      </c>
      <c r="BA674" s="248">
        <v>1.595</v>
      </c>
      <c r="BB674" s="248">
        <v>1.535</v>
      </c>
      <c r="BC674" s="248">
        <v>1.475</v>
      </c>
      <c r="BD674" s="248">
        <v>1.415</v>
      </c>
      <c r="BE674" s="248">
        <v>1.385</v>
      </c>
      <c r="BF674" s="248">
        <v>1.355</v>
      </c>
      <c r="BG674" s="248">
        <v>1.2096515</v>
      </c>
      <c r="BH674" s="317">
        <v>0.8186060000000001</v>
      </c>
      <c r="BI674" s="401">
        <v>0.8186060000000001</v>
      </c>
      <c r="BJ674" s="246">
        <v>29.0893635</v>
      </c>
      <c r="BK674" s="250">
        <v>3.252032520325221</v>
      </c>
      <c r="BL674" s="250">
        <v>3.361344537815114</v>
      </c>
      <c r="BM674" s="250">
        <v>3.47826086956522</v>
      </c>
      <c r="BN674" s="250">
        <v>3.603603603603611</v>
      </c>
      <c r="BO674" s="250">
        <v>3.738317757009346</v>
      </c>
      <c r="BP674" s="250">
        <v>3.883495145631066</v>
      </c>
      <c r="BQ674" s="251">
        <v>4.040404040404044</v>
      </c>
      <c r="BR674" s="252">
        <v>4.210526315789465</v>
      </c>
      <c r="BS674" s="252">
        <v>4.231974921630099</v>
      </c>
      <c r="BT674" s="252">
        <v>3.908794788273617</v>
      </c>
      <c r="BU674" s="252">
        <v>4.067796610169472</v>
      </c>
      <c r="BV674" s="252">
        <v>4.240282685512375</v>
      </c>
      <c r="BW674" s="252">
        <v>2.166064981949467</v>
      </c>
      <c r="BX674" s="252">
        <v>2.214022140221394</v>
      </c>
      <c r="BY674" s="252">
        <v>12.01573345711553</v>
      </c>
      <c r="BZ674" s="252">
        <v>47.76968407267965</v>
      </c>
      <c r="CA674" s="253">
        <v>0</v>
      </c>
      <c r="CB674" s="250">
        <v>6.481314026334982</v>
      </c>
      <c r="CC674" s="250">
        <v>10.5706913872076</v>
      </c>
      <c r="CD674" t="s" s="116">
        <v>161</v>
      </c>
      <c r="CE674" s="254">
        <v>-71.15989562384692</v>
      </c>
      <c r="CF674" s="254">
        <v>7.931013467062169</v>
      </c>
      <c r="CG674" s="250">
        <v>39.07368204073088</v>
      </c>
      <c r="CH674" s="255">
        <v>2.244725</v>
      </c>
      <c r="CI674" s="256">
        <v>2.3095975525</v>
      </c>
      <c r="CJ674" s="257">
        <v>2.37033996813075</v>
      </c>
      <c r="CK674" s="257">
        <v>2.432679909292589</v>
      </c>
      <c r="CL674" s="258">
        <v>2.496659390906984</v>
      </c>
      <c r="CM674" s="256">
        <v>11.85400182083032</v>
      </c>
      <c r="CN674" s="253">
        <v>22.70881574871709</v>
      </c>
      <c r="CO674" s="259">
        <v>0.17</v>
      </c>
      <c r="CP674" s="260">
        <v>13</v>
      </c>
      <c r="CQ674" s="261">
        <v>-0.7</v>
      </c>
      <c r="CR674" s="260">
        <v>4.7</v>
      </c>
      <c r="CS674" s="261">
        <v>5.4</v>
      </c>
    </row>
    <row r="675" ht="11.25" customHeight="1">
      <c r="A675" t="s" s="227">
        <v>1952</v>
      </c>
      <c r="B675" t="s" s="116">
        <v>1953</v>
      </c>
      <c r="C675" t="s" s="227">
        <v>128</v>
      </c>
      <c r="D675" s="218">
        <v>6</v>
      </c>
      <c r="E675" s="85">
        <v>667</v>
      </c>
      <c r="F675" t="s" s="220">
        <v>129</v>
      </c>
      <c r="G675" t="s" s="221">
        <v>129</v>
      </c>
      <c r="H675" s="343">
        <v>33.7</v>
      </c>
      <c r="I675" s="223">
        <v>2.492581602373887</v>
      </c>
      <c r="J675" s="224">
        <v>0.2</v>
      </c>
      <c r="K675" s="224">
        <v>0.21</v>
      </c>
      <c r="L675" s="223">
        <v>4.999999999999982</v>
      </c>
      <c r="M675" s="226">
        <v>42921</v>
      </c>
      <c r="N675" s="226">
        <v>42923</v>
      </c>
      <c r="O675" s="226">
        <v>42937</v>
      </c>
      <c r="P675" t="s" s="227">
        <v>621</v>
      </c>
      <c r="Q675" t="s" s="227">
        <v>131</v>
      </c>
      <c r="R675" s="225">
        <v>0.84</v>
      </c>
      <c r="S675" s="228">
        <v>32.18390804597701</v>
      </c>
      <c r="T675" s="229">
        <v>-18.41084555250746</v>
      </c>
      <c r="U675" s="223">
        <v>12.91187739463602</v>
      </c>
      <c r="V675" s="230">
        <v>12</v>
      </c>
      <c r="W675" s="344">
        <v>2.61</v>
      </c>
      <c r="X675" t="s" s="348">
        <v>143</v>
      </c>
      <c r="Y675" s="504">
        <v>2.81</v>
      </c>
      <c r="Z675" s="346">
        <v>1.16</v>
      </c>
      <c r="AA675" t="s" s="349">
        <v>143</v>
      </c>
      <c r="AB675" t="s" s="345">
        <v>143</v>
      </c>
      <c r="AC675" t="s" s="349">
        <v>143</v>
      </c>
      <c r="AD675" t="s" s="348">
        <v>143</v>
      </c>
      <c r="AE675" t="s" s="348">
        <v>143</v>
      </c>
      <c r="AF675" s="237">
        <v>0</v>
      </c>
      <c r="AG675" s="350">
        <v>78</v>
      </c>
      <c r="AH675" t="s" s="348">
        <v>143</v>
      </c>
      <c r="AI675" t="s" s="348">
        <v>143</v>
      </c>
      <c r="AJ675" t="s" s="265">
        <v>143</v>
      </c>
      <c r="AK675" t="s" s="265">
        <v>143</v>
      </c>
      <c r="AL675" s="243">
        <v>12.9032258064516</v>
      </c>
      <c r="AM675" s="243">
        <v>12.6247880443606</v>
      </c>
      <c r="AN675" s="243">
        <v>28.47351571234393</v>
      </c>
      <c r="AO675" s="244">
        <v>-0.7064699131010932</v>
      </c>
      <c r="AP675" s="241">
        <v>0.7</v>
      </c>
      <c r="AQ675" s="241">
        <v>0.62</v>
      </c>
      <c r="AR675" s="241">
        <v>0.5600000000000001</v>
      </c>
      <c r="AS675" s="241">
        <v>0.49</v>
      </c>
      <c r="AT675" s="245"/>
      <c r="AU675" s="241">
        <v>0.32</v>
      </c>
      <c r="AV675" s="321">
        <v>0.2</v>
      </c>
      <c r="AW675" s="245"/>
      <c r="AX675" s="583">
        <v>0.2</v>
      </c>
      <c r="AY675" s="394">
        <v>0.35</v>
      </c>
      <c r="AZ675" s="317">
        <v>0.8</v>
      </c>
      <c r="BA675" s="248">
        <v>0.8</v>
      </c>
      <c r="BB675" s="248">
        <v>0.75143</v>
      </c>
      <c r="BC675" s="248">
        <v>0.66666</v>
      </c>
      <c r="BD675" s="248">
        <v>0.62856</v>
      </c>
      <c r="BE675" s="317">
        <v>0.60952</v>
      </c>
      <c r="BF675" s="248">
        <v>0.60952</v>
      </c>
      <c r="BG675" s="248">
        <v>0.5714399999999999</v>
      </c>
      <c r="BH675" s="317">
        <v>0</v>
      </c>
      <c r="BI675" s="401">
        <v>0</v>
      </c>
      <c r="BJ675" s="246">
        <v>8.877130000000001</v>
      </c>
      <c r="BK675" s="250">
        <v>12.9032258064516</v>
      </c>
      <c r="BL675" s="250">
        <v>10.7142857142857</v>
      </c>
      <c r="BM675" s="250">
        <v>14.2857142857143</v>
      </c>
      <c r="BN675" s="250">
        <v>53.125</v>
      </c>
      <c r="BO675" s="250">
        <v>60</v>
      </c>
      <c r="BP675" s="250">
        <v>0</v>
      </c>
      <c r="BQ675" s="251">
        <v>0</v>
      </c>
      <c r="BR675" s="252">
        <v>0</v>
      </c>
      <c r="BS675" s="252">
        <v>0</v>
      </c>
      <c r="BT675" s="252">
        <v>6.463675924570489</v>
      </c>
      <c r="BU675" s="252">
        <v>12.71562715627157</v>
      </c>
      <c r="BV675" s="252">
        <v>6.061473844978993</v>
      </c>
      <c r="BW675" s="252">
        <v>3.123769523559528</v>
      </c>
      <c r="BX675" s="252">
        <v>0</v>
      </c>
      <c r="BY675" s="252">
        <v>6.663866722665546</v>
      </c>
      <c r="BZ675" s="252">
        <v>0</v>
      </c>
      <c r="CA675" s="253">
        <v>0</v>
      </c>
      <c r="CB675" s="250">
        <v>10.94450817520575</v>
      </c>
      <c r="CC675" s="250">
        <v>17.43173375202203</v>
      </c>
      <c r="CD675" t="s" s="116">
        <v>132</v>
      </c>
      <c r="CE675" s="254">
        <v>18.0542199200818</v>
      </c>
      <c r="CF675" s="254">
        <v>30.96609731471782</v>
      </c>
      <c r="CG675" s="250">
        <v>47.95042145593869</v>
      </c>
      <c r="CH675" s="255">
        <v>0.721</v>
      </c>
      <c r="CI675" s="256">
        <v>0.74263</v>
      </c>
      <c r="CJ675" s="257">
        <v>0.7649089</v>
      </c>
      <c r="CK675" s="257">
        <v>0.7878561670000001</v>
      </c>
      <c r="CL675" s="258">
        <v>0.8114918520100001</v>
      </c>
      <c r="CM675" s="256">
        <v>3.827886919010</v>
      </c>
      <c r="CN675" s="253">
        <v>11.35871489320475</v>
      </c>
      <c r="CO675" t="s" s="348">
        <v>143</v>
      </c>
      <c r="CP675" s="351">
        <v>27.2</v>
      </c>
      <c r="CQ675" s="352">
        <v>-25.1</v>
      </c>
      <c r="CR675" s="351">
        <v>0.1</v>
      </c>
      <c r="CS675" s="352">
        <v>-0.5</v>
      </c>
    </row>
    <row r="676" ht="11.25" customHeight="1">
      <c r="A676" t="s" s="227">
        <v>1954</v>
      </c>
      <c r="B676" t="s" s="116">
        <v>1955</v>
      </c>
      <c r="C676" t="s" s="227">
        <v>128</v>
      </c>
      <c r="D676" s="218">
        <v>6</v>
      </c>
      <c r="E676" s="85">
        <v>673</v>
      </c>
      <c r="F676" t="s" s="220">
        <v>129</v>
      </c>
      <c r="G676" t="s" s="221">
        <v>129</v>
      </c>
      <c r="H676" s="493">
        <v>36.93</v>
      </c>
      <c r="I676" s="223">
        <v>1.191443271053344</v>
      </c>
      <c r="J676" s="224">
        <v>0.1</v>
      </c>
      <c r="K676" s="224">
        <v>0.11</v>
      </c>
      <c r="L676" s="223">
        <v>9.999999999999986</v>
      </c>
      <c r="M676" s="226">
        <v>42958</v>
      </c>
      <c r="N676" s="226">
        <v>42962</v>
      </c>
      <c r="O676" s="226">
        <v>42978</v>
      </c>
      <c r="P676" t="s" s="227">
        <v>256</v>
      </c>
      <c r="Q676" s="316"/>
      <c r="R676" s="225">
        <v>0.44</v>
      </c>
      <c r="S676" s="228">
        <v>21.15384615384615</v>
      </c>
      <c r="T676" s="229">
        <v>18.84837355822711</v>
      </c>
      <c r="U676" s="223">
        <v>17.75480769230769</v>
      </c>
      <c r="V676" s="230">
        <v>12</v>
      </c>
      <c r="W676" s="222">
        <v>2.08</v>
      </c>
      <c r="X676" t="s" s="399">
        <v>143</v>
      </c>
      <c r="Y676" s="231">
        <v>5.22</v>
      </c>
      <c r="Z676" s="232">
        <v>1.79</v>
      </c>
      <c r="AA676" t="s" s="362">
        <v>143</v>
      </c>
      <c r="AB676" s="234">
        <v>4.6</v>
      </c>
      <c r="AC676" t="s" s="422">
        <v>143</v>
      </c>
      <c r="AD676" s="236">
        <v>4.5</v>
      </c>
      <c r="AE676" t="s" s="416">
        <v>143</v>
      </c>
      <c r="AF676" s="237">
        <v>1</v>
      </c>
      <c r="AG676" s="238">
        <v>312</v>
      </c>
      <c r="AH676" s="239">
        <v>6.2</v>
      </c>
      <c r="AI676" s="240">
        <v>0.08</v>
      </c>
      <c r="AJ676" s="241">
        <v>2.139161763398982</v>
      </c>
      <c r="AK676" s="242">
        <v>1.240750114896605</v>
      </c>
      <c r="AL676" s="243">
        <v>8.571428571428585</v>
      </c>
      <c r="AM676" s="243">
        <v>7.022222991016425</v>
      </c>
      <c r="AN676" s="243">
        <v>9.626227935295418</v>
      </c>
      <c r="AO676" s="244">
        <v>7.758393748847325</v>
      </c>
      <c r="AP676" s="241">
        <v>0.38</v>
      </c>
      <c r="AQ676" s="241">
        <v>0.35</v>
      </c>
      <c r="AR676" s="241">
        <v>0.33</v>
      </c>
      <c r="AS676" s="241">
        <v>0.31</v>
      </c>
      <c r="AT676" s="245"/>
      <c r="AU676" s="241">
        <v>0.27</v>
      </c>
      <c r="AV676" s="321">
        <v>0.24</v>
      </c>
      <c r="AW676" s="245"/>
      <c r="AX676" s="583">
        <v>0.24</v>
      </c>
      <c r="AY676" s="247">
        <v>0.24</v>
      </c>
      <c r="AZ676" s="248">
        <v>0.22</v>
      </c>
      <c r="BA676" s="248">
        <v>0.19</v>
      </c>
      <c r="BB676" s="317">
        <v>0.18</v>
      </c>
      <c r="BC676" s="317">
        <v>0.18</v>
      </c>
      <c r="BD676" s="248">
        <v>0.18</v>
      </c>
      <c r="BE676" s="248">
        <v>0.16</v>
      </c>
      <c r="BF676" s="248">
        <v>0.14333</v>
      </c>
      <c r="BG676" s="317">
        <v>0.125</v>
      </c>
      <c r="BH676" s="317">
        <v>0.125</v>
      </c>
      <c r="BI676" s="401">
        <v>0.125</v>
      </c>
      <c r="BJ676" s="246">
        <v>3.988330000000001</v>
      </c>
      <c r="BK676" s="250">
        <v>8.571428571428585</v>
      </c>
      <c r="BL676" s="250">
        <v>6.060606060606055</v>
      </c>
      <c r="BM676" s="250">
        <v>6.451612903225823</v>
      </c>
      <c r="BN676" s="250">
        <v>14.81481481481481</v>
      </c>
      <c r="BO676" s="250">
        <v>12.5</v>
      </c>
      <c r="BP676" s="250">
        <v>0</v>
      </c>
      <c r="BQ676" s="251">
        <v>0</v>
      </c>
      <c r="BR676" s="252">
        <v>9.090909090909083</v>
      </c>
      <c r="BS676" s="252">
        <v>15.78947368421053</v>
      </c>
      <c r="BT676" s="252">
        <v>5.555555555555558</v>
      </c>
      <c r="BU676" s="252">
        <v>0</v>
      </c>
      <c r="BV676" s="252">
        <v>0</v>
      </c>
      <c r="BW676" s="252">
        <v>12.5</v>
      </c>
      <c r="BX676" s="252">
        <v>11.6305030349543</v>
      </c>
      <c r="BY676" s="252">
        <v>14.66400000000001</v>
      </c>
      <c r="BZ676" s="252">
        <v>0</v>
      </c>
      <c r="CA676" s="253">
        <v>0</v>
      </c>
      <c r="CB676" s="250">
        <v>6.9193472773944</v>
      </c>
      <c r="CC676" s="250">
        <v>5.856142816381838</v>
      </c>
      <c r="CD676" t="s" s="116">
        <v>132</v>
      </c>
      <c r="CE676" s="254">
        <v>-6.937136485958927</v>
      </c>
      <c r="CF676" s="254">
        <v>10.81767120634876</v>
      </c>
      <c r="CG676" s="250">
        <v>50.53794487737569</v>
      </c>
      <c r="CH676" s="255">
        <v>0.39748</v>
      </c>
      <c r="CI676" s="256">
        <v>0.4094044</v>
      </c>
      <c r="CJ676" s="257">
        <v>0.421686532</v>
      </c>
      <c r="CK676" s="257">
        <v>0.434337127960</v>
      </c>
      <c r="CL676" s="258">
        <v>0.4473672417988001</v>
      </c>
      <c r="CM676" s="256">
        <v>2.1102753017588</v>
      </c>
      <c r="CN676" s="253">
        <v>5.714257518978608</v>
      </c>
      <c r="CO676" s="259">
        <v>0.6899999999999999</v>
      </c>
      <c r="CP676" s="260">
        <v>53</v>
      </c>
      <c r="CQ676" s="261">
        <v>-7.2</v>
      </c>
      <c r="CR676" s="260">
        <v>6.5</v>
      </c>
      <c r="CS676" s="261">
        <v>9.9</v>
      </c>
    </row>
    <row r="677" ht="11.25" customHeight="1">
      <c r="A677" t="s" s="146">
        <v>960</v>
      </c>
      <c r="B677" t="s" s="146">
        <v>961</v>
      </c>
      <c r="C677" t="s" s="146">
        <v>128</v>
      </c>
      <c r="D677" s="267">
        <v>23</v>
      </c>
      <c r="E677" s="219">
        <v>138</v>
      </c>
      <c r="F677" t="s" s="151">
        <v>55</v>
      </c>
      <c r="G677" t="s" s="152">
        <v>129</v>
      </c>
      <c r="H677" s="268">
        <v>35.41</v>
      </c>
      <c r="I677" s="269">
        <v>3.162948319683706</v>
      </c>
      <c r="J677" s="750">
        <v>0.2731707317073171</v>
      </c>
      <c r="K677" s="379">
        <v>0.28</v>
      </c>
      <c r="L677" s="269">
        <v>2.499999999999991</v>
      </c>
      <c r="M677" s="272">
        <v>42962</v>
      </c>
      <c r="N677" s="272">
        <v>42964</v>
      </c>
      <c r="O677" s="272">
        <v>42978</v>
      </c>
      <c r="P677" t="s" s="273">
        <v>256</v>
      </c>
      <c r="Q677" t="s" s="722">
        <v>962</v>
      </c>
      <c r="R677" s="271">
        <v>1.12</v>
      </c>
      <c r="S677" s="275">
        <v>59.25925925925927</v>
      </c>
      <c r="T677" s="276">
        <v>25.78174129526378</v>
      </c>
      <c r="U677" s="269">
        <v>18.73544973544973</v>
      </c>
      <c r="V677" s="277">
        <v>12</v>
      </c>
      <c r="W677" s="268">
        <v>1.89</v>
      </c>
      <c r="X677" s="268">
        <v>9.359999999999999</v>
      </c>
      <c r="Y677" s="278">
        <v>5.99</v>
      </c>
      <c r="Z677" s="279">
        <v>1.9</v>
      </c>
      <c r="AA677" s="280">
        <v>10.4</v>
      </c>
      <c r="AB677" s="281">
        <v>12.7</v>
      </c>
      <c r="AC677" s="282">
        <v>11.79</v>
      </c>
      <c r="AD677" s="283">
        <v>-0.1</v>
      </c>
      <c r="AE677" s="283">
        <v>2</v>
      </c>
      <c r="AF677" s="284">
        <v>2</v>
      </c>
      <c r="AG677" s="285">
        <v>1052</v>
      </c>
      <c r="AH677" s="286">
        <v>1.8</v>
      </c>
      <c r="AI677" s="287">
        <v>0.29</v>
      </c>
      <c r="AJ677" t="s" s="368">
        <v>143</v>
      </c>
      <c r="AK677" s="289">
        <v>0.8652498751658237</v>
      </c>
      <c r="AL677" s="290">
        <v>9.446791688724176</v>
      </c>
      <c r="AM677" s="290">
        <v>10.48469207278398</v>
      </c>
      <c r="AN677" s="290">
        <v>11.58165987049098</v>
      </c>
      <c r="AO677" s="291">
        <v>13.38533550007317</v>
      </c>
      <c r="AP677" s="288">
        <v>0.9147502439024391</v>
      </c>
      <c r="AQ677" s="288">
        <v>0.8357944803937837</v>
      </c>
      <c r="AR677" s="288">
        <v>0.7610198550965102</v>
      </c>
      <c r="AS677" s="288">
        <v>0.6782599993152507</v>
      </c>
      <c r="AT677" s="292"/>
      <c r="AU677" s="288">
        <v>0.6191538429799588</v>
      </c>
      <c r="AV677" s="288">
        <v>0.5288572298930448</v>
      </c>
      <c r="AW677" s="292"/>
      <c r="AX677" s="293">
        <v>0.4892069837908801</v>
      </c>
      <c r="AY677" s="294">
        <v>0.376998392594875</v>
      </c>
      <c r="AZ677" s="295">
        <v>0.3330941727206156</v>
      </c>
      <c r="BA677" s="295">
        <v>0.2922399717772919</v>
      </c>
      <c r="BB677" s="295">
        <v>0.2604555639706983</v>
      </c>
      <c r="BC677" s="295">
        <v>0.2510647162096591</v>
      </c>
      <c r="BD677" s="295">
        <v>0.2122171066682669</v>
      </c>
      <c r="BE677" s="295">
        <v>0.1798708532691324</v>
      </c>
      <c r="BF677" s="295">
        <v>0.1332376690882463</v>
      </c>
      <c r="BG677" s="295">
        <v>0.1133322823810866</v>
      </c>
      <c r="BH677" s="295">
        <v>0.0855610573783557</v>
      </c>
      <c r="BI677" s="296">
        <v>0.08154787457449288</v>
      </c>
      <c r="BJ677" s="293">
        <v>7.146662296004588</v>
      </c>
      <c r="BK677" s="297">
        <v>9.446791688724176</v>
      </c>
      <c r="BL677" s="297">
        <v>9.825581395348859</v>
      </c>
      <c r="BM677" s="297">
        <v>12.20178926441351</v>
      </c>
      <c r="BN677" s="297">
        <v>9.546279491833044</v>
      </c>
      <c r="BO677" s="297">
        <v>17.07391106389437</v>
      </c>
      <c r="BP677" s="297">
        <v>8.105004101722702</v>
      </c>
      <c r="BQ677" s="298">
        <v>29.76367894400687</v>
      </c>
      <c r="BR677" s="299">
        <v>13.18072289156624</v>
      </c>
      <c r="BS677" s="299">
        <v>13.97967591321063</v>
      </c>
      <c r="BT677" s="299">
        <v>12.20338983050846</v>
      </c>
      <c r="BU677" s="299">
        <v>3.740409207161166</v>
      </c>
      <c r="BV677" s="299">
        <v>18.30559757942511</v>
      </c>
      <c r="BW677" s="299">
        <v>17.98304328424809</v>
      </c>
      <c r="BX677" s="299">
        <v>35</v>
      </c>
      <c r="BY677" s="299">
        <v>17.56373937677058</v>
      </c>
      <c r="BZ677" s="299">
        <v>32.45778611632273</v>
      </c>
      <c r="CA677" s="300">
        <v>4.921259842519676</v>
      </c>
      <c r="CB677" s="297">
        <v>15.60580352892213</v>
      </c>
      <c r="CC677" s="297">
        <v>8.846597661753563</v>
      </c>
      <c r="CD677" t="s" s="146">
        <v>132</v>
      </c>
      <c r="CE677" s="301">
        <v>-3.99084154527505</v>
      </c>
      <c r="CF677" s="301">
        <v>14.74460819017468</v>
      </c>
      <c r="CG677" s="297">
        <v>66.39392494489118</v>
      </c>
      <c r="CH677" s="302">
        <v>1.006225268292683</v>
      </c>
      <c r="CI677" s="303">
        <v>1.106847795121952</v>
      </c>
      <c r="CJ677" s="304">
        <v>1.128984751024391</v>
      </c>
      <c r="CK677" s="304">
        <v>1.151564446044878</v>
      </c>
      <c r="CL677" s="305">
        <v>1.174595734965776</v>
      </c>
      <c r="CM677" s="303">
        <v>5.56821799544968</v>
      </c>
      <c r="CN677" s="300">
        <v>15.72498727887512</v>
      </c>
      <c r="CO677" s="306">
        <v>0.75</v>
      </c>
      <c r="CP677" s="307">
        <v>16.3</v>
      </c>
      <c r="CQ677" s="308">
        <v>-6.9</v>
      </c>
      <c r="CR677" s="307">
        <v>2.1</v>
      </c>
      <c r="CS677" s="308">
        <v>3.9</v>
      </c>
    </row>
    <row r="678" ht="11.25" customHeight="1">
      <c r="A678" t="s" s="173">
        <v>1956</v>
      </c>
      <c r="B678" t="s" s="110">
        <v>1957</v>
      </c>
      <c r="C678" t="s" s="173">
        <v>1072</v>
      </c>
      <c r="D678" s="174">
        <v>6</v>
      </c>
      <c r="E678" s="85">
        <v>659</v>
      </c>
      <c r="F678" t="s" s="118">
        <v>141</v>
      </c>
      <c r="G678" t="s" s="113">
        <v>141</v>
      </c>
      <c r="H678" s="495">
        <v>53.86</v>
      </c>
      <c r="I678" s="177">
        <v>0.928332714444857</v>
      </c>
      <c r="J678" s="311">
        <v>0.1</v>
      </c>
      <c r="K678" s="311">
        <v>0.125</v>
      </c>
      <c r="L678" s="177">
        <v>25</v>
      </c>
      <c r="M678" s="179">
        <v>42891</v>
      </c>
      <c r="N678" s="179">
        <v>42893</v>
      </c>
      <c r="O678" s="179">
        <v>42914</v>
      </c>
      <c r="P678" t="s" s="173">
        <v>354</v>
      </c>
      <c r="Q678" s="675"/>
      <c r="R678" s="180">
        <v>0.5</v>
      </c>
      <c r="S678" s="181">
        <v>14.32664756446991</v>
      </c>
      <c r="T678" s="182">
        <v>61.65594840354696</v>
      </c>
      <c r="U678" s="177">
        <v>15.43266475644699</v>
      </c>
      <c r="V678" s="183">
        <v>12</v>
      </c>
      <c r="W678" s="176">
        <v>3.49</v>
      </c>
      <c r="X678" s="176">
        <v>1.4</v>
      </c>
      <c r="Y678" s="184">
        <v>1.57</v>
      </c>
      <c r="Z678" s="185">
        <v>3.81</v>
      </c>
      <c r="AA678" s="186">
        <v>25.1</v>
      </c>
      <c r="AB678" s="187">
        <v>8.5</v>
      </c>
      <c r="AC678" s="188">
        <v>25.84</v>
      </c>
      <c r="AD678" s="189">
        <v>72.90000000000001</v>
      </c>
      <c r="AE678" s="189">
        <v>10.99</v>
      </c>
      <c r="AF678" s="190">
        <v>17</v>
      </c>
      <c r="AG678" s="191">
        <v>32835</v>
      </c>
      <c r="AH678" s="192">
        <v>0.3</v>
      </c>
      <c r="AI678" s="193">
        <v>0.38</v>
      </c>
      <c r="AJ678" s="194">
        <v>1.093574635622787</v>
      </c>
      <c r="AK678" s="195">
        <v>2.340602815665031</v>
      </c>
      <c r="AL678" s="196">
        <v>31.57894736842106</v>
      </c>
      <c r="AM678" s="196">
        <v>42.35169361004019</v>
      </c>
      <c r="AN678" s="196">
        <v>79.72159093690117</v>
      </c>
      <c r="AO678" s="197">
        <v>34.06028156650321</v>
      </c>
      <c r="AP678" s="194">
        <v>0.375</v>
      </c>
      <c r="AQ678" s="194">
        <v>0.285</v>
      </c>
      <c r="AR678" s="194">
        <v>0.22</v>
      </c>
      <c r="AS678" s="194">
        <v>0.13</v>
      </c>
      <c r="AT678" s="199"/>
      <c r="AU678" s="194">
        <v>0.035</v>
      </c>
      <c r="AV678" s="198">
        <v>0.02</v>
      </c>
      <c r="AW678" s="199"/>
      <c r="AX678" s="398">
        <v>0.02</v>
      </c>
      <c r="AY678" s="370">
        <v>0.02</v>
      </c>
      <c r="AZ678" s="203">
        <v>0.02</v>
      </c>
      <c r="BA678" s="203">
        <v>0.02</v>
      </c>
      <c r="BB678" s="203">
        <v>0.02</v>
      </c>
      <c r="BC678" s="203">
        <v>0.02</v>
      </c>
      <c r="BD678" s="203">
        <v>0.02</v>
      </c>
      <c r="BE678" s="203">
        <v>0.02</v>
      </c>
      <c r="BF678" s="203">
        <v>0.02</v>
      </c>
      <c r="BG678" s="202">
        <v>0.02</v>
      </c>
      <c r="BH678" s="202">
        <v>0.016</v>
      </c>
      <c r="BI678" s="314">
        <v>0.01512</v>
      </c>
      <c r="BJ678" s="200">
        <v>1.29612</v>
      </c>
      <c r="BK678" s="205">
        <v>31.57894736842106</v>
      </c>
      <c r="BL678" s="205">
        <v>29.54545454545454</v>
      </c>
      <c r="BM678" s="205">
        <v>69.23076923076923</v>
      </c>
      <c r="BN678" s="205">
        <v>271.4285714285714</v>
      </c>
      <c r="BO678" s="205">
        <v>75</v>
      </c>
      <c r="BP678" s="205">
        <v>0</v>
      </c>
      <c r="BQ678" s="206">
        <v>0</v>
      </c>
      <c r="BR678" s="207">
        <v>0</v>
      </c>
      <c r="BS678" s="207">
        <v>0</v>
      </c>
      <c r="BT678" s="207">
        <v>0</v>
      </c>
      <c r="BU678" s="207">
        <v>0</v>
      </c>
      <c r="BV678" s="207">
        <v>0</v>
      </c>
      <c r="BW678" s="207">
        <v>0</v>
      </c>
      <c r="BX678" s="207">
        <v>0</v>
      </c>
      <c r="BY678" s="207">
        <v>0</v>
      </c>
      <c r="BZ678" s="207">
        <v>25</v>
      </c>
      <c r="CA678" s="208">
        <v>5.820105820105814</v>
      </c>
      <c r="CB678" s="205">
        <v>29.85904990548953</v>
      </c>
      <c r="CC678" s="205">
        <v>64.83637213949871</v>
      </c>
      <c r="CD678" t="s" s="110">
        <v>137</v>
      </c>
      <c r="CE678" s="209">
        <v>65.21725889489903</v>
      </c>
      <c r="CF678" s="209">
        <v>80.64992365134603</v>
      </c>
      <c r="CG678" s="205">
        <v>79.20406876790831</v>
      </c>
      <c r="CH678" s="315">
        <v>0.406875</v>
      </c>
      <c r="CI678" s="211">
        <v>0.4475625</v>
      </c>
      <c r="CJ678" s="212">
        <v>0.4923187500000001</v>
      </c>
      <c r="CK678" s="212">
        <v>0.5415506250000002</v>
      </c>
      <c r="CL678" s="210">
        <v>0.5957056875000002</v>
      </c>
      <c r="CM678" s="211">
        <v>2.4840125625</v>
      </c>
      <c r="CN678" s="208">
        <v>4.6119802497215</v>
      </c>
      <c r="CO678" s="213">
        <v>1.33</v>
      </c>
      <c r="CP678" s="214">
        <v>37.6</v>
      </c>
      <c r="CQ678" s="215">
        <v>-16.4</v>
      </c>
      <c r="CR678" s="214">
        <v>-2.6</v>
      </c>
      <c r="CS678" s="215">
        <v>-4.6</v>
      </c>
    </row>
    <row r="679" ht="11.25" customHeight="1">
      <c r="A679" t="s" s="227">
        <v>963</v>
      </c>
      <c r="B679" t="s" s="116">
        <v>964</v>
      </c>
      <c r="C679" t="s" s="227">
        <v>174</v>
      </c>
      <c r="D679" s="218">
        <v>11</v>
      </c>
      <c r="E679" s="219">
        <v>313</v>
      </c>
      <c r="F679" t="s" s="220">
        <v>55</v>
      </c>
      <c r="G679" t="s" s="221">
        <v>55</v>
      </c>
      <c r="H679" s="493">
        <v>82.39</v>
      </c>
      <c r="I679" s="223">
        <v>2.403204272363151</v>
      </c>
      <c r="J679" s="224">
        <v>0.45</v>
      </c>
      <c r="K679" s="224">
        <v>0.495</v>
      </c>
      <c r="L679" s="223">
        <v>9.999999999999986</v>
      </c>
      <c r="M679" s="226">
        <v>42866</v>
      </c>
      <c r="N679" s="226">
        <v>42870</v>
      </c>
      <c r="O679" s="226">
        <v>42887</v>
      </c>
      <c r="P679" t="s" s="227">
        <v>147</v>
      </c>
      <c r="Q679" s="316"/>
      <c r="R679" s="225">
        <v>1.98</v>
      </c>
      <c r="S679" s="228">
        <v>61.11111111111111</v>
      </c>
      <c r="T679" s="229">
        <v>60.52434657590542</v>
      </c>
      <c r="U679" s="223">
        <v>25.42901234567901</v>
      </c>
      <c r="V679" s="230">
        <v>12</v>
      </c>
      <c r="W679" s="222">
        <v>3.24</v>
      </c>
      <c r="X679" s="222">
        <v>6.37</v>
      </c>
      <c r="Y679" s="231">
        <v>1.64</v>
      </c>
      <c r="Z679" s="232">
        <v>2.28</v>
      </c>
      <c r="AA679" s="233">
        <v>9.199999999999999</v>
      </c>
      <c r="AB679" s="234">
        <v>8.9</v>
      </c>
      <c r="AC679" s="235">
        <v>5.69</v>
      </c>
      <c r="AD679" s="236">
        <v>5.6</v>
      </c>
      <c r="AE679" s="236">
        <v>4</v>
      </c>
      <c r="AF679" s="237">
        <v>8</v>
      </c>
      <c r="AG679" s="238">
        <v>3919</v>
      </c>
      <c r="AH679" s="239">
        <v>0.1</v>
      </c>
      <c r="AI679" s="240">
        <v>1</v>
      </c>
      <c r="AJ679" s="241">
        <v>1.913323108712395</v>
      </c>
      <c r="AK679" s="242">
        <v>1.355219149046673</v>
      </c>
      <c r="AL679" s="243">
        <v>11.0759493670886</v>
      </c>
      <c r="AM679" s="243">
        <v>10.94932499701378</v>
      </c>
      <c r="AN679" s="243">
        <v>10.71460940878941</v>
      </c>
      <c r="AO679" s="244">
        <v>7.906182122888827</v>
      </c>
      <c r="AP679" s="241">
        <v>1.755</v>
      </c>
      <c r="AQ679" s="241">
        <v>1.58</v>
      </c>
      <c r="AR679" s="241">
        <v>1.425</v>
      </c>
      <c r="AS679" s="241">
        <v>1.285</v>
      </c>
      <c r="AT679" s="245"/>
      <c r="AU679" s="241">
        <v>1.15</v>
      </c>
      <c r="AV679" s="241">
        <v>1.055</v>
      </c>
      <c r="AW679" s="245"/>
      <c r="AX679" s="246">
        <v>0.9875</v>
      </c>
      <c r="AY679" s="247">
        <v>0.9375</v>
      </c>
      <c r="AZ679" s="248">
        <v>0.89</v>
      </c>
      <c r="BA679" s="248">
        <v>0.85</v>
      </c>
      <c r="BB679" s="248">
        <v>0.82</v>
      </c>
      <c r="BC679" s="248">
        <v>0.82</v>
      </c>
      <c r="BD679" s="248">
        <v>0.82</v>
      </c>
      <c r="BE679" s="317">
        <v>0.83</v>
      </c>
      <c r="BF679" s="317">
        <v>0.82</v>
      </c>
      <c r="BG679" s="317">
        <v>0.82</v>
      </c>
      <c r="BH679" s="317">
        <v>0.82</v>
      </c>
      <c r="BI679" s="401">
        <v>0.82</v>
      </c>
      <c r="BJ679" s="246">
        <v>18.485</v>
      </c>
      <c r="BK679" s="250">
        <v>11.0759493670886</v>
      </c>
      <c r="BL679" s="250">
        <v>10.87719298245615</v>
      </c>
      <c r="BM679" s="250">
        <v>10.89494163424125</v>
      </c>
      <c r="BN679" s="250">
        <v>11.73913043478261</v>
      </c>
      <c r="BO679" s="250">
        <v>9.004739336492884</v>
      </c>
      <c r="BP679" s="250">
        <v>6.835443037974676</v>
      </c>
      <c r="BQ679" s="251">
        <v>5.333333333333345</v>
      </c>
      <c r="BR679" s="252">
        <v>5.337078651685401</v>
      </c>
      <c r="BS679" s="252">
        <v>4.705882352941182</v>
      </c>
      <c r="BT679" s="252">
        <v>3.658536585365857</v>
      </c>
      <c r="BU679" s="252">
        <v>0</v>
      </c>
      <c r="BV679" s="252">
        <v>0</v>
      </c>
      <c r="BW679" s="252">
        <v>0</v>
      </c>
      <c r="BX679" s="252">
        <v>1.219512195121952</v>
      </c>
      <c r="BY679" s="252">
        <v>0</v>
      </c>
      <c r="BZ679" s="252">
        <v>0</v>
      </c>
      <c r="CA679" s="253">
        <v>0</v>
      </c>
      <c r="CB679" s="250">
        <v>4.745984700675525</v>
      </c>
      <c r="CC679" s="250">
        <v>4.447983737387061</v>
      </c>
      <c r="CD679" t="s" s="116">
        <v>161</v>
      </c>
      <c r="CE679" s="254">
        <v>-12.31119866452645</v>
      </c>
      <c r="CF679" s="254">
        <v>13.11781368115256</v>
      </c>
      <c r="CG679" s="250">
        <v>66.81707106610315</v>
      </c>
      <c r="CH679" s="255">
        <v>1.911195</v>
      </c>
      <c r="CI679" s="256">
        <v>2.0199419955</v>
      </c>
      <c r="CJ679" s="257">
        <v>2.100739675319999</v>
      </c>
      <c r="CK679" s="257">
        <v>2.184769262332799</v>
      </c>
      <c r="CL679" s="258">
        <v>2.272160032826111</v>
      </c>
      <c r="CM679" s="256">
        <v>10.48880596597891</v>
      </c>
      <c r="CN679" s="253">
        <v>12.73067843910536</v>
      </c>
      <c r="CO679" s="259">
        <v>0.61</v>
      </c>
      <c r="CP679" s="260">
        <v>18</v>
      </c>
      <c r="CQ679" s="261">
        <v>-4.9</v>
      </c>
      <c r="CR679" s="260">
        <v>3.8</v>
      </c>
      <c r="CS679" s="261">
        <v>2.6</v>
      </c>
    </row>
    <row r="680" ht="11.25" customHeight="1">
      <c r="A680" t="s" s="227">
        <v>1958</v>
      </c>
      <c r="B680" t="s" s="116">
        <v>1959</v>
      </c>
      <c r="C680" t="s" s="227">
        <v>128</v>
      </c>
      <c r="D680" s="218">
        <v>5</v>
      </c>
      <c r="E680" s="85">
        <v>708</v>
      </c>
      <c r="F680" t="s" s="220">
        <v>55</v>
      </c>
      <c r="G680" t="s" s="221">
        <v>55</v>
      </c>
      <c r="H680" s="493">
        <v>21</v>
      </c>
      <c r="I680" s="223">
        <v>2.095238095238095</v>
      </c>
      <c r="J680" s="224">
        <v>0.1</v>
      </c>
      <c r="K680" s="224">
        <v>0.11</v>
      </c>
      <c r="L680" s="223">
        <v>9.999999999999986</v>
      </c>
      <c r="M680" s="327">
        <v>42614</v>
      </c>
      <c r="N680" s="327">
        <v>42619</v>
      </c>
      <c r="O680" s="327">
        <v>42629</v>
      </c>
      <c r="P680" t="s" s="227">
        <v>720</v>
      </c>
      <c r="Q680" s="395"/>
      <c r="R680" s="225">
        <v>0.44</v>
      </c>
      <c r="S680" s="228">
        <v>27.32919254658385</v>
      </c>
      <c r="T680" s="229">
        <v>-12.19256906425157</v>
      </c>
      <c r="U680" s="223">
        <v>13.04347826086956</v>
      </c>
      <c r="V680" s="230">
        <v>12</v>
      </c>
      <c r="W680" s="222">
        <v>1.61</v>
      </c>
      <c r="X680" t="s" s="399">
        <v>143</v>
      </c>
      <c r="Y680" s="231">
        <v>2.86</v>
      </c>
      <c r="Z680" s="232">
        <v>1.33</v>
      </c>
      <c r="AA680" s="233">
        <v>10.3</v>
      </c>
      <c r="AB680" s="234">
        <v>19.6</v>
      </c>
      <c r="AC680" t="s" s="422">
        <v>143</v>
      </c>
      <c r="AD680" s="236">
        <v>22.5</v>
      </c>
      <c r="AE680" t="s" s="416">
        <v>143</v>
      </c>
      <c r="AF680" s="237">
        <v>1</v>
      </c>
      <c r="AG680" s="238">
        <v>53</v>
      </c>
      <c r="AH680" s="239">
        <v>13</v>
      </c>
      <c r="AI680" s="240">
        <v>0</v>
      </c>
      <c r="AJ680" s="241">
        <v>1.477541059442207</v>
      </c>
      <c r="AK680" t="s" s="265">
        <v>143</v>
      </c>
      <c r="AL680" s="243">
        <v>4.999999999999982</v>
      </c>
      <c r="AM680" s="243">
        <v>28.05791649874942</v>
      </c>
      <c r="AN680" s="243">
        <v>33.24467383744967</v>
      </c>
      <c r="AO680" s="244">
        <v>-2.113095557364431</v>
      </c>
      <c r="AP680" s="241">
        <v>0.42</v>
      </c>
      <c r="AQ680" s="241">
        <v>0.4</v>
      </c>
      <c r="AR680" s="321">
        <v>0.32</v>
      </c>
      <c r="AS680" s="241">
        <v>0.2</v>
      </c>
      <c r="AT680" s="245"/>
      <c r="AU680" s="241">
        <v>0.16</v>
      </c>
      <c r="AV680" s="321">
        <v>0.1</v>
      </c>
      <c r="AW680" s="245"/>
      <c r="AX680" s="241">
        <v>0.1</v>
      </c>
      <c r="AY680" s="623">
        <v>0.07000000000000001</v>
      </c>
      <c r="AZ680" s="648">
        <v>0.5600000000000001</v>
      </c>
      <c r="BA680" s="648">
        <v>0.55</v>
      </c>
      <c r="BB680" s="317">
        <v>0.52</v>
      </c>
      <c r="BC680" s="317">
        <v>0.52</v>
      </c>
      <c r="BD680" s="317">
        <v>0.52</v>
      </c>
      <c r="BE680" s="317">
        <v>0.52</v>
      </c>
      <c r="BF680" s="317">
        <v>0.52</v>
      </c>
      <c r="BG680" s="317">
        <v>0.52</v>
      </c>
      <c r="BH680" s="248">
        <v>0.52</v>
      </c>
      <c r="BI680" s="249">
        <v>0.51</v>
      </c>
      <c r="BJ680" s="246">
        <v>7.03</v>
      </c>
      <c r="BK680" s="250">
        <v>4.999999999999982</v>
      </c>
      <c r="BL680" s="250">
        <v>25</v>
      </c>
      <c r="BM680" s="250">
        <v>60</v>
      </c>
      <c r="BN680" s="250">
        <v>25</v>
      </c>
      <c r="BO680" s="250">
        <v>60</v>
      </c>
      <c r="BP680" s="250">
        <v>0</v>
      </c>
      <c r="BQ680" s="251">
        <v>42.85714285714286</v>
      </c>
      <c r="BR680" s="252">
        <v>0</v>
      </c>
      <c r="BS680" s="252">
        <v>1.81818181818183</v>
      </c>
      <c r="BT680" s="252">
        <v>5.769230769230771</v>
      </c>
      <c r="BU680" s="252">
        <v>0</v>
      </c>
      <c r="BV680" s="252">
        <v>0</v>
      </c>
      <c r="BW680" s="252">
        <v>0</v>
      </c>
      <c r="BX680" s="252">
        <v>0</v>
      </c>
      <c r="BY680" s="252">
        <v>0</v>
      </c>
      <c r="BZ680" s="252">
        <v>0</v>
      </c>
      <c r="CA680" s="253">
        <v>1.960784313725483</v>
      </c>
      <c r="CB680" s="250">
        <v>13.37678469166358</v>
      </c>
      <c r="CC680" s="250">
        <v>20.73674900794407</v>
      </c>
      <c r="CD680" t="s" s="116">
        <v>132</v>
      </c>
      <c r="CE680" s="254">
        <v>22.2964336718182</v>
      </c>
      <c r="CF680" s="254">
        <v>35.33991193268776</v>
      </c>
      <c r="CG680" s="250">
        <v>56.79273291925465</v>
      </c>
      <c r="CH680" s="255">
        <v>0.462</v>
      </c>
      <c r="CI680" s="256">
        <v>0.4758600000000001</v>
      </c>
      <c r="CJ680" s="257">
        <v>0.4901358000000001</v>
      </c>
      <c r="CK680" s="257">
        <v>0.5048398740000001</v>
      </c>
      <c r="CL680" s="258">
        <v>0.5199850702200001</v>
      </c>
      <c r="CM680" s="256">
        <v>2.452820744220</v>
      </c>
      <c r="CN680" s="253">
        <v>11.680098782</v>
      </c>
      <c r="CO680" s="259">
        <v>0.38</v>
      </c>
      <c r="CP680" s="260">
        <v>28.8</v>
      </c>
      <c r="CQ680" s="261">
        <v>-16</v>
      </c>
      <c r="CR680" s="260">
        <v>4.1</v>
      </c>
      <c r="CS680" s="261">
        <v>3.3</v>
      </c>
    </row>
    <row r="681" ht="11.25" customHeight="1">
      <c r="A681" t="s" s="227">
        <v>1960</v>
      </c>
      <c r="B681" t="s" s="116">
        <v>1961</v>
      </c>
      <c r="C681" t="s" s="227">
        <v>1224</v>
      </c>
      <c r="D681" s="218">
        <v>7</v>
      </c>
      <c r="E681" s="85">
        <v>489</v>
      </c>
      <c r="F681" t="s" s="220">
        <v>129</v>
      </c>
      <c r="G681" t="s" s="221">
        <v>129</v>
      </c>
      <c r="H681" s="493">
        <v>24.55</v>
      </c>
      <c r="I681" s="223">
        <v>2.688391038696538</v>
      </c>
      <c r="J681" s="224">
        <v>0.15</v>
      </c>
      <c r="K681" s="224">
        <v>0.165</v>
      </c>
      <c r="L681" s="223">
        <v>10</v>
      </c>
      <c r="M681" s="226">
        <v>42810</v>
      </c>
      <c r="N681" s="226">
        <v>42814</v>
      </c>
      <c r="O681" s="226">
        <v>42825</v>
      </c>
      <c r="P681" t="s" s="227">
        <v>434</v>
      </c>
      <c r="Q681" s="85"/>
      <c r="R681" s="225">
        <v>0.66</v>
      </c>
      <c r="S681" s="228">
        <v>37.71428571428572</v>
      </c>
      <c r="T681" s="229">
        <v>-18.32157519047592</v>
      </c>
      <c r="U681" s="223">
        <v>14.02857142857143</v>
      </c>
      <c r="V681" s="230">
        <v>12</v>
      </c>
      <c r="W681" s="222">
        <v>1.75</v>
      </c>
      <c r="X681" s="222">
        <v>3.79</v>
      </c>
      <c r="Y681" s="231">
        <v>0.12</v>
      </c>
      <c r="Z681" s="232">
        <v>1.07</v>
      </c>
      <c r="AA681" s="233">
        <v>7.7</v>
      </c>
      <c r="AB681" s="234">
        <v>-9.300000000000001</v>
      </c>
      <c r="AC681" s="235">
        <v>6.1</v>
      </c>
      <c r="AD681" s="236">
        <v>1.8</v>
      </c>
      <c r="AE681" s="236">
        <v>3.72</v>
      </c>
      <c r="AF681" s="237">
        <v>6</v>
      </c>
      <c r="AG681" s="238">
        <v>925</v>
      </c>
      <c r="AH681" s="239">
        <v>1.7</v>
      </c>
      <c r="AI681" s="240">
        <v>0.78</v>
      </c>
      <c r="AJ681" s="241">
        <v>10.89896485020626</v>
      </c>
      <c r="AK681" s="242">
        <v>1.68942477619871</v>
      </c>
      <c r="AL681" s="243">
        <v>11.11111111111109</v>
      </c>
      <c r="AM681" s="243">
        <v>19.68169611771508</v>
      </c>
      <c r="AN681" s="243">
        <v>19.61813673037127</v>
      </c>
      <c r="AO681" s="244">
        <v>11.61231740339044</v>
      </c>
      <c r="AP681" s="241">
        <v>0.6</v>
      </c>
      <c r="AQ681" s="241">
        <v>0.54</v>
      </c>
      <c r="AR681" s="241">
        <v>0.48</v>
      </c>
      <c r="AS681" s="241">
        <v>0.35</v>
      </c>
      <c r="AT681" s="245"/>
      <c r="AU681" s="241">
        <v>0.305</v>
      </c>
      <c r="AV681" s="241">
        <v>0.245</v>
      </c>
      <c r="AW681" s="245"/>
      <c r="AX681" s="583">
        <v>0.2</v>
      </c>
      <c r="AY681" s="394">
        <v>0.2</v>
      </c>
      <c r="AZ681" s="317">
        <v>0.2</v>
      </c>
      <c r="BA681" s="317">
        <v>0.2</v>
      </c>
      <c r="BB681" s="248">
        <v>0.2</v>
      </c>
      <c r="BC681" s="317">
        <v>0</v>
      </c>
      <c r="BD681" s="317">
        <v>0</v>
      </c>
      <c r="BE681" s="317">
        <v>0</v>
      </c>
      <c r="BF681" s="317">
        <v>0</v>
      </c>
      <c r="BG681" s="317">
        <v>0</v>
      </c>
      <c r="BH681" s="317">
        <v>0</v>
      </c>
      <c r="BI681" s="401">
        <v>0</v>
      </c>
      <c r="BJ681" s="246">
        <v>3.52</v>
      </c>
      <c r="BK681" s="250">
        <v>11.11111111111109</v>
      </c>
      <c r="BL681" s="250">
        <v>12.5</v>
      </c>
      <c r="BM681" s="250">
        <v>37.14285714285715</v>
      </c>
      <c r="BN681" s="250">
        <v>14.75409836065573</v>
      </c>
      <c r="BO681" s="250">
        <v>24.48979591836735</v>
      </c>
      <c r="BP681" s="250">
        <v>22.5</v>
      </c>
      <c r="BQ681" s="251">
        <v>0</v>
      </c>
      <c r="BR681" s="252">
        <v>0</v>
      </c>
      <c r="BS681" s="252">
        <v>0</v>
      </c>
      <c r="BT681" s="252">
        <v>0</v>
      </c>
      <c r="BU681" s="252">
        <v>0</v>
      </c>
      <c r="BV681" s="252">
        <v>0</v>
      </c>
      <c r="BW681" s="252">
        <v>0</v>
      </c>
      <c r="BX681" s="252">
        <v>0</v>
      </c>
      <c r="BY681" s="252">
        <v>0</v>
      </c>
      <c r="BZ681" s="252">
        <v>0</v>
      </c>
      <c r="CA681" s="253">
        <v>0</v>
      </c>
      <c r="CB681" s="250">
        <v>7.205756619587725</v>
      </c>
      <c r="CC681" s="250">
        <v>11.11515225897907</v>
      </c>
      <c r="CD681" t="s" s="116">
        <v>302</v>
      </c>
      <c r="CE681" s="254">
        <v>8.277956340496381</v>
      </c>
      <c r="CF681" s="254">
        <v>22.30652776906781</v>
      </c>
      <c r="CG681" s="250">
        <v>64.76859259550815</v>
      </c>
      <c r="CH681" s="255">
        <v>0.606</v>
      </c>
      <c r="CI681" s="256">
        <v>0.6429659999999999</v>
      </c>
      <c r="CJ681" s="257">
        <v>0.6668843351999999</v>
      </c>
      <c r="CK681" s="257">
        <v>0.6916924324694398</v>
      </c>
      <c r="CL681" s="258">
        <v>0.7174233909573029</v>
      </c>
      <c r="CM681" s="256">
        <v>3.324966158626743</v>
      </c>
      <c r="CN681" s="253">
        <v>13.54365034063846</v>
      </c>
      <c r="CO681" s="259">
        <v>1.04</v>
      </c>
      <c r="CP681" s="260">
        <v>7.2</v>
      </c>
      <c r="CQ681" s="261">
        <v>-39.2</v>
      </c>
      <c r="CR681" s="260">
        <v>-2.3</v>
      </c>
      <c r="CS681" s="261">
        <v>-20.1</v>
      </c>
    </row>
    <row r="682" ht="11.25" customHeight="1">
      <c r="A682" t="s" s="273">
        <v>965</v>
      </c>
      <c r="B682" t="s" s="146">
        <v>966</v>
      </c>
      <c r="C682" t="s" s="273">
        <v>588</v>
      </c>
      <c r="D682" s="267">
        <v>11</v>
      </c>
      <c r="E682" s="219">
        <v>314</v>
      </c>
      <c r="F682" t="s" s="151">
        <v>129</v>
      </c>
      <c r="G682" t="s" s="152">
        <v>129</v>
      </c>
      <c r="H682" s="496">
        <v>43.12</v>
      </c>
      <c r="I682" s="269">
        <v>6.621057513914658</v>
      </c>
      <c r="J682" s="270">
        <v>0.70125</v>
      </c>
      <c r="K682" s="270">
        <v>0.71375</v>
      </c>
      <c r="L682" s="269">
        <v>1.7825311942959</v>
      </c>
      <c r="M682" s="272">
        <v>42958</v>
      </c>
      <c r="N682" s="272">
        <v>42962</v>
      </c>
      <c r="O682" s="272">
        <v>42976</v>
      </c>
      <c r="P682" t="s" s="273">
        <v>967</v>
      </c>
      <c r="Q682" t="s" s="273">
        <v>131</v>
      </c>
      <c r="R682" s="271">
        <v>2.855</v>
      </c>
      <c r="S682" s="275">
        <v>100.8833922261484</v>
      </c>
      <c r="T682" s="276">
        <v>-12.1367375648506</v>
      </c>
      <c r="U682" s="269">
        <v>15.23674911660777</v>
      </c>
      <c r="V682" s="277">
        <v>12</v>
      </c>
      <c r="W682" s="268">
        <v>2.83</v>
      </c>
      <c r="X682" s="268">
        <v>1.94</v>
      </c>
      <c r="Y682" s="278">
        <v>4.93</v>
      </c>
      <c r="Z682" s="279">
        <v>1.14</v>
      </c>
      <c r="AA682" s="280">
        <v>7.5</v>
      </c>
      <c r="AB682" s="281">
        <v>-13.8</v>
      </c>
      <c r="AC682" s="282">
        <v>1.69</v>
      </c>
      <c r="AD682" s="283">
        <v>-13.3</v>
      </c>
      <c r="AE682" s="283">
        <v>7.85</v>
      </c>
      <c r="AF682" s="284">
        <v>13</v>
      </c>
      <c r="AG682" s="285">
        <v>13250</v>
      </c>
      <c r="AH682" s="286">
        <v>76.40000000000001</v>
      </c>
      <c r="AI682" s="287">
        <v>0.68</v>
      </c>
      <c r="AJ682" t="s" s="368">
        <v>143</v>
      </c>
      <c r="AK682" t="s" s="368">
        <v>143</v>
      </c>
      <c r="AL682" s="290">
        <v>8.230452674897105</v>
      </c>
      <c r="AM682" s="290">
        <v>9.172160545469033</v>
      </c>
      <c r="AN682" s="290">
        <v>7.347485398935794</v>
      </c>
      <c r="AO682" t="s" s="368">
        <v>143</v>
      </c>
      <c r="AP682" s="288">
        <v>2.63</v>
      </c>
      <c r="AQ682" s="288">
        <v>2.43</v>
      </c>
      <c r="AR682" s="288">
        <v>2.245</v>
      </c>
      <c r="AS682" s="288">
        <v>2.02125</v>
      </c>
      <c r="AT682" s="292"/>
      <c r="AU682" s="288">
        <v>1.93</v>
      </c>
      <c r="AV682" s="288">
        <v>1.845</v>
      </c>
      <c r="AW682" s="292"/>
      <c r="AX682" s="293">
        <v>1.7</v>
      </c>
      <c r="AY682" s="294">
        <v>1.51</v>
      </c>
      <c r="AZ682" s="295">
        <v>1.34</v>
      </c>
      <c r="BA682" s="295">
        <v>0.3</v>
      </c>
      <c r="BB682" s="426">
        <v>0</v>
      </c>
      <c r="BC682" s="426">
        <v>0</v>
      </c>
      <c r="BD682" s="426">
        <v>0</v>
      </c>
      <c r="BE682" s="426">
        <v>0</v>
      </c>
      <c r="BF682" s="426">
        <v>0</v>
      </c>
      <c r="BG682" s="426">
        <v>0</v>
      </c>
      <c r="BH682" s="426">
        <v>0</v>
      </c>
      <c r="BI682" s="494">
        <v>0</v>
      </c>
      <c r="BJ682" s="293">
        <v>17.95125</v>
      </c>
      <c r="BK682" s="297">
        <v>8.230452674897105</v>
      </c>
      <c r="BL682" s="297">
        <v>8.240534521158139</v>
      </c>
      <c r="BM682" s="297">
        <v>11.06988249845393</v>
      </c>
      <c r="BN682" s="297">
        <v>4.727979274611416</v>
      </c>
      <c r="BO682" s="297">
        <v>4.607046070460696</v>
      </c>
      <c r="BP682" s="297">
        <v>8.529411764705873</v>
      </c>
      <c r="BQ682" s="298">
        <v>12.58278145695364</v>
      </c>
      <c r="BR682" s="299">
        <v>12.68656716417911</v>
      </c>
      <c r="BS682" s="299">
        <v>346.6666666666667</v>
      </c>
      <c r="BT682" s="299">
        <v>0</v>
      </c>
      <c r="BU682" s="299">
        <v>0</v>
      </c>
      <c r="BV682" s="299">
        <v>0</v>
      </c>
      <c r="BW682" s="299">
        <v>0</v>
      </c>
      <c r="BX682" s="299">
        <v>0</v>
      </c>
      <c r="BY682" s="299">
        <v>0</v>
      </c>
      <c r="BZ682" s="299">
        <v>0</v>
      </c>
      <c r="CA682" s="300">
        <v>0</v>
      </c>
      <c r="CB682" s="297">
        <v>24.54948953482862</v>
      </c>
      <c r="CC682" s="297">
        <v>80.66855037007457</v>
      </c>
      <c r="CD682" t="s" s="146">
        <v>222</v>
      </c>
      <c r="CE682" s="301">
        <v>-1.26820620375732</v>
      </c>
      <c r="CF682" s="301">
        <v>13.96854291285045</v>
      </c>
      <c r="CG682" s="297">
        <v>49.76263999513813</v>
      </c>
      <c r="CH682" s="302">
        <v>2.6563</v>
      </c>
      <c r="CI682" s="303">
        <v>2.701191469999999</v>
      </c>
      <c r="CJ682" s="304">
        <v>2.913235000394999</v>
      </c>
      <c r="CK682" s="304">
        <v>3.141923947926007</v>
      </c>
      <c r="CL682" s="305">
        <v>3.388564977838199</v>
      </c>
      <c r="CM682" s="303">
        <v>14.8012153961592</v>
      </c>
      <c r="CN682" s="300">
        <v>34.3256386738386</v>
      </c>
      <c r="CO682" s="306">
        <v>0.66</v>
      </c>
      <c r="CP682" s="307">
        <v>7.3</v>
      </c>
      <c r="CQ682" s="308">
        <v>-9.199999999999999</v>
      </c>
      <c r="CR682" s="307">
        <v>-1.9</v>
      </c>
      <c r="CS682" s="308">
        <v>-2.1</v>
      </c>
    </row>
    <row r="683" ht="11.25" customHeight="1">
      <c r="A683" t="s" s="173">
        <v>1962</v>
      </c>
      <c r="B683" t="s" s="110">
        <v>1963</v>
      </c>
      <c r="C683" t="s" s="173">
        <v>237</v>
      </c>
      <c r="D683" s="174">
        <v>5</v>
      </c>
      <c r="E683" s="85">
        <v>731</v>
      </c>
      <c r="F683" t="s" s="118">
        <v>129</v>
      </c>
      <c r="G683" t="s" s="113">
        <v>129</v>
      </c>
      <c r="H683" s="495">
        <v>109.92</v>
      </c>
      <c r="I683" s="177">
        <v>1.528384279475983</v>
      </c>
      <c r="J683" s="311">
        <v>0.38</v>
      </c>
      <c r="K683" s="311">
        <v>0.42</v>
      </c>
      <c r="L683" s="177">
        <v>10.52631578947367</v>
      </c>
      <c r="M683" s="179">
        <v>42776</v>
      </c>
      <c r="N683" s="179">
        <v>42780</v>
      </c>
      <c r="O683" s="179">
        <v>42801</v>
      </c>
      <c r="P683" t="s" s="173">
        <v>1296</v>
      </c>
      <c r="Q683" s="84"/>
      <c r="R683" s="180">
        <v>1.68</v>
      </c>
      <c r="S683" s="181">
        <v>34.21588594704684</v>
      </c>
      <c r="T683" s="182">
        <v>88.46923285024771</v>
      </c>
      <c r="U683" s="177">
        <v>22.38696537678208</v>
      </c>
      <c r="V683" s="183">
        <v>9</v>
      </c>
      <c r="W683" s="176">
        <v>4.91</v>
      </c>
      <c r="X683" s="176">
        <v>2.42</v>
      </c>
      <c r="Y683" s="184">
        <v>1.3</v>
      </c>
      <c r="Z683" s="185">
        <v>3.57</v>
      </c>
      <c r="AA683" s="186">
        <v>16.3</v>
      </c>
      <c r="AB683" s="187">
        <v>124.9</v>
      </c>
      <c r="AC683" s="188">
        <v>12.21</v>
      </c>
      <c r="AD683" s="189">
        <v>43.4</v>
      </c>
      <c r="AE683" s="189">
        <v>9.25</v>
      </c>
      <c r="AF683" s="190">
        <v>12</v>
      </c>
      <c r="AG683" s="191">
        <v>6395</v>
      </c>
      <c r="AH683" s="192">
        <v>0.4</v>
      </c>
      <c r="AI683" s="193">
        <v>2.27</v>
      </c>
      <c r="AJ683" t="s" s="338">
        <v>143</v>
      </c>
      <c r="AK683" t="s" s="338">
        <v>143</v>
      </c>
      <c r="AL683" s="196">
        <v>15.15151515151514</v>
      </c>
      <c r="AM683" s="196">
        <v>14.97794157889663</v>
      </c>
      <c r="AN683" t="s" s="338">
        <v>143</v>
      </c>
      <c r="AO683" t="s" s="338">
        <v>143</v>
      </c>
      <c r="AP683" s="194">
        <v>1.52</v>
      </c>
      <c r="AQ683" s="194">
        <v>1.32</v>
      </c>
      <c r="AR683" s="194">
        <v>1.2</v>
      </c>
      <c r="AS683" s="194">
        <v>1</v>
      </c>
      <c r="AT683" s="199"/>
      <c r="AU683" s="198">
        <v>0</v>
      </c>
      <c r="AV683" s="198">
        <v>0</v>
      </c>
      <c r="AW683" s="199"/>
      <c r="AX683" s="398">
        <v>0</v>
      </c>
      <c r="AY683" s="370">
        <v>0</v>
      </c>
      <c r="AZ683" s="203">
        <v>0</v>
      </c>
      <c r="BA683" s="203">
        <v>0</v>
      </c>
      <c r="BB683" s="203">
        <v>0</v>
      </c>
      <c r="BC683" s="203">
        <v>0</v>
      </c>
      <c r="BD683" s="203">
        <v>0</v>
      </c>
      <c r="BE683" s="203">
        <v>0</v>
      </c>
      <c r="BF683" s="203">
        <v>0</v>
      </c>
      <c r="BG683" s="203">
        <v>0</v>
      </c>
      <c r="BH683" s="203">
        <v>0</v>
      </c>
      <c r="BI683" s="204">
        <v>0</v>
      </c>
      <c r="BJ683" s="200">
        <v>5.04</v>
      </c>
      <c r="BK683" s="205">
        <v>15.15151515151514</v>
      </c>
      <c r="BL683" s="205">
        <v>10</v>
      </c>
      <c r="BM683" s="205">
        <v>20</v>
      </c>
      <c r="BN683" s="205">
        <v>0</v>
      </c>
      <c r="BO683" s="205">
        <v>0</v>
      </c>
      <c r="BP683" s="205">
        <v>0</v>
      </c>
      <c r="BQ683" s="206">
        <v>0</v>
      </c>
      <c r="BR683" s="207">
        <v>0</v>
      </c>
      <c r="BS683" s="207">
        <v>0</v>
      </c>
      <c r="BT683" s="207">
        <v>0</v>
      </c>
      <c r="BU683" s="207">
        <v>0</v>
      </c>
      <c r="BV683" s="207">
        <v>0</v>
      </c>
      <c r="BW683" s="207">
        <v>0</v>
      </c>
      <c r="BX683" s="207">
        <v>0</v>
      </c>
      <c r="BY683" s="207">
        <v>0</v>
      </c>
      <c r="BZ683" s="207">
        <v>0</v>
      </c>
      <c r="CA683" s="208">
        <v>0</v>
      </c>
      <c r="CB683" s="205">
        <v>2.655971479500891</v>
      </c>
      <c r="CC683" s="205">
        <v>5.988455928298341</v>
      </c>
      <c r="CD683" t="s" s="110">
        <v>302</v>
      </c>
      <c r="CE683" t="s" s="552">
        <v>143</v>
      </c>
      <c r="CF683" t="s" s="552">
        <v>143</v>
      </c>
      <c r="CG683" s="205">
        <v>58.39270060736756</v>
      </c>
      <c r="CH683" s="315">
        <v>1.672</v>
      </c>
      <c r="CI683" s="211">
        <v>1.8392</v>
      </c>
      <c r="CJ683" s="212">
        <v>2.009326000000001</v>
      </c>
      <c r="CK683" s="212">
        <v>2.195188655000001</v>
      </c>
      <c r="CL683" s="210">
        <v>2.398243605587501</v>
      </c>
      <c r="CM683" s="211">
        <v>10.1139582605875</v>
      </c>
      <c r="CN683" s="208">
        <v>9.201199290927494</v>
      </c>
      <c r="CO683" s="213">
        <v>0.74</v>
      </c>
      <c r="CP683" s="214">
        <v>7.8</v>
      </c>
      <c r="CQ683" s="215">
        <v>-24.8</v>
      </c>
      <c r="CR683" s="214">
        <v>3.3</v>
      </c>
      <c r="CS683" s="215">
        <v>-11.7</v>
      </c>
    </row>
    <row r="684" ht="11.25" customHeight="1">
      <c r="A684" t="s" s="227">
        <v>968</v>
      </c>
      <c r="B684" t="s" s="116">
        <v>969</v>
      </c>
      <c r="C684" t="s" s="116">
        <v>174</v>
      </c>
      <c r="D684" s="218">
        <v>14</v>
      </c>
      <c r="E684" s="219">
        <v>231</v>
      </c>
      <c r="F684" t="s" s="220">
        <v>55</v>
      </c>
      <c r="G684" t="s" s="221">
        <v>55</v>
      </c>
      <c r="H684" s="493">
        <v>78.95</v>
      </c>
      <c r="I684" s="223">
        <v>2.65991133628879</v>
      </c>
      <c r="J684" s="224">
        <v>0.49</v>
      </c>
      <c r="K684" s="224">
        <v>0.525</v>
      </c>
      <c r="L684" s="223">
        <v>7.14285714285714</v>
      </c>
      <c r="M684" s="323">
        <v>42712</v>
      </c>
      <c r="N684" s="323">
        <v>42716</v>
      </c>
      <c r="O684" s="323">
        <v>42739</v>
      </c>
      <c r="P684" t="s" s="227">
        <v>325</v>
      </c>
      <c r="Q684" s="85"/>
      <c r="R684" s="225">
        <v>2.1</v>
      </c>
      <c r="S684" s="228">
        <v>60.17191977077364</v>
      </c>
      <c r="T684" s="229">
        <v>37.11750364484592</v>
      </c>
      <c r="U684" s="223">
        <v>22.62177650429799</v>
      </c>
      <c r="V684" s="230">
        <v>9</v>
      </c>
      <c r="W684" s="222">
        <v>3.49</v>
      </c>
      <c r="X684" s="222">
        <v>4.88</v>
      </c>
      <c r="Y684" s="231">
        <v>2.14</v>
      </c>
      <c r="Z684" s="232">
        <v>1.87</v>
      </c>
      <c r="AA684" s="233">
        <v>8.6</v>
      </c>
      <c r="AB684" s="234">
        <v>3</v>
      </c>
      <c r="AC684" s="235">
        <v>3.92</v>
      </c>
      <c r="AD684" s="236">
        <v>2.6</v>
      </c>
      <c r="AE684" s="236">
        <v>4.64</v>
      </c>
      <c r="AF684" s="237">
        <v>5</v>
      </c>
      <c r="AG684" s="238">
        <v>3774</v>
      </c>
      <c r="AH684" s="239">
        <v>0.2</v>
      </c>
      <c r="AI684" s="240">
        <v>1.17</v>
      </c>
      <c r="AJ684" s="241">
        <v>1.493804550966106</v>
      </c>
      <c r="AK684" s="242">
        <v>1.18578607402849</v>
      </c>
      <c r="AL684" s="243">
        <v>6.521739130434767</v>
      </c>
      <c r="AM684" s="243">
        <v>4.858196378469648</v>
      </c>
      <c r="AN684" s="243">
        <v>3.883891832511877</v>
      </c>
      <c r="AO684" s="244">
        <v>3.275373119636216</v>
      </c>
      <c r="AP684" s="241">
        <v>1.96</v>
      </c>
      <c r="AQ684" s="241">
        <v>1.84</v>
      </c>
      <c r="AR684" s="241">
        <v>1.76</v>
      </c>
      <c r="AS684" s="241">
        <v>1.7</v>
      </c>
      <c r="AT684" s="245"/>
      <c r="AU684" s="241">
        <v>1.66</v>
      </c>
      <c r="AV684" s="241">
        <v>1.62</v>
      </c>
      <c r="AW684" s="245"/>
      <c r="AX684" s="246">
        <v>1.58</v>
      </c>
      <c r="AY684" s="247">
        <v>1.54</v>
      </c>
      <c r="AZ684" s="248">
        <v>1.5</v>
      </c>
      <c r="BA684" s="248">
        <v>1.46</v>
      </c>
      <c r="BB684" s="248">
        <v>1.42</v>
      </c>
      <c r="BC684" s="248">
        <v>1.38</v>
      </c>
      <c r="BD684" s="248">
        <v>1.36</v>
      </c>
      <c r="BE684" s="317">
        <v>1.34</v>
      </c>
      <c r="BF684" s="317">
        <v>1.34</v>
      </c>
      <c r="BG684" s="317">
        <v>1.34</v>
      </c>
      <c r="BH684" s="317">
        <v>1.34</v>
      </c>
      <c r="BI684" s="401">
        <v>1.34</v>
      </c>
      <c r="BJ684" s="246">
        <v>27.48</v>
      </c>
      <c r="BK684" s="250">
        <v>6.521739130434767</v>
      </c>
      <c r="BL684" s="250">
        <v>4.545454545454541</v>
      </c>
      <c r="BM684" s="250">
        <v>3.529411764705892</v>
      </c>
      <c r="BN684" s="250">
        <v>2.409638554216875</v>
      </c>
      <c r="BO684" s="250">
        <v>2.469135802469125</v>
      </c>
      <c r="BP684" s="250">
        <v>2.531645569620244</v>
      </c>
      <c r="BQ684" s="251">
        <v>2.597402597402598</v>
      </c>
      <c r="BR684" s="252">
        <v>2.666666666666662</v>
      </c>
      <c r="BS684" s="252">
        <v>2.739726027397271</v>
      </c>
      <c r="BT684" s="252">
        <v>2.8169014084507</v>
      </c>
      <c r="BU684" s="252">
        <v>2.898550724637694</v>
      </c>
      <c r="BV684" s="252">
        <v>1.470588235294112</v>
      </c>
      <c r="BW684" s="252">
        <v>1.49253731343284</v>
      </c>
      <c r="BX684" s="252">
        <v>0</v>
      </c>
      <c r="BY684" s="252">
        <v>0</v>
      </c>
      <c r="BZ684" s="252">
        <v>0</v>
      </c>
      <c r="CA684" s="253">
        <v>0</v>
      </c>
      <c r="CB684" s="250">
        <v>2.275846961187254</v>
      </c>
      <c r="CC684" s="250">
        <v>1.680381473547359</v>
      </c>
      <c r="CD684" t="s" s="116">
        <v>161</v>
      </c>
      <c r="CE684" s="254">
        <v>-16.07797333549733</v>
      </c>
      <c r="CF684" s="254">
        <v>6.543803168800666</v>
      </c>
      <c r="CG684" s="250">
        <v>52.17958265504129</v>
      </c>
      <c r="CH684" s="255">
        <v>2.0188</v>
      </c>
      <c r="CI684" s="256">
        <v>2.09793696</v>
      </c>
      <c r="CJ684" s="257">
        <v>2.195281234944</v>
      </c>
      <c r="CK684" s="257">
        <v>2.297142284245401</v>
      </c>
      <c r="CL684" s="258">
        <v>2.403729686234388</v>
      </c>
      <c r="CM684" s="256">
        <v>11.01289016542379</v>
      </c>
      <c r="CN684" s="253">
        <v>13.9491959030067</v>
      </c>
      <c r="CO684" s="259">
        <v>0.32</v>
      </c>
      <c r="CP684" s="260">
        <v>32.2</v>
      </c>
      <c r="CQ684" s="261">
        <v>0.1</v>
      </c>
      <c r="CR684" s="260">
        <v>3.6</v>
      </c>
      <c r="CS684" s="261">
        <v>11.7</v>
      </c>
    </row>
    <row r="685" ht="11.25" customHeight="1">
      <c r="A685" t="s" s="116">
        <v>1964</v>
      </c>
      <c r="B685" t="s" s="116">
        <v>1965</v>
      </c>
      <c r="C685" t="s" s="116">
        <v>372</v>
      </c>
      <c r="D685" s="218">
        <v>5</v>
      </c>
      <c r="E685" s="85">
        <v>716</v>
      </c>
      <c r="F685" t="s" s="220">
        <v>129</v>
      </c>
      <c r="G685" t="s" s="221">
        <v>129</v>
      </c>
      <c r="H685" s="493">
        <v>8.31</v>
      </c>
      <c r="I685" s="223">
        <v>8.664259927797833</v>
      </c>
      <c r="J685" s="224">
        <v>0.175</v>
      </c>
      <c r="K685" s="224">
        <v>0.18</v>
      </c>
      <c r="L685" s="223">
        <v>2.857142857142869</v>
      </c>
      <c r="M685" s="323">
        <v>42732</v>
      </c>
      <c r="N685" s="323">
        <v>42734</v>
      </c>
      <c r="O685" s="323">
        <v>42748</v>
      </c>
      <c r="P685" t="s" s="227">
        <v>294</v>
      </c>
      <c r="Q685" s="325"/>
      <c r="R685" s="225">
        <v>0.72</v>
      </c>
      <c r="S685" t="s" s="400">
        <v>143</v>
      </c>
      <c r="T685" t="s" s="361">
        <v>143</v>
      </c>
      <c r="U685" t="s" s="265">
        <v>143</v>
      </c>
      <c r="V685" s="230">
        <v>12</v>
      </c>
      <c r="W685" s="222">
        <v>0</v>
      </c>
      <c r="X685" s="359">
        <v>110.89</v>
      </c>
      <c r="Y685" s="231">
        <v>5.86</v>
      </c>
      <c r="Z685" s="232">
        <v>1.19</v>
      </c>
      <c r="AA685" s="233">
        <v>1.8</v>
      </c>
      <c r="AB685" s="234">
        <v>70.09999999999999</v>
      </c>
      <c r="AC685" s="235">
        <v>16.91</v>
      </c>
      <c r="AD685" s="236">
        <v>16</v>
      </c>
      <c r="AE685" s="236">
        <v>37.47</v>
      </c>
      <c r="AF685" s="237">
        <v>4</v>
      </c>
      <c r="AG685" s="238">
        <v>3981</v>
      </c>
      <c r="AH685" s="239">
        <v>0.4</v>
      </c>
      <c r="AI685" s="240">
        <v>1.15</v>
      </c>
      <c r="AJ685" t="s" s="265">
        <v>143</v>
      </c>
      <c r="AK685" t="s" s="265">
        <v>143</v>
      </c>
      <c r="AL685" s="243">
        <v>0.7194244604316502</v>
      </c>
      <c r="AM685" s="243">
        <v>1.714280920793931</v>
      </c>
      <c r="AN685" t="s" s="265">
        <v>143</v>
      </c>
      <c r="AO685" t="s" s="265">
        <v>143</v>
      </c>
      <c r="AP685" s="241">
        <v>0.7</v>
      </c>
      <c r="AQ685" s="241">
        <v>0.695</v>
      </c>
      <c r="AR685" s="241">
        <v>0.68</v>
      </c>
      <c r="AS685" s="241">
        <v>0.6652</v>
      </c>
      <c r="AT685" s="245"/>
      <c r="AU685" s="241">
        <v>0.6564</v>
      </c>
      <c r="AV685" s="241">
        <v>0</v>
      </c>
      <c r="AW685" s="245"/>
      <c r="AX685" s="583">
        <v>0</v>
      </c>
      <c r="AY685" s="394">
        <v>0</v>
      </c>
      <c r="AZ685" s="317">
        <v>0</v>
      </c>
      <c r="BA685" s="317">
        <v>0</v>
      </c>
      <c r="BB685" s="317">
        <v>0</v>
      </c>
      <c r="BC685" s="317">
        <v>0</v>
      </c>
      <c r="BD685" s="317">
        <v>0</v>
      </c>
      <c r="BE685" s="317">
        <v>0</v>
      </c>
      <c r="BF685" s="317">
        <v>0</v>
      </c>
      <c r="BG685" s="317">
        <v>0</v>
      </c>
      <c r="BH685" s="317">
        <v>0</v>
      </c>
      <c r="BI685" s="401">
        <v>0</v>
      </c>
      <c r="BJ685" s="246">
        <v>3.3966</v>
      </c>
      <c r="BK685" s="250">
        <v>0.7194244604316502</v>
      </c>
      <c r="BL685" s="250">
        <v>2.205882352941169</v>
      </c>
      <c r="BM685" s="250">
        <v>2.224894768490682</v>
      </c>
      <c r="BN685" s="250">
        <v>1.340645947592933</v>
      </c>
      <c r="BO685" s="250">
        <v>0</v>
      </c>
      <c r="BP685" s="250">
        <v>0</v>
      </c>
      <c r="BQ685" s="251">
        <v>0</v>
      </c>
      <c r="BR685" s="252">
        <v>0</v>
      </c>
      <c r="BS685" s="252">
        <v>0</v>
      </c>
      <c r="BT685" s="252">
        <v>0</v>
      </c>
      <c r="BU685" s="252">
        <v>0</v>
      </c>
      <c r="BV685" s="252">
        <v>0</v>
      </c>
      <c r="BW685" s="252">
        <v>0</v>
      </c>
      <c r="BX685" s="252">
        <v>0</v>
      </c>
      <c r="BY685" s="252">
        <v>0</v>
      </c>
      <c r="BZ685" s="252">
        <v>0</v>
      </c>
      <c r="CA685" s="253">
        <v>0</v>
      </c>
      <c r="CB685" s="250">
        <v>0.3818145605562608</v>
      </c>
      <c r="CC685" s="250">
        <v>0.7535280431114805</v>
      </c>
      <c r="CD685" t="s" s="116">
        <v>285</v>
      </c>
      <c r="CE685" t="s" s="402">
        <v>143</v>
      </c>
      <c r="CF685" t="s" s="402">
        <v>143</v>
      </c>
      <c r="CG685" s="250">
        <v>26.38633139946236</v>
      </c>
      <c r="CH685" s="255">
        <v>0.77</v>
      </c>
      <c r="CI685" s="256">
        <v>0.8470000000000001</v>
      </c>
      <c r="CJ685" s="257">
        <v>0.9317000000000002</v>
      </c>
      <c r="CK685" s="257">
        <v>1.02487</v>
      </c>
      <c r="CL685" s="258">
        <v>1.127357000000001</v>
      </c>
      <c r="CM685" s="256">
        <v>4.700927000000001</v>
      </c>
      <c r="CN685" s="253">
        <v>56.56951865222625</v>
      </c>
      <c r="CO685" s="259">
        <v>0.62</v>
      </c>
      <c r="CP685" s="260">
        <v>25.2</v>
      </c>
      <c r="CQ685" s="261">
        <v>-30.7</v>
      </c>
      <c r="CR685" s="260">
        <v>-2</v>
      </c>
      <c r="CS685" s="261">
        <v>-6.7</v>
      </c>
    </row>
    <row r="686" ht="11.25" customHeight="1">
      <c r="A686" t="s" s="116">
        <v>1966</v>
      </c>
      <c r="B686" t="s" s="116">
        <v>1967</v>
      </c>
      <c r="C686" t="s" s="227">
        <v>655</v>
      </c>
      <c r="D686" s="218">
        <v>7</v>
      </c>
      <c r="E686" s="85">
        <v>539</v>
      </c>
      <c r="F686" t="s" s="220">
        <v>129</v>
      </c>
      <c r="G686" t="s" s="221">
        <v>129</v>
      </c>
      <c r="H686" s="493">
        <v>27.3</v>
      </c>
      <c r="I686" s="223">
        <v>5.164835164835164</v>
      </c>
      <c r="J686" s="224">
        <v>0.11667</v>
      </c>
      <c r="K686" s="224">
        <v>0.1175</v>
      </c>
      <c r="L686" s="223">
        <v>0.7114082454787063</v>
      </c>
      <c r="M686" s="226">
        <v>42943</v>
      </c>
      <c r="N686" s="226">
        <v>42947</v>
      </c>
      <c r="O686" s="226">
        <v>42962</v>
      </c>
      <c r="P686" t="s" s="227">
        <v>1250</v>
      </c>
      <c r="Q686" t="s" s="227">
        <v>914</v>
      </c>
      <c r="R686" s="225">
        <v>1.41</v>
      </c>
      <c r="S686" s="326">
        <v>486.2068965517241</v>
      </c>
      <c r="T686" s="229">
        <v>202.7004892742933</v>
      </c>
      <c r="U686" s="223">
        <v>94.13793103448276</v>
      </c>
      <c r="V686" s="230">
        <v>12</v>
      </c>
      <c r="W686" s="222">
        <v>0.29</v>
      </c>
      <c r="X686" s="222">
        <v>13.4</v>
      </c>
      <c r="Y686" s="231">
        <v>9.220000000000001</v>
      </c>
      <c r="Z686" s="232">
        <v>2.19</v>
      </c>
      <c r="AA686" s="233">
        <v>2.5</v>
      </c>
      <c r="AB686" s="396">
        <v>149</v>
      </c>
      <c r="AC686" s="235">
        <v>1300</v>
      </c>
      <c r="AD686" s="236">
        <v>22.6</v>
      </c>
      <c r="AE686" s="236">
        <v>7</v>
      </c>
      <c r="AF686" s="237">
        <v>14</v>
      </c>
      <c r="AG686" s="238">
        <v>2498</v>
      </c>
      <c r="AH686" s="239">
        <v>0.2</v>
      </c>
      <c r="AI686" s="240">
        <v>1.02</v>
      </c>
      <c r="AJ686" s="241">
        <v>1.081615626870046</v>
      </c>
      <c r="AK686" t="s" s="265">
        <v>143</v>
      </c>
      <c r="AL686" s="243">
        <v>2.264705882352946</v>
      </c>
      <c r="AM686" s="243">
        <v>5.931780856492241</v>
      </c>
      <c r="AN686" s="243">
        <v>24.44451316726304</v>
      </c>
      <c r="AO686" t="s" s="265">
        <v>143</v>
      </c>
      <c r="AP686" s="241">
        <v>1.3908</v>
      </c>
      <c r="AQ686" s="241">
        <v>1.36</v>
      </c>
      <c r="AR686" s="241">
        <v>1.28</v>
      </c>
      <c r="AS686" s="241">
        <v>1.17</v>
      </c>
      <c r="AT686" s="245"/>
      <c r="AU686" s="241">
        <v>1.06</v>
      </c>
      <c r="AV686" s="241">
        <v>0.466</v>
      </c>
      <c r="AW686" s="245"/>
      <c r="AX686" s="583">
        <v>0</v>
      </c>
      <c r="AY686" s="394">
        <v>0</v>
      </c>
      <c r="AZ686" s="317">
        <v>0</v>
      </c>
      <c r="BA686" s="317">
        <v>0</v>
      </c>
      <c r="BB686" s="317">
        <v>0</v>
      </c>
      <c r="BC686" s="317">
        <v>0</v>
      </c>
      <c r="BD686" s="317">
        <v>0</v>
      </c>
      <c r="BE686" s="317">
        <v>0</v>
      </c>
      <c r="BF686" s="317">
        <v>0</v>
      </c>
      <c r="BG686" s="317">
        <v>0</v>
      </c>
      <c r="BH686" s="317">
        <v>0</v>
      </c>
      <c r="BI686" s="401">
        <v>0</v>
      </c>
      <c r="BJ686" s="246">
        <v>6.7268</v>
      </c>
      <c r="BK686" s="250">
        <v>2.264705882352946</v>
      </c>
      <c r="BL686" s="250">
        <v>6.25</v>
      </c>
      <c r="BM686" s="250">
        <v>9.401709401709413</v>
      </c>
      <c r="BN686" s="250">
        <v>10.37735849056602</v>
      </c>
      <c r="BO686" s="250">
        <v>127.4678111587983</v>
      </c>
      <c r="BP686" s="250">
        <v>0</v>
      </c>
      <c r="BQ686" s="251">
        <v>0</v>
      </c>
      <c r="BR686" s="252">
        <v>0</v>
      </c>
      <c r="BS686" s="252">
        <v>0</v>
      </c>
      <c r="BT686" s="252">
        <v>0</v>
      </c>
      <c r="BU686" s="252">
        <v>0</v>
      </c>
      <c r="BV686" s="252">
        <v>0</v>
      </c>
      <c r="BW686" s="252">
        <v>0</v>
      </c>
      <c r="BX686" s="252">
        <v>0</v>
      </c>
      <c r="BY686" s="252">
        <v>0</v>
      </c>
      <c r="BZ686" s="252">
        <v>0</v>
      </c>
      <c r="CA686" s="253">
        <v>0</v>
      </c>
      <c r="CB686" s="250">
        <v>9.162446172554509</v>
      </c>
      <c r="CC686" s="250">
        <v>29.76492096960905</v>
      </c>
      <c r="CD686" t="s" s="116">
        <v>285</v>
      </c>
      <c r="CE686" s="254">
        <v>-64.52858270238455</v>
      </c>
      <c r="CF686" s="254">
        <v>29.6093483320982</v>
      </c>
      <c r="CG686" s="250">
        <v>38.64137747499093</v>
      </c>
      <c r="CH686" s="255">
        <v>1.52988</v>
      </c>
      <c r="CI686" s="256">
        <v>1.682868</v>
      </c>
      <c r="CJ686" s="257">
        <v>1.80066876</v>
      </c>
      <c r="CK686" s="257">
        <v>1.926715573200001</v>
      </c>
      <c r="CL686" s="258">
        <v>2.061585663324001</v>
      </c>
      <c r="CM686" s="256">
        <v>9.001717996524002</v>
      </c>
      <c r="CN686" s="253">
        <v>32.97332599459341</v>
      </c>
      <c r="CO686" s="259">
        <v>1.26</v>
      </c>
      <c r="CP686" s="260">
        <v>28.7</v>
      </c>
      <c r="CQ686" s="261">
        <v>-5.7</v>
      </c>
      <c r="CR686" s="260">
        <v>-2.3</v>
      </c>
      <c r="CS686" s="261">
        <v>2.8</v>
      </c>
    </row>
    <row r="687" ht="11.25" customHeight="1">
      <c r="A687" t="s" s="146">
        <v>1968</v>
      </c>
      <c r="B687" t="s" s="146">
        <v>1969</v>
      </c>
      <c r="C687" t="s" s="146">
        <v>301</v>
      </c>
      <c r="D687" s="267">
        <v>8</v>
      </c>
      <c r="E687" s="85">
        <v>364</v>
      </c>
      <c r="F687" t="s" s="151">
        <v>129</v>
      </c>
      <c r="G687" t="s" s="152">
        <v>129</v>
      </c>
      <c r="H687" s="496">
        <v>43.67</v>
      </c>
      <c r="I687" s="269">
        <v>1.740325166017861</v>
      </c>
      <c r="J687" s="270">
        <v>0.17</v>
      </c>
      <c r="K687" s="270">
        <v>0.19</v>
      </c>
      <c r="L687" s="269">
        <v>11.76470588235294</v>
      </c>
      <c r="M687" s="272">
        <v>42779</v>
      </c>
      <c r="N687" s="272">
        <v>42781</v>
      </c>
      <c r="O687" s="272">
        <v>42795</v>
      </c>
      <c r="P687" t="s" s="273">
        <v>147</v>
      </c>
      <c r="Q687" s="508"/>
      <c r="R687" s="271">
        <v>0.76</v>
      </c>
      <c r="S687" s="275">
        <v>27.33812949640288</v>
      </c>
      <c r="T687" s="276">
        <v>21.37218394003011</v>
      </c>
      <c r="U687" s="269">
        <v>15.70863309352518</v>
      </c>
      <c r="V687" s="277">
        <v>12</v>
      </c>
      <c r="W687" s="268">
        <v>2.78</v>
      </c>
      <c r="X687" s="268">
        <v>2.25</v>
      </c>
      <c r="Y687" s="278">
        <v>0.86</v>
      </c>
      <c r="Z687" s="279">
        <v>2.11</v>
      </c>
      <c r="AA687" s="280">
        <v>14.1</v>
      </c>
      <c r="AB687" s="281">
        <v>30</v>
      </c>
      <c r="AC687" s="282">
        <v>21.85</v>
      </c>
      <c r="AD687" s="283">
        <v>-0.5</v>
      </c>
      <c r="AE687" s="283">
        <v>7</v>
      </c>
      <c r="AF687" s="284">
        <v>5</v>
      </c>
      <c r="AG687" s="285">
        <v>970</v>
      </c>
      <c r="AH687" s="286">
        <v>10.9</v>
      </c>
      <c r="AI687" s="287">
        <v>0.17</v>
      </c>
      <c r="AJ687" t="s" s="368">
        <v>143</v>
      </c>
      <c r="AK687" s="289">
        <v>2.957153680516008</v>
      </c>
      <c r="AL687" s="290">
        <v>13.33333333333335</v>
      </c>
      <c r="AM687" s="290">
        <v>15.61621444192041</v>
      </c>
      <c r="AN687" s="290">
        <v>19.41810528171777</v>
      </c>
      <c r="AO687" s="291">
        <v>6.566484998618471</v>
      </c>
      <c r="AP687" s="288">
        <v>0.68</v>
      </c>
      <c r="AQ687" s="288">
        <v>0.6</v>
      </c>
      <c r="AR687" s="288">
        <v>0.52</v>
      </c>
      <c r="AS687" s="288">
        <v>0.44</v>
      </c>
      <c r="AT687" s="292"/>
      <c r="AU687" s="288">
        <v>0.36</v>
      </c>
      <c r="AV687" s="288">
        <v>0.28</v>
      </c>
      <c r="AW687" s="292"/>
      <c r="AX687" s="293">
        <v>0.2</v>
      </c>
      <c r="AY687" s="403">
        <v>0</v>
      </c>
      <c r="AZ687" s="426">
        <v>0.36</v>
      </c>
      <c r="BA687" s="426">
        <v>0.36</v>
      </c>
      <c r="BB687" s="426">
        <v>0.36</v>
      </c>
      <c r="BC687" s="426">
        <v>0.36</v>
      </c>
      <c r="BD687" s="426">
        <v>0.36</v>
      </c>
      <c r="BE687" s="426">
        <v>0.36</v>
      </c>
      <c r="BF687" s="426">
        <v>0.36</v>
      </c>
      <c r="BG687" s="426">
        <v>0.36</v>
      </c>
      <c r="BH687" s="295">
        <v>0.36</v>
      </c>
      <c r="BI687" s="494">
        <v>0.34</v>
      </c>
      <c r="BJ687" s="293">
        <v>6.66</v>
      </c>
      <c r="BK687" s="297">
        <v>13.33333333333335</v>
      </c>
      <c r="BL687" s="297">
        <v>15.38461538461537</v>
      </c>
      <c r="BM687" s="297">
        <v>18.18181818181819</v>
      </c>
      <c r="BN687" s="297">
        <v>22.22222222222223</v>
      </c>
      <c r="BO687" s="297">
        <v>28.57142857142856</v>
      </c>
      <c r="BP687" s="297">
        <v>40</v>
      </c>
      <c r="BQ687" s="298">
        <v>0</v>
      </c>
      <c r="BR687" s="299">
        <v>0</v>
      </c>
      <c r="BS687" s="299">
        <v>0</v>
      </c>
      <c r="BT687" s="299">
        <v>0</v>
      </c>
      <c r="BU687" s="299">
        <v>0</v>
      </c>
      <c r="BV687" s="299">
        <v>0</v>
      </c>
      <c r="BW687" s="299">
        <v>0</v>
      </c>
      <c r="BX687" s="299">
        <v>0</v>
      </c>
      <c r="BY687" s="299">
        <v>0</v>
      </c>
      <c r="BZ687" s="299">
        <v>0</v>
      </c>
      <c r="CA687" s="300">
        <v>5.88235294117645</v>
      </c>
      <c r="CB687" s="297">
        <v>8.445633566740833</v>
      </c>
      <c r="CC687" s="297">
        <v>12.0713810801451</v>
      </c>
      <c r="CD687" t="s" s="146">
        <v>302</v>
      </c>
      <c r="CE687" s="301">
        <v>5.449797354210448</v>
      </c>
      <c r="CF687" s="301">
        <v>21.15843044773563</v>
      </c>
      <c r="CG687" s="297">
        <v>74.14138302368686</v>
      </c>
      <c r="CH687" s="302">
        <v>0.7480000000000001</v>
      </c>
      <c r="CI687" s="303">
        <v>0.8228000000000002</v>
      </c>
      <c r="CJ687" s="304">
        <v>0.8803960000000003</v>
      </c>
      <c r="CK687" s="304">
        <v>0.9420237200000003</v>
      </c>
      <c r="CL687" s="305">
        <v>1.0079653804</v>
      </c>
      <c r="CM687" s="303">
        <v>4.401185100400001</v>
      </c>
      <c r="CN687" s="300">
        <v>10.07828051385391</v>
      </c>
      <c r="CO687" s="306">
        <v>1.83</v>
      </c>
      <c r="CP687" s="307">
        <v>0.9</v>
      </c>
      <c r="CQ687" s="308">
        <v>-21.1</v>
      </c>
      <c r="CR687" s="307">
        <v>-6</v>
      </c>
      <c r="CS687" s="308">
        <v>-10.3</v>
      </c>
    </row>
    <row r="688" ht="11.25" customHeight="1">
      <c r="A688" t="s" s="173">
        <v>1970</v>
      </c>
      <c r="B688" t="s" s="110">
        <v>1971</v>
      </c>
      <c r="C688" t="s" s="110">
        <v>181</v>
      </c>
      <c r="D688" s="174">
        <v>7</v>
      </c>
      <c r="E688" s="85">
        <v>579</v>
      </c>
      <c r="F688" t="s" s="118">
        <v>129</v>
      </c>
      <c r="G688" t="s" s="113">
        <v>129</v>
      </c>
      <c r="H688" s="495">
        <v>103.55</v>
      </c>
      <c r="I688" s="177">
        <v>0.6953162723322067</v>
      </c>
      <c r="J688" s="311">
        <v>0.16</v>
      </c>
      <c r="K688" s="311">
        <v>0.18</v>
      </c>
      <c r="L688" s="177">
        <v>12.5</v>
      </c>
      <c r="M688" s="179">
        <v>43047</v>
      </c>
      <c r="N688" s="179">
        <v>43048</v>
      </c>
      <c r="O688" s="179">
        <v>43067</v>
      </c>
      <c r="P688" t="s" s="173">
        <v>629</v>
      </c>
      <c r="Q688" s="375"/>
      <c r="R688" s="180">
        <v>0.72</v>
      </c>
      <c r="S688" s="181">
        <v>19.72602739726027</v>
      </c>
      <c r="T688" s="182">
        <v>101.1823498708159</v>
      </c>
      <c r="U688" s="177">
        <v>28.36986301369863</v>
      </c>
      <c r="V688" s="183">
        <v>6</v>
      </c>
      <c r="W688" s="176">
        <v>3.65</v>
      </c>
      <c r="X688" s="176">
        <v>3.15</v>
      </c>
      <c r="Y688" s="184">
        <v>1.76</v>
      </c>
      <c r="Z688" s="185">
        <v>3.21</v>
      </c>
      <c r="AA688" s="186">
        <v>12</v>
      </c>
      <c r="AB688" s="187">
        <v>-10</v>
      </c>
      <c r="AC688" s="188">
        <v>12.88</v>
      </c>
      <c r="AD688" s="189">
        <v>0.5</v>
      </c>
      <c r="AE688" s="189">
        <v>9</v>
      </c>
      <c r="AF688" s="190">
        <v>4</v>
      </c>
      <c r="AG688" s="191">
        <v>1333</v>
      </c>
      <c r="AH688" s="192">
        <v>1.5</v>
      </c>
      <c r="AI688" s="193">
        <v>0.47</v>
      </c>
      <c r="AJ688" s="194">
        <v>36.66148900485937</v>
      </c>
      <c r="AK688" t="s" s="338">
        <v>143</v>
      </c>
      <c r="AL688" s="196">
        <v>16</v>
      </c>
      <c r="AM688" s="196">
        <v>19.48581737791499</v>
      </c>
      <c r="AN688" s="196">
        <v>18.33074450242968</v>
      </c>
      <c r="AO688" s="197">
        <v>-3.635988506388088</v>
      </c>
      <c r="AP688" s="194">
        <v>0.58</v>
      </c>
      <c r="AQ688" s="194">
        <v>0.5</v>
      </c>
      <c r="AR688" s="194">
        <v>0.42</v>
      </c>
      <c r="AS688" s="194">
        <v>0.34</v>
      </c>
      <c r="AT688" s="199"/>
      <c r="AU688" s="194">
        <v>0.29</v>
      </c>
      <c r="AV688" s="194">
        <v>0.25</v>
      </c>
      <c r="AW688" s="199"/>
      <c r="AX688" s="398">
        <v>0.21</v>
      </c>
      <c r="AY688" s="370">
        <v>0.36</v>
      </c>
      <c r="AZ688" s="203">
        <v>0.84</v>
      </c>
      <c r="BA688" s="203">
        <v>0.84</v>
      </c>
      <c r="BB688" s="203">
        <v>0.84</v>
      </c>
      <c r="BC688" s="203">
        <v>0.84</v>
      </c>
      <c r="BD688" s="203">
        <v>0.84</v>
      </c>
      <c r="BE688" s="203">
        <v>0.84</v>
      </c>
      <c r="BF688" s="203">
        <v>0.84</v>
      </c>
      <c r="BG688" s="202">
        <v>0.84</v>
      </c>
      <c r="BH688" s="202">
        <v>0.8100000000000001</v>
      </c>
      <c r="BI688" s="314">
        <v>0.77</v>
      </c>
      <c r="BJ688" s="200">
        <v>11.25</v>
      </c>
      <c r="BK688" s="205">
        <v>16</v>
      </c>
      <c r="BL688" s="205">
        <v>19.04761904761905</v>
      </c>
      <c r="BM688" s="205">
        <v>23.52941176470587</v>
      </c>
      <c r="BN688" s="205">
        <v>17.24137931034484</v>
      </c>
      <c r="BO688" s="205">
        <v>16</v>
      </c>
      <c r="BP688" s="205">
        <v>19.04761904761905</v>
      </c>
      <c r="BQ688" s="206">
        <v>0</v>
      </c>
      <c r="BR688" s="207">
        <v>0</v>
      </c>
      <c r="BS688" s="207">
        <v>0</v>
      </c>
      <c r="BT688" s="207">
        <v>0</v>
      </c>
      <c r="BU688" s="207">
        <v>0</v>
      </c>
      <c r="BV688" s="207">
        <v>0</v>
      </c>
      <c r="BW688" s="207">
        <v>0</v>
      </c>
      <c r="BX688" s="207">
        <v>0</v>
      </c>
      <c r="BY688" s="207">
        <v>0</v>
      </c>
      <c r="BZ688" s="207">
        <v>3.703703703703698</v>
      </c>
      <c r="CA688" s="208">
        <v>5.194805194805197</v>
      </c>
      <c r="CB688" s="205">
        <v>7.044972827576335</v>
      </c>
      <c r="CC688" s="205">
        <v>8.695798400639507</v>
      </c>
      <c r="CD688" t="s" s="110">
        <v>137</v>
      </c>
      <c r="CE688" s="209">
        <v>-9.343802238936739</v>
      </c>
      <c r="CF688" s="209">
        <v>19.02606077476189</v>
      </c>
      <c r="CG688" s="205">
        <v>61.40289737269227</v>
      </c>
      <c r="CH688" s="315">
        <v>0.5858</v>
      </c>
      <c r="CI688" s="211">
        <v>0.6443800000000001</v>
      </c>
      <c r="CJ688" s="212">
        <v>0.7023742000000002</v>
      </c>
      <c r="CK688" s="212">
        <v>0.7655878780000003</v>
      </c>
      <c r="CL688" s="210">
        <v>0.8344907870200003</v>
      </c>
      <c r="CM688" s="211">
        <v>3.532632865020001</v>
      </c>
      <c r="CN688" s="208">
        <v>3.411523771144376</v>
      </c>
      <c r="CO688" s="213">
        <v>1.61</v>
      </c>
      <c r="CP688" s="214">
        <v>39.3</v>
      </c>
      <c r="CQ688" s="215">
        <v>-5.9</v>
      </c>
      <c r="CR688" s="214">
        <v>2.8</v>
      </c>
      <c r="CS688" s="215">
        <v>9.300000000000001</v>
      </c>
    </row>
    <row r="689" ht="11.25" customHeight="1">
      <c r="A689" t="s" s="227">
        <v>417</v>
      </c>
      <c r="B689" t="s" s="116">
        <v>418</v>
      </c>
      <c r="C689" t="s" s="116">
        <v>419</v>
      </c>
      <c r="D689" s="218">
        <v>50</v>
      </c>
      <c r="E689" s="219">
        <v>24</v>
      </c>
      <c r="F689" t="s" s="220">
        <v>141</v>
      </c>
      <c r="G689" t="s" s="221">
        <v>141</v>
      </c>
      <c r="H689" s="222">
        <v>161.55</v>
      </c>
      <c r="I689" s="223">
        <v>1.559888579387187</v>
      </c>
      <c r="J689" s="224">
        <v>0.58</v>
      </c>
      <c r="K689" s="224">
        <v>0.63</v>
      </c>
      <c r="L689" s="225">
        <v>8.62068965517242</v>
      </c>
      <c r="M689" s="226">
        <v>42977</v>
      </c>
      <c r="N689" s="226">
        <v>42979</v>
      </c>
      <c r="O689" s="226">
        <v>42997</v>
      </c>
      <c r="P689" t="s" s="227">
        <v>420</v>
      </c>
      <c r="Q689" s="85"/>
      <c r="R689" s="225">
        <v>2.52</v>
      </c>
      <c r="S689" s="228">
        <v>31.81818181818182</v>
      </c>
      <c r="T689" s="229">
        <v>73.74877370397861</v>
      </c>
      <c r="U689" s="223">
        <v>20.39772727272727</v>
      </c>
      <c r="V689" s="230">
        <v>12</v>
      </c>
      <c r="W689" s="222">
        <v>7.92</v>
      </c>
      <c r="X689" s="222">
        <v>1.89</v>
      </c>
      <c r="Y689" s="231">
        <v>2.02</v>
      </c>
      <c r="Z689" s="232">
        <v>3.33</v>
      </c>
      <c r="AA689" s="233">
        <v>17.5</v>
      </c>
      <c r="AB689" s="234">
        <v>10</v>
      </c>
      <c r="AC689" s="235">
        <v>12.11</v>
      </c>
      <c r="AD689" s="236">
        <v>12.8</v>
      </c>
      <c r="AE689" s="236">
        <v>10.8</v>
      </c>
      <c r="AF689" s="237">
        <v>16</v>
      </c>
      <c r="AG689" s="238">
        <v>24772</v>
      </c>
      <c r="AH689" s="239">
        <v>0.1</v>
      </c>
      <c r="AI689" s="240">
        <v>0.54</v>
      </c>
      <c r="AJ689" s="241">
        <v>0.5174606256273632</v>
      </c>
      <c r="AK689" s="242">
        <v>0.986475190811814</v>
      </c>
      <c r="AL689" s="243">
        <v>5.607476635513997</v>
      </c>
      <c r="AM689" s="243">
        <v>4.507569986910664</v>
      </c>
      <c r="AN689" s="243">
        <v>6.62349600803025</v>
      </c>
      <c r="AO689" s="244">
        <v>6.714305711610935</v>
      </c>
      <c r="AP689" s="241">
        <v>2.26</v>
      </c>
      <c r="AQ689" s="241">
        <v>2.14</v>
      </c>
      <c r="AR689" s="241">
        <v>2.04</v>
      </c>
      <c r="AS689" s="241">
        <v>1.98</v>
      </c>
      <c r="AT689" s="245"/>
      <c r="AU689" s="241">
        <v>1.8</v>
      </c>
      <c r="AV689" s="241">
        <v>1.64</v>
      </c>
      <c r="AW689" s="245"/>
      <c r="AX689" s="246">
        <v>1.34</v>
      </c>
      <c r="AY689" s="247">
        <v>1.3</v>
      </c>
      <c r="AZ689" s="248">
        <v>1.26</v>
      </c>
      <c r="BA689" s="248">
        <v>1.22</v>
      </c>
      <c r="BB689" s="248">
        <v>1.18</v>
      </c>
      <c r="BC689" s="248">
        <v>1.14</v>
      </c>
      <c r="BD689" s="248">
        <v>1.08</v>
      </c>
      <c r="BE689" s="248">
        <v>1.03</v>
      </c>
      <c r="BF689" s="248">
        <v>0.99</v>
      </c>
      <c r="BG689" s="248">
        <v>0.9399999999999999</v>
      </c>
      <c r="BH689" s="248">
        <v>0.9</v>
      </c>
      <c r="BI689" s="249">
        <v>0.87</v>
      </c>
      <c r="BJ689" s="246">
        <v>25.11</v>
      </c>
      <c r="BK689" s="250">
        <v>5.607476635513997</v>
      </c>
      <c r="BL689" s="250">
        <v>4.90196078431373</v>
      </c>
      <c r="BM689" s="250">
        <v>3.030303030303028</v>
      </c>
      <c r="BN689" s="250">
        <v>9.999999999999986</v>
      </c>
      <c r="BO689" s="250">
        <v>9.756097560975618</v>
      </c>
      <c r="BP689" s="250">
        <v>22.38805970149251</v>
      </c>
      <c r="BQ689" s="251">
        <v>3.076923076923088</v>
      </c>
      <c r="BR689" s="252">
        <v>3.174603174603186</v>
      </c>
      <c r="BS689" s="252">
        <v>3.278688524590168</v>
      </c>
      <c r="BT689" s="252">
        <v>3.389830508474589</v>
      </c>
      <c r="BU689" s="252">
        <v>3.508771929824572</v>
      </c>
      <c r="BV689" s="252">
        <v>5.555555555555536</v>
      </c>
      <c r="BW689" s="252">
        <v>4.854368932038833</v>
      </c>
      <c r="BX689" s="252">
        <v>4.040404040404044</v>
      </c>
      <c r="BY689" s="252">
        <v>5.319148936170226</v>
      </c>
      <c r="BZ689" s="252">
        <v>4.444444444444429</v>
      </c>
      <c r="CA689" s="253">
        <v>3.448275862068972</v>
      </c>
      <c r="CB689" s="250">
        <v>5.869112511629205</v>
      </c>
      <c r="CC689" s="250">
        <v>4.603457828157436</v>
      </c>
      <c r="CD689" t="s" s="116">
        <v>137</v>
      </c>
      <c r="CE689" s="254">
        <v>-12.21434268530984</v>
      </c>
      <c r="CF689" s="254">
        <v>8.183384587417436</v>
      </c>
      <c r="CG689" s="250">
        <v>76.86973434534282</v>
      </c>
      <c r="CH689" s="255">
        <v>2.486</v>
      </c>
      <c r="CI689" s="256">
        <v>2.7346</v>
      </c>
      <c r="CJ689" s="257">
        <v>3.00806</v>
      </c>
      <c r="CK689" s="257">
        <v>3.308866</v>
      </c>
      <c r="CL689" s="258">
        <v>3.6397526</v>
      </c>
      <c r="CM689" s="256">
        <v>15.1772786</v>
      </c>
      <c r="CN689" s="253">
        <v>9.394787124729186</v>
      </c>
      <c r="CO689" s="259">
        <v>1.03</v>
      </c>
      <c r="CP689" s="260">
        <v>43.1</v>
      </c>
      <c r="CQ689" s="261">
        <v>-3.1</v>
      </c>
      <c r="CR689" s="262">
        <v>7.1</v>
      </c>
      <c r="CS689" s="263">
        <v>16.4</v>
      </c>
    </row>
    <row r="690" ht="11.25" customHeight="1">
      <c r="A690" t="s" s="227">
        <v>1972</v>
      </c>
      <c r="B690" t="s" s="116">
        <v>1973</v>
      </c>
      <c r="C690" t="s" s="227">
        <v>588</v>
      </c>
      <c r="D690" s="218">
        <v>5</v>
      </c>
      <c r="E690" s="85">
        <v>765</v>
      </c>
      <c r="F690" t="s" s="220">
        <v>129</v>
      </c>
      <c r="G690" t="s" s="221">
        <v>129</v>
      </c>
      <c r="H690" s="493">
        <v>11.07</v>
      </c>
      <c r="I690" s="223">
        <v>3.974706413730804</v>
      </c>
      <c r="J690" s="224">
        <v>0.1025</v>
      </c>
      <c r="K690" s="224">
        <v>0.11</v>
      </c>
      <c r="L690" s="223">
        <v>7.317073170731714</v>
      </c>
      <c r="M690" s="226">
        <v>42851</v>
      </c>
      <c r="N690" s="226">
        <v>42853</v>
      </c>
      <c r="O690" s="226">
        <v>42863</v>
      </c>
      <c r="P690" t="s" s="227">
        <v>151</v>
      </c>
      <c r="Q690" s="319"/>
      <c r="R690" s="225">
        <v>0.44</v>
      </c>
      <c r="S690" s="228">
        <v>122.2222222222222</v>
      </c>
      <c r="T690" s="229">
        <v>60.29140130815917</v>
      </c>
      <c r="U690" s="223">
        <v>30.75</v>
      </c>
      <c r="V690" s="230">
        <v>9</v>
      </c>
      <c r="W690" s="222">
        <v>0.36</v>
      </c>
      <c r="X690" t="s" s="399">
        <v>143</v>
      </c>
      <c r="Y690" s="231">
        <v>0.46</v>
      </c>
      <c r="Z690" s="232">
        <v>1.88</v>
      </c>
      <c r="AA690" s="233">
        <v>16.9</v>
      </c>
      <c r="AB690" s="234">
        <v>20.2</v>
      </c>
      <c r="AC690" s="235">
        <v>40</v>
      </c>
      <c r="AD690" s="236">
        <v>16.7</v>
      </c>
      <c r="AE690" t="s" s="416">
        <v>143</v>
      </c>
      <c r="AF690" s="237">
        <v>1</v>
      </c>
      <c r="AG690" s="238">
        <v>600</v>
      </c>
      <c r="AH690" s="239">
        <v>6.3</v>
      </c>
      <c r="AI690" s="240">
        <v>0.24</v>
      </c>
      <c r="AJ690" s="241">
        <v>0.3210318263515819</v>
      </c>
      <c r="AK690" t="s" s="265">
        <v>143</v>
      </c>
      <c r="AL690" s="243">
        <v>8.053691275167797</v>
      </c>
      <c r="AM690" s="654">
        <v>7.389257897671331</v>
      </c>
      <c r="AN690" s="243">
        <v>5.361231500071417</v>
      </c>
      <c r="AO690" t="s" s="265">
        <v>143</v>
      </c>
      <c r="AP690" s="241">
        <v>0.4025</v>
      </c>
      <c r="AQ690" s="241">
        <v>0.3725</v>
      </c>
      <c r="AR690" s="241">
        <v>0.345</v>
      </c>
      <c r="AS690" s="241">
        <v>0.325</v>
      </c>
      <c r="AT690" s="245"/>
      <c r="AU690" s="321">
        <v>0.31</v>
      </c>
      <c r="AV690" s="241">
        <v>0.31</v>
      </c>
      <c r="AW690" s="245"/>
      <c r="AX690" s="246">
        <v>0.29</v>
      </c>
      <c r="AY690" s="247">
        <v>0.27</v>
      </c>
      <c r="AZ690" s="317">
        <v>0</v>
      </c>
      <c r="BA690" s="317">
        <v>0</v>
      </c>
      <c r="BB690" s="317">
        <v>0</v>
      </c>
      <c r="BC690" s="317">
        <v>0</v>
      </c>
      <c r="BD690" s="317">
        <v>0</v>
      </c>
      <c r="BE690" s="317">
        <v>0</v>
      </c>
      <c r="BF690" s="317">
        <v>0</v>
      </c>
      <c r="BG690" s="317">
        <v>0</v>
      </c>
      <c r="BH690" s="317">
        <v>0</v>
      </c>
      <c r="BI690" s="401">
        <v>0</v>
      </c>
      <c r="BJ690" s="246">
        <v>2.625</v>
      </c>
      <c r="BK690" s="250">
        <v>8.053691275167797</v>
      </c>
      <c r="BL690" s="250">
        <v>7.971014492753636</v>
      </c>
      <c r="BM690" s="250">
        <v>6.153846153846132</v>
      </c>
      <c r="BN690" s="250">
        <v>4.838709677419351</v>
      </c>
      <c r="BO690" s="250">
        <v>0</v>
      </c>
      <c r="BP690" s="250">
        <v>6.896551724137945</v>
      </c>
      <c r="BQ690" s="251">
        <v>7.407407407407396</v>
      </c>
      <c r="BR690" s="252">
        <v>0</v>
      </c>
      <c r="BS690" s="252">
        <v>0</v>
      </c>
      <c r="BT690" s="252">
        <v>0</v>
      </c>
      <c r="BU690" s="252">
        <v>0</v>
      </c>
      <c r="BV690" s="252">
        <v>0</v>
      </c>
      <c r="BW690" s="252">
        <v>0</v>
      </c>
      <c r="BX690" s="252">
        <v>0</v>
      </c>
      <c r="BY690" s="252">
        <v>0</v>
      </c>
      <c r="BZ690" s="252">
        <v>0</v>
      </c>
      <c r="CA690" s="253">
        <v>0</v>
      </c>
      <c r="CB690" s="250">
        <v>2.43066004298425</v>
      </c>
      <c r="CC690" s="250">
        <v>3.357837355943305</v>
      </c>
      <c r="CD690" t="s" s="116">
        <v>222</v>
      </c>
      <c r="CE690" s="254">
        <v>-21.41406208619778</v>
      </c>
      <c r="CF690" s="254">
        <v>9.335937913802221</v>
      </c>
      <c r="CG690" s="250">
        <v>42.81095694331326</v>
      </c>
      <c r="CH690" s="255">
        <v>0.4427500000000001</v>
      </c>
      <c r="CI690" s="256">
        <v>0.4870250000000002</v>
      </c>
      <c r="CJ690" s="257">
        <v>0.5016357500000002</v>
      </c>
      <c r="CK690" s="257">
        <v>0.5166848225000001</v>
      </c>
      <c r="CL690" s="258">
        <v>0.5321853671750002</v>
      </c>
      <c r="CM690" s="256">
        <v>2.480280939675001</v>
      </c>
      <c r="CN690" s="253">
        <v>22.40542854268293</v>
      </c>
      <c r="CO690" s="259">
        <v>0.31</v>
      </c>
      <c r="CP690" s="260">
        <v>23</v>
      </c>
      <c r="CQ690" s="261">
        <v>-5.4</v>
      </c>
      <c r="CR690" s="260">
        <v>1.4</v>
      </c>
      <c r="CS690" s="261">
        <v>7.7</v>
      </c>
    </row>
    <row r="691" ht="11.25" customHeight="1">
      <c r="A691" t="s" s="116">
        <v>1974</v>
      </c>
      <c r="B691" t="s" s="116">
        <v>1975</v>
      </c>
      <c r="C691" t="s" s="116">
        <v>341</v>
      </c>
      <c r="D691" s="218">
        <v>7</v>
      </c>
      <c r="E691" s="85">
        <v>441</v>
      </c>
      <c r="F691" t="s" s="220">
        <v>141</v>
      </c>
      <c r="G691" t="s" s="221">
        <v>141</v>
      </c>
      <c r="H691" s="493">
        <v>54.84</v>
      </c>
      <c r="I691" s="223">
        <v>1.823486506199854</v>
      </c>
      <c r="J691" s="224">
        <v>0.2</v>
      </c>
      <c r="K691" s="224">
        <v>0.25</v>
      </c>
      <c r="L691" s="223">
        <v>25</v>
      </c>
      <c r="M691" s="323">
        <v>42689</v>
      </c>
      <c r="N691" s="323">
        <v>42691</v>
      </c>
      <c r="O691" s="323">
        <v>42706</v>
      </c>
      <c r="P691" t="s" s="227">
        <v>1593</v>
      </c>
      <c r="Q691" s="316"/>
      <c r="R691" s="225">
        <v>1</v>
      </c>
      <c r="S691" s="228">
        <v>50.76142131979695</v>
      </c>
      <c r="T691" s="357">
        <v>309.745577450533</v>
      </c>
      <c r="U691" s="223">
        <v>27.83756345177665</v>
      </c>
      <c r="V691" s="230">
        <v>9</v>
      </c>
      <c r="W691" s="222">
        <v>1.97</v>
      </c>
      <c r="X691" s="222">
        <v>1.84</v>
      </c>
      <c r="Y691" s="231">
        <v>3.54</v>
      </c>
      <c r="Z691" s="232">
        <v>13.57</v>
      </c>
      <c r="AA691" s="233">
        <v>50.1</v>
      </c>
      <c r="AB691" s="234">
        <v>4</v>
      </c>
      <c r="AC691" s="235">
        <v>13.77</v>
      </c>
      <c r="AD691" s="236">
        <v>18.6</v>
      </c>
      <c r="AE691" s="236">
        <v>15.07</v>
      </c>
      <c r="AF691" s="237">
        <v>27</v>
      </c>
      <c r="AG691" s="238">
        <v>79227</v>
      </c>
      <c r="AH691" s="239">
        <v>0.1</v>
      </c>
      <c r="AI691" s="240">
        <v>0.67</v>
      </c>
      <c r="AJ691" s="241">
        <v>1.337005063337254</v>
      </c>
      <c r="AK691" t="s" s="265">
        <v>143</v>
      </c>
      <c r="AL691" s="243">
        <v>25</v>
      </c>
      <c r="AM691" s="243">
        <v>24.07557739932285</v>
      </c>
      <c r="AN691" s="243">
        <v>24.86829417807293</v>
      </c>
      <c r="AO691" t="s" s="265">
        <v>143</v>
      </c>
      <c r="AP691" s="241">
        <v>0.85</v>
      </c>
      <c r="AQ691" s="241">
        <v>0.68</v>
      </c>
      <c r="AR691" s="241">
        <v>0.55</v>
      </c>
      <c r="AS691" s="241">
        <v>0.445</v>
      </c>
      <c r="AT691" s="245"/>
      <c r="AU691" s="241">
        <v>0.36</v>
      </c>
      <c r="AV691" s="241">
        <v>0.28</v>
      </c>
      <c r="AW691" s="245"/>
      <c r="AX691" s="246">
        <v>0.18</v>
      </c>
      <c r="AY691" s="394">
        <v>0</v>
      </c>
      <c r="AZ691" s="317">
        <v>0</v>
      </c>
      <c r="BA691" s="317">
        <v>0</v>
      </c>
      <c r="BB691" s="317">
        <v>0</v>
      </c>
      <c r="BC691" s="317">
        <v>0</v>
      </c>
      <c r="BD691" s="317">
        <v>0</v>
      </c>
      <c r="BE691" s="317">
        <v>0</v>
      </c>
      <c r="BF691" s="317">
        <v>0</v>
      </c>
      <c r="BG691" s="317">
        <v>0</v>
      </c>
      <c r="BH691" s="317">
        <v>0</v>
      </c>
      <c r="BI691" s="401">
        <v>0</v>
      </c>
      <c r="BJ691" s="246">
        <v>3.345</v>
      </c>
      <c r="BK691" s="250">
        <v>25</v>
      </c>
      <c r="BL691" s="250">
        <v>23.63636363636363</v>
      </c>
      <c r="BM691" s="250">
        <v>23.59550561797754</v>
      </c>
      <c r="BN691" s="250">
        <v>23.61111111111111</v>
      </c>
      <c r="BO691" s="250">
        <v>28.57142857142856</v>
      </c>
      <c r="BP691" s="250">
        <v>55.55555555555558</v>
      </c>
      <c r="BQ691" s="251">
        <v>0</v>
      </c>
      <c r="BR691" s="252">
        <v>0</v>
      </c>
      <c r="BS691" s="252">
        <v>0</v>
      </c>
      <c r="BT691" s="252">
        <v>0</v>
      </c>
      <c r="BU691" s="252">
        <v>0</v>
      </c>
      <c r="BV691" s="252">
        <v>0</v>
      </c>
      <c r="BW691" s="252">
        <v>0</v>
      </c>
      <c r="BX691" s="252">
        <v>0</v>
      </c>
      <c r="BY691" s="252">
        <v>0</v>
      </c>
      <c r="BZ691" s="252">
        <v>0</v>
      </c>
      <c r="CA691" s="253">
        <v>0</v>
      </c>
      <c r="CB691" s="250">
        <v>10.58646849955508</v>
      </c>
      <c r="CC691" s="250">
        <v>15.89563399722426</v>
      </c>
      <c r="CD691" t="s" s="116">
        <v>302</v>
      </c>
      <c r="CE691" s="254">
        <v>-1.145782767503874</v>
      </c>
      <c r="CF691" s="254">
        <v>26.69178068427278</v>
      </c>
      <c r="CG691" s="250">
        <v>66.75010152284264</v>
      </c>
      <c r="CH691" s="255">
        <v>0.884</v>
      </c>
      <c r="CI691" s="256">
        <v>0.9724</v>
      </c>
      <c r="CJ691" s="257">
        <v>1.06964</v>
      </c>
      <c r="CK691" s="257">
        <v>1.176604</v>
      </c>
      <c r="CL691" s="258">
        <v>1.2942644</v>
      </c>
      <c r="CM691" s="256">
        <v>5.396908400000001</v>
      </c>
      <c r="CN691" s="253">
        <v>9.841189642596646</v>
      </c>
      <c r="CO691" s="259">
        <v>0.71</v>
      </c>
      <c r="CP691" s="260">
        <v>7.9</v>
      </c>
      <c r="CQ691" s="261">
        <v>-15.5</v>
      </c>
      <c r="CR691" s="260">
        <v>0.5</v>
      </c>
      <c r="CS691" s="261">
        <v>-4.2</v>
      </c>
    </row>
    <row r="692" ht="11.25" customHeight="1">
      <c r="A692" t="s" s="273">
        <v>1976</v>
      </c>
      <c r="B692" t="s" s="146">
        <v>1977</v>
      </c>
      <c r="C692" t="s" s="273">
        <v>128</v>
      </c>
      <c r="D692" s="694">
        <v>5</v>
      </c>
      <c r="E692" s="85">
        <v>703</v>
      </c>
      <c r="F692" t="s" s="151">
        <v>129</v>
      </c>
      <c r="G692" t="s" s="152">
        <v>129</v>
      </c>
      <c r="H692" s="496">
        <v>28.91</v>
      </c>
      <c r="I692" s="269">
        <v>1.937046004842615</v>
      </c>
      <c r="J692" s="270">
        <v>0.07000000000000001</v>
      </c>
      <c r="K692" s="270">
        <v>0.14</v>
      </c>
      <c r="L692" s="620">
        <v>100</v>
      </c>
      <c r="M692" s="554">
        <v>42348</v>
      </c>
      <c r="N692" s="554">
        <v>42352</v>
      </c>
      <c r="O692" s="554">
        <v>42360</v>
      </c>
      <c r="P692" t="s" s="273">
        <v>737</v>
      </c>
      <c r="Q692" t="s" s="641">
        <v>1978</v>
      </c>
      <c r="R692" s="271">
        <v>0.5600000000000001</v>
      </c>
      <c r="S692" s="275">
        <v>43.07692307692308</v>
      </c>
      <c r="T692" s="276">
        <v>30.76278516040403</v>
      </c>
      <c r="U692" s="269">
        <v>22.23846153846154</v>
      </c>
      <c r="V692" s="277">
        <v>12</v>
      </c>
      <c r="W692" s="268">
        <v>1.3</v>
      </c>
      <c r="X692" s="268">
        <v>1.88</v>
      </c>
      <c r="Y692" s="278">
        <v>6.27</v>
      </c>
      <c r="Z692" s="279">
        <v>1.73</v>
      </c>
      <c r="AA692" s="280">
        <v>7.7</v>
      </c>
      <c r="AB692" s="281">
        <v>67.5</v>
      </c>
      <c r="AC692" s="282">
        <v>23.71</v>
      </c>
      <c r="AD692" s="283">
        <v>-0.5</v>
      </c>
      <c r="AE692" s="283">
        <v>11.8</v>
      </c>
      <c r="AF692" s="284">
        <v>1</v>
      </c>
      <c r="AG692" s="285">
        <v>1126</v>
      </c>
      <c r="AH692" s="286">
        <v>2.5</v>
      </c>
      <c r="AI692" s="287">
        <v>0</v>
      </c>
      <c r="AJ692" t="s" s="368">
        <v>143</v>
      </c>
      <c r="AK692" t="s" s="368">
        <v>143</v>
      </c>
      <c r="AL692" s="290">
        <v>75</v>
      </c>
      <c r="AM692" s="290">
        <v>67.10993116548616</v>
      </c>
      <c r="AN692" t="s" s="368">
        <v>143</v>
      </c>
      <c r="AO692" t="s" s="368">
        <v>143</v>
      </c>
      <c r="AP692" s="510">
        <v>0.5600000000000001</v>
      </c>
      <c r="AQ692" s="288">
        <v>0.32</v>
      </c>
      <c r="AR692" s="288">
        <v>0.15</v>
      </c>
      <c r="AS692" s="510">
        <v>0.12</v>
      </c>
      <c r="AT692" s="292"/>
      <c r="AU692" s="288">
        <v>0.06</v>
      </c>
      <c r="AV692" s="510">
        <v>0</v>
      </c>
      <c r="AW692" s="292"/>
      <c r="AX692" s="524">
        <v>0</v>
      </c>
      <c r="AY692" s="403">
        <v>0</v>
      </c>
      <c r="AZ692" s="426">
        <v>0</v>
      </c>
      <c r="BA692" s="426">
        <v>0</v>
      </c>
      <c r="BB692" s="426">
        <v>0</v>
      </c>
      <c r="BC692" s="426">
        <v>0</v>
      </c>
      <c r="BD692" s="426">
        <v>0</v>
      </c>
      <c r="BE692" s="426">
        <v>0</v>
      </c>
      <c r="BF692" s="426">
        <v>0</v>
      </c>
      <c r="BG692" s="426">
        <v>0</v>
      </c>
      <c r="BH692" s="426">
        <v>0</v>
      </c>
      <c r="BI692" s="494">
        <v>0</v>
      </c>
      <c r="BJ692" s="293">
        <v>1.21</v>
      </c>
      <c r="BK692" s="297">
        <v>75</v>
      </c>
      <c r="BL692" s="297">
        <v>113.3333333333333</v>
      </c>
      <c r="BM692" s="297">
        <v>25</v>
      </c>
      <c r="BN692" s="297">
        <v>100</v>
      </c>
      <c r="BO692" s="297">
        <v>0</v>
      </c>
      <c r="BP692" s="297">
        <v>0</v>
      </c>
      <c r="BQ692" s="298">
        <v>0</v>
      </c>
      <c r="BR692" s="299">
        <v>0</v>
      </c>
      <c r="BS692" s="299">
        <v>0</v>
      </c>
      <c r="BT692" s="299">
        <v>0</v>
      </c>
      <c r="BU692" s="299">
        <v>0</v>
      </c>
      <c r="BV692" s="299">
        <v>0</v>
      </c>
      <c r="BW692" s="299">
        <v>0</v>
      </c>
      <c r="BX692" s="299">
        <v>0</v>
      </c>
      <c r="BY692" s="299">
        <v>0</v>
      </c>
      <c r="BZ692" s="299">
        <v>0</v>
      </c>
      <c r="CA692" s="300">
        <v>0</v>
      </c>
      <c r="CB692" s="297">
        <v>18.43137254901961</v>
      </c>
      <c r="CC692" s="297">
        <v>37.03677111271956</v>
      </c>
      <c r="CD692" t="s" s="146">
        <v>132</v>
      </c>
      <c r="CE692" t="s" s="502">
        <v>143</v>
      </c>
      <c r="CF692" t="s" s="502">
        <v>143</v>
      </c>
      <c r="CG692" s="297">
        <v>59.42846153846154</v>
      </c>
      <c r="CH692" s="302">
        <v>0.6160000000000001</v>
      </c>
      <c r="CI692" s="303">
        <v>0.6776000000000002</v>
      </c>
      <c r="CJ692" s="304">
        <v>0.7453600000000002</v>
      </c>
      <c r="CK692" s="304">
        <v>0.8198960000000003</v>
      </c>
      <c r="CL692" s="305">
        <v>0.9018856000000004</v>
      </c>
      <c r="CM692" s="303">
        <v>3.760741600000001</v>
      </c>
      <c r="CN692" s="300">
        <v>13.00844552058112</v>
      </c>
      <c r="CO692" s="306">
        <v>0.9399999999999999</v>
      </c>
      <c r="CP692" s="307">
        <v>36.7</v>
      </c>
      <c r="CQ692" s="308">
        <v>-2.7</v>
      </c>
      <c r="CR692" s="307">
        <v>3.4</v>
      </c>
      <c r="CS692" s="308">
        <v>7.6</v>
      </c>
    </row>
    <row r="693" ht="11.25" customHeight="1">
      <c r="A693" t="s" s="110">
        <v>1979</v>
      </c>
      <c r="B693" t="s" s="110">
        <v>1980</v>
      </c>
      <c r="C693" t="s" s="173">
        <v>128</v>
      </c>
      <c r="D693" s="174">
        <v>7</v>
      </c>
      <c r="E693" s="85">
        <v>565</v>
      </c>
      <c r="F693" t="s" s="118">
        <v>141</v>
      </c>
      <c r="G693" t="s" s="113">
        <v>141</v>
      </c>
      <c r="H693" s="495">
        <v>92</v>
      </c>
      <c r="I693" s="177">
        <v>1.826086956521739</v>
      </c>
      <c r="J693" s="311">
        <v>0.38</v>
      </c>
      <c r="K693" s="311">
        <v>0.42</v>
      </c>
      <c r="L693" s="177">
        <v>10.52631578947367</v>
      </c>
      <c r="M693" s="179">
        <v>43006</v>
      </c>
      <c r="N693" s="179">
        <v>43010</v>
      </c>
      <c r="O693" s="179">
        <v>43024</v>
      </c>
      <c r="P693" t="s" s="173">
        <v>284</v>
      </c>
      <c r="Q693" s="397"/>
      <c r="R693" s="180">
        <v>1.68</v>
      </c>
      <c r="S693" s="181">
        <v>29.06574394463667</v>
      </c>
      <c r="T693" s="182">
        <v>13.77956794054975</v>
      </c>
      <c r="U693" s="177">
        <v>15.91695501730104</v>
      </c>
      <c r="V693" s="183">
        <v>12</v>
      </c>
      <c r="W693" s="176">
        <v>5.78</v>
      </c>
      <c r="X693" s="176">
        <v>1.28</v>
      </c>
      <c r="Y693" s="184">
        <v>12.96</v>
      </c>
      <c r="Z693" s="185">
        <v>1.83</v>
      </c>
      <c r="AA693" s="186">
        <v>11.3</v>
      </c>
      <c r="AB693" s="187">
        <v>11.2</v>
      </c>
      <c r="AC693" s="188">
        <v>11.4</v>
      </c>
      <c r="AD693" s="189">
        <v>5.5</v>
      </c>
      <c r="AE693" s="189">
        <v>12.4</v>
      </c>
      <c r="AF693" s="190">
        <v>19</v>
      </c>
      <c r="AG693" s="191">
        <v>34856</v>
      </c>
      <c r="AH693" s="192">
        <v>0.7</v>
      </c>
      <c r="AI693" s="193">
        <v>0.9</v>
      </c>
      <c r="AJ693" s="194">
        <v>3.735649747301307</v>
      </c>
      <c r="AK693" s="690">
        <v>3.410819131020113</v>
      </c>
      <c r="AL693" s="196">
        <v>9.375</v>
      </c>
      <c r="AM693" s="196">
        <v>11.13289333302008</v>
      </c>
      <c r="AN693" s="196">
        <v>20.54607361015719</v>
      </c>
      <c r="AO693" s="197">
        <v>6.023794525865767</v>
      </c>
      <c r="AP693" s="194">
        <v>1.4</v>
      </c>
      <c r="AQ693" s="194">
        <v>1.28</v>
      </c>
      <c r="AR693" s="194">
        <v>1.12</v>
      </c>
      <c r="AS693" s="194">
        <v>1.02</v>
      </c>
      <c r="AT693" s="199"/>
      <c r="AU693" s="194">
        <v>0.9</v>
      </c>
      <c r="AV693" s="194">
        <v>0.55</v>
      </c>
      <c r="AW693" s="199"/>
      <c r="AX693" s="398">
        <v>0.04</v>
      </c>
      <c r="AY693" s="370">
        <v>0.27</v>
      </c>
      <c r="AZ693" s="202">
        <v>0.9399999999999999</v>
      </c>
      <c r="BA693" s="202">
        <v>0.86</v>
      </c>
      <c r="BB693" s="202">
        <v>0.78</v>
      </c>
      <c r="BC693" s="202">
        <v>0.7</v>
      </c>
      <c r="BD693" s="202">
        <v>0.62</v>
      </c>
      <c r="BE693" s="202">
        <v>0.54</v>
      </c>
      <c r="BF693" s="202">
        <v>0.46</v>
      </c>
      <c r="BG693" s="202">
        <v>0.39</v>
      </c>
      <c r="BH693" s="202">
        <v>0.33</v>
      </c>
      <c r="BI693" s="314">
        <v>0.29</v>
      </c>
      <c r="BJ693" s="200">
        <v>12.49</v>
      </c>
      <c r="BK693" s="205">
        <v>9.375</v>
      </c>
      <c r="BL693" s="205">
        <v>14.28571428571428</v>
      </c>
      <c r="BM693" s="205">
        <v>9.803921568627461</v>
      </c>
      <c r="BN693" s="205">
        <v>13.33333333333333</v>
      </c>
      <c r="BO693" s="205">
        <v>63.63636363636363</v>
      </c>
      <c r="BP693" s="627">
        <v>1275</v>
      </c>
      <c r="BQ693" s="206">
        <v>0</v>
      </c>
      <c r="BR693" s="207">
        <v>0</v>
      </c>
      <c r="BS693" s="207">
        <v>9.302325581395344</v>
      </c>
      <c r="BT693" s="207">
        <v>10.25641025641024</v>
      </c>
      <c r="BU693" s="207">
        <v>11.42857142857143</v>
      </c>
      <c r="BV693" s="207">
        <v>12.9032258064516</v>
      </c>
      <c r="BW693" s="207">
        <v>14.81481481481481</v>
      </c>
      <c r="BX693" s="207">
        <v>17.3913043478261</v>
      </c>
      <c r="BY693" s="207">
        <v>17.94871794871795</v>
      </c>
      <c r="BZ693" s="207">
        <v>18.18181818181819</v>
      </c>
      <c r="CA693" s="208">
        <v>13.79310344827587</v>
      </c>
      <c r="CB693" s="205">
        <v>88.90909556695999</v>
      </c>
      <c r="CC693" s="205">
        <v>296.8176449104392</v>
      </c>
      <c r="CD693" t="s" s="110">
        <v>132</v>
      </c>
      <c r="CE693" s="209">
        <v>6.455205549377892</v>
      </c>
      <c r="CF693" s="209">
        <v>22.37216056667893</v>
      </c>
      <c r="CG693" s="205">
        <v>76.0411273667391</v>
      </c>
      <c r="CH693" s="315">
        <v>1.54</v>
      </c>
      <c r="CI693" s="211">
        <v>1.694</v>
      </c>
      <c r="CJ693" s="212">
        <v>1.8634</v>
      </c>
      <c r="CK693" s="212">
        <v>2.049740000000001</v>
      </c>
      <c r="CL693" s="210">
        <v>2.254714000000001</v>
      </c>
      <c r="CM693" s="211">
        <v>9.401854000000002</v>
      </c>
      <c r="CN693" s="208">
        <v>10.21940652173913</v>
      </c>
      <c r="CO693" s="213">
        <v>1.38</v>
      </c>
      <c r="CP693" s="214">
        <v>32.4</v>
      </c>
      <c r="CQ693" s="215">
        <v>-8</v>
      </c>
      <c r="CR693" s="214">
        <v>-3.4</v>
      </c>
      <c r="CS693" s="215">
        <v>6.2</v>
      </c>
    </row>
    <row r="694" ht="11.25" customHeight="1">
      <c r="A694" t="s" s="227">
        <v>1981</v>
      </c>
      <c r="B694" t="s" s="116">
        <v>1982</v>
      </c>
      <c r="C694" t="s" s="227">
        <v>380</v>
      </c>
      <c r="D694" s="218">
        <v>7</v>
      </c>
      <c r="E694" s="85">
        <v>497</v>
      </c>
      <c r="F694" t="s" s="220">
        <v>55</v>
      </c>
      <c r="G694" t="s" s="221">
        <v>141</v>
      </c>
      <c r="H694" s="493">
        <v>37.21</v>
      </c>
      <c r="I694" s="223">
        <v>1.66621875839828</v>
      </c>
      <c r="J694" s="224">
        <v>0.14</v>
      </c>
      <c r="K694" s="224">
        <v>0.155</v>
      </c>
      <c r="L694" s="223">
        <v>10.7142857142857</v>
      </c>
      <c r="M694" s="226">
        <v>42823</v>
      </c>
      <c r="N694" s="226">
        <v>42825</v>
      </c>
      <c r="O694" s="226">
        <v>42835</v>
      </c>
      <c r="P694" t="s" s="227">
        <v>156</v>
      </c>
      <c r="Q694" s="316"/>
      <c r="R694" s="225">
        <v>0.62</v>
      </c>
      <c r="S694" s="326">
        <v>28.57142857142857</v>
      </c>
      <c r="T694" s="229">
        <v>48.92074614664175</v>
      </c>
      <c r="U694" s="223">
        <v>17.14746543778802</v>
      </c>
      <c r="V694" s="230">
        <v>12</v>
      </c>
      <c r="W694" s="222">
        <v>2.17</v>
      </c>
      <c r="X694" s="222">
        <v>0.84</v>
      </c>
      <c r="Y694" s="231">
        <v>0.99</v>
      </c>
      <c r="Z694" s="232">
        <v>2.91</v>
      </c>
      <c r="AA694" s="233">
        <v>19.4</v>
      </c>
      <c r="AB694" s="396">
        <v>389.3</v>
      </c>
      <c r="AC694" s="235">
        <v>10.81</v>
      </c>
      <c r="AD694" s="236">
        <v>5</v>
      </c>
      <c r="AE694" s="236">
        <v>20.44</v>
      </c>
      <c r="AF694" s="237">
        <v>20</v>
      </c>
      <c r="AG694" s="238">
        <v>8977</v>
      </c>
      <c r="AH694" s="239">
        <v>2.7</v>
      </c>
      <c r="AI694" s="240">
        <v>0.77</v>
      </c>
      <c r="AJ694" s="241">
        <v>1.65073859321776</v>
      </c>
      <c r="AK694" s="242">
        <v>0.764560849539638</v>
      </c>
      <c r="AL694" s="243">
        <v>5.687203791469186</v>
      </c>
      <c r="AM694" s="243">
        <v>9.041580744205735</v>
      </c>
      <c r="AN694" s="243">
        <v>8.253692966088799</v>
      </c>
      <c r="AO694" s="244">
        <v>10.79533822724321</v>
      </c>
      <c r="AP694" s="241">
        <v>0.5575</v>
      </c>
      <c r="AQ694" s="241">
        <v>0.5275</v>
      </c>
      <c r="AR694" s="241">
        <v>0.455</v>
      </c>
      <c r="AS694" s="241">
        <v>0.43</v>
      </c>
      <c r="AT694" s="245"/>
      <c r="AU694" s="321">
        <v>0.4</v>
      </c>
      <c r="AV694" s="241">
        <v>0.375</v>
      </c>
      <c r="AW694" s="245"/>
      <c r="AX694" s="583">
        <v>0.3</v>
      </c>
      <c r="AY694" s="394">
        <v>0.35</v>
      </c>
      <c r="AZ694" s="248">
        <v>0.375</v>
      </c>
      <c r="BA694" s="248">
        <v>0.3</v>
      </c>
      <c r="BB694" s="248">
        <v>0.2</v>
      </c>
      <c r="BC694" s="317">
        <v>0.1</v>
      </c>
      <c r="BD694" s="248">
        <v>0.375</v>
      </c>
      <c r="BE694" s="317">
        <v>0</v>
      </c>
      <c r="BF694" s="317">
        <v>0</v>
      </c>
      <c r="BG694" s="317">
        <v>0</v>
      </c>
      <c r="BH694" s="317">
        <v>0</v>
      </c>
      <c r="BI694" s="401">
        <v>0</v>
      </c>
      <c r="BJ694" s="246">
        <v>4.745</v>
      </c>
      <c r="BK694" s="250">
        <v>5.687203791469186</v>
      </c>
      <c r="BL694" s="250">
        <v>15.93406593406594</v>
      </c>
      <c r="BM694" s="250">
        <v>5.813953488372103</v>
      </c>
      <c r="BN694" s="250">
        <v>7.5</v>
      </c>
      <c r="BO694" s="250">
        <v>6.666666666666665</v>
      </c>
      <c r="BP694" s="250">
        <v>25</v>
      </c>
      <c r="BQ694" s="639">
        <v>0</v>
      </c>
      <c r="BR694" s="252">
        <v>0</v>
      </c>
      <c r="BS694" s="252">
        <v>25</v>
      </c>
      <c r="BT694" s="252">
        <v>50</v>
      </c>
      <c r="BU694" s="252">
        <v>100</v>
      </c>
      <c r="BV694" s="252">
        <v>0</v>
      </c>
      <c r="BW694" s="252">
        <v>0</v>
      </c>
      <c r="BX694" s="252">
        <v>0</v>
      </c>
      <c r="BY694" s="252">
        <v>0</v>
      </c>
      <c r="BZ694" s="252">
        <v>0</v>
      </c>
      <c r="CA694" s="253">
        <v>0</v>
      </c>
      <c r="CB694" s="250">
        <v>14.21187587532788</v>
      </c>
      <c r="CC694" s="250">
        <v>25.13155875592059</v>
      </c>
      <c r="CD694" t="s" s="116">
        <v>152</v>
      </c>
      <c r="CE694" s="254">
        <v>-7.227553713300939</v>
      </c>
      <c r="CF694" s="254">
        <v>9.919911724487079</v>
      </c>
      <c r="CG694" s="250">
        <v>78.90934934996019</v>
      </c>
      <c r="CH694" s="255">
        <v>0.6132500000000001</v>
      </c>
      <c r="CI694" s="256">
        <v>0.6745750000000001</v>
      </c>
      <c r="CJ694" s="257">
        <v>0.7420325000000002</v>
      </c>
      <c r="CK694" s="257">
        <v>0.8162357500000003</v>
      </c>
      <c r="CL694" s="258">
        <v>0.8978593250000003</v>
      </c>
      <c r="CM694" s="256">
        <v>3.743952575000001</v>
      </c>
      <c r="CN694" s="253">
        <v>10.06168388873959</v>
      </c>
      <c r="CO694" s="259">
        <v>1.42</v>
      </c>
      <c r="CP694" s="260">
        <v>40.3</v>
      </c>
      <c r="CQ694" s="261">
        <v>-7.4</v>
      </c>
      <c r="CR694" s="260">
        <v>5.7</v>
      </c>
      <c r="CS694" s="261">
        <v>5.6</v>
      </c>
    </row>
    <row r="695" ht="11.25" customHeight="1">
      <c r="A695" t="s" s="116">
        <v>1983</v>
      </c>
      <c r="B695" t="s" s="116">
        <v>1984</v>
      </c>
      <c r="C695" t="s" s="116">
        <v>331</v>
      </c>
      <c r="D695" s="218">
        <v>7</v>
      </c>
      <c r="E695" s="85">
        <v>499</v>
      </c>
      <c r="F695" t="s" s="220">
        <v>129</v>
      </c>
      <c r="G695" t="s" s="221">
        <v>129</v>
      </c>
      <c r="H695" s="222">
        <v>14.55</v>
      </c>
      <c r="I695" s="223">
        <v>3.505154639175258</v>
      </c>
      <c r="J695" s="224">
        <v>0.12</v>
      </c>
      <c r="K695" s="224">
        <v>0.1275</v>
      </c>
      <c r="L695" s="225">
        <v>6.25</v>
      </c>
      <c r="M695" s="226">
        <v>42823</v>
      </c>
      <c r="N695" s="226">
        <v>42825</v>
      </c>
      <c r="O695" s="226">
        <v>42839</v>
      </c>
      <c r="P695" t="s" s="227">
        <v>225</v>
      </c>
      <c r="Q695" s="85"/>
      <c r="R695" s="225">
        <v>0.51</v>
      </c>
      <c r="S695" s="228">
        <v>50.49504950495049</v>
      </c>
      <c r="T695" s="229">
        <v>17.32722006276619</v>
      </c>
      <c r="U695" s="223">
        <v>14.40594059405941</v>
      </c>
      <c r="V695" s="230">
        <v>2</v>
      </c>
      <c r="W695" s="222">
        <v>1.01</v>
      </c>
      <c r="X695" s="222">
        <v>2.02</v>
      </c>
      <c r="Y695" s="231">
        <v>0.55</v>
      </c>
      <c r="Z695" s="232">
        <v>2.15</v>
      </c>
      <c r="AA695" s="233">
        <v>15.5</v>
      </c>
      <c r="AB695" s="234">
        <v>-24.4</v>
      </c>
      <c r="AC695" s="235">
        <v>21.14</v>
      </c>
      <c r="AD695" s="236">
        <v>19</v>
      </c>
      <c r="AE695" s="236">
        <v>7.1</v>
      </c>
      <c r="AF695" s="237">
        <v>4</v>
      </c>
      <c r="AG695" s="238">
        <v>1694</v>
      </c>
      <c r="AH695" s="239">
        <v>0.8</v>
      </c>
      <c r="AI695" s="240">
        <v>0.37</v>
      </c>
      <c r="AJ695" s="241">
        <v>0.8694080286889082</v>
      </c>
      <c r="AK695" s="618">
        <v>11.5603166378438</v>
      </c>
      <c r="AL695" s="243">
        <v>6.779661016949157</v>
      </c>
      <c r="AM695" s="243">
        <v>6.605366755001896</v>
      </c>
      <c r="AN695" s="243">
        <v>16.51875254508926</v>
      </c>
      <c r="AO695" s="244">
        <v>1.428918693369829</v>
      </c>
      <c r="AP695" s="241">
        <v>0.4725</v>
      </c>
      <c r="AQ695" s="241">
        <v>0.4425</v>
      </c>
      <c r="AR695" s="241">
        <v>0.415</v>
      </c>
      <c r="AS695" s="241">
        <v>0.39</v>
      </c>
      <c r="AT695" s="245"/>
      <c r="AU695" s="241">
        <v>0.33</v>
      </c>
      <c r="AV695" s="241">
        <v>0.22</v>
      </c>
      <c r="AW695" s="245"/>
      <c r="AX695" s="583">
        <v>0.16</v>
      </c>
      <c r="AY695" s="394">
        <v>0.24</v>
      </c>
      <c r="AZ695" s="248">
        <v>0.6</v>
      </c>
      <c r="BA695" s="248">
        <v>0.58</v>
      </c>
      <c r="BB695" s="248">
        <v>0.41</v>
      </c>
      <c r="BC695" s="248">
        <v>0.3</v>
      </c>
      <c r="BD695" s="317">
        <v>0.24</v>
      </c>
      <c r="BE695" s="317">
        <v>0.24</v>
      </c>
      <c r="BF695" s="317">
        <v>0.24</v>
      </c>
      <c r="BG695" s="317">
        <v>0.44</v>
      </c>
      <c r="BH695" s="317">
        <v>0.44</v>
      </c>
      <c r="BI695" s="249">
        <v>0.44</v>
      </c>
      <c r="BJ695" s="246">
        <v>6.6</v>
      </c>
      <c r="BK695" s="250">
        <v>6.779661016949157</v>
      </c>
      <c r="BL695" s="250">
        <v>6.626506024096401</v>
      </c>
      <c r="BM695" s="250">
        <v>6.41025641025641</v>
      </c>
      <c r="BN695" s="250">
        <v>18.18181818181819</v>
      </c>
      <c r="BO695" s="250">
        <v>50</v>
      </c>
      <c r="BP695" s="250">
        <v>37.5</v>
      </c>
      <c r="BQ695" s="251">
        <v>-33.33333333333333</v>
      </c>
      <c r="BR695" s="252">
        <v>-60</v>
      </c>
      <c r="BS695" s="252">
        <v>3.448275862068972</v>
      </c>
      <c r="BT695" s="252">
        <v>41.46341463414633</v>
      </c>
      <c r="BU695" s="252">
        <v>36.66666666666667</v>
      </c>
      <c r="BV695" s="252">
        <v>25</v>
      </c>
      <c r="BW695" s="252">
        <v>0</v>
      </c>
      <c r="BX695" s="252">
        <v>0</v>
      </c>
      <c r="BY695" s="252">
        <v>0</v>
      </c>
      <c r="BZ695" s="252">
        <v>0</v>
      </c>
      <c r="CA695" s="253">
        <v>0</v>
      </c>
      <c r="CB695" s="250">
        <v>8.161368556627579</v>
      </c>
      <c r="CC695" s="250">
        <v>26.17488724189749</v>
      </c>
      <c r="CD695" t="s" s="116">
        <v>302</v>
      </c>
      <c r="CE695" s="254">
        <v>5.617966590205109</v>
      </c>
      <c r="CF695" s="254">
        <v>20.02390718426452</v>
      </c>
      <c r="CG695" s="250">
        <v>59.06255850107324</v>
      </c>
      <c r="CH695" s="255">
        <v>0.477225</v>
      </c>
      <c r="CI695" s="256">
        <v>0.5249475</v>
      </c>
      <c r="CJ695" s="257">
        <v>0.5622187725</v>
      </c>
      <c r="CK695" s="257">
        <v>0.6021363053475</v>
      </c>
      <c r="CL695" s="258">
        <v>0.6448879830271724</v>
      </c>
      <c r="CM695" s="256">
        <v>2.811415560874672</v>
      </c>
      <c r="CN695" s="253">
        <v>19.3224437173517</v>
      </c>
      <c r="CO695" s="259">
        <v>1.22</v>
      </c>
      <c r="CP695" s="260">
        <v>16.4</v>
      </c>
      <c r="CQ695" s="261">
        <v>-19.8</v>
      </c>
      <c r="CR695" s="262">
        <v>1</v>
      </c>
      <c r="CS695" s="263">
        <v>-5.8</v>
      </c>
    </row>
    <row r="696" ht="11.25" customHeight="1">
      <c r="A696" t="s" s="116">
        <v>421</v>
      </c>
      <c r="B696" t="s" s="116">
        <v>422</v>
      </c>
      <c r="C696" t="s" s="116">
        <v>230</v>
      </c>
      <c r="D696" s="218">
        <v>50</v>
      </c>
      <c r="E696" s="219">
        <v>26</v>
      </c>
      <c r="F696" t="s" s="220">
        <v>129</v>
      </c>
      <c r="G696" t="s" s="221">
        <v>129</v>
      </c>
      <c r="H696" s="222">
        <v>79.86</v>
      </c>
      <c r="I696" s="223">
        <v>1.126972201352367</v>
      </c>
      <c r="J696" s="224">
        <v>0.205</v>
      </c>
      <c r="K696" s="224">
        <v>0.225</v>
      </c>
      <c r="L696" s="225">
        <v>9.756097560975618</v>
      </c>
      <c r="M696" s="226">
        <v>43068</v>
      </c>
      <c r="N696" s="226">
        <v>43069</v>
      </c>
      <c r="O696" s="226">
        <v>43084</v>
      </c>
      <c r="P696" t="s" s="227">
        <v>182</v>
      </c>
      <c r="Q696" s="316"/>
      <c r="R696" s="225">
        <v>0.9</v>
      </c>
      <c r="S696" s="228">
        <v>22.90076335877863</v>
      </c>
      <c r="T696" s="229">
        <v>52.94208298043823</v>
      </c>
      <c r="U696" s="223">
        <v>20.3206106870229</v>
      </c>
      <c r="V696" s="230">
        <v>12</v>
      </c>
      <c r="W696" s="222">
        <v>3.93</v>
      </c>
      <c r="X696" s="222">
        <v>4.61</v>
      </c>
      <c r="Y696" s="231">
        <v>0.98</v>
      </c>
      <c r="Z696" s="232">
        <v>2.59</v>
      </c>
      <c r="AA696" s="233">
        <v>13.9</v>
      </c>
      <c r="AB696" s="234">
        <v>12.3</v>
      </c>
      <c r="AC696" s="235">
        <v>12.22</v>
      </c>
      <c r="AD696" s="236">
        <v>3.1</v>
      </c>
      <c r="AE696" s="236">
        <v>4.4</v>
      </c>
      <c r="AF696" s="237">
        <v>2</v>
      </c>
      <c r="AG696" s="238">
        <v>1826</v>
      </c>
      <c r="AH696" s="239">
        <v>2.8</v>
      </c>
      <c r="AI696" s="240">
        <v>0.43</v>
      </c>
      <c r="AJ696" s="241">
        <v>2.63644222123774</v>
      </c>
      <c r="AK696" s="242">
        <v>1.183109543738431</v>
      </c>
      <c r="AL696" s="243">
        <v>7.534246575342474</v>
      </c>
      <c r="AM696" s="243">
        <v>6.492437256538142</v>
      </c>
      <c r="AN696" s="243">
        <v>8.172970885836994</v>
      </c>
      <c r="AO696" s="244">
        <v>6.908042394799518</v>
      </c>
      <c r="AP696" s="241">
        <v>0.785</v>
      </c>
      <c r="AQ696" s="241">
        <v>0.73</v>
      </c>
      <c r="AR696" s="241">
        <v>0.6899999999999999</v>
      </c>
      <c r="AS696" s="241">
        <v>0.65</v>
      </c>
      <c r="AT696" s="245"/>
      <c r="AU696" s="241">
        <v>0.58</v>
      </c>
      <c r="AV696" s="241">
        <v>0.53</v>
      </c>
      <c r="AW696" s="245"/>
      <c r="AX696" s="246">
        <v>0.49</v>
      </c>
      <c r="AY696" s="247">
        <v>0.45</v>
      </c>
      <c r="AZ696" s="248">
        <v>0.425</v>
      </c>
      <c r="BA696" s="248">
        <v>0.4125</v>
      </c>
      <c r="BB696" s="248">
        <v>0.4025</v>
      </c>
      <c r="BC696" s="248">
        <v>0.3925</v>
      </c>
      <c r="BD696" s="248">
        <v>0.38625</v>
      </c>
      <c r="BE696" s="248">
        <v>0.38125</v>
      </c>
      <c r="BF696" s="248">
        <v>0.36875</v>
      </c>
      <c r="BG696" s="248">
        <v>0.35375</v>
      </c>
      <c r="BH696" s="248">
        <v>0.32625</v>
      </c>
      <c r="BI696" s="249">
        <v>0.30625</v>
      </c>
      <c r="BJ696" s="246">
        <v>8.66</v>
      </c>
      <c r="BK696" s="250">
        <v>7.534246575342474</v>
      </c>
      <c r="BL696" s="250">
        <v>5.797101449275366</v>
      </c>
      <c r="BM696" s="250">
        <v>6.153846153846132</v>
      </c>
      <c r="BN696" s="250">
        <v>12.06896551724139</v>
      </c>
      <c r="BO696" s="250">
        <v>9.433962264150942</v>
      </c>
      <c r="BP696" s="250">
        <v>8.163265306122458</v>
      </c>
      <c r="BQ696" s="251">
        <v>8.888888888888879</v>
      </c>
      <c r="BR696" s="252">
        <v>5.882352941176472</v>
      </c>
      <c r="BS696" s="252">
        <v>3.030303030303028</v>
      </c>
      <c r="BT696" s="252">
        <v>2.484472049689423</v>
      </c>
      <c r="BU696" s="252">
        <v>2.547770700636942</v>
      </c>
      <c r="BV696" s="252">
        <v>1.618122977346292</v>
      </c>
      <c r="BW696" s="252">
        <v>1.311475409836071</v>
      </c>
      <c r="BX696" s="252">
        <v>3.389830508474567</v>
      </c>
      <c r="BY696" s="252">
        <v>4.240282685512375</v>
      </c>
      <c r="BZ696" s="252">
        <v>8.429118773946364</v>
      </c>
      <c r="CA696" s="253">
        <v>6.530612244897949</v>
      </c>
      <c r="CB696" s="250">
        <v>5.735565733922772</v>
      </c>
      <c r="CC696" s="250">
        <v>3.002591841077369</v>
      </c>
      <c r="CD696" t="s" s="116">
        <v>152</v>
      </c>
      <c r="CE696" s="254">
        <v>-11.02066759983354</v>
      </c>
      <c r="CF696" s="254">
        <v>9.29994308718936</v>
      </c>
      <c r="CG696" s="250">
        <v>72.93754279912761</v>
      </c>
      <c r="CH696" s="255">
        <v>0.8635000000000002</v>
      </c>
      <c r="CI696" s="256">
        <v>0.9498500000000002</v>
      </c>
      <c r="CJ696" s="257">
        <v>0.9916434000000003</v>
      </c>
      <c r="CK696" s="257">
        <v>1.0352757096</v>
      </c>
      <c r="CL696" s="258">
        <v>1.0808278408224</v>
      </c>
      <c r="CM696" s="256">
        <v>4.921096950422402</v>
      </c>
      <c r="CN696" s="253">
        <v>6.162154959206614</v>
      </c>
      <c r="CO696" s="259">
        <v>1.28</v>
      </c>
      <c r="CP696" s="260">
        <v>17.7</v>
      </c>
      <c r="CQ696" s="261">
        <v>-14.1</v>
      </c>
      <c r="CR696" s="262">
        <v>-2.9</v>
      </c>
      <c r="CS696" s="263">
        <v>-2.5</v>
      </c>
    </row>
    <row r="697" ht="11.25" customHeight="1">
      <c r="A697" t="s" s="273">
        <v>970</v>
      </c>
      <c r="B697" t="s" s="146">
        <v>971</v>
      </c>
      <c r="C697" t="s" s="146">
        <v>882</v>
      </c>
      <c r="D697" s="267">
        <v>13</v>
      </c>
      <c r="E697" s="219">
        <v>283</v>
      </c>
      <c r="F697" t="s" s="151">
        <v>129</v>
      </c>
      <c r="G697" t="s" s="152">
        <v>129</v>
      </c>
      <c r="H697" s="496">
        <v>93.33</v>
      </c>
      <c r="I697" s="269">
        <v>1.328618879245687</v>
      </c>
      <c r="J697" s="270">
        <v>0.28</v>
      </c>
      <c r="K697" s="270">
        <v>0.31</v>
      </c>
      <c r="L697" s="269">
        <v>10.7142857142857</v>
      </c>
      <c r="M697" s="272">
        <v>42972</v>
      </c>
      <c r="N697" s="272">
        <v>42976</v>
      </c>
      <c r="O697" s="272">
        <v>43006</v>
      </c>
      <c r="P697" t="s" s="273">
        <v>354</v>
      </c>
      <c r="Q697" t="s" s="146">
        <v>972</v>
      </c>
      <c r="R697" s="271">
        <v>1.24</v>
      </c>
      <c r="S697" s="275">
        <v>88.57142857142858</v>
      </c>
      <c r="T697" s="276">
        <v>183.3609510349452</v>
      </c>
      <c r="U697" s="269">
        <v>66.66428571428571</v>
      </c>
      <c r="V697" s="277">
        <v>3</v>
      </c>
      <c r="W697" s="268">
        <v>1.4</v>
      </c>
      <c r="X697" s="268">
        <v>6.69</v>
      </c>
      <c r="Y697" s="278">
        <v>3.08</v>
      </c>
      <c r="Z697" s="279">
        <v>2.71</v>
      </c>
      <c r="AA697" s="280">
        <v>4.2</v>
      </c>
      <c r="AB697" s="281">
        <v>-17.7</v>
      </c>
      <c r="AC697" s="282">
        <v>11.72</v>
      </c>
      <c r="AD697" s="283">
        <v>-11.1</v>
      </c>
      <c r="AE697" s="283">
        <v>10</v>
      </c>
      <c r="AF697" s="284">
        <v>9</v>
      </c>
      <c r="AG697" s="285">
        <v>7941</v>
      </c>
      <c r="AH697" s="286">
        <v>0.4</v>
      </c>
      <c r="AI697" s="287">
        <v>0.51</v>
      </c>
      <c r="AJ697" t="s" s="368">
        <v>143</v>
      </c>
      <c r="AK697" s="289">
        <v>0.528667642233582</v>
      </c>
      <c r="AL697" s="290">
        <v>10.41666666666667</v>
      </c>
      <c r="AM697" s="290">
        <v>9.834461751387092</v>
      </c>
      <c r="AN697" s="290">
        <v>10.61784111380584</v>
      </c>
      <c r="AO697" s="291">
        <v>20.08415167787883</v>
      </c>
      <c r="AP697" s="288">
        <v>1.06</v>
      </c>
      <c r="AQ697" s="288">
        <v>0.96</v>
      </c>
      <c r="AR697" s="288">
        <v>0.88</v>
      </c>
      <c r="AS697" s="288">
        <v>0.8</v>
      </c>
      <c r="AT697" s="292"/>
      <c r="AU697" s="288">
        <v>0.72</v>
      </c>
      <c r="AV697" s="288">
        <v>0.64</v>
      </c>
      <c r="AW697" s="292"/>
      <c r="AX697" s="293">
        <v>0.52</v>
      </c>
      <c r="AY697" s="294">
        <v>0.41</v>
      </c>
      <c r="AZ697" s="295">
        <v>0.28</v>
      </c>
      <c r="BA697" s="295">
        <v>0.22</v>
      </c>
      <c r="BB697" s="295">
        <v>0.17</v>
      </c>
      <c r="BC697" s="295">
        <v>0.12</v>
      </c>
      <c r="BD697" s="426">
        <v>0</v>
      </c>
      <c r="BE697" s="426">
        <v>0</v>
      </c>
      <c r="BF697" s="426">
        <v>0</v>
      </c>
      <c r="BG697" s="426">
        <v>0</v>
      </c>
      <c r="BH697" s="426">
        <v>0</v>
      </c>
      <c r="BI697" s="494">
        <v>0</v>
      </c>
      <c r="BJ697" s="293">
        <v>6.78</v>
      </c>
      <c r="BK697" s="297">
        <v>10.41666666666667</v>
      </c>
      <c r="BL697" s="297">
        <v>9.090909090909083</v>
      </c>
      <c r="BM697" s="297">
        <v>9.999999999999986</v>
      </c>
      <c r="BN697" s="297">
        <v>11.11111111111112</v>
      </c>
      <c r="BO697" s="297">
        <v>12.5</v>
      </c>
      <c r="BP697" s="297">
        <v>23.07692307692308</v>
      </c>
      <c r="BQ697" s="298">
        <v>26.82926829268293</v>
      </c>
      <c r="BR697" s="299">
        <v>46.4285714285714</v>
      </c>
      <c r="BS697" s="299">
        <v>27.27272727272729</v>
      </c>
      <c r="BT697" s="299">
        <v>29.41176470588234</v>
      </c>
      <c r="BU697" s="299">
        <v>41.66666666666667</v>
      </c>
      <c r="BV697" s="299">
        <v>0</v>
      </c>
      <c r="BW697" s="299">
        <v>0</v>
      </c>
      <c r="BX697" s="299">
        <v>0</v>
      </c>
      <c r="BY697" s="299">
        <v>0</v>
      </c>
      <c r="BZ697" s="299">
        <v>0</v>
      </c>
      <c r="CA697" s="300">
        <v>0</v>
      </c>
      <c r="CB697" s="297">
        <v>14.57674166542003</v>
      </c>
      <c r="CC697" s="297">
        <v>14.7759851500674</v>
      </c>
      <c r="CD697" t="s" s="146">
        <v>188</v>
      </c>
      <c r="CE697" s="301">
        <v>-54.71782572123418</v>
      </c>
      <c r="CF697" s="301">
        <v>11.94645999305153</v>
      </c>
      <c r="CG697" s="297">
        <v>58.97365944712212</v>
      </c>
      <c r="CH697" s="302">
        <v>1.0706</v>
      </c>
      <c r="CI697" s="303">
        <v>1.17766</v>
      </c>
      <c r="CJ697" s="304">
        <v>1.295426</v>
      </c>
      <c r="CK697" s="304">
        <v>1.4249686</v>
      </c>
      <c r="CL697" s="305">
        <v>1.56746546</v>
      </c>
      <c r="CM697" s="303">
        <v>6.536120060000001</v>
      </c>
      <c r="CN697" s="300">
        <v>7.003235894139078</v>
      </c>
      <c r="CO697" s="306">
        <v>1.3</v>
      </c>
      <c r="CP697" s="307">
        <v>46.3</v>
      </c>
      <c r="CQ697" s="308">
        <v>0.4</v>
      </c>
      <c r="CR697" s="307">
        <v>5.7</v>
      </c>
      <c r="CS697" s="308">
        <v>18.9</v>
      </c>
    </row>
    <row r="698" ht="11.25" customHeight="1">
      <c r="A698" t="s" s="110">
        <v>1985</v>
      </c>
      <c r="B698" t="s" s="110">
        <v>1986</v>
      </c>
      <c r="C698" t="s" s="173">
        <v>128</v>
      </c>
      <c r="D698" s="174">
        <v>8</v>
      </c>
      <c r="E698" s="85">
        <v>397</v>
      </c>
      <c r="F698" t="s" s="118">
        <v>55</v>
      </c>
      <c r="G698" t="s" s="113">
        <v>55</v>
      </c>
      <c r="H698" s="495">
        <v>37.75</v>
      </c>
      <c r="I698" s="177">
        <v>2.119205298013245</v>
      </c>
      <c r="J698" s="311">
        <v>0.19</v>
      </c>
      <c r="K698" s="311">
        <v>0.2</v>
      </c>
      <c r="L698" s="177">
        <v>5.263157894736836</v>
      </c>
      <c r="M698" s="179">
        <v>42894</v>
      </c>
      <c r="N698" s="179">
        <v>42898</v>
      </c>
      <c r="O698" s="179">
        <v>42919</v>
      </c>
      <c r="P698" t="s" s="173">
        <v>201</v>
      </c>
      <c r="Q698" s="375"/>
      <c r="R698" s="180">
        <v>0.8</v>
      </c>
      <c r="S698" s="181">
        <v>42.10526315789474</v>
      </c>
      <c r="T698" s="182">
        <v>52.39414886466975</v>
      </c>
      <c r="U698" s="177">
        <v>19.86842105263158</v>
      </c>
      <c r="V698" s="183">
        <v>12</v>
      </c>
      <c r="W698" s="176">
        <v>1.9</v>
      </c>
      <c r="X698" s="176">
        <v>1.99</v>
      </c>
      <c r="Y698" s="184">
        <v>7.92</v>
      </c>
      <c r="Z698" s="185">
        <v>2.63</v>
      </c>
      <c r="AA698" s="186">
        <v>13.2</v>
      </c>
      <c r="AB698" s="187">
        <v>8.699999999999999</v>
      </c>
      <c r="AC698" s="188">
        <v>6.04</v>
      </c>
      <c r="AD698" s="189">
        <v>9.6</v>
      </c>
      <c r="AE698" s="189">
        <v>10</v>
      </c>
      <c r="AF698" s="190">
        <v>5</v>
      </c>
      <c r="AG698" s="191">
        <v>857</v>
      </c>
      <c r="AH698" s="192">
        <v>3.1</v>
      </c>
      <c r="AI698" s="193">
        <v>0</v>
      </c>
      <c r="AJ698" s="194">
        <v>0.8694361120278928</v>
      </c>
      <c r="AK698" s="195">
        <v>1.286478423259804</v>
      </c>
      <c r="AL698" s="196">
        <v>11.97921875</v>
      </c>
      <c r="AM698" s="196">
        <v>9.894143649040466</v>
      </c>
      <c r="AN698" s="196">
        <v>8.346586675467771</v>
      </c>
      <c r="AO698" s="197">
        <v>6.487933668034929</v>
      </c>
      <c r="AP698" s="194">
        <v>0.7166670000000001</v>
      </c>
      <c r="AQ698" s="194">
        <v>0.64</v>
      </c>
      <c r="AR698" s="194">
        <v>0.5866666666666667</v>
      </c>
      <c r="AS698" s="194">
        <v>0.54</v>
      </c>
      <c r="AT698" s="199"/>
      <c r="AU698" s="194">
        <v>0.5133333333333333</v>
      </c>
      <c r="AV698" s="198">
        <v>0.48</v>
      </c>
      <c r="AW698" s="199"/>
      <c r="AX698" s="200">
        <v>0.46</v>
      </c>
      <c r="AY698" s="370">
        <v>0.4533333333333334</v>
      </c>
      <c r="AZ698" s="202">
        <v>0.4533333333333334</v>
      </c>
      <c r="BA698" s="202">
        <v>0.42</v>
      </c>
      <c r="BB698" s="202">
        <v>0.38222</v>
      </c>
      <c r="BC698" s="202">
        <v>0.2984133333333334</v>
      </c>
      <c r="BD698" s="202">
        <v>0.24762</v>
      </c>
      <c r="BE698" s="202">
        <v>0.1936533333333333</v>
      </c>
      <c r="BF698" s="202">
        <v>0.1650733333333333</v>
      </c>
      <c r="BG698" s="202">
        <v>0.1446</v>
      </c>
      <c r="BH698" s="202">
        <v>0.1238133333333333</v>
      </c>
      <c r="BI698" s="314">
        <v>0.1047733333333333</v>
      </c>
      <c r="BJ698" s="200">
        <v>6.923500333333333</v>
      </c>
      <c r="BK698" s="205">
        <v>11.97921875</v>
      </c>
      <c r="BL698" s="205">
        <v>9.090909090909083</v>
      </c>
      <c r="BM698" s="205">
        <v>8.641975308641969</v>
      </c>
      <c r="BN698" s="205">
        <v>5.194805194805197</v>
      </c>
      <c r="BO698" s="205">
        <v>6.944444444444442</v>
      </c>
      <c r="BP698" s="205">
        <v>4.347826086956519</v>
      </c>
      <c r="BQ698" s="206">
        <v>1.470588235294112</v>
      </c>
      <c r="BR698" s="207">
        <v>0</v>
      </c>
      <c r="BS698" s="207">
        <v>7.936507936507953</v>
      </c>
      <c r="BT698" s="207">
        <v>9.884359792789477</v>
      </c>
      <c r="BU698" s="207">
        <v>28.08408918278895</v>
      </c>
      <c r="BV698" s="207">
        <v>20.51261341302535</v>
      </c>
      <c r="BW698" s="207">
        <v>27.86766730928118</v>
      </c>
      <c r="BX698" s="207">
        <v>17.31351722466783</v>
      </c>
      <c r="BY698" s="207">
        <v>14.15859843245735</v>
      </c>
      <c r="BZ698" s="207">
        <v>16.78871419340944</v>
      </c>
      <c r="CA698" s="208">
        <v>18.17256299312802</v>
      </c>
      <c r="CB698" s="205">
        <v>12.25814103465335</v>
      </c>
      <c r="CC698" s="205">
        <v>8.050425458918431</v>
      </c>
      <c r="CD698" t="s" s="110">
        <v>132</v>
      </c>
      <c r="CE698" s="209">
        <v>-9.402629079150563</v>
      </c>
      <c r="CF698" s="209">
        <v>10.46579197348102</v>
      </c>
      <c r="CG698" s="205">
        <v>67.87854252258737</v>
      </c>
      <c r="CH698" s="315">
        <v>0.779017029</v>
      </c>
      <c r="CI698" s="211">
        <v>0.8260696575516</v>
      </c>
      <c r="CJ698" s="212">
        <v>0.90867662330676</v>
      </c>
      <c r="CK698" s="212">
        <v>0.9995442856374361</v>
      </c>
      <c r="CL698" s="210">
        <v>1.09949871420118</v>
      </c>
      <c r="CM698" s="211">
        <v>4.612806309696976</v>
      </c>
      <c r="CN698" s="208">
        <v>12.21935446277345</v>
      </c>
      <c r="CO698" s="213">
        <v>0.71</v>
      </c>
      <c r="CP698" s="214">
        <v>18.3</v>
      </c>
      <c r="CQ698" s="215">
        <v>-21.4</v>
      </c>
      <c r="CR698" s="214">
        <v>3.6</v>
      </c>
      <c r="CS698" s="215">
        <v>-3.6</v>
      </c>
    </row>
    <row r="699" ht="11.25" customHeight="1">
      <c r="A699" t="s" s="227">
        <v>1987</v>
      </c>
      <c r="B699" t="s" s="116">
        <v>1988</v>
      </c>
      <c r="C699" t="s" s="116">
        <v>301</v>
      </c>
      <c r="D699" s="218">
        <v>7</v>
      </c>
      <c r="E699" s="85">
        <v>435</v>
      </c>
      <c r="F699" t="s" s="220">
        <v>129</v>
      </c>
      <c r="G699" t="s" s="221">
        <v>129</v>
      </c>
      <c r="H699" s="493">
        <v>46.15</v>
      </c>
      <c r="I699" s="223">
        <v>1.213434452871073</v>
      </c>
      <c r="J699" s="224">
        <v>0.13</v>
      </c>
      <c r="K699" s="224">
        <v>0.14</v>
      </c>
      <c r="L699" s="223">
        <v>7.692307692307709</v>
      </c>
      <c r="M699" s="327">
        <v>42627</v>
      </c>
      <c r="N699" s="327">
        <v>42629</v>
      </c>
      <c r="O699" s="327">
        <v>42643</v>
      </c>
      <c r="P699" t="s" s="227">
        <v>186</v>
      </c>
      <c r="Q699" t="s" s="353">
        <v>1227</v>
      </c>
      <c r="R699" s="225">
        <v>0.5600000000000001</v>
      </c>
      <c r="S699" s="228">
        <v>28.57142857142858</v>
      </c>
      <c r="T699" s="229">
        <v>7.290903008972394</v>
      </c>
      <c r="U699" s="223">
        <v>23.54591836734694</v>
      </c>
      <c r="V699" s="230">
        <v>6</v>
      </c>
      <c r="W699" s="222">
        <v>1.96</v>
      </c>
      <c r="X699" s="222">
        <v>1.57</v>
      </c>
      <c r="Y699" s="231">
        <v>0.4</v>
      </c>
      <c r="Z699" s="232">
        <v>1.1</v>
      </c>
      <c r="AA699" s="233">
        <v>4.2</v>
      </c>
      <c r="AB699" s="234">
        <v>-21.9</v>
      </c>
      <c r="AC699" t="s" s="422">
        <v>143</v>
      </c>
      <c r="AD699" s="236">
        <v>-5.8</v>
      </c>
      <c r="AE699" s="236">
        <v>15</v>
      </c>
      <c r="AF699" s="237">
        <v>1</v>
      </c>
      <c r="AG699" s="238">
        <v>166</v>
      </c>
      <c r="AH699" s="239">
        <v>3.7</v>
      </c>
      <c r="AI699" s="240">
        <v>0.2</v>
      </c>
      <c r="AJ699" t="s" s="265">
        <v>143</v>
      </c>
      <c r="AK699" t="s" s="265">
        <v>143</v>
      </c>
      <c r="AL699" s="243">
        <v>8.000000000000007</v>
      </c>
      <c r="AM699" s="243">
        <v>8.738037300289214</v>
      </c>
      <c r="AN699" s="243">
        <v>21.97554094669347</v>
      </c>
      <c r="AO699" t="s" s="265">
        <v>143</v>
      </c>
      <c r="AP699" s="241">
        <v>0.54</v>
      </c>
      <c r="AQ699" s="241">
        <v>0.5</v>
      </c>
      <c r="AR699" s="241">
        <v>0.46</v>
      </c>
      <c r="AS699" s="241">
        <v>0.42</v>
      </c>
      <c r="AT699" s="245"/>
      <c r="AU699" s="321">
        <v>0.4</v>
      </c>
      <c r="AV699" s="241">
        <v>0.2</v>
      </c>
      <c r="AW699" s="245"/>
      <c r="AX699" s="583">
        <v>0</v>
      </c>
      <c r="AY699" s="394">
        <v>0</v>
      </c>
      <c r="AZ699" s="248">
        <v>0.6</v>
      </c>
      <c r="BA699" s="248">
        <v>0.3</v>
      </c>
      <c r="BB699" s="317">
        <v>0</v>
      </c>
      <c r="BC699" s="317">
        <v>0</v>
      </c>
      <c r="BD699" s="317">
        <v>0</v>
      </c>
      <c r="BE699" s="317">
        <v>0</v>
      </c>
      <c r="BF699" s="317">
        <v>0</v>
      </c>
      <c r="BG699" s="317">
        <v>0</v>
      </c>
      <c r="BH699" s="317">
        <v>0</v>
      </c>
      <c r="BI699" s="401">
        <v>0</v>
      </c>
      <c r="BJ699" s="246">
        <v>3.42</v>
      </c>
      <c r="BK699" s="250">
        <v>8.000000000000007</v>
      </c>
      <c r="BL699" s="250">
        <v>8.695652173913038</v>
      </c>
      <c r="BM699" s="250">
        <v>9.523809523809534</v>
      </c>
      <c r="BN699" s="250">
        <v>4.999999999999982</v>
      </c>
      <c r="BO699" s="250">
        <v>100</v>
      </c>
      <c r="BP699" s="250">
        <v>0</v>
      </c>
      <c r="BQ699" s="251">
        <v>0</v>
      </c>
      <c r="BR699" s="252">
        <v>0</v>
      </c>
      <c r="BS699" s="252">
        <v>100</v>
      </c>
      <c r="BT699" s="252">
        <v>0</v>
      </c>
      <c r="BU699" s="252">
        <v>0</v>
      </c>
      <c r="BV699" s="252">
        <v>0</v>
      </c>
      <c r="BW699" s="252">
        <v>0</v>
      </c>
      <c r="BX699" s="252">
        <v>0</v>
      </c>
      <c r="BY699" s="252">
        <v>0</v>
      </c>
      <c r="BZ699" s="252">
        <v>0</v>
      </c>
      <c r="CA699" s="253">
        <v>0</v>
      </c>
      <c r="CB699" s="250">
        <v>13.60114480574839</v>
      </c>
      <c r="CC699" s="250">
        <v>31.72535443098503</v>
      </c>
      <c r="CD699" t="s" s="116">
        <v>302</v>
      </c>
      <c r="CE699" s="254">
        <v>-0.3569429677823948</v>
      </c>
      <c r="CF699" s="254">
        <v>23.18897539956454</v>
      </c>
      <c r="CG699" s="250">
        <v>60.38343780242091</v>
      </c>
      <c r="CH699" s="255">
        <v>0.5454</v>
      </c>
      <c r="CI699" s="256">
        <v>0.561762</v>
      </c>
      <c r="CJ699" s="257">
        <v>0.6179382</v>
      </c>
      <c r="CK699" s="257">
        <v>0.67973202</v>
      </c>
      <c r="CL699" s="258">
        <v>0.747705222</v>
      </c>
      <c r="CM699" s="256">
        <v>3.152537442</v>
      </c>
      <c r="CN699" s="253">
        <v>6.831067046587215</v>
      </c>
      <c r="CO699" s="259">
        <v>1.71</v>
      </c>
      <c r="CP699" s="260">
        <v>100.7</v>
      </c>
      <c r="CQ699" s="261">
        <v>-6.2</v>
      </c>
      <c r="CR699" s="260">
        <v>16.7</v>
      </c>
      <c r="CS699" s="261">
        <v>35.3</v>
      </c>
    </row>
    <row r="700" ht="11.25" customHeight="1">
      <c r="A700" t="s" s="116">
        <v>973</v>
      </c>
      <c r="B700" t="s" s="116">
        <v>974</v>
      </c>
      <c r="C700" t="s" s="116">
        <v>349</v>
      </c>
      <c r="D700" s="218">
        <v>24</v>
      </c>
      <c r="E700" s="219">
        <v>115</v>
      </c>
      <c r="F700" t="s" s="220">
        <v>129</v>
      </c>
      <c r="G700" t="s" s="221">
        <v>129</v>
      </c>
      <c r="H700" s="222">
        <v>154.87</v>
      </c>
      <c r="I700" s="223">
        <v>1.097694840834248</v>
      </c>
      <c r="J700" s="318">
        <v>0.38</v>
      </c>
      <c r="K700" s="318">
        <v>0.425</v>
      </c>
      <c r="L700" s="223">
        <v>11.8421052631579</v>
      </c>
      <c r="M700" s="323">
        <v>42732</v>
      </c>
      <c r="N700" s="323">
        <v>42734</v>
      </c>
      <c r="O700" s="323">
        <v>42766</v>
      </c>
      <c r="P700" t="s" s="227">
        <v>197</v>
      </c>
      <c r="Q700" s="85"/>
      <c r="R700" s="225">
        <v>1.7</v>
      </c>
      <c r="S700" s="228">
        <v>37.94642857142856</v>
      </c>
      <c r="T700" s="229">
        <v>197.7428147414455</v>
      </c>
      <c r="U700" s="223">
        <v>34.56919642857142</v>
      </c>
      <c r="V700" s="230">
        <v>12</v>
      </c>
      <c r="W700" s="222">
        <v>4.48</v>
      </c>
      <c r="X700" s="222">
        <v>3.36</v>
      </c>
      <c r="Y700" s="231">
        <v>4.51</v>
      </c>
      <c r="Z700" s="232">
        <v>5.77</v>
      </c>
      <c r="AA700" s="233">
        <v>17.5</v>
      </c>
      <c r="AB700" s="234">
        <v>15.2</v>
      </c>
      <c r="AC700" s="235">
        <v>9.99</v>
      </c>
      <c r="AD700" s="236">
        <v>4.7</v>
      </c>
      <c r="AE700" s="236">
        <v>10.3</v>
      </c>
      <c r="AF700" s="237">
        <v>33</v>
      </c>
      <c r="AG700" s="238">
        <v>53971</v>
      </c>
      <c r="AH700" s="239">
        <v>0.2</v>
      </c>
      <c r="AI700" s="240">
        <v>0.73</v>
      </c>
      <c r="AJ700" s="241">
        <v>3.429513666663023</v>
      </c>
      <c r="AK700" s="242">
        <v>0.5367455451181138</v>
      </c>
      <c r="AL700" s="243">
        <v>10.14492753623188</v>
      </c>
      <c r="AM700" s="243">
        <v>12.76627662032761</v>
      </c>
      <c r="AN700" s="243">
        <v>16.11871423331621</v>
      </c>
      <c r="AO700" s="244">
        <v>30.03045741119137</v>
      </c>
      <c r="AP700" s="241">
        <v>1.52</v>
      </c>
      <c r="AQ700" s="241">
        <v>1.38</v>
      </c>
      <c r="AR700" s="241">
        <v>1.22</v>
      </c>
      <c r="AS700" s="241">
        <v>1.06</v>
      </c>
      <c r="AT700" s="245"/>
      <c r="AU700" s="241">
        <v>0.85</v>
      </c>
      <c r="AV700" s="241">
        <v>0.72</v>
      </c>
      <c r="AW700" s="245"/>
      <c r="AX700" s="246">
        <v>0.6</v>
      </c>
      <c r="AY700" s="247">
        <v>0.5</v>
      </c>
      <c r="AZ700" s="248">
        <v>0.33</v>
      </c>
      <c r="BA700" s="248">
        <v>0.22</v>
      </c>
      <c r="BB700" s="248">
        <v>0.11</v>
      </c>
      <c r="BC700" s="248">
        <v>0.09</v>
      </c>
      <c r="BD700" s="248">
        <v>0.07000000000000001</v>
      </c>
      <c r="BE700" s="248">
        <v>0.06</v>
      </c>
      <c r="BF700" s="248">
        <v>0.05</v>
      </c>
      <c r="BG700" s="248">
        <v>0.04</v>
      </c>
      <c r="BH700" s="248">
        <v>0.0325</v>
      </c>
      <c r="BI700" s="249">
        <v>0.03</v>
      </c>
      <c r="BJ700" s="246">
        <v>8.8825</v>
      </c>
      <c r="BK700" s="250">
        <v>10.14492753623188</v>
      </c>
      <c r="BL700" s="250">
        <v>13.11475409836065</v>
      </c>
      <c r="BM700" s="250">
        <v>15.09433962264151</v>
      </c>
      <c r="BN700" s="250">
        <v>24.70588235294118</v>
      </c>
      <c r="BO700" s="250">
        <v>18.05555555555556</v>
      </c>
      <c r="BP700" s="250">
        <v>20</v>
      </c>
      <c r="BQ700" s="251">
        <v>20</v>
      </c>
      <c r="BR700" s="252">
        <v>51.51515151515152</v>
      </c>
      <c r="BS700" s="252">
        <v>50</v>
      </c>
      <c r="BT700" s="252">
        <v>100</v>
      </c>
      <c r="BU700" s="252">
        <v>22.22222222222223</v>
      </c>
      <c r="BV700" s="252">
        <v>28.57142857142856</v>
      </c>
      <c r="BW700" s="252">
        <v>16.66666666666667</v>
      </c>
      <c r="BX700" s="252">
        <v>20</v>
      </c>
      <c r="BY700" s="252">
        <v>25</v>
      </c>
      <c r="BZ700" s="252">
        <v>23.07692307692308</v>
      </c>
      <c r="CA700" s="253">
        <v>8.333333333333348</v>
      </c>
      <c r="CB700" s="250">
        <v>27.44124615008566</v>
      </c>
      <c r="CC700" s="250">
        <v>21.42908471700954</v>
      </c>
      <c r="CD700" t="s" s="116">
        <v>188</v>
      </c>
      <c r="CE700" s="254">
        <v>-17.35278735442096</v>
      </c>
      <c r="CF700" s="254">
        <v>17.21640907415046</v>
      </c>
      <c r="CG700" s="250">
        <v>76.42343750000001</v>
      </c>
      <c r="CH700" s="255">
        <v>1.672</v>
      </c>
      <c r="CI700" s="256">
        <v>1.8390328</v>
      </c>
      <c r="CJ700" s="257">
        <v>2.02293608</v>
      </c>
      <c r="CK700" s="257">
        <v>2.225229688000001</v>
      </c>
      <c r="CL700" s="258">
        <v>2.447752656800001</v>
      </c>
      <c r="CM700" s="256">
        <v>10.2069512248</v>
      </c>
      <c r="CN700" s="253">
        <v>6.590657470652807</v>
      </c>
      <c r="CO700" s="259">
        <v>0.79</v>
      </c>
      <c r="CP700" s="260">
        <v>45.5</v>
      </c>
      <c r="CQ700" s="261">
        <v>-3.6</v>
      </c>
      <c r="CR700" s="260">
        <v>7.1</v>
      </c>
      <c r="CS700" s="261">
        <v>12.5</v>
      </c>
    </row>
    <row r="701" ht="11.25" customHeight="1">
      <c r="A701" t="s" s="116">
        <v>1989</v>
      </c>
      <c r="B701" t="s" s="116">
        <v>1990</v>
      </c>
      <c r="C701" t="s" s="227">
        <v>1991</v>
      </c>
      <c r="D701" s="218">
        <v>6</v>
      </c>
      <c r="E701" s="85">
        <v>593</v>
      </c>
      <c r="F701" t="s" s="220">
        <v>129</v>
      </c>
      <c r="G701" t="s" s="221">
        <v>129</v>
      </c>
      <c r="H701" s="493">
        <v>30.97</v>
      </c>
      <c r="I701" s="223">
        <v>10.66193090087181</v>
      </c>
      <c r="J701" s="224">
        <v>0.8173</v>
      </c>
      <c r="K701" s="224">
        <v>0.8255</v>
      </c>
      <c r="L701" s="223">
        <v>1.003303560504087</v>
      </c>
      <c r="M701" s="327">
        <v>42585</v>
      </c>
      <c r="N701" s="327">
        <v>42587</v>
      </c>
      <c r="O701" s="327">
        <v>42597</v>
      </c>
      <c r="P701" t="s" s="227">
        <v>130</v>
      </c>
      <c r="Q701" t="s" s="353">
        <v>1161</v>
      </c>
      <c r="R701" s="225">
        <v>3.302</v>
      </c>
      <c r="S701" t="s" s="400">
        <v>143</v>
      </c>
      <c r="T701" t="s" s="361">
        <v>143</v>
      </c>
      <c r="U701" t="s" s="265">
        <v>143</v>
      </c>
      <c r="V701" s="230">
        <v>12</v>
      </c>
      <c r="W701" s="222">
        <v>-5.58</v>
      </c>
      <c r="X701" t="s" s="399">
        <v>143</v>
      </c>
      <c r="Y701" s="231">
        <v>0.23</v>
      </c>
      <c r="Z701" s="232">
        <v>1.71</v>
      </c>
      <c r="AA701" s="233">
        <v>-35.9</v>
      </c>
      <c r="AB701" s="396">
        <v>-575</v>
      </c>
      <c r="AC701" s="674">
        <v>359.75</v>
      </c>
      <c r="AD701" s="236">
        <v>-14.9</v>
      </c>
      <c r="AE701" s="236">
        <v>6.7</v>
      </c>
      <c r="AF701" s="237">
        <v>13</v>
      </c>
      <c r="AG701" s="238">
        <v>3080</v>
      </c>
      <c r="AH701" s="239">
        <v>35.7</v>
      </c>
      <c r="AI701" s="240">
        <v>2.42</v>
      </c>
      <c r="AJ701" t="s" s="265">
        <v>143</v>
      </c>
      <c r="AK701" t="s" s="265">
        <v>143</v>
      </c>
      <c r="AL701" s="243">
        <v>21.82725985542886</v>
      </c>
      <c r="AM701" s="243">
        <v>22.09254155845681</v>
      </c>
      <c r="AN701" t="s" s="265">
        <v>143</v>
      </c>
      <c r="AO701" t="s" s="265">
        <v>143</v>
      </c>
      <c r="AP701" s="241">
        <v>3.2696</v>
      </c>
      <c r="AQ701" s="241">
        <v>2.6838</v>
      </c>
      <c r="AR701" s="241">
        <v>2.0526</v>
      </c>
      <c r="AS701" s="241">
        <v>1.7965</v>
      </c>
      <c r="AT701" s="245"/>
      <c r="AU701" s="241">
        <v>0.0285</v>
      </c>
      <c r="AV701" s="241">
        <v>0</v>
      </c>
      <c r="AW701" s="245"/>
      <c r="AX701" s="583">
        <v>0</v>
      </c>
      <c r="AY701" s="394">
        <v>0</v>
      </c>
      <c r="AZ701" s="317">
        <v>0</v>
      </c>
      <c r="BA701" s="317">
        <v>0</v>
      </c>
      <c r="BB701" s="317">
        <v>0</v>
      </c>
      <c r="BC701" s="317">
        <v>0</v>
      </c>
      <c r="BD701" s="317">
        <v>0</v>
      </c>
      <c r="BE701" s="317">
        <v>0</v>
      </c>
      <c r="BF701" s="317">
        <v>0</v>
      </c>
      <c r="BG701" s="317">
        <v>0</v>
      </c>
      <c r="BH701" s="317">
        <v>0</v>
      </c>
      <c r="BI701" s="401">
        <v>0</v>
      </c>
      <c r="BJ701" s="246">
        <v>9.831</v>
      </c>
      <c r="BK701" s="250">
        <v>21.82725985542886</v>
      </c>
      <c r="BL701" s="250">
        <v>30.75124232680504</v>
      </c>
      <c r="BM701" s="250">
        <v>14.25549679933202</v>
      </c>
      <c r="BN701" s="580">
        <v>6203.508771929824</v>
      </c>
      <c r="BO701" s="250">
        <v>0</v>
      </c>
      <c r="BP701" s="250">
        <v>0</v>
      </c>
      <c r="BQ701" s="251">
        <v>0</v>
      </c>
      <c r="BR701" s="252">
        <v>0</v>
      </c>
      <c r="BS701" s="252">
        <v>0</v>
      </c>
      <c r="BT701" s="252">
        <v>0</v>
      </c>
      <c r="BU701" s="252">
        <v>0</v>
      </c>
      <c r="BV701" s="252">
        <v>0</v>
      </c>
      <c r="BW701" s="252">
        <v>0</v>
      </c>
      <c r="BX701" s="252">
        <v>0</v>
      </c>
      <c r="BY701" s="252">
        <v>0</v>
      </c>
      <c r="BZ701" s="252">
        <v>0</v>
      </c>
      <c r="CA701" s="253">
        <v>0</v>
      </c>
      <c r="CB701" s="250">
        <v>368.8436924065523</v>
      </c>
      <c r="CC701" s="580">
        <v>1458.693411937326</v>
      </c>
      <c r="CD701" t="s" s="116">
        <v>152</v>
      </c>
      <c r="CE701" t="s" s="402">
        <v>143</v>
      </c>
      <c r="CF701" t="s" s="402">
        <v>143</v>
      </c>
      <c r="CG701" s="250">
        <v>38.88165178025204</v>
      </c>
      <c r="CH701" s="255">
        <v>3.302296</v>
      </c>
      <c r="CI701" s="256">
        <v>3.632525600000001</v>
      </c>
      <c r="CJ701" s="257">
        <v>3.875904815200001</v>
      </c>
      <c r="CK701" s="257">
        <v>4.135590437818401</v>
      </c>
      <c r="CL701" s="258">
        <v>4.412674997152234</v>
      </c>
      <c r="CM701" s="256">
        <v>19.35899185017064</v>
      </c>
      <c r="CN701" s="253">
        <v>62.50885324562685</v>
      </c>
      <c r="CO701" s="259">
        <v>0.58</v>
      </c>
      <c r="CP701" s="260">
        <v>47.4</v>
      </c>
      <c r="CQ701" s="261">
        <v>-5.2</v>
      </c>
      <c r="CR701" s="260">
        <v>-0.9</v>
      </c>
      <c r="CS701" s="261">
        <v>5.1</v>
      </c>
    </row>
    <row r="702" ht="11.25" customHeight="1">
      <c r="A702" t="s" s="146">
        <v>1992</v>
      </c>
      <c r="B702" t="s" s="146">
        <v>1993</v>
      </c>
      <c r="C702" t="s" s="273">
        <v>128</v>
      </c>
      <c r="D702" s="267">
        <v>7</v>
      </c>
      <c r="E702" s="85">
        <v>555</v>
      </c>
      <c r="F702" t="s" s="151">
        <v>55</v>
      </c>
      <c r="G702" t="s" s="152">
        <v>55</v>
      </c>
      <c r="H702" s="496">
        <v>60.21</v>
      </c>
      <c r="I702" s="269">
        <v>2.657365886065438</v>
      </c>
      <c r="J702" s="270">
        <v>0.26</v>
      </c>
      <c r="K702" s="270">
        <v>0.4</v>
      </c>
      <c r="L702" s="269">
        <v>53.84615384615385</v>
      </c>
      <c r="M702" s="272">
        <v>42976</v>
      </c>
      <c r="N702" s="272">
        <v>42978</v>
      </c>
      <c r="O702" s="272">
        <v>42993</v>
      </c>
      <c r="P702" t="s" s="273">
        <v>182</v>
      </c>
      <c r="Q702" s="329"/>
      <c r="R702" s="271">
        <v>1.6</v>
      </c>
      <c r="S702" s="275">
        <v>41.02564102564103</v>
      </c>
      <c r="T702" s="276">
        <v>-5.918202528944971</v>
      </c>
      <c r="U702" s="269">
        <v>15.43846153846154</v>
      </c>
      <c r="V702" s="277">
        <v>12</v>
      </c>
      <c r="W702" s="268">
        <v>3.9</v>
      </c>
      <c r="X702" s="268">
        <v>1.7</v>
      </c>
      <c r="Y702" s="278">
        <v>4.63</v>
      </c>
      <c r="Z702" s="279">
        <v>1.29</v>
      </c>
      <c r="AA702" s="280">
        <v>8.1</v>
      </c>
      <c r="AB702" s="281">
        <v>0.5</v>
      </c>
      <c r="AC702" s="282">
        <v>9.44</v>
      </c>
      <c r="AD702" s="283">
        <v>30.8</v>
      </c>
      <c r="AE702" s="283">
        <v>9.06</v>
      </c>
      <c r="AF702" s="284">
        <v>30</v>
      </c>
      <c r="AG702" s="285">
        <v>28892</v>
      </c>
      <c r="AH702" s="286">
        <v>0.3</v>
      </c>
      <c r="AI702" s="287">
        <v>0.47</v>
      </c>
      <c r="AJ702" s="288">
        <v>1.734436306899062</v>
      </c>
      <c r="AK702" t="s" s="368">
        <v>143</v>
      </c>
      <c r="AL702" s="290">
        <v>10.86956521739131</v>
      </c>
      <c r="AM702" s="290">
        <v>42.83809269784818</v>
      </c>
      <c r="AN702" s="290">
        <v>53.4206382524911</v>
      </c>
      <c r="AO702" s="291">
        <v>-8.352413066771414</v>
      </c>
      <c r="AP702" s="288">
        <v>1.02</v>
      </c>
      <c r="AQ702" s="288">
        <v>0.92</v>
      </c>
      <c r="AR702" s="288">
        <v>0.7</v>
      </c>
      <c r="AS702" s="510">
        <v>0.35</v>
      </c>
      <c r="AT702" s="292"/>
      <c r="AU702" s="288">
        <v>0.2</v>
      </c>
      <c r="AV702" s="288">
        <v>0.12</v>
      </c>
      <c r="AW702" s="292"/>
      <c r="AX702" s="524">
        <v>0.04</v>
      </c>
      <c r="AY702" s="403">
        <v>0.22</v>
      </c>
      <c r="AZ702" s="426">
        <v>2.85</v>
      </c>
      <c r="BA702" s="295">
        <v>2.92</v>
      </c>
      <c r="BB702" s="295">
        <v>2.44</v>
      </c>
      <c r="BC702" s="295">
        <v>2.2</v>
      </c>
      <c r="BD702" s="295">
        <v>2</v>
      </c>
      <c r="BE702" s="295">
        <v>1.8</v>
      </c>
      <c r="BF702" s="295">
        <v>1.72</v>
      </c>
      <c r="BG702" s="295">
        <v>1.6</v>
      </c>
      <c r="BH702" s="295">
        <v>1.48</v>
      </c>
      <c r="BI702" s="296">
        <v>1.38</v>
      </c>
      <c r="BJ702" s="293">
        <v>23.96</v>
      </c>
      <c r="BK702" s="297">
        <v>10.86956521739131</v>
      </c>
      <c r="BL702" s="297">
        <v>31.42857142857145</v>
      </c>
      <c r="BM702" s="297">
        <v>100</v>
      </c>
      <c r="BN702" s="297">
        <v>75</v>
      </c>
      <c r="BO702" s="297">
        <v>66.66666666666667</v>
      </c>
      <c r="BP702" s="297">
        <v>200</v>
      </c>
      <c r="BQ702" s="298">
        <v>0</v>
      </c>
      <c r="BR702" s="299">
        <v>0</v>
      </c>
      <c r="BS702" s="299">
        <v>0</v>
      </c>
      <c r="BT702" s="299">
        <v>19.67213114754098</v>
      </c>
      <c r="BU702" s="299">
        <v>10.90909090909089</v>
      </c>
      <c r="BV702" s="299">
        <v>10</v>
      </c>
      <c r="BW702" s="299">
        <v>11.11111111111112</v>
      </c>
      <c r="BX702" s="299">
        <v>4.651162790697683</v>
      </c>
      <c r="BY702" s="299">
        <v>7.5</v>
      </c>
      <c r="BZ702" s="299">
        <v>8.108108108108114</v>
      </c>
      <c r="CA702" s="300">
        <v>7.246376811594213</v>
      </c>
      <c r="CB702" s="297">
        <v>33.1272225994572</v>
      </c>
      <c r="CC702" s="297">
        <v>50.55277998444613</v>
      </c>
      <c r="CD702" t="s" s="146">
        <v>132</v>
      </c>
      <c r="CE702" s="301">
        <v>40.639542600095</v>
      </c>
      <c r="CF702" s="301">
        <v>56.07800413855654</v>
      </c>
      <c r="CG702" s="297">
        <v>70.38358974358974</v>
      </c>
      <c r="CH702" s="302">
        <v>1.0251</v>
      </c>
      <c r="CI702" s="303">
        <v>1.12186944</v>
      </c>
      <c r="CJ702" s="304">
        <v>1.223510811264</v>
      </c>
      <c r="CK702" s="304">
        <v>1.334360890764519</v>
      </c>
      <c r="CL702" s="305">
        <v>1.455253987467784</v>
      </c>
      <c r="CM702" s="303">
        <v>6.160095129496303</v>
      </c>
      <c r="CN702" s="300">
        <v>10.23101665752583</v>
      </c>
      <c r="CO702" s="306">
        <v>1.3</v>
      </c>
      <c r="CP702" s="307">
        <v>35.5</v>
      </c>
      <c r="CQ702" s="308">
        <v>-2.4</v>
      </c>
      <c r="CR702" s="307">
        <v>4.6</v>
      </c>
      <c r="CS702" s="308">
        <v>5.9</v>
      </c>
    </row>
    <row r="703" ht="11.25" customHeight="1">
      <c r="A703" t="s" s="110">
        <v>423</v>
      </c>
      <c r="B703" t="s" s="110">
        <v>424</v>
      </c>
      <c r="C703" t="s" s="110">
        <v>425</v>
      </c>
      <c r="D703" s="174">
        <v>47</v>
      </c>
      <c r="E703" s="219">
        <v>31</v>
      </c>
      <c r="F703" t="s" s="118">
        <v>55</v>
      </c>
      <c r="G703" t="s" s="113">
        <v>141</v>
      </c>
      <c r="H703" s="176">
        <v>55.62</v>
      </c>
      <c r="I703" s="177">
        <v>2.373247033441208</v>
      </c>
      <c r="J703" s="311">
        <v>0.31</v>
      </c>
      <c r="K703" s="311">
        <v>0.33</v>
      </c>
      <c r="L703" s="180">
        <v>6.451612903225823</v>
      </c>
      <c r="M703" s="179">
        <v>42739</v>
      </c>
      <c r="N703" s="179">
        <v>42741</v>
      </c>
      <c r="O703" s="179">
        <v>42762</v>
      </c>
      <c r="P703" t="s" s="173">
        <v>426</v>
      </c>
      <c r="Q703" s="84"/>
      <c r="R703" s="180">
        <v>1.32</v>
      </c>
      <c r="S703" s="181">
        <v>63.46153846153846</v>
      </c>
      <c r="T703" s="182">
        <v>284.9690297233712</v>
      </c>
      <c r="U703" s="177">
        <v>26.74038461538461</v>
      </c>
      <c r="V703" s="183">
        <v>6</v>
      </c>
      <c r="W703" s="176">
        <v>2.08</v>
      </c>
      <c r="X703" s="176">
        <v>2.82</v>
      </c>
      <c r="Y703" s="184">
        <v>0.53</v>
      </c>
      <c r="Z703" s="185">
        <v>12.47</v>
      </c>
      <c r="AA703" s="186">
        <v>44.8</v>
      </c>
      <c r="AB703" s="187">
        <v>26.6</v>
      </c>
      <c r="AC703" s="188">
        <v>8.19</v>
      </c>
      <c r="AD703" s="189">
        <v>1.8</v>
      </c>
      <c r="AE703" s="189">
        <v>9.460000000000001</v>
      </c>
      <c r="AF703" s="190">
        <v>14</v>
      </c>
      <c r="AG703" s="191">
        <v>29108</v>
      </c>
      <c r="AH703" s="192">
        <v>0.2</v>
      </c>
      <c r="AI703" s="193">
        <v>3.44</v>
      </c>
      <c r="AJ703" s="194">
        <v>1.989122421123011</v>
      </c>
      <c r="AK703" s="195">
        <v>0.5782452055060331</v>
      </c>
      <c r="AL703" s="196">
        <v>3.333333333333344</v>
      </c>
      <c r="AM703" s="196">
        <v>3.450966906825115</v>
      </c>
      <c r="AN703" s="196">
        <v>3.580420358021419</v>
      </c>
      <c r="AO703" s="197">
        <v>6.191872105343488</v>
      </c>
      <c r="AP703" s="194">
        <v>1.24</v>
      </c>
      <c r="AQ703" s="194">
        <v>1.2</v>
      </c>
      <c r="AR703" s="194">
        <v>1.16</v>
      </c>
      <c r="AS703" s="194">
        <v>1.12</v>
      </c>
      <c r="AT703" s="199"/>
      <c r="AU703" s="194">
        <v>1.08</v>
      </c>
      <c r="AV703" s="194">
        <v>1.04</v>
      </c>
      <c r="AW703" s="199"/>
      <c r="AX703" s="200">
        <v>1</v>
      </c>
      <c r="AY703" s="201">
        <v>0.96</v>
      </c>
      <c r="AZ703" s="202">
        <v>0.88</v>
      </c>
      <c r="BA703" s="202">
        <v>0.76</v>
      </c>
      <c r="BB703" s="202">
        <v>0.68</v>
      </c>
      <c r="BC703" s="202">
        <v>0.6</v>
      </c>
      <c r="BD703" s="202">
        <v>0.52</v>
      </c>
      <c r="BE703" s="202">
        <v>0.44</v>
      </c>
      <c r="BF703" s="202">
        <v>0.36</v>
      </c>
      <c r="BG703" s="202">
        <v>0.28</v>
      </c>
      <c r="BH703" s="202">
        <v>0.24</v>
      </c>
      <c r="BI703" s="314">
        <v>0.2</v>
      </c>
      <c r="BJ703" s="200">
        <v>13.76</v>
      </c>
      <c r="BK703" s="205">
        <v>3.333333333333344</v>
      </c>
      <c r="BL703" s="205">
        <v>3.448275862068972</v>
      </c>
      <c r="BM703" s="205">
        <v>3.571428571428559</v>
      </c>
      <c r="BN703" s="205">
        <v>3.703703703703698</v>
      </c>
      <c r="BO703" s="205">
        <v>3.846153846153855</v>
      </c>
      <c r="BP703" s="205">
        <v>4</v>
      </c>
      <c r="BQ703" s="206">
        <v>4.166666666666674</v>
      </c>
      <c r="BR703" s="207">
        <v>9.090909090909083</v>
      </c>
      <c r="BS703" s="207">
        <v>15.78947368421053</v>
      </c>
      <c r="BT703" s="207">
        <v>11.76470588235294</v>
      </c>
      <c r="BU703" s="207">
        <v>13.33333333333335</v>
      </c>
      <c r="BV703" s="207">
        <v>15.38461538461537</v>
      </c>
      <c r="BW703" s="207">
        <v>18.18181818181819</v>
      </c>
      <c r="BX703" s="207">
        <v>22.22222222222223</v>
      </c>
      <c r="BY703" s="207">
        <v>28.57142857142856</v>
      </c>
      <c r="BZ703" s="207">
        <v>16.66666666666667</v>
      </c>
      <c r="CA703" s="208">
        <v>20</v>
      </c>
      <c r="CB703" s="205">
        <v>11.59263147064189</v>
      </c>
      <c r="CC703" s="205">
        <v>7.732087601789824</v>
      </c>
      <c r="CD703" t="s" s="110">
        <v>157</v>
      </c>
      <c r="CE703" s="209">
        <v>-20.78671722392199</v>
      </c>
      <c r="CF703" s="209">
        <v>5.953667391462627</v>
      </c>
      <c r="CG703" s="205">
        <v>68.74891049568228</v>
      </c>
      <c r="CH703" s="315">
        <v>1.364</v>
      </c>
      <c r="CI703" s="211">
        <v>1.4757116</v>
      </c>
      <c r="CJ703" s="212">
        <v>1.615313917360</v>
      </c>
      <c r="CK703" s="212">
        <v>1.768122613942256</v>
      </c>
      <c r="CL703" s="210">
        <v>1.935387013221194</v>
      </c>
      <c r="CM703" s="211">
        <v>8.15853514452345</v>
      </c>
      <c r="CN703" s="208">
        <v>14.66834797648948</v>
      </c>
      <c r="CO703" s="213">
        <v>0.52</v>
      </c>
      <c r="CP703" s="214">
        <v>16.9</v>
      </c>
      <c r="CQ703" s="215">
        <v>-2.5</v>
      </c>
      <c r="CR703" s="216">
        <v>3.7</v>
      </c>
      <c r="CS703" s="217">
        <v>5.2</v>
      </c>
    </row>
    <row r="704" ht="11.25" customHeight="1">
      <c r="A704" t="s" s="227">
        <v>427</v>
      </c>
      <c r="B704" t="s" s="116">
        <v>428</v>
      </c>
      <c r="C704" t="s" s="116">
        <v>265</v>
      </c>
      <c r="D704" s="218">
        <v>31</v>
      </c>
      <c r="E704" s="219">
        <v>87</v>
      </c>
      <c r="F704" t="s" s="220">
        <v>129</v>
      </c>
      <c r="G704" t="s" s="221">
        <v>129</v>
      </c>
      <c r="H704" s="222">
        <v>92.90000000000001</v>
      </c>
      <c r="I704" s="223">
        <v>2.454251883745963</v>
      </c>
      <c r="J704" s="318">
        <v>0.54</v>
      </c>
      <c r="K704" s="318">
        <v>0.57</v>
      </c>
      <c r="L704" s="223">
        <v>5.555555555555536</v>
      </c>
      <c r="M704" s="226">
        <v>42808</v>
      </c>
      <c r="N704" s="226">
        <v>42810</v>
      </c>
      <c r="O704" s="226">
        <v>42824</v>
      </c>
      <c r="P704" t="s" s="227">
        <v>186</v>
      </c>
      <c r="Q704" s="325"/>
      <c r="R704" s="225">
        <v>2.28</v>
      </c>
      <c r="S704" s="228">
        <v>37.31587561374795</v>
      </c>
      <c r="T704" s="229">
        <v>65.22915254158094</v>
      </c>
      <c r="U704" s="223">
        <v>15.20458265139116</v>
      </c>
      <c r="V704" s="230">
        <v>12</v>
      </c>
      <c r="W704" s="222">
        <v>6.11</v>
      </c>
      <c r="X704" s="222">
        <v>1.24</v>
      </c>
      <c r="Y704" s="231">
        <v>4.91</v>
      </c>
      <c r="Z704" s="232">
        <v>4.04</v>
      </c>
      <c r="AA704" s="233">
        <v>28.9</v>
      </c>
      <c r="AB704" s="234">
        <v>2.7</v>
      </c>
      <c r="AC704" s="235">
        <v>-0.99</v>
      </c>
      <c r="AD704" s="236">
        <v>10.2</v>
      </c>
      <c r="AE704" s="236">
        <v>12.31</v>
      </c>
      <c r="AF704" s="237">
        <v>25</v>
      </c>
      <c r="AG704" s="238">
        <v>22589</v>
      </c>
      <c r="AH704" s="239">
        <v>1.9</v>
      </c>
      <c r="AI704" s="240">
        <v>0</v>
      </c>
      <c r="AJ704" s="241">
        <v>1.150923540448445</v>
      </c>
      <c r="AK704" s="242">
        <v>0.8122569935756748</v>
      </c>
      <c r="AL704" s="243">
        <v>3.846153846153855</v>
      </c>
      <c r="AM704" s="243">
        <v>12.42685303529463</v>
      </c>
      <c r="AN704" s="243">
        <v>11.73942011257414</v>
      </c>
      <c r="AO704" s="244">
        <v>14.45283968672955</v>
      </c>
      <c r="AP704" s="241">
        <v>2.16</v>
      </c>
      <c r="AQ704" s="241">
        <v>2.08</v>
      </c>
      <c r="AR704" s="241">
        <v>1.76</v>
      </c>
      <c r="AS704" s="241">
        <v>1.52</v>
      </c>
      <c r="AT704" s="245"/>
      <c r="AU704" s="241">
        <v>1.36</v>
      </c>
      <c r="AV704" s="241">
        <v>1.24</v>
      </c>
      <c r="AW704" s="245"/>
      <c r="AX704" s="246">
        <v>1.08</v>
      </c>
      <c r="AY704" s="247">
        <v>1</v>
      </c>
      <c r="AZ704" s="248">
        <v>0.96</v>
      </c>
      <c r="BA704" s="248">
        <v>0.68</v>
      </c>
      <c r="BB704" s="248">
        <v>0.5600000000000001</v>
      </c>
      <c r="BC704" s="248">
        <v>0.46</v>
      </c>
      <c r="BD704" s="248">
        <v>0.38</v>
      </c>
      <c r="BE704" s="248">
        <v>0.34</v>
      </c>
      <c r="BF704" s="248">
        <v>0.32</v>
      </c>
      <c r="BG704" s="248">
        <v>0.3</v>
      </c>
      <c r="BH704" s="248">
        <v>0.26</v>
      </c>
      <c r="BI704" s="249">
        <v>0.2</v>
      </c>
      <c r="BJ704" s="246">
        <v>16.66</v>
      </c>
      <c r="BK704" s="250">
        <v>3.846153846153855</v>
      </c>
      <c r="BL704" s="250">
        <v>18.18181818181819</v>
      </c>
      <c r="BM704" s="250">
        <v>15.78947368421053</v>
      </c>
      <c r="BN704" s="250">
        <v>11.76470588235294</v>
      </c>
      <c r="BO704" s="250">
        <v>9.677419354838722</v>
      </c>
      <c r="BP704" s="250">
        <v>14.81481481481481</v>
      </c>
      <c r="BQ704" s="251">
        <v>8.000000000000007</v>
      </c>
      <c r="BR704" s="252">
        <v>4.166666666666674</v>
      </c>
      <c r="BS704" s="252">
        <v>41.17647058823528</v>
      </c>
      <c r="BT704" s="252">
        <v>21.42857142857142</v>
      </c>
      <c r="BU704" s="252">
        <v>21.73913043478262</v>
      </c>
      <c r="BV704" s="252">
        <v>21.05263157894737</v>
      </c>
      <c r="BW704" s="252">
        <v>11.76470588235294</v>
      </c>
      <c r="BX704" s="252">
        <v>6.25</v>
      </c>
      <c r="BY704" s="252">
        <v>6.666666666666665</v>
      </c>
      <c r="BZ704" s="252">
        <v>15.38461538461537</v>
      </c>
      <c r="CA704" s="253">
        <v>30</v>
      </c>
      <c r="CB704" s="250">
        <v>15.39434378794279</v>
      </c>
      <c r="CC704" s="250">
        <v>9.480353276707074</v>
      </c>
      <c r="CD704" t="s" s="116">
        <v>132</v>
      </c>
      <c r="CE704" s="254">
        <v>-1.01091065507106</v>
      </c>
      <c r="CF704" s="254">
        <v>14.1936719963201</v>
      </c>
      <c r="CG704" s="250">
        <v>67.3388088743408</v>
      </c>
      <c r="CH704" s="255">
        <v>2.21832</v>
      </c>
      <c r="CI704" s="256">
        <v>2.2405032</v>
      </c>
      <c r="CJ704" s="257">
        <v>2.46455352</v>
      </c>
      <c r="CK704" s="257">
        <v>2.711008872000001</v>
      </c>
      <c r="CL704" s="258">
        <v>2.982109759200001</v>
      </c>
      <c r="CM704" s="256">
        <v>12.6164953512</v>
      </c>
      <c r="CN704" s="253">
        <v>13.58072696576965</v>
      </c>
      <c r="CO704" s="259">
        <v>1.31</v>
      </c>
      <c r="CP704" s="260">
        <v>47.5</v>
      </c>
      <c r="CQ704" s="261">
        <v>-4.6</v>
      </c>
      <c r="CR704" s="262">
        <v>4.9</v>
      </c>
      <c r="CS704" s="263">
        <v>20.6</v>
      </c>
    </row>
    <row r="705" ht="11.25" customHeight="1">
      <c r="A705" t="s" s="227">
        <v>1994</v>
      </c>
      <c r="B705" t="s" s="116">
        <v>1995</v>
      </c>
      <c r="C705" t="s" s="227">
        <v>588</v>
      </c>
      <c r="D705" s="218">
        <v>5</v>
      </c>
      <c r="E705" s="85">
        <v>799</v>
      </c>
      <c r="F705" t="s" s="220">
        <v>129</v>
      </c>
      <c r="G705" t="s" s="221">
        <v>129</v>
      </c>
      <c r="H705" s="493">
        <v>43.64</v>
      </c>
      <c r="I705" s="223">
        <v>8.661778185151237</v>
      </c>
      <c r="J705" s="224">
        <v>0.925</v>
      </c>
      <c r="K705" s="224">
        <v>0.945</v>
      </c>
      <c r="L705" s="223">
        <v>2.162162162162162</v>
      </c>
      <c r="M705" s="226">
        <v>43038</v>
      </c>
      <c r="N705" s="226">
        <v>43039</v>
      </c>
      <c r="O705" s="226">
        <v>43053</v>
      </c>
      <c r="P705" t="s" s="227">
        <v>677</v>
      </c>
      <c r="Q705" t="s" s="227">
        <v>131</v>
      </c>
      <c r="R705" s="225">
        <v>3.78</v>
      </c>
      <c r="S705" s="228">
        <v>170.2702702702702</v>
      </c>
      <c r="T705" s="229">
        <v>16.36984979771152</v>
      </c>
      <c r="U705" s="223">
        <v>19.65765765765765</v>
      </c>
      <c r="V705" s="230">
        <v>12</v>
      </c>
      <c r="W705" s="222">
        <v>2.22</v>
      </c>
      <c r="X705" s="222">
        <v>0.43</v>
      </c>
      <c r="Y705" s="231">
        <v>5.12</v>
      </c>
      <c r="Z705" s="232">
        <v>1.55</v>
      </c>
      <c r="AA705" s="233">
        <v>7.8</v>
      </c>
      <c r="AB705" s="234">
        <v>16.7</v>
      </c>
      <c r="AC705" s="235">
        <v>-2.02</v>
      </c>
      <c r="AD705" s="236">
        <v>36.33</v>
      </c>
      <c r="AE705" s="236">
        <v>45.8</v>
      </c>
      <c r="AF705" s="237">
        <v>12</v>
      </c>
      <c r="AG705" s="238">
        <v>3167</v>
      </c>
      <c r="AH705" s="239">
        <v>0.4</v>
      </c>
      <c r="AI705" s="240">
        <v>1.02</v>
      </c>
      <c r="AJ705" t="s" s="265">
        <v>143</v>
      </c>
      <c r="AK705" t="s" s="265">
        <v>143</v>
      </c>
      <c r="AL705" s="243">
        <v>32.49427917620138</v>
      </c>
      <c r="AM705" s="243">
        <v>87.38376634399272</v>
      </c>
      <c r="AN705" t="s" s="265">
        <v>143</v>
      </c>
      <c r="AO705" t="s" s="265">
        <v>143</v>
      </c>
      <c r="AP705" s="241">
        <v>2.895</v>
      </c>
      <c r="AQ705" s="241">
        <v>2.185</v>
      </c>
      <c r="AR705" s="241">
        <v>1.43</v>
      </c>
      <c r="AS705" s="241">
        <v>0.44</v>
      </c>
      <c r="AT705" s="245"/>
      <c r="AU705" s="321">
        <v>0</v>
      </c>
      <c r="AV705" s="321">
        <v>0</v>
      </c>
      <c r="AW705" s="245"/>
      <c r="AX705" s="583">
        <v>0</v>
      </c>
      <c r="AY705" s="394">
        <v>0</v>
      </c>
      <c r="AZ705" s="317">
        <v>0</v>
      </c>
      <c r="BA705" s="317">
        <v>0</v>
      </c>
      <c r="BB705" s="317">
        <v>0</v>
      </c>
      <c r="BC705" s="317">
        <v>0</v>
      </c>
      <c r="BD705" s="317">
        <v>0</v>
      </c>
      <c r="BE705" s="317">
        <v>0</v>
      </c>
      <c r="BF705" s="317">
        <v>0</v>
      </c>
      <c r="BG705" s="317">
        <v>0</v>
      </c>
      <c r="BH705" s="317">
        <v>0</v>
      </c>
      <c r="BI705" s="401">
        <v>0</v>
      </c>
      <c r="BJ705" s="246">
        <v>6.95</v>
      </c>
      <c r="BK705" s="250">
        <v>32.49427917620138</v>
      </c>
      <c r="BL705" s="250">
        <v>52.79720279720281</v>
      </c>
      <c r="BM705" s="250">
        <v>225</v>
      </c>
      <c r="BN705" s="250">
        <v>0</v>
      </c>
      <c r="BO705" s="250">
        <v>0</v>
      </c>
      <c r="BP705" s="250">
        <v>0</v>
      </c>
      <c r="BQ705" s="251">
        <v>0</v>
      </c>
      <c r="BR705" s="252">
        <v>0</v>
      </c>
      <c r="BS705" s="252">
        <v>0</v>
      </c>
      <c r="BT705" s="252">
        <v>0</v>
      </c>
      <c r="BU705" s="252">
        <v>0</v>
      </c>
      <c r="BV705" s="252">
        <v>0</v>
      </c>
      <c r="BW705" s="252">
        <v>0</v>
      </c>
      <c r="BX705" s="252">
        <v>0</v>
      </c>
      <c r="BY705" s="252">
        <v>0</v>
      </c>
      <c r="BZ705" s="252">
        <v>0</v>
      </c>
      <c r="CA705" s="253">
        <v>0</v>
      </c>
      <c r="CB705" s="250">
        <v>18.2524401160826</v>
      </c>
      <c r="CC705" s="250">
        <v>53.58053098409569</v>
      </c>
      <c r="CD705" t="s" s="116">
        <v>222</v>
      </c>
      <c r="CE705" t="s" s="402">
        <v>143</v>
      </c>
      <c r="CF705" t="s" s="402">
        <v>143</v>
      </c>
      <c r="CG705" s="250">
        <v>46.84531531531532</v>
      </c>
      <c r="CH705" s="255">
        <v>3.1845</v>
      </c>
      <c r="CI705" s="256">
        <v>3.216345</v>
      </c>
      <c r="CJ705" s="257">
        <v>3.537979500000001</v>
      </c>
      <c r="CK705" s="257">
        <v>3.891777450000002</v>
      </c>
      <c r="CL705" s="258">
        <v>4.280955195000002</v>
      </c>
      <c r="CM705" s="256">
        <v>18.11155714500001</v>
      </c>
      <c r="CN705" s="253">
        <v>41.5021932745188</v>
      </c>
      <c r="CO705" s="259">
        <v>1.04</v>
      </c>
      <c r="CP705" s="260">
        <v>2.5</v>
      </c>
      <c r="CQ705" s="261">
        <v>-21.4</v>
      </c>
      <c r="CR705" s="260">
        <v>-6.9</v>
      </c>
      <c r="CS705" s="261">
        <v>-12.1</v>
      </c>
    </row>
    <row r="706" ht="11.25" customHeight="1">
      <c r="A706" t="s" s="116">
        <v>975</v>
      </c>
      <c r="B706" t="s" s="116">
        <v>976</v>
      </c>
      <c r="C706" t="s" s="227">
        <v>977</v>
      </c>
      <c r="D706" s="218">
        <v>24</v>
      </c>
      <c r="E706" s="219">
        <v>120</v>
      </c>
      <c r="F706" t="s" s="220">
        <v>55</v>
      </c>
      <c r="G706" t="s" s="221">
        <v>55</v>
      </c>
      <c r="H706" s="222">
        <v>22.75</v>
      </c>
      <c r="I706" s="223">
        <v>6.021978021978022</v>
      </c>
      <c r="J706" s="318">
        <v>0.325</v>
      </c>
      <c r="K706" s="318">
        <v>0.3425</v>
      </c>
      <c r="L706" s="223">
        <v>5.384615384615388</v>
      </c>
      <c r="M706" s="226">
        <v>42851</v>
      </c>
      <c r="N706" s="226">
        <v>42853</v>
      </c>
      <c r="O706" s="226">
        <v>42870</v>
      </c>
      <c r="P706" t="s" s="227">
        <v>130</v>
      </c>
      <c r="Q706" s="395"/>
      <c r="R706" s="225">
        <v>1.37</v>
      </c>
      <c r="S706" s="228">
        <v>91.33333333333334</v>
      </c>
      <c r="T706" s="229">
        <v>52.27655153748443</v>
      </c>
      <c r="U706" s="223">
        <v>15.16666666666667</v>
      </c>
      <c r="V706" s="230">
        <v>12</v>
      </c>
      <c r="W706" s="222">
        <v>1.5</v>
      </c>
      <c r="X706" s="222">
        <v>2.26</v>
      </c>
      <c r="Y706" s="231">
        <v>4.66</v>
      </c>
      <c r="Z706" s="232">
        <v>3.44</v>
      </c>
      <c r="AA706" s="233">
        <v>21.8</v>
      </c>
      <c r="AB706" s="234">
        <v>-8.699999999999999</v>
      </c>
      <c r="AC706" s="235">
        <v>37.99</v>
      </c>
      <c r="AD706" s="236">
        <v>30.9</v>
      </c>
      <c r="AE706" s="236">
        <v>6.7</v>
      </c>
      <c r="AF706" s="237">
        <v>12</v>
      </c>
      <c r="AG706" s="238">
        <v>2260</v>
      </c>
      <c r="AH706" s="239">
        <v>0.4</v>
      </c>
      <c r="AI706" s="240">
        <v>2.75</v>
      </c>
      <c r="AJ706" s="241">
        <v>0.3133496826726588</v>
      </c>
      <c r="AK706" s="242">
        <v>1.489671436615133</v>
      </c>
      <c r="AL706" s="243">
        <v>15.06849315068493</v>
      </c>
      <c r="AM706" s="243">
        <v>12.49738432922483</v>
      </c>
      <c r="AN706" s="243">
        <v>9.682505194585156</v>
      </c>
      <c r="AO706" s="244">
        <v>6.499758910989106</v>
      </c>
      <c r="AP706" s="241">
        <v>1.26</v>
      </c>
      <c r="AQ706" s="241">
        <v>1.095</v>
      </c>
      <c r="AR706" s="241">
        <v>0.945</v>
      </c>
      <c r="AS706" s="241">
        <v>0.885</v>
      </c>
      <c r="AT706" s="245"/>
      <c r="AU706" s="241">
        <v>0.83</v>
      </c>
      <c r="AV706" s="241">
        <v>0.79375</v>
      </c>
      <c r="AW706" s="245"/>
      <c r="AX706" s="246">
        <v>0.7725</v>
      </c>
      <c r="AY706" s="247">
        <v>0.76375</v>
      </c>
      <c r="AZ706" s="248">
        <v>0.75</v>
      </c>
      <c r="BA706" s="248">
        <v>0.71</v>
      </c>
      <c r="BB706" s="248">
        <v>0.67125</v>
      </c>
      <c r="BC706" s="248">
        <v>0.64</v>
      </c>
      <c r="BD706" s="248">
        <v>0.6225000000000001</v>
      </c>
      <c r="BE706" s="248">
        <v>0.6145</v>
      </c>
      <c r="BF706" s="248">
        <v>0.61225</v>
      </c>
      <c r="BG706" s="248">
        <v>0.6095</v>
      </c>
      <c r="BH706" s="248">
        <v>0.60725</v>
      </c>
      <c r="BI706" s="249">
        <v>0.60375</v>
      </c>
      <c r="BJ706" s="246">
        <v>13.786</v>
      </c>
      <c r="BK706" s="250">
        <v>15.06849315068493</v>
      </c>
      <c r="BL706" s="250">
        <v>15.87301587301588</v>
      </c>
      <c r="BM706" s="250">
        <v>6.779661016949157</v>
      </c>
      <c r="BN706" s="250">
        <v>6.626506024096401</v>
      </c>
      <c r="BO706" s="250">
        <v>4.566929133858277</v>
      </c>
      <c r="BP706" s="250">
        <v>2.750809061488679</v>
      </c>
      <c r="BQ706" s="251">
        <v>1.145662847790496</v>
      </c>
      <c r="BR706" s="252">
        <v>1.833333333333331</v>
      </c>
      <c r="BS706" s="252">
        <v>5.633802816901423</v>
      </c>
      <c r="BT706" s="252">
        <v>5.772811918063314</v>
      </c>
      <c r="BU706" s="252">
        <v>4.8828125</v>
      </c>
      <c r="BV706" s="252">
        <v>2.811244979919669</v>
      </c>
      <c r="BW706" s="252">
        <v>1.30187144019529</v>
      </c>
      <c r="BX706" s="252">
        <v>0.3674969375255355</v>
      </c>
      <c r="BY706" s="252">
        <v>0.4511894995898214</v>
      </c>
      <c r="BZ706" s="252">
        <v>0.3705228489090384</v>
      </c>
      <c r="CA706" s="253">
        <v>0.5797101449275255</v>
      </c>
      <c r="CB706" s="250">
        <v>4.518580795720515</v>
      </c>
      <c r="CC706" s="250">
        <v>4.564583056750086</v>
      </c>
      <c r="CD706" t="s" s="116">
        <v>285</v>
      </c>
      <c r="CE706" s="254">
        <v>0.5378165498965117</v>
      </c>
      <c r="CF706" s="254">
        <v>15.70448321656318</v>
      </c>
      <c r="CG706" s="250">
        <v>62.78273014295509</v>
      </c>
      <c r="CH706" s="255">
        <v>1.2726</v>
      </c>
      <c r="CI706" s="256">
        <v>1.39986</v>
      </c>
      <c r="CJ706" s="257">
        <v>1.49365062</v>
      </c>
      <c r="CK706" s="257">
        <v>1.593725211540</v>
      </c>
      <c r="CL706" s="258">
        <v>1.70050480071318</v>
      </c>
      <c r="CM706" s="256">
        <v>7.460340632253179</v>
      </c>
      <c r="CN706" s="253">
        <v>32.79270607583815</v>
      </c>
      <c r="CO706" s="259">
        <v>0.49</v>
      </c>
      <c r="CP706" s="260">
        <v>0.4</v>
      </c>
      <c r="CQ706" s="261">
        <v>-39.1</v>
      </c>
      <c r="CR706" s="260">
        <v>-7.1</v>
      </c>
      <c r="CS706" s="261">
        <v>-19.9</v>
      </c>
    </row>
    <row r="707" ht="11.25" customHeight="1">
      <c r="A707" t="s" s="146">
        <v>429</v>
      </c>
      <c r="B707" t="s" s="146">
        <v>430</v>
      </c>
      <c r="C707" t="s" s="146">
        <v>431</v>
      </c>
      <c r="D707" s="267">
        <v>50</v>
      </c>
      <c r="E707" s="219">
        <v>23</v>
      </c>
      <c r="F707" t="s" s="151">
        <v>141</v>
      </c>
      <c r="G707" t="s" s="152">
        <v>141</v>
      </c>
      <c r="H707" s="268">
        <v>59.04</v>
      </c>
      <c r="I707" s="269">
        <v>4.200542005420054</v>
      </c>
      <c r="J707" s="270">
        <v>0.6</v>
      </c>
      <c r="K707" s="270">
        <v>0.62</v>
      </c>
      <c r="L707" s="271">
        <v>3.333333333333344</v>
      </c>
      <c r="M707" s="272">
        <v>42961</v>
      </c>
      <c r="N707" s="272">
        <v>42963</v>
      </c>
      <c r="O707" s="272">
        <v>42988</v>
      </c>
      <c r="P707" t="s" s="273">
        <v>363</v>
      </c>
      <c r="Q707" s="274"/>
      <c r="R707" s="271">
        <v>2.48</v>
      </c>
      <c r="S707" s="275">
        <v>50.1010101010101</v>
      </c>
      <c r="T707" s="276">
        <v>24.41442639400584</v>
      </c>
      <c r="U707" s="269">
        <v>11.92727272727273</v>
      </c>
      <c r="V707" s="277">
        <v>1</v>
      </c>
      <c r="W707" s="268">
        <v>4.95</v>
      </c>
      <c r="X707" t="s" s="367">
        <v>143</v>
      </c>
      <c r="Y707" s="278">
        <v>0.48</v>
      </c>
      <c r="Z707" s="279">
        <v>2.92</v>
      </c>
      <c r="AA707" s="280">
        <v>25.2</v>
      </c>
      <c r="AB707" s="281">
        <v>-12.7</v>
      </c>
      <c r="AC707" s="282">
        <v>-2.35</v>
      </c>
      <c r="AD707" s="283">
        <v>1.4</v>
      </c>
      <c r="AE707" s="283">
        <v>-3.33</v>
      </c>
      <c r="AF707" s="284">
        <v>23</v>
      </c>
      <c r="AG707" s="285">
        <v>33186</v>
      </c>
      <c r="AH707" s="286">
        <v>0.1</v>
      </c>
      <c r="AI707" s="287">
        <v>1.1</v>
      </c>
      <c r="AJ707" s="288">
        <v>11.49748717456624</v>
      </c>
      <c r="AK707" s="289">
        <v>0.8899283060724229</v>
      </c>
      <c r="AL707" s="290">
        <v>7.407407407407396</v>
      </c>
      <c r="AM707" s="290">
        <v>13.6606929112334</v>
      </c>
      <c r="AN707" s="290">
        <v>16.09648204439274</v>
      </c>
      <c r="AO707" s="291">
        <v>18.08739191073983</v>
      </c>
      <c r="AP707" s="288">
        <v>2.32</v>
      </c>
      <c r="AQ707" s="288">
        <v>2.16</v>
      </c>
      <c r="AR707" s="288">
        <v>1.9</v>
      </c>
      <c r="AS707" s="288">
        <v>1.58</v>
      </c>
      <c r="AT707" s="292"/>
      <c r="AU707" s="288">
        <v>1.32</v>
      </c>
      <c r="AV707" s="288">
        <v>1.1</v>
      </c>
      <c r="AW707" s="292"/>
      <c r="AX707" s="293">
        <v>0.84</v>
      </c>
      <c r="AY707" s="294">
        <v>0.68</v>
      </c>
      <c r="AZ707" s="295">
        <v>0.6</v>
      </c>
      <c r="BA707" s="295">
        <v>0.52</v>
      </c>
      <c r="BB707" s="295">
        <v>0.44</v>
      </c>
      <c r="BC707" s="295">
        <v>0.36</v>
      </c>
      <c r="BD707" s="295">
        <v>0.3</v>
      </c>
      <c r="BE707" s="295">
        <v>0.26</v>
      </c>
      <c r="BF707" s="295">
        <v>0.24</v>
      </c>
      <c r="BG707" s="295">
        <v>0.22</v>
      </c>
      <c r="BH707" s="295">
        <v>0.21</v>
      </c>
      <c r="BI707" s="296">
        <v>0.2</v>
      </c>
      <c r="BJ707" s="293">
        <v>15.25</v>
      </c>
      <c r="BK707" s="297">
        <v>7.407407407407396</v>
      </c>
      <c r="BL707" s="297">
        <v>13.68421052631581</v>
      </c>
      <c r="BM707" s="297">
        <v>20.25316455696202</v>
      </c>
      <c r="BN707" s="297">
        <v>19.6969696969697</v>
      </c>
      <c r="BO707" s="297">
        <v>20</v>
      </c>
      <c r="BP707" s="297">
        <v>30.95238095238098</v>
      </c>
      <c r="BQ707" s="298">
        <v>23.52941176470587</v>
      </c>
      <c r="BR707" s="299">
        <v>13.33333333333335</v>
      </c>
      <c r="BS707" s="299">
        <v>15.38461538461537</v>
      </c>
      <c r="BT707" s="299">
        <v>18.18181818181819</v>
      </c>
      <c r="BU707" s="299">
        <v>22.22222222222223</v>
      </c>
      <c r="BV707" s="299">
        <v>20</v>
      </c>
      <c r="BW707" s="299">
        <v>15.38461538461537</v>
      </c>
      <c r="BX707" s="299">
        <v>8.333333333333348</v>
      </c>
      <c r="BY707" s="299">
        <v>9.090909090909083</v>
      </c>
      <c r="BZ707" s="299">
        <v>4.761904761904767</v>
      </c>
      <c r="CA707" s="300">
        <v>4.999999999999982</v>
      </c>
      <c r="CB707" s="297">
        <v>15.7186056822055</v>
      </c>
      <c r="CC707" s="297">
        <v>6.974850366601397</v>
      </c>
      <c r="CD707" t="s" s="146">
        <v>302</v>
      </c>
      <c r="CE707" s="301">
        <v>8.369751322540065</v>
      </c>
      <c r="CF707" s="301">
        <v>20.29702404981279</v>
      </c>
      <c r="CG707" s="297">
        <v>66.83754208754208</v>
      </c>
      <c r="CH707" s="302">
        <v>2.3432</v>
      </c>
      <c r="CI707" s="303">
        <v>2.366632</v>
      </c>
      <c r="CJ707" s="304">
        <v>2.39029832</v>
      </c>
      <c r="CK707" s="304">
        <v>2.4142013032</v>
      </c>
      <c r="CL707" s="305">
        <v>2.438343316232</v>
      </c>
      <c r="CM707" s="303">
        <v>11.952674939432</v>
      </c>
      <c r="CN707" s="300">
        <v>20.24504562911924</v>
      </c>
      <c r="CO707" s="306">
        <v>0.63</v>
      </c>
      <c r="CP707" s="307">
        <v>21.6</v>
      </c>
      <c r="CQ707" s="308">
        <v>-25.6</v>
      </c>
      <c r="CR707" s="309">
        <v>0.9</v>
      </c>
      <c r="CS707" s="310">
        <v>3.2</v>
      </c>
    </row>
    <row r="708" ht="11.25" customHeight="1">
      <c r="A708" t="s" s="173">
        <v>1996</v>
      </c>
      <c r="B708" t="s" s="110">
        <v>1997</v>
      </c>
      <c r="C708" t="s" s="110">
        <v>372</v>
      </c>
      <c r="D708" s="174">
        <v>8</v>
      </c>
      <c r="E708" s="85">
        <v>378</v>
      </c>
      <c r="F708" t="s" s="118">
        <v>55</v>
      </c>
      <c r="G708" t="s" s="113">
        <v>141</v>
      </c>
      <c r="H708" s="495">
        <v>47.22</v>
      </c>
      <c r="I708" s="177">
        <v>5.29436679373147</v>
      </c>
      <c r="J708" s="311">
        <v>0.595</v>
      </c>
      <c r="K708" s="311">
        <v>0.625</v>
      </c>
      <c r="L708" s="177">
        <v>5.042016806722693</v>
      </c>
      <c r="M708" s="179">
        <v>42807</v>
      </c>
      <c r="N708" s="179">
        <v>42809</v>
      </c>
      <c r="O708" s="179">
        <v>42825</v>
      </c>
      <c r="P708" t="s" s="173">
        <v>182</v>
      </c>
      <c r="Q708" s="678"/>
      <c r="R708" s="180">
        <v>2.5</v>
      </c>
      <c r="S708" s="181">
        <v>193.7984496124031</v>
      </c>
      <c r="T708" s="431">
        <v>1004.238018756456</v>
      </c>
      <c r="U708" s="177">
        <v>36.6046511627907</v>
      </c>
      <c r="V708" s="183">
        <v>12</v>
      </c>
      <c r="W708" s="176">
        <v>1.29</v>
      </c>
      <c r="X708" s="176">
        <v>6.25</v>
      </c>
      <c r="Y708" s="184">
        <v>4.7</v>
      </c>
      <c r="Z708" s="185">
        <v>74.95</v>
      </c>
      <c r="AA708" s="432">
        <v>121.5</v>
      </c>
      <c r="AB708" s="187">
        <v>0.9</v>
      </c>
      <c r="AC708" s="188">
        <v>20.28</v>
      </c>
      <c r="AD708" s="189">
        <v>6.4</v>
      </c>
      <c r="AE708" s="189">
        <v>5.84</v>
      </c>
      <c r="AF708" s="190">
        <v>8</v>
      </c>
      <c r="AG708" s="191">
        <v>2905</v>
      </c>
      <c r="AH708" s="192">
        <v>0.4</v>
      </c>
      <c r="AI708" s="688">
        <v>87.04000000000001</v>
      </c>
      <c r="AJ708" s="194">
        <v>0.9627115819410905</v>
      </c>
      <c r="AK708" s="195">
        <v>0.975511582125605</v>
      </c>
      <c r="AL708" s="196">
        <v>5.309734513274345</v>
      </c>
      <c r="AM708" s="196">
        <v>5.969850212481487</v>
      </c>
      <c r="AN708" s="196">
        <v>6.16135412442298</v>
      </c>
      <c r="AO708" s="197">
        <v>6.316023548380234</v>
      </c>
      <c r="AP708" s="194">
        <v>2.38</v>
      </c>
      <c r="AQ708" s="194">
        <v>2.26</v>
      </c>
      <c r="AR708" s="194">
        <v>2.16</v>
      </c>
      <c r="AS708" s="194">
        <v>2</v>
      </c>
      <c r="AT708" t="s" s="356">
        <v>112</v>
      </c>
      <c r="AU708" s="194">
        <v>1.85</v>
      </c>
      <c r="AV708" s="194">
        <v>1.765</v>
      </c>
      <c r="AW708" s="199"/>
      <c r="AX708" s="200">
        <v>1.6825</v>
      </c>
      <c r="AY708" s="370">
        <v>1.66</v>
      </c>
      <c r="AZ708" s="202">
        <v>1.66</v>
      </c>
      <c r="BA708" s="202">
        <v>1.54</v>
      </c>
      <c r="BB708" s="202">
        <v>1.29</v>
      </c>
      <c r="BC708" s="202">
        <v>1.16</v>
      </c>
      <c r="BD708" s="202">
        <v>1.095</v>
      </c>
      <c r="BE708" s="202">
        <v>1.05</v>
      </c>
      <c r="BF708" s="202">
        <v>1.025</v>
      </c>
      <c r="BG708" s="202">
        <v>1.005</v>
      </c>
      <c r="BH708" s="202">
        <v>0.985</v>
      </c>
      <c r="BI708" s="314">
        <v>0.965</v>
      </c>
      <c r="BJ708" s="200">
        <v>27.5325</v>
      </c>
      <c r="BK708" s="205">
        <v>5.309734513274345</v>
      </c>
      <c r="BL708" s="205">
        <v>4.629629629629606</v>
      </c>
      <c r="BM708" s="205">
        <v>8.000000000000007</v>
      </c>
      <c r="BN708" s="205">
        <v>8.108108108108091</v>
      </c>
      <c r="BO708" s="205">
        <v>4.815864022662897</v>
      </c>
      <c r="BP708" s="205">
        <v>4.903417533432375</v>
      </c>
      <c r="BQ708" s="206">
        <v>1.355421686747005</v>
      </c>
      <c r="BR708" s="207">
        <v>0</v>
      </c>
      <c r="BS708" s="207">
        <v>7.792207792207795</v>
      </c>
      <c r="BT708" s="207">
        <v>19.3798449612403</v>
      </c>
      <c r="BU708" s="207">
        <v>11.20689655172415</v>
      </c>
      <c r="BV708" s="207">
        <v>5.936073059360725</v>
      </c>
      <c r="BW708" s="207">
        <v>4.28571428571427</v>
      </c>
      <c r="BX708" s="207">
        <v>2.439024390243905</v>
      </c>
      <c r="BY708" s="207">
        <v>1.990049751243772</v>
      </c>
      <c r="BZ708" s="207">
        <v>2.030456852791862</v>
      </c>
      <c r="CA708" s="208">
        <v>2.072538860103634</v>
      </c>
      <c r="CB708" s="205">
        <v>5.544410705793219</v>
      </c>
      <c r="CC708" s="205">
        <v>4.470005254943239</v>
      </c>
      <c r="CD708" t="s" s="110">
        <v>285</v>
      </c>
      <c r="CE708" s="209">
        <v>-25.14893024463625</v>
      </c>
      <c r="CF708" s="209">
        <v>11.45572091815445</v>
      </c>
      <c r="CG708" s="205">
        <v>44.00122983925841</v>
      </c>
      <c r="CH708" s="315">
        <v>2.401419999999999</v>
      </c>
      <c r="CI708" s="211">
        <v>2.641562</v>
      </c>
      <c r="CJ708" s="212">
        <v>2.7958292208</v>
      </c>
      <c r="CK708" s="212">
        <v>2.95910564729472</v>
      </c>
      <c r="CL708" s="210">
        <v>3.131917417096731</v>
      </c>
      <c r="CM708" s="211">
        <v>13.92983428519145</v>
      </c>
      <c r="CN708" s="208">
        <v>29.4998608326799</v>
      </c>
      <c r="CO708" s="213">
        <v>0.5600000000000001</v>
      </c>
      <c r="CP708" s="214">
        <v>0.5</v>
      </c>
      <c r="CQ708" s="215">
        <v>-38.5</v>
      </c>
      <c r="CR708" s="214">
        <v>-7.1</v>
      </c>
      <c r="CS708" s="215">
        <v>-21.4</v>
      </c>
    </row>
    <row r="709" ht="11.25" customHeight="1">
      <c r="A709" t="s" s="116">
        <v>978</v>
      </c>
      <c r="B709" t="s" s="227">
        <v>979</v>
      </c>
      <c r="C709" t="s" s="227">
        <v>588</v>
      </c>
      <c r="D709" s="218">
        <v>18</v>
      </c>
      <c r="E709" s="219">
        <v>173</v>
      </c>
      <c r="F709" t="s" s="220">
        <v>129</v>
      </c>
      <c r="G709" t="s" s="221">
        <v>129</v>
      </c>
      <c r="H709" s="493">
        <v>53.29</v>
      </c>
      <c r="I709" s="223">
        <v>7.506098705197974</v>
      </c>
      <c r="J709" s="318">
        <v>0.9399999999999999</v>
      </c>
      <c r="K709" s="318">
        <v>1</v>
      </c>
      <c r="L709" s="223">
        <v>6.382978723404253</v>
      </c>
      <c r="M709" s="226">
        <v>42944</v>
      </c>
      <c r="N709" s="226">
        <v>42948</v>
      </c>
      <c r="O709" s="226">
        <v>42958</v>
      </c>
      <c r="P709" t="s" s="227">
        <v>557</v>
      </c>
      <c r="Q709" s="85"/>
      <c r="R709" s="225">
        <v>4</v>
      </c>
      <c r="S709" s="326">
        <v>130.718954248366</v>
      </c>
      <c r="T709" s="229">
        <v>78.79110712078403</v>
      </c>
      <c r="U709" s="223">
        <v>17.41503267973856</v>
      </c>
      <c r="V709" s="230">
        <v>12</v>
      </c>
      <c r="W709" s="222">
        <v>3.06</v>
      </c>
      <c r="X709" s="222">
        <v>3.22</v>
      </c>
      <c r="Y709" s="231">
        <v>9.09</v>
      </c>
      <c r="Z709" s="232">
        <v>4.13</v>
      </c>
      <c r="AA709" s="233">
        <v>18.8</v>
      </c>
      <c r="AB709" s="396">
        <v>-0.3</v>
      </c>
      <c r="AC709" s="235">
        <v>4.87</v>
      </c>
      <c r="AD709" s="236">
        <v>0.8</v>
      </c>
      <c r="AE709" s="236">
        <v>5.4</v>
      </c>
      <c r="AF709" s="237">
        <v>9</v>
      </c>
      <c r="AG709" s="238">
        <v>3590</v>
      </c>
      <c r="AH709" s="239">
        <v>24.6</v>
      </c>
      <c r="AI709" s="240">
        <v>2.69</v>
      </c>
      <c r="AJ709" s="241">
        <v>4.727340058710865</v>
      </c>
      <c r="AK709" s="242">
        <v>0.8147167173692935</v>
      </c>
      <c r="AL709" s="243">
        <v>5.780346820809257</v>
      </c>
      <c r="AM709" s="243">
        <v>4.797596367065293</v>
      </c>
      <c r="AN709" s="243">
        <v>3.781872046968693</v>
      </c>
      <c r="AO709" s="244">
        <v>4.641947276079339</v>
      </c>
      <c r="AP709" s="241">
        <v>3.66</v>
      </c>
      <c r="AQ709" s="241">
        <v>3.46</v>
      </c>
      <c r="AR709" s="241">
        <v>3.3</v>
      </c>
      <c r="AS709" s="241">
        <v>3.18</v>
      </c>
      <c r="AT709" s="245"/>
      <c r="AU709" s="241">
        <v>3.1</v>
      </c>
      <c r="AV709" s="241">
        <v>3.04</v>
      </c>
      <c r="AW709" s="245"/>
      <c r="AX709" s="246">
        <v>2.94</v>
      </c>
      <c r="AY709" s="247">
        <v>2.87</v>
      </c>
      <c r="AZ709" s="248">
        <v>2.775</v>
      </c>
      <c r="BA709" s="248">
        <v>2.565</v>
      </c>
      <c r="BB709" s="248">
        <v>2.325</v>
      </c>
      <c r="BC709" s="317">
        <v>2.3</v>
      </c>
      <c r="BD709" s="248">
        <v>2.25</v>
      </c>
      <c r="BE709" s="248">
        <v>2.15</v>
      </c>
      <c r="BF709" s="248">
        <v>2.05</v>
      </c>
      <c r="BG709" s="248">
        <v>1.95</v>
      </c>
      <c r="BH709" s="248">
        <v>1.825</v>
      </c>
      <c r="BI709" s="401">
        <v>0</v>
      </c>
      <c r="BJ709" s="246">
        <v>45.74</v>
      </c>
      <c r="BK709" s="250">
        <v>5.780346820809257</v>
      </c>
      <c r="BL709" s="250">
        <v>4.848484848484858</v>
      </c>
      <c r="BM709" s="250">
        <v>3.773584905660377</v>
      </c>
      <c r="BN709" s="250">
        <v>2.580645161290329</v>
      </c>
      <c r="BO709" s="250">
        <v>1.973684210526327</v>
      </c>
      <c r="BP709" s="250">
        <v>3.401360544217691</v>
      </c>
      <c r="BQ709" s="251">
        <v>2.439024390243905</v>
      </c>
      <c r="BR709" s="252">
        <v>3.423423423423433</v>
      </c>
      <c r="BS709" s="252">
        <v>8.187134502923964</v>
      </c>
      <c r="BT709" s="252">
        <v>10.32258064516127</v>
      </c>
      <c r="BU709" s="252">
        <v>1.086956521739135</v>
      </c>
      <c r="BV709" s="252">
        <v>2.222222222222214</v>
      </c>
      <c r="BW709" s="252">
        <v>4.651162790697683</v>
      </c>
      <c r="BX709" s="252">
        <v>4.878048780487809</v>
      </c>
      <c r="BY709" s="252">
        <v>5.128205128205132</v>
      </c>
      <c r="BZ709" s="252">
        <v>6.849315068493156</v>
      </c>
      <c r="CA709" s="253">
        <v>0</v>
      </c>
      <c r="CB709" s="250">
        <v>4.208598821446267</v>
      </c>
      <c r="CC709" s="250">
        <v>2.522707904534761</v>
      </c>
      <c r="CD709" t="s" s="116">
        <v>222</v>
      </c>
      <c r="CE709" s="254">
        <v>-6.127061927571896</v>
      </c>
      <c r="CF709" s="254">
        <v>11.28797075216667</v>
      </c>
      <c r="CG709" s="250">
        <v>42.81016675991269</v>
      </c>
      <c r="CH709" s="255">
        <v>3.6966</v>
      </c>
      <c r="CI709" s="256">
        <v>3.87662442</v>
      </c>
      <c r="CJ709" s="257">
        <v>4.085962138680</v>
      </c>
      <c r="CK709" s="257">
        <v>4.30660409416872</v>
      </c>
      <c r="CL709" s="258">
        <v>4.539160715253831</v>
      </c>
      <c r="CM709" s="256">
        <v>20.50495136810255</v>
      </c>
      <c r="CN709" s="253">
        <v>38.4780472285655</v>
      </c>
      <c r="CO709" s="259">
        <v>0.99</v>
      </c>
      <c r="CP709" s="260">
        <v>13.1</v>
      </c>
      <c r="CQ709" s="261">
        <v>-18.1</v>
      </c>
      <c r="CR709" s="260">
        <v>2</v>
      </c>
      <c r="CS709" s="261">
        <v>-5.8</v>
      </c>
    </row>
    <row r="710" ht="11.25" customHeight="1">
      <c r="A710" t="s" s="116">
        <v>1998</v>
      </c>
      <c r="B710" t="s" s="116">
        <v>1999</v>
      </c>
      <c r="C710" t="s" s="227">
        <v>265</v>
      </c>
      <c r="D710" s="218">
        <v>8</v>
      </c>
      <c r="E710" s="85">
        <v>415</v>
      </c>
      <c r="F710" t="s" s="220">
        <v>129</v>
      </c>
      <c r="G710" t="s" s="221">
        <v>129</v>
      </c>
      <c r="H710" s="493">
        <v>49.99</v>
      </c>
      <c r="I710" s="223">
        <v>1.680336067213442</v>
      </c>
      <c r="J710" s="224">
        <v>0.18</v>
      </c>
      <c r="K710" s="224">
        <v>0.21</v>
      </c>
      <c r="L710" s="223">
        <v>16.66666666666667</v>
      </c>
      <c r="M710" s="226">
        <v>43045</v>
      </c>
      <c r="N710" s="226">
        <v>43046</v>
      </c>
      <c r="O710" s="226">
        <v>43060</v>
      </c>
      <c r="P710" t="s" s="227">
        <v>857</v>
      </c>
      <c r="Q710" s="316"/>
      <c r="R710" s="225">
        <v>0.84</v>
      </c>
      <c r="S710" s="228">
        <v>51.21951219512195</v>
      </c>
      <c r="T710" s="229">
        <v>155.8008308052388</v>
      </c>
      <c r="U710" s="223">
        <v>30.48170731707317</v>
      </c>
      <c r="V710" s="230">
        <v>9</v>
      </c>
      <c r="W710" s="222">
        <v>1.64</v>
      </c>
      <c r="X710" s="222">
        <v>1.68</v>
      </c>
      <c r="Y710" s="231">
        <v>7.24</v>
      </c>
      <c r="Z710" s="232">
        <v>4.83</v>
      </c>
      <c r="AA710" s="233">
        <v>16.3</v>
      </c>
      <c r="AB710" s="234">
        <v>4.1</v>
      </c>
      <c r="AC710" s="235">
        <v>29.77</v>
      </c>
      <c r="AD710" s="236">
        <v>9.199999999999999</v>
      </c>
      <c r="AE710" s="236">
        <v>18.18</v>
      </c>
      <c r="AF710" s="237">
        <v>21</v>
      </c>
      <c r="AG710" s="238">
        <v>26627</v>
      </c>
      <c r="AH710" s="239">
        <v>0.3</v>
      </c>
      <c r="AI710" s="240">
        <v>0.47</v>
      </c>
      <c r="AJ710" s="241">
        <v>2.919604973678038</v>
      </c>
      <c r="AK710" t="s" s="265">
        <v>143</v>
      </c>
      <c r="AL710" s="243">
        <v>11.29032258064515</v>
      </c>
      <c r="AM710" s="243">
        <v>20.94692408966412</v>
      </c>
      <c r="AN710" s="243">
        <v>26.86036575783795</v>
      </c>
      <c r="AO710" t="s" s="265">
        <v>143</v>
      </c>
      <c r="AP710" s="241">
        <v>0.6899999999999999</v>
      </c>
      <c r="AQ710" s="241">
        <v>0.62</v>
      </c>
      <c r="AR710" s="241">
        <v>0.51</v>
      </c>
      <c r="AS710" s="241">
        <v>0.39</v>
      </c>
      <c r="AT710" s="245"/>
      <c r="AU710" s="241">
        <v>0.27</v>
      </c>
      <c r="AV710" s="241">
        <v>0.21</v>
      </c>
      <c r="AW710" s="245"/>
      <c r="AX710" s="246">
        <v>0.05</v>
      </c>
      <c r="AY710" s="394">
        <v>0</v>
      </c>
      <c r="AZ710" s="317">
        <v>0</v>
      </c>
      <c r="BA710" s="317">
        <v>0</v>
      </c>
      <c r="BB710" s="317">
        <v>0</v>
      </c>
      <c r="BC710" s="317">
        <v>0</v>
      </c>
      <c r="BD710" s="317">
        <v>0</v>
      </c>
      <c r="BE710" s="317">
        <v>0</v>
      </c>
      <c r="BF710" s="317">
        <v>0</v>
      </c>
      <c r="BG710" s="317">
        <v>0</v>
      </c>
      <c r="BH710" s="317">
        <v>0</v>
      </c>
      <c r="BI710" s="401">
        <v>0</v>
      </c>
      <c r="BJ710" s="246">
        <v>2.74</v>
      </c>
      <c r="BK710" s="250">
        <v>11.29032258064515</v>
      </c>
      <c r="BL710" s="250">
        <v>21.56862745098038</v>
      </c>
      <c r="BM710" s="250">
        <v>30.76923076923077</v>
      </c>
      <c r="BN710" s="250">
        <v>44.44444444444444</v>
      </c>
      <c r="BO710" s="250">
        <v>28.57142857142858</v>
      </c>
      <c r="BP710" s="250">
        <v>320</v>
      </c>
      <c r="BQ710" s="251">
        <v>0</v>
      </c>
      <c r="BR710" s="252">
        <v>0</v>
      </c>
      <c r="BS710" s="252">
        <v>0</v>
      </c>
      <c r="BT710" s="252">
        <v>0</v>
      </c>
      <c r="BU710" s="252">
        <v>0</v>
      </c>
      <c r="BV710" s="252">
        <v>0</v>
      </c>
      <c r="BW710" s="252">
        <v>0</v>
      </c>
      <c r="BX710" s="252">
        <v>0</v>
      </c>
      <c r="BY710" s="252">
        <v>0</v>
      </c>
      <c r="BZ710" s="252">
        <v>0</v>
      </c>
      <c r="CA710" s="253">
        <v>0</v>
      </c>
      <c r="CB710" s="250">
        <v>26.86141493039584</v>
      </c>
      <c r="CC710" s="250">
        <v>74.54369125621906</v>
      </c>
      <c r="CD710" t="s" s="116">
        <v>132</v>
      </c>
      <c r="CE710" s="254">
        <v>-1.941005492021784</v>
      </c>
      <c r="CF710" s="254">
        <v>28.54070182505139</v>
      </c>
      <c r="CG710" s="250">
        <v>63.11987804878049</v>
      </c>
      <c r="CH710" s="255">
        <v>0.7182899999999999</v>
      </c>
      <c r="CI710" s="256">
        <v>0.7901189999999999</v>
      </c>
      <c r="CJ710" s="257">
        <v>0.8691308999999999</v>
      </c>
      <c r="CK710" s="257">
        <v>0.95604399</v>
      </c>
      <c r="CL710" s="258">
        <v>1.051648389</v>
      </c>
      <c r="CM710" s="256">
        <v>4.385232279</v>
      </c>
      <c r="CN710" s="253">
        <v>8.772219001800361</v>
      </c>
      <c r="CO710" s="259">
        <v>1.56</v>
      </c>
      <c r="CP710" s="260">
        <v>50.3</v>
      </c>
      <c r="CQ710" s="261">
        <v>-2.4</v>
      </c>
      <c r="CR710" s="260">
        <v>7.8</v>
      </c>
      <c r="CS710" s="261">
        <v>17.4</v>
      </c>
    </row>
    <row r="711" ht="11.25" customHeight="1">
      <c r="A711" t="s" s="116">
        <v>2000</v>
      </c>
      <c r="B711" t="s" s="116">
        <v>2001</v>
      </c>
      <c r="C711" t="s" s="227">
        <v>525</v>
      </c>
      <c r="D711" s="218">
        <v>6</v>
      </c>
      <c r="E711" s="85">
        <v>653</v>
      </c>
      <c r="F711" t="s" s="220">
        <v>129</v>
      </c>
      <c r="G711" t="s" s="221">
        <v>129</v>
      </c>
      <c r="H711" s="493">
        <v>90.97</v>
      </c>
      <c r="I711" s="223">
        <v>1.758821589535012</v>
      </c>
      <c r="J711" s="224">
        <v>0.37</v>
      </c>
      <c r="K711" s="224">
        <v>0.4</v>
      </c>
      <c r="L711" s="223">
        <v>8.108108108108114</v>
      </c>
      <c r="M711" s="226">
        <v>42879</v>
      </c>
      <c r="N711" s="226">
        <v>42881</v>
      </c>
      <c r="O711" s="226">
        <v>42895</v>
      </c>
      <c r="P711" t="s" s="227">
        <v>271</v>
      </c>
      <c r="Q711" t="s" s="227">
        <v>2002</v>
      </c>
      <c r="R711" s="225">
        <v>1.6</v>
      </c>
      <c r="S711" s="228">
        <v>34.11513859275053</v>
      </c>
      <c r="T711" s="229">
        <v>74.44509783383519</v>
      </c>
      <c r="U711" s="223">
        <v>19.39658848614072</v>
      </c>
      <c r="V711" s="230">
        <v>9</v>
      </c>
      <c r="W711" s="222">
        <v>4.69</v>
      </c>
      <c r="X711" s="222">
        <v>2.17</v>
      </c>
      <c r="Y711" s="231">
        <v>2.49</v>
      </c>
      <c r="Z711" s="232">
        <v>3.53</v>
      </c>
      <c r="AA711" s="233">
        <v>19.2</v>
      </c>
      <c r="AB711" s="234">
        <v>74.59999999999999</v>
      </c>
      <c r="AC711" s="235">
        <v>6.36</v>
      </c>
      <c r="AD711" s="236">
        <v>13.6</v>
      </c>
      <c r="AE711" s="236">
        <v>8.949999999999999</v>
      </c>
      <c r="AF711" s="237">
        <v>12</v>
      </c>
      <c r="AG711" s="238">
        <v>32294</v>
      </c>
      <c r="AH711" s="239">
        <v>0.1</v>
      </c>
      <c r="AI711" s="240">
        <v>0.44</v>
      </c>
      <c r="AJ711" s="241">
        <v>1.141092569072121</v>
      </c>
      <c r="AK711" t="s" s="265">
        <v>143</v>
      </c>
      <c r="AL711" s="243">
        <v>12.5</v>
      </c>
      <c r="AM711" s="243">
        <v>14.47142425533319</v>
      </c>
      <c r="AN711" s="243">
        <v>15.51885893938085</v>
      </c>
      <c r="AO711" t="s" s="265">
        <v>143</v>
      </c>
      <c r="AP711" s="241">
        <v>1.44</v>
      </c>
      <c r="AQ711" s="241">
        <v>1.28</v>
      </c>
      <c r="AR711" s="241">
        <v>1.12</v>
      </c>
      <c r="AS711" s="241">
        <v>0.96</v>
      </c>
      <c r="AT711" s="245"/>
      <c r="AU711" s="241">
        <v>0.8100000000000001</v>
      </c>
      <c r="AV711" s="241">
        <v>0.7</v>
      </c>
      <c r="AW711" s="245"/>
      <c r="AX711" s="583">
        <v>0.64</v>
      </c>
      <c r="AY711" s="394">
        <v>0.64</v>
      </c>
      <c r="AZ711" s="248">
        <v>0.58</v>
      </c>
      <c r="BA711" s="317">
        <v>0</v>
      </c>
      <c r="BB711" s="317">
        <v>0</v>
      </c>
      <c r="BC711" s="317">
        <v>0</v>
      </c>
      <c r="BD711" s="317">
        <v>0</v>
      </c>
      <c r="BE711" s="317">
        <v>0</v>
      </c>
      <c r="BF711" s="317">
        <v>0</v>
      </c>
      <c r="BG711" s="317">
        <v>0</v>
      </c>
      <c r="BH711" s="317">
        <v>0</v>
      </c>
      <c r="BI711" s="401">
        <v>0</v>
      </c>
      <c r="BJ711" s="246">
        <v>8.17</v>
      </c>
      <c r="BK711" s="250">
        <v>12.5</v>
      </c>
      <c r="BL711" s="250">
        <v>14.28571428571428</v>
      </c>
      <c r="BM711" s="250">
        <v>16.66666666666667</v>
      </c>
      <c r="BN711" s="250">
        <v>18.51851851851851</v>
      </c>
      <c r="BO711" s="250">
        <v>15.71428571428573</v>
      </c>
      <c r="BP711" s="250">
        <v>9.375</v>
      </c>
      <c r="BQ711" s="251">
        <v>0</v>
      </c>
      <c r="BR711" s="252">
        <v>10.34482758620692</v>
      </c>
      <c r="BS711" s="252">
        <v>0</v>
      </c>
      <c r="BT711" s="252">
        <v>0</v>
      </c>
      <c r="BU711" s="252">
        <v>0</v>
      </c>
      <c r="BV711" s="252">
        <v>0</v>
      </c>
      <c r="BW711" s="252">
        <v>0</v>
      </c>
      <c r="BX711" s="252">
        <v>0</v>
      </c>
      <c r="BY711" s="252">
        <v>0</v>
      </c>
      <c r="BZ711" s="252">
        <v>0</v>
      </c>
      <c r="CA711" s="253">
        <v>0</v>
      </c>
      <c r="CB711" s="250">
        <v>5.729706633611301</v>
      </c>
      <c r="CC711" s="250">
        <v>7.132311105627874</v>
      </c>
      <c r="CD711" t="s" s="116">
        <v>178</v>
      </c>
      <c r="CE711" s="254">
        <v>-2.118907957224859</v>
      </c>
      <c r="CF711" s="254">
        <v>17.27768052891586</v>
      </c>
      <c r="CG711" s="250">
        <v>63.30273466297058</v>
      </c>
      <c r="CH711" s="255">
        <v>1.584</v>
      </c>
      <c r="CI711" s="256">
        <v>1.6847424</v>
      </c>
      <c r="CJ711" s="257">
        <v>1.8355268448</v>
      </c>
      <c r="CK711" s="257">
        <v>1.9998064974096</v>
      </c>
      <c r="CL711" s="258">
        <v>2.178789178927759</v>
      </c>
      <c r="CM711" s="256">
        <v>9.28286492113736</v>
      </c>
      <c r="CN711" s="253">
        <v>10.20431452252101</v>
      </c>
      <c r="CO711" s="259">
        <v>1.05</v>
      </c>
      <c r="CP711" s="260">
        <v>46.2</v>
      </c>
      <c r="CQ711" s="261">
        <v>1.4</v>
      </c>
      <c r="CR711" s="260">
        <v>9.1</v>
      </c>
      <c r="CS711" s="261">
        <v>16.2</v>
      </c>
    </row>
    <row r="712" ht="11.25" customHeight="1">
      <c r="A712" t="s" s="146">
        <v>432</v>
      </c>
      <c r="B712" t="s" s="146">
        <v>433</v>
      </c>
      <c r="C712" t="s" s="146">
        <v>170</v>
      </c>
      <c r="D712" s="267">
        <v>43</v>
      </c>
      <c r="E712" s="219">
        <v>55</v>
      </c>
      <c r="F712" t="s" s="151">
        <v>55</v>
      </c>
      <c r="G712" t="s" s="152">
        <v>55</v>
      </c>
      <c r="H712" s="268">
        <v>29.15</v>
      </c>
      <c r="I712" s="269">
        <v>2.126929674099486</v>
      </c>
      <c r="J712" s="270">
        <v>0.148</v>
      </c>
      <c r="K712" s="270">
        <v>0.155</v>
      </c>
      <c r="L712" s="271">
        <v>4.729729729729737</v>
      </c>
      <c r="M712" s="272">
        <v>42809</v>
      </c>
      <c r="N712" s="272">
        <v>42811</v>
      </c>
      <c r="O712" s="272">
        <v>42825</v>
      </c>
      <c r="P712" t="s" s="273">
        <v>434</v>
      </c>
      <c r="Q712" s="274"/>
      <c r="R712" s="271">
        <v>0.62</v>
      </c>
      <c r="S712" s="275">
        <v>129.1666666666667</v>
      </c>
      <c r="T712" s="276">
        <v>45.09575382407915</v>
      </c>
      <c r="U712" s="269">
        <v>60.72916666666666</v>
      </c>
      <c r="V712" s="277">
        <v>12</v>
      </c>
      <c r="W712" s="268">
        <v>0.48</v>
      </c>
      <c r="X712" s="515">
        <v>4.32</v>
      </c>
      <c r="Y712" s="278">
        <v>0.63</v>
      </c>
      <c r="Z712" s="279">
        <v>0.78</v>
      </c>
      <c r="AA712" s="280">
        <v>1.3</v>
      </c>
      <c r="AB712" s="281">
        <v>-80.59999999999999</v>
      </c>
      <c r="AC712" s="282">
        <v>-54.3</v>
      </c>
      <c r="AD712" s="283">
        <v>-26.8</v>
      </c>
      <c r="AE712" s="283">
        <v>14</v>
      </c>
      <c r="AF712" s="284">
        <v>6</v>
      </c>
      <c r="AG712" s="285">
        <v>3205</v>
      </c>
      <c r="AH712" s="286">
        <v>0.2</v>
      </c>
      <c r="AI712" s="287">
        <v>0.59</v>
      </c>
      <c r="AJ712" t="s" s="368">
        <v>143</v>
      </c>
      <c r="AK712" s="289">
        <v>0.981590868908459</v>
      </c>
      <c r="AL712" s="290">
        <v>4.964539007092195</v>
      </c>
      <c r="AM712" s="290">
        <v>5.095432925524079</v>
      </c>
      <c r="AN712" s="290">
        <v>4.723649809278552</v>
      </c>
      <c r="AO712" s="291">
        <v>4.812238946895775</v>
      </c>
      <c r="AP712" s="288">
        <v>0.592</v>
      </c>
      <c r="AQ712" s="288">
        <v>0.5639999999999999</v>
      </c>
      <c r="AR712" s="288">
        <v>0.536</v>
      </c>
      <c r="AS712" s="288">
        <v>0.51</v>
      </c>
      <c r="AT712" s="292"/>
      <c r="AU712" s="288">
        <v>0.49</v>
      </c>
      <c r="AV712" s="288">
        <v>0.47</v>
      </c>
      <c r="AW712" s="292"/>
      <c r="AX712" s="293">
        <v>0.445</v>
      </c>
      <c r="AY712" s="294">
        <v>0.43</v>
      </c>
      <c r="AZ712" s="295">
        <v>0.41</v>
      </c>
      <c r="BA712" s="295">
        <v>0.39</v>
      </c>
      <c r="BB712" s="295">
        <v>0.37</v>
      </c>
      <c r="BC712" s="295">
        <v>0.35</v>
      </c>
      <c r="BD712" s="295">
        <v>0.33</v>
      </c>
      <c r="BE712" s="295">
        <v>0.31</v>
      </c>
      <c r="BF712" s="295">
        <v>0.29</v>
      </c>
      <c r="BG712" s="295">
        <v>0.27</v>
      </c>
      <c r="BH712" s="295">
        <v>0.25</v>
      </c>
      <c r="BI712" s="296">
        <v>0.23</v>
      </c>
      <c r="BJ712" s="293">
        <v>7.237</v>
      </c>
      <c r="BK712" s="297">
        <v>4.964539007092195</v>
      </c>
      <c r="BL712" s="297">
        <v>5.223880597014907</v>
      </c>
      <c r="BM712" s="297">
        <v>5.098039215686279</v>
      </c>
      <c r="BN712" s="297">
        <v>4.081632653061229</v>
      </c>
      <c r="BO712" s="297">
        <v>4.255319148936176</v>
      </c>
      <c r="BP712" s="297">
        <v>5.617977528089879</v>
      </c>
      <c r="BQ712" s="298">
        <v>3.488372093023262</v>
      </c>
      <c r="BR712" s="299">
        <v>4.878048780487809</v>
      </c>
      <c r="BS712" s="299">
        <v>5.12820512820511</v>
      </c>
      <c r="BT712" s="299">
        <v>5.405405405405417</v>
      </c>
      <c r="BU712" s="299">
        <v>5.714285714285716</v>
      </c>
      <c r="BV712" s="299">
        <v>6.060606060606055</v>
      </c>
      <c r="BW712" s="299">
        <v>6.451612903225823</v>
      </c>
      <c r="BX712" s="299">
        <v>6.896551724137945</v>
      </c>
      <c r="BY712" s="299">
        <v>7.407407407407396</v>
      </c>
      <c r="BZ712" s="299">
        <v>8.000000000000007</v>
      </c>
      <c r="CA712" s="300">
        <v>8.695652173913038</v>
      </c>
      <c r="CB712" s="297">
        <v>5.72750209062225</v>
      </c>
      <c r="CC712" s="297">
        <v>1.352921510094575</v>
      </c>
      <c r="CD712" t="s" s="146">
        <v>170</v>
      </c>
      <c r="CE712" s="301">
        <v>-53.87858718328863</v>
      </c>
      <c r="CF712" s="301">
        <v>6.850579483378038</v>
      </c>
      <c r="CG712" s="297">
        <v>52.57362958790463</v>
      </c>
      <c r="CH712" s="302">
        <v>0.59792</v>
      </c>
      <c r="CI712" s="303">
        <v>0.6038992</v>
      </c>
      <c r="CJ712" s="304">
        <v>0.6642891200000001</v>
      </c>
      <c r="CK712" s="304">
        <v>0.7307180320000002</v>
      </c>
      <c r="CL712" s="305">
        <v>0.8037898352000002</v>
      </c>
      <c r="CM712" s="303">
        <v>3.400616187200001</v>
      </c>
      <c r="CN712" s="300">
        <v>11.6659217399657</v>
      </c>
      <c r="CO712" s="306">
        <v>1.04</v>
      </c>
      <c r="CP712" s="307">
        <v>20.9</v>
      </c>
      <c r="CQ712" s="308">
        <v>-11.6</v>
      </c>
      <c r="CR712" s="309">
        <v>3</v>
      </c>
      <c r="CS712" s="310">
        <v>3.9</v>
      </c>
    </row>
    <row r="713" ht="11.25" customHeight="1">
      <c r="A713" t="s" s="110">
        <v>435</v>
      </c>
      <c r="B713" t="s" s="110">
        <v>436</v>
      </c>
      <c r="C713" t="s" s="110">
        <v>259</v>
      </c>
      <c r="D713" s="174">
        <v>45</v>
      </c>
      <c r="E713" s="219">
        <v>42</v>
      </c>
      <c r="F713" t="s" s="118">
        <v>55</v>
      </c>
      <c r="G713" t="s" s="113">
        <v>55</v>
      </c>
      <c r="H713" s="176">
        <v>69.34999999999999</v>
      </c>
      <c r="I713" s="177">
        <v>1.211247296322999</v>
      </c>
      <c r="J713" s="311">
        <v>0.2</v>
      </c>
      <c r="K713" s="311">
        <v>0.21</v>
      </c>
      <c r="L713" s="180">
        <v>4.999999999999982</v>
      </c>
      <c r="M713" s="322">
        <v>42702</v>
      </c>
      <c r="N713" s="322">
        <v>42704</v>
      </c>
      <c r="O713" s="322">
        <v>42719</v>
      </c>
      <c r="P713" t="s" s="173">
        <v>182</v>
      </c>
      <c r="Q713" s="397"/>
      <c r="R713" s="180">
        <v>0.84</v>
      </c>
      <c r="S713" s="181">
        <v>75</v>
      </c>
      <c r="T713" s="182">
        <v>244.7980775551312</v>
      </c>
      <c r="U713" s="177">
        <v>61.91964285714285</v>
      </c>
      <c r="V713" s="183">
        <v>12</v>
      </c>
      <c r="W713" s="176">
        <v>1.12</v>
      </c>
      <c r="X713" s="176">
        <v>4.13</v>
      </c>
      <c r="Y713" s="184">
        <v>1.42</v>
      </c>
      <c r="Z713" s="185">
        <v>4.32</v>
      </c>
      <c r="AA713" s="186">
        <v>7.3</v>
      </c>
      <c r="AB713" s="187">
        <v>49.4</v>
      </c>
      <c r="AC713" s="188">
        <v>26.37</v>
      </c>
      <c r="AD713" s="189">
        <v>8.9</v>
      </c>
      <c r="AE713" s="189">
        <v>15</v>
      </c>
      <c r="AF713" s="190">
        <v>5</v>
      </c>
      <c r="AG713" s="191">
        <v>1243</v>
      </c>
      <c r="AH713" s="192">
        <v>0.6</v>
      </c>
      <c r="AI713" s="193">
        <v>1.45</v>
      </c>
      <c r="AJ713" s="194">
        <v>0.4000851871855811</v>
      </c>
      <c r="AK713" s="195">
        <v>0.611687058314405</v>
      </c>
      <c r="AL713" s="196">
        <v>1.25</v>
      </c>
      <c r="AM713" s="196">
        <v>4.004191152595205</v>
      </c>
      <c r="AN713" s="196">
        <v>3.560758165951672</v>
      </c>
      <c r="AO713" s="197">
        <v>5.821208929552757</v>
      </c>
      <c r="AP713" s="194">
        <v>0.8100000000000001</v>
      </c>
      <c r="AQ713" s="198">
        <v>0.8</v>
      </c>
      <c r="AR713" s="194">
        <v>0.78</v>
      </c>
      <c r="AS713" s="198">
        <v>0.72</v>
      </c>
      <c r="AT713" s="199"/>
      <c r="AU713" s="194">
        <v>0.6899999999999999</v>
      </c>
      <c r="AV713" s="198">
        <v>0.68</v>
      </c>
      <c r="AW713" s="199"/>
      <c r="AX713" s="200">
        <v>0.59</v>
      </c>
      <c r="AY713" s="201">
        <v>0.53</v>
      </c>
      <c r="AZ713" s="202">
        <v>0.52</v>
      </c>
      <c r="BA713" s="202">
        <v>0.48</v>
      </c>
      <c r="BB713" s="202">
        <v>0.46</v>
      </c>
      <c r="BC713" s="202">
        <v>0.44</v>
      </c>
      <c r="BD713" s="202">
        <v>0.43</v>
      </c>
      <c r="BE713" s="202">
        <v>0.42</v>
      </c>
      <c r="BF713" s="202">
        <v>0.41</v>
      </c>
      <c r="BG713" s="202">
        <v>0.4</v>
      </c>
      <c r="BH713" s="202">
        <v>0.39</v>
      </c>
      <c r="BI713" s="314">
        <v>0.38</v>
      </c>
      <c r="BJ713" s="200">
        <v>9.93</v>
      </c>
      <c r="BK713" s="205">
        <v>1.25</v>
      </c>
      <c r="BL713" s="205">
        <v>2.564102564102577</v>
      </c>
      <c r="BM713" s="205">
        <v>8.333333333333348</v>
      </c>
      <c r="BN713" s="205">
        <v>4.347826086956519</v>
      </c>
      <c r="BO713" s="205">
        <v>1.470588235294112</v>
      </c>
      <c r="BP713" s="205">
        <v>15.2542372881356</v>
      </c>
      <c r="BQ713" s="206">
        <v>11.32075471698113</v>
      </c>
      <c r="BR713" s="207">
        <v>1.923076923076916</v>
      </c>
      <c r="BS713" s="207">
        <v>8.333333333333348</v>
      </c>
      <c r="BT713" s="207">
        <v>4.347826086956519</v>
      </c>
      <c r="BU713" s="207">
        <v>4.545454545454541</v>
      </c>
      <c r="BV713" s="207">
        <v>2.325581395348841</v>
      </c>
      <c r="BW713" s="207">
        <v>2.380952380952372</v>
      </c>
      <c r="BX713" s="207">
        <v>2.439024390243905</v>
      </c>
      <c r="BY713" s="207">
        <v>2.499999999999991</v>
      </c>
      <c r="BZ713" s="207">
        <v>2.564102564102577</v>
      </c>
      <c r="CA713" s="208">
        <v>2.631578947368429</v>
      </c>
      <c r="CB713" s="205">
        <v>4.6195160465671</v>
      </c>
      <c r="CC713" s="205">
        <v>3.805596472027951</v>
      </c>
      <c r="CD713" t="s" s="110">
        <v>137</v>
      </c>
      <c r="CE713" s="209">
        <v>-57.14763739486818</v>
      </c>
      <c r="CF713" s="209">
        <v>4.772005462274671</v>
      </c>
      <c r="CG713" s="205">
        <v>58.14587286161907</v>
      </c>
      <c r="CH713" s="315">
        <v>0.8910000000000001</v>
      </c>
      <c r="CI713" s="211">
        <v>0.9801000000000002</v>
      </c>
      <c r="CJ713" s="212">
        <v>1.07811</v>
      </c>
      <c r="CK713" s="212">
        <v>1.185921</v>
      </c>
      <c r="CL713" s="210">
        <v>1.304513100000001</v>
      </c>
      <c r="CM713" s="211">
        <v>5.439644100000002</v>
      </c>
      <c r="CN713" s="208">
        <v>7.843755010814711</v>
      </c>
      <c r="CO713" s="213">
        <v>1.07</v>
      </c>
      <c r="CP713" s="214">
        <v>15.5</v>
      </c>
      <c r="CQ713" s="215">
        <v>-9.699999999999999</v>
      </c>
      <c r="CR713" s="216">
        <v>6.5</v>
      </c>
      <c r="CS713" s="217">
        <v>-0.7</v>
      </c>
    </row>
    <row r="714" ht="11.25" customHeight="1">
      <c r="A714" t="s" s="116">
        <v>2003</v>
      </c>
      <c r="B714" t="s" s="116">
        <v>2004</v>
      </c>
      <c r="C714" t="s" s="227">
        <v>259</v>
      </c>
      <c r="D714" s="218">
        <v>5</v>
      </c>
      <c r="E714" s="85">
        <v>740</v>
      </c>
      <c r="F714" t="s" s="220">
        <v>129</v>
      </c>
      <c r="G714" t="s" s="221">
        <v>129</v>
      </c>
      <c r="H714" s="493">
        <v>47.11</v>
      </c>
      <c r="I714" s="223">
        <v>0.6792613033326258</v>
      </c>
      <c r="J714" s="224">
        <v>0.07000000000000001</v>
      </c>
      <c r="K714" s="224">
        <v>0.08</v>
      </c>
      <c r="L714" s="223">
        <v>14.28571428571428</v>
      </c>
      <c r="M714" s="226">
        <v>42802</v>
      </c>
      <c r="N714" s="226">
        <v>42804</v>
      </c>
      <c r="O714" s="226">
        <v>42814</v>
      </c>
      <c r="P714" t="s" s="227">
        <v>401</v>
      </c>
      <c r="Q714" s="664"/>
      <c r="R714" s="225">
        <v>0.32</v>
      </c>
      <c r="S714" t="s" s="400">
        <v>143</v>
      </c>
      <c r="T714" t="s" s="361">
        <v>143</v>
      </c>
      <c r="U714" t="s" s="265">
        <v>143</v>
      </c>
      <c r="V714" s="230">
        <v>12</v>
      </c>
      <c r="W714" s="222">
        <v>-2.24</v>
      </c>
      <c r="X714" t="s" s="399">
        <v>143</v>
      </c>
      <c r="Y714" s="231">
        <v>0.99</v>
      </c>
      <c r="Z714" s="232">
        <v>2.93</v>
      </c>
      <c r="AA714" s="233">
        <v>-4.5</v>
      </c>
      <c r="AB714" s="396">
        <v>-237.6</v>
      </c>
      <c r="AC714" s="235">
        <v>81.63</v>
      </c>
      <c r="AD714" s="236">
        <v>-58.5</v>
      </c>
      <c r="AE714" s="236">
        <v>45.71</v>
      </c>
      <c r="AF714" s="237">
        <v>22</v>
      </c>
      <c r="AG714" s="238">
        <v>4188</v>
      </c>
      <c r="AH714" s="239">
        <v>2.5</v>
      </c>
      <c r="AI714" s="240">
        <v>0.64</v>
      </c>
      <c r="AJ714" t="s" s="265">
        <v>143</v>
      </c>
      <c r="AK714" t="s" s="265">
        <v>143</v>
      </c>
      <c r="AL714" s="243">
        <v>16.66666666666667</v>
      </c>
      <c r="AM714" s="243">
        <v>77.58080034852016</v>
      </c>
      <c r="AN714" t="s" s="265">
        <v>143</v>
      </c>
      <c r="AO714" t="s" s="265">
        <v>143</v>
      </c>
      <c r="AP714" s="241">
        <v>0.28</v>
      </c>
      <c r="AQ714" s="241">
        <v>0.24</v>
      </c>
      <c r="AR714" s="241">
        <v>0.2</v>
      </c>
      <c r="AS714" s="241">
        <v>0.05</v>
      </c>
      <c r="AT714" s="245"/>
      <c r="AU714" s="321">
        <v>0</v>
      </c>
      <c r="AV714" s="321">
        <v>0</v>
      </c>
      <c r="AW714" s="245"/>
      <c r="AX714" s="583">
        <v>0</v>
      </c>
      <c r="AY714" s="394">
        <v>0</v>
      </c>
      <c r="AZ714" s="317">
        <v>0</v>
      </c>
      <c r="BA714" s="317">
        <v>0</v>
      </c>
      <c r="BB714" s="317">
        <v>0</v>
      </c>
      <c r="BC714" s="317">
        <v>0</v>
      </c>
      <c r="BD714" s="317">
        <v>0</v>
      </c>
      <c r="BE714" s="317">
        <v>0</v>
      </c>
      <c r="BF714" s="317">
        <v>0</v>
      </c>
      <c r="BG714" s="317">
        <v>0</v>
      </c>
      <c r="BH714" s="317">
        <v>0</v>
      </c>
      <c r="BI714" s="401">
        <v>0</v>
      </c>
      <c r="BJ714" s="246">
        <v>0.77</v>
      </c>
      <c r="BK714" s="250">
        <v>16.66666666666667</v>
      </c>
      <c r="BL714" s="250">
        <v>20</v>
      </c>
      <c r="BM714" s="250">
        <v>300</v>
      </c>
      <c r="BN714" s="250">
        <v>0</v>
      </c>
      <c r="BO714" s="250">
        <v>0</v>
      </c>
      <c r="BP714" s="250">
        <v>0</v>
      </c>
      <c r="BQ714" s="251">
        <v>0</v>
      </c>
      <c r="BR714" s="252">
        <v>0</v>
      </c>
      <c r="BS714" s="252">
        <v>0</v>
      </c>
      <c r="BT714" s="252">
        <v>0</v>
      </c>
      <c r="BU714" s="252">
        <v>0</v>
      </c>
      <c r="BV714" s="252">
        <v>0</v>
      </c>
      <c r="BW714" s="252">
        <v>0</v>
      </c>
      <c r="BX714" s="252">
        <v>0</v>
      </c>
      <c r="BY714" s="252">
        <v>0</v>
      </c>
      <c r="BZ714" s="252">
        <v>0</v>
      </c>
      <c r="CA714" s="253">
        <v>0</v>
      </c>
      <c r="CB714" s="250">
        <v>19.80392156862745</v>
      </c>
      <c r="CC714" s="250">
        <v>70.29787776745634</v>
      </c>
      <c r="CD714" t="s" s="116">
        <v>137</v>
      </c>
      <c r="CE714" t="s" s="402">
        <v>143</v>
      </c>
      <c r="CF714" t="s" s="402">
        <v>143</v>
      </c>
      <c r="CG714" s="250">
        <v>42.38</v>
      </c>
      <c r="CH714" s="255">
        <v>0.2828000000000001</v>
      </c>
      <c r="CI714" s="256">
        <v>0.3110800000000001</v>
      </c>
      <c r="CJ714" s="257">
        <v>0.3421880000000001</v>
      </c>
      <c r="CK714" s="257">
        <v>0.3764068000000002</v>
      </c>
      <c r="CL714" s="258">
        <v>0.4140474800000002</v>
      </c>
      <c r="CM714" s="256">
        <v>1.726522280000001</v>
      </c>
      <c r="CN714" s="253">
        <v>3.664874294205053</v>
      </c>
      <c r="CO714" s="259">
        <v>1.89</v>
      </c>
      <c r="CP714" s="260">
        <v>115.3</v>
      </c>
      <c r="CQ714" s="261">
        <v>-0.4</v>
      </c>
      <c r="CR714" s="260">
        <v>9.5</v>
      </c>
      <c r="CS714" s="261">
        <v>30</v>
      </c>
    </row>
    <row r="715" ht="11.25" customHeight="1">
      <c r="A715" t="s" s="227">
        <v>2005</v>
      </c>
      <c r="B715" t="s" s="116">
        <v>2006</v>
      </c>
      <c r="C715" t="s" s="227">
        <v>655</v>
      </c>
      <c r="D715" s="218">
        <v>7</v>
      </c>
      <c r="E715" s="85">
        <v>570</v>
      </c>
      <c r="F715" t="s" s="220">
        <v>129</v>
      </c>
      <c r="G715" t="s" s="221">
        <v>129</v>
      </c>
      <c r="H715" s="493">
        <v>36.72</v>
      </c>
      <c r="I715" s="223">
        <v>2.396514161220043</v>
      </c>
      <c r="J715" s="224">
        <v>0.2</v>
      </c>
      <c r="K715" s="224">
        <v>0.22</v>
      </c>
      <c r="L715" s="223">
        <v>9.999999999999986</v>
      </c>
      <c r="M715" s="226">
        <v>43013</v>
      </c>
      <c r="N715" s="226">
        <v>43014</v>
      </c>
      <c r="O715" s="226">
        <v>43028</v>
      </c>
      <c r="P715" t="s" s="227">
        <v>274</v>
      </c>
      <c r="Q715" s="319"/>
      <c r="R715" s="225">
        <v>0.88</v>
      </c>
      <c r="S715" s="228">
        <v>191.3043478260869</v>
      </c>
      <c r="T715" s="229">
        <v>168.3670426211411</v>
      </c>
      <c r="U715" s="223">
        <v>79.82608695652173</v>
      </c>
      <c r="V715" s="230">
        <v>12</v>
      </c>
      <c r="W715" s="222">
        <v>0.46</v>
      </c>
      <c r="X715" s="222">
        <v>8.02</v>
      </c>
      <c r="Y715" s="231">
        <v>15.57</v>
      </c>
      <c r="Z715" s="232">
        <v>2.03</v>
      </c>
      <c r="AA715" s="233">
        <v>2.8</v>
      </c>
      <c r="AB715" s="234">
        <v>0.2</v>
      </c>
      <c r="AC715" s="235">
        <v>-17.57</v>
      </c>
      <c r="AD715" s="236">
        <v>19.2</v>
      </c>
      <c r="AE715" s="236">
        <v>10</v>
      </c>
      <c r="AF715" s="237">
        <v>7</v>
      </c>
      <c r="AG715" s="238">
        <v>1887</v>
      </c>
      <c r="AH715" s="239">
        <v>2.3</v>
      </c>
      <c r="AI715" s="240">
        <v>0.42</v>
      </c>
      <c r="AJ715" s="241">
        <v>1.064117110479085</v>
      </c>
      <c r="AK715" t="s" s="265">
        <v>143</v>
      </c>
      <c r="AL715" s="243">
        <v>18.75</v>
      </c>
      <c r="AM715" s="243">
        <v>14.97794157889663</v>
      </c>
      <c r="AN715" s="243">
        <v>20.43104852119843</v>
      </c>
      <c r="AO715" t="s" s="265">
        <v>143</v>
      </c>
      <c r="AP715" s="241">
        <v>0.76</v>
      </c>
      <c r="AQ715" s="241">
        <v>0.64</v>
      </c>
      <c r="AR715" s="241">
        <v>0.54</v>
      </c>
      <c r="AS715" s="241">
        <v>0.5</v>
      </c>
      <c r="AT715" s="245"/>
      <c r="AU715" s="241">
        <v>0.44</v>
      </c>
      <c r="AV715" s="241">
        <v>0.3</v>
      </c>
      <c r="AW715" s="245"/>
      <c r="AX715" s="583">
        <v>0</v>
      </c>
      <c r="AY715" s="394">
        <v>0</v>
      </c>
      <c r="AZ715" s="317">
        <v>0</v>
      </c>
      <c r="BA715" s="317">
        <v>0</v>
      </c>
      <c r="BB715" s="317">
        <v>0</v>
      </c>
      <c r="BC715" s="317">
        <v>0</v>
      </c>
      <c r="BD715" s="317">
        <v>0</v>
      </c>
      <c r="BE715" s="317">
        <v>0</v>
      </c>
      <c r="BF715" s="317">
        <v>0</v>
      </c>
      <c r="BG715" s="317">
        <v>0</v>
      </c>
      <c r="BH715" s="317">
        <v>0</v>
      </c>
      <c r="BI715" s="401">
        <v>0</v>
      </c>
      <c r="BJ715" s="246">
        <v>3.18</v>
      </c>
      <c r="BK715" s="250">
        <v>18.75</v>
      </c>
      <c r="BL715" s="250">
        <v>18.51851851851851</v>
      </c>
      <c r="BM715" s="250">
        <v>8.000000000000007</v>
      </c>
      <c r="BN715" s="250">
        <v>13.63636363636365</v>
      </c>
      <c r="BO715" s="250">
        <v>46.66666666666668</v>
      </c>
      <c r="BP715" s="250">
        <v>0</v>
      </c>
      <c r="BQ715" s="251">
        <v>0</v>
      </c>
      <c r="BR715" s="252">
        <v>0</v>
      </c>
      <c r="BS715" s="252">
        <v>0</v>
      </c>
      <c r="BT715" s="252">
        <v>0</v>
      </c>
      <c r="BU715" s="252">
        <v>0</v>
      </c>
      <c r="BV715" s="252">
        <v>0</v>
      </c>
      <c r="BW715" s="252">
        <v>0</v>
      </c>
      <c r="BX715" s="252">
        <v>0</v>
      </c>
      <c r="BY715" s="252">
        <v>0</v>
      </c>
      <c r="BZ715" s="252">
        <v>0</v>
      </c>
      <c r="CA715" s="253">
        <v>0</v>
      </c>
      <c r="CB715" s="250">
        <v>6.210091107149932</v>
      </c>
      <c r="CC715" s="250">
        <v>12.04554416668594</v>
      </c>
      <c r="CD715" t="s" s="116">
        <v>285</v>
      </c>
      <c r="CE715" s="254">
        <v>-56.99852427410326</v>
      </c>
      <c r="CF715" s="254">
        <v>22.82756268241848</v>
      </c>
      <c r="CG715" s="250">
        <v>39.89243685792279</v>
      </c>
      <c r="CH715" s="255">
        <v>0.76152</v>
      </c>
      <c r="CI715" s="256">
        <v>0.7691352</v>
      </c>
      <c r="CJ715" s="257">
        <v>0.8460487200000001</v>
      </c>
      <c r="CK715" s="257">
        <v>0.9306535920000002</v>
      </c>
      <c r="CL715" s="258">
        <v>1.0237189512</v>
      </c>
      <c r="CM715" s="256">
        <v>4.331076463200001</v>
      </c>
      <c r="CN715" s="253">
        <v>11.79487054248366</v>
      </c>
      <c r="CO715" s="259">
        <v>0.77</v>
      </c>
      <c r="CP715" s="260">
        <v>48</v>
      </c>
      <c r="CQ715" s="261">
        <v>-1.8</v>
      </c>
      <c r="CR715" s="260">
        <v>0.9</v>
      </c>
      <c r="CS715" s="261">
        <v>14.2</v>
      </c>
    </row>
    <row r="716" ht="11.25" customHeight="1">
      <c r="A716" t="s" s="227">
        <v>2007</v>
      </c>
      <c r="B716" t="s" s="116">
        <v>2008</v>
      </c>
      <c r="C716" t="s" s="116">
        <v>128</v>
      </c>
      <c r="D716" s="218">
        <v>8</v>
      </c>
      <c r="E716" s="85">
        <v>362</v>
      </c>
      <c r="F716" t="s" s="220">
        <v>129</v>
      </c>
      <c r="G716" t="s" s="221">
        <v>129</v>
      </c>
      <c r="H716" s="493">
        <v>31.59</v>
      </c>
      <c r="I716" s="223">
        <v>2.532446976891422</v>
      </c>
      <c r="J716" s="224">
        <v>0.18</v>
      </c>
      <c r="K716" s="224">
        <v>0.2</v>
      </c>
      <c r="L716" s="223">
        <v>11.11111111111112</v>
      </c>
      <c r="M716" s="226">
        <v>42773</v>
      </c>
      <c r="N716" s="226">
        <v>42775</v>
      </c>
      <c r="O716" s="226">
        <v>42789</v>
      </c>
      <c r="P716" t="s" s="227">
        <v>532</v>
      </c>
      <c r="Q716" s="395"/>
      <c r="R716" s="225">
        <v>0.8</v>
      </c>
      <c r="S716" s="228">
        <v>44.19889502762431</v>
      </c>
      <c r="T716" s="229">
        <v>-1.925724392623729</v>
      </c>
      <c r="U716" s="223">
        <v>17.45303867403315</v>
      </c>
      <c r="V716" s="230">
        <v>12</v>
      </c>
      <c r="W716" s="222">
        <v>1.81</v>
      </c>
      <c r="X716" s="222">
        <v>4.36</v>
      </c>
      <c r="Y716" s="231">
        <v>4.6</v>
      </c>
      <c r="Z716" s="232">
        <v>1.24</v>
      </c>
      <c r="AA716" s="233">
        <v>7.3</v>
      </c>
      <c r="AB716" s="234">
        <v>10.3</v>
      </c>
      <c r="AC716" s="235">
        <v>10.03</v>
      </c>
      <c r="AD716" s="236">
        <v>8.5</v>
      </c>
      <c r="AE716" s="236">
        <v>4</v>
      </c>
      <c r="AF716" s="237">
        <v>3</v>
      </c>
      <c r="AG716" s="238">
        <v>309</v>
      </c>
      <c r="AH716" s="239">
        <v>4.7</v>
      </c>
      <c r="AI716" s="240">
        <v>0</v>
      </c>
      <c r="AJ716" s="241">
        <v>1.904767704776351</v>
      </c>
      <c r="AK716" t="s" s="265">
        <v>143</v>
      </c>
      <c r="AL716" s="243">
        <v>9.090909090909083</v>
      </c>
      <c r="AM716" s="243">
        <v>11.45760779590614</v>
      </c>
      <c r="AN716" s="243">
        <v>16.19052549059898</v>
      </c>
      <c r="AO716" t="s" s="265">
        <v>143</v>
      </c>
      <c r="AP716" s="241">
        <v>0.72</v>
      </c>
      <c r="AQ716" s="241">
        <v>0.66</v>
      </c>
      <c r="AR716" s="241">
        <v>0.6</v>
      </c>
      <c r="AS716" s="241">
        <v>0.52</v>
      </c>
      <c r="AT716" s="245"/>
      <c r="AU716" s="241">
        <v>0.44</v>
      </c>
      <c r="AV716" s="241">
        <v>0.34</v>
      </c>
      <c r="AW716" s="245"/>
      <c r="AX716" s="246">
        <v>0.24</v>
      </c>
      <c r="AY716" s="394">
        <v>0</v>
      </c>
      <c r="AZ716" s="317">
        <v>0</v>
      </c>
      <c r="BA716" s="317">
        <v>0</v>
      </c>
      <c r="BB716" s="317">
        <v>0</v>
      </c>
      <c r="BC716" s="317">
        <v>0</v>
      </c>
      <c r="BD716" s="317">
        <v>0</v>
      </c>
      <c r="BE716" s="317">
        <v>0</v>
      </c>
      <c r="BF716" s="317">
        <v>0</v>
      </c>
      <c r="BG716" s="317">
        <v>0</v>
      </c>
      <c r="BH716" s="317">
        <v>0</v>
      </c>
      <c r="BI716" s="401">
        <v>0</v>
      </c>
      <c r="BJ716" s="246">
        <v>3.52</v>
      </c>
      <c r="BK716" s="250">
        <v>9.090909090909083</v>
      </c>
      <c r="BL716" s="250">
        <v>10</v>
      </c>
      <c r="BM716" s="250">
        <v>15.38461538461537</v>
      </c>
      <c r="BN716" s="250">
        <v>18.18181818181819</v>
      </c>
      <c r="BO716" s="250">
        <v>29.41176470588234</v>
      </c>
      <c r="BP716" s="250">
        <v>41.66666666666667</v>
      </c>
      <c r="BQ716" s="251">
        <v>0</v>
      </c>
      <c r="BR716" s="252">
        <v>0</v>
      </c>
      <c r="BS716" s="252">
        <v>0</v>
      </c>
      <c r="BT716" s="252">
        <v>0</v>
      </c>
      <c r="BU716" s="252">
        <v>0</v>
      </c>
      <c r="BV716" s="252">
        <v>0</v>
      </c>
      <c r="BW716" s="252">
        <v>0</v>
      </c>
      <c r="BX716" s="252">
        <v>0</v>
      </c>
      <c r="BY716" s="252">
        <v>0</v>
      </c>
      <c r="BZ716" s="252">
        <v>0</v>
      </c>
      <c r="CA716" s="253">
        <v>0</v>
      </c>
      <c r="CB716" s="250">
        <v>7.278574942934803</v>
      </c>
      <c r="CC716" s="250">
        <v>12.00600937975522</v>
      </c>
      <c r="CD716" t="s" s="116">
        <v>132</v>
      </c>
      <c r="CE716" s="254">
        <v>1.269933793457255</v>
      </c>
      <c r="CF716" s="254">
        <v>18.7229724674904</v>
      </c>
      <c r="CG716" s="250">
        <v>61.29954864675619</v>
      </c>
      <c r="CH716" s="255">
        <v>0.792</v>
      </c>
      <c r="CI716" s="256">
        <v>0.8712000000000001</v>
      </c>
      <c r="CJ716" s="257">
        <v>0.9060480000000001</v>
      </c>
      <c r="CK716" s="257">
        <v>0.9422899200000001</v>
      </c>
      <c r="CL716" s="258">
        <v>0.9799815168000001</v>
      </c>
      <c r="CM716" s="256">
        <v>4.491519436800001</v>
      </c>
      <c r="CN716" s="253">
        <v>14.21816852421653</v>
      </c>
      <c r="CO716" s="259">
        <v>0.28</v>
      </c>
      <c r="CP716" s="260">
        <v>15</v>
      </c>
      <c r="CQ716" s="261">
        <v>-6.8</v>
      </c>
      <c r="CR716" s="260">
        <v>1.7</v>
      </c>
      <c r="CS716" s="261">
        <v>1.5</v>
      </c>
    </row>
    <row r="717" ht="11.25" customHeight="1">
      <c r="A717" t="s" s="273">
        <v>980</v>
      </c>
      <c r="B717" t="s" s="146">
        <v>981</v>
      </c>
      <c r="C717" t="s" s="273">
        <v>525</v>
      </c>
      <c r="D717" s="267">
        <v>14</v>
      </c>
      <c r="E717" s="219">
        <v>259</v>
      </c>
      <c r="F717" t="s" s="151">
        <v>55</v>
      </c>
      <c r="G717" t="s" s="152">
        <v>141</v>
      </c>
      <c r="H717" s="496">
        <v>96.69</v>
      </c>
      <c r="I717" s="269">
        <v>2.56489812803806</v>
      </c>
      <c r="J717" s="270">
        <v>0.5</v>
      </c>
      <c r="K717" s="270">
        <v>0.62</v>
      </c>
      <c r="L717" s="269">
        <v>24</v>
      </c>
      <c r="M717" s="272">
        <v>43038</v>
      </c>
      <c r="N717" s="272">
        <v>43039</v>
      </c>
      <c r="O717" s="272">
        <v>43052</v>
      </c>
      <c r="P717" t="s" s="273">
        <v>982</v>
      </c>
      <c r="Q717" s="441"/>
      <c r="R717" s="271">
        <v>2.48</v>
      </c>
      <c r="S717" s="275">
        <v>56.49202733485193</v>
      </c>
      <c r="T717" s="276">
        <v>196.4868454189057</v>
      </c>
      <c r="U717" s="269">
        <v>22.0250569476082</v>
      </c>
      <c r="V717" s="277">
        <v>12</v>
      </c>
      <c r="W717" s="268">
        <v>4.39</v>
      </c>
      <c r="X717" s="268">
        <v>2.04</v>
      </c>
      <c r="Y717" s="278">
        <v>6.57</v>
      </c>
      <c r="Z717" s="279">
        <v>8.98</v>
      </c>
      <c r="AA717" s="280">
        <v>37.9</v>
      </c>
      <c r="AB717" s="281">
        <v>23.3</v>
      </c>
      <c r="AC717" s="282">
        <v>4.39</v>
      </c>
      <c r="AD717" s="283">
        <v>13.1</v>
      </c>
      <c r="AE717" s="283">
        <v>10.82</v>
      </c>
      <c r="AF717" s="284">
        <v>35</v>
      </c>
      <c r="AG717" s="285">
        <v>96110</v>
      </c>
      <c r="AH717" s="286">
        <v>0.1</v>
      </c>
      <c r="AI717" s="287">
        <v>0.33</v>
      </c>
      <c r="AJ717" s="288">
        <v>1.830088328293656</v>
      </c>
      <c r="AK717" s="289">
        <v>0.8309452317412874</v>
      </c>
      <c r="AL717" s="290">
        <v>17.14285714285715</v>
      </c>
      <c r="AM717" s="290">
        <v>15.2975352775194</v>
      </c>
      <c r="AN717" s="290">
        <v>23.9741571006469</v>
      </c>
      <c r="AO717" s="291">
        <v>28.85166938187713</v>
      </c>
      <c r="AP717" s="288">
        <v>1.64</v>
      </c>
      <c r="AQ717" s="288">
        <v>1.4</v>
      </c>
      <c r="AR717" s="288">
        <v>1.24</v>
      </c>
      <c r="AS717" s="288">
        <v>1.07</v>
      </c>
      <c r="AT717" s="292"/>
      <c r="AU717" s="288">
        <v>0.71</v>
      </c>
      <c r="AV717" s="288">
        <v>0.5600000000000001</v>
      </c>
      <c r="AW717" s="292"/>
      <c r="AX717" s="293">
        <v>0.49</v>
      </c>
      <c r="AY717" s="294">
        <v>0.45</v>
      </c>
      <c r="AZ717" s="295">
        <v>0.41</v>
      </c>
      <c r="BA717" s="295">
        <v>0.3</v>
      </c>
      <c r="BB717" s="295">
        <v>0.13</v>
      </c>
      <c r="BC717" s="295">
        <v>0.105</v>
      </c>
      <c r="BD717" s="295">
        <v>0.089</v>
      </c>
      <c r="BE717" s="426">
        <v>0.08500000000000001</v>
      </c>
      <c r="BF717" s="426">
        <v>0.08500000000000001</v>
      </c>
      <c r="BG717" s="426">
        <v>0.08500000000000001</v>
      </c>
      <c r="BH717" s="426">
        <v>0.08500000000000001</v>
      </c>
      <c r="BI717" s="494">
        <v>0.08500000000000001</v>
      </c>
      <c r="BJ717" s="293">
        <v>9.019000000000007</v>
      </c>
      <c r="BK717" s="297">
        <v>17.14285714285715</v>
      </c>
      <c r="BL717" s="297">
        <v>12.9032258064516</v>
      </c>
      <c r="BM717" s="297">
        <v>15.88785046728971</v>
      </c>
      <c r="BN717" s="297">
        <v>50.7042253521127</v>
      </c>
      <c r="BO717" s="297">
        <v>26.78571428571426</v>
      </c>
      <c r="BP717" s="297">
        <v>14.2857142857143</v>
      </c>
      <c r="BQ717" s="298">
        <v>8.888888888888879</v>
      </c>
      <c r="BR717" s="299">
        <v>9.756097560975618</v>
      </c>
      <c r="BS717" s="299">
        <v>36.66666666666667</v>
      </c>
      <c r="BT717" s="299">
        <v>130.7692307692307</v>
      </c>
      <c r="BU717" s="299">
        <v>23.80952380952381</v>
      </c>
      <c r="BV717" s="299">
        <v>17.97752808988764</v>
      </c>
      <c r="BW717" s="299">
        <v>4.70588235294116</v>
      </c>
      <c r="BX717" s="299">
        <v>0</v>
      </c>
      <c r="BY717" s="299">
        <v>0</v>
      </c>
      <c r="BZ717" s="299">
        <v>0</v>
      </c>
      <c r="CA717" s="300">
        <v>0</v>
      </c>
      <c r="CB717" s="297">
        <v>21.78137679283849</v>
      </c>
      <c r="CC717" s="297">
        <v>30.36197991156138</v>
      </c>
      <c r="CD717" t="s" s="146">
        <v>178</v>
      </c>
      <c r="CE717" s="301">
        <v>4.513998281076756</v>
      </c>
      <c r="CF717" s="301">
        <v>26.53905522868496</v>
      </c>
      <c r="CG717" s="297">
        <v>74.61329157175399</v>
      </c>
      <c r="CH717" s="302">
        <v>1.804</v>
      </c>
      <c r="CI717" s="303">
        <v>1.8831956</v>
      </c>
      <c r="CJ717" s="304">
        <v>2.07151516</v>
      </c>
      <c r="CK717" s="304">
        <v>2.278666676</v>
      </c>
      <c r="CL717" s="305">
        <v>2.506533343600001</v>
      </c>
      <c r="CM717" s="303">
        <v>10.5439107796</v>
      </c>
      <c r="CN717" s="300">
        <v>10.90486170193402</v>
      </c>
      <c r="CO717" s="306">
        <v>1.26</v>
      </c>
      <c r="CP717" s="307">
        <v>44.8</v>
      </c>
      <c r="CQ717" s="308">
        <v>-0.9</v>
      </c>
      <c r="CR717" s="307">
        <v>9.9</v>
      </c>
      <c r="CS717" s="308">
        <v>18.4</v>
      </c>
    </row>
    <row r="718" ht="11.25" customHeight="1">
      <c r="A718" t="s" s="173">
        <v>983</v>
      </c>
      <c r="B718" t="s" s="110">
        <v>984</v>
      </c>
      <c r="C718" t="s" s="110">
        <v>985</v>
      </c>
      <c r="D718" s="174">
        <v>14</v>
      </c>
      <c r="E718" s="219">
        <v>242</v>
      </c>
      <c r="F718" t="s" s="118">
        <v>129</v>
      </c>
      <c r="G718" t="s" s="113">
        <v>129</v>
      </c>
      <c r="H718" s="495">
        <v>407.22</v>
      </c>
      <c r="I718" s="177">
        <v>0.08594862727763861</v>
      </c>
      <c r="J718" s="311">
        <v>0.31</v>
      </c>
      <c r="K718" s="311">
        <v>0.35</v>
      </c>
      <c r="L718" s="177">
        <v>12.9032258064516</v>
      </c>
      <c r="M718" s="179">
        <v>42801</v>
      </c>
      <c r="N718" s="179">
        <v>42803</v>
      </c>
      <c r="O718" s="179">
        <v>42810</v>
      </c>
      <c r="P718" t="s" s="173">
        <v>986</v>
      </c>
      <c r="Q718" t="s" s="173">
        <v>44</v>
      </c>
      <c r="R718" s="180">
        <v>0.35</v>
      </c>
      <c r="S718" s="181">
        <v>5.384615384615384</v>
      </c>
      <c r="T718" s="431">
        <v>1256.751126962060</v>
      </c>
      <c r="U718" s="177">
        <v>62.64923076923078</v>
      </c>
      <c r="V718" s="183">
        <v>12</v>
      </c>
      <c r="W718" s="176">
        <v>6.5</v>
      </c>
      <c r="X718" t="s" s="369">
        <v>143</v>
      </c>
      <c r="Y718" s="184">
        <v>38.49</v>
      </c>
      <c r="Z718" s="185">
        <v>66.11</v>
      </c>
      <c r="AA718" s="432">
        <v>113</v>
      </c>
      <c r="AB718" s="187">
        <v>-23.6</v>
      </c>
      <c r="AC718" t="s" s="425">
        <v>143</v>
      </c>
      <c r="AD718" s="189">
        <v>16.1</v>
      </c>
      <c r="AE718" t="s" s="392">
        <v>143</v>
      </c>
      <c r="AF718" s="190">
        <v>0</v>
      </c>
      <c r="AG718" s="191">
        <v>3210</v>
      </c>
      <c r="AH718" s="192">
        <v>0.9</v>
      </c>
      <c r="AI718" s="193">
        <v>0</v>
      </c>
      <c r="AJ718" s="194">
        <v>0.5031486602970884</v>
      </c>
      <c r="AK718" s="195">
        <v>0.8922281778622926</v>
      </c>
      <c r="AL718" s="196">
        <v>6.896551724137945</v>
      </c>
      <c r="AM718" s="196">
        <v>7.433707098896636</v>
      </c>
      <c r="AN718" s="196">
        <v>8.100693430783124</v>
      </c>
      <c r="AO718" s="197">
        <v>9.079172381880763</v>
      </c>
      <c r="AP718" s="194">
        <v>0.31</v>
      </c>
      <c r="AQ718" s="194">
        <v>0.29</v>
      </c>
      <c r="AR718" s="194">
        <v>0.27</v>
      </c>
      <c r="AS718" s="194">
        <v>0.25</v>
      </c>
      <c r="AT718" t="s" s="356">
        <v>112</v>
      </c>
      <c r="AU718" s="194">
        <v>0.23</v>
      </c>
      <c r="AV718" s="194">
        <v>0.21</v>
      </c>
      <c r="AW718" s="199"/>
      <c r="AX718" s="200">
        <v>0.2</v>
      </c>
      <c r="AY718" s="201">
        <v>0.19</v>
      </c>
      <c r="AZ718" s="202">
        <v>0.18</v>
      </c>
      <c r="BA718" s="202">
        <v>0.16</v>
      </c>
      <c r="BB718" s="202">
        <v>0.13</v>
      </c>
      <c r="BC718" s="202">
        <v>0.11</v>
      </c>
      <c r="BD718" s="202">
        <v>0.1</v>
      </c>
      <c r="BE718" s="203">
        <v>0.08</v>
      </c>
      <c r="BF718" s="203">
        <v>0.08</v>
      </c>
      <c r="BG718" s="203">
        <v>0.08</v>
      </c>
      <c r="BH718" s="203">
        <v>0.08</v>
      </c>
      <c r="BI718" s="204">
        <v>0.08</v>
      </c>
      <c r="BJ718" s="200">
        <v>3.03</v>
      </c>
      <c r="BK718" s="205">
        <v>6.896551724137945</v>
      </c>
      <c r="BL718" s="205">
        <v>7.407407407407396</v>
      </c>
      <c r="BM718" s="205">
        <v>8.000000000000007</v>
      </c>
      <c r="BN718" s="205">
        <v>8.695652173913038</v>
      </c>
      <c r="BO718" s="205">
        <v>9.523809523809534</v>
      </c>
      <c r="BP718" s="205">
        <v>4.999999999999982</v>
      </c>
      <c r="BQ718" s="206">
        <v>5.263157894736836</v>
      </c>
      <c r="BR718" s="207">
        <v>5.555555555555558</v>
      </c>
      <c r="BS718" s="207">
        <v>12.5</v>
      </c>
      <c r="BT718" s="207">
        <v>23.07692307692308</v>
      </c>
      <c r="BU718" s="207">
        <v>18.18181818181819</v>
      </c>
      <c r="BV718" s="207">
        <v>9.999999999999986</v>
      </c>
      <c r="BW718" s="207">
        <v>25</v>
      </c>
      <c r="BX718" s="207">
        <v>0</v>
      </c>
      <c r="BY718" s="207">
        <v>0</v>
      </c>
      <c r="BZ718" s="207">
        <v>0</v>
      </c>
      <c r="CA718" s="208">
        <v>0</v>
      </c>
      <c r="CB718" s="205">
        <v>8.535345619900092</v>
      </c>
      <c r="CC718" s="205">
        <v>7.365265148135263</v>
      </c>
      <c r="CD718" t="s" s="110">
        <v>132</v>
      </c>
      <c r="CE718" s="209">
        <v>-54.46258871117001</v>
      </c>
      <c r="CF718" s="209">
        <v>8.186642058060762</v>
      </c>
      <c r="CG718" s="205">
        <v>48.19935051241467</v>
      </c>
      <c r="CH718" s="315">
        <v>0.3131</v>
      </c>
      <c r="CI718" s="211">
        <v>0.322493</v>
      </c>
      <c r="CJ718" s="212">
        <v>0.33216779</v>
      </c>
      <c r="CK718" s="212">
        <v>0.3421328237</v>
      </c>
      <c r="CL718" s="210">
        <v>0.352396808411</v>
      </c>
      <c r="CM718" s="211">
        <v>1.662290422111</v>
      </c>
      <c r="CN718" s="208">
        <v>0.4082045140491626</v>
      </c>
      <c r="CO718" s="213">
        <v>0.91</v>
      </c>
      <c r="CP718" s="214">
        <v>64.09999999999999</v>
      </c>
      <c r="CQ718" s="215">
        <v>-6.4</v>
      </c>
      <c r="CR718" s="214">
        <v>2.4</v>
      </c>
      <c r="CS718" s="215">
        <v>24.5</v>
      </c>
    </row>
    <row r="719" ht="11.25" customHeight="1">
      <c r="A719" t="s" s="227">
        <v>2009</v>
      </c>
      <c r="B719" t="s" s="116">
        <v>2010</v>
      </c>
      <c r="C719" t="s" s="116">
        <v>341</v>
      </c>
      <c r="D719" s="218">
        <v>7</v>
      </c>
      <c r="E719" s="85">
        <v>487</v>
      </c>
      <c r="F719" t="s" s="220">
        <v>129</v>
      </c>
      <c r="G719" t="s" s="221">
        <v>129</v>
      </c>
      <c r="H719" s="493">
        <v>50.01</v>
      </c>
      <c r="I719" s="223">
        <v>1.679664067186563</v>
      </c>
      <c r="J719" s="224">
        <v>0.19</v>
      </c>
      <c r="K719" s="224">
        <v>0.21</v>
      </c>
      <c r="L719" s="223">
        <v>10.52631578947367</v>
      </c>
      <c r="M719" s="226">
        <v>42807</v>
      </c>
      <c r="N719" s="226">
        <v>42809</v>
      </c>
      <c r="O719" s="226">
        <v>42825</v>
      </c>
      <c r="P719" t="s" s="227">
        <v>434</v>
      </c>
      <c r="Q719" s="319"/>
      <c r="R719" s="225">
        <v>0.84</v>
      </c>
      <c r="S719" s="228">
        <v>50.60240963855421</v>
      </c>
      <c r="T719" s="229">
        <v>144.0973865827862</v>
      </c>
      <c r="U719" s="223">
        <v>30.12650602409639</v>
      </c>
      <c r="V719" s="230">
        <v>12</v>
      </c>
      <c r="W719" s="222">
        <v>1.66</v>
      </c>
      <c r="X719" s="222">
        <v>1.67</v>
      </c>
      <c r="Y719" s="231">
        <v>1.68</v>
      </c>
      <c r="Z719" s="232">
        <v>4.45</v>
      </c>
      <c r="AA719" s="233">
        <v>15.5</v>
      </c>
      <c r="AB719" s="234">
        <v>18.8</v>
      </c>
      <c r="AC719" s="235">
        <v>11.77</v>
      </c>
      <c r="AD719" s="236">
        <v>13</v>
      </c>
      <c r="AE719" s="236">
        <v>18.1</v>
      </c>
      <c r="AF719" s="237">
        <v>20</v>
      </c>
      <c r="AG719" s="238">
        <v>3537</v>
      </c>
      <c r="AH719" s="239">
        <v>0.1</v>
      </c>
      <c r="AI719" s="240">
        <v>0.07000000000000001</v>
      </c>
      <c r="AJ719" s="241">
        <v>1.404164494756013</v>
      </c>
      <c r="AK719" t="s" s="265">
        <v>143</v>
      </c>
      <c r="AL719" s="243">
        <v>8.823529411764696</v>
      </c>
      <c r="AM719" s="243">
        <v>15.52167947381349</v>
      </c>
      <c r="AN719" s="243">
        <v>18.25413843182817</v>
      </c>
      <c r="AO719" t="s" s="265">
        <v>143</v>
      </c>
      <c r="AP719" s="241">
        <v>0.74</v>
      </c>
      <c r="AQ719" s="241">
        <v>0.68</v>
      </c>
      <c r="AR719" s="241">
        <v>0.6</v>
      </c>
      <c r="AS719" s="241">
        <v>0.48</v>
      </c>
      <c r="AT719" s="245"/>
      <c r="AU719" s="241">
        <v>0.36</v>
      </c>
      <c r="AV719" s="241">
        <v>0.32</v>
      </c>
      <c r="AW719" s="245"/>
      <c r="AX719" s="583">
        <v>0</v>
      </c>
      <c r="AY719" s="394">
        <v>0</v>
      </c>
      <c r="AZ719" s="317">
        <v>0</v>
      </c>
      <c r="BA719" s="317">
        <v>0</v>
      </c>
      <c r="BB719" s="317">
        <v>0</v>
      </c>
      <c r="BC719" s="317">
        <v>0</v>
      </c>
      <c r="BD719" s="317">
        <v>0</v>
      </c>
      <c r="BE719" s="317">
        <v>0</v>
      </c>
      <c r="BF719" s="317">
        <v>0</v>
      </c>
      <c r="BG719" s="317">
        <v>0</v>
      </c>
      <c r="BH719" s="317">
        <v>0</v>
      </c>
      <c r="BI719" s="401">
        <v>0</v>
      </c>
      <c r="BJ719" s="246">
        <v>3.18</v>
      </c>
      <c r="BK719" s="250">
        <v>8.823529411764696</v>
      </c>
      <c r="BL719" s="250">
        <v>13.33333333333335</v>
      </c>
      <c r="BM719" s="250">
        <v>25</v>
      </c>
      <c r="BN719" s="250">
        <v>33.33333333333333</v>
      </c>
      <c r="BO719" s="250">
        <v>12.5</v>
      </c>
      <c r="BP719" s="250">
        <v>0</v>
      </c>
      <c r="BQ719" s="251">
        <v>0</v>
      </c>
      <c r="BR719" s="252">
        <v>0</v>
      </c>
      <c r="BS719" s="252">
        <v>0</v>
      </c>
      <c r="BT719" s="252">
        <v>0</v>
      </c>
      <c r="BU719" s="252">
        <v>0</v>
      </c>
      <c r="BV719" s="252">
        <v>0</v>
      </c>
      <c r="BW719" s="252">
        <v>0</v>
      </c>
      <c r="BX719" s="252">
        <v>0</v>
      </c>
      <c r="BY719" s="252">
        <v>0</v>
      </c>
      <c r="BZ719" s="252">
        <v>0</v>
      </c>
      <c r="CA719" s="253">
        <v>0</v>
      </c>
      <c r="CB719" s="250">
        <v>5.470011534025375</v>
      </c>
      <c r="CC719" s="250">
        <v>9.819956017239665</v>
      </c>
      <c r="CD719" t="s" s="116">
        <v>302</v>
      </c>
      <c r="CE719" s="254">
        <v>-10.19270352508165</v>
      </c>
      <c r="CF719" s="254">
        <v>19.93380249901473</v>
      </c>
      <c r="CG719" s="250">
        <v>65.10387890662999</v>
      </c>
      <c r="CH719" s="255">
        <v>0.8140000000000001</v>
      </c>
      <c r="CI719" s="256">
        <v>0.8954000000000001</v>
      </c>
      <c r="CJ719" s="257">
        <v>0.9849400000000001</v>
      </c>
      <c r="CK719" s="257">
        <v>1.083434</v>
      </c>
      <c r="CL719" s="258">
        <v>1.1917774</v>
      </c>
      <c r="CM719" s="256">
        <v>4.969551400000001</v>
      </c>
      <c r="CN719" s="253">
        <v>9.937115376924618</v>
      </c>
      <c r="CO719" s="259">
        <v>0.53</v>
      </c>
      <c r="CP719" s="260">
        <v>29.8</v>
      </c>
      <c r="CQ719" s="261">
        <v>-3.9</v>
      </c>
      <c r="CR719" s="262">
        <v>2.7</v>
      </c>
      <c r="CS719" s="263">
        <v>5</v>
      </c>
    </row>
    <row r="720" ht="11.25" customHeight="1">
      <c r="A720" t="s" s="227">
        <v>987</v>
      </c>
      <c r="B720" t="s" s="116">
        <v>988</v>
      </c>
      <c r="C720" t="s" s="116">
        <v>128</v>
      </c>
      <c r="D720" s="218">
        <v>15</v>
      </c>
      <c r="E720" s="219">
        <v>201</v>
      </c>
      <c r="F720" t="s" s="220">
        <v>129</v>
      </c>
      <c r="G720" t="s" s="221">
        <v>129</v>
      </c>
      <c r="H720" s="343">
        <v>39</v>
      </c>
      <c r="I720" s="223">
        <v>2.179487179487179</v>
      </c>
      <c r="J720" s="224">
        <v>0.375</v>
      </c>
      <c r="K720" s="224">
        <v>0.425</v>
      </c>
      <c r="L720" s="223">
        <v>13.33333333333333</v>
      </c>
      <c r="M720" s="323">
        <v>42703</v>
      </c>
      <c r="N720" s="323">
        <v>42706</v>
      </c>
      <c r="O720" s="323">
        <v>42719</v>
      </c>
      <c r="P720" t="s" s="227">
        <v>989</v>
      </c>
      <c r="Q720" t="s" s="116">
        <v>842</v>
      </c>
      <c r="R720" s="225">
        <v>0.85</v>
      </c>
      <c r="S720" s="228">
        <v>57.43243243243244</v>
      </c>
      <c r="T720" s="229">
        <v>114.8118808263271</v>
      </c>
      <c r="U720" s="223">
        <v>26.35135135135135</v>
      </c>
      <c r="V720" s="230">
        <v>12</v>
      </c>
      <c r="W720" s="344">
        <v>1.48</v>
      </c>
      <c r="X720" t="s" s="348">
        <v>143</v>
      </c>
      <c r="Y720" s="504">
        <v>7.09</v>
      </c>
      <c r="Z720" s="346">
        <v>3.94</v>
      </c>
      <c r="AA720" t="s" s="349">
        <v>143</v>
      </c>
      <c r="AB720" t="s" s="345">
        <v>143</v>
      </c>
      <c r="AC720" t="s" s="349">
        <v>143</v>
      </c>
      <c r="AD720" t="s" s="348">
        <v>143</v>
      </c>
      <c r="AE720" t="s" s="348">
        <v>143</v>
      </c>
      <c r="AF720" s="237">
        <v>0</v>
      </c>
      <c r="AG720" s="374">
        <v>218</v>
      </c>
      <c r="AH720" t="s" s="348">
        <v>143</v>
      </c>
      <c r="AI720" t="s" s="348">
        <v>143</v>
      </c>
      <c r="AJ720" t="s" s="265">
        <v>143</v>
      </c>
      <c r="AK720" s="242">
        <v>1.119312171364433</v>
      </c>
      <c r="AL720" s="243">
        <v>13.33333333333333</v>
      </c>
      <c r="AM720" s="243">
        <v>12.31106834675555</v>
      </c>
      <c r="AN720" s="243">
        <v>21.2012539154832</v>
      </c>
      <c r="AO720" s="244">
        <v>18.94132348229451</v>
      </c>
      <c r="AP720" s="241">
        <v>0.85</v>
      </c>
      <c r="AQ720" s="241">
        <v>0.75</v>
      </c>
      <c r="AR720" s="241">
        <v>0.65</v>
      </c>
      <c r="AS720" s="241">
        <v>0.6</v>
      </c>
      <c r="AT720" s="245"/>
      <c r="AU720" s="241">
        <v>0.55</v>
      </c>
      <c r="AV720" s="241">
        <v>0.325</v>
      </c>
      <c r="AW720" s="245"/>
      <c r="AX720" s="246">
        <v>0.3</v>
      </c>
      <c r="AY720" s="247">
        <v>0.275</v>
      </c>
      <c r="AZ720" s="248">
        <v>0.25</v>
      </c>
      <c r="BA720" s="248">
        <v>0.2</v>
      </c>
      <c r="BB720" s="248">
        <v>0.15</v>
      </c>
      <c r="BC720" s="248">
        <v>0.125</v>
      </c>
      <c r="BD720" s="248">
        <v>0.115</v>
      </c>
      <c r="BE720" s="248">
        <v>0.1125</v>
      </c>
      <c r="BF720" s="248">
        <v>0.1</v>
      </c>
      <c r="BG720" s="248">
        <v>0.08749999999999999</v>
      </c>
      <c r="BH720" s="248">
        <v>0.075</v>
      </c>
      <c r="BI720" s="401">
        <v>0</v>
      </c>
      <c r="BJ720" s="246">
        <v>5.515</v>
      </c>
      <c r="BK720" s="250">
        <v>13.33333333333333</v>
      </c>
      <c r="BL720" s="250">
        <v>15.38461538461537</v>
      </c>
      <c r="BM720" s="250">
        <v>8.333333333333348</v>
      </c>
      <c r="BN720" s="250">
        <v>9.090909090909083</v>
      </c>
      <c r="BO720" s="250">
        <v>69.23076923076923</v>
      </c>
      <c r="BP720" s="250">
        <v>8.333333333333348</v>
      </c>
      <c r="BQ720" s="251">
        <v>9.090909090909083</v>
      </c>
      <c r="BR720" s="252">
        <v>10</v>
      </c>
      <c r="BS720" s="252">
        <v>25</v>
      </c>
      <c r="BT720" s="252">
        <v>33.33333333333335</v>
      </c>
      <c r="BU720" s="252">
        <v>20</v>
      </c>
      <c r="BV720" s="252">
        <v>8.695652173913038</v>
      </c>
      <c r="BW720" s="252">
        <v>2.222222222222214</v>
      </c>
      <c r="BX720" s="252">
        <v>12.5</v>
      </c>
      <c r="BY720" s="252">
        <v>14.2857142857143</v>
      </c>
      <c r="BZ720" s="252">
        <v>16.66666666666667</v>
      </c>
      <c r="CA720" s="253">
        <v>0</v>
      </c>
      <c r="CB720" s="250">
        <v>16.20592891053249</v>
      </c>
      <c r="CC720" s="250">
        <v>15.34230721212961</v>
      </c>
      <c r="CD720" t="s" s="116">
        <v>132</v>
      </c>
      <c r="CE720" s="254">
        <v>-2.970610256380972</v>
      </c>
      <c r="CF720" s="254">
        <v>23.38074109497038</v>
      </c>
      <c r="CG720" s="250">
        <v>52.17162162162163</v>
      </c>
      <c r="CH720" s="255">
        <v>0.8754999999999999</v>
      </c>
      <c r="CI720" s="256">
        <v>0.9017649999999999</v>
      </c>
      <c r="CJ720" s="257">
        <v>0.92881795</v>
      </c>
      <c r="CK720" s="257">
        <v>0.9566824885</v>
      </c>
      <c r="CL720" s="258">
        <v>0.9853829631550001</v>
      </c>
      <c r="CM720" s="256">
        <v>4.648148401655</v>
      </c>
      <c r="CN720" s="253">
        <v>11.91832923501282</v>
      </c>
      <c r="CO720" t="s" s="348">
        <v>143</v>
      </c>
      <c r="CP720" t="s" s="345">
        <v>143</v>
      </c>
      <c r="CQ720" s="553">
        <v>-2.5</v>
      </c>
      <c r="CR720" s="351">
        <v>-1</v>
      </c>
      <c r="CS720" s="352">
        <v>2.7</v>
      </c>
    </row>
    <row r="721" ht="11.25" customHeight="1">
      <c r="A721" t="s" s="116">
        <v>990</v>
      </c>
      <c r="B721" t="s" s="116">
        <v>991</v>
      </c>
      <c r="C721" t="s" s="116">
        <v>635</v>
      </c>
      <c r="D721" s="218">
        <v>24</v>
      </c>
      <c r="E721" s="219">
        <v>117</v>
      </c>
      <c r="F721" t="s" s="220">
        <v>129</v>
      </c>
      <c r="G721" t="s" s="221">
        <v>129</v>
      </c>
      <c r="H721" s="493">
        <v>46.84</v>
      </c>
      <c r="I721" s="223">
        <v>2.946199829205807</v>
      </c>
      <c r="J721" s="224">
        <v>0.34</v>
      </c>
      <c r="K721" s="224">
        <v>0.345</v>
      </c>
      <c r="L721" s="223">
        <v>1.470588235294112</v>
      </c>
      <c r="M721" s="226">
        <v>42787</v>
      </c>
      <c r="N721" s="226">
        <v>42789</v>
      </c>
      <c r="O721" s="226">
        <v>42809</v>
      </c>
      <c r="P721" t="s" s="227">
        <v>182</v>
      </c>
      <c r="Q721" t="s" s="227">
        <v>930</v>
      </c>
      <c r="R721" s="225">
        <v>1.38</v>
      </c>
      <c r="S721" s="228">
        <v>101.4705882352941</v>
      </c>
      <c r="T721" s="229">
        <v>102.1637852792418</v>
      </c>
      <c r="U721" s="223">
        <v>34.44117647058823</v>
      </c>
      <c r="V721" s="230">
        <v>12</v>
      </c>
      <c r="W721" s="222">
        <v>1.36</v>
      </c>
      <c r="X721" s="222">
        <v>2.63</v>
      </c>
      <c r="Y721" s="231">
        <v>3.01</v>
      </c>
      <c r="Z721" s="232">
        <v>2.67</v>
      </c>
      <c r="AA721" s="233">
        <v>24.1</v>
      </c>
      <c r="AB721" s="234">
        <v>-1.8</v>
      </c>
      <c r="AC721" s="235">
        <v>8.5</v>
      </c>
      <c r="AD721" s="236">
        <v>22.6</v>
      </c>
      <c r="AE721" s="236">
        <v>13.09</v>
      </c>
      <c r="AF721" s="237">
        <v>19</v>
      </c>
      <c r="AG721" s="238">
        <v>33731</v>
      </c>
      <c r="AH721" s="239">
        <v>55</v>
      </c>
      <c r="AI721" s="240">
        <v>0.57</v>
      </c>
      <c r="AJ721" s="241">
        <v>0.08250609046340705</v>
      </c>
      <c r="AK721" s="242">
        <v>0.4190835834007172</v>
      </c>
      <c r="AL721" s="243">
        <v>1.49253731343284</v>
      </c>
      <c r="AM721" s="243">
        <v>1.515381724260423</v>
      </c>
      <c r="AN721" s="243">
        <v>1.864637644473</v>
      </c>
      <c r="AO721" s="244">
        <v>4.449321611078427</v>
      </c>
      <c r="AP721" s="241">
        <v>1.36</v>
      </c>
      <c r="AQ721" s="241">
        <v>1.34</v>
      </c>
      <c r="AR721" s="241">
        <v>1.32</v>
      </c>
      <c r="AS721" s="241">
        <v>1.3</v>
      </c>
      <c r="AT721" s="245"/>
      <c r="AU721" s="241">
        <v>1.28</v>
      </c>
      <c r="AV721" s="241">
        <v>1.24</v>
      </c>
      <c r="AW721" s="245"/>
      <c r="AX721" s="246">
        <v>1.16</v>
      </c>
      <c r="AY721" s="247">
        <v>1.12</v>
      </c>
      <c r="AZ721" s="248">
        <v>1.08</v>
      </c>
      <c r="BA721" s="248">
        <v>0.98</v>
      </c>
      <c r="BB721" s="248">
        <v>0.88</v>
      </c>
      <c r="BC721" s="248">
        <v>0.79</v>
      </c>
      <c r="BD721" s="248">
        <v>0.755</v>
      </c>
      <c r="BE721" s="248">
        <v>0.725</v>
      </c>
      <c r="BF721" s="248">
        <v>0.705</v>
      </c>
      <c r="BG721" s="317">
        <v>0.7</v>
      </c>
      <c r="BH721" s="248">
        <v>0.6850000000000001</v>
      </c>
      <c r="BI721" s="249">
        <v>0.6575</v>
      </c>
      <c r="BJ721" s="246">
        <v>18.0775</v>
      </c>
      <c r="BK721" s="250">
        <v>1.49253731343284</v>
      </c>
      <c r="BL721" s="250">
        <v>1.515151515151514</v>
      </c>
      <c r="BM721" s="250">
        <v>1.538461538461533</v>
      </c>
      <c r="BN721" s="250">
        <v>1.5625</v>
      </c>
      <c r="BO721" s="250">
        <v>3.2258064516129</v>
      </c>
      <c r="BP721" s="250">
        <v>6.896551724137945</v>
      </c>
      <c r="BQ721" s="251">
        <v>3.571428571428559</v>
      </c>
      <c r="BR721" s="252">
        <v>3.703703703703698</v>
      </c>
      <c r="BS721" s="252">
        <v>10.20408163265307</v>
      </c>
      <c r="BT721" s="252">
        <v>11.36363636363635</v>
      </c>
      <c r="BU721" s="252">
        <v>11.39240506329113</v>
      </c>
      <c r="BV721" s="252">
        <v>4.635761589403975</v>
      </c>
      <c r="BW721" s="252">
        <v>4.137931034482767</v>
      </c>
      <c r="BX721" s="252">
        <v>2.836879432624118</v>
      </c>
      <c r="BY721" s="252">
        <v>0.7142857142857117</v>
      </c>
      <c r="BZ721" s="252">
        <v>2.189781021897796</v>
      </c>
      <c r="CA721" s="253">
        <v>4.182509505703425</v>
      </c>
      <c r="CB721" s="250">
        <v>4.421377186818079</v>
      </c>
      <c r="CC721" s="250">
        <v>3.377680922821944</v>
      </c>
      <c r="CD721" t="s" s="116">
        <v>302</v>
      </c>
      <c r="CE721" s="254">
        <v>-29.63033899690943</v>
      </c>
      <c r="CF721" s="254">
        <v>4.810837473678806</v>
      </c>
      <c r="CG721" s="250">
        <v>45.23280421061961</v>
      </c>
      <c r="CH721" s="255">
        <v>1.3736</v>
      </c>
      <c r="CI721" s="256">
        <v>1.490356</v>
      </c>
      <c r="CJ721" s="257">
        <v>1.6393916</v>
      </c>
      <c r="CK721" s="257">
        <v>1.80333076</v>
      </c>
      <c r="CL721" s="258">
        <v>1.983663836000001</v>
      </c>
      <c r="CM721" s="256">
        <v>8.290342196000001</v>
      </c>
      <c r="CN721" s="253">
        <v>17.69927881298036</v>
      </c>
      <c r="CO721" s="259">
        <v>0.74</v>
      </c>
      <c r="CP721" s="260">
        <v>18.9</v>
      </c>
      <c r="CQ721" s="261">
        <v>-3.6</v>
      </c>
      <c r="CR721" s="260">
        <v>1.5</v>
      </c>
      <c r="CS721" s="261">
        <v>4.2</v>
      </c>
    </row>
    <row r="722" ht="11.25" customHeight="1">
      <c r="A722" t="s" s="146">
        <v>2011</v>
      </c>
      <c r="B722" t="s" s="146">
        <v>2012</v>
      </c>
      <c r="C722" t="s" s="273">
        <v>2013</v>
      </c>
      <c r="D722" s="267">
        <v>8</v>
      </c>
      <c r="E722" s="85">
        <v>413</v>
      </c>
      <c r="F722" t="s" s="151">
        <v>129</v>
      </c>
      <c r="G722" t="s" s="152">
        <v>129</v>
      </c>
      <c r="H722" s="496">
        <v>136.22</v>
      </c>
      <c r="I722" s="269">
        <v>1.086477756570254</v>
      </c>
      <c r="J722" s="270">
        <v>0.33</v>
      </c>
      <c r="K722" s="270">
        <v>0.37</v>
      </c>
      <c r="L722" s="269">
        <v>12.12121212121211</v>
      </c>
      <c r="M722" s="272">
        <v>43031</v>
      </c>
      <c r="N722" s="272">
        <v>43032</v>
      </c>
      <c r="O722" s="272">
        <v>43046</v>
      </c>
      <c r="P722" t="s" s="273">
        <v>687</v>
      </c>
      <c r="Q722" s="508"/>
      <c r="R722" s="271">
        <v>1.48</v>
      </c>
      <c r="S722" s="275">
        <v>20.87447108603667</v>
      </c>
      <c r="T722" s="276">
        <v>96.89468266896635</v>
      </c>
      <c r="U722" s="269">
        <v>19.21297602256699</v>
      </c>
      <c r="V722" s="277">
        <v>7</v>
      </c>
      <c r="W722" s="268">
        <v>7.09</v>
      </c>
      <c r="X722" s="268">
        <v>4.57</v>
      </c>
      <c r="Y722" s="278">
        <v>0.98</v>
      </c>
      <c r="Z722" s="280">
        <v>4.54</v>
      </c>
      <c r="AA722" s="268">
        <v>26</v>
      </c>
      <c r="AB722" s="281">
        <v>44.6</v>
      </c>
      <c r="AC722" s="282">
        <v>10.45</v>
      </c>
      <c r="AD722" s="283">
        <v>28</v>
      </c>
      <c r="AE722" s="283">
        <v>4.2</v>
      </c>
      <c r="AF722" s="284">
        <v>8</v>
      </c>
      <c r="AG722" s="285">
        <v>7073</v>
      </c>
      <c r="AH722" s="286">
        <v>3.2</v>
      </c>
      <c r="AI722" s="287">
        <v>0.09</v>
      </c>
      <c r="AJ722" s="288">
        <v>0.8166417110112401</v>
      </c>
      <c r="AK722" s="289">
        <v>1.337553336057219</v>
      </c>
      <c r="AL722" s="290">
        <v>13.51351351351351</v>
      </c>
      <c r="AM722" s="290">
        <v>17.84014638089742</v>
      </c>
      <c r="AN722" s="290">
        <v>22.86596790831472</v>
      </c>
      <c r="AO722" s="291">
        <v>17.0953690532581</v>
      </c>
      <c r="AP722" s="288">
        <v>1.26</v>
      </c>
      <c r="AQ722" s="288">
        <v>1.11</v>
      </c>
      <c r="AR722" s="288">
        <v>0.96</v>
      </c>
      <c r="AS722" s="288">
        <v>0.77</v>
      </c>
      <c r="AT722" s="292"/>
      <c r="AU722" s="288">
        <v>0.63</v>
      </c>
      <c r="AV722" s="288">
        <v>0.45</v>
      </c>
      <c r="AW722" s="292"/>
      <c r="AX722" s="293">
        <v>0.31</v>
      </c>
      <c r="AY722" s="403">
        <v>0.28</v>
      </c>
      <c r="AZ722" s="426">
        <v>0.28</v>
      </c>
      <c r="BA722" s="295">
        <v>0.28</v>
      </c>
      <c r="BB722" s="295">
        <v>0.26</v>
      </c>
      <c r="BC722" s="295">
        <v>0.14</v>
      </c>
      <c r="BD722" s="295">
        <v>0.105</v>
      </c>
      <c r="BE722" s="295">
        <v>0.035</v>
      </c>
      <c r="BF722" s="426">
        <v>0.02</v>
      </c>
      <c r="BG722" s="426">
        <v>0.02</v>
      </c>
      <c r="BH722" s="426">
        <v>0.02</v>
      </c>
      <c r="BI722" s="494">
        <v>0.02</v>
      </c>
      <c r="BJ722" s="293">
        <v>6.95</v>
      </c>
      <c r="BK722" s="297">
        <v>13.51351351351351</v>
      </c>
      <c r="BL722" s="297">
        <v>15.625</v>
      </c>
      <c r="BM722" s="297">
        <v>24.67532467532467</v>
      </c>
      <c r="BN722" s="297">
        <v>22.22222222222223</v>
      </c>
      <c r="BO722" s="297">
        <v>40</v>
      </c>
      <c r="BP722" s="297">
        <v>45.16129032258065</v>
      </c>
      <c r="BQ722" s="298">
        <v>10.7142857142857</v>
      </c>
      <c r="BR722" s="299">
        <v>0</v>
      </c>
      <c r="BS722" s="299">
        <v>0</v>
      </c>
      <c r="BT722" s="299">
        <v>7.692307692307709</v>
      </c>
      <c r="BU722" s="299">
        <v>85.71428571428569</v>
      </c>
      <c r="BV722" s="299">
        <v>33.33333333333335</v>
      </c>
      <c r="BW722" s="299">
        <v>200</v>
      </c>
      <c r="BX722" s="299">
        <v>75</v>
      </c>
      <c r="BY722" s="299">
        <v>0</v>
      </c>
      <c r="BZ722" s="299">
        <v>0</v>
      </c>
      <c r="CA722" s="300">
        <v>0</v>
      </c>
      <c r="CB722" s="297">
        <v>33.7442095992855</v>
      </c>
      <c r="CC722" s="297">
        <v>48.54869928702877</v>
      </c>
      <c r="CD722" t="s" s="146">
        <v>302</v>
      </c>
      <c r="CE722" s="301">
        <v>4.739469642317982</v>
      </c>
      <c r="CF722" s="301">
        <v>23.95244566488498</v>
      </c>
      <c r="CG722" s="297">
        <v>71.47125528913963</v>
      </c>
      <c r="CH722" s="302">
        <v>1.386</v>
      </c>
      <c r="CI722" s="303">
        <v>1.5246</v>
      </c>
      <c r="CJ722" s="304">
        <v>1.5886332</v>
      </c>
      <c r="CK722" s="304">
        <v>1.6553557944</v>
      </c>
      <c r="CL722" s="305">
        <v>1.7248807377648</v>
      </c>
      <c r="CM722" s="303">
        <v>7.879469732164801</v>
      </c>
      <c r="CN722" s="300">
        <v>5.784370674030833</v>
      </c>
      <c r="CO722" s="306">
        <v>1.41</v>
      </c>
      <c r="CP722" s="307">
        <v>84.09999999999999</v>
      </c>
      <c r="CQ722" s="308">
        <v>0.8</v>
      </c>
      <c r="CR722" s="307">
        <v>14.1</v>
      </c>
      <c r="CS722" s="308">
        <v>28.9</v>
      </c>
    </row>
    <row r="723" ht="11.25" customHeight="1">
      <c r="A723" t="s" s="173">
        <v>992</v>
      </c>
      <c r="B723" t="s" s="110">
        <v>993</v>
      </c>
      <c r="C723" t="s" s="173">
        <v>994</v>
      </c>
      <c r="D723" s="174">
        <v>15</v>
      </c>
      <c r="E723" s="219">
        <v>216</v>
      </c>
      <c r="F723" t="s" s="118">
        <v>55</v>
      </c>
      <c r="G723" t="s" s="113">
        <v>141</v>
      </c>
      <c r="H723" s="495">
        <v>93.62</v>
      </c>
      <c r="I723" s="177">
        <v>2.136295663319804</v>
      </c>
      <c r="J723" s="311">
        <v>0.45</v>
      </c>
      <c r="K723" s="311">
        <v>0.5</v>
      </c>
      <c r="L723" s="177">
        <v>11.11111111111112</v>
      </c>
      <c r="M723" s="179">
        <v>42902</v>
      </c>
      <c r="N723" s="179">
        <v>42906</v>
      </c>
      <c r="O723" s="179">
        <v>42926</v>
      </c>
      <c r="P723" t="s" s="173">
        <v>156</v>
      </c>
      <c r="Q723" s="84"/>
      <c r="R723" s="180">
        <v>2</v>
      </c>
      <c r="S723" s="181">
        <v>54.20054200542006</v>
      </c>
      <c r="T723" s="182">
        <v>104.5346213282509</v>
      </c>
      <c r="U723" s="177">
        <v>25.37127371273713</v>
      </c>
      <c r="V723" s="183">
        <v>1</v>
      </c>
      <c r="W723" s="176">
        <v>3.69</v>
      </c>
      <c r="X723" s="176">
        <v>2.6</v>
      </c>
      <c r="Y723" s="184">
        <v>2.89</v>
      </c>
      <c r="Z723" s="185">
        <v>3.71</v>
      </c>
      <c r="AA723" s="186">
        <v>15.2</v>
      </c>
      <c r="AB723" s="187">
        <v>-0.8</v>
      </c>
      <c r="AC723" s="188">
        <v>8.789999999999999</v>
      </c>
      <c r="AD723" s="189">
        <v>0.9</v>
      </c>
      <c r="AE723" s="189">
        <v>9.779999999999999</v>
      </c>
      <c r="AF723" s="190">
        <v>26</v>
      </c>
      <c r="AG723" s="191">
        <v>11663</v>
      </c>
      <c r="AH723" s="192">
        <v>0.4</v>
      </c>
      <c r="AI723" s="193">
        <v>0.36</v>
      </c>
      <c r="AJ723" s="194">
        <v>10.55301015938601</v>
      </c>
      <c r="AK723" s="195">
        <v>0.5655951594450888</v>
      </c>
      <c r="AL723" s="196">
        <v>8.974358974358964</v>
      </c>
      <c r="AM723" s="196">
        <v>8.799023312682186</v>
      </c>
      <c r="AN723" s="196">
        <v>9.497709143447409</v>
      </c>
      <c r="AO723" s="197">
        <v>16.79241589119276</v>
      </c>
      <c r="AP723" s="194">
        <v>1.7</v>
      </c>
      <c r="AQ723" s="194">
        <v>1.56</v>
      </c>
      <c r="AR723" s="194">
        <v>1.44</v>
      </c>
      <c r="AS723" s="194">
        <v>1.32</v>
      </c>
      <c r="AT723" s="199"/>
      <c r="AU723" s="194">
        <v>1.22</v>
      </c>
      <c r="AV723" s="194">
        <v>1.08</v>
      </c>
      <c r="AW723" s="199"/>
      <c r="AX723" s="200">
        <v>0.87</v>
      </c>
      <c r="AY723" s="370">
        <v>0.68</v>
      </c>
      <c r="AZ723" s="202">
        <v>0.64</v>
      </c>
      <c r="BA723" s="202">
        <v>0.47</v>
      </c>
      <c r="BB723" s="202">
        <v>0.36</v>
      </c>
      <c r="BC723" s="202">
        <v>0.28</v>
      </c>
      <c r="BD723" s="202">
        <v>0.22</v>
      </c>
      <c r="BE723" s="202">
        <v>0.18</v>
      </c>
      <c r="BF723" s="203">
        <v>0.16</v>
      </c>
      <c r="BG723" s="203">
        <v>0.16</v>
      </c>
      <c r="BH723" s="202">
        <v>0.14</v>
      </c>
      <c r="BI723" s="314">
        <v>0.105</v>
      </c>
      <c r="BJ723" s="200">
        <v>12.585</v>
      </c>
      <c r="BK723" s="205">
        <v>8.974358974358964</v>
      </c>
      <c r="BL723" s="205">
        <v>8.333333333333348</v>
      </c>
      <c r="BM723" s="205">
        <v>9.090909090909083</v>
      </c>
      <c r="BN723" s="205">
        <v>8.196721311475418</v>
      </c>
      <c r="BO723" s="205">
        <v>12.96296296296295</v>
      </c>
      <c r="BP723" s="205">
        <v>24.13793103448276</v>
      </c>
      <c r="BQ723" s="206">
        <v>27.94117647058822</v>
      </c>
      <c r="BR723" s="207">
        <v>6.25</v>
      </c>
      <c r="BS723" s="207">
        <v>36.17021276595747</v>
      </c>
      <c r="BT723" s="207">
        <v>30.55555555555556</v>
      </c>
      <c r="BU723" s="207">
        <v>28.57142857142856</v>
      </c>
      <c r="BV723" s="207">
        <v>27.27272727272729</v>
      </c>
      <c r="BW723" s="207">
        <v>22.22222222222223</v>
      </c>
      <c r="BX723" s="207">
        <v>12.5</v>
      </c>
      <c r="BY723" s="207">
        <v>0</v>
      </c>
      <c r="BZ723" s="207">
        <v>14.28571428571428</v>
      </c>
      <c r="CA723" s="208">
        <v>33.33333333333335</v>
      </c>
      <c r="CB723" s="205">
        <v>18.28226983441468</v>
      </c>
      <c r="CC723" s="205">
        <v>10.72513572463571</v>
      </c>
      <c r="CD723" t="s" s="110">
        <v>302</v>
      </c>
      <c r="CE723" s="209">
        <v>-13.73726890596992</v>
      </c>
      <c r="CF723" s="209">
        <v>11.63400480676721</v>
      </c>
      <c r="CG723" s="205">
        <v>72.70336414342856</v>
      </c>
      <c r="CH723" s="315">
        <v>1.717</v>
      </c>
      <c r="CI723" s="211">
        <v>1.8679243</v>
      </c>
      <c r="CJ723" s="212">
        <v>2.050607296540</v>
      </c>
      <c r="CK723" s="212">
        <v>2.251156690141612</v>
      </c>
      <c r="CL723" s="210">
        <v>2.471319814437461</v>
      </c>
      <c r="CM723" s="211">
        <v>10.35800810111907</v>
      </c>
      <c r="CN723" s="208">
        <v>11.06388389352603</v>
      </c>
      <c r="CO723" s="213">
        <v>1.97</v>
      </c>
      <c r="CP723" s="214">
        <v>30.3</v>
      </c>
      <c r="CQ723" s="215">
        <v>-3.8</v>
      </c>
      <c r="CR723" s="214">
        <v>1.8</v>
      </c>
      <c r="CS723" s="215">
        <v>3.4</v>
      </c>
    </row>
    <row r="724" ht="11.25" customHeight="1">
      <c r="A724" t="s" s="227">
        <v>2014</v>
      </c>
      <c r="B724" t="s" s="116">
        <v>2015</v>
      </c>
      <c r="C724" t="s" s="227">
        <v>128</v>
      </c>
      <c r="D724" s="218">
        <v>5</v>
      </c>
      <c r="E724" s="85">
        <v>727</v>
      </c>
      <c r="F724" t="s" s="220">
        <v>129</v>
      </c>
      <c r="G724" t="s" s="221">
        <v>129</v>
      </c>
      <c r="H724" s="493">
        <v>30.31</v>
      </c>
      <c r="I724" s="223">
        <v>1.451666116793138</v>
      </c>
      <c r="J724" s="224">
        <v>0.09</v>
      </c>
      <c r="K724" s="224">
        <v>0.11</v>
      </c>
      <c r="L724" s="223">
        <v>22.22222222222223</v>
      </c>
      <c r="M724" s="226">
        <v>42775</v>
      </c>
      <c r="N724" s="226">
        <v>42779</v>
      </c>
      <c r="O724" s="226">
        <v>42793</v>
      </c>
      <c r="P724" t="s" s="227">
        <v>575</v>
      </c>
      <c r="Q724" s="325"/>
      <c r="R724" s="225">
        <v>0.44</v>
      </c>
      <c r="S724" s="228">
        <v>24.30939226519337</v>
      </c>
      <c r="T724" s="229">
        <v>22.91657224455592</v>
      </c>
      <c r="U724" s="223">
        <v>16.74585635359116</v>
      </c>
      <c r="V724" s="230">
        <v>12</v>
      </c>
      <c r="W724" s="222">
        <v>1.81</v>
      </c>
      <c r="X724" s="222">
        <v>1.29</v>
      </c>
      <c r="Y724" s="231">
        <v>5.84</v>
      </c>
      <c r="Z724" s="232">
        <v>2.03</v>
      </c>
      <c r="AA724" s="233">
        <v>12.9</v>
      </c>
      <c r="AB724" s="234">
        <v>21.8</v>
      </c>
      <c r="AC724" t="s" s="422">
        <v>143</v>
      </c>
      <c r="AD724" s="236">
        <v>213.2</v>
      </c>
      <c r="AE724" s="236">
        <v>13</v>
      </c>
      <c r="AF724" s="237">
        <v>1</v>
      </c>
      <c r="AG724" s="238">
        <v>219</v>
      </c>
      <c r="AH724" s="239">
        <v>0.1</v>
      </c>
      <c r="AI724" s="240">
        <v>0</v>
      </c>
      <c r="AJ724" t="s" s="265">
        <v>143</v>
      </c>
      <c r="AK724" t="s" s="402">
        <v>143</v>
      </c>
      <c r="AL724" s="243">
        <v>30.76923076923077</v>
      </c>
      <c r="AM724" s="243">
        <v>41.50307914625913</v>
      </c>
      <c r="AN724" t="s" s="265">
        <v>143</v>
      </c>
      <c r="AO724" s="244">
        <v>0</v>
      </c>
      <c r="AP724" s="241">
        <v>0.34</v>
      </c>
      <c r="AQ724" s="241">
        <v>0.26</v>
      </c>
      <c r="AR724" s="241">
        <v>0.18</v>
      </c>
      <c r="AS724" s="241">
        <v>0.12</v>
      </c>
      <c r="AT724" s="245"/>
      <c r="AU724" s="321">
        <v>0</v>
      </c>
      <c r="AV724" s="321">
        <v>0</v>
      </c>
      <c r="AW724" s="245"/>
      <c r="AX724" s="583">
        <v>0.01</v>
      </c>
      <c r="AY724" s="394">
        <v>0.31</v>
      </c>
      <c r="AZ724" s="248">
        <v>0.44</v>
      </c>
      <c r="BA724" s="248">
        <v>0.38</v>
      </c>
      <c r="BB724" s="248">
        <v>0.34</v>
      </c>
      <c r="BC724" s="248">
        <v>0.31</v>
      </c>
      <c r="BD724" s="248">
        <v>0.29</v>
      </c>
      <c r="BE724" s="248">
        <v>0.26</v>
      </c>
      <c r="BF724" s="248">
        <v>0.23</v>
      </c>
      <c r="BG724" s="248">
        <v>0.21</v>
      </c>
      <c r="BH724" s="248">
        <v>0.185</v>
      </c>
      <c r="BI724" s="249">
        <v>0.145</v>
      </c>
      <c r="BJ724" s="246">
        <v>4.01</v>
      </c>
      <c r="BK724" s="250">
        <v>30.76923076923077</v>
      </c>
      <c r="BL724" s="250">
        <v>44.44444444444446</v>
      </c>
      <c r="BM724" s="250">
        <v>50</v>
      </c>
      <c r="BN724" s="250">
        <v>0</v>
      </c>
      <c r="BO724" s="250">
        <v>0</v>
      </c>
      <c r="BP724" s="250">
        <v>0</v>
      </c>
      <c r="BQ724" s="251">
        <v>0</v>
      </c>
      <c r="BR724" s="252">
        <v>0</v>
      </c>
      <c r="BS724" s="252">
        <v>15.78947368421053</v>
      </c>
      <c r="BT724" s="252">
        <v>11.76470588235294</v>
      </c>
      <c r="BU724" s="252">
        <v>9.677419354838722</v>
      </c>
      <c r="BV724" s="252">
        <v>6.896551724137945</v>
      </c>
      <c r="BW724" s="252">
        <v>11.53846153846152</v>
      </c>
      <c r="BX724" s="252">
        <v>13.04347826086956</v>
      </c>
      <c r="BY724" s="252">
        <v>9.523809523809534</v>
      </c>
      <c r="BZ724" s="252">
        <v>13.51351351351351</v>
      </c>
      <c r="CA724" s="253">
        <v>27.58620689655174</v>
      </c>
      <c r="CB724" s="250">
        <v>14.38513503484831</v>
      </c>
      <c r="CC724" s="250">
        <v>14.89319666128428</v>
      </c>
      <c r="CD724" t="s" s="116">
        <v>132</v>
      </c>
      <c r="CE724" t="s" s="402">
        <v>143</v>
      </c>
      <c r="CF724" t="s" s="402">
        <v>143</v>
      </c>
      <c r="CG724" s="250">
        <v>55.90447513812155</v>
      </c>
      <c r="CH724" s="255">
        <v>0.3740000000000001</v>
      </c>
      <c r="CI724" s="256">
        <v>0.3852200000000001</v>
      </c>
      <c r="CJ724" s="257">
        <v>0.4237420000000001</v>
      </c>
      <c r="CK724" s="257">
        <v>0.4661162000000001</v>
      </c>
      <c r="CL724" s="258">
        <v>0.5127278200000002</v>
      </c>
      <c r="CM724" s="256">
        <v>2.161806020000001</v>
      </c>
      <c r="CN724" s="253">
        <v>7.132319432530521</v>
      </c>
      <c r="CO724" s="259">
        <v>0.42</v>
      </c>
      <c r="CP724" s="260">
        <v>88.8</v>
      </c>
      <c r="CQ724" s="261">
        <v>-5.6</v>
      </c>
      <c r="CR724" s="260">
        <v>2.1</v>
      </c>
      <c r="CS724" s="261">
        <v>22.8</v>
      </c>
    </row>
    <row r="725" ht="11.25" customHeight="1">
      <c r="A725" t="s" s="116">
        <v>995</v>
      </c>
      <c r="B725" t="s" s="116">
        <v>996</v>
      </c>
      <c r="C725" t="s" s="227">
        <v>713</v>
      </c>
      <c r="D725" s="218">
        <v>21</v>
      </c>
      <c r="E725" s="219">
        <v>150</v>
      </c>
      <c r="F725" t="s" s="220">
        <v>129</v>
      </c>
      <c r="G725" t="s" s="221">
        <v>129</v>
      </c>
      <c r="H725" s="493">
        <v>69.8</v>
      </c>
      <c r="I725" s="223">
        <v>1.790830945558739</v>
      </c>
      <c r="J725" s="318">
        <v>0.26</v>
      </c>
      <c r="K725" s="318">
        <v>0.3125</v>
      </c>
      <c r="L725" s="223">
        <v>20.19230769230769</v>
      </c>
      <c r="M725" s="226">
        <v>42864</v>
      </c>
      <c r="N725" s="226">
        <v>42866</v>
      </c>
      <c r="O725" s="226">
        <v>42887</v>
      </c>
      <c r="P725" t="s" s="227">
        <v>147</v>
      </c>
      <c r="Q725" s="576"/>
      <c r="R725" s="225">
        <v>1.25</v>
      </c>
      <c r="S725" s="228">
        <v>35.41076487252125</v>
      </c>
      <c r="T725" s="229">
        <v>193.9177798563854</v>
      </c>
      <c r="U725" s="223">
        <v>19.77337110481587</v>
      </c>
      <c r="V725" s="230">
        <v>1</v>
      </c>
      <c r="W725" s="222">
        <v>3.53</v>
      </c>
      <c r="X725" s="222">
        <v>1.75</v>
      </c>
      <c r="Y725" s="231">
        <v>1.33</v>
      </c>
      <c r="Z725" s="232">
        <v>9.83</v>
      </c>
      <c r="AA725" s="233">
        <v>51.7</v>
      </c>
      <c r="AB725" s="234">
        <v>3.8</v>
      </c>
      <c r="AC725" s="235">
        <v>7.88</v>
      </c>
      <c r="AD725" s="236">
        <v>12.3</v>
      </c>
      <c r="AE725" s="236">
        <v>11.3</v>
      </c>
      <c r="AF725" s="237">
        <v>28</v>
      </c>
      <c r="AG725" s="238">
        <v>44997</v>
      </c>
      <c r="AH725" s="239">
        <v>0.1</v>
      </c>
      <c r="AI725" s="240">
        <v>0.49</v>
      </c>
      <c r="AJ725" s="241">
        <v>1.823088824099794</v>
      </c>
      <c r="AK725" s="242">
        <v>1.017060160835018</v>
      </c>
      <c r="AL725" s="243">
        <v>22.98136645962732</v>
      </c>
      <c r="AM725" s="243">
        <v>21.64403991146799</v>
      </c>
      <c r="AN725" s="243">
        <v>22.42399253642746</v>
      </c>
      <c r="AO725" s="244">
        <v>22.04785262458526</v>
      </c>
      <c r="AP725" s="241">
        <v>0.99</v>
      </c>
      <c r="AQ725" s="241">
        <v>0.805</v>
      </c>
      <c r="AR725" s="241">
        <v>0.67</v>
      </c>
      <c r="AS725" s="241">
        <v>0.55</v>
      </c>
      <c r="AT725" s="245"/>
      <c r="AU725" s="241">
        <v>0.44</v>
      </c>
      <c r="AV725" s="241">
        <v>0.36</v>
      </c>
      <c r="AW725" s="245"/>
      <c r="AX725" s="246">
        <v>0.285</v>
      </c>
      <c r="AY725" s="247">
        <v>0.235</v>
      </c>
      <c r="AZ725" s="248">
        <v>0.21</v>
      </c>
      <c r="BA725" s="248">
        <v>0.17</v>
      </c>
      <c r="BB725" s="248">
        <v>0.135</v>
      </c>
      <c r="BC725" s="248">
        <v>0.1125</v>
      </c>
      <c r="BD725" s="248">
        <v>0.08500000000000001</v>
      </c>
      <c r="BE725" s="248">
        <v>0.0675</v>
      </c>
      <c r="BF725" s="248">
        <v>0.05625</v>
      </c>
      <c r="BG725" s="248">
        <v>0.04375</v>
      </c>
      <c r="BH725" s="248">
        <v>0.03875</v>
      </c>
      <c r="BI725" s="249">
        <v>0.03375</v>
      </c>
      <c r="BJ725" s="246">
        <v>5.2875</v>
      </c>
      <c r="BK725" s="250">
        <v>22.98136645962732</v>
      </c>
      <c r="BL725" s="250">
        <v>20.14925373134329</v>
      </c>
      <c r="BM725" s="250">
        <v>21.81818181818183</v>
      </c>
      <c r="BN725" s="250">
        <v>25</v>
      </c>
      <c r="BO725" s="250">
        <v>22.22222222222223</v>
      </c>
      <c r="BP725" s="250">
        <v>26.31578947368423</v>
      </c>
      <c r="BQ725" s="251">
        <v>21.27659574468084</v>
      </c>
      <c r="BR725" s="252">
        <v>11.90476190476191</v>
      </c>
      <c r="BS725" s="252">
        <v>23.52941176470587</v>
      </c>
      <c r="BT725" s="252">
        <v>25.92592592592593</v>
      </c>
      <c r="BU725" s="252">
        <v>20</v>
      </c>
      <c r="BV725" s="252">
        <v>32.35294117647059</v>
      </c>
      <c r="BW725" s="252">
        <v>25.92592592592593</v>
      </c>
      <c r="BX725" s="252">
        <v>20</v>
      </c>
      <c r="BY725" s="252">
        <v>28.57142857142858</v>
      </c>
      <c r="BZ725" s="252">
        <v>12.9032258064516</v>
      </c>
      <c r="CA725" s="253">
        <v>14.81481481481481</v>
      </c>
      <c r="CB725" s="250">
        <v>22.09952031413088</v>
      </c>
      <c r="CC725" s="250">
        <v>5.203368448635362</v>
      </c>
      <c r="CD725" t="s" s="116">
        <v>302</v>
      </c>
      <c r="CE725" s="254">
        <v>4.441452377170336</v>
      </c>
      <c r="CF725" s="254">
        <v>24.2148234819862</v>
      </c>
      <c r="CG725" s="250">
        <v>77.64158640226628</v>
      </c>
      <c r="CH725" s="255">
        <v>1.02762</v>
      </c>
      <c r="CI725" s="256">
        <v>1.108596456</v>
      </c>
      <c r="CJ725" s="257">
        <v>1.2194561016</v>
      </c>
      <c r="CK725" s="257">
        <v>1.341401711760</v>
      </c>
      <c r="CL725" s="258">
        <v>1.475541882936</v>
      </c>
      <c r="CM725" s="256">
        <v>6.172616152296</v>
      </c>
      <c r="CN725" s="253">
        <v>8.843289616469916</v>
      </c>
      <c r="CO725" s="259">
        <v>0.72</v>
      </c>
      <c r="CP725" s="260">
        <v>4.7</v>
      </c>
      <c r="CQ725" s="261">
        <v>-13.7</v>
      </c>
      <c r="CR725" s="260">
        <v>-3.7</v>
      </c>
      <c r="CS725" s="261">
        <v>-6</v>
      </c>
    </row>
    <row r="726" ht="11.25" customHeight="1">
      <c r="A726" t="s" s="116">
        <v>437</v>
      </c>
      <c r="B726" t="s" s="116">
        <v>438</v>
      </c>
      <c r="C726" t="s" s="116">
        <v>128</v>
      </c>
      <c r="D726" s="218">
        <v>31</v>
      </c>
      <c r="E726" s="219">
        <v>90</v>
      </c>
      <c r="F726" t="s" s="220">
        <v>55</v>
      </c>
      <c r="G726" t="s" s="221">
        <v>55</v>
      </c>
      <c r="H726" s="222">
        <v>87.12</v>
      </c>
      <c r="I726" s="223">
        <v>2.157943067033976</v>
      </c>
      <c r="J726" s="318">
        <v>0.45</v>
      </c>
      <c r="K726" s="318">
        <v>0.47</v>
      </c>
      <c r="L726" s="223">
        <v>4.444444444444429</v>
      </c>
      <c r="M726" s="226">
        <v>43045</v>
      </c>
      <c r="N726" s="226">
        <v>43046</v>
      </c>
      <c r="O726" s="226">
        <v>43054</v>
      </c>
      <c r="P726" t="s" s="227">
        <v>130</v>
      </c>
      <c r="Q726" s="324"/>
      <c r="R726" s="225">
        <v>1.88</v>
      </c>
      <c r="S726" s="228">
        <v>45.3012048192771</v>
      </c>
      <c r="T726" s="229">
        <v>46.17105015568048</v>
      </c>
      <c r="U726" s="223">
        <v>20.99277108433735</v>
      </c>
      <c r="V726" s="230">
        <v>12</v>
      </c>
      <c r="W726" s="222">
        <v>4.15</v>
      </c>
      <c r="X726" s="222">
        <v>2.62</v>
      </c>
      <c r="Y726" s="231">
        <v>6.11</v>
      </c>
      <c r="Z726" s="232">
        <v>2.29</v>
      </c>
      <c r="AA726" t="s" s="362">
        <v>143</v>
      </c>
      <c r="AB726" s="234">
        <v>1</v>
      </c>
      <c r="AC726" s="235">
        <v>15.28</v>
      </c>
      <c r="AD726" s="236">
        <v>4.1</v>
      </c>
      <c r="AE726" s="236">
        <v>8</v>
      </c>
      <c r="AF726" s="237">
        <v>4</v>
      </c>
      <c r="AG726" s="238">
        <v>1301</v>
      </c>
      <c r="AH726" s="239">
        <v>1.2</v>
      </c>
      <c r="AI726" s="240">
        <v>0.03</v>
      </c>
      <c r="AJ726" s="241">
        <v>1.171188641805288</v>
      </c>
      <c r="AK726" s="242">
        <v>0.8811826460380693</v>
      </c>
      <c r="AL726" s="243">
        <v>4.117647058823537</v>
      </c>
      <c r="AM726" s="243">
        <v>4.749232245291113</v>
      </c>
      <c r="AN726" s="243">
        <v>4.801873431401682</v>
      </c>
      <c r="AO726" s="244">
        <v>5.4493508842822</v>
      </c>
      <c r="AP726" s="241">
        <v>1.77</v>
      </c>
      <c r="AQ726" s="241">
        <v>1.7</v>
      </c>
      <c r="AR726" s="241">
        <v>1.62</v>
      </c>
      <c r="AS726" s="241">
        <v>1.54</v>
      </c>
      <c r="AT726" s="245"/>
      <c r="AU726" s="241">
        <v>1.46</v>
      </c>
      <c r="AV726" s="241">
        <v>1.4</v>
      </c>
      <c r="AW726" s="245"/>
      <c r="AX726" s="246">
        <v>1.32909</v>
      </c>
      <c r="AY726" s="394">
        <v>1.2364</v>
      </c>
      <c r="AZ726" s="248">
        <v>1.2</v>
      </c>
      <c r="BA726" s="248">
        <v>1.1272</v>
      </c>
      <c r="BB726" s="248">
        <v>1.0412</v>
      </c>
      <c r="BC726" s="248">
        <v>0.9691000000000001</v>
      </c>
      <c r="BD726" s="317">
        <v>0.9016</v>
      </c>
      <c r="BE726" s="248">
        <v>0.8401</v>
      </c>
      <c r="BF726" s="248">
        <v>0.7924</v>
      </c>
      <c r="BG726" s="248">
        <v>0.7515999999999999</v>
      </c>
      <c r="BH726" s="317">
        <v>0.738</v>
      </c>
      <c r="BI726" s="249">
        <v>0.7034999999999999</v>
      </c>
      <c r="BJ726" s="246">
        <v>21.12018999999999</v>
      </c>
      <c r="BK726" s="250">
        <v>4.117647058823537</v>
      </c>
      <c r="BL726" s="250">
        <v>4.938271604938271</v>
      </c>
      <c r="BM726" s="250">
        <v>5.194805194805197</v>
      </c>
      <c r="BN726" s="250">
        <v>5.47945205479452</v>
      </c>
      <c r="BO726" s="250">
        <v>4.285714285714293</v>
      </c>
      <c r="BP726" s="250">
        <v>5.335229367461958</v>
      </c>
      <c r="BQ726" s="251">
        <v>7.496764801035249</v>
      </c>
      <c r="BR726" s="252">
        <v>3.033333333333332</v>
      </c>
      <c r="BS726" s="252">
        <v>6.458481192334986</v>
      </c>
      <c r="BT726" s="252">
        <v>8.259700345754917</v>
      </c>
      <c r="BU726" s="252">
        <v>7.439892683933524</v>
      </c>
      <c r="BV726" s="252">
        <v>7.486690328305246</v>
      </c>
      <c r="BW726" s="252">
        <v>7.320557076538514</v>
      </c>
      <c r="BX726" s="252">
        <v>6.01968702675415</v>
      </c>
      <c r="BY726" s="252">
        <v>5.428419372006399</v>
      </c>
      <c r="BZ726" s="252">
        <v>1.842818428184279</v>
      </c>
      <c r="CA726" s="253">
        <v>4.904051172707913</v>
      </c>
      <c r="CB726" s="250">
        <v>5.590677372201546</v>
      </c>
      <c r="CC726" s="250">
        <v>1.668354068066982</v>
      </c>
      <c r="CD726" t="s" s="116">
        <v>132</v>
      </c>
      <c r="CE726" s="254">
        <v>-14.03295458590169</v>
      </c>
      <c r="CF726" s="254">
        <v>6.959816498435658</v>
      </c>
      <c r="CG726" s="250">
        <v>60.13721512786081</v>
      </c>
      <c r="CH726" s="255">
        <v>1.7877</v>
      </c>
      <c r="CI726" s="256">
        <v>1.96647</v>
      </c>
      <c r="CJ726" s="257">
        <v>2.1237876</v>
      </c>
      <c r="CK726" s="257">
        <v>2.293690608000001</v>
      </c>
      <c r="CL726" s="258">
        <v>2.477185856640001</v>
      </c>
      <c r="CM726" s="256">
        <v>10.648834064640</v>
      </c>
      <c r="CN726" s="253">
        <v>12.22317959669422</v>
      </c>
      <c r="CO726" s="259">
        <v>0.75</v>
      </c>
      <c r="CP726" s="260">
        <v>22.2</v>
      </c>
      <c r="CQ726" s="261">
        <v>-9.9</v>
      </c>
      <c r="CR726" s="262">
        <v>7.6</v>
      </c>
      <c r="CS726" s="263">
        <v>6.2</v>
      </c>
    </row>
    <row r="727" ht="11.25" customHeight="1">
      <c r="A727" t="s" s="146">
        <v>439</v>
      </c>
      <c r="B727" t="s" s="146">
        <v>440</v>
      </c>
      <c r="C727" t="s" s="146">
        <v>441</v>
      </c>
      <c r="D727" s="267">
        <v>51</v>
      </c>
      <c r="E727" s="219">
        <v>19</v>
      </c>
      <c r="F727" t="s" s="151">
        <v>129</v>
      </c>
      <c r="G727" t="s" s="152">
        <v>129</v>
      </c>
      <c r="H727" s="268">
        <v>35.6</v>
      </c>
      <c r="I727" s="269">
        <v>1.01123595505618</v>
      </c>
      <c r="J727" s="365">
        <v>0.08737864077669902</v>
      </c>
      <c r="K727" s="270">
        <v>0.09</v>
      </c>
      <c r="L727" s="271">
        <v>3</v>
      </c>
      <c r="M727" s="272">
        <v>42797</v>
      </c>
      <c r="N727" s="272">
        <v>42801</v>
      </c>
      <c r="O727" s="272">
        <v>42822</v>
      </c>
      <c r="P727" t="s" s="273">
        <v>354</v>
      </c>
      <c r="Q727" t="s" s="722">
        <v>442</v>
      </c>
      <c r="R727" s="271">
        <v>0.36</v>
      </c>
      <c r="S727" s="275">
        <v>33.64485981308411</v>
      </c>
      <c r="T727" s="276">
        <v>117.528838159323</v>
      </c>
      <c r="U727" s="269">
        <v>33.27102803738318</v>
      </c>
      <c r="V727" s="277">
        <v>12</v>
      </c>
      <c r="W727" s="268">
        <v>1.07</v>
      </c>
      <c r="X727" s="268">
        <v>3.69</v>
      </c>
      <c r="Y727" s="278">
        <v>4.38</v>
      </c>
      <c r="Z727" s="279">
        <v>3.2</v>
      </c>
      <c r="AA727" s="280">
        <v>9.699999999999999</v>
      </c>
      <c r="AB727" s="281">
        <v>3.9</v>
      </c>
      <c r="AC727" t="s" s="568">
        <v>143</v>
      </c>
      <c r="AD727" s="283">
        <v>10.6</v>
      </c>
      <c r="AE727" s="283">
        <v>9</v>
      </c>
      <c r="AF727" s="284">
        <v>0</v>
      </c>
      <c r="AG727" s="285">
        <v>2285</v>
      </c>
      <c r="AH727" s="286">
        <v>55.3</v>
      </c>
      <c r="AI727" s="287">
        <v>0.01</v>
      </c>
      <c r="AJ727" s="288">
        <v>0.5443036261789658</v>
      </c>
      <c r="AK727" s="289">
        <v>1.318582130100079</v>
      </c>
      <c r="AL727" s="290">
        <v>8.964099594672836</v>
      </c>
      <c r="AM727" s="290">
        <v>7.919851244032095</v>
      </c>
      <c r="AN727" s="290">
        <v>5.769618437497037</v>
      </c>
      <c r="AO727" s="291">
        <v>4.375623107420035</v>
      </c>
      <c r="AP727" s="288">
        <v>0.3444245451974738</v>
      </c>
      <c r="AQ727" s="288">
        <v>0.3160899291405813</v>
      </c>
      <c r="AR727" s="288">
        <v>0.2822456805113769</v>
      </c>
      <c r="AS727" s="288">
        <v>0.2740249325353174</v>
      </c>
      <c r="AT727" s="292"/>
      <c r="AU727" s="288">
        <v>0.2660436238206965</v>
      </c>
      <c r="AV727" s="288">
        <v>0.2601892836298731</v>
      </c>
      <c r="AW727" s="292"/>
      <c r="AX727" s="293">
        <v>0.2526109549804594</v>
      </c>
      <c r="AY727" s="294">
        <v>0.2452533543499606</v>
      </c>
      <c r="AZ727" s="295">
        <v>0.2381100527669516</v>
      </c>
      <c r="BA727" s="295">
        <v>0.2311748085116035</v>
      </c>
      <c r="BB727" s="295">
        <v>0.2244415616617513</v>
      </c>
      <c r="BC727" s="295">
        <v>0.2179044287978165</v>
      </c>
      <c r="BD727" s="295">
        <v>0.2115576978619577</v>
      </c>
      <c r="BE727" s="295">
        <v>0.2053958231669493</v>
      </c>
      <c r="BF727" s="295">
        <v>0.1994134205504364</v>
      </c>
      <c r="BG727" s="295">
        <v>0.1936052626703264</v>
      </c>
      <c r="BH727" s="295">
        <v>0.1879662744372099</v>
      </c>
      <c r="BI727" s="296">
        <v>0.1824915285798151</v>
      </c>
      <c r="BJ727" s="293">
        <v>4.332943163170557</v>
      </c>
      <c r="BK727" s="297">
        <v>8.964099594672836</v>
      </c>
      <c r="BL727" s="297">
        <v>11.99105990493274</v>
      </c>
      <c r="BM727" s="297">
        <v>3</v>
      </c>
      <c r="BN727" s="297">
        <v>3</v>
      </c>
      <c r="BO727" s="297">
        <v>2.250031250000029</v>
      </c>
      <c r="BP727" s="297">
        <v>3</v>
      </c>
      <c r="BQ727" s="298">
        <v>3</v>
      </c>
      <c r="BR727" s="299">
        <v>3.000000000000158</v>
      </c>
      <c r="BS727" s="299">
        <v>3</v>
      </c>
      <c r="BT727" s="299">
        <v>2.999999999999847</v>
      </c>
      <c r="BU727" s="299">
        <v>3.00000000000018</v>
      </c>
      <c r="BV727" s="299">
        <v>3.000000000000025</v>
      </c>
      <c r="BW727" s="299">
        <v>2.999999999999936</v>
      </c>
      <c r="BX727" s="299">
        <v>2.999999999999914</v>
      </c>
      <c r="BY727" s="299">
        <v>3.000000000000114</v>
      </c>
      <c r="BZ727" s="299">
        <v>3.000000000000091</v>
      </c>
      <c r="CA727" s="300">
        <v>3.00000000000018</v>
      </c>
      <c r="CB727" s="297">
        <v>3.83559945585918</v>
      </c>
      <c r="CC727" s="297">
        <v>2.486460343238908</v>
      </c>
      <c r="CD727" t="s" s="146">
        <v>157</v>
      </c>
      <c r="CE727" s="301">
        <v>-26.49017364482996</v>
      </c>
      <c r="CF727" s="301">
        <v>6.780854392553217</v>
      </c>
      <c r="CG727" s="297">
        <v>56.33080713469387</v>
      </c>
      <c r="CH727" s="302">
        <v>0.3578571024601752</v>
      </c>
      <c r="CI727" s="303">
        <v>0.3685928155339805</v>
      </c>
      <c r="CJ727" s="304">
        <v>0.4017661689320388</v>
      </c>
      <c r="CK727" s="304">
        <v>0.4379251241359223</v>
      </c>
      <c r="CL727" s="305">
        <v>0.4773383853081553</v>
      </c>
      <c r="CM727" s="303">
        <v>2.043479596370272</v>
      </c>
      <c r="CN727" s="300">
        <v>5.740111225759191</v>
      </c>
      <c r="CO727" s="306">
        <v>0.67</v>
      </c>
      <c r="CP727" s="307">
        <v>6.8</v>
      </c>
      <c r="CQ727" s="308">
        <v>-12</v>
      </c>
      <c r="CR727" s="309">
        <v>-4.2</v>
      </c>
      <c r="CS727" s="310">
        <v>-3.3</v>
      </c>
    </row>
    <row r="728" ht="11.25" customHeight="1">
      <c r="A728" t="s" s="173">
        <v>997</v>
      </c>
      <c r="B728" t="s" s="110">
        <v>998</v>
      </c>
      <c r="C728" t="s" s="110">
        <v>146</v>
      </c>
      <c r="D728" s="174">
        <v>12</v>
      </c>
      <c r="E728" s="219">
        <v>298</v>
      </c>
      <c r="F728" t="s" s="118">
        <v>141</v>
      </c>
      <c r="G728" t="s" s="113">
        <v>141</v>
      </c>
      <c r="H728" s="495">
        <v>84.13</v>
      </c>
      <c r="I728" s="177">
        <v>0.7131819802686319</v>
      </c>
      <c r="J728" s="311">
        <v>0.14</v>
      </c>
      <c r="K728" s="311">
        <v>0.15</v>
      </c>
      <c r="L728" s="177">
        <v>7.14285714285714</v>
      </c>
      <c r="M728" s="179">
        <v>42824</v>
      </c>
      <c r="N728" s="179">
        <v>42828</v>
      </c>
      <c r="O728" s="179">
        <v>42856</v>
      </c>
      <c r="P728" t="s" s="173">
        <v>171</v>
      </c>
      <c r="Q728" s="397"/>
      <c r="R728" s="180">
        <v>0.6</v>
      </c>
      <c r="S728" s="181">
        <v>12.93103448275862</v>
      </c>
      <c r="T728" s="182">
        <v>25.03340549797663</v>
      </c>
      <c r="U728" s="177">
        <v>18.13146551724138</v>
      </c>
      <c r="V728" s="183">
        <v>12</v>
      </c>
      <c r="W728" s="176">
        <v>4.64</v>
      </c>
      <c r="X728" s="176">
        <v>2.27</v>
      </c>
      <c r="Y728" s="184">
        <v>2.41</v>
      </c>
      <c r="Z728" s="185">
        <v>1.94</v>
      </c>
      <c r="AA728" s="186">
        <v>11.5</v>
      </c>
      <c r="AB728" s="187">
        <v>8.300000000000001</v>
      </c>
      <c r="AC728" s="188">
        <v>6.95</v>
      </c>
      <c r="AD728" s="189">
        <v>7.6</v>
      </c>
      <c r="AE728" s="189">
        <v>8</v>
      </c>
      <c r="AF728" s="190">
        <v>18</v>
      </c>
      <c r="AG728" s="191">
        <v>9799</v>
      </c>
      <c r="AH728" s="192">
        <v>1.2</v>
      </c>
      <c r="AI728" s="193">
        <v>0.28</v>
      </c>
      <c r="AJ728" s="194">
        <v>1.767157945252264</v>
      </c>
      <c r="AK728" s="195">
        <v>1.33860661435799</v>
      </c>
      <c r="AL728" s="196">
        <v>4.38871473354232</v>
      </c>
      <c r="AM728" s="196">
        <v>8.047179785568016</v>
      </c>
      <c r="AN728" s="196">
        <v>13.43040038391721</v>
      </c>
      <c r="AO728" s="197">
        <v>10.03311969316585</v>
      </c>
      <c r="AP728" s="194">
        <v>0.555</v>
      </c>
      <c r="AQ728" s="194">
        <v>0.5316666666666667</v>
      </c>
      <c r="AR728" s="194">
        <v>0.4933333333333333</v>
      </c>
      <c r="AS728" s="194">
        <v>0.44</v>
      </c>
      <c r="AT728" s="199"/>
      <c r="AU728" s="194">
        <v>0.38</v>
      </c>
      <c r="AV728" s="194">
        <v>0.29556</v>
      </c>
      <c r="AW728" s="199"/>
      <c r="AX728" s="200">
        <v>0.2711111111111111</v>
      </c>
      <c r="AY728" s="370">
        <v>0.2488888888888889</v>
      </c>
      <c r="AZ728" s="202">
        <v>0.2444444444444445</v>
      </c>
      <c r="BA728" s="202">
        <v>0.2311111111111111</v>
      </c>
      <c r="BB728" s="202">
        <v>0.2133333333333333</v>
      </c>
      <c r="BC728" s="203">
        <v>0.1955555555555556</v>
      </c>
      <c r="BD728" s="203">
        <v>0.1955555555555556</v>
      </c>
      <c r="BE728" s="202">
        <v>0.1688888888888889</v>
      </c>
      <c r="BF728" s="203">
        <v>0.16</v>
      </c>
      <c r="BG728" s="203">
        <v>0.16</v>
      </c>
      <c r="BH728" s="203">
        <v>0.16</v>
      </c>
      <c r="BI728" s="204">
        <v>0.16</v>
      </c>
      <c r="BJ728" s="200">
        <v>5.10444888888889</v>
      </c>
      <c r="BK728" s="205">
        <v>4.38871473354232</v>
      </c>
      <c r="BL728" s="205">
        <v>7.770270270270285</v>
      </c>
      <c r="BM728" s="205">
        <v>12.12121212121213</v>
      </c>
      <c r="BN728" s="205">
        <v>15.78947368421053</v>
      </c>
      <c r="BO728" s="205">
        <v>28.56949519556098</v>
      </c>
      <c r="BP728" s="205">
        <v>9.018032786885222</v>
      </c>
      <c r="BQ728" s="206">
        <v>8.92857142857142</v>
      </c>
      <c r="BR728" s="207">
        <v>1.818181818181808</v>
      </c>
      <c r="BS728" s="207">
        <v>5.769230769230771</v>
      </c>
      <c r="BT728" s="207">
        <v>8.333333333333325</v>
      </c>
      <c r="BU728" s="207">
        <v>9.090909090909083</v>
      </c>
      <c r="BV728" s="207">
        <v>0</v>
      </c>
      <c r="BW728" s="207">
        <v>15.78947368421053</v>
      </c>
      <c r="BX728" s="207">
        <v>5.555555555555558</v>
      </c>
      <c r="BY728" s="207">
        <v>0</v>
      </c>
      <c r="BZ728" s="207">
        <v>0</v>
      </c>
      <c r="CA728" s="208">
        <v>0</v>
      </c>
      <c r="CB728" s="205">
        <v>7.820144380686705</v>
      </c>
      <c r="CC728" s="205">
        <v>7.204373296934794</v>
      </c>
      <c r="CD728" t="s" s="110">
        <v>132</v>
      </c>
      <c r="CE728" s="209">
        <v>-3.987883153055543</v>
      </c>
      <c r="CF728" s="209">
        <v>14.14358236418584</v>
      </c>
      <c r="CG728" s="205">
        <v>73.61819802132709</v>
      </c>
      <c r="CH728" s="315">
        <v>0.6010650000000001</v>
      </c>
      <c r="CI728" s="211">
        <v>0.6428390175000002</v>
      </c>
      <c r="CJ728" s="212">
        <v>0.6942661389000002</v>
      </c>
      <c r="CK728" s="212">
        <v>0.7498074300120002</v>
      </c>
      <c r="CL728" s="210">
        <v>0.8097920244129603</v>
      </c>
      <c r="CM728" s="211">
        <v>3.497769610824961</v>
      </c>
      <c r="CN728" s="208">
        <v>4.157577095952647</v>
      </c>
      <c r="CO728" s="213">
        <v>1</v>
      </c>
      <c r="CP728" s="214">
        <v>33.8</v>
      </c>
      <c r="CQ728" s="215">
        <v>-2.7</v>
      </c>
      <c r="CR728" s="214">
        <v>5.8</v>
      </c>
      <c r="CS728" s="215">
        <v>8.800000000000001</v>
      </c>
    </row>
    <row r="729" ht="11.25" customHeight="1">
      <c r="A729" t="s" s="116">
        <v>2016</v>
      </c>
      <c r="B729" t="s" s="116">
        <v>2017</v>
      </c>
      <c r="C729" t="s" s="227">
        <v>1945</v>
      </c>
      <c r="D729" s="218">
        <v>8</v>
      </c>
      <c r="E729" s="85">
        <v>353</v>
      </c>
      <c r="F729" t="s" s="220">
        <v>55</v>
      </c>
      <c r="G729" t="s" s="221">
        <v>141</v>
      </c>
      <c r="H729" s="493">
        <v>62.85</v>
      </c>
      <c r="I729" s="223">
        <v>1.11376292760541</v>
      </c>
      <c r="J729" s="224">
        <v>0.15</v>
      </c>
      <c r="K729" s="224">
        <v>0.175</v>
      </c>
      <c r="L729" s="223">
        <v>16.66666666666667</v>
      </c>
      <c r="M729" s="323">
        <v>42727</v>
      </c>
      <c r="N729" s="323">
        <v>42731</v>
      </c>
      <c r="O729" s="323">
        <v>42747</v>
      </c>
      <c r="P729" t="s" s="227">
        <v>569</v>
      </c>
      <c r="Q729" s="325"/>
      <c r="R729" s="225">
        <v>0.7</v>
      </c>
      <c r="S729" s="228">
        <v>29.41176470588236</v>
      </c>
      <c r="T729" s="229">
        <v>248.3639231740102</v>
      </c>
      <c r="U729" s="223">
        <v>26.40756302521008</v>
      </c>
      <c r="V729" s="230">
        <v>10</v>
      </c>
      <c r="W729" s="222">
        <v>2.38</v>
      </c>
      <c r="X729" s="222">
        <v>1.36</v>
      </c>
      <c r="Y729" s="231">
        <v>2.71</v>
      </c>
      <c r="Z729" s="232">
        <v>10.34</v>
      </c>
      <c r="AA729" s="233">
        <v>45.3</v>
      </c>
      <c r="AB729" s="234">
        <v>16.1</v>
      </c>
      <c r="AC729" s="235">
        <v>7.17</v>
      </c>
      <c r="AD729" s="236">
        <v>17.4</v>
      </c>
      <c r="AE729" s="236">
        <v>19.5</v>
      </c>
      <c r="AF729" s="237">
        <v>5</v>
      </c>
      <c r="AG729" s="238">
        <v>6744</v>
      </c>
      <c r="AH729" s="239">
        <v>1.5</v>
      </c>
      <c r="AI729" s="240">
        <v>0.5</v>
      </c>
      <c r="AJ729" s="241">
        <v>1.412246779399525</v>
      </c>
      <c r="AK729" s="242">
        <v>1.176301167353127</v>
      </c>
      <c r="AL729" s="243">
        <v>20</v>
      </c>
      <c r="AM729" s="243">
        <v>28.92319893892981</v>
      </c>
      <c r="AN729" s="243">
        <v>24.57309396155174</v>
      </c>
      <c r="AO729" s="244">
        <v>20.89013820911636</v>
      </c>
      <c r="AP729" s="241">
        <v>0.6</v>
      </c>
      <c r="AQ729" s="241">
        <v>0.5</v>
      </c>
      <c r="AR729" s="241">
        <v>0.4</v>
      </c>
      <c r="AS729" s="241">
        <v>0.28</v>
      </c>
      <c r="AT729" s="245"/>
      <c r="AU729" s="241">
        <v>0.22</v>
      </c>
      <c r="AV729" s="241">
        <v>0.2</v>
      </c>
      <c r="AW729" s="245"/>
      <c r="AX729" s="246">
        <v>0.18</v>
      </c>
      <c r="AY729" s="394">
        <v>0.15</v>
      </c>
      <c r="AZ729" s="248">
        <v>0.15</v>
      </c>
      <c r="BA729" s="248">
        <v>0.12</v>
      </c>
      <c r="BB729" s="248">
        <v>0.09</v>
      </c>
      <c r="BC729" s="248">
        <v>0.06</v>
      </c>
      <c r="BD729" s="317">
        <v>0.03</v>
      </c>
      <c r="BE729" s="317">
        <v>0.03</v>
      </c>
      <c r="BF729" s="317">
        <v>0.03</v>
      </c>
      <c r="BG729" s="317">
        <v>0.03</v>
      </c>
      <c r="BH729" s="317">
        <v>0.03</v>
      </c>
      <c r="BI729" s="401">
        <v>0.03</v>
      </c>
      <c r="BJ729" s="246">
        <v>3.13</v>
      </c>
      <c r="BK729" s="250">
        <v>20</v>
      </c>
      <c r="BL729" s="250">
        <v>25</v>
      </c>
      <c r="BM729" s="250">
        <v>42.85714285714286</v>
      </c>
      <c r="BN729" s="250">
        <v>27.27272727272729</v>
      </c>
      <c r="BO729" s="250">
        <v>9.999999999999986</v>
      </c>
      <c r="BP729" s="250">
        <v>11.11111111111112</v>
      </c>
      <c r="BQ729" s="251">
        <v>20</v>
      </c>
      <c r="BR729" s="252">
        <v>0</v>
      </c>
      <c r="BS729" s="252">
        <v>25</v>
      </c>
      <c r="BT729" s="252">
        <v>33.33333333333333</v>
      </c>
      <c r="BU729" s="252">
        <v>50</v>
      </c>
      <c r="BV729" s="252">
        <v>100</v>
      </c>
      <c r="BW729" s="252">
        <v>0</v>
      </c>
      <c r="BX729" s="252">
        <v>0</v>
      </c>
      <c r="BY729" s="252">
        <v>0</v>
      </c>
      <c r="BZ729" s="252">
        <v>0</v>
      </c>
      <c r="CA729" s="253">
        <v>0</v>
      </c>
      <c r="CB729" s="250">
        <v>21.44554791613615</v>
      </c>
      <c r="CC729" s="250">
        <v>25.02540863603456</v>
      </c>
      <c r="CD729" t="s" s="116">
        <v>302</v>
      </c>
      <c r="CE729" s="254">
        <v>-0.7207061360529323</v>
      </c>
      <c r="CF729" s="254">
        <v>25.68685688915715</v>
      </c>
      <c r="CG729" s="250">
        <v>75.70306722689075</v>
      </c>
      <c r="CH729" s="255">
        <v>0.66</v>
      </c>
      <c r="CI729" s="256">
        <v>0.7073220000000001</v>
      </c>
      <c r="CJ729" s="257">
        <v>0.7780542000000001</v>
      </c>
      <c r="CK729" s="257">
        <v>0.8558596200000003</v>
      </c>
      <c r="CL729" s="258">
        <v>0.9414455820000004</v>
      </c>
      <c r="CM729" s="256">
        <v>3.942681402000001</v>
      </c>
      <c r="CN729" s="253">
        <v>6.273160544152747</v>
      </c>
      <c r="CO729" s="259">
        <v>0.62</v>
      </c>
      <c r="CP729" s="260">
        <v>35.5</v>
      </c>
      <c r="CQ729" s="261">
        <v>-14.9</v>
      </c>
      <c r="CR729" s="260">
        <v>1</v>
      </c>
      <c r="CS729" s="261">
        <v>-2.8</v>
      </c>
    </row>
    <row r="730" ht="11.25" customHeight="1">
      <c r="A730" t="s" s="116">
        <v>2018</v>
      </c>
      <c r="B730" t="s" s="116">
        <v>2019</v>
      </c>
      <c r="C730" t="s" s="227">
        <v>128</v>
      </c>
      <c r="D730" s="218">
        <v>6</v>
      </c>
      <c r="E730" s="85">
        <v>665</v>
      </c>
      <c r="F730" t="s" s="220">
        <v>55</v>
      </c>
      <c r="G730" t="s" s="221">
        <v>55</v>
      </c>
      <c r="H730" s="493">
        <v>33.5</v>
      </c>
      <c r="I730" s="223">
        <v>1.671641791044776</v>
      </c>
      <c r="J730" s="224">
        <v>0.13</v>
      </c>
      <c r="K730" s="224">
        <v>0.14</v>
      </c>
      <c r="L730" s="223">
        <v>7.692307692307709</v>
      </c>
      <c r="M730" s="226">
        <v>42914</v>
      </c>
      <c r="N730" s="226">
        <v>42916</v>
      </c>
      <c r="O730" s="226">
        <v>42928</v>
      </c>
      <c r="P730" t="s" s="227">
        <v>569</v>
      </c>
      <c r="Q730" s="395"/>
      <c r="R730" s="225">
        <v>0.5600000000000001</v>
      </c>
      <c r="S730" s="228">
        <v>37.08609271523179</v>
      </c>
      <c r="T730" s="229">
        <v>35.78865108344318</v>
      </c>
      <c r="U730" s="223">
        <v>22.18543046357616</v>
      </c>
      <c r="V730" s="230">
        <v>12</v>
      </c>
      <c r="W730" s="222">
        <v>1.51</v>
      </c>
      <c r="X730" t="s" s="399">
        <v>143</v>
      </c>
      <c r="Y730" s="231">
        <v>6.95</v>
      </c>
      <c r="Z730" s="232">
        <v>1.87</v>
      </c>
      <c r="AA730" s="233">
        <v>6.6</v>
      </c>
      <c r="AB730" s="234">
        <v>-3.4</v>
      </c>
      <c r="AC730" s="235">
        <v>24.48</v>
      </c>
      <c r="AD730" s="236">
        <v>9.1</v>
      </c>
      <c r="AE730" t="s" s="416">
        <v>143</v>
      </c>
      <c r="AF730" s="237">
        <v>2</v>
      </c>
      <c r="AG730" s="238">
        <v>2074</v>
      </c>
      <c r="AH730" s="239">
        <v>6.8</v>
      </c>
      <c r="AI730" s="240">
        <v>0</v>
      </c>
      <c r="AJ730" s="241">
        <v>1.097193816038106</v>
      </c>
      <c r="AK730" t="s" s="265">
        <v>143</v>
      </c>
      <c r="AL730" s="243">
        <v>8.695652173913038</v>
      </c>
      <c r="AM730" s="243">
        <v>10.5578098535263</v>
      </c>
      <c r="AN730" s="243">
        <v>9.984463725946767</v>
      </c>
      <c r="AO730" s="244">
        <v>-0.2866291134032473</v>
      </c>
      <c r="AP730" s="241">
        <v>0.5</v>
      </c>
      <c r="AQ730" s="241">
        <v>0.46</v>
      </c>
      <c r="AR730" s="241">
        <v>0.42</v>
      </c>
      <c r="AS730" s="241">
        <v>0.37</v>
      </c>
      <c r="AT730" s="245"/>
      <c r="AU730" s="241">
        <v>0.31534</v>
      </c>
      <c r="AV730" s="321">
        <v>0.31068</v>
      </c>
      <c r="AW730" s="245"/>
      <c r="AX730" s="321">
        <v>0.31068</v>
      </c>
      <c r="AY730" s="623">
        <v>0.31068</v>
      </c>
      <c r="AZ730" s="762">
        <v>0.31068</v>
      </c>
      <c r="BA730" s="762">
        <v>0.31068</v>
      </c>
      <c r="BB730" s="248">
        <v>0.51456</v>
      </c>
      <c r="BC730" s="248">
        <v>0.12254</v>
      </c>
      <c r="BD730" s="248">
        <v>0.06283999999999999</v>
      </c>
      <c r="BE730" s="248">
        <v>0.03142</v>
      </c>
      <c r="BF730" s="317">
        <v>0</v>
      </c>
      <c r="BG730" s="317">
        <v>0</v>
      </c>
      <c r="BH730" s="317">
        <v>0</v>
      </c>
      <c r="BI730" s="401">
        <v>0</v>
      </c>
      <c r="BJ730" s="246">
        <v>4.350099999999999</v>
      </c>
      <c r="BK730" s="250">
        <v>8.695652173913038</v>
      </c>
      <c r="BL730" s="250">
        <v>9.523809523809534</v>
      </c>
      <c r="BM730" s="250">
        <v>13.51351351351351</v>
      </c>
      <c r="BN730" s="250">
        <v>17.33367159256676</v>
      </c>
      <c r="BO730" s="250">
        <v>1.499935625080462</v>
      </c>
      <c r="BP730" s="250">
        <v>0</v>
      </c>
      <c r="BQ730" s="251">
        <v>0</v>
      </c>
      <c r="BR730" s="252">
        <v>0</v>
      </c>
      <c r="BS730" s="252">
        <v>0</v>
      </c>
      <c r="BT730" s="252">
        <v>0</v>
      </c>
      <c r="BU730" s="252">
        <v>319.9118655133018</v>
      </c>
      <c r="BV730" s="252">
        <v>95.00318268618715</v>
      </c>
      <c r="BW730" s="252">
        <v>100</v>
      </c>
      <c r="BX730" s="252">
        <v>0</v>
      </c>
      <c r="BY730" s="252">
        <v>0</v>
      </c>
      <c r="BZ730" s="252">
        <v>0</v>
      </c>
      <c r="CA730" s="253">
        <v>0</v>
      </c>
      <c r="CB730" s="250">
        <v>33.26362533108072</v>
      </c>
      <c r="CC730" s="250">
        <v>77.91808506513104</v>
      </c>
      <c r="CD730" t="s" s="116">
        <v>132</v>
      </c>
      <c r="CE730" s="254">
        <v>-10.52932494658461</v>
      </c>
      <c r="CF730" s="254">
        <v>11.65610551699154</v>
      </c>
      <c r="CG730" s="250">
        <v>54.53905947820296</v>
      </c>
      <c r="CH730" s="255">
        <v>0.505</v>
      </c>
      <c r="CI730" s="256">
        <v>0.5555000000000001</v>
      </c>
      <c r="CJ730" s="257">
        <v>0.5721650000000001</v>
      </c>
      <c r="CK730" s="257">
        <v>0.5893299500000002</v>
      </c>
      <c r="CL730" s="258">
        <v>0.6070098485000003</v>
      </c>
      <c r="CM730" s="256">
        <v>2.829004798500001</v>
      </c>
      <c r="CN730" s="253">
        <v>8.444790443283583</v>
      </c>
      <c r="CO730" s="259">
        <v>1.03</v>
      </c>
      <c r="CP730" s="260">
        <v>37.6</v>
      </c>
      <c r="CQ730" s="261">
        <v>-5.1</v>
      </c>
      <c r="CR730" s="260">
        <v>2.7</v>
      </c>
      <c r="CS730" s="261">
        <v>5.6</v>
      </c>
    </row>
    <row r="731" ht="11.25" customHeight="1">
      <c r="A731" t="s" s="116">
        <v>2020</v>
      </c>
      <c r="B731" t="s" s="116">
        <v>2021</v>
      </c>
      <c r="C731" t="s" s="227">
        <v>1450</v>
      </c>
      <c r="D731" s="218">
        <v>8</v>
      </c>
      <c r="E731" s="85">
        <v>393</v>
      </c>
      <c r="F731" t="s" s="220">
        <v>129</v>
      </c>
      <c r="G731" t="s" s="221">
        <v>129</v>
      </c>
      <c r="H731" s="493">
        <v>60.26</v>
      </c>
      <c r="I731" s="223">
        <v>1.792233654165284</v>
      </c>
      <c r="J731" s="224">
        <v>0.24</v>
      </c>
      <c r="K731" s="224">
        <v>0.27</v>
      </c>
      <c r="L731" s="223">
        <v>12.5</v>
      </c>
      <c r="M731" s="226">
        <v>42873</v>
      </c>
      <c r="N731" s="226">
        <v>42877</v>
      </c>
      <c r="O731" s="226">
        <v>42892</v>
      </c>
      <c r="P731" t="s" s="227">
        <v>959</v>
      </c>
      <c r="Q731" s="85"/>
      <c r="R731" s="225">
        <v>1.08</v>
      </c>
      <c r="S731" s="228">
        <v>32.04747774480713</v>
      </c>
      <c r="T731" s="229">
        <v>110.5840401886996</v>
      </c>
      <c r="U731" s="223">
        <v>17.88130563798219</v>
      </c>
      <c r="V731" s="230">
        <v>12</v>
      </c>
      <c r="W731" s="222">
        <v>3.37</v>
      </c>
      <c r="X731" s="222">
        <v>1.56</v>
      </c>
      <c r="Y731" s="231">
        <v>1.07</v>
      </c>
      <c r="Z731" s="232">
        <v>5.58</v>
      </c>
      <c r="AA731" s="233">
        <v>30.3</v>
      </c>
      <c r="AB731" s="234">
        <v>8.9</v>
      </c>
      <c r="AC731" s="235">
        <v>8.699999999999999</v>
      </c>
      <c r="AD731" s="236">
        <v>16.7</v>
      </c>
      <c r="AE731" s="236">
        <v>11.48</v>
      </c>
      <c r="AF731" s="237">
        <v>28</v>
      </c>
      <c r="AG731" s="238">
        <v>7724</v>
      </c>
      <c r="AH731" s="239">
        <v>0.1</v>
      </c>
      <c r="AI731" s="240">
        <v>0.36</v>
      </c>
      <c r="AJ731" s="241">
        <v>2.020517030084315</v>
      </c>
      <c r="AK731" t="s" s="265">
        <v>143</v>
      </c>
      <c r="AL731" s="243">
        <v>21.05263157894737</v>
      </c>
      <c r="AM731" s="243">
        <v>23.36650154998015</v>
      </c>
      <c r="AN731" s="243">
        <v>33.74263440240806</v>
      </c>
      <c r="AO731" t="s" s="265">
        <v>143</v>
      </c>
      <c r="AP731" s="241">
        <v>0.92</v>
      </c>
      <c r="AQ731" s="241">
        <v>0.76</v>
      </c>
      <c r="AR731" s="241">
        <v>0.61</v>
      </c>
      <c r="AS731" s="241">
        <v>0.49</v>
      </c>
      <c r="AT731" s="245"/>
      <c r="AU731" s="241">
        <v>0.36</v>
      </c>
      <c r="AV731" s="241">
        <v>0.215</v>
      </c>
      <c r="AW731" s="245"/>
      <c r="AX731" s="246">
        <v>0.14</v>
      </c>
      <c r="AY731" s="394">
        <v>0</v>
      </c>
      <c r="AZ731" s="317">
        <v>0</v>
      </c>
      <c r="BA731" s="317">
        <v>0</v>
      </c>
      <c r="BB731" s="317">
        <v>0</v>
      </c>
      <c r="BC731" s="317">
        <v>0</v>
      </c>
      <c r="BD731" s="317">
        <v>0</v>
      </c>
      <c r="BE731" s="317">
        <v>0</v>
      </c>
      <c r="BF731" s="317">
        <v>0</v>
      </c>
      <c r="BG731" s="317">
        <v>0</v>
      </c>
      <c r="BH731" s="317">
        <v>0</v>
      </c>
      <c r="BI731" s="401">
        <v>0</v>
      </c>
      <c r="BJ731" s="246">
        <v>3.495</v>
      </c>
      <c r="BK731" s="250">
        <v>21.05263157894737</v>
      </c>
      <c r="BL731" s="250">
        <v>24.59016393442624</v>
      </c>
      <c r="BM731" s="250">
        <v>24.48979591836735</v>
      </c>
      <c r="BN731" s="250">
        <v>36.11111111111111</v>
      </c>
      <c r="BO731" s="250">
        <v>67.44186046511626</v>
      </c>
      <c r="BP731" s="250">
        <v>53.57142857142856</v>
      </c>
      <c r="BQ731" s="251">
        <v>0</v>
      </c>
      <c r="BR731" s="252">
        <v>0</v>
      </c>
      <c r="BS731" s="252">
        <v>0</v>
      </c>
      <c r="BT731" s="252">
        <v>0</v>
      </c>
      <c r="BU731" s="252">
        <v>0</v>
      </c>
      <c r="BV731" s="252">
        <v>0</v>
      </c>
      <c r="BW731" s="252">
        <v>0</v>
      </c>
      <c r="BX731" s="252">
        <v>0</v>
      </c>
      <c r="BY731" s="252">
        <v>0</v>
      </c>
      <c r="BZ731" s="252">
        <v>0</v>
      </c>
      <c r="CA731" s="253">
        <v>0</v>
      </c>
      <c r="CB731" s="250">
        <v>13.36805832819982</v>
      </c>
      <c r="CC731" s="250">
        <v>20.76757893473613</v>
      </c>
      <c r="CD731" t="s" s="116">
        <v>302</v>
      </c>
      <c r="CE731" s="254">
        <v>17.65356241859115</v>
      </c>
      <c r="CF731" s="254">
        <v>35.53486805657334</v>
      </c>
      <c r="CG731" s="250">
        <v>71.84712166172108</v>
      </c>
      <c r="CH731" s="255">
        <v>1.00188</v>
      </c>
      <c r="CI731" s="256">
        <v>1.08904356</v>
      </c>
      <c r="CJ731" s="257">
        <v>1.197947916</v>
      </c>
      <c r="CK731" s="257">
        <v>1.3177427076</v>
      </c>
      <c r="CL731" s="258">
        <v>1.449516978360001</v>
      </c>
      <c r="CM731" s="256">
        <v>6.056131161960002</v>
      </c>
      <c r="CN731" s="253">
        <v>10.05000192824428</v>
      </c>
      <c r="CO731" s="259">
        <v>1.29</v>
      </c>
      <c r="CP731" s="260">
        <v>20.8</v>
      </c>
      <c r="CQ731" s="261">
        <v>-23</v>
      </c>
      <c r="CR731" s="260">
        <v>0.2</v>
      </c>
      <c r="CS731" s="261">
        <v>-2.9</v>
      </c>
    </row>
    <row r="732" ht="11.25" customHeight="1">
      <c r="A732" t="s" s="273">
        <v>999</v>
      </c>
      <c r="B732" t="s" s="146">
        <v>1000</v>
      </c>
      <c r="C732" t="s" s="273">
        <v>588</v>
      </c>
      <c r="D732" s="267">
        <v>13</v>
      </c>
      <c r="E732" s="219">
        <v>288</v>
      </c>
      <c r="F732" t="s" s="151">
        <v>129</v>
      </c>
      <c r="G732" t="s" s="152">
        <v>129</v>
      </c>
      <c r="H732" s="496">
        <v>41.56</v>
      </c>
      <c r="I732" s="269">
        <v>7.266602502406159</v>
      </c>
      <c r="J732" s="270">
        <v>0.74</v>
      </c>
      <c r="K732" s="270">
        <v>0.755</v>
      </c>
      <c r="L732" s="269">
        <v>2.02702702702704</v>
      </c>
      <c r="M732" s="272">
        <v>43028</v>
      </c>
      <c r="N732" s="272">
        <v>43031</v>
      </c>
      <c r="O732" s="272">
        <v>43039</v>
      </c>
      <c r="P732" t="s" s="273">
        <v>197</v>
      </c>
      <c r="Q732" t="s" s="273">
        <v>131</v>
      </c>
      <c r="R732" s="271">
        <v>3.02</v>
      </c>
      <c r="S732" s="275">
        <v>118.4313725490196</v>
      </c>
      <c r="T732" s="276">
        <v>23.62822896823102</v>
      </c>
      <c r="U732" s="269">
        <v>16.29803921568628</v>
      </c>
      <c r="V732" s="277">
        <v>12</v>
      </c>
      <c r="W732" s="268">
        <v>2.55</v>
      </c>
      <c r="X732" s="268">
        <v>5.42</v>
      </c>
      <c r="Y732" s="278">
        <v>3.85</v>
      </c>
      <c r="Z732" s="279">
        <v>2.11</v>
      </c>
      <c r="AA732" s="280">
        <v>13</v>
      </c>
      <c r="AB732" s="281">
        <v>1.3</v>
      </c>
      <c r="AC732" s="282">
        <v>-0.26</v>
      </c>
      <c r="AD732" s="283">
        <v>-6</v>
      </c>
      <c r="AE732" s="283">
        <v>3</v>
      </c>
      <c r="AF732" s="284">
        <v>3</v>
      </c>
      <c r="AG732" s="570">
        <v>668</v>
      </c>
      <c r="AH732" s="286">
        <v>0.1</v>
      </c>
      <c r="AI732" s="287">
        <v>0.9399999999999999</v>
      </c>
      <c r="AJ732" t="s" s="368">
        <v>143</v>
      </c>
      <c r="AK732" s="289">
        <v>0.4401858799349662</v>
      </c>
      <c r="AL732" s="290">
        <v>3.007518796992481</v>
      </c>
      <c r="AM732" s="290">
        <v>2.025865024504059</v>
      </c>
      <c r="AN732" s="290">
        <v>2.179339528657631</v>
      </c>
      <c r="AO732" s="291">
        <v>4.950952831516564</v>
      </c>
      <c r="AP732" s="288">
        <v>2.74</v>
      </c>
      <c r="AQ732" s="510">
        <v>2.66</v>
      </c>
      <c r="AR732" s="288">
        <v>2.64</v>
      </c>
      <c r="AS732" s="288">
        <v>2.58</v>
      </c>
      <c r="AT732" s="292"/>
      <c r="AU732" s="288">
        <v>2.54</v>
      </c>
      <c r="AV732" s="288">
        <v>2.46</v>
      </c>
      <c r="AW732" s="292"/>
      <c r="AX732" s="293">
        <v>2.39</v>
      </c>
      <c r="AY732" s="403">
        <v>2.36</v>
      </c>
      <c r="AZ732" s="295">
        <v>2.26</v>
      </c>
      <c r="BA732" s="295">
        <v>1.9</v>
      </c>
      <c r="BB732" s="295">
        <v>1.69</v>
      </c>
      <c r="BC732" s="295">
        <v>0.55</v>
      </c>
      <c r="BD732" s="426">
        <v>0</v>
      </c>
      <c r="BE732" s="426">
        <v>0</v>
      </c>
      <c r="BF732" s="426">
        <v>0</v>
      </c>
      <c r="BG732" s="426">
        <v>0</v>
      </c>
      <c r="BH732" s="426">
        <v>0</v>
      </c>
      <c r="BI732" s="494">
        <v>0</v>
      </c>
      <c r="BJ732" s="293">
        <v>26.77</v>
      </c>
      <c r="BK732" s="297">
        <v>3.007518796992481</v>
      </c>
      <c r="BL732" s="297">
        <v>0.7575757575757569</v>
      </c>
      <c r="BM732" s="297">
        <v>2.325581395348841</v>
      </c>
      <c r="BN732" s="297">
        <v>1.574803149606296</v>
      </c>
      <c r="BO732" s="297">
        <v>3.252032520325199</v>
      </c>
      <c r="BP732" s="297">
        <v>2.92887029288702</v>
      </c>
      <c r="BQ732" s="298">
        <v>1.271186440677985</v>
      </c>
      <c r="BR732" s="299">
        <v>4.424778761061954</v>
      </c>
      <c r="BS732" s="299">
        <v>18.94736842105262</v>
      </c>
      <c r="BT732" s="299">
        <v>12.42603550295858</v>
      </c>
      <c r="BU732" s="299">
        <v>207.2727272727272</v>
      </c>
      <c r="BV732" s="299">
        <v>0</v>
      </c>
      <c r="BW732" s="299">
        <v>0</v>
      </c>
      <c r="BX732" s="299">
        <v>0</v>
      </c>
      <c r="BY732" s="299">
        <v>0</v>
      </c>
      <c r="BZ732" s="299">
        <v>0</v>
      </c>
      <c r="CA732" s="300">
        <v>0</v>
      </c>
      <c r="CB732" s="297">
        <v>15.18755754771847</v>
      </c>
      <c r="CC732" s="297">
        <v>48.27128986556702</v>
      </c>
      <c r="CD732" t="s" s="146">
        <v>222</v>
      </c>
      <c r="CE732" s="301">
        <v>-6.852097184622487</v>
      </c>
      <c r="CF732" s="301">
        <v>9.44594203106379</v>
      </c>
      <c r="CG732" s="297">
        <v>35.37554768278026</v>
      </c>
      <c r="CH732" s="302">
        <v>2.77562</v>
      </c>
      <c r="CI732" s="303">
        <v>2.8033762</v>
      </c>
      <c r="CJ732" s="304">
        <v>2.887477486</v>
      </c>
      <c r="CK732" s="304">
        <v>2.974101810580001</v>
      </c>
      <c r="CL732" s="305">
        <v>3.063324864897401</v>
      </c>
      <c r="CM732" s="303">
        <v>14.5039003614774</v>
      </c>
      <c r="CN732" s="300">
        <v>34.89870154349712</v>
      </c>
      <c r="CO732" s="306">
        <v>0.25</v>
      </c>
      <c r="CP732" s="307">
        <v>12.5</v>
      </c>
      <c r="CQ732" s="308">
        <v>-15.7</v>
      </c>
      <c r="CR732" s="307">
        <v>-3.8</v>
      </c>
      <c r="CS732" s="308">
        <v>-5.4</v>
      </c>
    </row>
    <row r="733" ht="11.25" customHeight="1">
      <c r="A733" t="s" s="173">
        <v>1001</v>
      </c>
      <c r="B733" t="s" s="110">
        <v>1002</v>
      </c>
      <c r="C733" t="s" s="110">
        <v>146</v>
      </c>
      <c r="D733" s="174">
        <v>13</v>
      </c>
      <c r="E733" s="219">
        <v>276</v>
      </c>
      <c r="F733" t="s" s="118">
        <v>141</v>
      </c>
      <c r="G733" t="s" s="113">
        <v>141</v>
      </c>
      <c r="H733" s="495">
        <v>132.45</v>
      </c>
      <c r="I733" s="177">
        <v>2.17440543601359</v>
      </c>
      <c r="J733" s="311">
        <v>0.67</v>
      </c>
      <c r="K733" s="311">
        <v>0.72</v>
      </c>
      <c r="L733" s="177">
        <v>7.462686567164178</v>
      </c>
      <c r="M733" s="179">
        <v>42893</v>
      </c>
      <c r="N733" s="179">
        <v>42895</v>
      </c>
      <c r="O733" s="179">
        <v>42916</v>
      </c>
      <c r="P733" t="s" s="173">
        <v>186</v>
      </c>
      <c r="Q733" s="84"/>
      <c r="R733" s="180">
        <v>2.88</v>
      </c>
      <c r="S733" s="181">
        <v>33.29479768786127</v>
      </c>
      <c r="T733" s="182">
        <v>2.04045440539804</v>
      </c>
      <c r="U733" s="177">
        <v>15.3121387283237</v>
      </c>
      <c r="V733" s="183">
        <v>12</v>
      </c>
      <c r="W733" s="176">
        <v>8.65</v>
      </c>
      <c r="X733" t="s" s="369">
        <v>143</v>
      </c>
      <c r="Y733" s="184">
        <v>1.27</v>
      </c>
      <c r="Z733" s="185">
        <v>1.53</v>
      </c>
      <c r="AA733" s="186">
        <v>10.3</v>
      </c>
      <c r="AB733" s="187">
        <v>-5.5</v>
      </c>
      <c r="AC733" s="188">
        <v>27.08</v>
      </c>
      <c r="AD733" s="189">
        <v>25</v>
      </c>
      <c r="AE733" s="189">
        <v>-0.91</v>
      </c>
      <c r="AF733" s="190">
        <v>25</v>
      </c>
      <c r="AG733" s="191">
        <v>36494</v>
      </c>
      <c r="AH733" s="192">
        <v>0.2</v>
      </c>
      <c r="AI733" s="193">
        <v>0.29</v>
      </c>
      <c r="AJ733" s="194">
        <v>0.420188850030292</v>
      </c>
      <c r="AK733" s="195">
        <v>1.050330951578319</v>
      </c>
      <c r="AL733" s="196">
        <v>10.08403361344539</v>
      </c>
      <c r="AM733" s="196">
        <v>10.15775419955238</v>
      </c>
      <c r="AN733" s="196">
        <v>10.5047212507573</v>
      </c>
      <c r="AO733" s="197">
        <v>10.00134408585407</v>
      </c>
      <c r="AP733" s="194">
        <v>2.62</v>
      </c>
      <c r="AQ733" s="194">
        <v>2.38</v>
      </c>
      <c r="AR733" s="194">
        <v>2.15</v>
      </c>
      <c r="AS733" s="194">
        <v>1.96</v>
      </c>
      <c r="AT733" s="199"/>
      <c r="AU733" s="194">
        <v>1.79</v>
      </c>
      <c r="AV733" s="194">
        <v>1.59</v>
      </c>
      <c r="AW733" s="199"/>
      <c r="AX733" s="200">
        <v>1.41</v>
      </c>
      <c r="AY733" s="201">
        <v>1.23</v>
      </c>
      <c r="AZ733" s="202">
        <v>1.19</v>
      </c>
      <c r="BA733" s="202">
        <v>1.13</v>
      </c>
      <c r="BB733" s="202">
        <v>1.01</v>
      </c>
      <c r="BC733" s="202">
        <v>0.91</v>
      </c>
      <c r="BD733" s="203">
        <v>0.87</v>
      </c>
      <c r="BE733" s="203">
        <v>1.16</v>
      </c>
      <c r="BF733" s="202">
        <v>1.16</v>
      </c>
      <c r="BG733" s="202">
        <v>1.12</v>
      </c>
      <c r="BH733" s="202">
        <v>1.08</v>
      </c>
      <c r="BI733" s="314">
        <v>1.04</v>
      </c>
      <c r="BJ733" s="200">
        <v>25.8</v>
      </c>
      <c r="BK733" s="205">
        <v>10.08403361344539</v>
      </c>
      <c r="BL733" s="205">
        <v>10.69767441860465</v>
      </c>
      <c r="BM733" s="205">
        <v>9.693877551020403</v>
      </c>
      <c r="BN733" s="205">
        <v>9.49720670391061</v>
      </c>
      <c r="BO733" s="205">
        <v>12.57861635220126</v>
      </c>
      <c r="BP733" s="205">
        <v>12.76595744680853</v>
      </c>
      <c r="BQ733" s="206">
        <v>14.63414634146341</v>
      </c>
      <c r="BR733" s="207">
        <v>3.361344537815136</v>
      </c>
      <c r="BS733" s="207">
        <v>5.309734513274345</v>
      </c>
      <c r="BT733" s="207">
        <v>11.88118811881187</v>
      </c>
      <c r="BU733" s="207">
        <v>10.98901098901099</v>
      </c>
      <c r="BV733" s="207">
        <v>4.597701149425282</v>
      </c>
      <c r="BW733" s="207">
        <v>0</v>
      </c>
      <c r="BX733" s="207">
        <v>0</v>
      </c>
      <c r="BY733" s="207">
        <v>3.571428571428559</v>
      </c>
      <c r="BZ733" s="207">
        <v>3.703703703703698</v>
      </c>
      <c r="CA733" s="208">
        <v>3.846153846153855</v>
      </c>
      <c r="CB733" s="205">
        <v>7.483045756298705</v>
      </c>
      <c r="CC733" s="205">
        <v>4.52139555740453</v>
      </c>
      <c r="CD733" t="s" s="110">
        <v>132</v>
      </c>
      <c r="CE733" s="209">
        <v>-2.633012041552808</v>
      </c>
      <c r="CF733" s="209">
        <v>12.67912668677089</v>
      </c>
      <c r="CG733" s="205">
        <v>69.85217252011294</v>
      </c>
      <c r="CH733" s="315">
        <v>2.6462</v>
      </c>
      <c r="CI733" s="211">
        <v>2.910820000000001</v>
      </c>
      <c r="CJ733" s="212">
        <v>2.939928200000001</v>
      </c>
      <c r="CK733" s="212">
        <v>2.969327482000001</v>
      </c>
      <c r="CL733" s="210">
        <v>2.999020756820001</v>
      </c>
      <c r="CM733" s="211">
        <v>14.465296438820</v>
      </c>
      <c r="CN733" s="208">
        <v>10.92132611462439</v>
      </c>
      <c r="CO733" s="213">
        <v>1.27</v>
      </c>
      <c r="CP733" s="214">
        <v>28</v>
      </c>
      <c r="CQ733" s="215">
        <v>-1.5</v>
      </c>
      <c r="CR733" s="214">
        <v>6.2</v>
      </c>
      <c r="CS733" s="215">
        <v>7.2</v>
      </c>
    </row>
    <row r="734" ht="11.25" customHeight="1">
      <c r="A734" t="s" s="116">
        <v>2022</v>
      </c>
      <c r="B734" t="s" s="116">
        <v>2023</v>
      </c>
      <c r="C734" t="s" s="227">
        <v>128</v>
      </c>
      <c r="D734" s="218">
        <v>5</v>
      </c>
      <c r="E734" s="85">
        <v>778</v>
      </c>
      <c r="F734" t="s" s="220">
        <v>129</v>
      </c>
      <c r="G734" t="s" s="221">
        <v>129</v>
      </c>
      <c r="H734" s="493">
        <v>41.42</v>
      </c>
      <c r="I734" s="223">
        <v>1.641718976339932</v>
      </c>
      <c r="J734" s="224">
        <v>0.15</v>
      </c>
      <c r="K734" s="224">
        <v>0.17</v>
      </c>
      <c r="L734" s="223">
        <v>13.33333333333335</v>
      </c>
      <c r="M734" s="226">
        <v>42899</v>
      </c>
      <c r="N734" s="226">
        <v>42901</v>
      </c>
      <c r="O734" s="226">
        <v>42916</v>
      </c>
      <c r="P734" t="s" s="227">
        <v>186</v>
      </c>
      <c r="Q734" s="316"/>
      <c r="R734" s="225">
        <v>0.68</v>
      </c>
      <c r="S734" s="228">
        <v>31.19266055045872</v>
      </c>
      <c r="T734" s="229">
        <v>26.66666666666666</v>
      </c>
      <c r="U734" s="223">
        <v>19</v>
      </c>
      <c r="V734" s="230">
        <v>12</v>
      </c>
      <c r="W734" s="222">
        <v>2.18</v>
      </c>
      <c r="X734" s="222">
        <v>1.9</v>
      </c>
      <c r="Y734" s="231">
        <v>5.32</v>
      </c>
      <c r="Z734" s="232">
        <v>1.9</v>
      </c>
      <c r="AA734" s="233">
        <v>10.4</v>
      </c>
      <c r="AB734" s="234">
        <v>1.9</v>
      </c>
      <c r="AC734" s="235">
        <v>3.73</v>
      </c>
      <c r="AD734" s="236">
        <v>10.8</v>
      </c>
      <c r="AE734" s="236">
        <v>10</v>
      </c>
      <c r="AF734" s="237">
        <v>6</v>
      </c>
      <c r="AG734" s="238">
        <v>940</v>
      </c>
      <c r="AH734" s="239">
        <v>5.6</v>
      </c>
      <c r="AI734" s="240">
        <v>0.16</v>
      </c>
      <c r="AJ734" s="241">
        <v>0.9959846597063894</v>
      </c>
      <c r="AK734" s="242">
        <v>4.766916595744062</v>
      </c>
      <c r="AL734" s="243">
        <v>15.38461538461537</v>
      </c>
      <c r="AM734" s="243">
        <v>12.6247880443606</v>
      </c>
      <c r="AN734" s="243">
        <v>10.75663432482901</v>
      </c>
      <c r="AO734" s="244">
        <v>2.256518256357287</v>
      </c>
      <c r="AP734" s="321">
        <v>0.6</v>
      </c>
      <c r="AQ734" s="241">
        <v>0.52</v>
      </c>
      <c r="AR734" s="321">
        <v>0.44</v>
      </c>
      <c r="AS734" s="241">
        <v>0.42</v>
      </c>
      <c r="AT734" s="245"/>
      <c r="AU734" s="321">
        <v>0.36</v>
      </c>
      <c r="AV734" s="321">
        <v>0.36</v>
      </c>
      <c r="AW734" s="245"/>
      <c r="AX734" s="583">
        <v>0.4</v>
      </c>
      <c r="AY734" s="394">
        <v>0.52</v>
      </c>
      <c r="AZ734" s="317">
        <v>0.52</v>
      </c>
      <c r="BA734" s="248">
        <v>0.52</v>
      </c>
      <c r="BB734" s="248">
        <v>0.48</v>
      </c>
      <c r="BC734" s="248">
        <v>0.45</v>
      </c>
      <c r="BD734" s="248">
        <v>0.43</v>
      </c>
      <c r="BE734" s="317">
        <v>0.4</v>
      </c>
      <c r="BF734" s="317">
        <v>0.4</v>
      </c>
      <c r="BG734" s="248">
        <v>0.4</v>
      </c>
      <c r="BH734" s="248">
        <v>0.395</v>
      </c>
      <c r="BI734" s="249">
        <v>0.35</v>
      </c>
      <c r="BJ734" s="246">
        <v>7.965</v>
      </c>
      <c r="BK734" s="250">
        <v>15.38461538461537</v>
      </c>
      <c r="BL734" s="250">
        <v>18.18181818181819</v>
      </c>
      <c r="BM734" s="250">
        <v>4.761904761904767</v>
      </c>
      <c r="BN734" s="250">
        <v>16.66666666666667</v>
      </c>
      <c r="BO734" s="250">
        <v>0</v>
      </c>
      <c r="BP734" s="250">
        <v>0</v>
      </c>
      <c r="BQ734" s="251">
        <v>0</v>
      </c>
      <c r="BR734" s="252">
        <v>0</v>
      </c>
      <c r="BS734" s="252">
        <v>0</v>
      </c>
      <c r="BT734" s="252">
        <v>8.333333333333348</v>
      </c>
      <c r="BU734" s="252">
        <v>6.666666666666665</v>
      </c>
      <c r="BV734" s="252">
        <v>4.651162790697683</v>
      </c>
      <c r="BW734" s="252">
        <v>7.5</v>
      </c>
      <c r="BX734" s="252">
        <v>0</v>
      </c>
      <c r="BY734" s="252">
        <v>0</v>
      </c>
      <c r="BZ734" s="252">
        <v>1.265822784810133</v>
      </c>
      <c r="CA734" s="253">
        <v>12.85714285714288</v>
      </c>
      <c r="CB734" s="250">
        <v>5.662890201626807</v>
      </c>
      <c r="CC734" s="250">
        <v>6.330307674094416</v>
      </c>
      <c r="CD734" t="s" s="116">
        <v>132</v>
      </c>
      <c r="CE734" s="254">
        <v>-6.601646698831061</v>
      </c>
      <c r="CF734" s="254">
        <v>12.39835330116894</v>
      </c>
      <c r="CG734" s="250">
        <v>56.27543817394618</v>
      </c>
      <c r="CH734" s="255">
        <v>0.6113999999999999</v>
      </c>
      <c r="CI734" s="256">
        <v>0.63420522</v>
      </c>
      <c r="CJ734" s="257">
        <v>0.697625742</v>
      </c>
      <c r="CK734" s="257">
        <v>0.7673883162000001</v>
      </c>
      <c r="CL734" s="258">
        <v>0.8441271478200002</v>
      </c>
      <c r="CM734" s="256">
        <v>3.554746426020</v>
      </c>
      <c r="CN734" s="253">
        <v>8.5821980348141</v>
      </c>
      <c r="CO734" s="259">
        <v>0.9399999999999999</v>
      </c>
      <c r="CP734" s="260">
        <v>62.9</v>
      </c>
      <c r="CQ734" s="261">
        <v>-4.2</v>
      </c>
      <c r="CR734" s="260">
        <v>7.9</v>
      </c>
      <c r="CS734" s="261">
        <v>14</v>
      </c>
    </row>
    <row r="735" ht="11.25" customHeight="1">
      <c r="A735" t="s" s="227">
        <v>2024</v>
      </c>
      <c r="B735" t="s" s="116">
        <v>2025</v>
      </c>
      <c r="C735" t="s" s="227">
        <v>128</v>
      </c>
      <c r="D735" s="218">
        <v>6</v>
      </c>
      <c r="E735" s="85">
        <v>688</v>
      </c>
      <c r="F735" t="s" s="220">
        <v>129</v>
      </c>
      <c r="G735" t="s" s="221">
        <v>129</v>
      </c>
      <c r="H735" s="343">
        <v>57.25</v>
      </c>
      <c r="I735" s="223">
        <v>1.781659388646288</v>
      </c>
      <c r="J735" s="224">
        <v>0.49</v>
      </c>
      <c r="K735" s="224">
        <v>0.51</v>
      </c>
      <c r="L735" s="223">
        <v>4.081632653061229</v>
      </c>
      <c r="M735" s="226">
        <v>43021</v>
      </c>
      <c r="N735" s="226">
        <v>43024</v>
      </c>
      <c r="O735" s="226">
        <v>43039</v>
      </c>
      <c r="P735" t="s" s="227">
        <v>743</v>
      </c>
      <c r="Q735" t="s" s="227">
        <v>2026</v>
      </c>
      <c r="R735" s="225">
        <v>1.02</v>
      </c>
      <c r="S735" s="228">
        <v>33.11688311688312</v>
      </c>
      <c r="T735" s="229">
        <v>29.81838796108143</v>
      </c>
      <c r="U735" s="223">
        <v>18.58766233766234</v>
      </c>
      <c r="V735" s="230">
        <v>12</v>
      </c>
      <c r="W735" s="344">
        <v>3.08</v>
      </c>
      <c r="X735" t="s" s="348">
        <v>143</v>
      </c>
      <c r="Y735" s="504">
        <v>8.43</v>
      </c>
      <c r="Z735" s="346">
        <v>2.04</v>
      </c>
      <c r="AA735" t="s" s="349">
        <v>143</v>
      </c>
      <c r="AB735" t="s" s="345">
        <v>143</v>
      </c>
      <c r="AC735" t="s" s="349">
        <v>143</v>
      </c>
      <c r="AD735" t="s" s="348">
        <v>143</v>
      </c>
      <c r="AE735" t="s" s="348">
        <v>143</v>
      </c>
      <c r="AF735" s="237">
        <v>0</v>
      </c>
      <c r="AG735" s="350">
        <v>64</v>
      </c>
      <c r="AH735" t="s" s="348">
        <v>143</v>
      </c>
      <c r="AI735" t="s" s="348">
        <v>143</v>
      </c>
      <c r="AJ735" t="s" s="265">
        <v>143</v>
      </c>
      <c r="AK735" t="s" s="265">
        <v>143</v>
      </c>
      <c r="AL735" s="243">
        <v>12.5</v>
      </c>
      <c r="AM735" s="243">
        <v>19.30414882630402</v>
      </c>
      <c r="AN735" t="s" s="265">
        <v>143</v>
      </c>
      <c r="AO735" t="s" s="265">
        <v>143</v>
      </c>
      <c r="AP735" s="241">
        <v>0.9</v>
      </c>
      <c r="AQ735" s="241">
        <v>0.8</v>
      </c>
      <c r="AR735" s="241">
        <v>0.65</v>
      </c>
      <c r="AS735" s="241">
        <v>0.53</v>
      </c>
      <c r="AT735" s="245"/>
      <c r="AU735" s="241">
        <v>0.4</v>
      </c>
      <c r="AV735" s="321">
        <v>0</v>
      </c>
      <c r="AW735" s="245"/>
      <c r="AX735" s="583">
        <v>0</v>
      </c>
      <c r="AY735" s="394">
        <v>0</v>
      </c>
      <c r="AZ735" s="317">
        <v>0</v>
      </c>
      <c r="BA735" s="317">
        <v>0</v>
      </c>
      <c r="BB735" s="317">
        <v>0</v>
      </c>
      <c r="BC735" s="317">
        <v>0</v>
      </c>
      <c r="BD735" s="317">
        <v>0</v>
      </c>
      <c r="BE735" s="317">
        <v>0</v>
      </c>
      <c r="BF735" s="317">
        <v>0</v>
      </c>
      <c r="BG735" s="317">
        <v>0</v>
      </c>
      <c r="BH735" s="317">
        <v>0</v>
      </c>
      <c r="BI735" s="401">
        <v>0</v>
      </c>
      <c r="BJ735" s="246">
        <v>3.28</v>
      </c>
      <c r="BK735" s="250">
        <v>12.5</v>
      </c>
      <c r="BL735" s="250">
        <v>23.07692307692308</v>
      </c>
      <c r="BM735" s="250">
        <v>22.64150943396226</v>
      </c>
      <c r="BN735" s="250">
        <v>32.5</v>
      </c>
      <c r="BO735" s="250">
        <v>0</v>
      </c>
      <c r="BP735" s="250">
        <v>0</v>
      </c>
      <c r="BQ735" s="251">
        <v>0</v>
      </c>
      <c r="BR735" s="252">
        <v>0</v>
      </c>
      <c r="BS735" s="252">
        <v>0</v>
      </c>
      <c r="BT735" s="252">
        <v>0</v>
      </c>
      <c r="BU735" s="252">
        <v>0</v>
      </c>
      <c r="BV735" s="252">
        <v>0</v>
      </c>
      <c r="BW735" s="252">
        <v>0</v>
      </c>
      <c r="BX735" s="252">
        <v>0</v>
      </c>
      <c r="BY735" s="252">
        <v>0</v>
      </c>
      <c r="BZ735" s="252">
        <v>0</v>
      </c>
      <c r="CA735" s="253">
        <v>0</v>
      </c>
      <c r="CB735" s="250">
        <v>5.336378382993254</v>
      </c>
      <c r="CC735" s="250">
        <v>10.21410341565353</v>
      </c>
      <c r="CD735" t="s" s="116">
        <v>132</v>
      </c>
      <c r="CE735" t="s" s="402">
        <v>143</v>
      </c>
      <c r="CF735" t="s" s="402">
        <v>143</v>
      </c>
      <c r="CG735" s="250">
        <v>36.2185509725727</v>
      </c>
      <c r="CH735" s="255">
        <v>0.927</v>
      </c>
      <c r="CI735" s="256">
        <v>0.95481</v>
      </c>
      <c r="CJ735" s="257">
        <v>0.9834543000000001</v>
      </c>
      <c r="CK735" s="257">
        <v>1.012957929</v>
      </c>
      <c r="CL735" s="258">
        <v>1.043346666870</v>
      </c>
      <c r="CM735" s="256">
        <v>4.921568895870001</v>
      </c>
      <c r="CN735" s="253">
        <v>8.596626892349345</v>
      </c>
      <c r="CO735" t="s" s="348">
        <v>143</v>
      </c>
      <c r="CP735" t="s" s="345">
        <v>143</v>
      </c>
      <c r="CQ735" s="553">
        <v>-9.1</v>
      </c>
      <c r="CR735" s="351">
        <v>-4.3</v>
      </c>
      <c r="CS735" s="352">
        <v>-6</v>
      </c>
    </row>
    <row r="736" ht="11.25" customHeight="1">
      <c r="A736" t="s" s="116">
        <v>2027</v>
      </c>
      <c r="B736" t="s" s="116">
        <v>2028</v>
      </c>
      <c r="C736" t="s" s="116">
        <v>594</v>
      </c>
      <c r="D736" s="218">
        <v>7</v>
      </c>
      <c r="E736" s="85">
        <v>534</v>
      </c>
      <c r="F736" t="s" s="220">
        <v>129</v>
      </c>
      <c r="G736" t="s" s="221">
        <v>129</v>
      </c>
      <c r="H736" s="493">
        <v>32.52</v>
      </c>
      <c r="I736" s="223">
        <v>1.599015990159901</v>
      </c>
      <c r="J736" s="224">
        <v>0.11</v>
      </c>
      <c r="K736" s="224">
        <v>0.13</v>
      </c>
      <c r="L736" s="223">
        <v>18.18181818181819</v>
      </c>
      <c r="M736" s="226">
        <v>42928</v>
      </c>
      <c r="N736" s="226">
        <v>42930</v>
      </c>
      <c r="O736" s="226">
        <v>42947</v>
      </c>
      <c r="P736" t="s" s="227">
        <v>197</v>
      </c>
      <c r="Q736" s="316"/>
      <c r="R736" s="225">
        <v>0.52</v>
      </c>
      <c r="S736" s="228">
        <v>34.66666666666667</v>
      </c>
      <c r="T736" s="229">
        <v>8.865666457948706</v>
      </c>
      <c r="U736" s="223">
        <v>21.68</v>
      </c>
      <c r="V736" s="230">
        <v>12</v>
      </c>
      <c r="W736" s="222">
        <v>1.5</v>
      </c>
      <c r="X736" s="222">
        <v>2.16</v>
      </c>
      <c r="Y736" s="231">
        <v>1.25</v>
      </c>
      <c r="Z736" s="232">
        <v>1.23</v>
      </c>
      <c r="AA736" s="233">
        <v>7.3</v>
      </c>
      <c r="AB736" s="234">
        <v>-55.7</v>
      </c>
      <c r="AC736" s="235">
        <v>-8.18</v>
      </c>
      <c r="AD736" s="236">
        <v>20.4</v>
      </c>
      <c r="AE736" s="236">
        <v>10</v>
      </c>
      <c r="AF736" s="237">
        <v>9</v>
      </c>
      <c r="AG736" s="238">
        <v>4839</v>
      </c>
      <c r="AH736" s="239">
        <v>2</v>
      </c>
      <c r="AI736" s="240">
        <v>0.83</v>
      </c>
      <c r="AJ736" s="241">
        <v>1.026890864387529</v>
      </c>
      <c r="AK736" s="242">
        <v>1.376166400006171</v>
      </c>
      <c r="AL736" s="243">
        <v>4.761904761904767</v>
      </c>
      <c r="AM736" s="243">
        <v>20.73621473595373</v>
      </c>
      <c r="AN736" s="243">
        <v>20.9485736335056</v>
      </c>
      <c r="AO736" s="244">
        <v>15.22241324407547</v>
      </c>
      <c r="AP736" s="321">
        <v>0.44</v>
      </c>
      <c r="AQ736" s="241">
        <v>0.42</v>
      </c>
      <c r="AR736" s="241">
        <v>0.35</v>
      </c>
      <c r="AS736" s="241">
        <v>0.25</v>
      </c>
      <c r="AT736" s="245"/>
      <c r="AU736" s="241">
        <v>0.2</v>
      </c>
      <c r="AV736" s="241">
        <v>0.17</v>
      </c>
      <c r="AW736" s="245"/>
      <c r="AX736" s="583">
        <v>0.16</v>
      </c>
      <c r="AY736" s="247">
        <v>0.16</v>
      </c>
      <c r="AZ736" s="248">
        <v>0.15</v>
      </c>
      <c r="BA736" s="248">
        <v>0.125</v>
      </c>
      <c r="BB736" s="248">
        <v>0.10668</v>
      </c>
      <c r="BC736" s="248">
        <v>0.08334</v>
      </c>
      <c r="BD736" s="317">
        <v>0.08</v>
      </c>
      <c r="BE736" s="317">
        <v>0.08</v>
      </c>
      <c r="BF736" s="317">
        <v>0.12</v>
      </c>
      <c r="BG736" s="317">
        <v>0.24</v>
      </c>
      <c r="BH736" s="248">
        <v>0.24</v>
      </c>
      <c r="BI736" s="249">
        <v>0.23001</v>
      </c>
      <c r="BJ736" s="246">
        <v>3.60503</v>
      </c>
      <c r="BK736" s="250">
        <v>4.761904761904767</v>
      </c>
      <c r="BL736" s="250">
        <v>20</v>
      </c>
      <c r="BM736" s="250">
        <v>40</v>
      </c>
      <c r="BN736" s="250">
        <v>25</v>
      </c>
      <c r="BO736" s="250">
        <v>17.64705882352942</v>
      </c>
      <c r="BP736" s="250">
        <v>6.25</v>
      </c>
      <c r="BQ736" s="251">
        <v>0</v>
      </c>
      <c r="BR736" s="252">
        <v>6.666666666666665</v>
      </c>
      <c r="BS736" s="252">
        <v>20</v>
      </c>
      <c r="BT736" s="252">
        <v>17.17285339332584</v>
      </c>
      <c r="BU736" s="252">
        <v>28.00575953923685</v>
      </c>
      <c r="BV736" s="252">
        <v>4.175</v>
      </c>
      <c r="BW736" s="252">
        <v>0</v>
      </c>
      <c r="BX736" s="252">
        <v>0</v>
      </c>
      <c r="BY736" s="252">
        <v>0</v>
      </c>
      <c r="BZ736" s="252">
        <v>0</v>
      </c>
      <c r="CA736" s="253">
        <v>4.343289422199037</v>
      </c>
      <c r="CB736" s="250">
        <v>11.41309015334486</v>
      </c>
      <c r="CC736" s="250">
        <v>11.74165275255724</v>
      </c>
      <c r="CD736" t="s" s="116">
        <v>137</v>
      </c>
      <c r="CE736" s="254">
        <v>0.867589623665495</v>
      </c>
      <c r="CF736" s="254">
        <v>22.5475896236655</v>
      </c>
      <c r="CG736" s="250">
        <v>64.36628571428571</v>
      </c>
      <c r="CH736" s="255">
        <v>0.4444</v>
      </c>
      <c r="CI736" s="256">
        <v>0.448844</v>
      </c>
      <c r="CJ736" s="257">
        <v>0.4937284000000001</v>
      </c>
      <c r="CK736" s="257">
        <v>0.5431012400000002</v>
      </c>
      <c r="CL736" s="258">
        <v>0.5974113640000002</v>
      </c>
      <c r="CM736" s="256">
        <v>2.527485004</v>
      </c>
      <c r="CN736" s="253">
        <v>7.772094108241083</v>
      </c>
      <c r="CO736" s="259">
        <v>2.24</v>
      </c>
      <c r="CP736" s="260">
        <v>56.4</v>
      </c>
      <c r="CQ736" s="261">
        <v>-9.6</v>
      </c>
      <c r="CR736" s="260">
        <v>3.5</v>
      </c>
      <c r="CS736" s="261">
        <v>15.2</v>
      </c>
    </row>
    <row r="737" ht="11.25" customHeight="1">
      <c r="A737" t="s" s="273">
        <v>2029</v>
      </c>
      <c r="B737" t="s" s="146">
        <v>2030</v>
      </c>
      <c r="C737" t="s" s="273">
        <v>265</v>
      </c>
      <c r="D737" s="267">
        <v>5</v>
      </c>
      <c r="E737" s="85">
        <v>746</v>
      </c>
      <c r="F737" t="s" s="151">
        <v>129</v>
      </c>
      <c r="G737" t="s" s="152">
        <v>129</v>
      </c>
      <c r="H737" s="516">
        <v>34.5</v>
      </c>
      <c r="I737" s="269">
        <v>2.318840579710145</v>
      </c>
      <c r="J737" s="270">
        <v>0.18</v>
      </c>
      <c r="K737" s="270">
        <v>0.2</v>
      </c>
      <c r="L737" s="269">
        <v>11.11111111111112</v>
      </c>
      <c r="M737" s="272">
        <v>42800</v>
      </c>
      <c r="N737" s="272">
        <v>42802</v>
      </c>
      <c r="O737" s="272">
        <v>42823</v>
      </c>
      <c r="P737" t="s" s="273">
        <v>546</v>
      </c>
      <c r="Q737" s="689"/>
      <c r="R737" s="271">
        <v>0.8</v>
      </c>
      <c r="S737" s="275">
        <v>34.93449781659389</v>
      </c>
      <c r="T737" s="276">
        <v>11.89774912435695</v>
      </c>
      <c r="U737" s="269">
        <v>15.06550218340611</v>
      </c>
      <c r="V737" s="277">
        <v>12</v>
      </c>
      <c r="W737" s="517">
        <v>2.29</v>
      </c>
      <c r="X737" t="s" s="518">
        <v>143</v>
      </c>
      <c r="Y737" s="519">
        <v>3.23</v>
      </c>
      <c r="Z737" s="520">
        <v>1.87</v>
      </c>
      <c r="AA737" t="s" s="521">
        <v>143</v>
      </c>
      <c r="AB737" t="s" s="522">
        <v>143</v>
      </c>
      <c r="AC737" t="s" s="521">
        <v>143</v>
      </c>
      <c r="AD737" t="s" s="518">
        <v>143</v>
      </c>
      <c r="AE737" t="s" s="518">
        <v>143</v>
      </c>
      <c r="AF737" s="284">
        <v>0</v>
      </c>
      <c r="AG737" s="556">
        <v>70</v>
      </c>
      <c r="AH737" t="s" s="518">
        <v>143</v>
      </c>
      <c r="AI737" t="s" s="518">
        <v>143</v>
      </c>
      <c r="AJ737" t="s" s="368">
        <v>143</v>
      </c>
      <c r="AK737" t="s" s="368">
        <v>143</v>
      </c>
      <c r="AL737" s="290">
        <v>20</v>
      </c>
      <c r="AM737" s="290">
        <v>93.09787692112594</v>
      </c>
      <c r="AN737" t="s" s="368">
        <v>143</v>
      </c>
      <c r="AO737" t="s" s="368">
        <v>143</v>
      </c>
      <c r="AP737" s="288">
        <v>0.72</v>
      </c>
      <c r="AQ737" s="288">
        <v>0.6</v>
      </c>
      <c r="AR737" s="288">
        <v>0.4</v>
      </c>
      <c r="AS737" s="288">
        <v>0.1</v>
      </c>
      <c r="AT737" s="292"/>
      <c r="AU737" s="510">
        <v>0</v>
      </c>
      <c r="AV737" s="510">
        <v>0</v>
      </c>
      <c r="AW737" s="292"/>
      <c r="AX737" s="524">
        <v>0</v>
      </c>
      <c r="AY737" s="403">
        <v>0</v>
      </c>
      <c r="AZ737" s="426">
        <v>0</v>
      </c>
      <c r="BA737" s="426">
        <v>0</v>
      </c>
      <c r="BB737" s="426">
        <v>0</v>
      </c>
      <c r="BC737" s="426">
        <v>0</v>
      </c>
      <c r="BD737" s="426">
        <v>0</v>
      </c>
      <c r="BE737" s="426">
        <v>0</v>
      </c>
      <c r="BF737" s="426">
        <v>0</v>
      </c>
      <c r="BG737" s="426">
        <v>0</v>
      </c>
      <c r="BH737" s="426">
        <v>0</v>
      </c>
      <c r="BI737" s="494">
        <v>0</v>
      </c>
      <c r="BJ737" s="293">
        <v>1.82</v>
      </c>
      <c r="BK737" s="297">
        <v>20</v>
      </c>
      <c r="BL737" s="297">
        <v>50</v>
      </c>
      <c r="BM737" s="297">
        <v>300</v>
      </c>
      <c r="BN737" s="297">
        <v>0</v>
      </c>
      <c r="BO737" s="297">
        <v>0</v>
      </c>
      <c r="BP737" s="297">
        <v>0</v>
      </c>
      <c r="BQ737" s="298">
        <v>0</v>
      </c>
      <c r="BR737" s="299">
        <v>0</v>
      </c>
      <c r="BS737" s="299">
        <v>0</v>
      </c>
      <c r="BT737" s="299">
        <v>0</v>
      </c>
      <c r="BU737" s="299">
        <v>0</v>
      </c>
      <c r="BV737" s="299">
        <v>0</v>
      </c>
      <c r="BW737" s="299">
        <v>0</v>
      </c>
      <c r="BX737" s="299">
        <v>0</v>
      </c>
      <c r="BY737" s="299">
        <v>0</v>
      </c>
      <c r="BZ737" s="299">
        <v>0</v>
      </c>
      <c r="CA737" s="300">
        <v>0</v>
      </c>
      <c r="CB737" s="297">
        <v>21.76470588235294</v>
      </c>
      <c r="CC737" s="297">
        <v>70.6470343341291</v>
      </c>
      <c r="CD737" t="s" s="146">
        <v>132</v>
      </c>
      <c r="CE737" t="s" s="502">
        <v>143</v>
      </c>
      <c r="CF737" t="s" s="502">
        <v>143</v>
      </c>
      <c r="CG737" s="297">
        <v>42.94</v>
      </c>
      <c r="CH737" s="302">
        <v>0.7416</v>
      </c>
      <c r="CI737" s="303">
        <v>0.7638480000000001</v>
      </c>
      <c r="CJ737" s="304">
        <v>0.7867634400000001</v>
      </c>
      <c r="CK737" s="304">
        <v>0.8103663432000001</v>
      </c>
      <c r="CL737" s="305">
        <v>0.8346773334960002</v>
      </c>
      <c r="CM737" s="303">
        <v>3.937255116696</v>
      </c>
      <c r="CN737" s="300">
        <v>11.41233367158261</v>
      </c>
      <c r="CO737" t="s" s="518">
        <v>143</v>
      </c>
      <c r="CP737" t="s" s="522">
        <v>143</v>
      </c>
      <c r="CQ737" s="557">
        <v>0</v>
      </c>
      <c r="CR737" s="525">
        <v>5.5</v>
      </c>
      <c r="CS737" s="526">
        <v>8.199999999999999</v>
      </c>
    </row>
    <row r="738" ht="11.25" customHeight="1">
      <c r="A738" t="s" s="173">
        <v>2031</v>
      </c>
      <c r="B738" t="s" s="173">
        <v>2032</v>
      </c>
      <c r="C738" t="s" s="110">
        <v>635</v>
      </c>
      <c r="D738" s="174">
        <v>6</v>
      </c>
      <c r="E738" s="85">
        <v>597</v>
      </c>
      <c r="F738" t="s" s="118">
        <v>129</v>
      </c>
      <c r="G738" t="s" s="113">
        <v>129</v>
      </c>
      <c r="H738" s="495">
        <v>26.15</v>
      </c>
      <c r="I738" s="177">
        <v>1.376673040152964</v>
      </c>
      <c r="J738" s="311">
        <v>0.15</v>
      </c>
      <c r="K738" s="311">
        <v>0.18</v>
      </c>
      <c r="L738" s="177">
        <v>20</v>
      </c>
      <c r="M738" s="389">
        <v>42625</v>
      </c>
      <c r="N738" s="389">
        <v>42627</v>
      </c>
      <c r="O738" s="389">
        <v>42662</v>
      </c>
      <c r="P738" t="s" s="173">
        <v>743</v>
      </c>
      <c r="Q738" t="s" s="512">
        <v>2033</v>
      </c>
      <c r="R738" s="180">
        <v>0.36</v>
      </c>
      <c r="S738" s="181">
        <v>22.36024844720497</v>
      </c>
      <c r="T738" s="182">
        <v>49.11008156768197</v>
      </c>
      <c r="U738" s="177">
        <v>16.24223602484472</v>
      </c>
      <c r="V738" s="183">
        <v>6</v>
      </c>
      <c r="W738" s="176">
        <v>1.61</v>
      </c>
      <c r="X738" s="176">
        <v>1.94</v>
      </c>
      <c r="Y738" s="184">
        <v>1.68</v>
      </c>
      <c r="Z738" s="185">
        <v>3.08</v>
      </c>
      <c r="AA738" s="186">
        <v>20.1</v>
      </c>
      <c r="AB738" s="187">
        <v>13.6</v>
      </c>
      <c r="AC738" s="188">
        <v>13.17</v>
      </c>
      <c r="AD738" s="189">
        <v>4.9</v>
      </c>
      <c r="AE738" s="189">
        <v>8.369999999999999</v>
      </c>
      <c r="AF738" s="190">
        <v>27</v>
      </c>
      <c r="AG738" s="191">
        <v>47778</v>
      </c>
      <c r="AH738" s="192">
        <v>0.1</v>
      </c>
      <c r="AI738" s="193">
        <v>1.27</v>
      </c>
      <c r="AJ738" s="194">
        <v>3.482629960317981</v>
      </c>
      <c r="AK738" s="195">
        <v>1.210959787815677</v>
      </c>
      <c r="AL738" s="196">
        <v>10</v>
      </c>
      <c r="AM738" s="196">
        <v>18.16657504675012</v>
      </c>
      <c r="AN738" s="196">
        <v>17.06488680555811</v>
      </c>
      <c r="AO738" s="197">
        <v>14.09203425023689</v>
      </c>
      <c r="AP738" s="194">
        <v>0.33</v>
      </c>
      <c r="AQ738" s="198">
        <v>0.3</v>
      </c>
      <c r="AR738" s="194">
        <v>0.25</v>
      </c>
      <c r="AS738" s="198">
        <v>0.2</v>
      </c>
      <c r="AT738" s="199"/>
      <c r="AU738" s="198">
        <v>0.1501</v>
      </c>
      <c r="AV738" s="194">
        <v>0.1501</v>
      </c>
      <c r="AW738" s="199"/>
      <c r="AX738" s="200">
        <v>0.1324</v>
      </c>
      <c r="AY738" s="370">
        <v>0.1059</v>
      </c>
      <c r="AZ738" s="202">
        <v>0.1059</v>
      </c>
      <c r="BA738" s="203">
        <v>0.0883</v>
      </c>
      <c r="BB738" s="203">
        <v>0.0883</v>
      </c>
      <c r="BC738" s="202">
        <v>0.0883</v>
      </c>
      <c r="BD738" s="202">
        <v>0.0387</v>
      </c>
      <c r="BE738" s="202">
        <v>0.0294</v>
      </c>
      <c r="BF738" s="202">
        <v>0.0244</v>
      </c>
      <c r="BG738" s="203">
        <v>0.0112</v>
      </c>
      <c r="BH738" s="203">
        <v>0.028</v>
      </c>
      <c r="BI738" s="204">
        <v>0.0292</v>
      </c>
      <c r="BJ738" s="200">
        <v>2.150200000000001</v>
      </c>
      <c r="BK738" s="205">
        <v>10</v>
      </c>
      <c r="BL738" s="205">
        <v>20</v>
      </c>
      <c r="BM738" s="205">
        <v>25</v>
      </c>
      <c r="BN738" s="205">
        <v>33.24450366422384</v>
      </c>
      <c r="BO738" s="205">
        <v>0</v>
      </c>
      <c r="BP738" s="205">
        <v>13.36858006042299</v>
      </c>
      <c r="BQ738" s="206">
        <v>25.02360717658167</v>
      </c>
      <c r="BR738" s="207">
        <v>0</v>
      </c>
      <c r="BS738" s="207">
        <v>19.93204983012456</v>
      </c>
      <c r="BT738" s="207">
        <v>0</v>
      </c>
      <c r="BU738" s="207">
        <v>0</v>
      </c>
      <c r="BV738" s="207">
        <v>128.1653746770026</v>
      </c>
      <c r="BW738" s="207">
        <v>31.63265306122449</v>
      </c>
      <c r="BX738" s="207">
        <v>20.49180327868851</v>
      </c>
      <c r="BY738" s="207">
        <v>117.8571428571429</v>
      </c>
      <c r="BZ738" s="207">
        <v>0</v>
      </c>
      <c r="CA738" s="208">
        <v>0</v>
      </c>
      <c r="CB738" s="205">
        <v>26.15974791796539</v>
      </c>
      <c r="CC738" s="205">
        <v>37.20842774859835</v>
      </c>
      <c r="CD738" t="s" s="110">
        <v>302</v>
      </c>
      <c r="CE738" s="209">
        <v>2.199323820866354</v>
      </c>
      <c r="CF738" s="209">
        <v>18.44155984571107</v>
      </c>
      <c r="CG738" s="205">
        <v>77.95475155279505</v>
      </c>
      <c r="CH738" s="315">
        <v>0.363</v>
      </c>
      <c r="CI738" s="211">
        <v>0.3993000000000001</v>
      </c>
      <c r="CJ738" s="212">
        <v>0.4327214100000001</v>
      </c>
      <c r="CK738" s="212">
        <v>0.468940192017</v>
      </c>
      <c r="CL738" s="210">
        <v>0.5081904860888229</v>
      </c>
      <c r="CM738" s="211">
        <v>2.172152088105823</v>
      </c>
      <c r="CN738" s="208">
        <v>8.306508941131256</v>
      </c>
      <c r="CO738" s="213">
        <v>1.38</v>
      </c>
      <c r="CP738" s="214">
        <v>4</v>
      </c>
      <c r="CQ738" s="215">
        <v>-19.8</v>
      </c>
      <c r="CR738" s="214">
        <v>-2.3</v>
      </c>
      <c r="CS738" s="215">
        <v>-8.800000000000001</v>
      </c>
    </row>
    <row r="739" ht="11.25" customHeight="1">
      <c r="A739" t="s" s="227">
        <v>2034</v>
      </c>
      <c r="B739" t="s" s="116">
        <v>2035</v>
      </c>
      <c r="C739" t="s" s="227">
        <v>128</v>
      </c>
      <c r="D739" s="218">
        <v>5</v>
      </c>
      <c r="E739" s="85">
        <v>786</v>
      </c>
      <c r="F739" t="s" s="220">
        <v>129</v>
      </c>
      <c r="G739" t="s" s="221">
        <v>129</v>
      </c>
      <c r="H739" s="493">
        <v>19.4</v>
      </c>
      <c r="I739" s="223">
        <v>0.9278350515463918</v>
      </c>
      <c r="J739" s="224">
        <v>0.04</v>
      </c>
      <c r="K739" s="224">
        <v>0.045</v>
      </c>
      <c r="L739" s="223">
        <v>12.5</v>
      </c>
      <c r="M739" s="226">
        <v>42956</v>
      </c>
      <c r="N739" s="226">
        <v>42958</v>
      </c>
      <c r="O739" s="226">
        <v>42976</v>
      </c>
      <c r="P739" t="s" s="227">
        <v>967</v>
      </c>
      <c r="Q739" s="316"/>
      <c r="R739" s="225">
        <v>0.18</v>
      </c>
      <c r="S739" s="228">
        <v>18.94736842105263</v>
      </c>
      <c r="T739" s="229">
        <v>18.60790975862419</v>
      </c>
      <c r="U739" s="223">
        <v>20.42105263157895</v>
      </c>
      <c r="V739" s="230">
        <v>12</v>
      </c>
      <c r="W739" s="222">
        <v>0.95</v>
      </c>
      <c r="X739" t="s" s="399">
        <v>143</v>
      </c>
      <c r="Y739" s="231">
        <v>4.24</v>
      </c>
      <c r="Z739" s="232">
        <v>1.55</v>
      </c>
      <c r="AA739" s="233">
        <v>8.6</v>
      </c>
      <c r="AB739" s="234">
        <v>30.3</v>
      </c>
      <c r="AC739" s="235">
        <v>15.46</v>
      </c>
      <c r="AD739" s="236">
        <v>18.3</v>
      </c>
      <c r="AE739" t="s" s="416">
        <v>143</v>
      </c>
      <c r="AF739" s="237">
        <v>1</v>
      </c>
      <c r="AG739" s="238">
        <v>157</v>
      </c>
      <c r="AH739" s="239">
        <v>7.3</v>
      </c>
      <c r="AI739" s="240">
        <v>0.33</v>
      </c>
      <c r="AJ739" t="s" s="265">
        <v>143</v>
      </c>
      <c r="AK739" t="s" s="265">
        <v>143</v>
      </c>
      <c r="AL739" s="243">
        <v>15.41102696554051</v>
      </c>
      <c r="AM739" s="243">
        <v>35.71961411503579</v>
      </c>
      <c r="AN739" t="s" s="265">
        <v>143</v>
      </c>
      <c r="AO739" t="s" s="402">
        <v>143</v>
      </c>
      <c r="AP739" s="241">
        <v>0.142856</v>
      </c>
      <c r="AQ739" s="241">
        <v>0.1237802</v>
      </c>
      <c r="AR739" s="321">
        <v>0.104761</v>
      </c>
      <c r="AS739" s="241">
        <v>0.057144</v>
      </c>
      <c r="AT739" s="245"/>
      <c r="AU739" s="321">
        <v>0</v>
      </c>
      <c r="AV739" s="321">
        <v>0</v>
      </c>
      <c r="AW739" s="245"/>
      <c r="AX739" s="583">
        <v>0</v>
      </c>
      <c r="AY739" s="394">
        <v>0</v>
      </c>
      <c r="AZ739" s="317">
        <v>0</v>
      </c>
      <c r="BA739" s="317">
        <v>0</v>
      </c>
      <c r="BB739" s="317">
        <v>0</v>
      </c>
      <c r="BC739" s="317">
        <v>0</v>
      </c>
      <c r="BD739" s="317">
        <v>0</v>
      </c>
      <c r="BE739" s="317">
        <v>0</v>
      </c>
      <c r="BF739" s="317">
        <v>0</v>
      </c>
      <c r="BG739" s="317">
        <v>0</v>
      </c>
      <c r="BH739" s="317">
        <v>0</v>
      </c>
      <c r="BI739" s="401">
        <v>0</v>
      </c>
      <c r="BJ739" s="246">
        <v>0.4285412</v>
      </c>
      <c r="BK739" s="250">
        <v>15.41102696554051</v>
      </c>
      <c r="BL739" s="250">
        <v>18.15484770095743</v>
      </c>
      <c r="BM739" s="250">
        <v>83.32808343833122</v>
      </c>
      <c r="BN739" s="250">
        <v>0</v>
      </c>
      <c r="BO739" s="250">
        <v>0</v>
      </c>
      <c r="BP739" s="250">
        <v>0</v>
      </c>
      <c r="BQ739" s="251">
        <v>0</v>
      </c>
      <c r="BR739" s="252">
        <v>0</v>
      </c>
      <c r="BS739" s="252">
        <v>0</v>
      </c>
      <c r="BT739" s="252">
        <v>0</v>
      </c>
      <c r="BU739" s="252">
        <v>0</v>
      </c>
      <c r="BV739" s="252">
        <v>0</v>
      </c>
      <c r="BW739" s="252">
        <v>0</v>
      </c>
      <c r="BX739" s="252">
        <v>0</v>
      </c>
      <c r="BY739" s="252">
        <v>0</v>
      </c>
      <c r="BZ739" s="252">
        <v>0</v>
      </c>
      <c r="CA739" s="253">
        <v>0</v>
      </c>
      <c r="CB739" s="250">
        <v>6.876115182637009</v>
      </c>
      <c r="CC739" s="250">
        <v>19.86260366885161</v>
      </c>
      <c r="CD739" t="s" s="116">
        <v>132</v>
      </c>
      <c r="CE739" t="s" s="402">
        <v>143</v>
      </c>
      <c r="CF739" t="s" s="402">
        <v>143</v>
      </c>
      <c r="CG739" s="250">
        <v>51.45121548605535</v>
      </c>
      <c r="CH739" s="255">
        <v>0.1571416</v>
      </c>
      <c r="CI739" s="256">
        <v>0.17285576</v>
      </c>
      <c r="CJ739" s="257">
        <v>0.1780414328</v>
      </c>
      <c r="CK739" s="257">
        <v>0.183382675784</v>
      </c>
      <c r="CL739" s="258">
        <v>0.18888415605752</v>
      </c>
      <c r="CM739" s="256">
        <v>0.8803056246415202</v>
      </c>
      <c r="CN739" s="253">
        <v>4.537657858976909</v>
      </c>
      <c r="CO739" s="259">
        <v>0.66</v>
      </c>
      <c r="CP739" s="260">
        <v>73.8</v>
      </c>
      <c r="CQ739" s="261">
        <v>-6.5</v>
      </c>
      <c r="CR739" s="260">
        <v>2.3</v>
      </c>
      <c r="CS739" s="261">
        <v>9.4</v>
      </c>
    </row>
    <row r="740" ht="11.25" customHeight="1">
      <c r="A740" t="s" s="227">
        <v>2036</v>
      </c>
      <c r="B740" t="s" s="116">
        <v>2037</v>
      </c>
      <c r="C740" t="s" s="227">
        <v>313</v>
      </c>
      <c r="D740" s="218">
        <v>6</v>
      </c>
      <c r="E740" s="85">
        <v>624</v>
      </c>
      <c r="F740" t="s" s="220">
        <v>55</v>
      </c>
      <c r="G740" t="s" s="221">
        <v>141</v>
      </c>
      <c r="H740" s="493">
        <v>72.91</v>
      </c>
      <c r="I740" s="223">
        <v>1.234398573583871</v>
      </c>
      <c r="J740" s="224">
        <v>0.15</v>
      </c>
      <c r="K740" s="224">
        <v>0.225</v>
      </c>
      <c r="L740" s="223">
        <v>50</v>
      </c>
      <c r="M740" s="226">
        <v>42793</v>
      </c>
      <c r="N740" s="226">
        <v>42795</v>
      </c>
      <c r="O740" s="226">
        <v>42809</v>
      </c>
      <c r="P740" t="s" s="227">
        <v>182</v>
      </c>
      <c r="Q740" s="316"/>
      <c r="R740" s="225">
        <v>0.9</v>
      </c>
      <c r="S740" s="228">
        <v>18.94736842105263</v>
      </c>
      <c r="T740" s="229">
        <v>34.20152429390293</v>
      </c>
      <c r="U740" s="223">
        <v>15.34947368421053</v>
      </c>
      <c r="V740" s="230">
        <v>9</v>
      </c>
      <c r="W740" s="222">
        <v>4.75</v>
      </c>
      <c r="X740" s="222">
        <v>1.95</v>
      </c>
      <c r="Y740" s="231">
        <v>0.71</v>
      </c>
      <c r="Z740" s="232">
        <v>2.64</v>
      </c>
      <c r="AA740" s="233">
        <v>18.1</v>
      </c>
      <c r="AB740" s="234">
        <v>53.5</v>
      </c>
      <c r="AC740" s="235">
        <v>10.68</v>
      </c>
      <c r="AD740" s="236">
        <v>17.9</v>
      </c>
      <c r="AE740" s="236">
        <v>7.87</v>
      </c>
      <c r="AF740" s="237">
        <v>12</v>
      </c>
      <c r="AG740" s="238">
        <v>26291</v>
      </c>
      <c r="AH740" s="239">
        <v>0.1</v>
      </c>
      <c r="AI740" s="240">
        <v>1.07</v>
      </c>
      <c r="AJ740" s="241">
        <v>1.69042202429428</v>
      </c>
      <c r="AK740" s="242">
        <v>2.141308697219415</v>
      </c>
      <c r="AL740" s="243">
        <v>33.33333333333333</v>
      </c>
      <c r="AM740" s="243">
        <v>38.67225487012693</v>
      </c>
      <c r="AN740" s="243">
        <v>30.25855423486761</v>
      </c>
      <c r="AO740" s="244">
        <v>14.1308697219414</v>
      </c>
      <c r="AP740" s="241">
        <v>0.6</v>
      </c>
      <c r="AQ740" s="241">
        <v>0.45</v>
      </c>
      <c r="AR740" s="241">
        <v>0.325</v>
      </c>
      <c r="AS740" s="241">
        <v>0.225</v>
      </c>
      <c r="AT740" s="245"/>
      <c r="AU740" s="241">
        <v>0.17</v>
      </c>
      <c r="AV740" s="321">
        <v>0.16</v>
      </c>
      <c r="AW740" s="245"/>
      <c r="AX740" s="583">
        <v>0.16</v>
      </c>
      <c r="AY740" s="394">
        <v>0.16</v>
      </c>
      <c r="AZ740" s="317">
        <v>0.16</v>
      </c>
      <c r="BA740" s="317">
        <v>0.16</v>
      </c>
      <c r="BB740" s="317">
        <v>0.16</v>
      </c>
      <c r="BC740" s="317">
        <v>0.16</v>
      </c>
      <c r="BD740" s="317">
        <v>0.16</v>
      </c>
      <c r="BE740" s="317">
        <v>0.16</v>
      </c>
      <c r="BF740" s="317">
        <v>0.16</v>
      </c>
      <c r="BG740" s="317">
        <v>0.16</v>
      </c>
      <c r="BH740" s="248">
        <v>0.16</v>
      </c>
      <c r="BI740" s="249">
        <v>0.13</v>
      </c>
      <c r="BJ740" s="246">
        <v>3.82</v>
      </c>
      <c r="BK740" s="250">
        <v>33.33333333333333</v>
      </c>
      <c r="BL740" s="250">
        <v>38.46153846153846</v>
      </c>
      <c r="BM740" s="250">
        <v>44.44444444444444</v>
      </c>
      <c r="BN740" s="250">
        <v>32.35294117647059</v>
      </c>
      <c r="BO740" s="250">
        <v>6.25</v>
      </c>
      <c r="BP740" s="250">
        <v>0</v>
      </c>
      <c r="BQ740" s="251">
        <v>0</v>
      </c>
      <c r="BR740" s="252">
        <v>0</v>
      </c>
      <c r="BS740" s="252">
        <v>0</v>
      </c>
      <c r="BT740" s="252">
        <v>0</v>
      </c>
      <c r="BU740" s="252">
        <v>0</v>
      </c>
      <c r="BV740" s="252">
        <v>0</v>
      </c>
      <c r="BW740" s="252">
        <v>0</v>
      </c>
      <c r="BX740" s="252">
        <v>0</v>
      </c>
      <c r="BY740" s="252">
        <v>0</v>
      </c>
      <c r="BZ740" s="252">
        <v>0</v>
      </c>
      <c r="CA740" s="253">
        <v>23.07692307692308</v>
      </c>
      <c r="CB740" s="250">
        <v>10.465834146630</v>
      </c>
      <c r="CC740" s="250">
        <v>15.94467777853122</v>
      </c>
      <c r="CD740" t="s" s="116">
        <v>302</v>
      </c>
      <c r="CE740" s="254">
        <v>16.14347912424095</v>
      </c>
      <c r="CF740" s="254">
        <v>31.49295280845148</v>
      </c>
      <c r="CG740" s="250">
        <v>80.76531578947369</v>
      </c>
      <c r="CH740" s="255">
        <v>0.66</v>
      </c>
      <c r="CI740" s="256">
        <v>0.7260000000000001</v>
      </c>
      <c r="CJ740" s="257">
        <v>0.7831362000000001</v>
      </c>
      <c r="CK740" s="257">
        <v>0.844769018940</v>
      </c>
      <c r="CL740" s="258">
        <v>0.911252340730578</v>
      </c>
      <c r="CM740" s="256">
        <v>3.925157559670578</v>
      </c>
      <c r="CN740" s="253">
        <v>5.38356543638812</v>
      </c>
      <c r="CO740" s="259">
        <v>0.29</v>
      </c>
      <c r="CP740" s="260">
        <v>30.9</v>
      </c>
      <c r="CQ740" s="261">
        <v>1</v>
      </c>
      <c r="CR740" s="260">
        <v>7.8</v>
      </c>
      <c r="CS740" s="261">
        <v>14.6</v>
      </c>
    </row>
    <row r="741" ht="11.25" customHeight="1">
      <c r="A741" t="s" s="227">
        <v>2038</v>
      </c>
      <c r="B741" t="s" s="116">
        <v>2039</v>
      </c>
      <c r="C741" t="s" s="227">
        <v>128</v>
      </c>
      <c r="D741" s="218">
        <v>7</v>
      </c>
      <c r="E741" s="85">
        <v>566</v>
      </c>
      <c r="F741" t="s" s="220">
        <v>55</v>
      </c>
      <c r="G741" t="s" s="221">
        <v>55</v>
      </c>
      <c r="H741" s="493">
        <v>54.38</v>
      </c>
      <c r="I741" s="223">
        <v>2.206693637366679</v>
      </c>
      <c r="J741" s="224">
        <v>0.28</v>
      </c>
      <c r="K741" s="224">
        <v>0.3</v>
      </c>
      <c r="L741" s="223">
        <v>7.14285714285714</v>
      </c>
      <c r="M741" s="226">
        <v>43006</v>
      </c>
      <c r="N741" s="226">
        <v>43007</v>
      </c>
      <c r="O741" s="226">
        <v>43024</v>
      </c>
      <c r="P741" t="s" s="227">
        <v>284</v>
      </c>
      <c r="Q741" s="316"/>
      <c r="R741" s="225">
        <v>1.2</v>
      </c>
      <c r="S741" s="228">
        <v>35.71428571428572</v>
      </c>
      <c r="T741" s="229">
        <v>23.77943773643993</v>
      </c>
      <c r="U741" s="223">
        <v>16.18452380952381</v>
      </c>
      <c r="V741" s="230">
        <v>12</v>
      </c>
      <c r="W741" s="222">
        <v>3.36</v>
      </c>
      <c r="X741" s="222">
        <v>2.55</v>
      </c>
      <c r="Y741" s="231">
        <v>6.47</v>
      </c>
      <c r="Z741" s="232">
        <v>2.13</v>
      </c>
      <c r="AA741" s="233">
        <v>13.3</v>
      </c>
      <c r="AB741" s="234">
        <v>2.4</v>
      </c>
      <c r="AC741" s="235">
        <v>8.960000000000001</v>
      </c>
      <c r="AD741" s="236">
        <v>5.7</v>
      </c>
      <c r="AE741" s="236">
        <v>6.35</v>
      </c>
      <c r="AF741" s="237">
        <v>30</v>
      </c>
      <c r="AG741" s="238">
        <v>90731</v>
      </c>
      <c r="AH741" s="239">
        <v>0.1</v>
      </c>
      <c r="AI741" s="240">
        <v>0.88</v>
      </c>
      <c r="AJ741" s="241">
        <v>3.458622120413103</v>
      </c>
      <c r="AK741" t="s" s="265">
        <v>143</v>
      </c>
      <c r="AL741" s="243">
        <v>4.499999999999993</v>
      </c>
      <c r="AM741" s="243">
        <v>7.127044040380714</v>
      </c>
      <c r="AN741" s="243">
        <v>19.71414608635469</v>
      </c>
      <c r="AO741" s="244">
        <v>-2.309071822865394</v>
      </c>
      <c r="AP741" s="241">
        <v>1.045</v>
      </c>
      <c r="AQ741" s="241">
        <v>1</v>
      </c>
      <c r="AR741" s="241">
        <v>0.95</v>
      </c>
      <c r="AS741" s="241">
        <v>0.85</v>
      </c>
      <c r="AT741" s="245"/>
      <c r="AU741" s="241">
        <v>0.71</v>
      </c>
      <c r="AV741" s="241">
        <v>0.425</v>
      </c>
      <c r="AW741" s="245"/>
      <c r="AX741" s="583">
        <v>0.2</v>
      </c>
      <c r="AY741" s="394">
        <v>0.575</v>
      </c>
      <c r="AZ741" s="248">
        <v>1.7</v>
      </c>
      <c r="BA741" s="248">
        <v>1.6</v>
      </c>
      <c r="BB741" s="248">
        <v>1.32</v>
      </c>
      <c r="BC741" s="248">
        <v>1.2</v>
      </c>
      <c r="BD741" s="248">
        <v>0.96</v>
      </c>
      <c r="BE741" s="248">
        <v>0.8100000000000001</v>
      </c>
      <c r="BF741" s="248">
        <v>0.7625</v>
      </c>
      <c r="BG741" s="248">
        <v>0.7325</v>
      </c>
      <c r="BH741" s="248">
        <v>0.66415</v>
      </c>
      <c r="BI741" s="249">
        <v>0.60079</v>
      </c>
      <c r="BJ741" s="246">
        <v>16.10494</v>
      </c>
      <c r="BK741" s="250">
        <v>4.499999999999993</v>
      </c>
      <c r="BL741" s="250">
        <v>5.263157894736836</v>
      </c>
      <c r="BM741" s="250">
        <v>11.76470588235294</v>
      </c>
      <c r="BN741" s="250">
        <v>19.71830985915492</v>
      </c>
      <c r="BO741" s="250">
        <v>67.05882352941177</v>
      </c>
      <c r="BP741" s="250">
        <v>112.5</v>
      </c>
      <c r="BQ741" s="251">
        <v>0</v>
      </c>
      <c r="BR741" s="252">
        <v>0</v>
      </c>
      <c r="BS741" s="252">
        <v>6.25</v>
      </c>
      <c r="BT741" s="252">
        <v>21.21212121212121</v>
      </c>
      <c r="BU741" s="252">
        <v>10</v>
      </c>
      <c r="BV741" s="252">
        <v>25</v>
      </c>
      <c r="BW741" s="252">
        <v>18.51851851851851</v>
      </c>
      <c r="BX741" s="252">
        <v>6.229508196721323</v>
      </c>
      <c r="BY741" s="252">
        <v>4.095563139931735</v>
      </c>
      <c r="BZ741" s="252">
        <v>10.2913498456674</v>
      </c>
      <c r="CA741" s="253">
        <v>10.5461142828609</v>
      </c>
      <c r="CB741" s="250">
        <v>19.58518660949868</v>
      </c>
      <c r="CC741" s="250">
        <v>27.69276773045549</v>
      </c>
      <c r="CD741" t="s" s="116">
        <v>132</v>
      </c>
      <c r="CE741" s="254">
        <v>5.736315914197558</v>
      </c>
      <c r="CF741" s="254">
        <v>21.92083972372137</v>
      </c>
      <c r="CG741" s="250">
        <v>62.41006963923797</v>
      </c>
      <c r="CH741" s="255">
        <v>1.07008</v>
      </c>
      <c r="CI741" s="256">
        <v>1.165959168</v>
      </c>
      <c r="CJ741" s="257">
        <v>1.239997575168</v>
      </c>
      <c r="CK741" s="257">
        <v>1.318737421191168</v>
      </c>
      <c r="CL741" s="258">
        <v>1.402477247436807</v>
      </c>
      <c r="CM741" s="256">
        <v>6.197251411795973</v>
      </c>
      <c r="CN741" s="253">
        <v>11.3961960496432</v>
      </c>
      <c r="CO741" s="259">
        <v>0.87</v>
      </c>
      <c r="CP741" s="260">
        <v>24.1</v>
      </c>
      <c r="CQ741" s="261">
        <v>-3.9</v>
      </c>
      <c r="CR741" s="260">
        <v>2.8</v>
      </c>
      <c r="CS741" s="261">
        <v>3.4</v>
      </c>
    </row>
    <row r="742" ht="11.25" customHeight="1">
      <c r="A742" t="s" s="146">
        <v>2040</v>
      </c>
      <c r="B742" t="s" s="146">
        <v>2041</v>
      </c>
      <c r="C742" t="s" s="273">
        <v>690</v>
      </c>
      <c r="D742" s="267">
        <v>7</v>
      </c>
      <c r="E742" s="85">
        <v>503</v>
      </c>
      <c r="F742" t="s" s="151">
        <v>55</v>
      </c>
      <c r="G742" t="s" s="152">
        <v>55</v>
      </c>
      <c r="H742" s="496">
        <v>38.79</v>
      </c>
      <c r="I742" s="269">
        <v>3.196700180458881</v>
      </c>
      <c r="J742" s="270">
        <v>0.295</v>
      </c>
      <c r="K742" s="270">
        <v>0.31</v>
      </c>
      <c r="L742" s="269">
        <v>5.084745762711873</v>
      </c>
      <c r="M742" s="272">
        <v>42831</v>
      </c>
      <c r="N742" s="272">
        <v>42835</v>
      </c>
      <c r="O742" s="272">
        <v>42856</v>
      </c>
      <c r="P742" t="s" s="273">
        <v>171</v>
      </c>
      <c r="Q742" s="354"/>
      <c r="R742" s="271">
        <v>1.24</v>
      </c>
      <c r="S742" s="528">
        <v>354.2857142857143</v>
      </c>
      <c r="T742" s="276">
        <v>323.4335839302311</v>
      </c>
      <c r="U742" s="269">
        <v>110.8285714285714</v>
      </c>
      <c r="V742" s="277">
        <v>12</v>
      </c>
      <c r="W742" s="268">
        <v>0.35</v>
      </c>
      <c r="X742" t="s" s="367">
        <v>143</v>
      </c>
      <c r="Y742" s="278">
        <v>10.54</v>
      </c>
      <c r="Z742" s="279">
        <v>3.64</v>
      </c>
      <c r="AA742" s="280">
        <v>10.1</v>
      </c>
      <c r="AB742" s="281">
        <v>-9.300000000000001</v>
      </c>
      <c r="AC742" s="282">
        <v>22.13</v>
      </c>
      <c r="AD742" s="283">
        <v>19.4</v>
      </c>
      <c r="AE742" t="s" s="569">
        <v>143</v>
      </c>
      <c r="AF742" s="284">
        <v>20</v>
      </c>
      <c r="AG742" s="285">
        <v>10309</v>
      </c>
      <c r="AH742" s="286">
        <v>0.9</v>
      </c>
      <c r="AI742" s="287">
        <v>1.28</v>
      </c>
      <c r="AJ742" s="288">
        <v>0.4426625365415338</v>
      </c>
      <c r="AK742" t="s" s="368">
        <v>143</v>
      </c>
      <c r="AL742" s="290">
        <v>6.407322654462244</v>
      </c>
      <c r="AM742" s="290">
        <v>7.915479045840446</v>
      </c>
      <c r="AN742" s="290">
        <v>8.587653208905754</v>
      </c>
      <c r="AO742" s="291">
        <v>-0.6232532389243262</v>
      </c>
      <c r="AP742" s="288">
        <v>1.1625</v>
      </c>
      <c r="AQ742" s="288">
        <v>1.0925</v>
      </c>
      <c r="AR742" s="288">
        <v>1.015</v>
      </c>
      <c r="AS742" s="288">
        <v>0.925</v>
      </c>
      <c r="AT742" s="292"/>
      <c r="AU742" s="288">
        <v>0.875</v>
      </c>
      <c r="AV742" s="288">
        <v>0.77</v>
      </c>
      <c r="AW742" s="292"/>
      <c r="AX742" s="524">
        <v>0.725</v>
      </c>
      <c r="AY742" s="403">
        <v>0.965</v>
      </c>
      <c r="AZ742" s="295">
        <v>1.32</v>
      </c>
      <c r="BA742" s="295">
        <v>1.3025</v>
      </c>
      <c r="BB742" s="295">
        <v>1.2375</v>
      </c>
      <c r="BC742" s="295">
        <v>1.1925</v>
      </c>
      <c r="BD742" s="295">
        <v>1.1625</v>
      </c>
      <c r="BE742" s="295">
        <v>1.1325</v>
      </c>
      <c r="BF742" s="295">
        <v>1.1025</v>
      </c>
      <c r="BG742" s="295">
        <v>1.0775</v>
      </c>
      <c r="BH742" s="295">
        <v>1.0675</v>
      </c>
      <c r="BI742" s="296">
        <v>1.0565</v>
      </c>
      <c r="BJ742" s="293">
        <v>19.1815</v>
      </c>
      <c r="BK742" s="297">
        <v>6.407322654462244</v>
      </c>
      <c r="BL742" s="297">
        <v>7.635467980295574</v>
      </c>
      <c r="BM742" s="297">
        <v>9.729729729729719</v>
      </c>
      <c r="BN742" s="297">
        <v>5.714285714285716</v>
      </c>
      <c r="BO742" s="297">
        <v>13.63636363636362</v>
      </c>
      <c r="BP742" s="297">
        <v>6.20689655172415</v>
      </c>
      <c r="BQ742" s="298">
        <v>0</v>
      </c>
      <c r="BR742" s="299">
        <v>0</v>
      </c>
      <c r="BS742" s="299">
        <v>1.343570057581589</v>
      </c>
      <c r="BT742" s="299">
        <v>5.252525252525242</v>
      </c>
      <c r="BU742" s="299">
        <v>3.773584905660399</v>
      </c>
      <c r="BV742" s="299">
        <v>2.580645161290307</v>
      </c>
      <c r="BW742" s="299">
        <v>2.649006622516548</v>
      </c>
      <c r="BX742" s="299">
        <v>2.721088435374153</v>
      </c>
      <c r="BY742" s="299">
        <v>2.320185614849191</v>
      </c>
      <c r="BZ742" s="299">
        <v>0.936768149882905</v>
      </c>
      <c r="CA742" s="300">
        <v>1.041173686701358</v>
      </c>
      <c r="CB742" s="297">
        <v>4.232271420778984</v>
      </c>
      <c r="CC742" s="297">
        <v>3.586781636804433</v>
      </c>
      <c r="CD742" t="s" s="146">
        <v>285</v>
      </c>
      <c r="CE742" s="301">
        <v>-99.0442180392068</v>
      </c>
      <c r="CF742" s="301">
        <v>11.78435338936464</v>
      </c>
      <c r="CG742" s="297">
        <v>36.14373604634964</v>
      </c>
      <c r="CH742" s="302">
        <v>1.174125</v>
      </c>
      <c r="CI742" s="303">
        <v>1.2915375</v>
      </c>
      <c r="CJ742" s="304">
        <v>1.330283625</v>
      </c>
      <c r="CK742" s="304">
        <v>1.370192133750</v>
      </c>
      <c r="CL742" s="305">
        <v>1.4112978977625</v>
      </c>
      <c r="CM742" s="303">
        <v>6.577436156512501</v>
      </c>
      <c r="CN742" s="300">
        <v>16.95652528103249</v>
      </c>
      <c r="CO742" s="306">
        <v>0.39</v>
      </c>
      <c r="CP742" s="307">
        <v>18.1</v>
      </c>
      <c r="CQ742" s="308">
        <v>-4.7</v>
      </c>
      <c r="CR742" s="307">
        <v>0.4</v>
      </c>
      <c r="CS742" s="308">
        <v>2.9</v>
      </c>
    </row>
    <row r="743" ht="11.25" customHeight="1">
      <c r="A743" t="s" s="173">
        <v>443</v>
      </c>
      <c r="B743" t="s" s="110">
        <v>444</v>
      </c>
      <c r="C743" t="s" s="110">
        <v>357</v>
      </c>
      <c r="D743" s="174">
        <v>30</v>
      </c>
      <c r="E743" s="219">
        <v>93</v>
      </c>
      <c r="F743" t="s" s="118">
        <v>55</v>
      </c>
      <c r="G743" t="s" s="113">
        <v>55</v>
      </c>
      <c r="H743" s="176">
        <v>47.86</v>
      </c>
      <c r="I743" s="177">
        <v>2.089427496865859</v>
      </c>
      <c r="J743" s="178">
        <v>0.2375</v>
      </c>
      <c r="K743" s="178">
        <v>0.25</v>
      </c>
      <c r="L743" s="177">
        <v>5.263157894736836</v>
      </c>
      <c r="M743" s="179">
        <v>42899</v>
      </c>
      <c r="N743" s="179">
        <v>42901</v>
      </c>
      <c r="O743" s="179">
        <v>42917</v>
      </c>
      <c r="P743" t="s" s="173">
        <v>177</v>
      </c>
      <c r="Q743" s="375"/>
      <c r="R743" s="180">
        <v>1</v>
      </c>
      <c r="S743" s="181">
        <v>45.87155963302752</v>
      </c>
      <c r="T743" s="182">
        <v>59.88859526246735</v>
      </c>
      <c r="U743" s="177">
        <v>21.95412844036697</v>
      </c>
      <c r="V743" s="183">
        <v>9</v>
      </c>
      <c r="W743" s="176">
        <v>2.18</v>
      </c>
      <c r="X743" s="313">
        <v>2.78</v>
      </c>
      <c r="Y743" s="184">
        <v>1.38</v>
      </c>
      <c r="Z743" s="185">
        <v>2.62</v>
      </c>
      <c r="AA743" s="186">
        <v>12.7</v>
      </c>
      <c r="AB743" s="187">
        <v>29.9</v>
      </c>
      <c r="AC743" s="188">
        <v>8.06</v>
      </c>
      <c r="AD743" s="189">
        <v>7.5</v>
      </c>
      <c r="AE743" s="189">
        <v>7.9</v>
      </c>
      <c r="AF743" s="190">
        <v>3</v>
      </c>
      <c r="AG743" s="191">
        <v>8257</v>
      </c>
      <c r="AH743" s="192">
        <v>0.3</v>
      </c>
      <c r="AI743" s="193">
        <v>1.35</v>
      </c>
      <c r="AJ743" s="194">
        <v>0.8616060983820765</v>
      </c>
      <c r="AK743" s="195">
        <v>0.886027686800569</v>
      </c>
      <c r="AL743" s="196">
        <v>4.690431519699811</v>
      </c>
      <c r="AM743" s="196">
        <v>8.078002603219247</v>
      </c>
      <c r="AN743" s="196">
        <v>6.462045737865574</v>
      </c>
      <c r="AO743" s="197">
        <v>7.293277438315626</v>
      </c>
      <c r="AP743" s="194">
        <v>0.93</v>
      </c>
      <c r="AQ743" s="194">
        <v>0.8883333333333334</v>
      </c>
      <c r="AR743" s="194">
        <v>0.8066666666666666</v>
      </c>
      <c r="AS743" s="194">
        <v>0.7366666666666667</v>
      </c>
      <c r="AT743" s="199"/>
      <c r="AU743" s="194">
        <v>0.7066666666666667</v>
      </c>
      <c r="AV743" s="194">
        <v>0.68</v>
      </c>
      <c r="AW743" s="199"/>
      <c r="AX743" s="200">
        <v>0.6</v>
      </c>
      <c r="AY743" s="201">
        <v>0.5233333333333333</v>
      </c>
      <c r="AZ743" s="202">
        <v>0.5033333333333333</v>
      </c>
      <c r="BA743" s="202">
        <v>0.4816666666666667</v>
      </c>
      <c r="BB743" s="202">
        <v>0.46</v>
      </c>
      <c r="BC743" s="202">
        <v>0.4333333333333333</v>
      </c>
      <c r="BD743" s="202">
        <v>0.3983333333333334</v>
      </c>
      <c r="BE743" s="202">
        <v>0.3766666666666666</v>
      </c>
      <c r="BF743" s="202">
        <v>0.3611066666666667</v>
      </c>
      <c r="BG743" s="202">
        <v>0.35</v>
      </c>
      <c r="BH743" s="202">
        <v>0.3388933333333333</v>
      </c>
      <c r="BI743" s="314">
        <v>0.3266733333333333</v>
      </c>
      <c r="BJ743" s="200">
        <v>9.901673333333331</v>
      </c>
      <c r="BK743" s="205">
        <v>4.690431519699811</v>
      </c>
      <c r="BL743" s="205">
        <v>10.12396694214877</v>
      </c>
      <c r="BM743" s="205">
        <v>9.502262443438902</v>
      </c>
      <c r="BN743" s="205">
        <v>4.245283018867929</v>
      </c>
      <c r="BO743" s="205">
        <v>3.921568627450966</v>
      </c>
      <c r="BP743" s="205">
        <v>13.33333333333335</v>
      </c>
      <c r="BQ743" s="206">
        <v>14.64968152866242</v>
      </c>
      <c r="BR743" s="207">
        <v>3.973509933774833</v>
      </c>
      <c r="BS743" s="207">
        <v>4.498269896193752</v>
      </c>
      <c r="BT743" s="207">
        <v>4.710144927536231</v>
      </c>
      <c r="BU743" s="207">
        <v>6.153846153846154</v>
      </c>
      <c r="BV743" s="207">
        <v>8.786610878661083</v>
      </c>
      <c r="BW743" s="207">
        <v>5.752212389380551</v>
      </c>
      <c r="BX743" s="207">
        <v>4.308976110475204</v>
      </c>
      <c r="BY743" s="207">
        <v>3.173333333333339</v>
      </c>
      <c r="BZ743" s="207">
        <v>3.277334067749926</v>
      </c>
      <c r="CA743" s="208">
        <v>3.740739984898278</v>
      </c>
      <c r="CB743" s="205">
        <v>6.402441475850088</v>
      </c>
      <c r="CC743" s="205">
        <v>3.459606467797618</v>
      </c>
      <c r="CD743" t="s" s="110">
        <v>161</v>
      </c>
      <c r="CE743" s="209">
        <v>-13.40265520563554</v>
      </c>
      <c r="CF743" s="209">
        <v>8.551473234731432</v>
      </c>
      <c r="CG743" s="205">
        <v>70.88210952750413</v>
      </c>
      <c r="CH743" s="315">
        <v>1.023</v>
      </c>
      <c r="CI743" s="211">
        <v>1.1054538</v>
      </c>
      <c r="CJ743" s="212">
        <v>1.1927846502</v>
      </c>
      <c r="CK743" s="212">
        <v>1.2870146375658</v>
      </c>
      <c r="CL743" s="210">
        <v>1.388688793933498</v>
      </c>
      <c r="CM743" s="211">
        <v>5.996941881699297</v>
      </c>
      <c r="CN743" s="208">
        <v>12.530175264729</v>
      </c>
      <c r="CO743" s="213">
        <v>0.7</v>
      </c>
      <c r="CP743" s="214">
        <v>14.5</v>
      </c>
      <c r="CQ743" s="215">
        <v>-8</v>
      </c>
      <c r="CR743" s="216">
        <v>-0.5</v>
      </c>
      <c r="CS743" s="217">
        <v>-1.7</v>
      </c>
    </row>
    <row r="744" ht="11.25" customHeight="1">
      <c r="A744" t="s" s="227">
        <v>445</v>
      </c>
      <c r="B744" t="s" s="116">
        <v>446</v>
      </c>
      <c r="C744" t="s" s="116">
        <v>128</v>
      </c>
      <c r="D744" s="218">
        <v>26</v>
      </c>
      <c r="E744" s="219">
        <v>105</v>
      </c>
      <c r="F744" t="s" s="220">
        <v>55</v>
      </c>
      <c r="G744" t="s" s="221">
        <v>55</v>
      </c>
      <c r="H744" s="222">
        <v>73.53</v>
      </c>
      <c r="I744" s="223">
        <v>1.495988032095743</v>
      </c>
      <c r="J744" s="318">
        <v>0.255</v>
      </c>
      <c r="K744" s="318">
        <v>0.275</v>
      </c>
      <c r="L744" s="223">
        <v>7.843137254901977</v>
      </c>
      <c r="M744" s="226">
        <v>43076</v>
      </c>
      <c r="N744" s="226">
        <v>43077</v>
      </c>
      <c r="O744" s="226">
        <v>43102</v>
      </c>
      <c r="P744" t="s" s="227">
        <v>447</v>
      </c>
      <c r="Q744" t="s" s="582">
        <v>448</v>
      </c>
      <c r="R744" s="225">
        <v>1.1</v>
      </c>
      <c r="S744" s="228">
        <v>30.64066852367688</v>
      </c>
      <c r="T744" s="229">
        <v>26.21553833419896</v>
      </c>
      <c r="U744" s="223">
        <v>20.48189415041783</v>
      </c>
      <c r="V744" s="230">
        <v>12</v>
      </c>
      <c r="W744" s="222">
        <v>3.59</v>
      </c>
      <c r="X744" s="222">
        <v>1.9</v>
      </c>
      <c r="Y744" s="231">
        <v>6.16</v>
      </c>
      <c r="Z744" s="232">
        <v>1.75</v>
      </c>
      <c r="AA744" s="233">
        <v>8.300000000000001</v>
      </c>
      <c r="AB744" s="234">
        <v>32.1</v>
      </c>
      <c r="AC744" s="235">
        <v>8.85</v>
      </c>
      <c r="AD744" s="236">
        <v>3.9</v>
      </c>
      <c r="AE744" s="236">
        <v>10.8</v>
      </c>
      <c r="AF744" s="237">
        <v>5</v>
      </c>
      <c r="AG744" s="238">
        <v>3649</v>
      </c>
      <c r="AH744" s="239">
        <v>0.7</v>
      </c>
      <c r="AI744" s="240">
        <v>0.04</v>
      </c>
      <c r="AJ744" s="241">
        <v>1.19768744256501</v>
      </c>
      <c r="AK744" s="242">
        <v>0.6920549937166293</v>
      </c>
      <c r="AL744" s="243">
        <v>4.255319148936176</v>
      </c>
      <c r="AM744" s="243">
        <v>4.450183705902866</v>
      </c>
      <c r="AN744" s="243">
        <v>4.67098102600354</v>
      </c>
      <c r="AO744" s="244">
        <v>6.749436198586456</v>
      </c>
      <c r="AP744" s="241">
        <v>0.98</v>
      </c>
      <c r="AQ744" s="241">
        <v>0.9399999999999999</v>
      </c>
      <c r="AR744" s="241">
        <v>0.9</v>
      </c>
      <c r="AS744" s="241">
        <v>0.86</v>
      </c>
      <c r="AT744" t="s" s="266">
        <v>112</v>
      </c>
      <c r="AU744" s="241">
        <v>0.82</v>
      </c>
      <c r="AV744" s="241">
        <v>0.78</v>
      </c>
      <c r="AW744" s="245"/>
      <c r="AX744" s="246">
        <v>0.74</v>
      </c>
      <c r="AY744" s="247">
        <v>0.7</v>
      </c>
      <c r="AZ744" s="248">
        <v>0.63</v>
      </c>
      <c r="BA744" s="248">
        <v>0.55</v>
      </c>
      <c r="BB744" s="248">
        <v>0.51</v>
      </c>
      <c r="BC744" s="248">
        <v>0.44</v>
      </c>
      <c r="BD744" s="248">
        <v>0.42</v>
      </c>
      <c r="BE744" s="248">
        <v>0.4</v>
      </c>
      <c r="BF744" s="248">
        <v>0.3953</v>
      </c>
      <c r="BG744" s="317">
        <v>0.3812</v>
      </c>
      <c r="BH744" s="248">
        <v>0.3725</v>
      </c>
      <c r="BI744" s="401">
        <v>0.3464</v>
      </c>
      <c r="BJ744" s="246">
        <v>11.1654</v>
      </c>
      <c r="BK744" s="250">
        <v>4.255319148936176</v>
      </c>
      <c r="BL744" s="250">
        <v>4.444444444444429</v>
      </c>
      <c r="BM744" s="250">
        <v>4.651162790697683</v>
      </c>
      <c r="BN744" s="250">
        <v>4.878048780487809</v>
      </c>
      <c r="BO744" s="250">
        <v>5.12820512820511</v>
      </c>
      <c r="BP744" s="250">
        <v>5.405405405405417</v>
      </c>
      <c r="BQ744" s="251">
        <v>5.714285714285716</v>
      </c>
      <c r="BR744" s="252">
        <v>11.11111111111109</v>
      </c>
      <c r="BS744" s="252">
        <v>14.54545454545453</v>
      </c>
      <c r="BT744" s="252">
        <v>7.843137254901977</v>
      </c>
      <c r="BU744" s="252">
        <v>15.90909090909092</v>
      </c>
      <c r="BV744" s="252">
        <v>4.761904761904767</v>
      </c>
      <c r="BW744" s="252">
        <v>4.999999999999982</v>
      </c>
      <c r="BX744" s="252">
        <v>1.188970402226164</v>
      </c>
      <c r="BY744" s="252">
        <v>3.698845750262336</v>
      </c>
      <c r="BZ744" s="252">
        <v>2.335570469798665</v>
      </c>
      <c r="CA744" s="253">
        <v>7.534642032332561</v>
      </c>
      <c r="CB744" s="250">
        <v>6.37679992056149</v>
      </c>
      <c r="CC744" s="250">
        <v>3.871587510987331</v>
      </c>
      <c r="CD744" t="s" s="116">
        <v>132</v>
      </c>
      <c r="CE744" s="254">
        <v>-14.31492509231855</v>
      </c>
      <c r="CF744" s="254">
        <v>6.166969058099284</v>
      </c>
      <c r="CG744" s="250">
        <v>69.88567236003679</v>
      </c>
      <c r="CH744" s="255">
        <v>1.078</v>
      </c>
      <c r="CI744" s="256">
        <v>1.173403</v>
      </c>
      <c r="CJ744" s="257">
        <v>1.2907433</v>
      </c>
      <c r="CK744" s="257">
        <v>1.41981763</v>
      </c>
      <c r="CL744" s="258">
        <v>1.561799393000001</v>
      </c>
      <c r="CM744" s="256">
        <v>6.523763323000003</v>
      </c>
      <c r="CN744" s="253">
        <v>8.872247141302873</v>
      </c>
      <c r="CO744" s="259">
        <v>0.84</v>
      </c>
      <c r="CP744" s="260">
        <v>22.9</v>
      </c>
      <c r="CQ744" s="261">
        <v>-9.800000000000001</v>
      </c>
      <c r="CR744" s="260">
        <v>3.8</v>
      </c>
      <c r="CS744" s="261">
        <v>0.4</v>
      </c>
    </row>
    <row r="745" ht="11.25" customHeight="1">
      <c r="A745" t="s" s="116">
        <v>2042</v>
      </c>
      <c r="B745" t="s" s="116">
        <v>2043</v>
      </c>
      <c r="C745" t="s" s="227">
        <v>128</v>
      </c>
      <c r="D745" s="218">
        <v>7</v>
      </c>
      <c r="E745" s="85">
        <v>567</v>
      </c>
      <c r="F745" t="s" s="220">
        <v>55</v>
      </c>
      <c r="G745" t="s" s="221">
        <v>55</v>
      </c>
      <c r="H745" s="493">
        <v>20.46</v>
      </c>
      <c r="I745" s="223">
        <v>3.519061583577712</v>
      </c>
      <c r="J745" s="224">
        <v>0.16</v>
      </c>
      <c r="K745" s="224">
        <v>0.18</v>
      </c>
      <c r="L745" s="223">
        <v>12.5</v>
      </c>
      <c r="M745" s="226">
        <v>43007</v>
      </c>
      <c r="N745" s="226">
        <v>43008</v>
      </c>
      <c r="O745" s="226">
        <v>43024</v>
      </c>
      <c r="P745" t="s" s="227">
        <v>284</v>
      </c>
      <c r="Q745" s="316"/>
      <c r="R745" s="225">
        <v>0.72</v>
      </c>
      <c r="S745" s="228">
        <v>67.9245283018868</v>
      </c>
      <c r="T745" s="229">
        <v>-1.108025393819578</v>
      </c>
      <c r="U745" s="223">
        <v>19.30188679245283</v>
      </c>
      <c r="V745" s="230">
        <v>12</v>
      </c>
      <c r="W745" s="222">
        <v>1.06</v>
      </c>
      <c r="X745" s="222">
        <v>2.28</v>
      </c>
      <c r="Y745" s="231">
        <v>4.9</v>
      </c>
      <c r="Z745" s="232">
        <v>1.14</v>
      </c>
      <c r="AA745" s="233">
        <v>5.9</v>
      </c>
      <c r="AB745" s="234">
        <v>4.9</v>
      </c>
      <c r="AC745" s="235">
        <v>19.04</v>
      </c>
      <c r="AD745" s="236">
        <v>10.2</v>
      </c>
      <c r="AE745" s="236">
        <v>8.5</v>
      </c>
      <c r="AF745" s="237">
        <v>10</v>
      </c>
      <c r="AG745" s="238">
        <v>4508</v>
      </c>
      <c r="AH745" s="239">
        <v>0.2</v>
      </c>
      <c r="AI745" s="240">
        <v>0.31</v>
      </c>
      <c r="AJ745" s="241">
        <v>2.33419452321266</v>
      </c>
      <c r="AK745" s="618">
        <v>13.89478293620034</v>
      </c>
      <c r="AL745" s="243">
        <v>4.918032786885251</v>
      </c>
      <c r="AM745" s="243">
        <v>5.826736797879972</v>
      </c>
      <c r="AN745" s="243">
        <v>23.80878413676912</v>
      </c>
      <c r="AO745" s="244">
        <v>1.713505295195339</v>
      </c>
      <c r="AP745" s="321">
        <v>0.64</v>
      </c>
      <c r="AQ745" s="241">
        <v>0.61</v>
      </c>
      <c r="AR745" s="321">
        <v>0.6</v>
      </c>
      <c r="AS745" s="241">
        <v>0.54</v>
      </c>
      <c r="AT745" s="245"/>
      <c r="AU745" s="241">
        <v>0.32</v>
      </c>
      <c r="AV745" s="241">
        <v>0.22</v>
      </c>
      <c r="AW745" s="245"/>
      <c r="AX745" s="583">
        <v>0.2</v>
      </c>
      <c r="AY745" s="394">
        <v>0.2</v>
      </c>
      <c r="AZ745" s="317">
        <v>0.76</v>
      </c>
      <c r="BA745" s="248">
        <v>0.73</v>
      </c>
      <c r="BB745" s="248">
        <v>0.54</v>
      </c>
      <c r="BC745" s="248">
        <v>0.26</v>
      </c>
      <c r="BD745" s="248">
        <v>0.2</v>
      </c>
      <c r="BE745" s="317">
        <v>0.16</v>
      </c>
      <c r="BF745" s="317">
        <v>0.16</v>
      </c>
      <c r="BG745" s="317">
        <v>0.16</v>
      </c>
      <c r="BH745" s="317">
        <v>0.16</v>
      </c>
      <c r="BI745" s="401">
        <v>0.16</v>
      </c>
      <c r="BJ745" s="246">
        <v>6.62</v>
      </c>
      <c r="BK745" s="250">
        <v>4.918032786885251</v>
      </c>
      <c r="BL745" s="250">
        <v>1.666666666666661</v>
      </c>
      <c r="BM745" s="250">
        <v>11.11111111111109</v>
      </c>
      <c r="BN745" s="250">
        <v>68.75</v>
      </c>
      <c r="BO745" s="250">
        <v>45.45454545454546</v>
      </c>
      <c r="BP745" s="250">
        <v>9.999999999999986</v>
      </c>
      <c r="BQ745" s="251">
        <v>0</v>
      </c>
      <c r="BR745" s="252">
        <v>0</v>
      </c>
      <c r="BS745" s="252">
        <v>4.109589041095885</v>
      </c>
      <c r="BT745" s="252">
        <v>35.18518518518516</v>
      </c>
      <c r="BU745" s="252">
        <v>107.6923076923077</v>
      </c>
      <c r="BV745" s="252">
        <v>30</v>
      </c>
      <c r="BW745" s="252">
        <v>25</v>
      </c>
      <c r="BX745" s="252">
        <v>0</v>
      </c>
      <c r="BY745" s="252">
        <v>0</v>
      </c>
      <c r="BZ745" s="252">
        <v>0</v>
      </c>
      <c r="CA745" s="253">
        <v>0</v>
      </c>
      <c r="CB745" s="250">
        <v>20.22867281987043</v>
      </c>
      <c r="CC745" s="250">
        <v>29.16911386528707</v>
      </c>
      <c r="CD745" t="s" s="116">
        <v>132</v>
      </c>
      <c r="CE745" s="254">
        <v>8.025958927894006</v>
      </c>
      <c r="CF745" s="254">
        <v>27.32784572034684</v>
      </c>
      <c r="CG745" s="250">
        <v>61.91649593054632</v>
      </c>
      <c r="CH745" s="255">
        <v>0.67136</v>
      </c>
      <c r="CI745" s="256">
        <v>0.738496</v>
      </c>
      <c r="CJ745" s="257">
        <v>0.80126816</v>
      </c>
      <c r="CK745" s="257">
        <v>0.8693759536</v>
      </c>
      <c r="CL745" s="258">
        <v>0.943272909656</v>
      </c>
      <c r="CM745" s="256">
        <v>4.023773023256</v>
      </c>
      <c r="CN745" s="253">
        <v>19.66653481552297</v>
      </c>
      <c r="CO745" s="259">
        <v>1.13</v>
      </c>
      <c r="CP745" s="260">
        <v>38.5</v>
      </c>
      <c r="CQ745" s="261">
        <v>-2.5</v>
      </c>
      <c r="CR745" s="260">
        <v>8.1</v>
      </c>
      <c r="CS745" s="261">
        <v>11.9</v>
      </c>
    </row>
    <row r="746" ht="11.25" customHeight="1">
      <c r="A746" t="s" s="227">
        <v>2044</v>
      </c>
      <c r="B746" t="s" s="116">
        <v>2045</v>
      </c>
      <c r="C746" t="s" s="227">
        <v>128</v>
      </c>
      <c r="D746" s="218">
        <v>7</v>
      </c>
      <c r="E746" s="85">
        <v>578</v>
      </c>
      <c r="F746" t="s" s="220">
        <v>129</v>
      </c>
      <c r="G746" t="s" s="221">
        <v>129</v>
      </c>
      <c r="H746" s="493">
        <v>34.51</v>
      </c>
      <c r="I746" s="223">
        <v>2.434077079107505</v>
      </c>
      <c r="J746" s="224">
        <v>0.2</v>
      </c>
      <c r="K746" s="224">
        <v>0.21</v>
      </c>
      <c r="L746" s="223">
        <v>4.999999999999982</v>
      </c>
      <c r="M746" s="226">
        <v>43048</v>
      </c>
      <c r="N746" s="226">
        <v>43052</v>
      </c>
      <c r="O746" s="226">
        <v>43066</v>
      </c>
      <c r="P746" t="s" s="227">
        <v>575</v>
      </c>
      <c r="Q746" s="319"/>
      <c r="R746" s="225">
        <v>0.84</v>
      </c>
      <c r="S746" s="228">
        <v>46.66666666666666</v>
      </c>
      <c r="T746" s="229">
        <v>11.53762582782836</v>
      </c>
      <c r="U746" s="223">
        <v>19.17222222222222</v>
      </c>
      <c r="V746" s="230">
        <v>12</v>
      </c>
      <c r="W746" s="222">
        <v>1.8</v>
      </c>
      <c r="X746" s="222">
        <v>2.4</v>
      </c>
      <c r="Y746" s="231">
        <v>4.69</v>
      </c>
      <c r="Z746" s="232">
        <v>1.46</v>
      </c>
      <c r="AA746" s="233">
        <v>7.9</v>
      </c>
      <c r="AB746" s="234">
        <v>18.8</v>
      </c>
      <c r="AC746" s="235">
        <v>25.8</v>
      </c>
      <c r="AD746" s="236">
        <v>10.6</v>
      </c>
      <c r="AE746" s="236">
        <v>8</v>
      </c>
      <c r="AF746" s="237">
        <v>6</v>
      </c>
      <c r="AG746" s="238">
        <v>1500</v>
      </c>
      <c r="AH746" s="239">
        <v>1.6</v>
      </c>
      <c r="AI746" s="240">
        <v>0.42</v>
      </c>
      <c r="AJ746" s="241">
        <v>2.115470994002591</v>
      </c>
      <c r="AK746" s="618">
        <v>11.06277778099659</v>
      </c>
      <c r="AL746" s="243">
        <v>13.23529411764706</v>
      </c>
      <c r="AM746" s="243">
        <v>12.55522361156367</v>
      </c>
      <c r="AN746" s="243">
        <v>22.42399253642746</v>
      </c>
      <c r="AO746" s="244">
        <v>2.026976676232883</v>
      </c>
      <c r="AP746" s="241">
        <v>0.77</v>
      </c>
      <c r="AQ746" s="241">
        <v>0.68</v>
      </c>
      <c r="AR746" s="241">
        <v>0.58</v>
      </c>
      <c r="AS746" s="241">
        <v>0.54</v>
      </c>
      <c r="AT746" s="245"/>
      <c r="AU746" s="241">
        <v>0.37</v>
      </c>
      <c r="AV746" s="321">
        <v>0.28</v>
      </c>
      <c r="AW746" s="245"/>
      <c r="AX746" s="583">
        <v>0.25</v>
      </c>
      <c r="AY746" s="394">
        <v>0.3</v>
      </c>
      <c r="AZ746" s="248">
        <v>0.74</v>
      </c>
      <c r="BA746" s="248">
        <v>0.725</v>
      </c>
      <c r="BB746" s="248">
        <v>0.63</v>
      </c>
      <c r="BC746" s="248">
        <v>0.515</v>
      </c>
      <c r="BD746" s="248">
        <v>0.45333</v>
      </c>
      <c r="BE746" s="248">
        <v>0.4</v>
      </c>
      <c r="BF746" s="248">
        <v>0.34667</v>
      </c>
      <c r="BG746" s="248">
        <v>0.30667</v>
      </c>
      <c r="BH746" s="248">
        <v>0.26667</v>
      </c>
      <c r="BI746" s="249">
        <v>0.2</v>
      </c>
      <c r="BJ746" s="246">
        <v>8.353339999999999</v>
      </c>
      <c r="BK746" s="250">
        <v>13.23529411764706</v>
      </c>
      <c r="BL746" s="250">
        <v>17.24137931034484</v>
      </c>
      <c r="BM746" s="250">
        <v>7.407407407407396</v>
      </c>
      <c r="BN746" s="250">
        <v>45.94594594594597</v>
      </c>
      <c r="BO746" s="250">
        <v>32.14285714285714</v>
      </c>
      <c r="BP746" s="250">
        <v>12</v>
      </c>
      <c r="BQ746" s="251">
        <v>0</v>
      </c>
      <c r="BR746" s="252">
        <v>0</v>
      </c>
      <c r="BS746" s="252">
        <v>2.068965517241383</v>
      </c>
      <c r="BT746" s="252">
        <v>15.07936507936507</v>
      </c>
      <c r="BU746" s="252">
        <v>22.33009708737863</v>
      </c>
      <c r="BV746" s="252">
        <v>13.6037764983566</v>
      </c>
      <c r="BW746" s="252">
        <v>13.3325</v>
      </c>
      <c r="BX746" s="252">
        <v>15.38350592782762</v>
      </c>
      <c r="BY746" s="252">
        <v>13.04333648547298</v>
      </c>
      <c r="BZ746" s="252">
        <v>14.9998125023437</v>
      </c>
      <c r="CA746" s="253">
        <v>33.335</v>
      </c>
      <c r="CB746" s="250">
        <v>15.94995547189343</v>
      </c>
      <c r="CC746" s="250">
        <v>11.69916939045892</v>
      </c>
      <c r="CD746" t="s" s="116">
        <v>132</v>
      </c>
      <c r="CE746" s="254">
        <v>5.685847393312745</v>
      </c>
      <c r="CF746" s="254">
        <v>24.85806961553497</v>
      </c>
      <c r="CG746" s="250">
        <v>63.89959944922754</v>
      </c>
      <c r="CH746" s="255">
        <v>0.8470000000000001</v>
      </c>
      <c r="CI746" s="256">
        <v>0.9317000000000002</v>
      </c>
      <c r="CJ746" s="257">
        <v>1.006236</v>
      </c>
      <c r="CK746" s="257">
        <v>1.086734880000001</v>
      </c>
      <c r="CL746" s="258">
        <v>1.173673670400001</v>
      </c>
      <c r="CM746" s="256">
        <v>5.045344550400001</v>
      </c>
      <c r="CN746" s="253">
        <v>14.61994943610548</v>
      </c>
      <c r="CO746" s="259">
        <v>1.25</v>
      </c>
      <c r="CP746" s="260">
        <v>26.7</v>
      </c>
      <c r="CQ746" s="261">
        <v>-12.3</v>
      </c>
      <c r="CR746" s="260">
        <v>3.4</v>
      </c>
      <c r="CS746" s="261">
        <v>1.2</v>
      </c>
    </row>
    <row r="747" ht="11.25" customHeight="1">
      <c r="A747" t="s" s="146">
        <v>2046</v>
      </c>
      <c r="B747" t="s" s="146">
        <v>2047</v>
      </c>
      <c r="C747" t="s" s="273">
        <v>128</v>
      </c>
      <c r="D747" s="267">
        <v>5</v>
      </c>
      <c r="E747" s="85">
        <v>718</v>
      </c>
      <c r="F747" t="s" s="151">
        <v>129</v>
      </c>
      <c r="G747" t="s" s="152">
        <v>129</v>
      </c>
      <c r="H747" s="496">
        <v>49.2</v>
      </c>
      <c r="I747" s="269">
        <v>2.357723577235772</v>
      </c>
      <c r="J747" s="270">
        <v>0.28</v>
      </c>
      <c r="K747" s="270">
        <v>0.29</v>
      </c>
      <c r="L747" s="269">
        <v>3.571428571428559</v>
      </c>
      <c r="M747" s="272">
        <v>42760</v>
      </c>
      <c r="N747" s="272">
        <v>42763</v>
      </c>
      <c r="O747" s="272">
        <v>42774</v>
      </c>
      <c r="P747" t="s" s="273">
        <v>151</v>
      </c>
      <c r="Q747" s="329"/>
      <c r="R747" s="271">
        <v>1.16</v>
      </c>
      <c r="S747" s="275">
        <v>58.88324873096447</v>
      </c>
      <c r="T747" s="276">
        <v>104.2923488292847</v>
      </c>
      <c r="U747" s="269">
        <v>24.9746192893401</v>
      </c>
      <c r="V747" s="277">
        <v>12</v>
      </c>
      <c r="W747" s="268">
        <v>1.97</v>
      </c>
      <c r="X747" t="s" s="367">
        <v>143</v>
      </c>
      <c r="Y747" s="278">
        <v>7.81</v>
      </c>
      <c r="Z747" s="279">
        <v>3.76</v>
      </c>
      <c r="AA747" s="280">
        <v>15.3</v>
      </c>
      <c r="AB747" s="281">
        <v>8</v>
      </c>
      <c r="AC747" t="s" s="568">
        <v>143</v>
      </c>
      <c r="AD747" s="283">
        <v>10.3</v>
      </c>
      <c r="AE747" t="s" s="569">
        <v>143</v>
      </c>
      <c r="AF747" s="284">
        <v>1</v>
      </c>
      <c r="AG747" s="285">
        <v>216</v>
      </c>
      <c r="AH747" s="286">
        <v>0.3</v>
      </c>
      <c r="AI747" s="287">
        <v>0.62</v>
      </c>
      <c r="AJ747" s="288">
        <v>0.2047703564068294</v>
      </c>
      <c r="AK747" s="289">
        <v>4.565474589466918</v>
      </c>
      <c r="AL747" s="290">
        <v>2.77777777777779</v>
      </c>
      <c r="AM747" s="290">
        <v>3.19703074799409</v>
      </c>
      <c r="AN747" s="290">
        <v>2.109134670990342</v>
      </c>
      <c r="AO747" s="291">
        <v>0.4619749008912155</v>
      </c>
      <c r="AP747" s="288">
        <v>1.11</v>
      </c>
      <c r="AQ747" s="288">
        <v>1.08</v>
      </c>
      <c r="AR747" s="288">
        <v>1.04</v>
      </c>
      <c r="AS747" s="288">
        <v>1.01</v>
      </c>
      <c r="AT747" s="292"/>
      <c r="AU747" s="510">
        <v>1</v>
      </c>
      <c r="AV747" s="510">
        <v>1</v>
      </c>
      <c r="AW747" s="292"/>
      <c r="AX747" s="524">
        <v>1</v>
      </c>
      <c r="AY747" s="403">
        <v>1.03</v>
      </c>
      <c r="AZ747" s="426">
        <v>1.12</v>
      </c>
      <c r="BA747" s="295">
        <v>1.12</v>
      </c>
      <c r="BB747" s="295">
        <v>1.06</v>
      </c>
      <c r="BC747" s="295">
        <v>0.98</v>
      </c>
      <c r="BD747" s="295">
        <v>0.9</v>
      </c>
      <c r="BE747" s="295">
        <v>0.82</v>
      </c>
      <c r="BF747" s="295">
        <v>0.7600100000000001</v>
      </c>
      <c r="BG747" s="295">
        <v>0.7066600000000001</v>
      </c>
      <c r="BH747" s="295">
        <v>0.17333</v>
      </c>
      <c r="BI747" s="494">
        <v>0</v>
      </c>
      <c r="BJ747" s="293">
        <v>15.91</v>
      </c>
      <c r="BK747" s="297">
        <v>2.77777777777779</v>
      </c>
      <c r="BL747" s="297">
        <v>3.846153846153855</v>
      </c>
      <c r="BM747" s="297">
        <v>2.970297029702973</v>
      </c>
      <c r="BN747" s="297">
        <v>1</v>
      </c>
      <c r="BO747" s="297">
        <v>0</v>
      </c>
      <c r="BP747" s="297">
        <v>0</v>
      </c>
      <c r="BQ747" s="298">
        <v>0</v>
      </c>
      <c r="BR747" s="299">
        <v>0</v>
      </c>
      <c r="BS747" s="299">
        <v>0</v>
      </c>
      <c r="BT747" s="299">
        <v>5.660377358490565</v>
      </c>
      <c r="BU747" s="299">
        <v>8.163265306122458</v>
      </c>
      <c r="BV747" s="299">
        <v>8.888888888888879</v>
      </c>
      <c r="BW747" s="299">
        <v>9.756097560975618</v>
      </c>
      <c r="BX747" s="299">
        <v>7.893317193194815</v>
      </c>
      <c r="BY747" s="299">
        <v>7.549599524523809</v>
      </c>
      <c r="BZ747" s="299">
        <v>307.6963018519587</v>
      </c>
      <c r="CA747" s="300">
        <v>0</v>
      </c>
      <c r="CB747" s="297">
        <v>21.54129860810527</v>
      </c>
      <c r="CC747" s="297">
        <v>71.62527116310314</v>
      </c>
      <c r="CD747" t="s" s="146">
        <v>132</v>
      </c>
      <c r="CE747" s="301">
        <v>-20.50776104111399</v>
      </c>
      <c r="CF747" s="301">
        <v>4.466858248226115</v>
      </c>
      <c r="CG747" s="297">
        <v>31.33288653251055</v>
      </c>
      <c r="CH747" s="302">
        <v>1.1988</v>
      </c>
      <c r="CI747" s="303">
        <v>1.234764</v>
      </c>
      <c r="CJ747" s="304">
        <v>1.27180692</v>
      </c>
      <c r="CK747" s="304">
        <v>1.3099611276</v>
      </c>
      <c r="CL747" s="305">
        <v>1.349259961428</v>
      </c>
      <c r="CM747" s="303">
        <v>6.364592009028001</v>
      </c>
      <c r="CN747" s="300">
        <v>12.93616261997561</v>
      </c>
      <c r="CO747" s="306">
        <v>0.31</v>
      </c>
      <c r="CP747" s="307">
        <v>49.5</v>
      </c>
      <c r="CQ747" s="308">
        <v>-2.2</v>
      </c>
      <c r="CR747" s="307">
        <v>6.4</v>
      </c>
      <c r="CS747" s="308">
        <v>12.7</v>
      </c>
    </row>
    <row r="748" ht="11.25" customHeight="1">
      <c r="A748" t="s" s="173">
        <v>1003</v>
      </c>
      <c r="B748" t="s" s="110">
        <v>1004</v>
      </c>
      <c r="C748" t="s" s="110">
        <v>599</v>
      </c>
      <c r="D748" s="174">
        <v>10</v>
      </c>
      <c r="E748" s="219">
        <v>318</v>
      </c>
      <c r="F748" t="s" s="118">
        <v>55</v>
      </c>
      <c r="G748" t="s" s="113">
        <v>55</v>
      </c>
      <c r="H748" s="495">
        <v>115.79</v>
      </c>
      <c r="I748" s="177">
        <v>2.089990500043181</v>
      </c>
      <c r="J748" s="311">
        <v>0.55</v>
      </c>
      <c r="K748" s="311">
        <v>0.605</v>
      </c>
      <c r="L748" s="177">
        <v>9.999999999999986</v>
      </c>
      <c r="M748" s="322">
        <v>42702</v>
      </c>
      <c r="N748" s="322">
        <v>42704</v>
      </c>
      <c r="O748" s="322">
        <v>42733</v>
      </c>
      <c r="P748" t="s" s="173">
        <v>546</v>
      </c>
      <c r="Q748" s="375"/>
      <c r="R748" s="180">
        <v>2.42</v>
      </c>
      <c r="S748" s="181">
        <v>42.83185840707964</v>
      </c>
      <c r="T748" s="182">
        <v>108.0016829218659</v>
      </c>
      <c r="U748" s="177">
        <v>20.49380530973451</v>
      </c>
      <c r="V748" s="183">
        <v>12</v>
      </c>
      <c r="W748" s="176">
        <v>5.65</v>
      </c>
      <c r="X748" s="176">
        <v>1.55</v>
      </c>
      <c r="Y748" s="184">
        <v>4.44</v>
      </c>
      <c r="Z748" s="185">
        <v>4.75</v>
      </c>
      <c r="AA748" s="186">
        <v>21.8</v>
      </c>
      <c r="AB748" s="187">
        <v>-7.7</v>
      </c>
      <c r="AC748" s="188">
        <v>11.84</v>
      </c>
      <c r="AD748" s="189">
        <v>8.6</v>
      </c>
      <c r="AE748" s="189">
        <v>13.23</v>
      </c>
      <c r="AF748" s="190">
        <v>30</v>
      </c>
      <c r="AG748" s="191">
        <v>93107</v>
      </c>
      <c r="AH748" s="192">
        <v>0.1</v>
      </c>
      <c r="AI748" s="193">
        <v>0.8</v>
      </c>
      <c r="AJ748" s="194">
        <v>2.15133717326589</v>
      </c>
      <c r="AK748" s="195">
        <v>0.8278226656791114</v>
      </c>
      <c r="AL748" s="196">
        <v>2.499999999999991</v>
      </c>
      <c r="AM748" s="196">
        <v>15.06986677344229</v>
      </c>
      <c r="AN748" s="196">
        <v>18.50149969008665</v>
      </c>
      <c r="AO748" s="197">
        <v>22.34959304346757</v>
      </c>
      <c r="AP748" s="194">
        <v>2.255</v>
      </c>
      <c r="AQ748" s="194">
        <v>2.2</v>
      </c>
      <c r="AR748" s="194">
        <v>1.805</v>
      </c>
      <c r="AS748" s="194">
        <v>1.48</v>
      </c>
      <c r="AT748" s="199"/>
      <c r="AU748" s="194">
        <v>1.245</v>
      </c>
      <c r="AV748" s="194">
        <v>0.965</v>
      </c>
      <c r="AW748" s="199"/>
      <c r="AX748" s="200">
        <v>0.6</v>
      </c>
      <c r="AY748" s="370">
        <v>0.54</v>
      </c>
      <c r="AZ748" s="202">
        <v>0.465</v>
      </c>
      <c r="BA748" s="202">
        <v>0.3375</v>
      </c>
      <c r="BB748" s="203">
        <v>0.3</v>
      </c>
      <c r="BC748" s="203">
        <v>0.3</v>
      </c>
      <c r="BD748" s="202">
        <v>0.3</v>
      </c>
      <c r="BE748" s="202">
        <v>0.23</v>
      </c>
      <c r="BF748" s="203">
        <v>0.2</v>
      </c>
      <c r="BG748" s="203">
        <v>0.2</v>
      </c>
      <c r="BH748" s="203">
        <v>0.2</v>
      </c>
      <c r="BI748" s="204">
        <v>0.2</v>
      </c>
      <c r="BJ748" s="200">
        <v>13.8225</v>
      </c>
      <c r="BK748" s="205">
        <v>2.499999999999991</v>
      </c>
      <c r="BL748" s="205">
        <v>21.8836565096953</v>
      </c>
      <c r="BM748" s="205">
        <v>21.95945945945945</v>
      </c>
      <c r="BN748" s="205">
        <v>18.87550200803212</v>
      </c>
      <c r="BO748" s="205">
        <v>29.01554404145079</v>
      </c>
      <c r="BP748" s="205">
        <v>60.83333333333334</v>
      </c>
      <c r="BQ748" s="206">
        <v>11.11111111111109</v>
      </c>
      <c r="BR748" s="207">
        <v>16.12903225806452</v>
      </c>
      <c r="BS748" s="207">
        <v>37.77777777777778</v>
      </c>
      <c r="BT748" s="207">
        <v>12.5</v>
      </c>
      <c r="BU748" s="207">
        <v>0</v>
      </c>
      <c r="BV748" s="207">
        <v>0</v>
      </c>
      <c r="BW748" s="207">
        <v>30.43478260869563</v>
      </c>
      <c r="BX748" s="207">
        <v>15</v>
      </c>
      <c r="BY748" s="207">
        <v>0</v>
      </c>
      <c r="BZ748" s="207">
        <v>0</v>
      </c>
      <c r="CA748" s="208">
        <v>0</v>
      </c>
      <c r="CB748" s="205">
        <v>16.35412935927177</v>
      </c>
      <c r="CC748" s="205">
        <v>16.15686660758746</v>
      </c>
      <c r="CD748" t="s" s="110">
        <v>137</v>
      </c>
      <c r="CE748" s="209">
        <v>0.09768488039532386</v>
      </c>
      <c r="CF748" s="209">
        <v>20.59149019012984</v>
      </c>
      <c r="CG748" s="205">
        <v>70.99743362831857</v>
      </c>
      <c r="CH748" s="315">
        <v>2.27755</v>
      </c>
      <c r="CI748" s="211">
        <v>2.505305</v>
      </c>
      <c r="CJ748" s="212">
        <v>2.7558355</v>
      </c>
      <c r="CK748" s="212">
        <v>3.031419050000001</v>
      </c>
      <c r="CL748" s="210">
        <v>3.334560955000001</v>
      </c>
      <c r="CM748" s="211">
        <v>13.904670505</v>
      </c>
      <c r="CN748" s="208">
        <v>12.00852448829778</v>
      </c>
      <c r="CO748" s="213">
        <v>0.87</v>
      </c>
      <c r="CP748" s="214">
        <v>33</v>
      </c>
      <c r="CQ748" s="215">
        <v>-3.3</v>
      </c>
      <c r="CR748" s="214">
        <v>4.2</v>
      </c>
      <c r="CS748" s="215">
        <v>6.8</v>
      </c>
    </row>
    <row r="749" ht="11.25" customHeight="1">
      <c r="A749" t="s" s="227">
        <v>2048</v>
      </c>
      <c r="B749" t="s" s="116">
        <v>2049</v>
      </c>
      <c r="C749" t="s" s="227">
        <v>128</v>
      </c>
      <c r="D749" s="218">
        <v>6</v>
      </c>
      <c r="E749" s="85">
        <v>622</v>
      </c>
      <c r="F749" t="s" s="220">
        <v>129</v>
      </c>
      <c r="G749" t="s" s="221">
        <v>129</v>
      </c>
      <c r="H749" s="493">
        <v>22.76</v>
      </c>
      <c r="I749" s="223">
        <v>2.10896309314587</v>
      </c>
      <c r="J749" s="224">
        <v>0.11</v>
      </c>
      <c r="K749" s="224">
        <v>0.12</v>
      </c>
      <c r="L749" s="223">
        <v>9.090909090909083</v>
      </c>
      <c r="M749" s="226">
        <v>42790</v>
      </c>
      <c r="N749" s="226">
        <v>42794</v>
      </c>
      <c r="O749" s="226">
        <v>42809</v>
      </c>
      <c r="P749" t="s" s="227">
        <v>182</v>
      </c>
      <c r="Q749" s="316"/>
      <c r="R749" s="225">
        <v>0.48</v>
      </c>
      <c r="S749" s="228">
        <v>28.74251497005988</v>
      </c>
      <c r="T749" s="229">
        <v>-21.78369041882843</v>
      </c>
      <c r="U749" s="223">
        <v>13.62874251497006</v>
      </c>
      <c r="V749" s="230">
        <v>12</v>
      </c>
      <c r="W749" s="222">
        <v>1.67</v>
      </c>
      <c r="X749" t="s" s="399">
        <v>143</v>
      </c>
      <c r="Y749" s="231">
        <v>3.31</v>
      </c>
      <c r="Z749" s="232">
        <v>1.01</v>
      </c>
      <c r="AA749" s="233">
        <v>7.4</v>
      </c>
      <c r="AB749" s="234">
        <v>-5.3</v>
      </c>
      <c r="AC749" t="s" s="422">
        <v>143</v>
      </c>
      <c r="AD749" s="236">
        <v>14.5</v>
      </c>
      <c r="AE749" t="s" s="416">
        <v>143</v>
      </c>
      <c r="AF749" s="237">
        <v>1</v>
      </c>
      <c r="AG749" s="238">
        <v>74</v>
      </c>
      <c r="AH749" s="239">
        <v>0.1</v>
      </c>
      <c r="AI749" s="240">
        <v>0.17</v>
      </c>
      <c r="AJ749" t="s" s="265">
        <v>143</v>
      </c>
      <c r="AK749" t="s" s="265">
        <v>143</v>
      </c>
      <c r="AL749" s="243">
        <v>22.22222222222223</v>
      </c>
      <c r="AM749" s="243">
        <v>30.33779394546994</v>
      </c>
      <c r="AN749" t="s" s="265">
        <v>143</v>
      </c>
      <c r="AO749" s="244">
        <v>-1.593654777968556</v>
      </c>
      <c r="AP749" s="241">
        <v>0.44</v>
      </c>
      <c r="AQ749" s="241">
        <v>0.36</v>
      </c>
      <c r="AR749" s="241">
        <v>0.25</v>
      </c>
      <c r="AS749" s="321">
        <v>0.19872</v>
      </c>
      <c r="AT749" s="245"/>
      <c r="AU749" s="241">
        <v>0.04968</v>
      </c>
      <c r="AV749" s="321">
        <v>0</v>
      </c>
      <c r="AW749" s="245"/>
      <c r="AX749" s="583">
        <v>0.4441499999999999</v>
      </c>
      <c r="AY749" s="394">
        <v>0.5962</v>
      </c>
      <c r="AZ749" s="248">
        <v>0.5962</v>
      </c>
      <c r="BA749" s="248">
        <v>0.55644</v>
      </c>
      <c r="BB749" s="248">
        <v>0.51668</v>
      </c>
      <c r="BC749" s="248">
        <v>0.47696</v>
      </c>
      <c r="BD749" s="317">
        <v>0.4372</v>
      </c>
      <c r="BE749" s="317">
        <v>0.4372</v>
      </c>
      <c r="BF749" s="248">
        <v>0.4372</v>
      </c>
      <c r="BG749" s="248">
        <v>0.3279</v>
      </c>
      <c r="BH749" s="317">
        <v>0</v>
      </c>
      <c r="BI749" s="401">
        <v>0</v>
      </c>
      <c r="BJ749" s="246">
        <v>6.124529999999999</v>
      </c>
      <c r="BK749" s="250">
        <v>22.22222222222223</v>
      </c>
      <c r="BL749" s="250">
        <v>44</v>
      </c>
      <c r="BM749" s="250">
        <v>25.80515297906603</v>
      </c>
      <c r="BN749" s="250">
        <v>300</v>
      </c>
      <c r="BO749" s="250">
        <v>0</v>
      </c>
      <c r="BP749" s="250">
        <v>0</v>
      </c>
      <c r="BQ749" s="251">
        <v>0</v>
      </c>
      <c r="BR749" s="252">
        <v>0</v>
      </c>
      <c r="BS749" s="252">
        <v>7.145424484221108</v>
      </c>
      <c r="BT749" s="252">
        <v>7.69528528296044</v>
      </c>
      <c r="BU749" s="252">
        <v>8.32774236833278</v>
      </c>
      <c r="BV749" s="252">
        <v>9.094236047575489</v>
      </c>
      <c r="BW749" s="252">
        <v>0</v>
      </c>
      <c r="BX749" s="252">
        <v>0</v>
      </c>
      <c r="BY749" s="252">
        <v>33.33333333333335</v>
      </c>
      <c r="BZ749" s="252">
        <v>0</v>
      </c>
      <c r="CA749" s="253">
        <v>0</v>
      </c>
      <c r="CB749" s="250">
        <v>26.91902333633596</v>
      </c>
      <c r="CC749" s="250">
        <v>69.51529676149947</v>
      </c>
      <c r="CD749" t="s" s="116">
        <v>132</v>
      </c>
      <c r="CE749" t="s" s="402">
        <v>143</v>
      </c>
      <c r="CF749" t="s" s="402">
        <v>143</v>
      </c>
      <c r="CG749" s="250">
        <v>45.46832879695155</v>
      </c>
      <c r="CH749" s="255">
        <v>0.4444</v>
      </c>
      <c r="CI749" s="256">
        <v>0.457732</v>
      </c>
      <c r="CJ749" s="257">
        <v>0.47146396</v>
      </c>
      <c r="CK749" s="257">
        <v>0.4856078788</v>
      </c>
      <c r="CL749" s="258">
        <v>0.5001761151640001</v>
      </c>
      <c r="CM749" s="256">
        <v>2.359379953964</v>
      </c>
      <c r="CN749" s="253">
        <v>10.36634426170474</v>
      </c>
      <c r="CO749" s="259">
        <v>0.5600000000000001</v>
      </c>
      <c r="CP749" s="260">
        <v>21.4</v>
      </c>
      <c r="CQ749" s="261">
        <v>-4.3</v>
      </c>
      <c r="CR749" s="260">
        <v>3.4</v>
      </c>
      <c r="CS749" s="261">
        <v>5.6</v>
      </c>
    </row>
    <row r="750" ht="11.25" customHeight="1">
      <c r="A750" t="s" s="116">
        <v>449</v>
      </c>
      <c r="B750" t="s" s="116">
        <v>450</v>
      </c>
      <c r="C750" t="s" s="116">
        <v>128</v>
      </c>
      <c r="D750" s="443">
        <v>43</v>
      </c>
      <c r="E750" s="219">
        <v>53</v>
      </c>
      <c r="F750" t="s" s="220">
        <v>55</v>
      </c>
      <c r="G750" t="s" s="221">
        <v>55</v>
      </c>
      <c r="H750" s="222">
        <v>35.95</v>
      </c>
      <c r="I750" s="223">
        <v>3.671766342141863</v>
      </c>
      <c r="J750" s="224">
        <v>0.32</v>
      </c>
      <c r="K750" s="224">
        <v>0.33</v>
      </c>
      <c r="L750" s="225">
        <v>3.125</v>
      </c>
      <c r="M750" s="327">
        <v>42347</v>
      </c>
      <c r="N750" s="327">
        <v>42349</v>
      </c>
      <c r="O750" s="327">
        <v>42373</v>
      </c>
      <c r="P750" t="s" s="227">
        <v>325</v>
      </c>
      <c r="Q750" t="s" s="444">
        <v>451</v>
      </c>
      <c r="R750" s="225">
        <v>1.32</v>
      </c>
      <c r="S750" s="228">
        <v>69.47368421052632</v>
      </c>
      <c r="T750" s="229">
        <v>-3.82155960060061</v>
      </c>
      <c r="U750" s="223">
        <v>18.92105263157895</v>
      </c>
      <c r="V750" s="230">
        <v>12</v>
      </c>
      <c r="W750" s="222">
        <v>1.9</v>
      </c>
      <c r="X750" s="222">
        <v>1.9</v>
      </c>
      <c r="Y750" s="231">
        <v>6.52</v>
      </c>
      <c r="Z750" s="232">
        <v>1.1</v>
      </c>
      <c r="AA750" s="233">
        <v>6.2</v>
      </c>
      <c r="AB750" s="234">
        <v>0.5</v>
      </c>
      <c r="AC750" s="235">
        <v>14.41</v>
      </c>
      <c r="AD750" s="236">
        <v>4.3</v>
      </c>
      <c r="AE750" s="236">
        <v>10</v>
      </c>
      <c r="AF750" s="237">
        <v>9</v>
      </c>
      <c r="AG750" s="238">
        <v>3738</v>
      </c>
      <c r="AH750" s="239">
        <v>2.6</v>
      </c>
      <c r="AI750" s="240">
        <v>0.07000000000000001</v>
      </c>
      <c r="AJ750" s="241">
        <v>0.4475552672431759</v>
      </c>
      <c r="AK750" s="242">
        <v>0.9494374906781355</v>
      </c>
      <c r="AL750" s="243">
        <v>3.125</v>
      </c>
      <c r="AM750" s="243">
        <v>1.832867393189774</v>
      </c>
      <c r="AN750" s="243">
        <v>1.924487649145656</v>
      </c>
      <c r="AO750" s="244">
        <v>2.026976676232883</v>
      </c>
      <c r="AP750" s="321">
        <v>1.32</v>
      </c>
      <c r="AQ750" s="321">
        <v>1.28</v>
      </c>
      <c r="AR750" s="241">
        <v>1.28</v>
      </c>
      <c r="AS750" s="241">
        <v>1.25</v>
      </c>
      <c r="AT750" s="245"/>
      <c r="AU750" s="241">
        <v>1.24</v>
      </c>
      <c r="AV750" s="321">
        <v>1.2</v>
      </c>
      <c r="AW750" s="245"/>
      <c r="AX750" s="246">
        <v>1.2</v>
      </c>
      <c r="AY750" s="394">
        <v>1.16</v>
      </c>
      <c r="AZ750" s="248">
        <v>1.16</v>
      </c>
      <c r="BA750" s="248">
        <v>1.12</v>
      </c>
      <c r="BB750" s="248">
        <v>1.08</v>
      </c>
      <c r="BC750" s="317">
        <v>1.04</v>
      </c>
      <c r="BD750" s="248">
        <v>1.01</v>
      </c>
      <c r="BE750" s="248">
        <v>1</v>
      </c>
      <c r="BF750" s="248">
        <v>0.93</v>
      </c>
      <c r="BG750" s="248">
        <v>0.89</v>
      </c>
      <c r="BH750" s="248">
        <v>0.84</v>
      </c>
      <c r="BI750" s="249">
        <v>0.8100000000000001</v>
      </c>
      <c r="BJ750" s="246">
        <v>19.81</v>
      </c>
      <c r="BK750" s="250">
        <v>3.125</v>
      </c>
      <c r="BL750" s="250">
        <v>0</v>
      </c>
      <c r="BM750" s="250">
        <v>2.4</v>
      </c>
      <c r="BN750" s="250">
        <v>0.8064516129032251</v>
      </c>
      <c r="BO750" s="250">
        <v>3.333333333333344</v>
      </c>
      <c r="BP750" s="250">
        <v>0</v>
      </c>
      <c r="BQ750" s="251">
        <v>3.448275862068972</v>
      </c>
      <c r="BR750" s="252">
        <v>0</v>
      </c>
      <c r="BS750" s="252">
        <v>3.571428571428559</v>
      </c>
      <c r="BT750" s="252">
        <v>3.703703703703698</v>
      </c>
      <c r="BU750" s="252">
        <v>3.846153846153855</v>
      </c>
      <c r="BV750" s="252">
        <v>2.970297029702973</v>
      </c>
      <c r="BW750" s="252">
        <v>1</v>
      </c>
      <c r="BX750" s="252">
        <v>7.526881720430101</v>
      </c>
      <c r="BY750" s="252">
        <v>4.494382022471921</v>
      </c>
      <c r="BZ750" s="252">
        <v>5.952380952380953</v>
      </c>
      <c r="CA750" s="253">
        <v>3.703703703703698</v>
      </c>
      <c r="CB750" s="250">
        <v>2.934234844604783</v>
      </c>
      <c r="CC750" s="250">
        <v>2.027777571961702</v>
      </c>
      <c r="CD750" t="s" s="116">
        <v>132</v>
      </c>
      <c r="CE750" s="254">
        <v>-13.32479864029143</v>
      </c>
      <c r="CF750" s="254">
        <v>5.59625399128752</v>
      </c>
      <c r="CG750" s="250">
        <v>55.56480959737602</v>
      </c>
      <c r="CH750" s="255">
        <v>1.3266</v>
      </c>
      <c r="CI750" s="256">
        <v>1.45926</v>
      </c>
      <c r="CJ750" s="257">
        <v>1.605186</v>
      </c>
      <c r="CK750" s="257">
        <v>1.765704600000001</v>
      </c>
      <c r="CL750" s="258">
        <v>1.942275060000001</v>
      </c>
      <c r="CM750" s="256">
        <v>8.099025660000002</v>
      </c>
      <c r="CN750" s="253">
        <v>22.52858319888735</v>
      </c>
      <c r="CO750" s="259">
        <v>1.05</v>
      </c>
      <c r="CP750" s="260">
        <v>13.4</v>
      </c>
      <c r="CQ750" s="261">
        <v>-27.2</v>
      </c>
      <c r="CR750" s="262">
        <v>1.2</v>
      </c>
      <c r="CS750" s="263">
        <v>-8</v>
      </c>
    </row>
    <row r="751" ht="11.25" customHeight="1">
      <c r="A751" t="s" s="227">
        <v>2050</v>
      </c>
      <c r="B751" t="s" s="116">
        <v>2051</v>
      </c>
      <c r="C751" t="s" s="116">
        <v>146</v>
      </c>
      <c r="D751" s="218">
        <v>5</v>
      </c>
      <c r="E751" s="85">
        <v>774</v>
      </c>
      <c r="F751" t="s" s="220">
        <v>129</v>
      </c>
      <c r="G751" t="s" s="221">
        <v>129</v>
      </c>
      <c r="H751" s="493">
        <v>46.09</v>
      </c>
      <c r="I751" s="223">
        <v>2.43002820568453</v>
      </c>
      <c r="J751" s="224">
        <v>0.25</v>
      </c>
      <c r="K751" s="224">
        <v>0.28</v>
      </c>
      <c r="L751" s="223">
        <v>12</v>
      </c>
      <c r="M751" s="226">
        <v>42885</v>
      </c>
      <c r="N751" s="226">
        <v>42887</v>
      </c>
      <c r="O751" s="226">
        <v>42901</v>
      </c>
      <c r="P751" t="s" s="227">
        <v>182</v>
      </c>
      <c r="Q751" s="316"/>
      <c r="R751" s="225">
        <v>1.12</v>
      </c>
      <c r="S751" s="228">
        <v>61.20218579234973</v>
      </c>
      <c r="T751" s="229">
        <v>15.89832866146494</v>
      </c>
      <c r="U751" s="223">
        <v>25.18579234972678</v>
      </c>
      <c r="V751" s="230">
        <v>12</v>
      </c>
      <c r="W751" s="222">
        <v>1.83</v>
      </c>
      <c r="X751" s="222">
        <v>2.53</v>
      </c>
      <c r="Y751" s="231">
        <v>0.97</v>
      </c>
      <c r="Z751" s="232">
        <v>1.2</v>
      </c>
      <c r="AA751" s="233">
        <v>4.9</v>
      </c>
      <c r="AB751" s="234">
        <v>-45.7</v>
      </c>
      <c r="AC751" s="235">
        <v>26.88</v>
      </c>
      <c r="AD751" s="236">
        <v>-13.95</v>
      </c>
      <c r="AE751" s="236">
        <v>10</v>
      </c>
      <c r="AF751" s="237">
        <v>1</v>
      </c>
      <c r="AG751" s="238">
        <v>1128</v>
      </c>
      <c r="AH751" s="239">
        <v>0.9</v>
      </c>
      <c r="AI751" s="240">
        <v>0</v>
      </c>
      <c r="AJ751" t="s" s="265">
        <v>143</v>
      </c>
      <c r="AK751" s="242">
        <v>1.449089844062315</v>
      </c>
      <c r="AL751" s="243">
        <v>12.79069767441861</v>
      </c>
      <c r="AM751" s="243">
        <v>12.02308998457278</v>
      </c>
      <c r="AN751" s="243">
        <v>10.08397341583922</v>
      </c>
      <c r="AO751" s="244">
        <v>6.958832440347695</v>
      </c>
      <c r="AP751" s="241">
        <v>0.97</v>
      </c>
      <c r="AQ751" s="241">
        <v>0.86</v>
      </c>
      <c r="AR751" s="241">
        <v>0.78</v>
      </c>
      <c r="AS751" s="241">
        <v>0.6899999999999999</v>
      </c>
      <c r="AT751" s="245"/>
      <c r="AU751" s="321">
        <v>0.6</v>
      </c>
      <c r="AV751" s="321">
        <v>0.6</v>
      </c>
      <c r="AW751" s="245"/>
      <c r="AX751" s="583">
        <v>0.6</v>
      </c>
      <c r="AY751" s="394">
        <v>0.6</v>
      </c>
      <c r="AZ751" s="248">
        <v>0.6</v>
      </c>
      <c r="BA751" s="248">
        <v>0.555</v>
      </c>
      <c r="BB751" s="248">
        <v>0.495</v>
      </c>
      <c r="BC751" s="317">
        <v>0.48</v>
      </c>
      <c r="BD751" s="248">
        <v>0.8</v>
      </c>
      <c r="BE751" s="248">
        <v>0.75</v>
      </c>
      <c r="BF751" s="317">
        <v>0.72</v>
      </c>
      <c r="BG751" s="248">
        <v>0.72</v>
      </c>
      <c r="BH751" s="248">
        <v>0.7</v>
      </c>
      <c r="BI751" s="401">
        <v>0.68</v>
      </c>
      <c r="BJ751" s="246">
        <v>12.2</v>
      </c>
      <c r="BK751" s="250">
        <v>12.79069767441861</v>
      </c>
      <c r="BL751" s="250">
        <v>10.25641025641024</v>
      </c>
      <c r="BM751" s="250">
        <v>13.04347826086958</v>
      </c>
      <c r="BN751" s="250">
        <v>15</v>
      </c>
      <c r="BO751" s="250">
        <v>0</v>
      </c>
      <c r="BP751" s="250">
        <v>0</v>
      </c>
      <c r="BQ751" s="251">
        <v>0</v>
      </c>
      <c r="BR751" s="252">
        <v>0</v>
      </c>
      <c r="BS751" s="252">
        <v>8.108108108108091</v>
      </c>
      <c r="BT751" s="252">
        <v>12.12121212121213</v>
      </c>
      <c r="BU751" s="252">
        <v>3.125</v>
      </c>
      <c r="BV751" s="252">
        <v>0</v>
      </c>
      <c r="BW751" s="252">
        <v>6.666666666666665</v>
      </c>
      <c r="BX751" s="252">
        <v>4.166666666666674</v>
      </c>
      <c r="BY751" s="252">
        <v>0</v>
      </c>
      <c r="BZ751" s="252">
        <v>2.857142857142869</v>
      </c>
      <c r="CA751" s="253">
        <v>2.941176470588225</v>
      </c>
      <c r="CB751" s="250">
        <v>5.357444651887241</v>
      </c>
      <c r="CC751" s="250">
        <v>5.29728434530019</v>
      </c>
      <c r="CD751" t="s" s="116">
        <v>132</v>
      </c>
      <c r="CE751" s="254">
        <v>-12.67179072820303</v>
      </c>
      <c r="CF751" s="254">
        <v>12.51400162152375</v>
      </c>
      <c r="CG751" s="250">
        <v>61.67934073190982</v>
      </c>
      <c r="CH751" s="255">
        <v>0.9797</v>
      </c>
      <c r="CI751" s="256">
        <v>1.07767</v>
      </c>
      <c r="CJ751" s="257">
        <v>1.185437</v>
      </c>
      <c r="CK751" s="257">
        <v>1.3039807</v>
      </c>
      <c r="CL751" s="258">
        <v>1.434378770000001</v>
      </c>
      <c r="CM751" s="256">
        <v>5.981166470000002</v>
      </c>
      <c r="CN751" s="253">
        <v>12.9771457366023</v>
      </c>
      <c r="CO751" s="259">
        <v>0.71</v>
      </c>
      <c r="CP751" s="260">
        <v>22.8</v>
      </c>
      <c r="CQ751" s="261">
        <v>-9.199999999999999</v>
      </c>
      <c r="CR751" s="260">
        <v>4</v>
      </c>
      <c r="CS751" s="261">
        <v>4.8</v>
      </c>
    </row>
    <row r="752" ht="11.25" customHeight="1">
      <c r="A752" t="s" s="146">
        <v>2052</v>
      </c>
      <c r="B752" t="s" s="146">
        <v>2053</v>
      </c>
      <c r="C752" t="s" s="146">
        <v>2054</v>
      </c>
      <c r="D752" s="267">
        <v>8</v>
      </c>
      <c r="E752" s="85">
        <v>365</v>
      </c>
      <c r="F752" t="s" s="151">
        <v>141</v>
      </c>
      <c r="G752" t="s" s="152">
        <v>141</v>
      </c>
      <c r="H752" s="496">
        <v>117.53</v>
      </c>
      <c r="I752" s="269">
        <v>2.8248106866332</v>
      </c>
      <c r="J752" s="270">
        <v>0.78</v>
      </c>
      <c r="K752" s="270">
        <v>0.83</v>
      </c>
      <c r="L752" s="269">
        <v>6.41025641025641</v>
      </c>
      <c r="M752" s="272">
        <v>42783</v>
      </c>
      <c r="N752" s="272">
        <v>42787</v>
      </c>
      <c r="O752" s="272">
        <v>42802</v>
      </c>
      <c r="P752" t="s" s="273">
        <v>305</v>
      </c>
      <c r="Q752" s="329"/>
      <c r="R752" s="271">
        <v>3.32</v>
      </c>
      <c r="S752" s="275">
        <v>81.57248157248156</v>
      </c>
      <c r="T752" s="529">
        <v>927.0590047753826</v>
      </c>
      <c r="U752" s="269">
        <v>28.87714987714988</v>
      </c>
      <c r="V752" s="277">
        <v>12</v>
      </c>
      <c r="W752" s="268">
        <v>4.07</v>
      </c>
      <c r="X752" s="268">
        <v>3.55</v>
      </c>
      <c r="Y752" s="278">
        <v>1.57</v>
      </c>
      <c r="Z752" s="279">
        <v>82.19</v>
      </c>
      <c r="AA752" s="559">
        <v>280.7</v>
      </c>
      <c r="AB752" s="281">
        <v>-27.7</v>
      </c>
      <c r="AC752" s="282">
        <v>8.289999999999999</v>
      </c>
      <c r="AD752" s="283">
        <v>0.2</v>
      </c>
      <c r="AE752" s="283">
        <v>8.130000000000001</v>
      </c>
      <c r="AF752" s="284">
        <v>29</v>
      </c>
      <c r="AG752" s="285">
        <v>100580</v>
      </c>
      <c r="AH752" s="644">
        <v>0</v>
      </c>
      <c r="AI752" s="645">
        <v>14.53</v>
      </c>
      <c r="AJ752" s="288">
        <v>42.23588559884927</v>
      </c>
      <c r="AK752" s="289">
        <v>1.132920660987177</v>
      </c>
      <c r="AL752" s="290">
        <v>6.849315068493156</v>
      </c>
      <c r="AM752" s="290">
        <v>7.952897730893849</v>
      </c>
      <c r="AN752" s="290">
        <v>8.447177119769854</v>
      </c>
      <c r="AO752" s="291">
        <v>7.456106513592364</v>
      </c>
      <c r="AP752" s="288">
        <v>3.12</v>
      </c>
      <c r="AQ752" s="288">
        <v>2.92</v>
      </c>
      <c r="AR752" s="288">
        <v>2.68</v>
      </c>
      <c r="AS752" s="288">
        <v>2.48</v>
      </c>
      <c r="AT752" s="292"/>
      <c r="AU752" s="288">
        <v>2.28</v>
      </c>
      <c r="AV752" s="288">
        <v>2.08</v>
      </c>
      <c r="AW752" s="292"/>
      <c r="AX752" s="293">
        <v>1.88</v>
      </c>
      <c r="AY752" s="403">
        <v>1.8</v>
      </c>
      <c r="AZ752" s="295">
        <v>1.8</v>
      </c>
      <c r="BA752" s="295">
        <v>1.68</v>
      </c>
      <c r="BB752" s="295">
        <v>1.52</v>
      </c>
      <c r="BC752" s="295">
        <v>1.32</v>
      </c>
      <c r="BD752" s="295">
        <v>1.12</v>
      </c>
      <c r="BE752" s="295">
        <v>0.92</v>
      </c>
      <c r="BF752" s="426">
        <v>0.76</v>
      </c>
      <c r="BG752" s="295">
        <v>0.76</v>
      </c>
      <c r="BH752" s="295">
        <v>0.68</v>
      </c>
      <c r="BI752" s="296">
        <v>0.3</v>
      </c>
      <c r="BJ752" s="293">
        <v>30.1</v>
      </c>
      <c r="BK752" s="297">
        <v>6.849315068493156</v>
      </c>
      <c r="BL752" s="297">
        <v>8.955223880596996</v>
      </c>
      <c r="BM752" s="297">
        <v>8.064516129032274</v>
      </c>
      <c r="BN752" s="297">
        <v>8.771929824561408</v>
      </c>
      <c r="BO752" s="297">
        <v>9.615384615384603</v>
      </c>
      <c r="BP752" s="297">
        <v>10.63829787234043</v>
      </c>
      <c r="BQ752" s="298">
        <v>4.444444444444429</v>
      </c>
      <c r="BR752" s="299">
        <v>0</v>
      </c>
      <c r="BS752" s="299">
        <v>7.14285714285714</v>
      </c>
      <c r="BT752" s="299">
        <v>10.52631578947367</v>
      </c>
      <c r="BU752" s="299">
        <v>15.15151515151514</v>
      </c>
      <c r="BV752" s="299">
        <v>17.85714285714286</v>
      </c>
      <c r="BW752" s="299">
        <v>21.73913043478262</v>
      </c>
      <c r="BX752" s="299">
        <v>21.05263157894737</v>
      </c>
      <c r="BY752" s="299">
        <v>0</v>
      </c>
      <c r="BZ752" s="299">
        <v>11.76470588235294</v>
      </c>
      <c r="CA752" s="300">
        <v>126.6666666666667</v>
      </c>
      <c r="CB752" s="297">
        <v>17.01412219638775</v>
      </c>
      <c r="CC752" s="297">
        <v>28.05691057411324</v>
      </c>
      <c r="CD752" t="s" s="146">
        <v>137</v>
      </c>
      <c r="CE752" s="301">
        <v>-17.60516207074682</v>
      </c>
      <c r="CF752" s="301">
        <v>11.27198780640305</v>
      </c>
      <c r="CG752" s="297">
        <v>60.65291327653967</v>
      </c>
      <c r="CH752" s="302">
        <v>3.1512</v>
      </c>
      <c r="CI752" s="303">
        <v>3.41243448</v>
      </c>
      <c r="CJ752" s="304">
        <v>3.689865403224</v>
      </c>
      <c r="CK752" s="304">
        <v>3.98985146050611</v>
      </c>
      <c r="CL752" s="305">
        <v>4.314226384245257</v>
      </c>
      <c r="CM752" s="303">
        <v>18.55757772797537</v>
      </c>
      <c r="CN752" s="300">
        <v>15.78965177229249</v>
      </c>
      <c r="CO752" s="306">
        <v>0.92</v>
      </c>
      <c r="CP752" s="307">
        <v>15.1</v>
      </c>
      <c r="CQ752" s="308">
        <v>-3.5</v>
      </c>
      <c r="CR752" s="307">
        <v>0.2</v>
      </c>
      <c r="CS752" s="308">
        <v>6.2</v>
      </c>
    </row>
    <row r="753" ht="11.25" customHeight="1">
      <c r="A753" t="s" s="110">
        <v>1005</v>
      </c>
      <c r="B753" t="s" s="110">
        <v>1006</v>
      </c>
      <c r="C753" t="s" s="110">
        <v>135</v>
      </c>
      <c r="D753" s="174">
        <v>24</v>
      </c>
      <c r="E753" s="219">
        <v>126</v>
      </c>
      <c r="F753" t="s" s="118">
        <v>141</v>
      </c>
      <c r="G753" t="s" s="113">
        <v>141</v>
      </c>
      <c r="H753" s="176">
        <v>119.76</v>
      </c>
      <c r="I753" s="177">
        <v>2.338009352037408</v>
      </c>
      <c r="J753" s="178">
        <v>0.66</v>
      </c>
      <c r="K753" s="178">
        <v>0.7</v>
      </c>
      <c r="L753" s="177">
        <v>6.060606060606055</v>
      </c>
      <c r="M753" s="179">
        <v>42963</v>
      </c>
      <c r="N753" s="179">
        <v>42965</v>
      </c>
      <c r="O753" s="179">
        <v>42988</v>
      </c>
      <c r="P753" t="s" s="173">
        <v>363</v>
      </c>
      <c r="Q753" s="397"/>
      <c r="R753" s="180">
        <v>2.8</v>
      </c>
      <c r="S753" s="181">
        <v>43.27666151468315</v>
      </c>
      <c r="T753" s="182">
        <v>65.26524665420253</v>
      </c>
      <c r="U753" s="177">
        <v>18.51004636785163</v>
      </c>
      <c r="V753" s="183">
        <v>12</v>
      </c>
      <c r="W753" s="176">
        <v>6.47</v>
      </c>
      <c r="X753" s="176">
        <v>3.38</v>
      </c>
      <c r="Y753" s="184">
        <v>1.64</v>
      </c>
      <c r="Z753" s="185">
        <v>3.32</v>
      </c>
      <c r="AA753" s="186">
        <v>18.6</v>
      </c>
      <c r="AB753" s="187">
        <v>35.5</v>
      </c>
      <c r="AC753" s="188">
        <v>3.77</v>
      </c>
      <c r="AD753" s="189">
        <v>2.8</v>
      </c>
      <c r="AE753" s="189">
        <v>5.49</v>
      </c>
      <c r="AF753" s="190">
        <v>25</v>
      </c>
      <c r="AG753" s="191">
        <v>96352</v>
      </c>
      <c r="AH753" s="192">
        <v>0.1</v>
      </c>
      <c r="AI753" s="193">
        <v>0.9399999999999999</v>
      </c>
      <c r="AJ753" s="194">
        <v>2.512383605132777</v>
      </c>
      <c r="AK753" s="195">
        <v>0.7149570202620963</v>
      </c>
      <c r="AL753" s="196">
        <v>2.34375</v>
      </c>
      <c r="AM753" s="196">
        <v>6.077250792000521</v>
      </c>
      <c r="AN753" s="196">
        <v>7.034674094371773</v>
      </c>
      <c r="AO753" s="197">
        <v>9.839296482175852</v>
      </c>
      <c r="AP753" s="194">
        <v>2.62</v>
      </c>
      <c r="AQ753" s="194">
        <v>2.56</v>
      </c>
      <c r="AR753" s="194">
        <v>2.36</v>
      </c>
      <c r="AS753" s="194">
        <v>2.195</v>
      </c>
      <c r="AT753" s="199"/>
      <c r="AU753" s="194">
        <v>2.03</v>
      </c>
      <c r="AV753" s="194">
        <v>1.865</v>
      </c>
      <c r="AW753" s="199"/>
      <c r="AX753" s="200">
        <v>1.7</v>
      </c>
      <c r="AY753" s="370">
        <v>1.54</v>
      </c>
      <c r="AZ753" s="202">
        <v>1.345</v>
      </c>
      <c r="BA753" s="202">
        <v>1.15</v>
      </c>
      <c r="BB753" s="202">
        <v>1.025</v>
      </c>
      <c r="BC753" s="202">
        <v>0.88</v>
      </c>
      <c r="BD753" s="203">
        <v>0.7</v>
      </c>
      <c r="BE753" s="202">
        <v>0.5675</v>
      </c>
      <c r="BF753" s="202">
        <v>0.49</v>
      </c>
      <c r="BG753" s="202">
        <v>0.45</v>
      </c>
      <c r="BH753" s="202">
        <v>0.4125</v>
      </c>
      <c r="BI753" s="314">
        <v>0.37</v>
      </c>
      <c r="BJ753" s="200">
        <v>24.26</v>
      </c>
      <c r="BK753" s="205">
        <v>2.34375</v>
      </c>
      <c r="BL753" s="205">
        <v>8.474576271186439</v>
      </c>
      <c r="BM753" s="205">
        <v>7.51708428246014</v>
      </c>
      <c r="BN753" s="205">
        <v>8.128078817733986</v>
      </c>
      <c r="BO753" s="205">
        <v>8.847184986595158</v>
      </c>
      <c r="BP753" s="205">
        <v>9.705882352941186</v>
      </c>
      <c r="BQ753" s="206">
        <v>10.38961038961039</v>
      </c>
      <c r="BR753" s="207">
        <v>14.49814126394053</v>
      </c>
      <c r="BS753" s="207">
        <v>16.95652173913045</v>
      </c>
      <c r="BT753" s="207">
        <v>12.19512195121952</v>
      </c>
      <c r="BU753" s="207">
        <v>16.47727272727271</v>
      </c>
      <c r="BV753" s="207">
        <v>25.71428571428573</v>
      </c>
      <c r="BW753" s="207">
        <v>23.34801762114536</v>
      </c>
      <c r="BX753" s="207">
        <v>15.81632653061225</v>
      </c>
      <c r="BY753" s="207">
        <v>8.888888888888879</v>
      </c>
      <c r="BZ753" s="207">
        <v>9.090909090909104</v>
      </c>
      <c r="CA753" s="208">
        <v>11.48648648648649</v>
      </c>
      <c r="CB753" s="205">
        <v>12.34577288908343</v>
      </c>
      <c r="CC753" s="205">
        <v>5.725305127656002</v>
      </c>
      <c r="CD753" t="s" s="110">
        <v>137</v>
      </c>
      <c r="CE753" s="209">
        <v>-9.137362921442445</v>
      </c>
      <c r="CF753" s="209">
        <v>9.37268344640918</v>
      </c>
      <c r="CG753" s="205">
        <v>68.42911792632363</v>
      </c>
      <c r="CH753" s="315">
        <v>2.882000000000001</v>
      </c>
      <c r="CI753" s="211">
        <v>2.990651400000001</v>
      </c>
      <c r="CJ753" s="212">
        <v>3.154838161860001</v>
      </c>
      <c r="CK753" s="212">
        <v>3.328038776946115</v>
      </c>
      <c r="CL753" s="210">
        <v>3.510748105800456</v>
      </c>
      <c r="CM753" s="211">
        <v>15.86627644460657</v>
      </c>
      <c r="CN753" s="208">
        <v>13.24839382482179</v>
      </c>
      <c r="CO753" s="213">
        <v>1.06</v>
      </c>
      <c r="CP753" s="214">
        <v>18.9</v>
      </c>
      <c r="CQ753" s="215">
        <v>-4</v>
      </c>
      <c r="CR753" s="214">
        <v>3</v>
      </c>
      <c r="CS753" s="215">
        <v>2.7</v>
      </c>
    </row>
    <row r="754" ht="11.25" customHeight="1">
      <c r="A754" t="s" s="116">
        <v>2055</v>
      </c>
      <c r="B754" t="s" s="116">
        <v>2056</v>
      </c>
      <c r="C754" t="s" s="227">
        <v>1113</v>
      </c>
      <c r="D754" s="218">
        <v>8</v>
      </c>
      <c r="E754" s="85">
        <v>395</v>
      </c>
      <c r="F754" t="s" s="220">
        <v>129</v>
      </c>
      <c r="G754" t="s" s="221">
        <v>129</v>
      </c>
      <c r="H754" s="493">
        <v>210.22</v>
      </c>
      <c r="I754" s="223">
        <v>1.427076396156407</v>
      </c>
      <c r="J754" s="224">
        <v>0.625</v>
      </c>
      <c r="K754" s="224">
        <v>0.75</v>
      </c>
      <c r="L754" s="223">
        <v>20</v>
      </c>
      <c r="M754" s="226">
        <v>42901</v>
      </c>
      <c r="N754" s="226">
        <v>42905</v>
      </c>
      <c r="O754" s="226">
        <v>42913</v>
      </c>
      <c r="P754" t="s" s="227">
        <v>240</v>
      </c>
      <c r="Q754" s="85"/>
      <c r="R754" s="225">
        <v>3</v>
      </c>
      <c r="S754" s="228">
        <v>34.09090909090909</v>
      </c>
      <c r="T754" s="229">
        <v>123.384661672880</v>
      </c>
      <c r="U754" s="223">
        <v>23.88863636363636</v>
      </c>
      <c r="V754" s="230">
        <v>12</v>
      </c>
      <c r="W754" s="222">
        <v>8.800000000000001</v>
      </c>
      <c r="X754" s="222">
        <v>1.61</v>
      </c>
      <c r="Y754" s="231">
        <v>1.03</v>
      </c>
      <c r="Z754" s="232">
        <v>4.7</v>
      </c>
      <c r="AA754" s="233">
        <v>18.8</v>
      </c>
      <c r="AB754" s="234">
        <v>20.6</v>
      </c>
      <c r="AC754" s="235">
        <v>8.43</v>
      </c>
      <c r="AD754" s="236">
        <v>8.9</v>
      </c>
      <c r="AE754" s="236">
        <v>14.88</v>
      </c>
      <c r="AF754" s="237">
        <v>24</v>
      </c>
      <c r="AG754" s="238">
        <v>202652</v>
      </c>
      <c r="AH754" s="239">
        <v>0.5</v>
      </c>
      <c r="AI754" s="240">
        <v>0.74</v>
      </c>
      <c r="AJ754" s="241">
        <v>3.498073171234847</v>
      </c>
      <c r="AK754" s="242">
        <v>0.5678101209143918</v>
      </c>
      <c r="AL754" s="243">
        <v>26.66666666666666</v>
      </c>
      <c r="AM754" s="243">
        <v>31.16375354455736</v>
      </c>
      <c r="AN754" s="243">
        <v>31.13285122399014</v>
      </c>
      <c r="AO754" s="244">
        <v>54.82968703314821</v>
      </c>
      <c r="AP754" s="241">
        <v>2.375</v>
      </c>
      <c r="AQ754" s="241">
        <v>1.875</v>
      </c>
      <c r="AR754" s="241">
        <v>1.405</v>
      </c>
      <c r="AS754" s="241">
        <v>1.0525</v>
      </c>
      <c r="AT754" s="245"/>
      <c r="AU754" s="241">
        <v>0.8</v>
      </c>
      <c r="AV754" s="241">
        <v>0.6125</v>
      </c>
      <c r="AW754" s="245"/>
      <c r="AX754" s="246">
        <v>0.405</v>
      </c>
      <c r="AY754" s="394">
        <v>0.03</v>
      </c>
      <c r="AZ754" s="317">
        <v>0.03</v>
      </c>
      <c r="BA754" s="317">
        <v>0.03</v>
      </c>
      <c r="BB754" s="248">
        <v>0.03</v>
      </c>
      <c r="BC754" s="317">
        <v>0.015</v>
      </c>
      <c r="BD754" s="248">
        <v>0.015</v>
      </c>
      <c r="BE754" s="317">
        <v>0.0075</v>
      </c>
      <c r="BF754" s="317">
        <v>0.0075</v>
      </c>
      <c r="BG754" s="248">
        <v>0.0075</v>
      </c>
      <c r="BH754" s="317">
        <v>0.00375</v>
      </c>
      <c r="BI754" s="249">
        <v>0.01</v>
      </c>
      <c r="BJ754" s="246">
        <v>8.71125</v>
      </c>
      <c r="BK754" s="250">
        <v>26.66666666666666</v>
      </c>
      <c r="BL754" s="250">
        <v>33.45195729537367</v>
      </c>
      <c r="BM754" s="250">
        <v>33.4916864608076</v>
      </c>
      <c r="BN754" s="250">
        <v>31.5625</v>
      </c>
      <c r="BO754" s="250">
        <v>30.61224489795917</v>
      </c>
      <c r="BP754" s="250">
        <v>51.23456790123457</v>
      </c>
      <c r="BQ754" s="639">
        <v>1250</v>
      </c>
      <c r="BR754" s="252">
        <v>0</v>
      </c>
      <c r="BS754" s="252">
        <v>0</v>
      </c>
      <c r="BT754" s="252">
        <v>0</v>
      </c>
      <c r="BU754" s="252">
        <v>100</v>
      </c>
      <c r="BV754" s="252">
        <v>0</v>
      </c>
      <c r="BW754" s="252">
        <v>100</v>
      </c>
      <c r="BX754" s="252">
        <v>0</v>
      </c>
      <c r="BY754" s="252">
        <v>0</v>
      </c>
      <c r="BZ754" s="252">
        <v>100</v>
      </c>
      <c r="CA754" s="253">
        <v>0</v>
      </c>
      <c r="CB754" s="250">
        <v>103.3540954836495</v>
      </c>
      <c r="CC754" s="250">
        <v>288.8532036709818</v>
      </c>
      <c r="CD754" t="s" s="116">
        <v>188</v>
      </c>
      <c r="CE754" s="254">
        <v>8.671291256510191</v>
      </c>
      <c r="CF754" s="254">
        <v>32.55992762014655</v>
      </c>
      <c r="CG754" s="250">
        <v>78.32704545454544</v>
      </c>
      <c r="CH754" s="255">
        <v>2.6125</v>
      </c>
      <c r="CI754" s="256">
        <v>2.83273375</v>
      </c>
      <c r="CJ754" s="257">
        <v>3.116007125000001</v>
      </c>
      <c r="CK754" s="257">
        <v>3.427607837500001</v>
      </c>
      <c r="CL754" s="258">
        <v>3.770368621250001</v>
      </c>
      <c r="CM754" s="256">
        <v>15.759217333750</v>
      </c>
      <c r="CN754" s="253">
        <v>7.496535692964514</v>
      </c>
      <c r="CO754" s="259">
        <v>0.64</v>
      </c>
      <c r="CP754" s="260">
        <v>54.3</v>
      </c>
      <c r="CQ754" s="261">
        <v>-1.2</v>
      </c>
      <c r="CR754" s="260">
        <v>6</v>
      </c>
      <c r="CS754" s="261">
        <v>16.3</v>
      </c>
    </row>
    <row r="755" ht="11.25" customHeight="1">
      <c r="A755" t="s" s="116">
        <v>452</v>
      </c>
      <c r="B755" t="s" s="116">
        <v>453</v>
      </c>
      <c r="C755" t="s" s="116">
        <v>155</v>
      </c>
      <c r="D755" s="218">
        <v>46</v>
      </c>
      <c r="E755" s="219">
        <v>35</v>
      </c>
      <c r="F755" t="s" s="220">
        <v>55</v>
      </c>
      <c r="G755" t="s" s="221">
        <v>55</v>
      </c>
      <c r="H755" s="222">
        <v>57.35</v>
      </c>
      <c r="I755" s="223">
        <v>3.766346992153444</v>
      </c>
      <c r="J755" s="224">
        <v>0.53</v>
      </c>
      <c r="K755" s="224">
        <v>0.54</v>
      </c>
      <c r="L755" s="225">
        <v>1.886792452830188</v>
      </c>
      <c r="M755" s="226">
        <v>42740</v>
      </c>
      <c r="N755" s="226">
        <v>42744</v>
      </c>
      <c r="O755" s="226">
        <v>42772</v>
      </c>
      <c r="P755" t="s" s="227">
        <v>142</v>
      </c>
      <c r="Q755" s="325"/>
      <c r="R755" s="225">
        <v>2.16</v>
      </c>
      <c r="S755" t="s" s="400">
        <v>143</v>
      </c>
      <c r="T755" t="s" s="361">
        <v>143</v>
      </c>
      <c r="U755" t="s" s="265">
        <v>143</v>
      </c>
      <c r="V755" s="230">
        <v>3</v>
      </c>
      <c r="W755" s="222">
        <v>-1.02</v>
      </c>
      <c r="X755" t="s" s="399">
        <v>143</v>
      </c>
      <c r="Y755" s="231">
        <v>0.71</v>
      </c>
      <c r="Z755" s="232">
        <v>1.14</v>
      </c>
      <c r="AA755" s="233">
        <v>2.6</v>
      </c>
      <c r="AB755" s="234">
        <v>-77.59999999999999</v>
      </c>
      <c r="AC755" t="s" s="422">
        <v>143</v>
      </c>
      <c r="AD755" s="236">
        <v>-23</v>
      </c>
      <c r="AE755" t="s" s="416">
        <v>143</v>
      </c>
      <c r="AF755" s="237">
        <v>1</v>
      </c>
      <c r="AG755" s="238">
        <v>1459</v>
      </c>
      <c r="AH755" s="239">
        <v>2.3</v>
      </c>
      <c r="AI755" s="240">
        <v>0.32</v>
      </c>
      <c r="AJ755" t="s" s="265">
        <v>143</v>
      </c>
      <c r="AK755" s="242">
        <v>0.9473033470793092</v>
      </c>
      <c r="AL755" s="243">
        <v>1.923076923076916</v>
      </c>
      <c r="AM755" s="243">
        <v>1.961282242221629</v>
      </c>
      <c r="AN755" s="243">
        <v>2.001586442069092</v>
      </c>
      <c r="AO755" s="244">
        <v>2.112930824366144</v>
      </c>
      <c r="AP755" s="241">
        <v>2.12</v>
      </c>
      <c r="AQ755" s="241">
        <v>2.08</v>
      </c>
      <c r="AR755" s="241">
        <v>2.04</v>
      </c>
      <c r="AS755" s="241">
        <v>2</v>
      </c>
      <c r="AT755" s="245"/>
      <c r="AU755" s="241">
        <v>1.96</v>
      </c>
      <c r="AV755" s="241">
        <v>1.92</v>
      </c>
      <c r="AW755" s="245"/>
      <c r="AX755" s="246">
        <v>1.88</v>
      </c>
      <c r="AY755" s="247">
        <v>1.84</v>
      </c>
      <c r="AZ755" s="248">
        <v>1.8</v>
      </c>
      <c r="BA755" s="248">
        <v>1.76</v>
      </c>
      <c r="BB755" s="248">
        <v>1.72</v>
      </c>
      <c r="BC755" s="248">
        <v>1.68</v>
      </c>
      <c r="BD755" s="248">
        <v>1.56</v>
      </c>
      <c r="BE755" s="248">
        <v>1.44</v>
      </c>
      <c r="BF755" s="248">
        <v>1.36</v>
      </c>
      <c r="BG755" s="248">
        <v>1.28</v>
      </c>
      <c r="BH755" s="248">
        <v>1.24</v>
      </c>
      <c r="BI755" s="249">
        <v>1.2</v>
      </c>
      <c r="BJ755" s="246">
        <v>30.88</v>
      </c>
      <c r="BK755" s="250">
        <v>1.923076923076916</v>
      </c>
      <c r="BL755" s="250">
        <v>1.960784313725483</v>
      </c>
      <c r="BM755" s="250">
        <v>2</v>
      </c>
      <c r="BN755" s="250">
        <v>2.040816326530615</v>
      </c>
      <c r="BO755" s="250">
        <v>2.083333333333326</v>
      </c>
      <c r="BP755" s="250">
        <v>2.127659574468077</v>
      </c>
      <c r="BQ755" s="251">
        <v>2.173913043478248</v>
      </c>
      <c r="BR755" s="252">
        <v>2.222222222222214</v>
      </c>
      <c r="BS755" s="252">
        <v>2.272727272727271</v>
      </c>
      <c r="BT755" s="252">
        <v>2.325581395348841</v>
      </c>
      <c r="BU755" s="252">
        <v>2.380952380952372</v>
      </c>
      <c r="BV755" s="252">
        <v>7.692307692307687</v>
      </c>
      <c r="BW755" s="252">
        <v>8.333333333333348</v>
      </c>
      <c r="BX755" s="252">
        <v>5.88235294117645</v>
      </c>
      <c r="BY755" s="252">
        <v>6.25</v>
      </c>
      <c r="BZ755" s="252">
        <v>3.2258064516129</v>
      </c>
      <c r="CA755" s="253">
        <v>3.333333333333344</v>
      </c>
      <c r="CB755" s="250">
        <v>3.42518826691924</v>
      </c>
      <c r="CC755" s="250">
        <v>2.098133252062591</v>
      </c>
      <c r="CD755" t="s" s="116">
        <v>157</v>
      </c>
      <c r="CE755" t="s" s="402">
        <v>143</v>
      </c>
      <c r="CF755" s="254">
        <v>5.767933434222536</v>
      </c>
      <c r="CG755" s="250">
        <v>34.1554285757416</v>
      </c>
      <c r="CH755" s="255">
        <v>2.1412</v>
      </c>
      <c r="CI755" s="256">
        <v>2.205436</v>
      </c>
      <c r="CJ755" s="257">
        <v>2.27159908</v>
      </c>
      <c r="CK755" s="257">
        <v>2.3397470524</v>
      </c>
      <c r="CL755" s="258">
        <v>2.409939463972</v>
      </c>
      <c r="CM755" s="256">
        <v>11.367921596372</v>
      </c>
      <c r="CN755" s="253">
        <v>19.82200801459808</v>
      </c>
      <c r="CO755" s="259">
        <v>1.42</v>
      </c>
      <c r="CP755" s="260">
        <v>7.6</v>
      </c>
      <c r="CQ755" s="261">
        <v>-31.2</v>
      </c>
      <c r="CR755" s="262">
        <v>0</v>
      </c>
      <c r="CS755" s="263">
        <v>-12.3</v>
      </c>
    </row>
    <row r="756" ht="11.25" customHeight="1">
      <c r="A756" t="s" s="116">
        <v>2057</v>
      </c>
      <c r="B756" t="s" s="116">
        <v>2058</v>
      </c>
      <c r="C756" t="s" s="227">
        <v>2059</v>
      </c>
      <c r="D756" s="218">
        <v>5</v>
      </c>
      <c r="E756" s="85">
        <v>811</v>
      </c>
      <c r="F756" t="s" s="220">
        <v>129</v>
      </c>
      <c r="G756" t="s" s="221">
        <v>129</v>
      </c>
      <c r="H756" s="493">
        <v>112.9</v>
      </c>
      <c r="I756" s="223">
        <v>0.9034543844109831</v>
      </c>
      <c r="J756" s="224">
        <v>0.45</v>
      </c>
      <c r="K756" s="224">
        <v>0.51</v>
      </c>
      <c r="L756" s="223">
        <v>13.33333333333333</v>
      </c>
      <c r="M756" s="226">
        <v>43069</v>
      </c>
      <c r="N756" s="226">
        <v>43070</v>
      </c>
      <c r="O756" s="226">
        <v>43084</v>
      </c>
      <c r="P756" t="s" s="227">
        <v>182</v>
      </c>
      <c r="Q756" t="s" s="691">
        <v>2060</v>
      </c>
      <c r="R756" s="225">
        <v>1.02</v>
      </c>
      <c r="S756" s="228">
        <v>19.17293233082707</v>
      </c>
      <c r="T756" s="229">
        <v>54.17010427651525</v>
      </c>
      <c r="U756" s="223">
        <v>21.22180451127819</v>
      </c>
      <c r="V756" s="230">
        <v>12</v>
      </c>
      <c r="W756" s="222">
        <v>5.32</v>
      </c>
      <c r="X756" s="222">
        <v>4.24</v>
      </c>
      <c r="Y756" s="231">
        <v>0.61</v>
      </c>
      <c r="Z756" s="232">
        <v>2.52</v>
      </c>
      <c r="AA756" s="233">
        <v>11.7</v>
      </c>
      <c r="AB756" s="234">
        <v>25.9</v>
      </c>
      <c r="AC756" s="235">
        <v>14.2</v>
      </c>
      <c r="AD756" s="236">
        <v>84.7</v>
      </c>
      <c r="AE756" s="236">
        <v>5</v>
      </c>
      <c r="AF756" s="237">
        <v>3</v>
      </c>
      <c r="AG756" s="238">
        <v>2321</v>
      </c>
      <c r="AH756" s="239">
        <v>1.3</v>
      </c>
      <c r="AI756" s="240">
        <v>0.25</v>
      </c>
      <c r="AJ756" s="241">
        <v>0.1985027325712395</v>
      </c>
      <c r="AK756" s="242">
        <v>0.7318409800428084</v>
      </c>
      <c r="AL756" s="243">
        <v>6.097560975609762</v>
      </c>
      <c r="AM756" s="243">
        <v>28.50256560986906</v>
      </c>
      <c r="AN756" s="243">
        <v>16.81318144878399</v>
      </c>
      <c r="AO756" s="244">
        <v>22.9738179567377</v>
      </c>
      <c r="AP756" s="241">
        <v>0.87</v>
      </c>
      <c r="AQ756" s="241">
        <v>0.82</v>
      </c>
      <c r="AR756" s="241">
        <v>0.61</v>
      </c>
      <c r="AS756" s="241">
        <v>0.41</v>
      </c>
      <c r="AT756" s="245"/>
      <c r="AU756" s="321">
        <v>0.4</v>
      </c>
      <c r="AV756" s="321">
        <v>0.4</v>
      </c>
      <c r="AW756" s="245"/>
      <c r="AX756" s="246">
        <v>0.4</v>
      </c>
      <c r="AY756" s="247">
        <v>0.26</v>
      </c>
      <c r="AZ756" s="248">
        <v>0.12</v>
      </c>
      <c r="BA756" s="248">
        <v>0.115</v>
      </c>
      <c r="BB756" s="248">
        <v>0.11</v>
      </c>
      <c r="BC756" s="248">
        <v>0.105</v>
      </c>
      <c r="BD756" s="248">
        <v>0.1</v>
      </c>
      <c r="BE756" s="248">
        <v>0.095</v>
      </c>
      <c r="BF756" s="248">
        <v>0.09</v>
      </c>
      <c r="BG756" s="248">
        <v>0.08500000000000001</v>
      </c>
      <c r="BH756" s="248">
        <v>0.08</v>
      </c>
      <c r="BI756" s="249">
        <v>0.038</v>
      </c>
      <c r="BJ756" s="246">
        <v>5.108000000000001</v>
      </c>
      <c r="BK756" s="250">
        <v>6.097560975609762</v>
      </c>
      <c r="BL756" s="250">
        <v>34.42622950819671</v>
      </c>
      <c r="BM756" s="250">
        <v>48.78048780487805</v>
      </c>
      <c r="BN756" s="250">
        <v>2.499999999999991</v>
      </c>
      <c r="BO756" s="250">
        <v>0</v>
      </c>
      <c r="BP756" s="250">
        <v>0</v>
      </c>
      <c r="BQ756" s="251">
        <v>53.84615384615385</v>
      </c>
      <c r="BR756" s="252">
        <v>116.6666666666667</v>
      </c>
      <c r="BS756" s="252">
        <v>4.347826086956519</v>
      </c>
      <c r="BT756" s="252">
        <v>4.545454545454541</v>
      </c>
      <c r="BU756" s="252">
        <v>4.761904761904767</v>
      </c>
      <c r="BV756" s="252">
        <v>4.999999999999982</v>
      </c>
      <c r="BW756" s="252">
        <v>5.263157894736836</v>
      </c>
      <c r="BX756" s="252">
        <v>5.555555555555558</v>
      </c>
      <c r="BY756" s="252">
        <v>5.88235294117645</v>
      </c>
      <c r="BZ756" s="252">
        <v>6.25</v>
      </c>
      <c r="CA756" s="253">
        <v>110.5263157894737</v>
      </c>
      <c r="CB756" s="250">
        <v>24.37939213980961</v>
      </c>
      <c r="CC756" s="250">
        <v>36.34002537079471</v>
      </c>
      <c r="CD756" t="s" s="116">
        <v>137</v>
      </c>
      <c r="CE756" s="254">
        <v>-3.505168678083223</v>
      </c>
      <c r="CF756" s="254">
        <v>17.71663583319497</v>
      </c>
      <c r="CG756" s="250">
        <v>67.82930680359436</v>
      </c>
      <c r="CH756" s="255">
        <v>0.9570000000000001</v>
      </c>
      <c r="CI756" s="256">
        <v>1.0527</v>
      </c>
      <c r="CJ756" s="257">
        <v>1.105335</v>
      </c>
      <c r="CK756" s="257">
        <v>1.16060175</v>
      </c>
      <c r="CL756" s="258">
        <v>1.2186318375</v>
      </c>
      <c r="CM756" s="256">
        <v>5.494268587500001</v>
      </c>
      <c r="CN756" s="253">
        <v>4.86649122010629</v>
      </c>
      <c r="CO756" s="259">
        <v>1.83</v>
      </c>
      <c r="CP756" s="260">
        <v>45.1</v>
      </c>
      <c r="CQ756" s="261">
        <v>0</v>
      </c>
      <c r="CR756" s="260">
        <v>18.7</v>
      </c>
      <c r="CS756" s="261">
        <v>20.9</v>
      </c>
    </row>
    <row r="757" ht="11.25" customHeight="1">
      <c r="A757" t="s" s="273">
        <v>454</v>
      </c>
      <c r="B757" t="s" s="146">
        <v>455</v>
      </c>
      <c r="C757" t="s" s="273">
        <v>456</v>
      </c>
      <c r="D757" s="267">
        <v>31</v>
      </c>
      <c r="E757" s="219">
        <v>88</v>
      </c>
      <c r="F757" t="s" s="151">
        <v>55</v>
      </c>
      <c r="G757" t="s" s="152">
        <v>55</v>
      </c>
      <c r="H757" s="268">
        <v>73.20999999999999</v>
      </c>
      <c r="I757" s="269">
        <v>3.606064745253381</v>
      </c>
      <c r="J757" s="379">
        <v>0.655</v>
      </c>
      <c r="K757" s="379">
        <v>0.66</v>
      </c>
      <c r="L757" s="749">
        <v>0.7633587786259444</v>
      </c>
      <c r="M757" s="272">
        <v>42901</v>
      </c>
      <c r="N757" s="272">
        <v>42905</v>
      </c>
      <c r="O757" s="272">
        <v>42916</v>
      </c>
      <c r="P757" t="s" s="273">
        <v>186</v>
      </c>
      <c r="Q757" s="441"/>
      <c r="R757" s="271">
        <v>2.64</v>
      </c>
      <c r="S757" s="275">
        <v>81.48148148148148</v>
      </c>
      <c r="T757" s="276">
        <v>118.6376323191366</v>
      </c>
      <c r="U757" s="269">
        <v>22.59567901234568</v>
      </c>
      <c r="V757" s="277">
        <v>12</v>
      </c>
      <c r="W757" s="268">
        <v>3.24</v>
      </c>
      <c r="X757" t="s" s="367">
        <v>143</v>
      </c>
      <c r="Y757" s="278">
        <v>13.59</v>
      </c>
      <c r="Z757" s="279">
        <v>4.76</v>
      </c>
      <c r="AA757" s="280">
        <v>21.9</v>
      </c>
      <c r="AB757" s="281">
        <v>-28.2</v>
      </c>
      <c r="AC757" t="s" s="568">
        <v>143</v>
      </c>
      <c r="AD757" s="283">
        <v>-26.2</v>
      </c>
      <c r="AE757" t="s" s="569">
        <v>143</v>
      </c>
      <c r="AF757" s="284">
        <v>0</v>
      </c>
      <c r="AG757" s="285">
        <v>974</v>
      </c>
      <c r="AH757" s="286">
        <v>1.6</v>
      </c>
      <c r="AI757" s="287">
        <v>1.31</v>
      </c>
      <c r="AJ757" t="s" s="368">
        <v>143</v>
      </c>
      <c r="AK757" s="289">
        <v>1.027868360021757</v>
      </c>
      <c r="AL757" s="290">
        <v>2.05078125</v>
      </c>
      <c r="AM757" s="290">
        <v>1.613712161727654</v>
      </c>
      <c r="AN757" s="290">
        <v>1.500670519999159</v>
      </c>
      <c r="AO757" s="291">
        <v>1.459983183028801</v>
      </c>
      <c r="AP757" s="288">
        <v>2.6125</v>
      </c>
      <c r="AQ757" s="288">
        <v>2.56</v>
      </c>
      <c r="AR757" s="288">
        <v>2.52</v>
      </c>
      <c r="AS757" s="288">
        <v>2.49</v>
      </c>
      <c r="AT757" s="292"/>
      <c r="AU757" s="288">
        <v>2.45</v>
      </c>
      <c r="AV757" s="288">
        <v>2.425</v>
      </c>
      <c r="AW757" s="292"/>
      <c r="AX757" s="293">
        <v>2.415</v>
      </c>
      <c r="AY757" s="294">
        <v>2.38</v>
      </c>
      <c r="AZ757" s="295">
        <v>2.34</v>
      </c>
      <c r="BA757" s="295">
        <v>2.3</v>
      </c>
      <c r="BB757" s="295">
        <v>2.26</v>
      </c>
      <c r="BC757" s="295">
        <v>2.175</v>
      </c>
      <c r="BD757" s="295">
        <v>2</v>
      </c>
      <c r="BE757" s="295">
        <v>1.96</v>
      </c>
      <c r="BF757" s="295">
        <v>1.92</v>
      </c>
      <c r="BG757" s="295">
        <v>1.88</v>
      </c>
      <c r="BH757" s="295">
        <v>1.84</v>
      </c>
      <c r="BI757" s="296">
        <v>1.81</v>
      </c>
      <c r="BJ757" s="293">
        <v>40.3375</v>
      </c>
      <c r="BK757" s="297">
        <v>2.05078125</v>
      </c>
      <c r="BL757" s="297">
        <v>1.587301587301582</v>
      </c>
      <c r="BM757" s="297">
        <v>1.204819277108427</v>
      </c>
      <c r="BN757" s="297">
        <v>1.632653061224487</v>
      </c>
      <c r="BO757" s="297">
        <v>1.030927835051565</v>
      </c>
      <c r="BP757" s="297">
        <v>0.4140786749482261</v>
      </c>
      <c r="BQ757" s="298">
        <v>1.470588235294135</v>
      </c>
      <c r="BR757" s="299">
        <v>1.709401709401703</v>
      </c>
      <c r="BS757" s="299">
        <v>1.739130434782621</v>
      </c>
      <c r="BT757" s="299">
        <v>1.769911504424782</v>
      </c>
      <c r="BU757" s="299">
        <v>3.908045977011487</v>
      </c>
      <c r="BV757" s="299">
        <v>8.749999999999991</v>
      </c>
      <c r="BW757" s="299">
        <v>2.040816326530615</v>
      </c>
      <c r="BX757" s="299">
        <v>2.083333333333326</v>
      </c>
      <c r="BY757" s="299">
        <v>2.127659574468077</v>
      </c>
      <c r="BZ757" s="299">
        <v>2.173913043478248</v>
      </c>
      <c r="CA757" s="300">
        <v>1.657458563535918</v>
      </c>
      <c r="CB757" s="297">
        <v>2.197107081640894</v>
      </c>
      <c r="CC757" s="297">
        <v>1.775574087753003</v>
      </c>
      <c r="CD757" t="s" s="146">
        <v>285</v>
      </c>
      <c r="CE757" s="301">
        <v>-17.48894374709314</v>
      </c>
      <c r="CF757" s="301">
        <v>5.10673526525254</v>
      </c>
      <c r="CG757" s="297">
        <v>30.84509043812852</v>
      </c>
      <c r="CH757" s="302">
        <v>2.638625</v>
      </c>
      <c r="CI757" s="303">
        <v>2.71778375</v>
      </c>
      <c r="CJ757" s="304">
        <v>2.7993172625</v>
      </c>
      <c r="CK757" s="304">
        <v>2.883296780375</v>
      </c>
      <c r="CL757" s="305">
        <v>2.96979568378625</v>
      </c>
      <c r="CM757" s="303">
        <v>14.00881847666125</v>
      </c>
      <c r="CN757" s="300">
        <v>19.13511607247815</v>
      </c>
      <c r="CO757" s="306">
        <v>0.4</v>
      </c>
      <c r="CP757" s="307">
        <v>35.4</v>
      </c>
      <c r="CQ757" s="308">
        <v>-13.8</v>
      </c>
      <c r="CR757" s="309">
        <v>-2.8</v>
      </c>
      <c r="CS757" s="310">
        <v>2.2</v>
      </c>
    </row>
    <row r="758" ht="11.25" customHeight="1">
      <c r="A758" t="s" s="110">
        <v>2061</v>
      </c>
      <c r="B758" t="s" s="110">
        <v>2062</v>
      </c>
      <c r="C758" t="s" s="110">
        <v>146</v>
      </c>
      <c r="D758" s="174">
        <v>9</v>
      </c>
      <c r="E758" s="85">
        <v>343</v>
      </c>
      <c r="F758" t="s" s="118">
        <v>141</v>
      </c>
      <c r="G758" t="s" s="113">
        <v>141</v>
      </c>
      <c r="H758" s="495">
        <v>52.04</v>
      </c>
      <c r="I758" s="177">
        <v>1.767870868562644</v>
      </c>
      <c r="J758" s="311">
        <v>0.2</v>
      </c>
      <c r="K758" s="311">
        <v>0.23</v>
      </c>
      <c r="L758" s="177">
        <v>15</v>
      </c>
      <c r="M758" s="179">
        <v>42943</v>
      </c>
      <c r="N758" s="179">
        <v>42947</v>
      </c>
      <c r="O758" s="179">
        <v>42965</v>
      </c>
      <c r="P758" t="s" s="173">
        <v>291</v>
      </c>
      <c r="Q758" s="397"/>
      <c r="R758" s="180">
        <v>0.92</v>
      </c>
      <c r="S758" s="181">
        <v>21.5962441314554</v>
      </c>
      <c r="T758" s="182">
        <v>-16.96246551382927</v>
      </c>
      <c r="U758" s="177">
        <v>12.21596244131455</v>
      </c>
      <c r="V758" s="183">
        <v>12</v>
      </c>
      <c r="W758" s="176">
        <v>4.26</v>
      </c>
      <c r="X758" s="176">
        <v>2.45</v>
      </c>
      <c r="Y758" s="184">
        <v>1.05</v>
      </c>
      <c r="Z758" s="185">
        <v>1.27</v>
      </c>
      <c r="AA758" s="186">
        <v>10.3</v>
      </c>
      <c r="AB758" s="187">
        <v>12.8</v>
      </c>
      <c r="AC758" s="188">
        <v>5.25</v>
      </c>
      <c r="AD758" s="189">
        <v>33.3</v>
      </c>
      <c r="AE758" s="189">
        <v>5</v>
      </c>
      <c r="AF758" s="190">
        <v>16</v>
      </c>
      <c r="AG758" s="191">
        <v>11852</v>
      </c>
      <c r="AH758" s="192">
        <v>0.3</v>
      </c>
      <c r="AI758" s="193">
        <v>0</v>
      </c>
      <c r="AJ758" s="194">
        <v>0.428895951362235</v>
      </c>
      <c r="AK758" s="195">
        <v>1.444893367267889</v>
      </c>
      <c r="AL758" s="196">
        <v>10</v>
      </c>
      <c r="AM758" s="196">
        <v>11.86889420813968</v>
      </c>
      <c r="AN758" s="196">
        <v>14.28223518036242</v>
      </c>
      <c r="AO758" s="197">
        <v>9.88462920787596</v>
      </c>
      <c r="AP758" s="194">
        <v>0.77</v>
      </c>
      <c r="AQ758" s="194">
        <v>0.7</v>
      </c>
      <c r="AR758" s="194">
        <v>0.62</v>
      </c>
      <c r="AS758" s="194">
        <v>0.55</v>
      </c>
      <c r="AT758" s="199"/>
      <c r="AU758" s="194">
        <v>0.47</v>
      </c>
      <c r="AV758" s="194">
        <v>0.395</v>
      </c>
      <c r="AW758" s="199"/>
      <c r="AX758" s="200">
        <v>0.35</v>
      </c>
      <c r="AY758" s="201">
        <v>0.315</v>
      </c>
      <c r="AZ758" s="203">
        <v>0.3</v>
      </c>
      <c r="BA758" s="203">
        <v>0.3</v>
      </c>
      <c r="BB758" s="203">
        <v>0.3</v>
      </c>
      <c r="BC758" s="203">
        <v>0.3</v>
      </c>
      <c r="BD758" s="203">
        <v>0.3</v>
      </c>
      <c r="BE758" s="203">
        <v>0.3725</v>
      </c>
      <c r="BF758" s="203">
        <v>0.59</v>
      </c>
      <c r="BG758" s="203">
        <v>0.59</v>
      </c>
      <c r="BH758" s="203">
        <v>0.59</v>
      </c>
      <c r="BI758" s="204">
        <v>0.59</v>
      </c>
      <c r="BJ758" s="200">
        <v>8.4025</v>
      </c>
      <c r="BK758" s="205">
        <v>10</v>
      </c>
      <c r="BL758" s="205">
        <v>12.9032258064516</v>
      </c>
      <c r="BM758" s="205">
        <v>12.72727272727272</v>
      </c>
      <c r="BN758" s="205">
        <v>17.02127659574471</v>
      </c>
      <c r="BO758" s="205">
        <v>18.98734177215189</v>
      </c>
      <c r="BP758" s="205">
        <v>12.85714285714288</v>
      </c>
      <c r="BQ758" s="206">
        <v>11.11111111111109</v>
      </c>
      <c r="BR758" s="207">
        <v>5</v>
      </c>
      <c r="BS758" s="207">
        <v>0</v>
      </c>
      <c r="BT758" s="207">
        <v>0</v>
      </c>
      <c r="BU758" s="207">
        <v>0</v>
      </c>
      <c r="BV758" s="207">
        <v>0</v>
      </c>
      <c r="BW758" s="207">
        <v>0</v>
      </c>
      <c r="BX758" s="207">
        <v>0</v>
      </c>
      <c r="BY758" s="207">
        <v>0</v>
      </c>
      <c r="BZ758" s="207">
        <v>0</v>
      </c>
      <c r="CA758" s="208">
        <v>0</v>
      </c>
      <c r="CB758" s="205">
        <v>5.918080639404406</v>
      </c>
      <c r="CC758" s="205">
        <v>6.847412953526405</v>
      </c>
      <c r="CD758" t="s" s="110">
        <v>132</v>
      </c>
      <c r="CE758" s="209">
        <v>3.834143607610512</v>
      </c>
      <c r="CF758" s="209">
        <v>16.05010604892507</v>
      </c>
      <c r="CG758" s="205">
        <v>77.94513426636318</v>
      </c>
      <c r="CH758" s="315">
        <v>0.8470000000000001</v>
      </c>
      <c r="CI758" s="211">
        <v>0.8914675000000001</v>
      </c>
      <c r="CJ758" s="212">
        <v>0.9360408750000001</v>
      </c>
      <c r="CK758" s="212">
        <v>0.9828429187500002</v>
      </c>
      <c r="CL758" s="210">
        <v>1.0319850646875</v>
      </c>
      <c r="CM758" s="211">
        <v>4.689336358437501</v>
      </c>
      <c r="CN758" s="208">
        <v>9.011022979318795</v>
      </c>
      <c r="CO758" s="213">
        <v>1.64</v>
      </c>
      <c r="CP758" s="214">
        <v>49.1</v>
      </c>
      <c r="CQ758" s="215">
        <v>-2.1</v>
      </c>
      <c r="CR758" s="214">
        <v>3.6</v>
      </c>
      <c r="CS758" s="215">
        <v>8.800000000000001</v>
      </c>
    </row>
    <row r="759" ht="11.25" customHeight="1">
      <c r="A759" t="s" s="227">
        <v>1007</v>
      </c>
      <c r="B759" t="s" s="116">
        <v>1008</v>
      </c>
      <c r="C759" t="s" s="227">
        <v>283</v>
      </c>
      <c r="D759" s="218">
        <v>23</v>
      </c>
      <c r="E759" s="219">
        <v>131</v>
      </c>
      <c r="F759" t="s" s="220">
        <v>55</v>
      </c>
      <c r="G759" t="s" s="221">
        <v>129</v>
      </c>
      <c r="H759" s="222">
        <v>21.73</v>
      </c>
      <c r="I759" s="223">
        <v>4.878048780487805</v>
      </c>
      <c r="J759" s="318">
        <v>0.26</v>
      </c>
      <c r="K759" s="318">
        <v>0.265</v>
      </c>
      <c r="L759" s="223">
        <v>1.923076923076916</v>
      </c>
      <c r="M759" s="226">
        <v>42739</v>
      </c>
      <c r="N759" s="226">
        <v>42741</v>
      </c>
      <c r="O759" s="226">
        <v>42755</v>
      </c>
      <c r="P759" t="s" s="227">
        <v>274</v>
      </c>
      <c r="Q759" t="s" s="227">
        <v>1009</v>
      </c>
      <c r="R759" s="225">
        <v>1.06</v>
      </c>
      <c r="S759" s="228">
        <v>100.9523809523809</v>
      </c>
      <c r="T759" s="229">
        <v>35.96965114225317</v>
      </c>
      <c r="U759" s="223">
        <v>20.6952380952381</v>
      </c>
      <c r="V759" s="230">
        <v>10</v>
      </c>
      <c r="W759" s="222">
        <v>1.05</v>
      </c>
      <c r="X759" s="222">
        <v>2.59</v>
      </c>
      <c r="Y759" s="231">
        <v>6.66</v>
      </c>
      <c r="Z759" s="232">
        <v>2.01</v>
      </c>
      <c r="AA759" s="233">
        <v>10.1</v>
      </c>
      <c r="AB759" s="234">
        <v>-45.4</v>
      </c>
      <c r="AC759" s="235">
        <v>-36.46</v>
      </c>
      <c r="AD759" s="236">
        <v>-8.1</v>
      </c>
      <c r="AE759" s="236">
        <v>8</v>
      </c>
      <c r="AF759" s="237">
        <v>4</v>
      </c>
      <c r="AG759" s="372">
        <v>818</v>
      </c>
      <c r="AH759" s="239">
        <v>0.4</v>
      </c>
      <c r="AI759" s="240">
        <v>0.71</v>
      </c>
      <c r="AJ759" t="s" s="265">
        <v>143</v>
      </c>
      <c r="AK759" s="242">
        <v>0.8209480750504721</v>
      </c>
      <c r="AL759" s="243">
        <v>1.960784313725483</v>
      </c>
      <c r="AM759" s="243">
        <v>1.315940382017722</v>
      </c>
      <c r="AN759" s="243">
        <v>1.195558756219928</v>
      </c>
      <c r="AO759" s="244">
        <v>1.45631470802392</v>
      </c>
      <c r="AP759" s="241">
        <v>1.04</v>
      </c>
      <c r="AQ759" s="241">
        <v>1.02</v>
      </c>
      <c r="AR759" s="241">
        <v>1.01</v>
      </c>
      <c r="AS759" s="241">
        <v>1</v>
      </c>
      <c r="AT759" s="245"/>
      <c r="AU759" s="241">
        <v>0.99</v>
      </c>
      <c r="AV759" s="241">
        <v>0.98</v>
      </c>
      <c r="AW759" s="245"/>
      <c r="AX759" s="246">
        <v>0.97</v>
      </c>
      <c r="AY759" s="247">
        <v>0.96</v>
      </c>
      <c r="AZ759" s="248">
        <v>0.95</v>
      </c>
      <c r="BA759" s="248">
        <v>0.92</v>
      </c>
      <c r="BB759" s="248">
        <v>0.9</v>
      </c>
      <c r="BC759" s="248">
        <v>0.88</v>
      </c>
      <c r="BD759" s="248">
        <v>0.86</v>
      </c>
      <c r="BE759" s="248">
        <v>0.84</v>
      </c>
      <c r="BF759" s="248">
        <v>0.82</v>
      </c>
      <c r="BG759" s="248">
        <v>0.8</v>
      </c>
      <c r="BH759" s="248">
        <v>0.78</v>
      </c>
      <c r="BI759" s="401">
        <v>0.76</v>
      </c>
      <c r="BJ759" s="246">
        <v>16.48</v>
      </c>
      <c r="BK759" s="250">
        <v>1.960784313725483</v>
      </c>
      <c r="BL759" s="250">
        <v>0.990099009900991</v>
      </c>
      <c r="BM759" s="250">
        <v>1</v>
      </c>
      <c r="BN759" s="250">
        <v>1.010101010101017</v>
      </c>
      <c r="BO759" s="250">
        <v>1.020408163265296</v>
      </c>
      <c r="BP759" s="250">
        <v>1.030927835051543</v>
      </c>
      <c r="BQ759" s="251">
        <v>1.041666666666674</v>
      </c>
      <c r="BR759" s="252">
        <v>1.052631578947372</v>
      </c>
      <c r="BS759" s="252">
        <v>3.260869565217384</v>
      </c>
      <c r="BT759" s="252">
        <v>2.222222222222214</v>
      </c>
      <c r="BU759" s="252">
        <v>2.272727272727271</v>
      </c>
      <c r="BV759" s="252">
        <v>2.325581395348841</v>
      </c>
      <c r="BW759" s="252">
        <v>2.380952380952372</v>
      </c>
      <c r="BX759" s="252">
        <v>2.439024390243905</v>
      </c>
      <c r="BY759" s="252">
        <v>2.499999999999991</v>
      </c>
      <c r="BZ759" s="252">
        <v>2.564102564102577</v>
      </c>
      <c r="CA759" s="253">
        <v>2.631578947368429</v>
      </c>
      <c r="CB759" s="250">
        <v>1.864922195049492</v>
      </c>
      <c r="CC759" s="250">
        <v>0.7487360086516891</v>
      </c>
      <c r="CD759" t="s" s="116">
        <v>285</v>
      </c>
      <c r="CE759" s="254">
        <v>-14.62163055853036</v>
      </c>
      <c r="CF759" s="254">
        <v>6.073607536707732</v>
      </c>
      <c r="CG759" s="250">
        <v>35.57877482953292</v>
      </c>
      <c r="CH759" s="255">
        <v>1.0504</v>
      </c>
      <c r="CI759" s="256">
        <v>1.060904</v>
      </c>
      <c r="CJ759" s="257">
        <v>1.14577632</v>
      </c>
      <c r="CK759" s="257">
        <v>1.2374384256</v>
      </c>
      <c r="CL759" s="258">
        <v>1.336433499648</v>
      </c>
      <c r="CM759" s="256">
        <v>5.830952245248001</v>
      </c>
      <c r="CN759" s="253">
        <v>26.83365046133457</v>
      </c>
      <c r="CO759" s="259">
        <v>0.51</v>
      </c>
      <c r="CP759" s="260">
        <v>18.6</v>
      </c>
      <c r="CQ759" s="261">
        <v>-14.6</v>
      </c>
      <c r="CR759" s="260">
        <v>0.5</v>
      </c>
      <c r="CS759" s="261">
        <v>4.1</v>
      </c>
    </row>
    <row r="760" ht="11.25" customHeight="1">
      <c r="A760" t="s" s="227">
        <v>2063</v>
      </c>
      <c r="B760" t="s" s="116">
        <v>2064</v>
      </c>
      <c r="C760" t="s" s="227">
        <v>1113</v>
      </c>
      <c r="D760" s="218">
        <v>7</v>
      </c>
      <c r="E760" s="85">
        <v>504</v>
      </c>
      <c r="F760" t="s" s="220">
        <v>129</v>
      </c>
      <c r="G760" t="s" s="221">
        <v>129</v>
      </c>
      <c r="H760" s="493">
        <v>67.95</v>
      </c>
      <c r="I760" s="223">
        <v>1.177336276674025</v>
      </c>
      <c r="J760" s="224">
        <v>0.17</v>
      </c>
      <c r="K760" s="224">
        <v>0.2</v>
      </c>
      <c r="L760" s="223">
        <v>17.64705882352942</v>
      </c>
      <c r="M760" s="226">
        <v>42838</v>
      </c>
      <c r="N760" s="226">
        <v>42842</v>
      </c>
      <c r="O760" s="226">
        <v>42860</v>
      </c>
      <c r="P760" t="s" s="227">
        <v>298</v>
      </c>
      <c r="Q760" s="85"/>
      <c r="R760" s="225">
        <v>0.8</v>
      </c>
      <c r="S760" s="228">
        <v>55.94405594405595</v>
      </c>
      <c r="T760" s="229">
        <v>204.4862691680663</v>
      </c>
      <c r="U760" s="223">
        <v>47.51748251748252</v>
      </c>
      <c r="V760" s="230">
        <v>12</v>
      </c>
      <c r="W760" s="222">
        <v>1.43</v>
      </c>
      <c r="X760" s="222">
        <v>4.76</v>
      </c>
      <c r="Y760" s="231">
        <v>2.2</v>
      </c>
      <c r="Z760" s="232">
        <v>4.39</v>
      </c>
      <c r="AA760" s="233">
        <v>9.5</v>
      </c>
      <c r="AB760" s="234">
        <v>-1.2</v>
      </c>
      <c r="AC760" s="235">
        <v>12.06</v>
      </c>
      <c r="AD760" s="236">
        <v>2</v>
      </c>
      <c r="AE760" s="236">
        <v>10</v>
      </c>
      <c r="AF760" s="237">
        <v>6</v>
      </c>
      <c r="AG760" s="238">
        <v>839</v>
      </c>
      <c r="AH760" s="239">
        <v>1.9</v>
      </c>
      <c r="AI760" s="240">
        <v>0.39</v>
      </c>
      <c r="AJ760" s="241">
        <v>7.789481218250726</v>
      </c>
      <c r="AK760" t="s" s="265">
        <v>143</v>
      </c>
      <c r="AL760" s="243">
        <v>10</v>
      </c>
      <c r="AM760" s="243">
        <v>18.16657504675012</v>
      </c>
      <c r="AN760" s="243">
        <v>15.57896243650145</v>
      </c>
      <c r="AO760" t="s" s="265">
        <v>143</v>
      </c>
      <c r="AP760" s="241">
        <v>0.66</v>
      </c>
      <c r="AQ760" s="241">
        <v>0.6</v>
      </c>
      <c r="AR760" s="241">
        <v>0.48</v>
      </c>
      <c r="AS760" s="241">
        <v>0.4</v>
      </c>
      <c r="AT760" s="245"/>
      <c r="AU760" s="241">
        <v>0.36</v>
      </c>
      <c r="AV760" s="241">
        <v>0.32</v>
      </c>
      <c r="AW760" s="245"/>
      <c r="AX760" s="583">
        <v>0</v>
      </c>
      <c r="AY760" s="394">
        <v>0</v>
      </c>
      <c r="AZ760" s="317">
        <v>0</v>
      </c>
      <c r="BA760" s="317">
        <v>0</v>
      </c>
      <c r="BB760" s="317">
        <v>0</v>
      </c>
      <c r="BC760" s="317">
        <v>0</v>
      </c>
      <c r="BD760" s="317">
        <v>0</v>
      </c>
      <c r="BE760" s="317">
        <v>0</v>
      </c>
      <c r="BF760" s="317">
        <v>0</v>
      </c>
      <c r="BG760" s="317">
        <v>0</v>
      </c>
      <c r="BH760" s="317">
        <v>0</v>
      </c>
      <c r="BI760" s="401">
        <v>0</v>
      </c>
      <c r="BJ760" s="246">
        <v>2.82</v>
      </c>
      <c r="BK760" s="250">
        <v>10</v>
      </c>
      <c r="BL760" s="250">
        <v>25</v>
      </c>
      <c r="BM760" s="250">
        <v>20</v>
      </c>
      <c r="BN760" s="250">
        <v>11.11111111111112</v>
      </c>
      <c r="BO760" s="250">
        <v>12.5</v>
      </c>
      <c r="BP760" s="250">
        <v>0</v>
      </c>
      <c r="BQ760" s="639">
        <v>0</v>
      </c>
      <c r="BR760" s="252">
        <v>0</v>
      </c>
      <c r="BS760" s="252">
        <v>0</v>
      </c>
      <c r="BT760" s="252">
        <v>0</v>
      </c>
      <c r="BU760" s="252">
        <v>0</v>
      </c>
      <c r="BV760" s="252">
        <v>0</v>
      </c>
      <c r="BW760" s="252">
        <v>0</v>
      </c>
      <c r="BX760" s="252">
        <v>0</v>
      </c>
      <c r="BY760" s="252">
        <v>0</v>
      </c>
      <c r="BZ760" s="252">
        <v>0</v>
      </c>
      <c r="CA760" s="253">
        <v>0</v>
      </c>
      <c r="CB760" s="250">
        <v>4.624183006535948</v>
      </c>
      <c r="CC760" s="250">
        <v>7.826029817589307</v>
      </c>
      <c r="CD760" t="s" s="116">
        <v>188</v>
      </c>
      <c r="CE760" s="254">
        <v>-30.76118380430704</v>
      </c>
      <c r="CF760" s="254">
        <v>16.75629871317548</v>
      </c>
      <c r="CG760" s="250">
        <v>51.87593765711413</v>
      </c>
      <c r="CH760" s="255">
        <v>0.6666000000000001</v>
      </c>
      <c r="CI760" s="256">
        <v>0.7332600000000001</v>
      </c>
      <c r="CJ760" s="257">
        <v>0.8065860000000002</v>
      </c>
      <c r="CK760" s="257">
        <v>0.8872446000000004</v>
      </c>
      <c r="CL760" s="258">
        <v>0.9759690600000005</v>
      </c>
      <c r="CM760" s="256">
        <v>4.069659660000001</v>
      </c>
      <c r="CN760" s="253">
        <v>5.9891974392936</v>
      </c>
      <c r="CO760" s="259">
        <v>1.05</v>
      </c>
      <c r="CP760" s="260">
        <v>30.8</v>
      </c>
      <c r="CQ760" s="261">
        <v>-12.9</v>
      </c>
      <c r="CR760" s="260">
        <v>10.6</v>
      </c>
      <c r="CS760" s="261">
        <v>4.8</v>
      </c>
    </row>
    <row r="761" ht="11.25" customHeight="1">
      <c r="A761" t="s" s="227">
        <v>1010</v>
      </c>
      <c r="B761" t="s" s="116">
        <v>1011</v>
      </c>
      <c r="C761" t="s" s="116">
        <v>349</v>
      </c>
      <c r="D761" s="218">
        <v>13</v>
      </c>
      <c r="E761" s="219">
        <v>264</v>
      </c>
      <c r="F761" t="s" s="220">
        <v>129</v>
      </c>
      <c r="G761" t="s" s="221">
        <v>129</v>
      </c>
      <c r="H761" s="493">
        <v>75.40000000000001</v>
      </c>
      <c r="I761" s="223">
        <v>1.405835543766578</v>
      </c>
      <c r="J761" s="224">
        <v>0.26</v>
      </c>
      <c r="K761" s="224">
        <v>0.265</v>
      </c>
      <c r="L761" s="223">
        <v>1.923076923076916</v>
      </c>
      <c r="M761" s="323">
        <v>42718</v>
      </c>
      <c r="N761" s="323">
        <v>42720</v>
      </c>
      <c r="O761" s="323">
        <v>42734</v>
      </c>
      <c r="P761" t="s" s="227">
        <v>186</v>
      </c>
      <c r="Q761" s="85"/>
      <c r="R761" s="225">
        <v>1.06</v>
      </c>
      <c r="S761" s="228">
        <v>30.37249283667622</v>
      </c>
      <c r="T761" s="229">
        <v>82.53512089392015</v>
      </c>
      <c r="U761" s="223">
        <v>21.60458452722063</v>
      </c>
      <c r="V761" s="230">
        <v>12</v>
      </c>
      <c r="W761" s="222">
        <v>3.49</v>
      </c>
      <c r="X761" t="s" s="399">
        <v>143</v>
      </c>
      <c r="Y761" s="231">
        <v>6.96</v>
      </c>
      <c r="Z761" s="232">
        <v>3.47</v>
      </c>
      <c r="AA761" t="s" s="362">
        <v>143</v>
      </c>
      <c r="AB761" s="234">
        <v>2.6</v>
      </c>
      <c r="AC761" t="s" s="422">
        <v>143</v>
      </c>
      <c r="AD761" s="236">
        <v>9.6</v>
      </c>
      <c r="AE761" t="s" s="416">
        <v>143</v>
      </c>
      <c r="AF761" s="237">
        <v>1</v>
      </c>
      <c r="AG761" s="238">
        <v>279</v>
      </c>
      <c r="AH761" s="239">
        <v>9</v>
      </c>
      <c r="AI761" s="240">
        <v>0</v>
      </c>
      <c r="AJ761" s="241">
        <v>0.2116788233209969</v>
      </c>
      <c r="AK761" s="242">
        <v>0.6846813750044042</v>
      </c>
      <c r="AL761" s="243">
        <v>1.951219512195124</v>
      </c>
      <c r="AM761" s="243">
        <v>1.990570241412559</v>
      </c>
      <c r="AN761" s="243">
        <v>2.03211670388157</v>
      </c>
      <c r="AO761" s="244">
        <v>2.967974269591456</v>
      </c>
      <c r="AP761" s="241">
        <v>1.045</v>
      </c>
      <c r="AQ761" s="241">
        <v>1.025</v>
      </c>
      <c r="AR761" s="241">
        <v>1.005</v>
      </c>
      <c r="AS761" s="241">
        <v>0.985</v>
      </c>
      <c r="AT761" s="245"/>
      <c r="AU761" s="241">
        <v>0.965</v>
      </c>
      <c r="AV761" s="241">
        <v>0.945</v>
      </c>
      <c r="AW761" s="245"/>
      <c r="AX761" s="583">
        <v>0.9399999999999999</v>
      </c>
      <c r="AY761" s="247">
        <v>0.925</v>
      </c>
      <c r="AZ761" s="248">
        <v>0.905</v>
      </c>
      <c r="BA761" s="248">
        <v>0.885</v>
      </c>
      <c r="BB761" s="248">
        <v>0.78</v>
      </c>
      <c r="BC761" s="248">
        <v>0.63</v>
      </c>
      <c r="BD761" s="248">
        <v>0.45</v>
      </c>
      <c r="BE761" s="317">
        <v>0</v>
      </c>
      <c r="BF761" s="317">
        <v>0</v>
      </c>
      <c r="BG761" s="317">
        <v>0</v>
      </c>
      <c r="BH761" s="317">
        <v>0</v>
      </c>
      <c r="BI761" s="401">
        <v>0</v>
      </c>
      <c r="BJ761" s="246">
        <v>11.485</v>
      </c>
      <c r="BK761" s="250">
        <v>1.951219512195124</v>
      </c>
      <c r="BL761" s="250">
        <v>1.990049751243772</v>
      </c>
      <c r="BM761" s="250">
        <v>2.030456852791862</v>
      </c>
      <c r="BN761" s="250">
        <v>2.072538860103634</v>
      </c>
      <c r="BO761" s="250">
        <v>2.116402116402116</v>
      </c>
      <c r="BP761" s="250">
        <v>0.5319148936170137</v>
      </c>
      <c r="BQ761" s="251">
        <v>1.621621621621605</v>
      </c>
      <c r="BR761" s="252">
        <v>2.20994475138121</v>
      </c>
      <c r="BS761" s="252">
        <v>2.259887005649719</v>
      </c>
      <c r="BT761" s="252">
        <v>13.46153846153846</v>
      </c>
      <c r="BU761" s="252">
        <v>23.80952380952381</v>
      </c>
      <c r="BV761" s="252">
        <v>40</v>
      </c>
      <c r="BW761" s="252">
        <v>0</v>
      </c>
      <c r="BX761" s="252">
        <v>0</v>
      </c>
      <c r="BY761" s="252">
        <v>0</v>
      </c>
      <c r="BZ761" s="252">
        <v>0</v>
      </c>
      <c r="CA761" s="253">
        <v>0</v>
      </c>
      <c r="CB761" s="250">
        <v>5.532652802121667</v>
      </c>
      <c r="CC761" s="250">
        <v>10.46366447842853</v>
      </c>
      <c r="CD761" t="s" s="116">
        <v>188</v>
      </c>
      <c r="CE761" s="254">
        <v>-18.16663227957248</v>
      </c>
      <c r="CF761" s="254">
        <v>3.437952247648148</v>
      </c>
      <c r="CG761" s="250">
        <v>34.59109748974997</v>
      </c>
      <c r="CH761" s="255">
        <v>1.07217</v>
      </c>
      <c r="CI761" s="256">
        <v>1.1043351</v>
      </c>
      <c r="CJ761" s="257">
        <v>1.137465153</v>
      </c>
      <c r="CK761" s="257">
        <v>1.171589107590</v>
      </c>
      <c r="CL761" s="258">
        <v>1.2067367808177</v>
      </c>
      <c r="CM761" s="256">
        <v>5.6922961414077</v>
      </c>
      <c r="CN761" s="253">
        <v>7.5494643785248</v>
      </c>
      <c r="CO761" s="259">
        <v>0.76</v>
      </c>
      <c r="CP761" s="260">
        <v>33.9</v>
      </c>
      <c r="CQ761" s="261">
        <v>-3.3</v>
      </c>
      <c r="CR761" s="260">
        <v>2.1</v>
      </c>
      <c r="CS761" s="261">
        <v>11.4</v>
      </c>
    </row>
    <row r="762" ht="11.25" customHeight="1">
      <c r="A762" t="s" s="273">
        <v>2065</v>
      </c>
      <c r="B762" t="s" s="146">
        <v>2066</v>
      </c>
      <c r="C762" t="s" s="273">
        <v>1653</v>
      </c>
      <c r="D762" s="267">
        <v>7</v>
      </c>
      <c r="E762" s="85">
        <v>498</v>
      </c>
      <c r="F762" t="s" s="151">
        <v>129</v>
      </c>
      <c r="G762" t="s" s="152">
        <v>129</v>
      </c>
      <c r="H762" s="496">
        <v>229.02</v>
      </c>
      <c r="I762" s="269">
        <v>1.839140686402934</v>
      </c>
      <c r="J762" s="270">
        <v>0.8100000000000001</v>
      </c>
      <c r="K762" s="270">
        <v>1.053</v>
      </c>
      <c r="L762" s="269">
        <v>30</v>
      </c>
      <c r="M762" s="272">
        <v>42821</v>
      </c>
      <c r="N762" s="272">
        <v>42823</v>
      </c>
      <c r="O762" s="272">
        <v>42838</v>
      </c>
      <c r="P762" t="s" s="273">
        <v>294</v>
      </c>
      <c r="Q762" s="329"/>
      <c r="R762" s="271">
        <v>4.212</v>
      </c>
      <c r="S762" s="275">
        <v>85.95918367346937</v>
      </c>
      <c r="T762" s="276">
        <v>248.3002848626084</v>
      </c>
      <c r="U762" s="269">
        <v>46.73877551020408</v>
      </c>
      <c r="V762" s="277">
        <v>7</v>
      </c>
      <c r="W762" s="268">
        <v>4.9</v>
      </c>
      <c r="X762" s="268">
        <v>2.67</v>
      </c>
      <c r="Y762" s="278">
        <v>4.82</v>
      </c>
      <c r="Z762" s="279">
        <v>5.84</v>
      </c>
      <c r="AA762" s="280">
        <v>14.1</v>
      </c>
      <c r="AB762" s="281">
        <v>30</v>
      </c>
      <c r="AC762" s="282">
        <v>14.45</v>
      </c>
      <c r="AD762" s="283">
        <v>63.3</v>
      </c>
      <c r="AE762" s="283">
        <v>17.5</v>
      </c>
      <c r="AF762" s="284">
        <v>9</v>
      </c>
      <c r="AG762" s="285">
        <v>9186</v>
      </c>
      <c r="AH762" s="286">
        <v>1.5</v>
      </c>
      <c r="AI762" s="287">
        <v>0.8100000000000001</v>
      </c>
      <c r="AJ762" s="288">
        <v>0.9327044100099563</v>
      </c>
      <c r="AK762" t="s" s="368">
        <v>143</v>
      </c>
      <c r="AL762" s="290">
        <v>33.73493975903614</v>
      </c>
      <c r="AM762" s="290">
        <v>55.61694477968801</v>
      </c>
      <c r="AN762" s="290">
        <v>59.04018915363023</v>
      </c>
      <c r="AO762" t="s" s="368">
        <v>143</v>
      </c>
      <c r="AP762" s="288">
        <v>3.0525</v>
      </c>
      <c r="AQ762" s="288">
        <v>2.2825</v>
      </c>
      <c r="AR762" s="288">
        <v>1.4525</v>
      </c>
      <c r="AS762" s="288">
        <v>0.8100000000000001</v>
      </c>
      <c r="AT762" s="292"/>
      <c r="AU762" s="288">
        <v>0.7125</v>
      </c>
      <c r="AV762" s="288">
        <v>0.3</v>
      </c>
      <c r="AW762" s="292"/>
      <c r="AX762" s="524">
        <v>0</v>
      </c>
      <c r="AY762" s="403">
        <v>0</v>
      </c>
      <c r="AZ762" s="426">
        <v>0</v>
      </c>
      <c r="BA762" s="426">
        <v>0</v>
      </c>
      <c r="BB762" s="426">
        <v>0</v>
      </c>
      <c r="BC762" s="426">
        <v>0</v>
      </c>
      <c r="BD762" s="426">
        <v>0</v>
      </c>
      <c r="BE762" s="426">
        <v>0</v>
      </c>
      <c r="BF762" s="426">
        <v>0</v>
      </c>
      <c r="BG762" s="426">
        <v>0</v>
      </c>
      <c r="BH762" s="426">
        <v>0</v>
      </c>
      <c r="BI762" s="494">
        <v>0</v>
      </c>
      <c r="BJ762" s="293">
        <v>8.609999999999999</v>
      </c>
      <c r="BK762" s="297">
        <v>33.73493975903614</v>
      </c>
      <c r="BL762" s="297">
        <v>57.14285714285716</v>
      </c>
      <c r="BM762" s="297">
        <v>79.32098765432096</v>
      </c>
      <c r="BN762" s="297">
        <v>13.68421052631579</v>
      </c>
      <c r="BO762" s="297">
        <v>137.5</v>
      </c>
      <c r="BP762" s="297">
        <v>0</v>
      </c>
      <c r="BQ762" s="298">
        <v>0</v>
      </c>
      <c r="BR762" s="299">
        <v>0</v>
      </c>
      <c r="BS762" s="299">
        <v>0</v>
      </c>
      <c r="BT762" s="299">
        <v>0</v>
      </c>
      <c r="BU762" s="299">
        <v>0</v>
      </c>
      <c r="BV762" s="299">
        <v>0</v>
      </c>
      <c r="BW762" s="299">
        <v>0</v>
      </c>
      <c r="BX762" s="299">
        <v>0</v>
      </c>
      <c r="BY762" s="299">
        <v>0</v>
      </c>
      <c r="BZ762" s="299">
        <v>0</v>
      </c>
      <c r="CA762" s="300">
        <v>0</v>
      </c>
      <c r="CB762" s="297">
        <v>18.90488206367824</v>
      </c>
      <c r="CC762" s="297">
        <v>37.34810126985223</v>
      </c>
      <c r="CD762" t="s" s="146">
        <v>302</v>
      </c>
      <c r="CE762" s="301">
        <v>14.14055432982909</v>
      </c>
      <c r="CF762" s="301">
        <v>60.87932984003317</v>
      </c>
      <c r="CG762" s="297">
        <v>56.86020408163265</v>
      </c>
      <c r="CH762" s="302">
        <v>3.357750000000001</v>
      </c>
      <c r="CI762" s="303">
        <v>3.693525000000001</v>
      </c>
      <c r="CJ762" s="304">
        <v>4.062877500000002</v>
      </c>
      <c r="CK762" s="304">
        <v>4.469165250000002</v>
      </c>
      <c r="CL762" s="305">
        <v>4.916081775000003</v>
      </c>
      <c r="CM762" s="303">
        <v>20.49939952500001</v>
      </c>
      <c r="CN762" s="300">
        <v>8.950921109510089</v>
      </c>
      <c r="CO762" s="306">
        <v>0.47</v>
      </c>
      <c r="CP762" s="307">
        <v>49</v>
      </c>
      <c r="CQ762" s="308">
        <v>-1.6</v>
      </c>
      <c r="CR762" s="307">
        <v>2.2</v>
      </c>
      <c r="CS762" s="308">
        <v>13</v>
      </c>
    </row>
    <row r="763" ht="11.25" customHeight="1">
      <c r="A763" t="s" s="110">
        <v>2067</v>
      </c>
      <c r="B763" t="s" s="110">
        <v>2068</v>
      </c>
      <c r="C763" t="s" s="173">
        <v>220</v>
      </c>
      <c r="D763" s="174">
        <v>7</v>
      </c>
      <c r="E763" s="85">
        <v>471</v>
      </c>
      <c r="F763" t="s" s="118">
        <v>129</v>
      </c>
      <c r="G763" t="s" s="113">
        <v>129</v>
      </c>
      <c r="H763" s="495">
        <v>78.89</v>
      </c>
      <c r="I763" s="177">
        <v>3.54924578527063</v>
      </c>
      <c r="J763" s="311">
        <v>0.6</v>
      </c>
      <c r="K763" s="311">
        <v>0.7</v>
      </c>
      <c r="L763" s="177">
        <v>16.66666666666667</v>
      </c>
      <c r="M763" s="179">
        <v>42779</v>
      </c>
      <c r="N763" s="179">
        <v>42781</v>
      </c>
      <c r="O763" s="179">
        <v>42801</v>
      </c>
      <c r="P763" t="s" s="173">
        <v>526</v>
      </c>
      <c r="Q763" s="375"/>
      <c r="R763" s="180">
        <v>2.8</v>
      </c>
      <c r="S763" s="181">
        <v>69.3069306930693</v>
      </c>
      <c r="T763" s="182">
        <v>21.46565518918939</v>
      </c>
      <c r="U763" s="177">
        <v>19.52722772277228</v>
      </c>
      <c r="V763" s="183">
        <v>12</v>
      </c>
      <c r="W763" s="176">
        <v>4.04</v>
      </c>
      <c r="X763" s="176">
        <v>0.88</v>
      </c>
      <c r="Y763" s="184">
        <v>0.41</v>
      </c>
      <c r="Z763" s="185">
        <v>1.7</v>
      </c>
      <c r="AA763" t="s" s="513">
        <v>143</v>
      </c>
      <c r="AB763" s="187">
        <v>-38.2</v>
      </c>
      <c r="AC763" s="188">
        <v>25.9</v>
      </c>
      <c r="AD763" s="189">
        <v>6</v>
      </c>
      <c r="AE763" s="189">
        <v>22.1</v>
      </c>
      <c r="AF763" s="190">
        <v>19</v>
      </c>
      <c r="AG763" s="191">
        <v>34189</v>
      </c>
      <c r="AH763" s="192">
        <v>0.1</v>
      </c>
      <c r="AI763" s="193">
        <v>0.42</v>
      </c>
      <c r="AJ763" s="194">
        <v>9.053533266451167</v>
      </c>
      <c r="AK763" s="195">
        <v>2.242344701790835</v>
      </c>
      <c r="AL763" s="196">
        <v>41.1764705882353</v>
      </c>
      <c r="AM763" s="196">
        <v>42.30495813288992</v>
      </c>
      <c r="AN763" s="196">
        <v>54.321199598707</v>
      </c>
      <c r="AO763" s="197">
        <v>24.22517802696602</v>
      </c>
      <c r="AP763" s="194">
        <v>2.4</v>
      </c>
      <c r="AQ763" s="194">
        <v>1.7</v>
      </c>
      <c r="AR763" s="194">
        <v>1.05</v>
      </c>
      <c r="AS763" s="194">
        <v>0.83282</v>
      </c>
      <c r="AT763" s="199"/>
      <c r="AU763" s="194">
        <v>0.59414</v>
      </c>
      <c r="AV763" s="194">
        <v>0.27421</v>
      </c>
      <c r="AW763" s="199"/>
      <c r="AX763" s="398">
        <v>0.1828</v>
      </c>
      <c r="AY763" s="201">
        <v>0.54844</v>
      </c>
      <c r="AZ763" s="202">
        <v>0.52102</v>
      </c>
      <c r="BA763" s="202">
        <v>0.43876</v>
      </c>
      <c r="BB763" s="202">
        <v>0.27423</v>
      </c>
      <c r="BC763" s="202">
        <v>0.17366</v>
      </c>
      <c r="BD763" s="202">
        <v>0.13254</v>
      </c>
      <c r="BE763" s="202">
        <v>0.09597</v>
      </c>
      <c r="BF763" s="202">
        <v>0.0914</v>
      </c>
      <c r="BG763" s="202">
        <v>0.07769</v>
      </c>
      <c r="BH763" s="203">
        <v>0.07312</v>
      </c>
      <c r="BI763" s="204">
        <v>0.07312</v>
      </c>
      <c r="BJ763" s="200">
        <v>9.533919999999998</v>
      </c>
      <c r="BK763" s="205">
        <v>41.1764705882353</v>
      </c>
      <c r="BL763" s="205">
        <v>61.90476190476188</v>
      </c>
      <c r="BM763" s="205">
        <v>26.07766384092603</v>
      </c>
      <c r="BN763" s="205">
        <v>40.17234995118994</v>
      </c>
      <c r="BO763" s="205">
        <v>116.673352540024</v>
      </c>
      <c r="BP763" s="205">
        <v>50.00547045951862</v>
      </c>
      <c r="BQ763" s="206">
        <v>0</v>
      </c>
      <c r="BR763" s="207">
        <v>5.262753829027678</v>
      </c>
      <c r="BS763" s="207">
        <v>18.74829063725045</v>
      </c>
      <c r="BT763" s="207">
        <v>59.99708274076505</v>
      </c>
      <c r="BU763" s="207">
        <v>57.91201197742713</v>
      </c>
      <c r="BV763" s="207">
        <v>31.02459634827224</v>
      </c>
      <c r="BW763" s="207">
        <v>38.10565801813066</v>
      </c>
      <c r="BX763" s="207">
        <v>5</v>
      </c>
      <c r="BY763" s="207">
        <v>17.64705882352942</v>
      </c>
      <c r="BZ763" s="207">
        <v>6.249999999999978</v>
      </c>
      <c r="CA763" s="208">
        <v>0</v>
      </c>
      <c r="CB763" s="205">
        <v>33.87985421523873</v>
      </c>
      <c r="CC763" s="205">
        <v>29.24955395785236</v>
      </c>
      <c r="CD763" t="s" s="110">
        <v>222</v>
      </c>
      <c r="CE763" s="209">
        <v>38.34321766120536</v>
      </c>
      <c r="CF763" s="209">
        <v>57.87044538397763</v>
      </c>
      <c r="CG763" s="205">
        <v>73.01658415841584</v>
      </c>
      <c r="CH763" s="315">
        <v>2.424</v>
      </c>
      <c r="CI763" s="211">
        <v>2.6664</v>
      </c>
      <c r="CJ763" s="212">
        <v>2.933040000000001</v>
      </c>
      <c r="CK763" s="212">
        <v>3.226344000000001</v>
      </c>
      <c r="CL763" s="210">
        <v>3.548978400000002</v>
      </c>
      <c r="CM763" s="211">
        <v>14.7987624</v>
      </c>
      <c r="CN763" s="208">
        <v>18.7587303840791</v>
      </c>
      <c r="CO763" s="213">
        <v>1.17</v>
      </c>
      <c r="CP763" s="214">
        <v>37.4</v>
      </c>
      <c r="CQ763" s="215">
        <v>0.3</v>
      </c>
      <c r="CR763" s="214">
        <v>7.4</v>
      </c>
      <c r="CS763" s="215">
        <v>16</v>
      </c>
    </row>
    <row r="764" ht="11.25" customHeight="1">
      <c r="A764" t="s" s="116">
        <v>1012</v>
      </c>
      <c r="B764" t="s" s="116">
        <v>1013</v>
      </c>
      <c r="C764" t="s" s="116">
        <v>155</v>
      </c>
      <c r="D764" s="218">
        <v>19</v>
      </c>
      <c r="E764" s="219">
        <v>161</v>
      </c>
      <c r="F764" t="s" s="220">
        <v>129</v>
      </c>
      <c r="G764" t="s" s="221">
        <v>129</v>
      </c>
      <c r="H764" s="493">
        <v>20.78</v>
      </c>
      <c r="I764" s="223">
        <v>7.333058343645446</v>
      </c>
      <c r="J764" s="505">
        <v>0.3628117913832199</v>
      </c>
      <c r="K764" s="318">
        <v>0.3809523809523809</v>
      </c>
      <c r="L764" s="223">
        <v>5</v>
      </c>
      <c r="M764" s="323">
        <v>42723</v>
      </c>
      <c r="N764" s="323">
        <v>42725</v>
      </c>
      <c r="O764" s="323">
        <v>42733</v>
      </c>
      <c r="P764" t="s" s="227">
        <v>546</v>
      </c>
      <c r="Q764" t="s" s="440">
        <v>538</v>
      </c>
      <c r="R764" s="225">
        <v>1.523809523809524</v>
      </c>
      <c r="S764" s="228">
        <v>435.374149659864</v>
      </c>
      <c r="T764" t="s" s="361">
        <v>143</v>
      </c>
      <c r="U764" s="223">
        <v>59.37142857142858</v>
      </c>
      <c r="V764" s="230">
        <v>12</v>
      </c>
      <c r="W764" s="222">
        <v>0.35</v>
      </c>
      <c r="X764" s="222">
        <v>5.37</v>
      </c>
      <c r="Y764" s="231">
        <v>1.59</v>
      </c>
      <c r="Z764" t="s" s="514">
        <v>143</v>
      </c>
      <c r="AA764" s="233">
        <v>-14.1</v>
      </c>
      <c r="AB764" s="234">
        <v>19.4</v>
      </c>
      <c r="AC764" s="235">
        <v>2.98</v>
      </c>
      <c r="AD764" s="236">
        <v>-5.4</v>
      </c>
      <c r="AE764" s="236">
        <v>11</v>
      </c>
      <c r="AF764" s="237">
        <v>0</v>
      </c>
      <c r="AG764" s="238">
        <v>2792</v>
      </c>
      <c r="AH764" s="239">
        <v>0.6</v>
      </c>
      <c r="AI764" t="s" s="416">
        <v>143</v>
      </c>
      <c r="AJ764" t="s" s="265">
        <v>143</v>
      </c>
      <c r="AK764" s="242">
        <v>0.9188881715989266</v>
      </c>
      <c r="AL764" s="243">
        <v>1.296296296296306</v>
      </c>
      <c r="AM764" s="243">
        <v>3.750624986154616</v>
      </c>
      <c r="AN764" s="243">
        <v>4.248596529817417</v>
      </c>
      <c r="AO764" s="244">
        <v>4.623627402260033</v>
      </c>
      <c r="AP764" s="241">
        <v>1.417557499190152</v>
      </c>
      <c r="AQ764" s="241">
        <v>1.399416909620991</v>
      </c>
      <c r="AR764" s="241">
        <v>1.332778009162848</v>
      </c>
      <c r="AS764" s="241">
        <v>1.269312389678903</v>
      </c>
      <c r="AT764" s="245"/>
      <c r="AU764" s="241">
        <v>1.208868942551337</v>
      </c>
      <c r="AV764" s="246">
        <v>1.1513029019932</v>
      </c>
      <c r="AW764" s="245"/>
      <c r="AX764" s="246">
        <v>1.096478954279238</v>
      </c>
      <c r="AY764" s="247">
        <v>1.044266618317239</v>
      </c>
      <c r="AZ764" s="248">
        <v>0.9945395349667041</v>
      </c>
      <c r="BA764" s="248">
        <v>0.9471804418081627</v>
      </c>
      <c r="BB764" s="248">
        <v>0.9020756298287945</v>
      </c>
      <c r="BC764" s="248">
        <v>0.8591199181917397</v>
      </c>
      <c r="BD764" s="248">
        <v>0.8182109687854594</v>
      </c>
      <c r="BE764" s="248">
        <v>0.7792677639383191</v>
      </c>
      <c r="BF764" s="248">
        <v>0.7421609596482351</v>
      </c>
      <c r="BG764" s="248">
        <v>0.5759112760908958</v>
      </c>
      <c r="BH764" s="248">
        <v>0.5484875049238347</v>
      </c>
      <c r="BI764" s="249">
        <v>0.2700887540653116</v>
      </c>
      <c r="BJ764" s="246">
        <v>17.35702497704137</v>
      </c>
      <c r="BK764" s="250">
        <v>1.296296296296306</v>
      </c>
      <c r="BL764" s="250">
        <v>5</v>
      </c>
      <c r="BM764" s="250">
        <v>5</v>
      </c>
      <c r="BN764" s="250">
        <v>5</v>
      </c>
      <c r="BO764" s="250">
        <v>5.000077777835399</v>
      </c>
      <c r="BP764" s="250">
        <v>5</v>
      </c>
      <c r="BQ764" s="251">
        <v>4.99990472223808</v>
      </c>
      <c r="BR764" s="252">
        <v>5.000010718749315</v>
      </c>
      <c r="BS764" s="252">
        <v>5.000007503125081</v>
      </c>
      <c r="BT764" s="252">
        <v>5.000114235203168</v>
      </c>
      <c r="BU764" s="252">
        <v>4.999966911192932</v>
      </c>
      <c r="BV764" s="252">
        <v>4.999804569597122</v>
      </c>
      <c r="BW764" s="252">
        <v>4.997409959617261</v>
      </c>
      <c r="BX764" s="252">
        <v>4.999832422830708</v>
      </c>
      <c r="BY764" s="252">
        <v>28.86723883682045</v>
      </c>
      <c r="BZ764" s="252">
        <v>4.999889864559304</v>
      </c>
      <c r="CA764" s="253">
        <v>103.0767651996358</v>
      </c>
      <c r="CB764" s="250">
        <v>11.95513641280594</v>
      </c>
      <c r="CC764" s="250">
        <v>23.4897445792924</v>
      </c>
      <c r="CD764" t="s" s="116">
        <v>157</v>
      </c>
      <c r="CE764" s="254">
        <v>-47.78977369796571</v>
      </c>
      <c r="CF764" s="254">
        <v>11.58165487346286</v>
      </c>
      <c r="CG764" s="250">
        <v>44.71242975012133</v>
      </c>
      <c r="CH764" s="255">
        <v>1.559313249109167</v>
      </c>
      <c r="CI764" s="256">
        <v>1.605780783932621</v>
      </c>
      <c r="CJ764" s="257">
        <v>1.766358862325883</v>
      </c>
      <c r="CK764" s="257">
        <v>1.942994748558472</v>
      </c>
      <c r="CL764" s="258">
        <v>2.137294223414319</v>
      </c>
      <c r="CM764" s="256">
        <v>9.011741867340461</v>
      </c>
      <c r="CN764" s="253">
        <v>43.36738145977122</v>
      </c>
      <c r="CO764" s="259">
        <v>0.47</v>
      </c>
      <c r="CP764" s="260">
        <v>11.2</v>
      </c>
      <c r="CQ764" s="261">
        <v>-6.1</v>
      </c>
      <c r="CR764" s="260">
        <v>1</v>
      </c>
      <c r="CS764" s="261">
        <v>1.4</v>
      </c>
    </row>
    <row r="765" ht="11.25" customHeight="1">
      <c r="A765" t="s" s="116">
        <v>457</v>
      </c>
      <c r="B765" t="s" s="116">
        <v>458</v>
      </c>
      <c r="C765" t="s" s="116">
        <v>357</v>
      </c>
      <c r="D765" s="218">
        <v>57</v>
      </c>
      <c r="E765" s="219">
        <v>9</v>
      </c>
      <c r="F765" t="s" s="220">
        <v>55</v>
      </c>
      <c r="G765" t="s" s="221">
        <v>55</v>
      </c>
      <c r="H765" s="222">
        <v>68.14</v>
      </c>
      <c r="I765" s="223">
        <v>2.465512180804226</v>
      </c>
      <c r="J765" s="224">
        <v>0.4</v>
      </c>
      <c r="K765" s="224">
        <v>0.42</v>
      </c>
      <c r="L765" s="225">
        <v>4.999999999999982</v>
      </c>
      <c r="M765" s="323">
        <v>42685</v>
      </c>
      <c r="N765" s="323">
        <v>42689</v>
      </c>
      <c r="O765" s="323">
        <v>42705</v>
      </c>
      <c r="P765" t="s" s="227">
        <v>147</v>
      </c>
      <c r="Q765" s="85"/>
      <c r="R765" s="225">
        <v>1.68</v>
      </c>
      <c r="S765" s="228">
        <v>62.22222222222221</v>
      </c>
      <c r="T765" s="229">
        <v>87.96768831863588</v>
      </c>
      <c r="U765" s="223">
        <v>25.23703703703703</v>
      </c>
      <c r="V765" s="230">
        <v>12</v>
      </c>
      <c r="W765" s="222">
        <v>2.7</v>
      </c>
      <c r="X765" s="222">
        <v>4.2</v>
      </c>
      <c r="Y765" s="231">
        <v>2.19</v>
      </c>
      <c r="Z765" s="232">
        <v>3.15</v>
      </c>
      <c r="AA765" s="233">
        <v>12.6</v>
      </c>
      <c r="AB765" s="234">
        <v>7.1</v>
      </c>
      <c r="AC765" s="235">
        <v>7.08</v>
      </c>
      <c r="AD765" s="236">
        <v>8.1</v>
      </c>
      <c r="AE765" s="236">
        <v>6</v>
      </c>
      <c r="AF765" s="237">
        <v>7</v>
      </c>
      <c r="AG765" s="238">
        <v>5649</v>
      </c>
      <c r="AH765" s="239">
        <v>0.2</v>
      </c>
      <c r="AI765" s="240">
        <v>1.09</v>
      </c>
      <c r="AJ765" s="241">
        <v>0.3931066188787244</v>
      </c>
      <c r="AK765" s="242">
        <v>1.140297906456365</v>
      </c>
      <c r="AL765" s="243">
        <v>5.194805194805197</v>
      </c>
      <c r="AM765" s="243">
        <v>4.367845129369718</v>
      </c>
      <c r="AN765" s="243">
        <v>3.184163612917668</v>
      </c>
      <c r="AO765" s="244">
        <v>2.792396263194852</v>
      </c>
      <c r="AP765" s="241">
        <v>1.62</v>
      </c>
      <c r="AQ765" s="241">
        <v>1.54</v>
      </c>
      <c r="AR765" s="241">
        <v>1.46</v>
      </c>
      <c r="AS765" s="241">
        <v>1.425</v>
      </c>
      <c r="AT765" s="245"/>
      <c r="AU765" s="241">
        <v>1.405</v>
      </c>
      <c r="AV765" s="241">
        <v>1.385</v>
      </c>
      <c r="AW765" s="245"/>
      <c r="AX765" s="246">
        <v>1.365</v>
      </c>
      <c r="AY765" s="247">
        <v>1.345</v>
      </c>
      <c r="AZ765" s="248">
        <v>1.31</v>
      </c>
      <c r="BA765" s="248">
        <v>1.27</v>
      </c>
      <c r="BB765" s="248">
        <v>1.23</v>
      </c>
      <c r="BC765" s="248">
        <v>1.19</v>
      </c>
      <c r="BD765" s="248">
        <v>1.15</v>
      </c>
      <c r="BE765" s="248">
        <v>1.11</v>
      </c>
      <c r="BF765" s="248">
        <v>1.07</v>
      </c>
      <c r="BG765" s="248">
        <v>1.03</v>
      </c>
      <c r="BH765" s="248">
        <v>0.9825</v>
      </c>
      <c r="BI765" s="249">
        <v>0.95</v>
      </c>
      <c r="BJ765" s="246">
        <v>22.8375</v>
      </c>
      <c r="BK765" s="250">
        <v>5.194805194805197</v>
      </c>
      <c r="BL765" s="250">
        <v>5.47945205479452</v>
      </c>
      <c r="BM765" s="250">
        <v>2.456140350877178</v>
      </c>
      <c r="BN765" s="250">
        <v>1.423487544483981</v>
      </c>
      <c r="BO765" s="250">
        <v>1.444043321299637</v>
      </c>
      <c r="BP765" s="250">
        <v>1.46520146520146</v>
      </c>
      <c r="BQ765" s="251">
        <v>1.486988847583648</v>
      </c>
      <c r="BR765" s="252">
        <v>2.671755725190827</v>
      </c>
      <c r="BS765" s="252">
        <v>3.149606299212593</v>
      </c>
      <c r="BT765" s="252">
        <v>3.252032520325199</v>
      </c>
      <c r="BU765" s="252">
        <v>3.361344537815136</v>
      </c>
      <c r="BV765" s="252">
        <v>3.47826086956522</v>
      </c>
      <c r="BW765" s="252">
        <v>3.603603603603589</v>
      </c>
      <c r="BX765" s="252">
        <v>3.738317757009346</v>
      </c>
      <c r="BY765" s="252">
        <v>3.883495145631066</v>
      </c>
      <c r="BZ765" s="252">
        <v>4.834605597964381</v>
      </c>
      <c r="CA765" s="253">
        <v>3.421052631578947</v>
      </c>
      <c r="CB765" s="250">
        <v>3.19671726276129</v>
      </c>
      <c r="CC765" s="250">
        <v>1.235266207371744</v>
      </c>
      <c r="CD765" t="s" s="116">
        <v>161</v>
      </c>
      <c r="CE765" s="254">
        <v>-19.58736124331514</v>
      </c>
      <c r="CF765" s="254">
        <v>5.649675793721894</v>
      </c>
      <c r="CG765" s="250">
        <v>59.98203780559842</v>
      </c>
      <c r="CH765" s="255">
        <v>1.73502</v>
      </c>
      <c r="CI765" s="256">
        <v>1.857859416</v>
      </c>
      <c r="CJ765" s="257">
        <v>1.969330980960</v>
      </c>
      <c r="CK765" s="257">
        <v>2.0874908398176</v>
      </c>
      <c r="CL765" s="258">
        <v>2.212740290206656</v>
      </c>
      <c r="CM765" s="256">
        <v>9.862441526984256</v>
      </c>
      <c r="CN765" s="253">
        <v>14.47379149836257</v>
      </c>
      <c r="CO765" s="259">
        <v>0.84</v>
      </c>
      <c r="CP765" s="260">
        <v>46.5</v>
      </c>
      <c r="CQ765" s="261">
        <v>-1</v>
      </c>
      <c r="CR765" s="262">
        <v>2.5</v>
      </c>
      <c r="CS765" s="263">
        <v>12.7</v>
      </c>
    </row>
    <row r="766" ht="11.25" customHeight="1">
      <c r="A766" t="s" s="116">
        <v>2069</v>
      </c>
      <c r="B766" t="s" s="116">
        <v>2070</v>
      </c>
      <c r="C766" t="s" s="227">
        <v>456</v>
      </c>
      <c r="D766" s="218">
        <v>7</v>
      </c>
      <c r="E766" s="85">
        <v>449</v>
      </c>
      <c r="F766" t="s" s="220">
        <v>55</v>
      </c>
      <c r="G766" t="s" s="221">
        <v>55</v>
      </c>
      <c r="H766" s="493">
        <v>62.75</v>
      </c>
      <c r="I766" s="223">
        <v>4.940239043824701</v>
      </c>
      <c r="J766" s="224">
        <v>0.73</v>
      </c>
      <c r="K766" s="224">
        <v>0.775</v>
      </c>
      <c r="L766" s="223">
        <v>6.164383561643838</v>
      </c>
      <c r="M766" s="323">
        <v>42720</v>
      </c>
      <c r="N766" s="323">
        <v>42724</v>
      </c>
      <c r="O766" s="323">
        <v>42734</v>
      </c>
      <c r="P766" t="s" s="227">
        <v>186</v>
      </c>
      <c r="Q766" t="s" s="440">
        <v>367</v>
      </c>
      <c r="R766" s="225">
        <v>3.1</v>
      </c>
      <c r="S766" s="228">
        <v>185.6287425149701</v>
      </c>
      <c r="T766" s="229">
        <v>87.71483589238525</v>
      </c>
      <c r="U766" s="223">
        <v>37.5748502994012</v>
      </c>
      <c r="V766" s="230">
        <v>12</v>
      </c>
      <c r="W766" s="222">
        <v>1.67</v>
      </c>
      <c r="X766" s="222">
        <v>5.44</v>
      </c>
      <c r="Y766" s="231">
        <v>6.33</v>
      </c>
      <c r="Z766" s="232">
        <v>2.11</v>
      </c>
      <c r="AA766" s="233">
        <v>6.7</v>
      </c>
      <c r="AB766" s="234">
        <v>36.3</v>
      </c>
      <c r="AC766" s="235">
        <v>0.97</v>
      </c>
      <c r="AD766" s="236">
        <v>0.2</v>
      </c>
      <c r="AE766" s="236">
        <v>6.9</v>
      </c>
      <c r="AF766" s="237">
        <v>15</v>
      </c>
      <c r="AG766" s="238">
        <v>22278</v>
      </c>
      <c r="AH766" s="239">
        <v>0.3</v>
      </c>
      <c r="AI766" s="240">
        <v>1.13</v>
      </c>
      <c r="AJ766" s="241">
        <v>40.84849005901869</v>
      </c>
      <c r="AK766" s="242">
        <v>1.023243704717771</v>
      </c>
      <c r="AL766" s="243">
        <v>4.571152469325201</v>
      </c>
      <c r="AM766" s="243">
        <v>7.588585362058176</v>
      </c>
      <c r="AN766" s="243">
        <v>8.169698011803739</v>
      </c>
      <c r="AO766" s="244">
        <v>7.984117541243108</v>
      </c>
      <c r="AP766" s="241">
        <v>2.965</v>
      </c>
      <c r="AQ766" s="241">
        <v>2.83539</v>
      </c>
      <c r="AR766" s="241">
        <v>2.5810325</v>
      </c>
      <c r="AS766" s="241">
        <v>2.3808175</v>
      </c>
      <c r="AT766" s="245"/>
      <c r="AU766" s="241">
        <v>2.15884</v>
      </c>
      <c r="AV766" s="241">
        <v>2.00215</v>
      </c>
      <c r="AW766" s="245"/>
      <c r="AX766" s="246">
        <v>1.86287</v>
      </c>
      <c r="AY766" s="394">
        <v>1.784525</v>
      </c>
      <c r="AZ766" s="248">
        <v>1.784525</v>
      </c>
      <c r="BA766" s="248">
        <v>1.65395</v>
      </c>
      <c r="BB766" s="248">
        <v>1.37539</v>
      </c>
      <c r="BC766" s="248">
        <v>1.25352</v>
      </c>
      <c r="BD766" s="248">
        <v>1.13165</v>
      </c>
      <c r="BE766" s="248">
        <v>0.9314350000000001</v>
      </c>
      <c r="BF766" s="248">
        <v>0.826975</v>
      </c>
      <c r="BG766" s="248">
        <v>0.8008600000000001</v>
      </c>
      <c r="BH766" s="248">
        <v>0.7921550000000001</v>
      </c>
      <c r="BI766" s="249">
        <v>0.339495</v>
      </c>
      <c r="BJ766" s="246">
        <v>29.46058</v>
      </c>
      <c r="BK766" s="250">
        <v>4.571152469325201</v>
      </c>
      <c r="BL766" s="250">
        <v>9.854873970010081</v>
      </c>
      <c r="BM766" s="250">
        <v>8.409506398537481</v>
      </c>
      <c r="BN766" s="250">
        <v>10.28225806451612</v>
      </c>
      <c r="BO766" s="250">
        <v>7.826086956521761</v>
      </c>
      <c r="BP766" s="250">
        <v>7.47663551401867</v>
      </c>
      <c r="BQ766" s="639">
        <v>4.39024390243905</v>
      </c>
      <c r="BR766" s="252">
        <v>0</v>
      </c>
      <c r="BS766" s="252">
        <v>7.894736842105265</v>
      </c>
      <c r="BT766" s="252">
        <v>20.25316455696202</v>
      </c>
      <c r="BU766" s="252">
        <v>9.722222222222232</v>
      </c>
      <c r="BV766" s="252">
        <v>10.76923076923075</v>
      </c>
      <c r="BW766" s="252">
        <v>21.49532710280373</v>
      </c>
      <c r="BX766" s="252">
        <v>12.63157894736844</v>
      </c>
      <c r="BY766" s="252">
        <v>3.260869565217384</v>
      </c>
      <c r="BZ766" s="252">
        <v>1.098901098901117</v>
      </c>
      <c r="CA766" s="253">
        <v>133.3333333333333</v>
      </c>
      <c r="CB766" s="250">
        <v>16.07471304197133</v>
      </c>
      <c r="CC766" s="250">
        <v>29.8352158271457</v>
      </c>
      <c r="CD766" t="s" s="116">
        <v>285</v>
      </c>
      <c r="CE766" s="254">
        <v>-24.46491324377276</v>
      </c>
      <c r="CF766" s="254">
        <v>13.10993705562844</v>
      </c>
      <c r="CG766" s="250">
        <v>54.01648344309692</v>
      </c>
      <c r="CH766" s="255">
        <v>3.2615</v>
      </c>
      <c r="CI766" s="256">
        <v>3.29313655</v>
      </c>
      <c r="CJ766" s="257">
        <v>3.520362971950</v>
      </c>
      <c r="CK766" s="257">
        <v>3.76326801701455</v>
      </c>
      <c r="CL766" s="258">
        <v>4.022933510188554</v>
      </c>
      <c r="CM766" s="256">
        <v>17.86120104915311</v>
      </c>
      <c r="CN766" s="253">
        <v>28.46406541697706</v>
      </c>
      <c r="CO766" s="259">
        <v>0.13</v>
      </c>
      <c r="CP766" s="260">
        <v>11.7</v>
      </c>
      <c r="CQ766" s="261">
        <v>-13.3</v>
      </c>
      <c r="CR766" s="260">
        <v>-4.6</v>
      </c>
      <c r="CS766" s="261">
        <v>-3.9</v>
      </c>
    </row>
    <row r="767" ht="11.25" customHeight="1">
      <c r="A767" t="s" s="273">
        <v>1014</v>
      </c>
      <c r="B767" t="s" s="146">
        <v>1015</v>
      </c>
      <c r="C767" t="s" s="146">
        <v>170</v>
      </c>
      <c r="D767" s="267">
        <v>13</v>
      </c>
      <c r="E767" s="219">
        <v>289</v>
      </c>
      <c r="F767" t="s" s="151">
        <v>141</v>
      </c>
      <c r="G767" t="s" s="152">
        <v>55</v>
      </c>
      <c r="H767" s="496">
        <v>47.87</v>
      </c>
      <c r="I767" s="269">
        <v>4.930018800919155</v>
      </c>
      <c r="J767" s="270">
        <v>0.5775</v>
      </c>
      <c r="K767" s="270">
        <v>0.59</v>
      </c>
      <c r="L767" s="269">
        <v>2.164502164502147</v>
      </c>
      <c r="M767" s="272">
        <v>43017</v>
      </c>
      <c r="N767" s="272">
        <v>43018</v>
      </c>
      <c r="O767" s="272">
        <v>43040</v>
      </c>
      <c r="P767" t="s" s="273">
        <v>171</v>
      </c>
      <c r="Q767" s="329"/>
      <c r="R767" s="271">
        <v>2.36</v>
      </c>
      <c r="S767" s="275">
        <v>60.51282051282051</v>
      </c>
      <c r="T767" s="276">
        <v>99.42147095266114</v>
      </c>
      <c r="U767" s="269">
        <v>12.27435897435897</v>
      </c>
      <c r="V767" s="277">
        <v>12</v>
      </c>
      <c r="W767" s="268">
        <v>3.9</v>
      </c>
      <c r="X767" s="268">
        <v>9.69</v>
      </c>
      <c r="Y767" s="278">
        <v>1.57</v>
      </c>
      <c r="Z767" s="279">
        <v>7.29</v>
      </c>
      <c r="AA767" s="559">
        <v>65</v>
      </c>
      <c r="AB767" s="281">
        <v>-26.5</v>
      </c>
      <c r="AC767" s="282">
        <v>2.42</v>
      </c>
      <c r="AD767" s="283">
        <v>65.8</v>
      </c>
      <c r="AE767" s="283">
        <v>1.27</v>
      </c>
      <c r="AF767" s="284">
        <v>35</v>
      </c>
      <c r="AG767" s="285">
        <v>195361</v>
      </c>
      <c r="AH767" s="286">
        <v>0</v>
      </c>
      <c r="AI767" s="287">
        <v>4.38</v>
      </c>
      <c r="AJ767" s="288">
        <v>0.04523815144916084</v>
      </c>
      <c r="AK767" s="289">
        <v>0.8646899468133182</v>
      </c>
      <c r="AL767" s="290">
        <v>2.595936794582387</v>
      </c>
      <c r="AM767" s="290">
        <v>3.077038004349619</v>
      </c>
      <c r="AN767" s="290">
        <v>2.976670365354783</v>
      </c>
      <c r="AO767" s="291">
        <v>3.442471346318809</v>
      </c>
      <c r="AP767" s="288">
        <v>2.2725</v>
      </c>
      <c r="AQ767" s="288">
        <v>2.215</v>
      </c>
      <c r="AR767" s="288">
        <v>2.14</v>
      </c>
      <c r="AS767" s="288">
        <v>2.075</v>
      </c>
      <c r="AT767" s="292"/>
      <c r="AU767" s="288">
        <v>2.015</v>
      </c>
      <c r="AV767" s="288">
        <v>1.9625</v>
      </c>
      <c r="AW767" s="292"/>
      <c r="AX767" s="293">
        <v>1.9125</v>
      </c>
      <c r="AY767" s="294">
        <v>1.855</v>
      </c>
      <c r="AZ767" s="295">
        <v>1.75</v>
      </c>
      <c r="BA767" s="295">
        <v>1.645</v>
      </c>
      <c r="BB767" s="426">
        <v>1.62</v>
      </c>
      <c r="BC767" s="295">
        <v>1.6</v>
      </c>
      <c r="BD767" s="426">
        <v>1.54</v>
      </c>
      <c r="BE767" s="426">
        <v>1.54</v>
      </c>
      <c r="BF767" s="426">
        <v>1.54</v>
      </c>
      <c r="BG767" s="426">
        <v>1.54</v>
      </c>
      <c r="BH767" s="426">
        <v>1.54</v>
      </c>
      <c r="BI767" s="494">
        <v>1.54</v>
      </c>
      <c r="BJ767" s="293">
        <v>32.3025</v>
      </c>
      <c r="BK767" s="297">
        <v>2.595936794582387</v>
      </c>
      <c r="BL767" s="297">
        <v>3.504672897196248</v>
      </c>
      <c r="BM767" s="297">
        <v>3.132530120481936</v>
      </c>
      <c r="BN767" s="297">
        <v>2.977667493796532</v>
      </c>
      <c r="BO767" s="297">
        <v>2.675159235668811</v>
      </c>
      <c r="BP767" s="297">
        <v>2.614379084967311</v>
      </c>
      <c r="BQ767" s="298">
        <v>3.099730458221028</v>
      </c>
      <c r="BR767" s="299">
        <v>6.000000000000005</v>
      </c>
      <c r="BS767" s="299">
        <v>6.382978723404253</v>
      </c>
      <c r="BT767" s="299">
        <v>1.543209876543195</v>
      </c>
      <c r="BU767" s="299">
        <v>1.25</v>
      </c>
      <c r="BV767" s="299">
        <v>3.896103896103909</v>
      </c>
      <c r="BW767" s="299">
        <v>0</v>
      </c>
      <c r="BX767" s="299">
        <v>0</v>
      </c>
      <c r="BY767" s="299">
        <v>0</v>
      </c>
      <c r="BZ767" s="299">
        <v>0</v>
      </c>
      <c r="CA767" s="300">
        <v>0</v>
      </c>
      <c r="CB767" s="297">
        <v>2.333668740056801</v>
      </c>
      <c r="CC767" s="297">
        <v>1.949125380646806</v>
      </c>
      <c r="CD767" t="s" s="146">
        <v>170</v>
      </c>
      <c r="CE767" s="301">
        <v>-4.367669808085035</v>
      </c>
      <c r="CF767" s="301">
        <v>7.906689166273939</v>
      </c>
      <c r="CG767" s="297">
        <v>44.20142575886432</v>
      </c>
      <c r="CH767" s="302">
        <v>2.295225</v>
      </c>
      <c r="CI767" s="303">
        <v>2.350769445</v>
      </c>
      <c r="CJ767" s="304">
        <v>2.3806242169515</v>
      </c>
      <c r="CK767" s="304">
        <v>2.410858144506784</v>
      </c>
      <c r="CL767" s="305">
        <v>2.441476042942019</v>
      </c>
      <c r="CM767" s="303">
        <v>11.8789528494003</v>
      </c>
      <c r="CN767" s="300">
        <v>24.8150257977863</v>
      </c>
      <c r="CO767" s="306">
        <v>0.5600000000000001</v>
      </c>
      <c r="CP767" s="307">
        <v>11.9</v>
      </c>
      <c r="CQ767" s="308">
        <v>-12.7</v>
      </c>
      <c r="CR767" s="307">
        <v>-1.3</v>
      </c>
      <c r="CS767" s="308">
        <v>0.2</v>
      </c>
    </row>
    <row r="768" ht="11.25" customHeight="1">
      <c r="A768" t="s" s="110">
        <v>459</v>
      </c>
      <c r="B768" t="s" s="110">
        <v>460</v>
      </c>
      <c r="C768" t="s" s="110">
        <v>461</v>
      </c>
      <c r="D768" s="174">
        <v>45</v>
      </c>
      <c r="E768" s="219">
        <v>48</v>
      </c>
      <c r="F768" t="s" s="118">
        <v>141</v>
      </c>
      <c r="G768" t="s" s="113">
        <v>141</v>
      </c>
      <c r="H768" s="176">
        <v>69.65000000000001</v>
      </c>
      <c r="I768" s="177">
        <v>2.641780330222541</v>
      </c>
      <c r="J768" s="311">
        <v>0.42</v>
      </c>
      <c r="K768" s="311">
        <v>0.46</v>
      </c>
      <c r="L768" s="180">
        <v>9.523809523809534</v>
      </c>
      <c r="M768" s="179">
        <v>43076</v>
      </c>
      <c r="N768" s="179">
        <v>43077</v>
      </c>
      <c r="O768" s="179">
        <v>43087</v>
      </c>
      <c r="P768" t="s" s="173">
        <v>462</v>
      </c>
      <c r="Q768" s="397"/>
      <c r="R768" s="180">
        <v>1.84</v>
      </c>
      <c r="S768" s="181">
        <v>76.34854771784232</v>
      </c>
      <c r="T768" s="182">
        <v>212.2350605821008</v>
      </c>
      <c r="U768" s="177">
        <v>28.90041493775934</v>
      </c>
      <c r="V768" s="183">
        <v>12</v>
      </c>
      <c r="W768" s="176">
        <v>2.41</v>
      </c>
      <c r="X768" s="176">
        <v>3.91</v>
      </c>
      <c r="Y768" s="184">
        <v>2.32</v>
      </c>
      <c r="Z768" s="185">
        <v>7.59</v>
      </c>
      <c r="AA768" s="186">
        <v>22.9</v>
      </c>
      <c r="AB768" s="187">
        <v>-8.699999999999999</v>
      </c>
      <c r="AC768" s="188">
        <v>14.21</v>
      </c>
      <c r="AD768" s="189">
        <v>6.8</v>
      </c>
      <c r="AE768" s="189">
        <v>7.4</v>
      </c>
      <c r="AF768" s="190">
        <v>20</v>
      </c>
      <c r="AG768" s="191">
        <v>27261</v>
      </c>
      <c r="AH768" s="192">
        <v>0.2</v>
      </c>
      <c r="AI768" s="193">
        <v>0.9</v>
      </c>
      <c r="AJ768" s="194">
        <v>2.732784067581513</v>
      </c>
      <c r="AK768" s="195">
        <v>1.526354732754365</v>
      </c>
      <c r="AL768" s="196">
        <v>15.03759398496241</v>
      </c>
      <c r="AM768" s="196">
        <v>18.69254596222552</v>
      </c>
      <c r="AN768" s="196">
        <v>18.58293165955429</v>
      </c>
      <c r="AO768" s="197">
        <v>12.17471355824389</v>
      </c>
      <c r="AP768" s="194">
        <v>1.53</v>
      </c>
      <c r="AQ768" s="194">
        <v>1.33</v>
      </c>
      <c r="AR768" s="194">
        <v>1.1075</v>
      </c>
      <c r="AS768" s="194">
        <v>0.915</v>
      </c>
      <c r="AT768" s="199"/>
      <c r="AU768" s="194">
        <v>0.7575</v>
      </c>
      <c r="AV768" s="194">
        <v>0.6525</v>
      </c>
      <c r="AW768" s="199"/>
      <c r="AX768" s="200">
        <v>0.6075</v>
      </c>
      <c r="AY768" s="201">
        <v>0.5925</v>
      </c>
      <c r="AZ768" s="202">
        <v>0.5825</v>
      </c>
      <c r="BA768" s="202">
        <v>0.5575</v>
      </c>
      <c r="BB768" s="202">
        <v>0.485</v>
      </c>
      <c r="BC768" s="202">
        <v>0.275</v>
      </c>
      <c r="BD768" s="202">
        <v>0.2625</v>
      </c>
      <c r="BE768" s="202">
        <v>0.2525</v>
      </c>
      <c r="BF768" s="202">
        <v>0.2425</v>
      </c>
      <c r="BG768" s="202">
        <v>0.2325</v>
      </c>
      <c r="BH768" s="202">
        <v>0.2225</v>
      </c>
      <c r="BI768" s="314">
        <v>0.2125</v>
      </c>
      <c r="BJ768" s="200">
        <v>10.8175</v>
      </c>
      <c r="BK768" s="205">
        <v>15.03759398496241</v>
      </c>
      <c r="BL768" s="205">
        <v>20.09029345372462</v>
      </c>
      <c r="BM768" s="205">
        <v>21.03825136612021</v>
      </c>
      <c r="BN768" s="205">
        <v>20.79207920792081</v>
      </c>
      <c r="BO768" s="205">
        <v>16.09195402298851</v>
      </c>
      <c r="BP768" s="205">
        <v>7.407407407407396</v>
      </c>
      <c r="BQ768" s="206">
        <v>2.531645569620244</v>
      </c>
      <c r="BR768" s="207">
        <v>1.716738197424905</v>
      </c>
      <c r="BS768" s="207">
        <v>4.484304932735439</v>
      </c>
      <c r="BT768" s="207">
        <v>14.94845360824741</v>
      </c>
      <c r="BU768" s="207">
        <v>76.36363636363635</v>
      </c>
      <c r="BV768" s="207">
        <v>4.761904761904767</v>
      </c>
      <c r="BW768" s="207">
        <v>3.960396039603964</v>
      </c>
      <c r="BX768" s="207">
        <v>4.123711340206193</v>
      </c>
      <c r="BY768" s="207">
        <v>4.3010752688172</v>
      </c>
      <c r="BZ768" s="207">
        <v>4.494382022471921</v>
      </c>
      <c r="CA768" s="208">
        <v>4.705882352941182</v>
      </c>
      <c r="CB768" s="205">
        <v>13.34410058239609</v>
      </c>
      <c r="CC768" s="205">
        <v>17.13599440969626</v>
      </c>
      <c r="CD768" t="s" s="110">
        <v>302</v>
      </c>
      <c r="CE768" s="209">
        <v>-7.675702947982504</v>
      </c>
      <c r="CF768" s="209">
        <v>21.22471198977683</v>
      </c>
      <c r="CG768" s="205">
        <v>71.72700849634461</v>
      </c>
      <c r="CH768" s="315">
        <v>1.5453</v>
      </c>
      <c r="CI768" s="211">
        <v>1.69983</v>
      </c>
      <c r="CJ768" s="212">
        <v>1.82561742</v>
      </c>
      <c r="CK768" s="212">
        <v>1.960713109080001</v>
      </c>
      <c r="CL768" s="210">
        <v>2.105805879151921</v>
      </c>
      <c r="CM768" s="211">
        <v>9.137266408231921</v>
      </c>
      <c r="CN768" s="208">
        <v>13.11883188547296</v>
      </c>
      <c r="CO768" s="213">
        <v>0.79</v>
      </c>
      <c r="CP768" s="214">
        <v>45</v>
      </c>
      <c r="CQ768" s="215">
        <v>-3.2</v>
      </c>
      <c r="CR768" s="216">
        <v>8.300000000000001</v>
      </c>
      <c r="CS768" s="217">
        <v>21.3</v>
      </c>
    </row>
    <row r="769" ht="11.25" customHeight="1">
      <c r="A769" t="s" s="116">
        <v>1016</v>
      </c>
      <c r="B769" t="s" s="116">
        <v>1017</v>
      </c>
      <c r="C769" t="s" s="116">
        <v>265</v>
      </c>
      <c r="D769" s="218">
        <v>10</v>
      </c>
      <c r="E769" s="219">
        <v>334</v>
      </c>
      <c r="F769" t="s" s="220">
        <v>129</v>
      </c>
      <c r="G769" t="s" s="221">
        <v>129</v>
      </c>
      <c r="H769" s="493">
        <v>109.98</v>
      </c>
      <c r="I769" s="223">
        <v>0.7092198581560284</v>
      </c>
      <c r="J769" s="224">
        <v>0.165</v>
      </c>
      <c r="K769" s="224">
        <v>0.195</v>
      </c>
      <c r="L769" s="223">
        <v>18.18181818181819</v>
      </c>
      <c r="M769" s="226">
        <v>43055</v>
      </c>
      <c r="N769" s="226">
        <v>43056</v>
      </c>
      <c r="O769" s="226">
        <v>43074</v>
      </c>
      <c r="P769" t="s" s="227">
        <v>375</v>
      </c>
      <c r="Q769" t="s" s="227">
        <v>187</v>
      </c>
      <c r="R769" s="225">
        <v>0.78</v>
      </c>
      <c r="S769" s="228">
        <v>28.99628252788104</v>
      </c>
      <c r="T769" s="229">
        <v>315.9182075725161</v>
      </c>
      <c r="U769" s="223">
        <v>40.88475836431227</v>
      </c>
      <c r="V769" s="230">
        <v>9</v>
      </c>
      <c r="W769" s="222">
        <v>2.69</v>
      </c>
      <c r="X769" s="222">
        <v>2.46</v>
      </c>
      <c r="Y769" s="231">
        <v>13.71</v>
      </c>
      <c r="Z769" s="232">
        <v>9.52</v>
      </c>
      <c r="AA769" t="s" s="362">
        <v>143</v>
      </c>
      <c r="AB769" s="234">
        <v>16.7</v>
      </c>
      <c r="AC769" s="235">
        <v>16.16</v>
      </c>
      <c r="AD769" s="236">
        <v>16.62</v>
      </c>
      <c r="AE769" s="236">
        <v>16.62</v>
      </c>
      <c r="AF769" s="237">
        <v>34</v>
      </c>
      <c r="AG769" s="238">
        <v>251705</v>
      </c>
      <c r="AH769" s="239">
        <v>0.1</v>
      </c>
      <c r="AI769" s="240">
        <v>0.67</v>
      </c>
      <c r="AJ769" s="241">
        <v>1.709908711138787</v>
      </c>
      <c r="AK769" t="s" s="265">
        <v>143</v>
      </c>
      <c r="AL769" s="243">
        <v>17</v>
      </c>
      <c r="AM769" s="243">
        <v>18.95983479384311</v>
      </c>
      <c r="AN769" s="243">
        <v>28.41868277912665</v>
      </c>
      <c r="AO769" t="s" s="265">
        <v>143</v>
      </c>
      <c r="AP769" s="241">
        <v>0.585</v>
      </c>
      <c r="AQ769" s="241">
        <v>0.5</v>
      </c>
      <c r="AR769" s="241">
        <v>0.42</v>
      </c>
      <c r="AS769" s="241">
        <v>0.3475</v>
      </c>
      <c r="AT769" s="245"/>
      <c r="AU769" s="241">
        <v>0.2475</v>
      </c>
      <c r="AV769" s="241">
        <v>0.1675</v>
      </c>
      <c r="AW769" s="245"/>
      <c r="AX769" s="246">
        <v>0.13125</v>
      </c>
      <c r="AY769" s="247">
        <v>0.11</v>
      </c>
      <c r="AZ769" s="248">
        <v>0.0525</v>
      </c>
      <c r="BA769" s="317">
        <v>0</v>
      </c>
      <c r="BB769" s="317">
        <v>0</v>
      </c>
      <c r="BC769" s="317">
        <v>0</v>
      </c>
      <c r="BD769" s="317">
        <v>0</v>
      </c>
      <c r="BE769" s="317">
        <v>0</v>
      </c>
      <c r="BF769" s="317">
        <v>0</v>
      </c>
      <c r="BG769" s="317">
        <v>0</v>
      </c>
      <c r="BH769" s="317">
        <v>0</v>
      </c>
      <c r="BI769" s="401">
        <v>0</v>
      </c>
      <c r="BJ769" s="246">
        <v>2.56125</v>
      </c>
      <c r="BK769" s="250">
        <v>17</v>
      </c>
      <c r="BL769" s="250">
        <v>19.04761904761905</v>
      </c>
      <c r="BM769" s="250">
        <v>20.86330935251799</v>
      </c>
      <c r="BN769" s="250">
        <v>40.4040404040404</v>
      </c>
      <c r="BO769" s="250">
        <v>47.76119402985073</v>
      </c>
      <c r="BP769" s="250">
        <v>27.61904761904763</v>
      </c>
      <c r="BQ769" s="251">
        <v>19.31818181818181</v>
      </c>
      <c r="BR769" s="252">
        <v>109.5238095238095</v>
      </c>
      <c r="BS769" s="252">
        <v>0</v>
      </c>
      <c r="BT769" s="252">
        <v>0</v>
      </c>
      <c r="BU769" s="252">
        <v>0</v>
      </c>
      <c r="BV769" s="252">
        <v>0</v>
      </c>
      <c r="BW769" s="252">
        <v>0</v>
      </c>
      <c r="BX769" s="252">
        <v>0</v>
      </c>
      <c r="BY769" s="252">
        <v>0</v>
      </c>
      <c r="BZ769" s="252">
        <v>0</v>
      </c>
      <c r="CA769" s="253">
        <v>0</v>
      </c>
      <c r="CB769" s="250">
        <v>17.73748245853336</v>
      </c>
      <c r="CC769" s="250">
        <v>27.42225971077306</v>
      </c>
      <c r="CD769" t="s" s="116">
        <v>178</v>
      </c>
      <c r="CE769" s="254">
        <v>-11.75685572702959</v>
      </c>
      <c r="CF769" s="254">
        <v>29.12790263728268</v>
      </c>
      <c r="CG769" s="250">
        <v>69.61189591078067</v>
      </c>
      <c r="CH769" s="255">
        <v>0.6435</v>
      </c>
      <c r="CI769" s="256">
        <v>0.70785</v>
      </c>
      <c r="CJ769" s="257">
        <v>0.7786350000000001</v>
      </c>
      <c r="CK769" s="257">
        <v>0.8564985000000002</v>
      </c>
      <c r="CL769" s="258">
        <v>0.9421483500000003</v>
      </c>
      <c r="CM769" s="256">
        <v>3.92863185</v>
      </c>
      <c r="CN769" s="253">
        <v>3.572132978723404</v>
      </c>
      <c r="CO769" s="259">
        <v>0.96</v>
      </c>
      <c r="CP769" s="260">
        <v>46.3</v>
      </c>
      <c r="CQ769" s="261">
        <v>-0.7</v>
      </c>
      <c r="CR769" s="260">
        <v>4</v>
      </c>
      <c r="CS769" s="261">
        <v>15.2</v>
      </c>
    </row>
    <row r="770" ht="11.25" customHeight="1">
      <c r="A770" t="s" s="227">
        <v>1018</v>
      </c>
      <c r="B770" t="s" s="116">
        <v>1019</v>
      </c>
      <c r="C770" t="s" s="116">
        <v>140</v>
      </c>
      <c r="D770" s="218">
        <v>14</v>
      </c>
      <c r="E770" s="219">
        <v>253</v>
      </c>
      <c r="F770" t="s" s="220">
        <v>129</v>
      </c>
      <c r="G770" t="s" s="221">
        <v>129</v>
      </c>
      <c r="H770" s="493">
        <v>49.1</v>
      </c>
      <c r="I770" s="223">
        <v>0.5702647657841141</v>
      </c>
      <c r="J770" s="224">
        <v>0.06</v>
      </c>
      <c r="K770" s="224">
        <v>0.07000000000000001</v>
      </c>
      <c r="L770" s="223">
        <v>16.66666666666667</v>
      </c>
      <c r="M770" s="226">
        <v>42933</v>
      </c>
      <c r="N770" s="226">
        <v>42935</v>
      </c>
      <c r="O770" s="226">
        <v>42949</v>
      </c>
      <c r="P770" t="s" s="227">
        <v>652</v>
      </c>
      <c r="Q770" s="325"/>
      <c r="R770" s="225">
        <v>0.28</v>
      </c>
      <c r="S770" s="228">
        <v>10.37037037037037</v>
      </c>
      <c r="T770" s="229">
        <v>26.18296207371053</v>
      </c>
      <c r="U770" s="223">
        <v>18.18518518518518</v>
      </c>
      <c r="V770" s="230">
        <v>12</v>
      </c>
      <c r="W770" s="222">
        <v>2.7</v>
      </c>
      <c r="X770" s="222">
        <v>2.27</v>
      </c>
      <c r="Y770" s="231">
        <v>0.79</v>
      </c>
      <c r="Z770" s="232">
        <v>1.97</v>
      </c>
      <c r="AA770" s="233">
        <v>10.6</v>
      </c>
      <c r="AB770" s="234">
        <v>7.1</v>
      </c>
      <c r="AC770" t="s" s="422">
        <v>143</v>
      </c>
      <c r="AD770" s="236">
        <v>5.2</v>
      </c>
      <c r="AE770" s="236">
        <v>8</v>
      </c>
      <c r="AF770" s="237">
        <v>1</v>
      </c>
      <c r="AG770" s="372">
        <v>612</v>
      </c>
      <c r="AH770" s="239">
        <v>1.1</v>
      </c>
      <c r="AI770" s="240">
        <v>0.82</v>
      </c>
      <c r="AJ770" s="241">
        <v>2.324505034535249</v>
      </c>
      <c r="AK770" s="242">
        <v>0.8973521916240343</v>
      </c>
      <c r="AL770" s="243">
        <v>9.523809523809534</v>
      </c>
      <c r="AM770" s="243">
        <v>10.60114886613992</v>
      </c>
      <c r="AN770" s="243">
        <v>12.08742617958329</v>
      </c>
      <c r="AO770" s="244">
        <v>13.47010270037607</v>
      </c>
      <c r="AP770" s="241">
        <v>0.23</v>
      </c>
      <c r="AQ770" s="241">
        <v>0.21</v>
      </c>
      <c r="AR770" s="241">
        <v>0.19</v>
      </c>
      <c r="AS770" s="241">
        <v>0.17</v>
      </c>
      <c r="AT770" s="245"/>
      <c r="AU770" s="241">
        <v>0.15</v>
      </c>
      <c r="AV770" s="241">
        <v>0.13</v>
      </c>
      <c r="AW770" s="245"/>
      <c r="AX770" s="246">
        <v>0.11</v>
      </c>
      <c r="AY770" s="247">
        <v>0.095</v>
      </c>
      <c r="AZ770" s="248">
        <v>0.08500000000000001</v>
      </c>
      <c r="BA770" s="248">
        <v>0.075</v>
      </c>
      <c r="BB770" s="248">
        <v>0.065</v>
      </c>
      <c r="BC770" s="248">
        <v>0.055</v>
      </c>
      <c r="BD770" s="248">
        <v>0.045</v>
      </c>
      <c r="BE770" s="317">
        <v>0.04</v>
      </c>
      <c r="BF770" s="317">
        <v>0.04</v>
      </c>
      <c r="BG770" s="248">
        <v>0.04</v>
      </c>
      <c r="BH770" s="248">
        <v>0.03875</v>
      </c>
      <c r="BI770" s="249">
        <v>0.035</v>
      </c>
      <c r="BJ770" s="246">
        <v>1.80375</v>
      </c>
      <c r="BK770" s="250">
        <v>9.523809523809534</v>
      </c>
      <c r="BL770" s="250">
        <v>10.52631578947367</v>
      </c>
      <c r="BM770" s="250">
        <v>11.76470588235294</v>
      </c>
      <c r="BN770" s="250">
        <v>13.33333333333335</v>
      </c>
      <c r="BO770" s="250">
        <v>15.38461538461537</v>
      </c>
      <c r="BP770" s="250">
        <v>18.18181818181819</v>
      </c>
      <c r="BQ770" s="251">
        <v>15.78947368421053</v>
      </c>
      <c r="BR770" s="252">
        <v>11.76470588235294</v>
      </c>
      <c r="BS770" s="252">
        <v>13.33333333333335</v>
      </c>
      <c r="BT770" s="252">
        <v>15.38461538461537</v>
      </c>
      <c r="BU770" s="252">
        <v>18.18181818181819</v>
      </c>
      <c r="BV770" s="252">
        <v>22.22222222222223</v>
      </c>
      <c r="BW770" s="252">
        <v>12.5</v>
      </c>
      <c r="BX770" s="252">
        <v>0</v>
      </c>
      <c r="BY770" s="252">
        <v>0</v>
      </c>
      <c r="BZ770" s="252">
        <v>3.2258064516129</v>
      </c>
      <c r="CA770" s="253">
        <v>10.7142857142857</v>
      </c>
      <c r="CB770" s="250">
        <v>11.87240346763849</v>
      </c>
      <c r="CC770" s="250">
        <v>5.924908726188087</v>
      </c>
      <c r="CD770" t="s" s="116">
        <v>137</v>
      </c>
      <c r="CE770" s="254">
        <v>-5.527494239817777</v>
      </c>
      <c r="CF770" s="254">
        <v>12.65769094536741</v>
      </c>
      <c r="CG770" s="250">
        <v>73.39634920634921</v>
      </c>
      <c r="CH770" s="255">
        <v>0.24633</v>
      </c>
      <c r="CI770" s="256">
        <v>0.2537199</v>
      </c>
      <c r="CJ770" s="257">
        <v>0.274017492</v>
      </c>
      <c r="CK770" s="257">
        <v>0.2959388913600001</v>
      </c>
      <c r="CL770" s="258">
        <v>0.3196140026688001</v>
      </c>
      <c r="CM770" s="256">
        <v>1.3896202860288</v>
      </c>
      <c r="CN770" s="253">
        <v>2.830183881932383</v>
      </c>
      <c r="CO770" s="259">
        <v>1.81</v>
      </c>
      <c r="CP770" s="260">
        <v>87.7</v>
      </c>
      <c r="CQ770" s="261">
        <v>-18</v>
      </c>
      <c r="CR770" s="260">
        <v>-10.2</v>
      </c>
      <c r="CS770" s="261">
        <v>8</v>
      </c>
    </row>
    <row r="771" ht="11.25" customHeight="1">
      <c r="A771" t="s" s="227">
        <v>1020</v>
      </c>
      <c r="B771" t="s" s="116">
        <v>1021</v>
      </c>
      <c r="C771" t="s" s="116">
        <v>1022</v>
      </c>
      <c r="D771" s="218">
        <v>20</v>
      </c>
      <c r="E771" s="219">
        <v>159</v>
      </c>
      <c r="F771" t="s" s="220">
        <v>55</v>
      </c>
      <c r="G771" t="s" s="221">
        <v>55</v>
      </c>
      <c r="H771" s="493">
        <v>68.15000000000001</v>
      </c>
      <c r="I771" s="223">
        <v>5.898752751283931</v>
      </c>
      <c r="J771" s="318">
        <v>1</v>
      </c>
      <c r="K771" s="318">
        <v>1.005</v>
      </c>
      <c r="L771" s="223">
        <v>0.4999999999999893</v>
      </c>
      <c r="M771" s="226">
        <v>43007</v>
      </c>
      <c r="N771" s="226">
        <v>43010</v>
      </c>
      <c r="O771" s="226">
        <v>43024</v>
      </c>
      <c r="P771" t="s" s="227">
        <v>284</v>
      </c>
      <c r="Q771" t="s" s="227">
        <v>131</v>
      </c>
      <c r="R771" s="225">
        <v>4.02</v>
      </c>
      <c r="S771" s="228">
        <v>154.6153846153846</v>
      </c>
      <c r="T771" s="229">
        <v>62.61774169668546</v>
      </c>
      <c r="U771" s="223">
        <v>26.21153846153846</v>
      </c>
      <c r="V771" s="230">
        <v>12</v>
      </c>
      <c r="W771" s="222">
        <v>2.6</v>
      </c>
      <c r="X771" t="s" s="399">
        <v>143</v>
      </c>
      <c r="Y771" s="231">
        <v>8.07</v>
      </c>
      <c r="Z771" s="232">
        <v>2.27</v>
      </c>
      <c r="AA771" s="233">
        <v>8.5</v>
      </c>
      <c r="AB771" s="234">
        <v>54.6</v>
      </c>
      <c r="AC771" s="235">
        <v>2.29</v>
      </c>
      <c r="AD771" s="236">
        <v>-8</v>
      </c>
      <c r="AE771" t="s" s="416">
        <v>143</v>
      </c>
      <c r="AF771" s="237">
        <v>1</v>
      </c>
      <c r="AG771" s="238">
        <v>7223</v>
      </c>
      <c r="AH771" s="239">
        <v>1.2</v>
      </c>
      <c r="AI771" s="240">
        <v>1.32</v>
      </c>
      <c r="AJ771" t="s" s="265">
        <v>143</v>
      </c>
      <c r="AK771" s="242">
        <v>1.617968934717769</v>
      </c>
      <c r="AL771" s="243">
        <v>2.95270446825191</v>
      </c>
      <c r="AM771" s="243">
        <v>7.404637569750094</v>
      </c>
      <c r="AN771" s="243">
        <v>13.06854518766727</v>
      </c>
      <c r="AO771" s="244">
        <v>8.077129855368259</v>
      </c>
      <c r="AP771" s="241">
        <v>3.94</v>
      </c>
      <c r="AQ771" s="241">
        <v>3.827</v>
      </c>
      <c r="AR771" s="241">
        <v>3.615</v>
      </c>
      <c r="AS771" s="241">
        <v>3.18</v>
      </c>
      <c r="AT771" s="245"/>
      <c r="AU771" s="241">
        <v>2.345</v>
      </c>
      <c r="AV771" s="241">
        <v>2.132</v>
      </c>
      <c r="AW771" s="245"/>
      <c r="AX771" s="246">
        <v>2.02</v>
      </c>
      <c r="AY771" s="247">
        <v>1.988</v>
      </c>
      <c r="AZ771" s="248">
        <v>1.938</v>
      </c>
      <c r="BA771" s="248">
        <v>1.859</v>
      </c>
      <c r="BB771" s="248">
        <v>1.812</v>
      </c>
      <c r="BC771" s="248">
        <v>1.78</v>
      </c>
      <c r="BD771" s="248">
        <v>1.749</v>
      </c>
      <c r="BE771" s="248">
        <v>1.73</v>
      </c>
      <c r="BF771" s="248">
        <v>1.714</v>
      </c>
      <c r="BG771" s="248">
        <v>1.696</v>
      </c>
      <c r="BH771" s="248">
        <v>1.685</v>
      </c>
      <c r="BI771" s="249">
        <v>1.665</v>
      </c>
      <c r="BJ771" s="246">
        <v>40.675</v>
      </c>
      <c r="BK771" s="250">
        <v>2.95270446825191</v>
      </c>
      <c r="BL771" s="250">
        <v>5.86445366528352</v>
      </c>
      <c r="BM771" s="250">
        <v>13.67924528301887</v>
      </c>
      <c r="BN771" s="250">
        <v>35.60767590618337</v>
      </c>
      <c r="BO771" s="250">
        <v>9.9906191369606</v>
      </c>
      <c r="BP771" s="250">
        <v>5.544554455445549</v>
      </c>
      <c r="BQ771" s="251">
        <v>1.609657947686127</v>
      </c>
      <c r="BR771" s="252">
        <v>2.579979360165119</v>
      </c>
      <c r="BS771" s="252">
        <v>4.249596557288871</v>
      </c>
      <c r="BT771" s="252">
        <v>2.593818984547447</v>
      </c>
      <c r="BU771" s="252">
        <v>1.797752808988773</v>
      </c>
      <c r="BV771" s="252">
        <v>1.772441395082902</v>
      </c>
      <c r="BW771" s="252">
        <v>1.098265895953743</v>
      </c>
      <c r="BX771" s="252">
        <v>0.9334889148191472</v>
      </c>
      <c r="BY771" s="252">
        <v>1.061320754716988</v>
      </c>
      <c r="BZ771" s="252">
        <v>0.6528189910979254</v>
      </c>
      <c r="CA771" s="253">
        <v>1.201201201201196</v>
      </c>
      <c r="CB771" s="250">
        <v>5.481740925099534</v>
      </c>
      <c r="CC771" s="250">
        <v>8.272323528465176</v>
      </c>
      <c r="CD771" t="s" s="116">
        <v>285</v>
      </c>
      <c r="CE771" s="254">
        <v>-7.244240522587265</v>
      </c>
      <c r="CF771" s="254">
        <v>18.9672979389512</v>
      </c>
      <c r="CG771" s="250">
        <v>48.97195256308104</v>
      </c>
      <c r="CH771" s="255">
        <v>4.334000000000001</v>
      </c>
      <c r="CI771" s="256">
        <v>4.4332486</v>
      </c>
      <c r="CJ771" s="257">
        <v>4.566246058</v>
      </c>
      <c r="CK771" s="257">
        <v>4.703233439740</v>
      </c>
      <c r="CL771" s="258">
        <v>4.8443304429322</v>
      </c>
      <c r="CM771" s="256">
        <v>22.8810585406722</v>
      </c>
      <c r="CN771" s="253">
        <v>33.57455398484549</v>
      </c>
      <c r="CO771" s="259">
        <v>0.99</v>
      </c>
      <c r="CP771" s="260">
        <v>22.2</v>
      </c>
      <c r="CQ771" s="261">
        <v>-3.2</v>
      </c>
      <c r="CR771" s="260">
        <v>-0.8</v>
      </c>
      <c r="CS771" s="261">
        <v>4.2</v>
      </c>
    </row>
    <row r="772" ht="11.25" customHeight="1">
      <c r="A772" t="s" s="146">
        <v>1023</v>
      </c>
      <c r="B772" t="s" s="146">
        <v>1024</v>
      </c>
      <c r="C772" t="s" s="146">
        <v>146</v>
      </c>
      <c r="D772" s="267">
        <v>16</v>
      </c>
      <c r="E772" s="219">
        <v>191</v>
      </c>
      <c r="F772" t="s" s="151">
        <v>129</v>
      </c>
      <c r="G772" t="s" s="152">
        <v>129</v>
      </c>
      <c r="H772" s="496">
        <v>68.58</v>
      </c>
      <c r="I772" s="269">
        <v>0.8165645960921554</v>
      </c>
      <c r="J772" s="270">
        <v>0.13</v>
      </c>
      <c r="K772" s="270">
        <v>0.14</v>
      </c>
      <c r="L772" s="269">
        <v>7.692307692307709</v>
      </c>
      <c r="M772" s="272">
        <v>42899</v>
      </c>
      <c r="N772" s="272">
        <v>42901</v>
      </c>
      <c r="O772" s="272">
        <v>42921</v>
      </c>
      <c r="P772" t="s" s="273">
        <v>618</v>
      </c>
      <c r="Q772" s="354"/>
      <c r="R772" s="271">
        <v>0.5600000000000001</v>
      </c>
      <c r="S772" s="275">
        <v>13.1764705882353</v>
      </c>
      <c r="T772" s="276">
        <v>8.120194554894479</v>
      </c>
      <c r="U772" s="269">
        <v>16.13647058823529</v>
      </c>
      <c r="V772" s="277">
        <v>12</v>
      </c>
      <c r="W772" s="268">
        <v>4.25</v>
      </c>
      <c r="X772" s="268">
        <v>16.8</v>
      </c>
      <c r="Y772" s="278">
        <v>1.09</v>
      </c>
      <c r="Z772" s="279">
        <v>1.63</v>
      </c>
      <c r="AA772" s="280">
        <v>14.2</v>
      </c>
      <c r="AB772" s="281">
        <v>21</v>
      </c>
      <c r="AC772" s="282">
        <v>34.64</v>
      </c>
      <c r="AD772" s="283">
        <v>11.8</v>
      </c>
      <c r="AE772" s="283">
        <v>0.96</v>
      </c>
      <c r="AF772" s="284">
        <v>12</v>
      </c>
      <c r="AG772" s="285">
        <v>8438</v>
      </c>
      <c r="AH772" s="286">
        <v>5.5</v>
      </c>
      <c r="AI772" s="287">
        <v>0.47</v>
      </c>
      <c r="AJ772" s="288">
        <v>0.9115791800702547</v>
      </c>
      <c r="AK772" s="289">
        <v>0.8912708645909482</v>
      </c>
      <c r="AL772" s="290">
        <v>6.382978723404253</v>
      </c>
      <c r="AM772" s="290">
        <v>9.579370842217516</v>
      </c>
      <c r="AN772" s="290">
        <v>10.75663432482901</v>
      </c>
      <c r="AO772" s="291">
        <v>12.06887238456493</v>
      </c>
      <c r="AP772" s="288">
        <v>0.5</v>
      </c>
      <c r="AQ772" s="288">
        <v>0.47</v>
      </c>
      <c r="AR772" s="288">
        <v>0.43</v>
      </c>
      <c r="AS772" s="288">
        <v>0.38</v>
      </c>
      <c r="AT772" s="292"/>
      <c r="AU772" s="288">
        <v>0.34</v>
      </c>
      <c r="AV772" s="288">
        <v>0.3</v>
      </c>
      <c r="AW772" s="292"/>
      <c r="AX772" s="293">
        <v>0.27</v>
      </c>
      <c r="AY772" s="403">
        <v>0.24</v>
      </c>
      <c r="AZ772" s="295">
        <v>0.23</v>
      </c>
      <c r="BA772" s="295">
        <v>0.2</v>
      </c>
      <c r="BB772" s="295">
        <v>0.16</v>
      </c>
      <c r="BC772" s="295">
        <v>0.13332</v>
      </c>
      <c r="BD772" s="295">
        <v>0.12444</v>
      </c>
      <c r="BE772" s="295">
        <v>0.12148</v>
      </c>
      <c r="BF772" s="295">
        <v>0.1047</v>
      </c>
      <c r="BG772" s="426">
        <v>0.10272</v>
      </c>
      <c r="BH772" s="426">
        <v>0.10272</v>
      </c>
      <c r="BI772" s="296">
        <v>0.10272</v>
      </c>
      <c r="BJ772" s="293">
        <v>4.312099999999999</v>
      </c>
      <c r="BK772" s="297">
        <v>6.382978723404253</v>
      </c>
      <c r="BL772" s="297">
        <v>9.302325581395344</v>
      </c>
      <c r="BM772" s="297">
        <v>13.1578947368421</v>
      </c>
      <c r="BN772" s="297">
        <v>11.76470588235294</v>
      </c>
      <c r="BO772" s="297">
        <v>13.33333333333335</v>
      </c>
      <c r="BP772" s="297">
        <v>11.11111111111109</v>
      </c>
      <c r="BQ772" s="298">
        <v>12.5</v>
      </c>
      <c r="BR772" s="299">
        <v>4.347826086956519</v>
      </c>
      <c r="BS772" s="299">
        <v>15</v>
      </c>
      <c r="BT772" s="299">
        <v>25</v>
      </c>
      <c r="BU772" s="299">
        <v>20.01200120012001</v>
      </c>
      <c r="BV772" s="299">
        <v>7.135969141755072</v>
      </c>
      <c r="BW772" s="299">
        <v>2.4366150806717</v>
      </c>
      <c r="BX772" s="299">
        <v>16.02674307545367</v>
      </c>
      <c r="BY772" s="299">
        <v>1.927570093457942</v>
      </c>
      <c r="BZ772" s="299">
        <v>0</v>
      </c>
      <c r="CA772" s="300">
        <v>0</v>
      </c>
      <c r="CB772" s="297">
        <v>9.967004355697295</v>
      </c>
      <c r="CC772" s="297">
        <v>6.835520154449209</v>
      </c>
      <c r="CD772" t="s" s="146">
        <v>132</v>
      </c>
      <c r="CE772" s="301">
        <v>-4.563271667314133</v>
      </c>
      <c r="CF772" s="301">
        <v>11.57319892092116</v>
      </c>
      <c r="CG772" s="297">
        <v>73.52953668916632</v>
      </c>
      <c r="CH772" s="302">
        <v>0.55</v>
      </c>
      <c r="CI772" s="303">
        <v>0.605</v>
      </c>
      <c r="CJ772" s="304">
        <v>0.6108080000000001</v>
      </c>
      <c r="CK772" s="304">
        <v>0.6166717568000002</v>
      </c>
      <c r="CL772" s="305">
        <v>0.6225918056652803</v>
      </c>
      <c r="CM772" s="303">
        <v>3.005071562465281</v>
      </c>
      <c r="CN772" s="300">
        <v>4.381848297558006</v>
      </c>
      <c r="CO772" s="306">
        <v>0.92</v>
      </c>
      <c r="CP772" s="307">
        <v>24.6</v>
      </c>
      <c r="CQ772" s="308">
        <v>-5.6</v>
      </c>
      <c r="CR772" s="307">
        <v>2.5</v>
      </c>
      <c r="CS772" s="308">
        <v>0.5</v>
      </c>
    </row>
    <row r="773" ht="11.25" customHeight="1">
      <c r="A773" t="s" s="173">
        <v>2071</v>
      </c>
      <c r="B773" t="s" s="110">
        <v>2072</v>
      </c>
      <c r="C773" t="s" s="173">
        <v>128</v>
      </c>
      <c r="D773" s="174">
        <v>5</v>
      </c>
      <c r="E773" s="85">
        <v>739</v>
      </c>
      <c r="F773" t="s" s="118">
        <v>129</v>
      </c>
      <c r="G773" t="s" s="113">
        <v>129</v>
      </c>
      <c r="H773" s="330">
        <v>350</v>
      </c>
      <c r="I773" s="177">
        <v>0.96</v>
      </c>
      <c r="J773" s="311">
        <v>0.75</v>
      </c>
      <c r="K773" s="311">
        <v>0.84</v>
      </c>
      <c r="L773" s="177">
        <v>12</v>
      </c>
      <c r="M773" s="179">
        <v>42797</v>
      </c>
      <c r="N773" s="179">
        <v>42801</v>
      </c>
      <c r="O773" s="179">
        <v>42811</v>
      </c>
      <c r="P773" t="s" s="173">
        <v>318</v>
      </c>
      <c r="Q773" s="375"/>
      <c r="R773" s="180">
        <v>3.36</v>
      </c>
      <c r="S773" t="s" s="548">
        <v>143</v>
      </c>
      <c r="T773" t="s" s="542">
        <v>143</v>
      </c>
      <c r="U773" t="s" s="338">
        <v>143</v>
      </c>
      <c r="V773" s="183">
        <v>12</v>
      </c>
      <c r="W773" t="s" s="335">
        <v>143</v>
      </c>
      <c r="X773" t="s" s="335">
        <v>143</v>
      </c>
      <c r="Y773" t="s" s="332">
        <v>143</v>
      </c>
      <c r="Z773" t="s" s="740">
        <v>143</v>
      </c>
      <c r="AA773" t="s" s="336">
        <v>143</v>
      </c>
      <c r="AB773" t="s" s="332">
        <v>143</v>
      </c>
      <c r="AC773" t="s" s="336">
        <v>143</v>
      </c>
      <c r="AD773" t="s" s="335">
        <v>143</v>
      </c>
      <c r="AE773" t="s" s="335">
        <v>143</v>
      </c>
      <c r="AF773" s="190">
        <v>0</v>
      </c>
      <c r="AG773" s="337">
        <v>821</v>
      </c>
      <c r="AH773" t="s" s="335">
        <v>143</v>
      </c>
      <c r="AI773" t="s" s="335">
        <v>143</v>
      </c>
      <c r="AJ773" t="s" s="338">
        <v>143</v>
      </c>
      <c r="AK773" t="s" s="338">
        <v>143</v>
      </c>
      <c r="AL773" s="196">
        <v>10.29411764705881</v>
      </c>
      <c r="AM773" s="196">
        <v>23.31060371652349</v>
      </c>
      <c r="AN773" t="s" s="338">
        <v>143</v>
      </c>
      <c r="AO773" t="s" s="338">
        <v>143</v>
      </c>
      <c r="AP773" s="194">
        <v>3</v>
      </c>
      <c r="AQ773" s="194">
        <v>2.72</v>
      </c>
      <c r="AR773" s="194">
        <v>2.4</v>
      </c>
      <c r="AS773" s="194">
        <v>1.6</v>
      </c>
      <c r="AT773" s="199"/>
      <c r="AU773" s="194">
        <v>0.4</v>
      </c>
      <c r="AV773" s="198">
        <v>0</v>
      </c>
      <c r="AW773" s="199"/>
      <c r="AX773" s="398">
        <v>0</v>
      </c>
      <c r="AY773" s="370">
        <v>0</v>
      </c>
      <c r="AZ773" s="203">
        <v>0</v>
      </c>
      <c r="BA773" s="203">
        <v>0</v>
      </c>
      <c r="BB773" s="203">
        <v>0</v>
      </c>
      <c r="BC773" s="203">
        <v>0</v>
      </c>
      <c r="BD773" s="203">
        <v>0</v>
      </c>
      <c r="BE773" s="203">
        <v>0</v>
      </c>
      <c r="BF773" s="203">
        <v>0</v>
      </c>
      <c r="BG773" s="203">
        <v>0</v>
      </c>
      <c r="BH773" s="203">
        <v>0</v>
      </c>
      <c r="BI773" s="204">
        <v>0</v>
      </c>
      <c r="BJ773" s="200">
        <v>10.12</v>
      </c>
      <c r="BK773" s="205">
        <v>10.29411764705881</v>
      </c>
      <c r="BL773" s="205">
        <v>13.33333333333335</v>
      </c>
      <c r="BM773" s="205">
        <v>50</v>
      </c>
      <c r="BN773" s="205">
        <v>300</v>
      </c>
      <c r="BO773" s="205">
        <v>0</v>
      </c>
      <c r="BP773" s="205">
        <v>0</v>
      </c>
      <c r="BQ773" s="206">
        <v>0</v>
      </c>
      <c r="BR773" s="207">
        <v>0</v>
      </c>
      <c r="BS773" s="207">
        <v>0</v>
      </c>
      <c r="BT773" s="207">
        <v>0</v>
      </c>
      <c r="BU773" s="207">
        <v>0</v>
      </c>
      <c r="BV773" s="207">
        <v>0</v>
      </c>
      <c r="BW773" s="207">
        <v>0</v>
      </c>
      <c r="BX773" s="207">
        <v>0</v>
      </c>
      <c r="BY773" s="207">
        <v>0</v>
      </c>
      <c r="BZ773" s="207">
        <v>0</v>
      </c>
      <c r="CA773" s="208">
        <v>0</v>
      </c>
      <c r="CB773" s="205">
        <v>21.97808535178777</v>
      </c>
      <c r="CC773" s="205">
        <v>70.53248339198518</v>
      </c>
      <c r="CD773" t="s" s="110">
        <v>132</v>
      </c>
      <c r="CE773" t="s" s="552">
        <v>143</v>
      </c>
      <c r="CF773" t="s" s="552">
        <v>143</v>
      </c>
      <c r="CG773" s="205">
        <v>23.11</v>
      </c>
      <c r="CH773" s="315">
        <v>3.09</v>
      </c>
      <c r="CI773" s="211">
        <v>3.1827</v>
      </c>
      <c r="CJ773" s="212">
        <v>3.278181</v>
      </c>
      <c r="CK773" s="212">
        <v>3.37652643</v>
      </c>
      <c r="CL773" s="210">
        <v>3.4778222229</v>
      </c>
      <c r="CM773" s="211">
        <v>16.4052296529</v>
      </c>
      <c r="CN773" s="208">
        <v>4.687208472257144</v>
      </c>
      <c r="CO773" t="s" s="335">
        <v>143</v>
      </c>
      <c r="CP773" s="339">
        <v>0</v>
      </c>
      <c r="CQ773" s="340">
        <v>0</v>
      </c>
      <c r="CR773" t="s" s="531">
        <v>143</v>
      </c>
      <c r="CS773" t="s" s="763">
        <v>143</v>
      </c>
    </row>
    <row r="774" ht="11.25" customHeight="1">
      <c r="A774" t="s" s="116">
        <v>463</v>
      </c>
      <c r="B774" t="s" s="116">
        <v>464</v>
      </c>
      <c r="C774" t="s" s="116">
        <v>465</v>
      </c>
      <c r="D774" s="218">
        <v>46</v>
      </c>
      <c r="E774" s="219">
        <v>36</v>
      </c>
      <c r="F774" t="s" s="220">
        <v>129</v>
      </c>
      <c r="G774" t="s" s="221">
        <v>129</v>
      </c>
      <c r="H774" s="222">
        <v>197.7</v>
      </c>
      <c r="I774" s="223">
        <v>2.589782498735458</v>
      </c>
      <c r="J774" s="224">
        <v>1.22</v>
      </c>
      <c r="K774" s="224">
        <v>1.28</v>
      </c>
      <c r="L774" s="225">
        <v>4.918032786885251</v>
      </c>
      <c r="M774" s="226">
        <v>42859</v>
      </c>
      <c r="N774" s="226">
        <v>42863</v>
      </c>
      <c r="O774" s="226">
        <v>42887</v>
      </c>
      <c r="P774" t="s" s="227">
        <v>147</v>
      </c>
      <c r="Q774" s="85"/>
      <c r="R774" s="225">
        <v>5.12</v>
      </c>
      <c r="S774" s="228">
        <v>60.73546856465006</v>
      </c>
      <c r="T774" s="229">
        <v>158.4802130947101</v>
      </c>
      <c r="U774" s="223">
        <v>23.45195729537366</v>
      </c>
      <c r="V774" s="230">
        <v>12</v>
      </c>
      <c r="W774" s="222">
        <v>8.43</v>
      </c>
      <c r="X774" s="222">
        <v>8.24</v>
      </c>
      <c r="Y774" s="231">
        <v>1.11</v>
      </c>
      <c r="Z774" s="232">
        <v>6.41</v>
      </c>
      <c r="AA774" s="233">
        <v>27.7</v>
      </c>
      <c r="AB774" s="234">
        <v>-14.7</v>
      </c>
      <c r="AC774" s="235">
        <v>3.46</v>
      </c>
      <c r="AD774" s="236">
        <v>1.7</v>
      </c>
      <c r="AE774" s="236">
        <v>2.85</v>
      </c>
      <c r="AF774" s="237">
        <v>22</v>
      </c>
      <c r="AG774" s="238">
        <v>11346</v>
      </c>
      <c r="AH774" s="239">
        <v>1.5</v>
      </c>
      <c r="AI774" s="240">
        <v>1.31</v>
      </c>
      <c r="AJ774" s="241">
        <v>8.174248152229362</v>
      </c>
      <c r="AK774" s="242">
        <v>0.8772296205444463</v>
      </c>
      <c r="AL774" s="243">
        <v>5.228758169934644</v>
      </c>
      <c r="AM774" s="243">
        <v>10.39537881158559</v>
      </c>
      <c r="AN774" s="243">
        <v>13.89622185878991</v>
      </c>
      <c r="AO774" s="244">
        <v>15.8410312800032</v>
      </c>
      <c r="AP774" s="241">
        <v>4.83</v>
      </c>
      <c r="AQ774" s="241">
        <v>4.59</v>
      </c>
      <c r="AR774" s="241">
        <v>4.17</v>
      </c>
      <c r="AS774" s="241">
        <v>3.59</v>
      </c>
      <c r="AT774" s="245"/>
      <c r="AU774" s="241">
        <v>3.06</v>
      </c>
      <c r="AV774" s="241">
        <v>2.52</v>
      </c>
      <c r="AW774" s="245"/>
      <c r="AX774" s="246">
        <v>2.08</v>
      </c>
      <c r="AY774" s="247">
        <v>1.78</v>
      </c>
      <c r="AZ774" s="248">
        <v>1.55</v>
      </c>
      <c r="BA774" s="248">
        <v>1.34</v>
      </c>
      <c r="BB774" s="248">
        <v>1.11</v>
      </c>
      <c r="BC774" s="248">
        <v>0.92</v>
      </c>
      <c r="BD774" s="248">
        <v>0.785</v>
      </c>
      <c r="BE774" s="248">
        <v>0.735</v>
      </c>
      <c r="BF774" s="248">
        <v>0.715</v>
      </c>
      <c r="BG774" s="248">
        <v>0.695</v>
      </c>
      <c r="BH774" s="248">
        <v>0.67</v>
      </c>
      <c r="BI774" s="249">
        <v>0.63</v>
      </c>
      <c r="BJ774" s="246">
        <v>35.77</v>
      </c>
      <c r="BK774" s="250">
        <v>5.228758169934644</v>
      </c>
      <c r="BL774" s="250">
        <v>10.07194244604317</v>
      </c>
      <c r="BM774" s="250">
        <v>16.15598885793872</v>
      </c>
      <c r="BN774" s="250">
        <v>17.32026143790848</v>
      </c>
      <c r="BO774" s="250">
        <v>21.42857142857142</v>
      </c>
      <c r="BP774" s="250">
        <v>21.15384615384615</v>
      </c>
      <c r="BQ774" s="251">
        <v>16.85393258426966</v>
      </c>
      <c r="BR774" s="252">
        <v>14.83870967741936</v>
      </c>
      <c r="BS774" s="252">
        <v>15.67164179104477</v>
      </c>
      <c r="BT774" s="252">
        <v>20.72072072072071</v>
      </c>
      <c r="BU774" s="252">
        <v>20.65217391304348</v>
      </c>
      <c r="BV774" s="252">
        <v>17.19745222929936</v>
      </c>
      <c r="BW774" s="252">
        <v>6.802721088435382</v>
      </c>
      <c r="BX774" s="252">
        <v>2.797202797202791</v>
      </c>
      <c r="BY774" s="252">
        <v>2.877697841726623</v>
      </c>
      <c r="BZ774" s="252">
        <v>3.731343283582067</v>
      </c>
      <c r="CA774" s="253">
        <v>6.349206349206349</v>
      </c>
      <c r="CB774" s="250">
        <v>12.93248063354077</v>
      </c>
      <c r="CC774" s="250">
        <v>6.735768342718618</v>
      </c>
      <c r="CD774" t="s" s="116">
        <v>137</v>
      </c>
      <c r="CE774" s="254">
        <v>-6.965952937848289</v>
      </c>
      <c r="CF774" s="254">
        <v>16.48600435752537</v>
      </c>
      <c r="CG774" s="250">
        <v>62.13965289240758</v>
      </c>
      <c r="CH774" s="255">
        <v>4.8783</v>
      </c>
      <c r="CI774" s="256">
        <v>5.04708918</v>
      </c>
      <c r="CJ774" s="257">
        <v>5.190931221630001</v>
      </c>
      <c r="CK774" s="257">
        <v>5.338872761446456</v>
      </c>
      <c r="CL774" s="258">
        <v>5.49103063514768</v>
      </c>
      <c r="CM774" s="256">
        <v>25.94622379822414</v>
      </c>
      <c r="CN774" s="253">
        <v>13.12403834002233</v>
      </c>
      <c r="CO774" s="259">
        <v>0.76</v>
      </c>
      <c r="CP774" s="260">
        <v>27.6</v>
      </c>
      <c r="CQ774" s="261">
        <v>-24.8</v>
      </c>
      <c r="CR774" s="262">
        <v>11.5</v>
      </c>
      <c r="CS774" s="263">
        <v>-0.4</v>
      </c>
    </row>
    <row r="775" ht="11.25" customHeight="1">
      <c r="A775" t="s" s="227">
        <v>466</v>
      </c>
      <c r="B775" t="s" s="116">
        <v>467</v>
      </c>
      <c r="C775" t="s" s="227">
        <v>468</v>
      </c>
      <c r="D775" s="218">
        <v>42</v>
      </c>
      <c r="E775" s="219">
        <v>60</v>
      </c>
      <c r="F775" t="s" s="220">
        <v>55</v>
      </c>
      <c r="G775" t="s" s="221">
        <v>141</v>
      </c>
      <c r="H775" s="222">
        <v>66.27</v>
      </c>
      <c r="I775" s="223">
        <v>2.414365474573714</v>
      </c>
      <c r="J775" s="224">
        <v>0.375</v>
      </c>
      <c r="K775" s="224">
        <v>0.4</v>
      </c>
      <c r="L775" s="225">
        <v>6.666666666666665</v>
      </c>
      <c r="M775" s="226">
        <v>42963</v>
      </c>
      <c r="N775" s="226">
        <v>42965</v>
      </c>
      <c r="O775" s="226">
        <v>42990</v>
      </c>
      <c r="P775" t="s" s="227">
        <v>136</v>
      </c>
      <c r="Q775" s="85"/>
      <c r="R775" s="225">
        <v>1.6</v>
      </c>
      <c r="S775" s="228">
        <v>42.32804232804233</v>
      </c>
      <c r="T775" s="229">
        <v>40.95854769864851</v>
      </c>
      <c r="U775" s="223">
        <v>17.53174603174603</v>
      </c>
      <c r="V775" s="230">
        <v>8</v>
      </c>
      <c r="W775" s="222">
        <v>3.78</v>
      </c>
      <c r="X775" s="222">
        <v>1.44</v>
      </c>
      <c r="Y775" s="231">
        <v>0.59</v>
      </c>
      <c r="Z775" s="232">
        <v>2.55</v>
      </c>
      <c r="AA775" s="233">
        <v>13.9</v>
      </c>
      <c r="AB775" s="234">
        <v>-1.1</v>
      </c>
      <c r="AC775" s="235">
        <v>10.82</v>
      </c>
      <c r="AD775" s="236">
        <v>9.4</v>
      </c>
      <c r="AE775" s="236">
        <v>12.2</v>
      </c>
      <c r="AF775" s="237">
        <v>20</v>
      </c>
      <c r="AG775" s="238">
        <v>69632</v>
      </c>
      <c r="AH775" s="239">
        <v>14.4</v>
      </c>
      <c r="AI775" s="240">
        <v>0.47</v>
      </c>
      <c r="AJ775" s="241">
        <v>1.376531731473092</v>
      </c>
      <c r="AK775" s="242">
        <v>0.7258046957548483</v>
      </c>
      <c r="AL775" s="243">
        <v>5.376344086021501</v>
      </c>
      <c r="AM775" s="243">
        <v>7.599877231852026</v>
      </c>
      <c r="AN775" s="243">
        <v>12.93939827584707</v>
      </c>
      <c r="AO775" s="244">
        <v>17.82765853063253</v>
      </c>
      <c r="AP775" s="241">
        <v>1.47</v>
      </c>
      <c r="AQ775" s="241">
        <v>1.395</v>
      </c>
      <c r="AR775" s="241">
        <v>1.305</v>
      </c>
      <c r="AS775" s="241">
        <v>1.18</v>
      </c>
      <c r="AT775" s="245"/>
      <c r="AU775" s="241">
        <v>1</v>
      </c>
      <c r="AV775" s="241">
        <v>0.8</v>
      </c>
      <c r="AW775" s="245"/>
      <c r="AX775" s="246">
        <v>0.625</v>
      </c>
      <c r="AY775" s="247">
        <v>0.5</v>
      </c>
      <c r="AZ775" s="248">
        <v>0.415</v>
      </c>
      <c r="BA775" s="248">
        <v>0.345</v>
      </c>
      <c r="BB775" s="248">
        <v>0.285</v>
      </c>
      <c r="BC775" s="248">
        <v>0.235</v>
      </c>
      <c r="BD775" s="248">
        <v>0.19125</v>
      </c>
      <c r="BE775" s="248">
        <v>0.16125</v>
      </c>
      <c r="BF775" s="248">
        <v>0.14625</v>
      </c>
      <c r="BG775" s="248">
        <v>0.14125</v>
      </c>
      <c r="BH775" s="248">
        <v>0.13625</v>
      </c>
      <c r="BI775" s="249">
        <v>0.13125</v>
      </c>
      <c r="BJ775" s="246">
        <v>10.4625</v>
      </c>
      <c r="BK775" s="250">
        <v>5.376344086021501</v>
      </c>
      <c r="BL775" s="250">
        <v>6.896551724137945</v>
      </c>
      <c r="BM775" s="250">
        <v>10.59322033898304</v>
      </c>
      <c r="BN775" s="250">
        <v>18</v>
      </c>
      <c r="BO775" s="250">
        <v>25</v>
      </c>
      <c r="BP775" s="250">
        <v>28</v>
      </c>
      <c r="BQ775" s="251">
        <v>25</v>
      </c>
      <c r="BR775" s="252">
        <v>20.48192771084338</v>
      </c>
      <c r="BS775" s="252">
        <v>20.28985507246377</v>
      </c>
      <c r="BT775" s="252">
        <v>21.05263157894737</v>
      </c>
      <c r="BU775" s="252">
        <v>21.27659574468084</v>
      </c>
      <c r="BV775" s="252">
        <v>22.87581699346404</v>
      </c>
      <c r="BW775" s="252">
        <v>18.60465116279069</v>
      </c>
      <c r="BX775" s="252">
        <v>10.25641025641026</v>
      </c>
      <c r="BY775" s="252">
        <v>3.539823008849563</v>
      </c>
      <c r="BZ775" s="252">
        <v>3.66972477064218</v>
      </c>
      <c r="CA775" s="253">
        <v>3.809523809523818</v>
      </c>
      <c r="CB775" s="250">
        <v>15.57194566222108</v>
      </c>
      <c r="CC775" s="250">
        <v>8.284161223030122</v>
      </c>
      <c r="CD775" t="s" s="116">
        <v>157</v>
      </c>
      <c r="CE775" s="254">
        <v>-2.177982281325249</v>
      </c>
      <c r="CF775" s="254">
        <v>15.35376375042078</v>
      </c>
      <c r="CG775" s="250">
        <v>79.85546515629126</v>
      </c>
      <c r="CH775" s="255">
        <v>1.4847</v>
      </c>
      <c r="CI775" s="256">
        <v>1.63317</v>
      </c>
      <c r="CJ775" s="257">
        <v>1.796487</v>
      </c>
      <c r="CK775" s="257">
        <v>1.9761357</v>
      </c>
      <c r="CL775" s="258">
        <v>2.173749270000001</v>
      </c>
      <c r="CM775" s="256">
        <v>9.064241970000001</v>
      </c>
      <c r="CN775" s="253">
        <v>13.67774554096877</v>
      </c>
      <c r="CO775" s="259">
        <v>1.22</v>
      </c>
      <c r="CP775" s="260">
        <v>3.8</v>
      </c>
      <c r="CQ775" s="261">
        <v>-24.7</v>
      </c>
      <c r="CR775" s="262">
        <v>-12.9</v>
      </c>
      <c r="CS775" s="263">
        <v>-17.9</v>
      </c>
    </row>
    <row r="776" ht="11.25" customHeight="1">
      <c r="A776" t="s" s="116">
        <v>469</v>
      </c>
      <c r="B776" t="s" s="116">
        <v>470</v>
      </c>
      <c r="C776" t="s" s="116">
        <v>431</v>
      </c>
      <c r="D776" s="218">
        <v>44</v>
      </c>
      <c r="E776" s="219">
        <v>51</v>
      </c>
      <c r="F776" t="s" s="220">
        <v>55</v>
      </c>
      <c r="G776" t="s" s="221">
        <v>141</v>
      </c>
      <c r="H776" s="222">
        <v>87.31</v>
      </c>
      <c r="I776" s="223">
        <v>2.336502118886726</v>
      </c>
      <c r="J776" s="224">
        <v>0.5</v>
      </c>
      <c r="K776" s="224">
        <v>0.51</v>
      </c>
      <c r="L776" s="225">
        <v>2</v>
      </c>
      <c r="M776" s="226">
        <v>42802</v>
      </c>
      <c r="N776" s="226">
        <v>42804</v>
      </c>
      <c r="O776" s="226">
        <v>42828</v>
      </c>
      <c r="P776" t="s" s="227">
        <v>201</v>
      </c>
      <c r="Q776" s="85"/>
      <c r="R776" s="225">
        <v>2.04</v>
      </c>
      <c r="S776" s="228">
        <v>49.03846153846153</v>
      </c>
      <c r="T776" s="229">
        <v>79.13204793752178</v>
      </c>
      <c r="U776" s="223">
        <v>20.98798076923077</v>
      </c>
      <c r="V776" s="230">
        <v>1</v>
      </c>
      <c r="W776" s="222">
        <v>4.16</v>
      </c>
      <c r="X776" s="222">
        <v>3.15</v>
      </c>
      <c r="Y776" s="231">
        <v>0.53</v>
      </c>
      <c r="Z776" s="232">
        <v>3.44</v>
      </c>
      <c r="AA776" s="233">
        <v>16.7</v>
      </c>
      <c r="AB776" s="234">
        <v>-4</v>
      </c>
      <c r="AC776" s="235">
        <v>5.81</v>
      </c>
      <c r="AD776" s="236">
        <v>-0.6</v>
      </c>
      <c r="AE776" s="236">
        <v>6.66</v>
      </c>
      <c r="AF776" s="237">
        <v>29</v>
      </c>
      <c r="AG776" s="238">
        <v>262144</v>
      </c>
      <c r="AH776" s="239">
        <v>0.8</v>
      </c>
      <c r="AI776" s="240">
        <v>0.62</v>
      </c>
      <c r="AJ776" t="s" s="265">
        <v>143</v>
      </c>
      <c r="AK776" s="242">
        <v>0.6209462656186739</v>
      </c>
      <c r="AL776" s="243">
        <v>2.051282051282044</v>
      </c>
      <c r="AM776" s="243">
        <v>3.258288765206618</v>
      </c>
      <c r="AN776" s="243">
        <v>7.324840559743073</v>
      </c>
      <c r="AO776" s="244">
        <v>11.79625511145483</v>
      </c>
      <c r="AP776" s="241">
        <v>1.99</v>
      </c>
      <c r="AQ776" s="241">
        <v>1.95</v>
      </c>
      <c r="AR776" s="241">
        <v>1.91</v>
      </c>
      <c r="AS776" s="241">
        <v>1.8075</v>
      </c>
      <c r="AT776" s="245"/>
      <c r="AU776" s="241">
        <v>1.5575</v>
      </c>
      <c r="AV776" s="241">
        <v>1.3975</v>
      </c>
      <c r="AW776" s="245"/>
      <c r="AX776" s="246">
        <v>1.18</v>
      </c>
      <c r="AY776" s="247">
        <v>1.055</v>
      </c>
      <c r="AZ776" s="248">
        <v>0.9325</v>
      </c>
      <c r="BA776" s="248">
        <v>0.8275</v>
      </c>
      <c r="BB776" s="248">
        <v>0.6525</v>
      </c>
      <c r="BC776" s="248">
        <v>0.58</v>
      </c>
      <c r="BD776" s="248">
        <v>0.48</v>
      </c>
      <c r="BE776" s="248">
        <v>0.345</v>
      </c>
      <c r="BF776" s="248">
        <v>0.295</v>
      </c>
      <c r="BG776" s="248">
        <v>0.27</v>
      </c>
      <c r="BH776" s="248">
        <v>0.23</v>
      </c>
      <c r="BI776" s="249">
        <v>0.2</v>
      </c>
      <c r="BJ776" s="246">
        <v>17.66</v>
      </c>
      <c r="BK776" s="250">
        <v>2.051282051282044</v>
      </c>
      <c r="BL776" s="250">
        <v>2.094240837696337</v>
      </c>
      <c r="BM776" s="250">
        <v>5.670816044260008</v>
      </c>
      <c r="BN776" s="250">
        <v>16.0513643659711</v>
      </c>
      <c r="BO776" s="250">
        <v>11.4490161001789</v>
      </c>
      <c r="BP776" s="250">
        <v>18.43220338983052</v>
      </c>
      <c r="BQ776" s="251">
        <v>11.84834123222749</v>
      </c>
      <c r="BR776" s="252">
        <v>13.13672922252009</v>
      </c>
      <c r="BS776" s="252">
        <v>12.68882175226587</v>
      </c>
      <c r="BT776" s="252">
        <v>26.81992337164751</v>
      </c>
      <c r="BU776" s="252">
        <v>12.5</v>
      </c>
      <c r="BV776" s="252">
        <v>20.83333333333333</v>
      </c>
      <c r="BW776" s="252">
        <v>39.13043478260869</v>
      </c>
      <c r="BX776" s="252">
        <v>16.94915254237288</v>
      </c>
      <c r="BY776" s="252">
        <v>9.259259259259256</v>
      </c>
      <c r="BZ776" s="252">
        <v>17.3913043478261</v>
      </c>
      <c r="CA776" s="253">
        <v>15</v>
      </c>
      <c r="CB776" s="250">
        <v>14.78271897842824</v>
      </c>
      <c r="CC776" s="250">
        <v>8.641350782057254</v>
      </c>
      <c r="CD776" t="s" s="116">
        <v>157</v>
      </c>
      <c r="CE776" s="254">
        <v>-11.32663809060097</v>
      </c>
      <c r="CF776" s="254">
        <v>9.661342678629799</v>
      </c>
      <c r="CG776" s="250">
        <v>67.21956145734663</v>
      </c>
      <c r="CH776" s="255">
        <v>2.0099</v>
      </c>
      <c r="CI776" s="256">
        <v>2.12667519</v>
      </c>
      <c r="CJ776" s="257">
        <v>2.268311757654</v>
      </c>
      <c r="CK776" s="257">
        <v>2.419381320713756</v>
      </c>
      <c r="CL776" s="258">
        <v>2.580512116673292</v>
      </c>
      <c r="CM776" s="256">
        <v>11.40478038504105</v>
      </c>
      <c r="CN776" s="253">
        <v>13.06239879170891</v>
      </c>
      <c r="CO776" s="259">
        <v>0.34</v>
      </c>
      <c r="CP776" s="260">
        <v>33.8</v>
      </c>
      <c r="CQ776" s="261">
        <v>-2</v>
      </c>
      <c r="CR776" s="262">
        <v>7</v>
      </c>
      <c r="CS776" s="263">
        <v>14.9</v>
      </c>
    </row>
    <row r="777" ht="11.25" customHeight="1">
      <c r="A777" t="s" s="146">
        <v>2073</v>
      </c>
      <c r="B777" t="s" s="146">
        <v>2074</v>
      </c>
      <c r="C777" t="s" s="273">
        <v>2075</v>
      </c>
      <c r="D777" s="267">
        <v>7</v>
      </c>
      <c r="E777" s="85">
        <v>452</v>
      </c>
      <c r="F777" t="s" s="151">
        <v>129</v>
      </c>
      <c r="G777" t="s" s="152">
        <v>129</v>
      </c>
      <c r="H777" s="496">
        <v>97.81</v>
      </c>
      <c r="I777" s="269">
        <v>1.59492894387077</v>
      </c>
      <c r="J777" s="270">
        <v>0.71</v>
      </c>
      <c r="K777" s="270">
        <v>0.78</v>
      </c>
      <c r="L777" s="269">
        <v>9.859154929577475</v>
      </c>
      <c r="M777" s="380">
        <v>42712</v>
      </c>
      <c r="N777" s="380">
        <v>42716</v>
      </c>
      <c r="O777" s="380">
        <v>42746</v>
      </c>
      <c r="P777" t="s" s="273">
        <v>279</v>
      </c>
      <c r="Q777" t="s" s="273">
        <v>280</v>
      </c>
      <c r="R777" s="271">
        <v>1.56</v>
      </c>
      <c r="S777" s="275">
        <v>27.61061946902655</v>
      </c>
      <c r="T777" s="276">
        <v>66.19707295852216</v>
      </c>
      <c r="U777" s="269">
        <v>17.31150442477876</v>
      </c>
      <c r="V777" s="277">
        <v>9</v>
      </c>
      <c r="W777" s="268">
        <v>5.65</v>
      </c>
      <c r="X777" s="268">
        <v>2.5</v>
      </c>
      <c r="Y777" s="278">
        <v>2.73</v>
      </c>
      <c r="Z777" s="279">
        <v>3.59</v>
      </c>
      <c r="AA777" s="280">
        <v>20.8</v>
      </c>
      <c r="AB777" s="281">
        <v>16.8</v>
      </c>
      <c r="AC777" s="282">
        <v>11.1</v>
      </c>
      <c r="AD777" s="283">
        <v>17.9</v>
      </c>
      <c r="AE777" s="283">
        <v>6.93</v>
      </c>
      <c r="AF777" s="284">
        <v>28</v>
      </c>
      <c r="AG777" s="285">
        <v>151352</v>
      </c>
      <c r="AH777" s="286">
        <v>0.1</v>
      </c>
      <c r="AI777" s="287">
        <v>0.52</v>
      </c>
      <c r="AJ777" s="288">
        <v>1.680693360881164</v>
      </c>
      <c r="AK777" s="289">
        <v>1.600934314560171</v>
      </c>
      <c r="AL777" s="290">
        <v>10.37037037037036</v>
      </c>
      <c r="AM777" s="290">
        <v>25.71149803604622</v>
      </c>
      <c r="AN777" s="290">
        <v>30.08441115977283</v>
      </c>
      <c r="AO777" s="291">
        <v>18.79178357672844</v>
      </c>
      <c r="AP777" s="288">
        <v>1.49</v>
      </c>
      <c r="AQ777" s="288">
        <v>1.35</v>
      </c>
      <c r="AR777" s="288">
        <v>0.86</v>
      </c>
      <c r="AS777" s="288">
        <v>0.75</v>
      </c>
      <c r="AT777" s="292"/>
      <c r="AU777" s="288">
        <v>0.6</v>
      </c>
      <c r="AV777" s="288">
        <v>0.4</v>
      </c>
      <c r="AW777" s="292"/>
      <c r="AX777" s="524">
        <v>0.35</v>
      </c>
      <c r="AY777" s="403">
        <v>0.35</v>
      </c>
      <c r="AZ777" s="295">
        <v>0.35</v>
      </c>
      <c r="BA777" s="295">
        <v>0.30572</v>
      </c>
      <c r="BB777" s="295">
        <v>0.26627</v>
      </c>
      <c r="BC777" s="295">
        <v>0.23669</v>
      </c>
      <c r="BD777" s="426">
        <v>0.2071</v>
      </c>
      <c r="BE777" s="426">
        <v>0.2071</v>
      </c>
      <c r="BF777" s="426">
        <v>0.2071</v>
      </c>
      <c r="BG777" s="426">
        <v>0.2071</v>
      </c>
      <c r="BH777" s="295">
        <v>0.2071</v>
      </c>
      <c r="BI777" s="494">
        <v>0.05227</v>
      </c>
      <c r="BJ777" s="293">
        <v>8.396449999999998</v>
      </c>
      <c r="BK777" s="297">
        <v>10.37037037037036</v>
      </c>
      <c r="BL777" s="297">
        <v>56.97674418604652</v>
      </c>
      <c r="BM777" s="297">
        <v>14.66666666666667</v>
      </c>
      <c r="BN777" s="297">
        <v>25</v>
      </c>
      <c r="BO777" s="297">
        <v>50</v>
      </c>
      <c r="BP777" s="297">
        <v>14.2857142857143</v>
      </c>
      <c r="BQ777" s="298">
        <v>0</v>
      </c>
      <c r="BR777" s="299">
        <v>0</v>
      </c>
      <c r="BS777" s="299">
        <v>14.48384142352479</v>
      </c>
      <c r="BT777" s="299">
        <v>14.81578848537199</v>
      </c>
      <c r="BU777" s="299">
        <v>12.4973594152689</v>
      </c>
      <c r="BV777" s="299">
        <v>14.28778367938195</v>
      </c>
      <c r="BW777" s="299">
        <v>0</v>
      </c>
      <c r="BX777" s="299">
        <v>0</v>
      </c>
      <c r="BY777" s="299">
        <v>0</v>
      </c>
      <c r="BZ777" s="299">
        <v>0</v>
      </c>
      <c r="CA777" s="300">
        <v>296.2119762770232</v>
      </c>
      <c r="CB777" s="297">
        <v>30.79977910525698</v>
      </c>
      <c r="CC777" s="297">
        <v>68.29976613479832</v>
      </c>
      <c r="CD777" t="s" s="146">
        <v>302</v>
      </c>
      <c r="CE777" s="301">
        <v>14.36783567886484</v>
      </c>
      <c r="CF777" s="301">
        <v>31.6793401036436</v>
      </c>
      <c r="CG777" s="297">
        <v>77.06236507540821</v>
      </c>
      <c r="CH777" s="302">
        <v>1.639</v>
      </c>
      <c r="CI777" s="303">
        <v>1.8029</v>
      </c>
      <c r="CJ777" s="304">
        <v>1.92784097</v>
      </c>
      <c r="CK777" s="304">
        <v>2.061440349221</v>
      </c>
      <c r="CL777" s="305">
        <v>2.204298165422015</v>
      </c>
      <c r="CM777" s="303">
        <v>9.635479484643016</v>
      </c>
      <c r="CN777" s="300">
        <v>9.851221229570612</v>
      </c>
      <c r="CO777" s="306">
        <v>1.38</v>
      </c>
      <c r="CP777" s="307">
        <v>6.7</v>
      </c>
      <c r="CQ777" s="308">
        <v>-15.8</v>
      </c>
      <c r="CR777" s="307">
        <v>-1.6</v>
      </c>
      <c r="CS777" s="308">
        <v>-8.199999999999999</v>
      </c>
    </row>
    <row r="778" ht="11.25" customHeight="1">
      <c r="A778" t="s" s="110">
        <v>2076</v>
      </c>
      <c r="B778" t="s" s="110">
        <v>2077</v>
      </c>
      <c r="C778" t="s" s="173">
        <v>128</v>
      </c>
      <c r="D778" s="174">
        <v>7</v>
      </c>
      <c r="E778" s="85">
        <v>461</v>
      </c>
      <c r="F778" t="s" s="118">
        <v>129</v>
      </c>
      <c r="G778" t="s" s="113">
        <v>129</v>
      </c>
      <c r="H778" s="495">
        <v>34.8</v>
      </c>
      <c r="I778" s="177">
        <v>1.724137931034483</v>
      </c>
      <c r="J778" s="311">
        <v>0.14</v>
      </c>
      <c r="K778" s="311">
        <v>0.15</v>
      </c>
      <c r="L778" s="177">
        <v>7.14285714285714</v>
      </c>
      <c r="M778" s="179">
        <v>42765</v>
      </c>
      <c r="N778" s="179">
        <v>42767</v>
      </c>
      <c r="O778" s="179">
        <v>42776</v>
      </c>
      <c r="P778" t="s" s="173">
        <v>381</v>
      </c>
      <c r="Q778" s="498"/>
      <c r="R778" s="180">
        <v>0.6</v>
      </c>
      <c r="S778" s="181">
        <v>30.76923076923077</v>
      </c>
      <c r="T778" s="182">
        <v>10.52013777905298</v>
      </c>
      <c r="U778" s="177">
        <v>17.84615384615385</v>
      </c>
      <c r="V778" s="183">
        <v>9</v>
      </c>
      <c r="W778" s="176">
        <v>1.95</v>
      </c>
      <c r="X778" s="176">
        <v>1.79</v>
      </c>
      <c r="Y778" s="184">
        <v>5.55</v>
      </c>
      <c r="Z778" s="185">
        <v>1.54</v>
      </c>
      <c r="AA778" s="186">
        <v>8.5</v>
      </c>
      <c r="AB778" s="187">
        <v>9</v>
      </c>
      <c r="AC778" s="188">
        <v>8.640000000000001</v>
      </c>
      <c r="AD778" s="189">
        <v>8.6</v>
      </c>
      <c r="AE778" s="189">
        <v>10</v>
      </c>
      <c r="AF778" s="190">
        <v>8</v>
      </c>
      <c r="AG778" s="191">
        <v>3047</v>
      </c>
      <c r="AH778" s="192">
        <v>0.4</v>
      </c>
      <c r="AI778" s="193">
        <v>0</v>
      </c>
      <c r="AJ778" s="194">
        <v>2.147261076072605</v>
      </c>
      <c r="AK778" t="s" s="338">
        <v>143</v>
      </c>
      <c r="AL778" s="196">
        <v>7.692307692307709</v>
      </c>
      <c r="AM778" s="196">
        <v>15.86755482954834</v>
      </c>
      <c r="AN778" s="196">
        <v>18.46644525422441</v>
      </c>
      <c r="AO778" s="197">
        <v>-3.623688547942105</v>
      </c>
      <c r="AP778" s="194">
        <v>0.5600000000000001</v>
      </c>
      <c r="AQ778" s="194">
        <v>0.52</v>
      </c>
      <c r="AR778" s="194">
        <v>0.42</v>
      </c>
      <c r="AS778" s="194">
        <v>0.36</v>
      </c>
      <c r="AT778" s="199"/>
      <c r="AU778" s="194">
        <v>0.32</v>
      </c>
      <c r="AV778" s="194">
        <v>0.24</v>
      </c>
      <c r="AW778" s="199"/>
      <c r="AX778" s="398">
        <v>0.2</v>
      </c>
      <c r="AY778" s="370">
        <v>0.2</v>
      </c>
      <c r="AZ778" s="202">
        <v>0.84</v>
      </c>
      <c r="BA778" s="202">
        <v>0.83</v>
      </c>
      <c r="BB778" s="202">
        <v>0.8100000000000001</v>
      </c>
      <c r="BC778" s="202">
        <v>0.7727299999999999</v>
      </c>
      <c r="BD778" s="202">
        <v>0.74546</v>
      </c>
      <c r="BE778" s="202">
        <v>0.7092400000000001</v>
      </c>
      <c r="BF778" s="202">
        <v>0.67344</v>
      </c>
      <c r="BG778" s="202">
        <v>0.64066</v>
      </c>
      <c r="BH778" s="202">
        <v>0.6085</v>
      </c>
      <c r="BI778" s="314">
        <v>0.55769</v>
      </c>
      <c r="BJ778" s="200">
        <v>10.00772</v>
      </c>
      <c r="BK778" s="205">
        <v>7.692307692307709</v>
      </c>
      <c r="BL778" s="205">
        <v>23.80952380952381</v>
      </c>
      <c r="BM778" s="205">
        <v>16.66666666666667</v>
      </c>
      <c r="BN778" s="205">
        <v>12.5</v>
      </c>
      <c r="BO778" s="205">
        <v>33.33333333333335</v>
      </c>
      <c r="BP778" s="205">
        <v>20</v>
      </c>
      <c r="BQ778" s="206">
        <v>0</v>
      </c>
      <c r="BR778" s="207">
        <v>0</v>
      </c>
      <c r="BS778" s="207">
        <v>1.204819277108427</v>
      </c>
      <c r="BT778" s="207">
        <v>2.469135802469125</v>
      </c>
      <c r="BU778" s="207">
        <v>4.823159447672554</v>
      </c>
      <c r="BV778" s="207">
        <v>3.658143964800242</v>
      </c>
      <c r="BW778" s="207">
        <v>5.106874964750996</v>
      </c>
      <c r="BX778" s="207">
        <v>5.315989546210509</v>
      </c>
      <c r="BY778" s="207">
        <v>5.11659850778885</v>
      </c>
      <c r="BZ778" s="207">
        <v>5.28512736236646</v>
      </c>
      <c r="CA778" s="208">
        <v>9.110796320536508</v>
      </c>
      <c r="CB778" s="205">
        <v>9.181910393855013</v>
      </c>
      <c r="CC778" s="205">
        <v>8.98897546898117</v>
      </c>
      <c r="CD778" t="s" s="110">
        <v>132</v>
      </c>
      <c r="CE778" s="209">
        <v>2.344429339105044</v>
      </c>
      <c r="CF778" s="209">
        <v>20.19058318525889</v>
      </c>
      <c r="CG778" s="205">
        <v>65.52699915297147</v>
      </c>
      <c r="CH778" s="315">
        <v>0.6104000000000001</v>
      </c>
      <c r="CI778" s="211">
        <v>0.66313856</v>
      </c>
      <c r="CJ778" s="212">
        <v>0.7294524160000001</v>
      </c>
      <c r="CK778" s="212">
        <v>0.8023976576000001</v>
      </c>
      <c r="CL778" s="210">
        <v>0.8826374233600003</v>
      </c>
      <c r="CM778" s="211">
        <v>3.688026056960001</v>
      </c>
      <c r="CN778" s="208">
        <v>10.59777602574713</v>
      </c>
      <c r="CO778" s="213">
        <v>1.18</v>
      </c>
      <c r="CP778" s="214">
        <v>31.1</v>
      </c>
      <c r="CQ778" s="215">
        <v>-2.5</v>
      </c>
      <c r="CR778" s="214">
        <v>5.6</v>
      </c>
      <c r="CS778" s="215">
        <v>5</v>
      </c>
    </row>
    <row r="779" ht="11.25" customHeight="1">
      <c r="A779" t="s" s="227">
        <v>2078</v>
      </c>
      <c r="B779" t="s" s="116">
        <v>2079</v>
      </c>
      <c r="C779" t="s" s="227">
        <v>128</v>
      </c>
      <c r="D779" s="218">
        <v>7</v>
      </c>
      <c r="E779" s="85">
        <v>563</v>
      </c>
      <c r="F779" t="s" s="220">
        <v>55</v>
      </c>
      <c r="G779" t="s" s="221">
        <v>55</v>
      </c>
      <c r="H779" s="493">
        <v>55.5</v>
      </c>
      <c r="I779" s="223">
        <v>2.810810810810811</v>
      </c>
      <c r="J779" s="224">
        <v>0.38</v>
      </c>
      <c r="K779" s="224">
        <v>0.39</v>
      </c>
      <c r="L779" s="223">
        <v>2.631578947368429</v>
      </c>
      <c r="M779" s="226">
        <v>43007</v>
      </c>
      <c r="N779" s="226">
        <v>43010</v>
      </c>
      <c r="O779" s="226">
        <v>43021</v>
      </c>
      <c r="P779" t="s" s="227">
        <v>294</v>
      </c>
      <c r="Q779" t="s" s="227">
        <v>131</v>
      </c>
      <c r="R779" s="225">
        <v>1.56</v>
      </c>
      <c r="S779" s="228">
        <v>54.54545454545455</v>
      </c>
      <c r="T779" s="229">
        <v>41.14913008260774</v>
      </c>
      <c r="U779" s="223">
        <v>19.40559440559441</v>
      </c>
      <c r="V779" s="230">
        <v>12</v>
      </c>
      <c r="W779" s="222">
        <v>2.86</v>
      </c>
      <c r="X779" s="222">
        <v>3.88</v>
      </c>
      <c r="Y779" s="231">
        <v>5.46</v>
      </c>
      <c r="Z779" s="232">
        <v>2.31</v>
      </c>
      <c r="AA779" t="s" s="362">
        <v>143</v>
      </c>
      <c r="AB779" s="234">
        <v>6.1</v>
      </c>
      <c r="AC779" s="235">
        <v>18.33</v>
      </c>
      <c r="AD779" s="236">
        <v>8.199999999999999</v>
      </c>
      <c r="AE779" s="236">
        <v>5</v>
      </c>
      <c r="AF779" s="237">
        <v>3</v>
      </c>
      <c r="AG779" s="238">
        <v>951</v>
      </c>
      <c r="AH779" s="239">
        <v>0.7</v>
      </c>
      <c r="AI779" s="240">
        <v>0.05</v>
      </c>
      <c r="AJ779" s="241">
        <v>1.330363707736965</v>
      </c>
      <c r="AK779" s="242">
        <v>1.583754533741264</v>
      </c>
      <c r="AL779" s="243">
        <v>8.955223880596996</v>
      </c>
      <c r="AM779" s="243">
        <v>13.44471940382816</v>
      </c>
      <c r="AN779" s="243">
        <v>10.90898240344311</v>
      </c>
      <c r="AO779" s="244">
        <v>6.888051254807204</v>
      </c>
      <c r="AP779" s="241">
        <v>1.46</v>
      </c>
      <c r="AQ779" s="241">
        <v>1.34</v>
      </c>
      <c r="AR779" s="241">
        <v>1.17</v>
      </c>
      <c r="AS779" s="241">
        <v>1</v>
      </c>
      <c r="AT779" s="245"/>
      <c r="AU779" s="241">
        <v>0.92</v>
      </c>
      <c r="AV779" s="241">
        <v>0.87</v>
      </c>
      <c r="AW779" s="245"/>
      <c r="AX779" s="583">
        <v>0.84</v>
      </c>
      <c r="AY779" s="247">
        <v>0.84</v>
      </c>
      <c r="AZ779" s="248">
        <v>0.82</v>
      </c>
      <c r="BA779" s="248">
        <v>0.79</v>
      </c>
      <c r="BB779" s="248">
        <v>0.75</v>
      </c>
      <c r="BC779" s="248">
        <v>0.71</v>
      </c>
      <c r="BD779" s="248">
        <v>0.67</v>
      </c>
      <c r="BE779" s="248">
        <v>0.6</v>
      </c>
      <c r="BF779" s="248">
        <v>0.55</v>
      </c>
      <c r="BG779" s="248">
        <v>0.51</v>
      </c>
      <c r="BH779" s="248">
        <v>0.47</v>
      </c>
      <c r="BI779" s="249">
        <v>0.43</v>
      </c>
      <c r="BJ779" s="246">
        <v>14.74</v>
      </c>
      <c r="BK779" s="250">
        <v>8.955223880596996</v>
      </c>
      <c r="BL779" s="250">
        <v>14.52991452991455</v>
      </c>
      <c r="BM779" s="250">
        <v>17</v>
      </c>
      <c r="BN779" s="250">
        <v>8.695652173913038</v>
      </c>
      <c r="BO779" s="250">
        <v>5.747126436781613</v>
      </c>
      <c r="BP779" s="250">
        <v>3.571428571428581</v>
      </c>
      <c r="BQ779" s="251">
        <v>0</v>
      </c>
      <c r="BR779" s="252">
        <v>2.439024390243905</v>
      </c>
      <c r="BS779" s="252">
        <v>3.797468354430378</v>
      </c>
      <c r="BT779" s="252">
        <v>5.333333333333345</v>
      </c>
      <c r="BU779" s="252">
        <v>5.633802816901423</v>
      </c>
      <c r="BV779" s="252">
        <v>5.970149253731338</v>
      </c>
      <c r="BW779" s="252">
        <v>11.66666666666667</v>
      </c>
      <c r="BX779" s="252">
        <v>9.090909090909083</v>
      </c>
      <c r="BY779" s="252">
        <v>7.843137254901977</v>
      </c>
      <c r="BZ779" s="252">
        <v>8.510638297872353</v>
      </c>
      <c r="CA779" s="253">
        <v>9.302325581395344</v>
      </c>
      <c r="CB779" s="250">
        <v>7.534517684295328</v>
      </c>
      <c r="CC779" s="250">
        <v>4.1449639950107</v>
      </c>
      <c r="CD779" t="s" s="116">
        <v>132</v>
      </c>
      <c r="CE779" s="254">
        <v>-5.685801191340484</v>
      </c>
      <c r="CF779" s="254">
        <v>13.71979321425392</v>
      </c>
      <c r="CG779" s="250">
        <v>59.33958098842908</v>
      </c>
      <c r="CH779" s="255">
        <v>1.54906</v>
      </c>
      <c r="CI779" s="256">
        <v>1.703966</v>
      </c>
      <c r="CJ779" s="257">
        <v>1.7891643</v>
      </c>
      <c r="CK779" s="257">
        <v>1.878622515</v>
      </c>
      <c r="CL779" s="258">
        <v>1.972553640750</v>
      </c>
      <c r="CM779" s="256">
        <v>8.893366455750002</v>
      </c>
      <c r="CN779" s="253">
        <v>16.02408370405406</v>
      </c>
      <c r="CO779" s="259">
        <v>0.79</v>
      </c>
      <c r="CP779" s="260">
        <v>25.9</v>
      </c>
      <c r="CQ779" s="261">
        <v>-6.1</v>
      </c>
      <c r="CR779" s="260">
        <v>2.1</v>
      </c>
      <c r="CS779" s="261">
        <v>6.4</v>
      </c>
    </row>
    <row r="780" ht="11.25" customHeight="1">
      <c r="A780" t="s" s="227">
        <v>2080</v>
      </c>
      <c r="B780" t="s" s="116">
        <v>2081</v>
      </c>
      <c r="C780" t="s" s="116">
        <v>925</v>
      </c>
      <c r="D780" s="218">
        <v>8</v>
      </c>
      <c r="E780" s="85">
        <v>416</v>
      </c>
      <c r="F780" t="s" s="220">
        <v>129</v>
      </c>
      <c r="G780" t="s" s="221">
        <v>129</v>
      </c>
      <c r="H780" s="493">
        <v>70.67</v>
      </c>
      <c r="I780" s="223">
        <v>0.792415452101316</v>
      </c>
      <c r="J780" s="224">
        <v>0.12</v>
      </c>
      <c r="K780" s="224">
        <v>0.14</v>
      </c>
      <c r="L780" s="223">
        <v>16.66666666666667</v>
      </c>
      <c r="M780" s="226">
        <v>43046</v>
      </c>
      <c r="N780" s="226">
        <v>43047</v>
      </c>
      <c r="O780" s="226">
        <v>43061</v>
      </c>
      <c r="P780" t="s" s="227">
        <v>589</v>
      </c>
      <c r="Q780" s="85"/>
      <c r="R780" s="225">
        <v>0.5600000000000001</v>
      </c>
      <c r="S780" s="228">
        <v>42.42424242424242</v>
      </c>
      <c r="T780" s="229">
        <v>172.0316999749216</v>
      </c>
      <c r="U780" s="223">
        <v>53.53787878787879</v>
      </c>
      <c r="V780" s="230">
        <v>12</v>
      </c>
      <c r="W780" s="222">
        <v>1.32</v>
      </c>
      <c r="X780" s="222">
        <v>5.42</v>
      </c>
      <c r="Y780" s="231">
        <v>4.14</v>
      </c>
      <c r="Z780" s="232">
        <v>3.11</v>
      </c>
      <c r="AA780" s="233">
        <v>4.8</v>
      </c>
      <c r="AB780" s="396">
        <v>-31.3</v>
      </c>
      <c r="AC780" s="235">
        <v>11.43</v>
      </c>
      <c r="AD780" s="236">
        <v>19.9</v>
      </c>
      <c r="AE780" s="236">
        <v>9.9</v>
      </c>
      <c r="AF780" s="237">
        <v>11</v>
      </c>
      <c r="AG780" s="238">
        <v>18729</v>
      </c>
      <c r="AH780" s="239">
        <v>1</v>
      </c>
      <c r="AI780" s="240">
        <v>0.66</v>
      </c>
      <c r="AJ780" s="241">
        <v>0.7194749287329216</v>
      </c>
      <c r="AK780" t="s" s="265">
        <v>143</v>
      </c>
      <c r="AL780" s="243">
        <v>14.95327102803736</v>
      </c>
      <c r="AM780" s="243">
        <v>14.00984091827957</v>
      </c>
      <c r="AN780" s="243">
        <v>14.31755108178514</v>
      </c>
      <c r="AO780" t="s" s="265">
        <v>143</v>
      </c>
      <c r="AP780" s="241">
        <v>0.41</v>
      </c>
      <c r="AQ780" s="241">
        <v>0.3566666666666667</v>
      </c>
      <c r="AR780" s="241">
        <v>0.3166666666666667</v>
      </c>
      <c r="AS780" s="241">
        <v>0.2766666666666667</v>
      </c>
      <c r="AT780" s="245"/>
      <c r="AU780" s="241">
        <v>0.2466666666666667</v>
      </c>
      <c r="AV780" s="241">
        <v>0.21</v>
      </c>
      <c r="AW780" s="245"/>
      <c r="AX780" s="246">
        <v>0.05021999999999999</v>
      </c>
      <c r="AY780" s="394">
        <v>0</v>
      </c>
      <c r="AZ780" s="317">
        <v>0</v>
      </c>
      <c r="BA780" s="317">
        <v>0</v>
      </c>
      <c r="BB780" s="317">
        <v>0</v>
      </c>
      <c r="BC780" s="317">
        <v>0</v>
      </c>
      <c r="BD780" s="317">
        <v>0</v>
      </c>
      <c r="BE780" s="317">
        <v>0</v>
      </c>
      <c r="BF780" s="317">
        <v>0</v>
      </c>
      <c r="BG780" s="317">
        <v>0</v>
      </c>
      <c r="BH780" s="317">
        <v>0</v>
      </c>
      <c r="BI780" s="401">
        <v>0</v>
      </c>
      <c r="BJ780" s="246">
        <v>1.866886666666666</v>
      </c>
      <c r="BK780" s="250">
        <v>14.95327102803736</v>
      </c>
      <c r="BL780" s="250">
        <v>12.63157894736844</v>
      </c>
      <c r="BM780" s="250">
        <v>14.45783132530121</v>
      </c>
      <c r="BN780" s="250">
        <v>12.16216216216217</v>
      </c>
      <c r="BO780" s="250">
        <v>17.46031746031747</v>
      </c>
      <c r="BP780" s="250">
        <v>318.1600955794505</v>
      </c>
      <c r="BQ780" s="251">
        <v>0</v>
      </c>
      <c r="BR780" s="252">
        <v>0</v>
      </c>
      <c r="BS780" s="252">
        <v>0</v>
      </c>
      <c r="BT780" s="252">
        <v>0</v>
      </c>
      <c r="BU780" s="252">
        <v>0</v>
      </c>
      <c r="BV780" s="252">
        <v>0</v>
      </c>
      <c r="BW780" s="252">
        <v>0</v>
      </c>
      <c r="BX780" s="252">
        <v>0</v>
      </c>
      <c r="BY780" s="252">
        <v>0</v>
      </c>
      <c r="BZ780" s="252">
        <v>0</v>
      </c>
      <c r="CA780" s="253">
        <v>0</v>
      </c>
      <c r="CB780" s="250">
        <v>22.9308974413316</v>
      </c>
      <c r="CC780" s="250">
        <v>74.09523692886884</v>
      </c>
      <c r="CD780" t="s" s="116">
        <v>137</v>
      </c>
      <c r="CE780" s="254">
        <v>-38.42791225399233</v>
      </c>
      <c r="CF780" s="254">
        <v>15.10996653388646</v>
      </c>
      <c r="CG780" s="250">
        <v>57.84378787878789</v>
      </c>
      <c r="CH780" s="255">
        <v>0.4141</v>
      </c>
      <c r="CI780" s="256">
        <v>0.45551</v>
      </c>
      <c r="CJ780" s="257">
        <v>0.50060549</v>
      </c>
      <c r="CK780" s="257">
        <v>0.550165433510</v>
      </c>
      <c r="CL780" s="258">
        <v>0.60463181142749</v>
      </c>
      <c r="CM780" s="256">
        <v>2.52501273493749</v>
      </c>
      <c r="CN780" s="253">
        <v>3.572962692709056</v>
      </c>
      <c r="CO780" s="259">
        <v>0.19</v>
      </c>
      <c r="CP780" s="260">
        <v>44.9</v>
      </c>
      <c r="CQ780" s="261">
        <v>-4.8</v>
      </c>
      <c r="CR780" s="260">
        <v>2.8</v>
      </c>
      <c r="CS780" s="261">
        <v>12.9</v>
      </c>
    </row>
    <row r="781" ht="11.25" customHeight="1">
      <c r="A781" t="s" s="227">
        <v>925</v>
      </c>
      <c r="B781" t="s" s="116">
        <v>1025</v>
      </c>
      <c r="C781" t="s" s="116">
        <v>925</v>
      </c>
      <c r="D781" s="218">
        <v>14</v>
      </c>
      <c r="E781" s="219">
        <v>243</v>
      </c>
      <c r="F781" t="s" s="220">
        <v>55</v>
      </c>
      <c r="G781" t="s" s="221">
        <v>141</v>
      </c>
      <c r="H781" s="493">
        <v>82.17</v>
      </c>
      <c r="I781" s="223">
        <v>2.068881586953876</v>
      </c>
      <c r="J781" s="224">
        <v>0.41</v>
      </c>
      <c r="K781" s="224">
        <v>0.425</v>
      </c>
      <c r="L781" s="223">
        <v>3.658536585365857</v>
      </c>
      <c r="M781" s="226">
        <v>42802</v>
      </c>
      <c r="N781" s="226">
        <v>42804</v>
      </c>
      <c r="O781" s="226">
        <v>42818</v>
      </c>
      <c r="P781" t="s" s="227">
        <v>767</v>
      </c>
      <c r="Q781" s="576"/>
      <c r="R781" s="225">
        <v>1.7</v>
      </c>
      <c r="S781" s="228">
        <v>54.48717948717948</v>
      </c>
      <c r="T781" s="229">
        <v>182.3330003328039</v>
      </c>
      <c r="U781" s="223">
        <v>26.33653846153846</v>
      </c>
      <c r="V781" s="230">
        <v>12</v>
      </c>
      <c r="W781" s="222">
        <v>3.12</v>
      </c>
      <c r="X781" s="222">
        <v>2.54</v>
      </c>
      <c r="Y781" s="231">
        <v>2.52</v>
      </c>
      <c r="Z781" s="232">
        <v>6.81</v>
      </c>
      <c r="AA781" s="233">
        <v>25.6</v>
      </c>
      <c r="AB781" s="234">
        <v>60.3</v>
      </c>
      <c r="AC781" s="235">
        <v>8.66</v>
      </c>
      <c r="AD781" s="236">
        <v>5.4</v>
      </c>
      <c r="AE781" s="236">
        <v>10.38</v>
      </c>
      <c r="AF781" s="237">
        <v>11</v>
      </c>
      <c r="AG781" s="238">
        <v>35974</v>
      </c>
      <c r="AH781" s="239">
        <v>0.1</v>
      </c>
      <c r="AI781" s="240">
        <v>1.77</v>
      </c>
      <c r="AJ781" s="241">
        <v>0.7065204206776682</v>
      </c>
      <c r="AK781" s="242">
        <v>0.5939778889426514</v>
      </c>
      <c r="AL781" s="243">
        <v>6.493506493506485</v>
      </c>
      <c r="AM781" s="243">
        <v>3.951397137862656</v>
      </c>
      <c r="AN781" s="243">
        <v>3.815210271659408</v>
      </c>
      <c r="AO781" s="244">
        <v>6.423152010676558</v>
      </c>
      <c r="AP781" s="241">
        <v>1.64</v>
      </c>
      <c r="AQ781" s="241">
        <v>1.54</v>
      </c>
      <c r="AR781" s="241">
        <v>1.5</v>
      </c>
      <c r="AS781" s="241">
        <v>1.46</v>
      </c>
      <c r="AT781" s="245"/>
      <c r="AU781" s="241">
        <v>1.42</v>
      </c>
      <c r="AV781" s="241">
        <v>1.36</v>
      </c>
      <c r="AW781" s="245"/>
      <c r="AX781" s="246">
        <v>1.26</v>
      </c>
      <c r="AY781" s="247">
        <v>1.16</v>
      </c>
      <c r="AZ781" s="248">
        <v>1.08</v>
      </c>
      <c r="BA781" s="248">
        <v>0.96</v>
      </c>
      <c r="BB781" s="248">
        <v>0.88</v>
      </c>
      <c r="BC781" s="248">
        <v>0.8</v>
      </c>
      <c r="BD781" s="248">
        <v>0.75</v>
      </c>
      <c r="BE781" s="317">
        <v>0.01</v>
      </c>
      <c r="BF781" s="317">
        <v>0.01</v>
      </c>
      <c r="BG781" s="317">
        <v>0.01</v>
      </c>
      <c r="BH781" s="317">
        <v>0.01</v>
      </c>
      <c r="BI781" s="401">
        <v>0.01</v>
      </c>
      <c r="BJ781" s="246">
        <v>15.86</v>
      </c>
      <c r="BK781" s="250">
        <v>6.493506493506485</v>
      </c>
      <c r="BL781" s="250">
        <v>2.666666666666662</v>
      </c>
      <c r="BM781" s="250">
        <v>2.739726027397271</v>
      </c>
      <c r="BN781" s="250">
        <v>2.8169014084507</v>
      </c>
      <c r="BO781" s="250">
        <v>4.411764705882337</v>
      </c>
      <c r="BP781" s="250">
        <v>7.936507936507953</v>
      </c>
      <c r="BQ781" s="251">
        <v>8.62068965517242</v>
      </c>
      <c r="BR781" s="252">
        <v>7.407407407407396</v>
      </c>
      <c r="BS781" s="252">
        <v>12.5</v>
      </c>
      <c r="BT781" s="252">
        <v>9.090909090909083</v>
      </c>
      <c r="BU781" s="252">
        <v>9.999999999999986</v>
      </c>
      <c r="BV781" s="252">
        <v>6.666666666666665</v>
      </c>
      <c r="BW781" s="565">
        <v>7400</v>
      </c>
      <c r="BX781" s="252">
        <v>0</v>
      </c>
      <c r="BY781" s="252">
        <v>0</v>
      </c>
      <c r="BZ781" s="252">
        <v>0</v>
      </c>
      <c r="CA781" s="253">
        <v>0</v>
      </c>
      <c r="CB781" s="250">
        <v>440.0794556505039</v>
      </c>
      <c r="CC781" s="580">
        <v>1739.984295581381</v>
      </c>
      <c r="CD781" t="s" s="116">
        <v>137</v>
      </c>
      <c r="CE781" s="254">
        <v>-20.45244660292517</v>
      </c>
      <c r="CF781" s="254">
        <v>5.884091858613284</v>
      </c>
      <c r="CG781" s="250">
        <v>63.42852945466369</v>
      </c>
      <c r="CH781" s="255">
        <v>1.804</v>
      </c>
      <c r="CI781" s="256">
        <v>1.9602264</v>
      </c>
      <c r="CJ781" s="257">
        <v>2.15624904</v>
      </c>
      <c r="CK781" s="257">
        <v>2.371873944</v>
      </c>
      <c r="CL781" s="258">
        <v>2.609061338400001</v>
      </c>
      <c r="CM781" s="256">
        <v>10.9014107224</v>
      </c>
      <c r="CN781" s="253">
        <v>13.26689877376172</v>
      </c>
      <c r="CO781" s="259">
        <v>0.77</v>
      </c>
      <c r="CP781" s="260">
        <v>30</v>
      </c>
      <c r="CQ781" s="261">
        <v>-0.8</v>
      </c>
      <c r="CR781" s="260">
        <v>5.9</v>
      </c>
      <c r="CS781" s="261">
        <v>11</v>
      </c>
    </row>
    <row r="782" ht="11.25" customHeight="1">
      <c r="A782" t="s" s="273">
        <v>2082</v>
      </c>
      <c r="B782" t="s" s="146">
        <v>2083</v>
      </c>
      <c r="C782" t="s" s="273">
        <v>259</v>
      </c>
      <c r="D782" s="267">
        <v>5</v>
      </c>
      <c r="E782" s="85">
        <v>777</v>
      </c>
      <c r="F782" t="s" s="151">
        <v>129</v>
      </c>
      <c r="G782" t="s" s="152">
        <v>129</v>
      </c>
      <c r="H782" s="496">
        <v>67.40000000000001</v>
      </c>
      <c r="I782" s="269">
        <v>1.127596439169139</v>
      </c>
      <c r="J782" s="270">
        <v>0.18</v>
      </c>
      <c r="K782" s="270">
        <v>0.19</v>
      </c>
      <c r="L782" s="269">
        <v>5.555555555555558</v>
      </c>
      <c r="M782" s="272">
        <v>42886</v>
      </c>
      <c r="N782" s="272">
        <v>42888</v>
      </c>
      <c r="O782" s="272">
        <v>42902</v>
      </c>
      <c r="P782" t="s" s="273">
        <v>720</v>
      </c>
      <c r="Q782" s="666"/>
      <c r="R782" s="271">
        <v>0.76</v>
      </c>
      <c r="S782" s="275">
        <v>29.6875</v>
      </c>
      <c r="T782" s="276">
        <v>84.84603202545505</v>
      </c>
      <c r="U782" s="269">
        <v>26.328125</v>
      </c>
      <c r="V782" s="277">
        <v>12</v>
      </c>
      <c r="W782" s="268">
        <v>2.56</v>
      </c>
      <c r="X782" s="268">
        <v>1.46</v>
      </c>
      <c r="Y782" s="278">
        <v>1.62</v>
      </c>
      <c r="Z782" s="279">
        <v>2.92</v>
      </c>
      <c r="AA782" s="280">
        <v>11.6</v>
      </c>
      <c r="AB782" s="281">
        <v>175.4</v>
      </c>
      <c r="AC782" s="282">
        <v>9.699999999999999</v>
      </c>
      <c r="AD782" s="283">
        <v>3.5</v>
      </c>
      <c r="AE782" s="283">
        <v>18</v>
      </c>
      <c r="AF782" s="284">
        <v>10</v>
      </c>
      <c r="AG782" s="285">
        <v>2288</v>
      </c>
      <c r="AH782" s="286">
        <v>1.2</v>
      </c>
      <c r="AI782" s="287">
        <v>0.6899999999999999</v>
      </c>
      <c r="AJ782" s="288">
        <v>2.869335384463869</v>
      </c>
      <c r="AK782" s="289">
        <v>1.429043344616556</v>
      </c>
      <c r="AL782" s="290">
        <v>7.575757575757569</v>
      </c>
      <c r="AM782" s="290">
        <v>12.39908646142267</v>
      </c>
      <c r="AN782" s="290">
        <v>10.04267384562354</v>
      </c>
      <c r="AO782" s="291">
        <v>7.027550202347577</v>
      </c>
      <c r="AP782" s="288">
        <v>0.71</v>
      </c>
      <c r="AQ782" s="288">
        <v>0.66</v>
      </c>
      <c r="AR782" s="288">
        <v>0.58</v>
      </c>
      <c r="AS782" s="288">
        <v>0.5</v>
      </c>
      <c r="AT782" s="292"/>
      <c r="AU782" s="510">
        <v>0.44</v>
      </c>
      <c r="AV782" s="510">
        <v>0.44</v>
      </c>
      <c r="AW782" s="292"/>
      <c r="AX782" s="524">
        <v>0.44</v>
      </c>
      <c r="AY782" s="403">
        <v>0.44</v>
      </c>
      <c r="AZ782" s="295">
        <v>0.44</v>
      </c>
      <c r="BA782" s="295">
        <v>0.4</v>
      </c>
      <c r="BB782" s="295">
        <v>0.36</v>
      </c>
      <c r="BC782" s="295">
        <v>0.32</v>
      </c>
      <c r="BD782" s="295">
        <v>0.28</v>
      </c>
      <c r="BE782" s="426">
        <v>0.24</v>
      </c>
      <c r="BF782" s="426">
        <v>0.24</v>
      </c>
      <c r="BG782" s="426">
        <v>0.24</v>
      </c>
      <c r="BH782" s="426">
        <v>0.268</v>
      </c>
      <c r="BI782" s="494">
        <v>0.352</v>
      </c>
      <c r="BJ782" s="293">
        <v>7.35</v>
      </c>
      <c r="BK782" s="297">
        <v>7.575757575757569</v>
      </c>
      <c r="BL782" s="297">
        <v>13.79310344827587</v>
      </c>
      <c r="BM782" s="297">
        <v>16</v>
      </c>
      <c r="BN782" s="297">
        <v>13.63636363636365</v>
      </c>
      <c r="BO782" s="297">
        <v>0</v>
      </c>
      <c r="BP782" s="297">
        <v>0</v>
      </c>
      <c r="BQ782" s="298">
        <v>0</v>
      </c>
      <c r="BR782" s="299">
        <v>0</v>
      </c>
      <c r="BS782" s="299">
        <v>9.999999999999986</v>
      </c>
      <c r="BT782" s="299">
        <v>11.11111111111112</v>
      </c>
      <c r="BU782" s="299">
        <v>12.5</v>
      </c>
      <c r="BV782" s="299">
        <v>14.28571428571428</v>
      </c>
      <c r="BW782" s="299">
        <v>16.66666666666667</v>
      </c>
      <c r="BX782" s="299">
        <v>0</v>
      </c>
      <c r="BY782" s="299">
        <v>0</v>
      </c>
      <c r="BZ782" s="299">
        <v>0</v>
      </c>
      <c r="CA782" s="300">
        <v>0</v>
      </c>
      <c r="CB782" s="297">
        <v>6.798159807287596</v>
      </c>
      <c r="CC782" s="297">
        <v>6.710412516235167</v>
      </c>
      <c r="CD782" t="s" s="146">
        <v>137</v>
      </c>
      <c r="CE782" s="301">
        <v>-15.15785471520732</v>
      </c>
      <c r="CF782" s="301">
        <v>11.17027028479268</v>
      </c>
      <c r="CG782" s="297">
        <v>66.45694907047414</v>
      </c>
      <c r="CH782" s="302">
        <v>0.781</v>
      </c>
      <c r="CI782" s="303">
        <v>0.856757</v>
      </c>
      <c r="CJ782" s="304">
        <v>0.9424327</v>
      </c>
      <c r="CK782" s="304">
        <v>1.03667597</v>
      </c>
      <c r="CL782" s="305">
        <v>1.140343567</v>
      </c>
      <c r="CM782" s="303">
        <v>4.757209237000001</v>
      </c>
      <c r="CN782" s="300">
        <v>7.058173942136499</v>
      </c>
      <c r="CO782" s="306">
        <v>1.12</v>
      </c>
      <c r="CP782" s="307">
        <v>15.5</v>
      </c>
      <c r="CQ782" s="308">
        <v>-5.1</v>
      </c>
      <c r="CR782" s="307">
        <v>2.1</v>
      </c>
      <c r="CS782" s="308">
        <v>5.6</v>
      </c>
    </row>
    <row r="783" ht="11.25" customHeight="1">
      <c r="A783" t="s" s="110">
        <v>2084</v>
      </c>
      <c r="B783" t="s" s="110">
        <v>2085</v>
      </c>
      <c r="C783" t="s" s="110">
        <v>150</v>
      </c>
      <c r="D783" s="174">
        <v>8</v>
      </c>
      <c r="E783" s="85">
        <v>358</v>
      </c>
      <c r="F783" t="s" s="118">
        <v>129</v>
      </c>
      <c r="G783" t="s" s="113">
        <v>129</v>
      </c>
      <c r="H783" s="495">
        <v>110.85</v>
      </c>
      <c r="I783" s="177">
        <v>1.768155164636897</v>
      </c>
      <c r="J783" s="311">
        <v>0.42</v>
      </c>
      <c r="K783" s="311">
        <v>0.49</v>
      </c>
      <c r="L783" s="177">
        <v>16.66666666666667</v>
      </c>
      <c r="M783" s="179">
        <v>42753</v>
      </c>
      <c r="N783" s="179">
        <v>42755</v>
      </c>
      <c r="O783" s="179">
        <v>42766</v>
      </c>
      <c r="P783" t="s" s="173">
        <v>197</v>
      </c>
      <c r="Q783" s="492"/>
      <c r="R783" s="180">
        <v>1.96</v>
      </c>
      <c r="S783" s="181">
        <v>52.54691689008043</v>
      </c>
      <c r="T783" s="182">
        <v>283.5877851531216</v>
      </c>
      <c r="U783" s="177">
        <v>29.71849865951743</v>
      </c>
      <c r="V783" s="183">
        <v>8</v>
      </c>
      <c r="W783" s="176">
        <v>3.73</v>
      </c>
      <c r="X783" s="176">
        <v>2.29</v>
      </c>
      <c r="Y783" s="184">
        <v>4.05</v>
      </c>
      <c r="Z783" s="185">
        <v>11.14</v>
      </c>
      <c r="AA783" s="186">
        <v>39.6</v>
      </c>
      <c r="AB783" s="187">
        <v>2.4</v>
      </c>
      <c r="AC783" s="188">
        <v>7.54</v>
      </c>
      <c r="AD783" s="189">
        <v>11.1</v>
      </c>
      <c r="AE783" s="189">
        <v>13</v>
      </c>
      <c r="AF783" s="190">
        <v>4</v>
      </c>
      <c r="AG783" s="191">
        <v>1542</v>
      </c>
      <c r="AH783" s="192">
        <v>3.2</v>
      </c>
      <c r="AI783" s="193">
        <v>1.1</v>
      </c>
      <c r="AJ783" s="194">
        <v>0.8323285057691256</v>
      </c>
      <c r="AK783" s="195">
        <v>1.383078440746731</v>
      </c>
      <c r="AL783" s="196">
        <v>10.52631578947367</v>
      </c>
      <c r="AM783" s="196">
        <v>10.65283165350577</v>
      </c>
      <c r="AN783" s="196">
        <v>9.238846414037294</v>
      </c>
      <c r="AO783" s="197">
        <v>6.679914993866287</v>
      </c>
      <c r="AP783" s="194">
        <v>1.68</v>
      </c>
      <c r="AQ783" s="194">
        <v>1.52</v>
      </c>
      <c r="AR783" s="194">
        <v>1.36</v>
      </c>
      <c r="AS783" s="194">
        <v>1.24</v>
      </c>
      <c r="AT783" s="199"/>
      <c r="AU783" s="194">
        <v>1.16</v>
      </c>
      <c r="AV783" s="198">
        <v>1.08</v>
      </c>
      <c r="AW783" s="199"/>
      <c r="AX783" s="200">
        <v>1.02</v>
      </c>
      <c r="AY783" s="370">
        <v>1</v>
      </c>
      <c r="AZ783" s="203">
        <v>1</v>
      </c>
      <c r="BA783" s="202">
        <v>1</v>
      </c>
      <c r="BB783" s="203">
        <v>0.88</v>
      </c>
      <c r="BC783" s="202">
        <v>0.86</v>
      </c>
      <c r="BD783" s="203">
        <v>0.8</v>
      </c>
      <c r="BE783" s="203">
        <v>0.8</v>
      </c>
      <c r="BF783" s="203">
        <v>0.9399999999999999</v>
      </c>
      <c r="BG783" s="203">
        <v>1.13</v>
      </c>
      <c r="BH783" s="203">
        <v>1.28</v>
      </c>
      <c r="BI783" s="204">
        <v>1.28</v>
      </c>
      <c r="BJ783" s="200">
        <v>20.03</v>
      </c>
      <c r="BK783" s="205">
        <v>10.52631578947367</v>
      </c>
      <c r="BL783" s="205">
        <v>11.76470588235294</v>
      </c>
      <c r="BM783" s="205">
        <v>9.677419354838722</v>
      </c>
      <c r="BN783" s="205">
        <v>6.896551724137945</v>
      </c>
      <c r="BO783" s="205">
        <v>7.407407407407396</v>
      </c>
      <c r="BP783" s="205">
        <v>5.882352941176472</v>
      </c>
      <c r="BQ783" s="206">
        <v>2</v>
      </c>
      <c r="BR783" s="207">
        <v>0</v>
      </c>
      <c r="BS783" s="207">
        <v>0</v>
      </c>
      <c r="BT783" s="207">
        <v>13.63636363636365</v>
      </c>
      <c r="BU783" s="207">
        <v>2.325581395348841</v>
      </c>
      <c r="BV783" s="207">
        <v>7.5</v>
      </c>
      <c r="BW783" s="207">
        <v>0</v>
      </c>
      <c r="BX783" s="207">
        <v>0</v>
      </c>
      <c r="BY783" s="207">
        <v>0</v>
      </c>
      <c r="BZ783" s="207">
        <v>0</v>
      </c>
      <c r="CA783" s="208">
        <v>0</v>
      </c>
      <c r="CB783" s="205">
        <v>4.565688125358802</v>
      </c>
      <c r="CC783" s="205">
        <v>4.710022888278372</v>
      </c>
      <c r="CD783" t="s" s="110">
        <v>152</v>
      </c>
      <c r="CE783" s="209">
        <v>-18.71149708084324</v>
      </c>
      <c r="CF783" s="209">
        <v>11.00700157867419</v>
      </c>
      <c r="CG783" s="205">
        <v>59.26568321167141</v>
      </c>
      <c r="CH783" s="315">
        <v>1.72032</v>
      </c>
      <c r="CI783" s="211">
        <v>1.850032128</v>
      </c>
      <c r="CJ783" s="212">
        <v>2.0350353408</v>
      </c>
      <c r="CK783" s="212">
        <v>2.238538874880</v>
      </c>
      <c r="CL783" s="210">
        <v>2.462392762368</v>
      </c>
      <c r="CM783" s="211">
        <v>10.306319106048</v>
      </c>
      <c r="CN783" s="208">
        <v>9.297536405997295</v>
      </c>
      <c r="CO783" s="213">
        <v>0.65</v>
      </c>
      <c r="CP783" s="214">
        <v>10.2</v>
      </c>
      <c r="CQ783" s="215">
        <v>-7.6</v>
      </c>
      <c r="CR783" s="214">
        <v>0.4</v>
      </c>
      <c r="CS783" s="215">
        <v>2.6</v>
      </c>
    </row>
    <row r="784" ht="11.25" customHeight="1">
      <c r="A784" t="s" s="116">
        <v>2086</v>
      </c>
      <c r="B784" t="s" s="116">
        <v>2087</v>
      </c>
      <c r="C784" t="s" s="227">
        <v>128</v>
      </c>
      <c r="D784" s="218">
        <v>7</v>
      </c>
      <c r="E784" s="85">
        <v>507</v>
      </c>
      <c r="F784" t="s" s="220">
        <v>55</v>
      </c>
      <c r="G784" t="s" s="221">
        <v>141</v>
      </c>
      <c r="H784" s="493">
        <v>54.99</v>
      </c>
      <c r="I784" s="223">
        <v>1.891252955082742</v>
      </c>
      <c r="J784" s="224">
        <v>0.25</v>
      </c>
      <c r="K784" s="224">
        <v>0.26</v>
      </c>
      <c r="L784" s="223">
        <v>4</v>
      </c>
      <c r="M784" s="226">
        <v>42859</v>
      </c>
      <c r="N784" s="226">
        <v>42863</v>
      </c>
      <c r="O784" s="226">
        <v>42877</v>
      </c>
      <c r="P784" t="s" s="227">
        <v>589</v>
      </c>
      <c r="Q784" s="506"/>
      <c r="R784" s="225">
        <v>1.04</v>
      </c>
      <c r="S784" s="228">
        <v>43.33333333333334</v>
      </c>
      <c r="T784" s="229">
        <v>43.42361497791545</v>
      </c>
      <c r="U784" s="223">
        <v>22.9125</v>
      </c>
      <c r="V784" s="230">
        <v>12</v>
      </c>
      <c r="W784" s="222">
        <v>2.4</v>
      </c>
      <c r="X784" s="222">
        <v>2.13</v>
      </c>
      <c r="Y784" s="231">
        <v>5.19</v>
      </c>
      <c r="Z784" s="232">
        <v>2.02</v>
      </c>
      <c r="AA784" t="s" s="362">
        <v>143</v>
      </c>
      <c r="AB784" s="234">
        <v>1.2</v>
      </c>
      <c r="AC784" s="235">
        <v>10.05</v>
      </c>
      <c r="AD784" s="236">
        <v>6.4</v>
      </c>
      <c r="AE784" s="236">
        <v>10.75</v>
      </c>
      <c r="AF784" s="237">
        <v>16</v>
      </c>
      <c r="AG784" s="238">
        <v>5067</v>
      </c>
      <c r="AH784" s="239">
        <v>0.4</v>
      </c>
      <c r="AI784" s="240">
        <v>0.09</v>
      </c>
      <c r="AJ784" s="241">
        <v>6.82628715646982</v>
      </c>
      <c r="AK784" t="s" s="265">
        <v>143</v>
      </c>
      <c r="AL784" s="243">
        <v>10.1123595505618</v>
      </c>
      <c r="AM784" s="243">
        <v>21.23307718486147</v>
      </c>
      <c r="AN784" s="243">
        <v>43.68823780140685</v>
      </c>
      <c r="AO784" s="244">
        <v>-0.7816452949599761</v>
      </c>
      <c r="AP784" s="241">
        <v>0.98</v>
      </c>
      <c r="AQ784" s="241">
        <v>0.89</v>
      </c>
      <c r="AR784" s="241">
        <v>0.75</v>
      </c>
      <c r="AS784" s="241">
        <v>0.55</v>
      </c>
      <c r="AT784" s="245"/>
      <c r="AU784" s="241">
        <v>0.35</v>
      </c>
      <c r="AV784" s="241">
        <v>0.16</v>
      </c>
      <c r="AW784" s="245"/>
      <c r="AX784" s="583">
        <v>0.04</v>
      </c>
      <c r="AY784" s="394">
        <v>0.04</v>
      </c>
      <c r="AZ784" s="248">
        <v>1.2</v>
      </c>
      <c r="BA784" s="248">
        <v>1.17</v>
      </c>
      <c r="BB784" s="248">
        <v>1.06</v>
      </c>
      <c r="BC784" s="248">
        <v>0.98</v>
      </c>
      <c r="BD784" s="248">
        <v>0.9</v>
      </c>
      <c r="BE784" s="248">
        <v>0.82</v>
      </c>
      <c r="BF784" s="248">
        <v>0.74</v>
      </c>
      <c r="BG784" s="248">
        <v>0.67</v>
      </c>
      <c r="BH784" s="248">
        <v>0.62</v>
      </c>
      <c r="BI784" s="249">
        <v>0.47</v>
      </c>
      <c r="BJ784" s="246">
        <v>12.39</v>
      </c>
      <c r="BK784" s="250">
        <v>10.1123595505618</v>
      </c>
      <c r="BL784" s="250">
        <v>18.66666666666667</v>
      </c>
      <c r="BM784" s="250">
        <v>36.36363636363635</v>
      </c>
      <c r="BN784" s="250">
        <v>57.14285714285716</v>
      </c>
      <c r="BO784" s="250">
        <v>118.75</v>
      </c>
      <c r="BP784" s="250">
        <v>300</v>
      </c>
      <c r="BQ784" s="251">
        <v>0</v>
      </c>
      <c r="BR784" s="252">
        <v>0</v>
      </c>
      <c r="BS784" s="252">
        <v>2.564102564102577</v>
      </c>
      <c r="BT784" s="252">
        <v>10.37735849056602</v>
      </c>
      <c r="BU784" s="252">
        <v>8.163265306122458</v>
      </c>
      <c r="BV784" s="252">
        <v>8.888888888888879</v>
      </c>
      <c r="BW784" s="252">
        <v>9.756097560975618</v>
      </c>
      <c r="BX784" s="252">
        <v>10.81081081081081</v>
      </c>
      <c r="BY784" s="252">
        <v>10.44776119402984</v>
      </c>
      <c r="BZ784" s="252">
        <v>8.064516129032274</v>
      </c>
      <c r="CA784" s="253">
        <v>31.91489361702129</v>
      </c>
      <c r="CB784" s="250">
        <v>37.7660714285454</v>
      </c>
      <c r="CC784" s="250">
        <v>71.35574317912592</v>
      </c>
      <c r="CD784" t="s" s="116">
        <v>132</v>
      </c>
      <c r="CE784" s="254">
        <v>22.66699075648959</v>
      </c>
      <c r="CF784" s="254">
        <v>45.57949075648959</v>
      </c>
      <c r="CG784" s="250">
        <v>63.05541666666667</v>
      </c>
      <c r="CH784" s="255">
        <v>0.99176</v>
      </c>
      <c r="CI784" s="256">
        <v>1.090936</v>
      </c>
      <c r="CJ784" s="257">
        <v>1.2000296</v>
      </c>
      <c r="CK784" s="257">
        <v>1.32003256</v>
      </c>
      <c r="CL784" s="258">
        <v>1.452035816</v>
      </c>
      <c r="CM784" s="256">
        <v>6.054793976000001</v>
      </c>
      <c r="CN784" s="253">
        <v>11.01071826877614</v>
      </c>
      <c r="CO784" s="259">
        <v>1.22</v>
      </c>
      <c r="CP784" s="260">
        <v>38.8</v>
      </c>
      <c r="CQ784" s="261">
        <v>-4.4</v>
      </c>
      <c r="CR784" s="260">
        <v>9</v>
      </c>
      <c r="CS784" s="261">
        <v>7</v>
      </c>
    </row>
    <row r="785" ht="11.25" customHeight="1">
      <c r="A785" t="s" s="227">
        <v>1026</v>
      </c>
      <c r="B785" t="s" s="116">
        <v>1027</v>
      </c>
      <c r="C785" t="s" s="227">
        <v>357</v>
      </c>
      <c r="D785" s="218">
        <v>14</v>
      </c>
      <c r="E785" s="219">
        <v>238</v>
      </c>
      <c r="F785" t="s" s="220">
        <v>55</v>
      </c>
      <c r="G785" t="s" s="221">
        <v>55</v>
      </c>
      <c r="H785" s="493">
        <v>67.39</v>
      </c>
      <c r="I785" s="223">
        <v>3.086511351832616</v>
      </c>
      <c r="J785" s="224">
        <v>0.495</v>
      </c>
      <c r="K785" s="224">
        <v>0.52</v>
      </c>
      <c r="L785" s="223">
        <v>5.050505050505061</v>
      </c>
      <c r="M785" s="226">
        <v>42776</v>
      </c>
      <c r="N785" s="226">
        <v>42780</v>
      </c>
      <c r="O785" s="226">
        <v>42795</v>
      </c>
      <c r="P785" t="s" s="227">
        <v>147</v>
      </c>
      <c r="Q785" s="325"/>
      <c r="R785" s="225">
        <v>2.08</v>
      </c>
      <c r="S785" s="228">
        <v>68.42105263157895</v>
      </c>
      <c r="T785" s="229">
        <v>51.18672858615862</v>
      </c>
      <c r="U785" s="223">
        <v>22.16776315789474</v>
      </c>
      <c r="V785" s="230">
        <v>12</v>
      </c>
      <c r="W785" s="222">
        <v>3.04</v>
      </c>
      <c r="X785" s="222">
        <v>4.06</v>
      </c>
      <c r="Y785" s="231">
        <v>2.81</v>
      </c>
      <c r="Z785" s="232">
        <v>2.32</v>
      </c>
      <c r="AA785" s="233">
        <v>10.5</v>
      </c>
      <c r="AB785" s="234">
        <v>26.6</v>
      </c>
      <c r="AC785" s="235">
        <v>5.93</v>
      </c>
      <c r="AD785" s="236">
        <v>6.3</v>
      </c>
      <c r="AE785" s="236">
        <v>5.45</v>
      </c>
      <c r="AF785" s="237">
        <v>17</v>
      </c>
      <c r="AG785" s="238">
        <v>21268</v>
      </c>
      <c r="AH785" s="239">
        <v>0.1</v>
      </c>
      <c r="AI785" s="240">
        <v>1.12</v>
      </c>
      <c r="AJ785" s="241">
        <v>2.181498890426856</v>
      </c>
      <c r="AK785" s="242">
        <v>0.874527028207255</v>
      </c>
      <c r="AL785" s="243">
        <v>13.60502836511004</v>
      </c>
      <c r="AM785" s="243">
        <v>11.07059909724741</v>
      </c>
      <c r="AN785" s="243">
        <v>13.74344300968919</v>
      </c>
      <c r="AO785" s="244">
        <v>15.71528673946498</v>
      </c>
      <c r="AP785" s="241">
        <v>1.98</v>
      </c>
      <c r="AQ785" s="241">
        <v>1.7428806</v>
      </c>
      <c r="AR785" s="241">
        <v>1.56</v>
      </c>
      <c r="AS785" s="241">
        <v>1.445</v>
      </c>
      <c r="AT785" s="245"/>
      <c r="AU785" s="241">
        <v>1.2</v>
      </c>
      <c r="AV785" s="241">
        <v>1.04</v>
      </c>
      <c r="AW785" s="245"/>
      <c r="AX785" s="246">
        <v>0.8</v>
      </c>
      <c r="AY785" s="247">
        <v>0.675</v>
      </c>
      <c r="AZ785" s="248">
        <v>0.54</v>
      </c>
      <c r="BA785" s="248">
        <v>0.5</v>
      </c>
      <c r="BB785" s="248">
        <v>0.46</v>
      </c>
      <c r="BC785" s="248">
        <v>0.44</v>
      </c>
      <c r="BD785" s="248">
        <v>0.415</v>
      </c>
      <c r="BE785" s="317">
        <v>0.4</v>
      </c>
      <c r="BF785" s="317">
        <v>0.4</v>
      </c>
      <c r="BG785" s="317">
        <v>0.4</v>
      </c>
      <c r="BH785" s="317">
        <v>0.6850000000000001</v>
      </c>
      <c r="BI785" s="401">
        <v>0.78</v>
      </c>
      <c r="BJ785" s="246">
        <v>15.4628806</v>
      </c>
      <c r="BK785" s="250">
        <v>13.60502836511004</v>
      </c>
      <c r="BL785" s="250">
        <v>11.72311538461537</v>
      </c>
      <c r="BM785" s="250">
        <v>7.958477508650508</v>
      </c>
      <c r="BN785" s="250">
        <v>20.41666666666668</v>
      </c>
      <c r="BO785" s="250">
        <v>15.38461538461537</v>
      </c>
      <c r="BP785" s="250">
        <v>30</v>
      </c>
      <c r="BQ785" s="251">
        <v>18.51851851851851</v>
      </c>
      <c r="BR785" s="252">
        <v>25</v>
      </c>
      <c r="BS785" s="252">
        <v>8.000000000000007</v>
      </c>
      <c r="BT785" s="252">
        <v>8.695652173913038</v>
      </c>
      <c r="BU785" s="252">
        <v>4.545454545454541</v>
      </c>
      <c r="BV785" s="252">
        <v>6.024096385542177</v>
      </c>
      <c r="BW785" s="252">
        <v>3.749999999999987</v>
      </c>
      <c r="BX785" s="252">
        <v>0</v>
      </c>
      <c r="BY785" s="252">
        <v>0</v>
      </c>
      <c r="BZ785" s="252">
        <v>0</v>
      </c>
      <c r="CA785" s="253">
        <v>0</v>
      </c>
      <c r="CB785" s="250">
        <v>10.21303676076978</v>
      </c>
      <c r="CC785" s="250">
        <v>8.893988435467049</v>
      </c>
      <c r="CD785" t="s" s="116">
        <v>161</v>
      </c>
      <c r="CE785" s="254">
        <v>-5.337808796372926</v>
      </c>
      <c r="CF785" s="254">
        <v>16.82995436152181</v>
      </c>
      <c r="CG785" s="250">
        <v>71.68637094630517</v>
      </c>
      <c r="CH785" s="255">
        <v>2.178</v>
      </c>
      <c r="CI785" s="256">
        <v>2.3071554</v>
      </c>
      <c r="CJ785" s="257">
        <v>2.4328953693</v>
      </c>
      <c r="CK785" s="257">
        <v>2.56548816692685</v>
      </c>
      <c r="CL785" s="258">
        <v>2.705307272024363</v>
      </c>
      <c r="CM785" s="256">
        <v>12.18884620825121</v>
      </c>
      <c r="CN785" s="253">
        <v>18.08702509014871</v>
      </c>
      <c r="CO785" s="259">
        <v>0.14</v>
      </c>
      <c r="CP785" s="260">
        <v>25.6</v>
      </c>
      <c r="CQ785" s="261">
        <v>-0.9</v>
      </c>
      <c r="CR785" s="260">
        <v>3.4</v>
      </c>
      <c r="CS785" s="261">
        <v>8.6</v>
      </c>
    </row>
    <row r="786" ht="11.25" customHeight="1">
      <c r="A786" t="s" s="116">
        <v>2088</v>
      </c>
      <c r="B786" t="s" s="116">
        <v>2089</v>
      </c>
      <c r="C786" t="s" s="116">
        <v>372</v>
      </c>
      <c r="D786" s="218">
        <v>7</v>
      </c>
      <c r="E786" s="85">
        <v>476</v>
      </c>
      <c r="F786" t="s" s="220">
        <v>55</v>
      </c>
      <c r="G786" t="s" s="221">
        <v>141</v>
      </c>
      <c r="H786" s="493">
        <v>30.45</v>
      </c>
      <c r="I786" s="223">
        <v>5.057471264367816</v>
      </c>
      <c r="J786" s="224">
        <v>0.365</v>
      </c>
      <c r="K786" s="224">
        <v>0.385</v>
      </c>
      <c r="L786" s="223">
        <v>5.47945205479452</v>
      </c>
      <c r="M786" s="226">
        <v>42800</v>
      </c>
      <c r="N786" s="226">
        <v>42802</v>
      </c>
      <c r="O786" s="226">
        <v>42809</v>
      </c>
      <c r="P786" t="s" s="227">
        <v>182</v>
      </c>
      <c r="Q786" s="371"/>
      <c r="R786" s="225">
        <v>1.54</v>
      </c>
      <c r="S786" s="228">
        <v>93.90243902439025</v>
      </c>
      <c r="T786" s="229">
        <v>42.47806848775006</v>
      </c>
      <c r="U786" s="223">
        <v>18.56707317073171</v>
      </c>
      <c r="V786" s="230">
        <v>12</v>
      </c>
      <c r="W786" s="222">
        <v>1.64</v>
      </c>
      <c r="X786" s="222">
        <v>2.07</v>
      </c>
      <c r="Y786" s="231">
        <v>6.81</v>
      </c>
      <c r="Z786" s="232">
        <v>2.46</v>
      </c>
      <c r="AA786" s="233">
        <v>10.5</v>
      </c>
      <c r="AB786" s="234">
        <v>43.7</v>
      </c>
      <c r="AC786" s="235">
        <v>5.42</v>
      </c>
      <c r="AD786" s="236">
        <v>46.3</v>
      </c>
      <c r="AE786" s="236">
        <v>9</v>
      </c>
      <c r="AF786" s="237">
        <v>11</v>
      </c>
      <c r="AG786" s="238">
        <v>3927</v>
      </c>
      <c r="AH786" s="239">
        <v>0.4</v>
      </c>
      <c r="AI786" s="240">
        <v>1.45</v>
      </c>
      <c r="AJ786" s="241">
        <v>0.1258297077989315</v>
      </c>
      <c r="AK786" t="s" s="265">
        <v>143</v>
      </c>
      <c r="AL786" s="243">
        <v>5.797101449275366</v>
      </c>
      <c r="AM786" s="243">
        <v>6.168987350517696</v>
      </c>
      <c r="AN786" s="243">
        <v>5.825915471090526</v>
      </c>
      <c r="AO786" s="244">
        <v>-2.392319810665755</v>
      </c>
      <c r="AP786" s="241">
        <v>1.46</v>
      </c>
      <c r="AQ786" s="241">
        <v>1.38</v>
      </c>
      <c r="AR786" s="241">
        <v>1.3</v>
      </c>
      <c r="AS786" s="241">
        <v>1.22</v>
      </c>
      <c r="AT786" s="245"/>
      <c r="AU786" s="241">
        <v>1.16</v>
      </c>
      <c r="AV786" s="241">
        <v>1.1</v>
      </c>
      <c r="AW786" s="245"/>
      <c r="AX786" s="583">
        <v>1.04</v>
      </c>
      <c r="AY786" s="394">
        <v>1.275</v>
      </c>
      <c r="AZ786" s="248">
        <v>2.1</v>
      </c>
      <c r="BA786" s="248">
        <v>1.98</v>
      </c>
      <c r="BB786" s="248">
        <v>1.86</v>
      </c>
      <c r="BC786" s="248">
        <v>1.76</v>
      </c>
      <c r="BD786" s="248">
        <v>1.66</v>
      </c>
      <c r="BE786" s="248">
        <v>1.56</v>
      </c>
      <c r="BF786" s="248">
        <v>1.48</v>
      </c>
      <c r="BG786" s="248">
        <v>1.40444</v>
      </c>
      <c r="BH786" s="248">
        <v>1.33332</v>
      </c>
      <c r="BI786" s="249">
        <v>1.26224</v>
      </c>
      <c r="BJ786" s="246">
        <v>26.335</v>
      </c>
      <c r="BK786" s="250">
        <v>5.797101449275366</v>
      </c>
      <c r="BL786" s="250">
        <v>6.153846153846132</v>
      </c>
      <c r="BM786" s="250">
        <v>6.557377049180335</v>
      </c>
      <c r="BN786" s="250">
        <v>5.172413793103448</v>
      </c>
      <c r="BO786" s="250">
        <v>5.454545454545445</v>
      </c>
      <c r="BP786" s="250">
        <v>5.769230769230771</v>
      </c>
      <c r="BQ786" s="251">
        <v>0</v>
      </c>
      <c r="BR786" s="252">
        <v>0</v>
      </c>
      <c r="BS786" s="252">
        <v>6.060606060606055</v>
      </c>
      <c r="BT786" s="252">
        <v>6.451612903225801</v>
      </c>
      <c r="BU786" s="252">
        <v>5.681818181818188</v>
      </c>
      <c r="BV786" s="252">
        <v>6.024096385542177</v>
      </c>
      <c r="BW786" s="252">
        <v>6.41025641025641</v>
      </c>
      <c r="BX786" s="252">
        <v>5.405405405405417</v>
      </c>
      <c r="BY786" s="252">
        <v>5.380080316709868</v>
      </c>
      <c r="BZ786" s="252">
        <v>5.334053340533385</v>
      </c>
      <c r="CA786" s="253">
        <v>5.631258714665988</v>
      </c>
      <c r="CB786" s="250">
        <v>5.134335434584989</v>
      </c>
      <c r="CC786" s="250">
        <v>1.916904036670151</v>
      </c>
      <c r="CD786" t="s" s="116">
        <v>285</v>
      </c>
      <c r="CE786" s="254">
        <v>-7.683686435273366</v>
      </c>
      <c r="CF786" s="254">
        <v>10.88338673545834</v>
      </c>
      <c r="CG786" s="250">
        <v>51.67594466061935</v>
      </c>
      <c r="CH786" s="255">
        <v>1.606</v>
      </c>
      <c r="CI786" s="256">
        <v>1.6930452</v>
      </c>
      <c r="CJ786" s="257">
        <v>1.845419268</v>
      </c>
      <c r="CK786" s="257">
        <v>2.011507002120001</v>
      </c>
      <c r="CL786" s="258">
        <v>2.192542632310801</v>
      </c>
      <c r="CM786" s="256">
        <v>9.348514102430801</v>
      </c>
      <c r="CN786" s="253">
        <v>30.701195738689</v>
      </c>
      <c r="CO786" s="259">
        <v>0.73</v>
      </c>
      <c r="CP786" s="260">
        <v>4.9</v>
      </c>
      <c r="CQ786" s="261">
        <v>-17.3</v>
      </c>
      <c r="CR786" s="260">
        <v>-5.1</v>
      </c>
      <c r="CS786" s="261">
        <v>-6.8</v>
      </c>
    </row>
    <row r="787" ht="11.25" customHeight="1">
      <c r="A787" t="s" s="273">
        <v>2090</v>
      </c>
      <c r="B787" t="s" s="146">
        <v>2091</v>
      </c>
      <c r="C787" t="s" s="273">
        <v>128</v>
      </c>
      <c r="D787" s="267">
        <v>7</v>
      </c>
      <c r="E787" s="85">
        <v>547</v>
      </c>
      <c r="F787" t="s" s="151">
        <v>141</v>
      </c>
      <c r="G787" t="s" s="152">
        <v>141</v>
      </c>
      <c r="H787" s="496">
        <v>56.14</v>
      </c>
      <c r="I787" s="269">
        <v>2.778767367296046</v>
      </c>
      <c r="J787" s="270">
        <v>0.38</v>
      </c>
      <c r="K787" s="270">
        <v>0.39</v>
      </c>
      <c r="L787" s="269">
        <v>2.631578947368429</v>
      </c>
      <c r="M787" s="272">
        <v>42949</v>
      </c>
      <c r="N787" s="272">
        <v>42951</v>
      </c>
      <c r="O787" s="272">
        <v>42979</v>
      </c>
      <c r="P787" t="s" s="273">
        <v>147</v>
      </c>
      <c r="Q787" s="329"/>
      <c r="R787" s="271">
        <v>1.56</v>
      </c>
      <c r="S787" s="275">
        <v>40.31007751937985</v>
      </c>
      <c r="T787" s="276">
        <v>0.2886445757219747</v>
      </c>
      <c r="U787" s="269">
        <v>14.50645994832041</v>
      </c>
      <c r="V787" s="277">
        <v>12</v>
      </c>
      <c r="W787" s="268">
        <v>3.87</v>
      </c>
      <c r="X787" s="268">
        <v>1.92</v>
      </c>
      <c r="Y787" s="278">
        <v>4.83</v>
      </c>
      <c r="Z787" s="279">
        <v>1.56</v>
      </c>
      <c r="AA787" s="280">
        <v>11.5</v>
      </c>
      <c r="AB787" s="281">
        <v>-3.2</v>
      </c>
      <c r="AC787" s="282">
        <v>9.550000000000001</v>
      </c>
      <c r="AD787" s="283">
        <v>7.2</v>
      </c>
      <c r="AE787" s="283">
        <v>7.55</v>
      </c>
      <c r="AF787" s="284">
        <v>30</v>
      </c>
      <c r="AG787" s="285">
        <v>280133</v>
      </c>
      <c r="AH787" s="286">
        <v>79.59999999999999</v>
      </c>
      <c r="AI787" s="287">
        <v>1.33</v>
      </c>
      <c r="AJ787" s="288">
        <v>3.589515479264344</v>
      </c>
      <c r="AK787" s="289">
        <v>7.507545844452703</v>
      </c>
      <c r="AL787" s="290">
        <v>2.71186440677964</v>
      </c>
      <c r="AM787" s="290">
        <v>9.623819800901989</v>
      </c>
      <c r="AN787" s="290">
        <v>25.84451145070328</v>
      </c>
      <c r="AO787" s="291">
        <v>3.442471346318809</v>
      </c>
      <c r="AP787" s="288">
        <v>1.515</v>
      </c>
      <c r="AQ787" s="288">
        <v>1.475</v>
      </c>
      <c r="AR787" s="288">
        <v>1.35</v>
      </c>
      <c r="AS787" s="288">
        <v>1.15</v>
      </c>
      <c r="AT787" s="292"/>
      <c r="AU787" s="288">
        <v>0.88</v>
      </c>
      <c r="AV787" s="288">
        <v>0.48</v>
      </c>
      <c r="AW787" s="292"/>
      <c r="AX787" s="524">
        <v>0.2</v>
      </c>
      <c r="AY787" s="403">
        <v>0.49</v>
      </c>
      <c r="AZ787" s="295">
        <v>1.3</v>
      </c>
      <c r="BA787" s="295">
        <v>1.18</v>
      </c>
      <c r="BB787" s="295">
        <v>1.08</v>
      </c>
      <c r="BC787" s="295">
        <v>1</v>
      </c>
      <c r="BD787" s="295">
        <v>0.93</v>
      </c>
      <c r="BE787" s="295">
        <v>0.75</v>
      </c>
      <c r="BF787" s="295">
        <v>0.55</v>
      </c>
      <c r="BG787" s="295">
        <v>0.5</v>
      </c>
      <c r="BH787" s="295">
        <v>0.45</v>
      </c>
      <c r="BI787" s="296">
        <v>0.3925</v>
      </c>
      <c r="BJ787" s="293">
        <v>15.6725</v>
      </c>
      <c r="BK787" s="297">
        <v>2.71186440677964</v>
      </c>
      <c r="BL787" s="297">
        <v>9.259259259259256</v>
      </c>
      <c r="BM787" s="297">
        <v>17.3913043478261</v>
      </c>
      <c r="BN787" s="297">
        <v>30.68181818181817</v>
      </c>
      <c r="BO787" s="297">
        <v>83.33333333333334</v>
      </c>
      <c r="BP787" s="297">
        <v>140</v>
      </c>
      <c r="BQ787" s="298">
        <v>0</v>
      </c>
      <c r="BR787" s="299">
        <v>0</v>
      </c>
      <c r="BS787" s="299">
        <v>10.16949152542375</v>
      </c>
      <c r="BT787" s="299">
        <v>9.259259259259256</v>
      </c>
      <c r="BU787" s="299">
        <v>8.000000000000007</v>
      </c>
      <c r="BV787" s="299">
        <v>7.526881720430101</v>
      </c>
      <c r="BW787" s="299">
        <v>24</v>
      </c>
      <c r="BX787" s="299">
        <v>36.36363636363635</v>
      </c>
      <c r="BY787" s="299">
        <v>10</v>
      </c>
      <c r="BZ787" s="299">
        <v>11.11111111111112</v>
      </c>
      <c r="CA787" s="300">
        <v>14.64968152866242</v>
      </c>
      <c r="CB787" s="297">
        <v>24.37986123750232</v>
      </c>
      <c r="CC787" s="297">
        <v>34.66065288116733</v>
      </c>
      <c r="CD787" t="s" s="146">
        <v>132</v>
      </c>
      <c r="CE787" s="301">
        <v>14.11681886967891</v>
      </c>
      <c r="CF787" s="301">
        <v>28.62327881799932</v>
      </c>
      <c r="CG787" s="297">
        <v>62.19321350391441</v>
      </c>
      <c r="CH787" s="302">
        <v>1.53015</v>
      </c>
      <c r="CI787" s="303">
        <v>1.676279325</v>
      </c>
      <c r="CJ787" s="304">
        <v>1.8028384140375</v>
      </c>
      <c r="CK787" s="304">
        <v>1.938952714297331</v>
      </c>
      <c r="CL787" s="305">
        <v>2.085343644226779</v>
      </c>
      <c r="CM787" s="303">
        <v>9.033564097561609</v>
      </c>
      <c r="CN787" s="300">
        <v>16.09113661838548</v>
      </c>
      <c r="CO787" s="306">
        <v>0.95</v>
      </c>
      <c r="CP787" s="307">
        <v>26.2</v>
      </c>
      <c r="CQ787" s="308">
        <v>-6.4</v>
      </c>
      <c r="CR787" s="307">
        <v>5.3</v>
      </c>
      <c r="CS787" s="308">
        <v>3</v>
      </c>
    </row>
    <row r="788" ht="11.25" customHeight="1">
      <c r="A788" t="s" s="173">
        <v>1028</v>
      </c>
      <c r="B788" t="s" s="110">
        <v>1029</v>
      </c>
      <c r="C788" t="s" s="110">
        <v>456</v>
      </c>
      <c r="D788" s="174">
        <v>14</v>
      </c>
      <c r="E788" s="219">
        <v>236</v>
      </c>
      <c r="F788" t="s" s="118">
        <v>55</v>
      </c>
      <c r="G788" t="s" s="113">
        <v>55</v>
      </c>
      <c r="H788" s="495">
        <v>66.95999999999999</v>
      </c>
      <c r="I788" s="177">
        <v>5.197132616487456</v>
      </c>
      <c r="J788" s="311">
        <v>0.86</v>
      </c>
      <c r="K788" s="311">
        <v>0.87</v>
      </c>
      <c r="L788" s="177">
        <v>1.162790697674421</v>
      </c>
      <c r="M788" s="179">
        <v>42769</v>
      </c>
      <c r="N788" s="179">
        <v>42773</v>
      </c>
      <c r="O788" s="179">
        <v>42787</v>
      </c>
      <c r="P788" t="s" s="173">
        <v>857</v>
      </c>
      <c r="Q788" s="638"/>
      <c r="R788" s="180">
        <v>3.48</v>
      </c>
      <c r="S788" s="634">
        <v>243.3566433566434</v>
      </c>
      <c r="T788" s="182">
        <v>90.29311214930648</v>
      </c>
      <c r="U788" s="177">
        <v>46.82517482517482</v>
      </c>
      <c r="V788" s="183">
        <v>12</v>
      </c>
      <c r="W788" s="176">
        <v>1.43</v>
      </c>
      <c r="X788" s="313">
        <v>16.18</v>
      </c>
      <c r="Y788" s="184">
        <v>5.65</v>
      </c>
      <c r="Z788" s="185">
        <v>1.74</v>
      </c>
      <c r="AA788" s="186">
        <v>8.4</v>
      </c>
      <c r="AB788" s="187">
        <v>16.9</v>
      </c>
      <c r="AC788" s="188">
        <v>-16.78</v>
      </c>
      <c r="AD788" s="189">
        <v>38.8</v>
      </c>
      <c r="AE788" s="189">
        <v>2.9</v>
      </c>
      <c r="AF788" s="190">
        <v>18</v>
      </c>
      <c r="AG788" s="191">
        <v>24185</v>
      </c>
      <c r="AH788" s="192">
        <v>0.3</v>
      </c>
      <c r="AI788" s="193">
        <v>0.8100000000000001</v>
      </c>
      <c r="AJ788" s="194">
        <v>0.1016596653043605</v>
      </c>
      <c r="AK788" s="195">
        <v>1.31535746578159</v>
      </c>
      <c r="AL788" s="196">
        <v>4.242424242424248</v>
      </c>
      <c r="AM788" s="196">
        <v>3.979008538740958</v>
      </c>
      <c r="AN788" s="196">
        <v>3.944395013809188</v>
      </c>
      <c r="AO788" s="197">
        <v>2.998724769821726</v>
      </c>
      <c r="AP788" s="194">
        <v>3.44</v>
      </c>
      <c r="AQ788" s="194">
        <v>3.3</v>
      </c>
      <c r="AR788" s="194">
        <v>3.18</v>
      </c>
      <c r="AS788" s="194">
        <v>3.06</v>
      </c>
      <c r="AT788" s="199"/>
      <c r="AU788" s="194">
        <v>2.96</v>
      </c>
      <c r="AV788" s="194">
        <v>2.835</v>
      </c>
      <c r="AW788" s="199"/>
      <c r="AX788" s="200">
        <v>2.74</v>
      </c>
      <c r="AY788" s="370">
        <v>2.72</v>
      </c>
      <c r="AZ788" s="202">
        <v>2.7</v>
      </c>
      <c r="BA788" s="202">
        <v>2.64</v>
      </c>
      <c r="BB788" s="202">
        <v>2.56</v>
      </c>
      <c r="BC788" s="202">
        <v>2.46</v>
      </c>
      <c r="BD788" s="202">
        <v>2.385</v>
      </c>
      <c r="BE788" s="203">
        <v>2.34</v>
      </c>
      <c r="BF788" s="203">
        <v>2.34</v>
      </c>
      <c r="BG788" s="203">
        <v>2.34</v>
      </c>
      <c r="BH788" s="202">
        <v>2.335</v>
      </c>
      <c r="BI788" s="204">
        <v>2.27</v>
      </c>
      <c r="BJ788" s="200">
        <v>48.605</v>
      </c>
      <c r="BK788" s="205">
        <v>4.242424242424248</v>
      </c>
      <c r="BL788" s="205">
        <v>3.773584905660377</v>
      </c>
      <c r="BM788" s="205">
        <v>3.921568627450989</v>
      </c>
      <c r="BN788" s="205">
        <v>3.378378378378377</v>
      </c>
      <c r="BO788" s="205">
        <v>4.409171075837737</v>
      </c>
      <c r="BP788" s="205">
        <v>3.467153284671531</v>
      </c>
      <c r="BQ788" s="206">
        <v>0.7352941176470562</v>
      </c>
      <c r="BR788" s="207">
        <v>0.7407407407407307</v>
      </c>
      <c r="BS788" s="207">
        <v>2.272727272727271</v>
      </c>
      <c r="BT788" s="207">
        <v>3.125</v>
      </c>
      <c r="BU788" s="207">
        <v>4.065040650406515</v>
      </c>
      <c r="BV788" s="207">
        <v>3.144654088050314</v>
      </c>
      <c r="BW788" s="207">
        <v>1.923076923076916</v>
      </c>
      <c r="BX788" s="207">
        <v>0</v>
      </c>
      <c r="BY788" s="207">
        <v>0</v>
      </c>
      <c r="BZ788" s="207">
        <v>0.2141327623126354</v>
      </c>
      <c r="CA788" s="208">
        <v>2.863436123348007</v>
      </c>
      <c r="CB788" s="205">
        <v>2.486846070160748</v>
      </c>
      <c r="CC788" s="205">
        <v>1.528827867436209</v>
      </c>
      <c r="CD788" t="s" s="110">
        <v>285</v>
      </c>
      <c r="CE788" s="636">
        <v>-37.68364719487818</v>
      </c>
      <c r="CF788" s="209">
        <v>9.141527630296643</v>
      </c>
      <c r="CG788" s="205">
        <v>41.27457718379816</v>
      </c>
      <c r="CH788" s="315">
        <v>3.784</v>
      </c>
      <c r="CI788" s="211">
        <v>3.82184</v>
      </c>
      <c r="CJ788" s="212">
        <v>3.93267336</v>
      </c>
      <c r="CK788" s="212">
        <v>4.046720887439999</v>
      </c>
      <c r="CL788" s="210">
        <v>4.164075793175759</v>
      </c>
      <c r="CM788" s="211">
        <v>19.74931004061576</v>
      </c>
      <c r="CN788" s="208">
        <v>29.49419062218602</v>
      </c>
      <c r="CO788" s="213">
        <v>0.24</v>
      </c>
      <c r="CP788" s="214">
        <v>12.8</v>
      </c>
      <c r="CQ788" s="215">
        <v>-14.3</v>
      </c>
      <c r="CR788" s="214">
        <v>-5.3</v>
      </c>
      <c r="CS788" s="215">
        <v>-5.6</v>
      </c>
    </row>
    <row r="789" ht="11.25" customHeight="1">
      <c r="A789" t="s" s="116">
        <v>2092</v>
      </c>
      <c r="B789" t="s" s="116">
        <v>2093</v>
      </c>
      <c r="C789" t="s" s="227">
        <v>341</v>
      </c>
      <c r="D789" s="218">
        <v>8</v>
      </c>
      <c r="E789" s="85">
        <v>368</v>
      </c>
      <c r="F789" t="s" s="220">
        <v>129</v>
      </c>
      <c r="G789" t="s" s="221">
        <v>129</v>
      </c>
      <c r="H789" s="493">
        <v>15.21</v>
      </c>
      <c r="I789" s="223">
        <v>1.840894148586456</v>
      </c>
      <c r="J789" s="224">
        <v>0.065</v>
      </c>
      <c r="K789" s="224">
        <v>0.07000000000000001</v>
      </c>
      <c r="L789" s="223">
        <v>7.692307692307709</v>
      </c>
      <c r="M789" s="226">
        <v>42793</v>
      </c>
      <c r="N789" s="226">
        <v>42795</v>
      </c>
      <c r="O789" s="226">
        <v>42809</v>
      </c>
      <c r="P789" t="s" s="227">
        <v>182</v>
      </c>
      <c r="Q789" s="325"/>
      <c r="R789" s="225">
        <v>0.28</v>
      </c>
      <c r="S789" s="228">
        <v>73.68421052631579</v>
      </c>
      <c r="T789" s="229">
        <v>268.661876178387</v>
      </c>
      <c r="U789" s="223">
        <v>40.02631578947368</v>
      </c>
      <c r="V789" s="230">
        <v>12</v>
      </c>
      <c r="W789" s="222">
        <v>0.38</v>
      </c>
      <c r="X789" s="222">
        <v>2.42</v>
      </c>
      <c r="Y789" s="231">
        <v>2.86</v>
      </c>
      <c r="Z789" s="232">
        <v>7.64</v>
      </c>
      <c r="AA789" s="233">
        <v>17.7</v>
      </c>
      <c r="AB789" s="234">
        <v>14.1</v>
      </c>
      <c r="AC789" s="235">
        <v>22.15</v>
      </c>
      <c r="AD789" s="236">
        <v>61.7</v>
      </c>
      <c r="AE789" s="236">
        <v>16.65</v>
      </c>
      <c r="AF789" s="237">
        <v>17</v>
      </c>
      <c r="AG789" s="238">
        <v>3664</v>
      </c>
      <c r="AH789" s="239">
        <v>6.8</v>
      </c>
      <c r="AI789" s="240">
        <v>5.6</v>
      </c>
      <c r="AJ789" s="241">
        <v>0.4066106378775068</v>
      </c>
      <c r="AK789" t="s" s="265">
        <v>143</v>
      </c>
      <c r="AL789" s="243">
        <v>8.888888888888879</v>
      </c>
      <c r="AM789" s="243">
        <v>10.82332935251626</v>
      </c>
      <c r="AN789" s="243">
        <v>25.08787635704217</v>
      </c>
      <c r="AO789" s="244">
        <v>-2.635281938483192</v>
      </c>
      <c r="AP789" s="241">
        <v>0.245</v>
      </c>
      <c r="AQ789" s="241">
        <v>0.225</v>
      </c>
      <c r="AR789" s="241">
        <v>0.205</v>
      </c>
      <c r="AS789" s="241">
        <v>0.18</v>
      </c>
      <c r="AT789" s="245"/>
      <c r="AU789" s="241">
        <v>0.1</v>
      </c>
      <c r="AV789" s="321">
        <v>0.08</v>
      </c>
      <c r="AW789" s="245"/>
      <c r="AX789" s="246">
        <v>0.065</v>
      </c>
      <c r="AY789" s="394">
        <v>0.06</v>
      </c>
      <c r="AZ789" s="317">
        <v>0.255</v>
      </c>
      <c r="BA789" s="317">
        <v>0.32</v>
      </c>
      <c r="BB789" s="317">
        <v>0.32</v>
      </c>
      <c r="BC789" s="248">
        <v>0.29</v>
      </c>
      <c r="BD789" s="317">
        <v>0.26</v>
      </c>
      <c r="BE789" s="248">
        <v>0.13</v>
      </c>
      <c r="BF789" s="317">
        <v>0</v>
      </c>
      <c r="BG789" s="317">
        <v>0</v>
      </c>
      <c r="BH789" s="317">
        <v>0</v>
      </c>
      <c r="BI789" s="401">
        <v>0</v>
      </c>
      <c r="BJ789" s="246">
        <v>2.735</v>
      </c>
      <c r="BK789" s="250">
        <v>8.888888888888879</v>
      </c>
      <c r="BL789" s="250">
        <v>9.756097560975618</v>
      </c>
      <c r="BM789" s="250">
        <v>13.88888888888888</v>
      </c>
      <c r="BN789" s="250">
        <v>80</v>
      </c>
      <c r="BO789" s="250">
        <v>25</v>
      </c>
      <c r="BP789" s="250">
        <v>23.07692307692308</v>
      </c>
      <c r="BQ789" s="251">
        <v>8.333333333333348</v>
      </c>
      <c r="BR789" s="252">
        <v>0</v>
      </c>
      <c r="BS789" s="252">
        <v>0</v>
      </c>
      <c r="BT789" s="252">
        <v>0</v>
      </c>
      <c r="BU789" s="252">
        <v>10.34482758620692</v>
      </c>
      <c r="BV789" s="252">
        <v>11.53846153846152</v>
      </c>
      <c r="BW789" s="252">
        <v>100</v>
      </c>
      <c r="BX789" s="252">
        <v>0</v>
      </c>
      <c r="BY789" s="252">
        <v>0</v>
      </c>
      <c r="BZ789" s="252">
        <v>0</v>
      </c>
      <c r="CA789" s="253">
        <v>0</v>
      </c>
      <c r="CB789" s="250">
        <v>17.10749534551049</v>
      </c>
      <c r="CC789" s="250">
        <v>27.92732864220836</v>
      </c>
      <c r="CD789" t="s" s="116">
        <v>302</v>
      </c>
      <c r="CE789" s="254">
        <v>-13.09754528384506</v>
      </c>
      <c r="CF789" s="254">
        <v>26.92877050562863</v>
      </c>
      <c r="CG789" s="250">
        <v>61.45954565901935</v>
      </c>
      <c r="CH789" s="255">
        <v>0.2695</v>
      </c>
      <c r="CI789" s="256">
        <v>0.29645</v>
      </c>
      <c r="CJ789" s="257">
        <v>0.3260950000000001</v>
      </c>
      <c r="CK789" s="257">
        <v>0.3587045000000001</v>
      </c>
      <c r="CL789" s="258">
        <v>0.3945749500000001</v>
      </c>
      <c r="CM789" s="256">
        <v>1.645324450000001</v>
      </c>
      <c r="CN789" s="253">
        <v>10.81738625904011</v>
      </c>
      <c r="CO789" s="259">
        <v>0.93</v>
      </c>
      <c r="CP789" s="260">
        <v>43.2</v>
      </c>
      <c r="CQ789" s="261">
        <v>-8.699999999999999</v>
      </c>
      <c r="CR789" s="260">
        <v>0.1</v>
      </c>
      <c r="CS789" s="261">
        <v>2.6</v>
      </c>
    </row>
    <row r="790" ht="11.25" customHeight="1">
      <c r="A790" t="s" s="116">
        <v>2094</v>
      </c>
      <c r="B790" t="s" s="116">
        <v>2095</v>
      </c>
      <c r="C790" t="s" s="227">
        <v>128</v>
      </c>
      <c r="D790" s="218">
        <v>7</v>
      </c>
      <c r="E790" s="85">
        <v>491</v>
      </c>
      <c r="F790" t="s" s="220">
        <v>55</v>
      </c>
      <c r="G790" t="s" s="221">
        <v>55</v>
      </c>
      <c r="H790" s="493">
        <v>40.4</v>
      </c>
      <c r="I790" s="223">
        <v>2.574257425742574</v>
      </c>
      <c r="J790" s="224">
        <v>0.24</v>
      </c>
      <c r="K790" s="224">
        <v>0.26</v>
      </c>
      <c r="L790" s="223">
        <v>8.333333333333348</v>
      </c>
      <c r="M790" s="226">
        <v>42802</v>
      </c>
      <c r="N790" s="226">
        <v>42804</v>
      </c>
      <c r="O790" s="226">
        <v>42826</v>
      </c>
      <c r="P790" t="s" s="227">
        <v>177</v>
      </c>
      <c r="Q790" s="395"/>
      <c r="R790" s="225">
        <v>1.04</v>
      </c>
      <c r="S790" s="228">
        <v>44.63519313304721</v>
      </c>
      <c r="T790" s="229">
        <v>-0.2951422686851113</v>
      </c>
      <c r="U790" s="223">
        <v>17.33905579399142</v>
      </c>
      <c r="V790" s="230">
        <v>12</v>
      </c>
      <c r="W790" s="222">
        <v>2.33</v>
      </c>
      <c r="X790" s="222">
        <v>1.73</v>
      </c>
      <c r="Y790" s="231">
        <v>5.36</v>
      </c>
      <c r="Z790" s="232">
        <v>1.29</v>
      </c>
      <c r="AA790" s="233">
        <v>6.6</v>
      </c>
      <c r="AB790" s="234">
        <v>0.4</v>
      </c>
      <c r="AC790" s="235">
        <v>10.22</v>
      </c>
      <c r="AD790" s="236">
        <v>5.6</v>
      </c>
      <c r="AE790" s="236">
        <v>10</v>
      </c>
      <c r="AF790" s="237">
        <v>6</v>
      </c>
      <c r="AG790" s="238">
        <v>1762</v>
      </c>
      <c r="AH790" s="239">
        <v>0.6</v>
      </c>
      <c r="AI790" s="240">
        <v>0.12</v>
      </c>
      <c r="AJ790" s="241">
        <v>1.718969274159896</v>
      </c>
      <c r="AK790" t="s" s="265">
        <v>143</v>
      </c>
      <c r="AL790" s="243">
        <v>4.39560439560438</v>
      </c>
      <c r="AM790" s="243">
        <v>7.721734501594191</v>
      </c>
      <c r="AN790" s="243">
        <v>9.626227935295418</v>
      </c>
      <c r="AO790" s="244">
        <v>-1.042864675149269</v>
      </c>
      <c r="AP790" s="241">
        <v>0.95</v>
      </c>
      <c r="AQ790" s="241">
        <v>0.91</v>
      </c>
      <c r="AR790" s="241">
        <v>0.86</v>
      </c>
      <c r="AS790" s="241">
        <v>0.76</v>
      </c>
      <c r="AT790" s="245"/>
      <c r="AU790" s="241">
        <v>0.68</v>
      </c>
      <c r="AV790" s="241">
        <v>0.6</v>
      </c>
      <c r="AW790" s="245"/>
      <c r="AX790" s="583">
        <v>0.5600000000000001</v>
      </c>
      <c r="AY790" s="394">
        <v>0.98</v>
      </c>
      <c r="AZ790" s="248">
        <v>1.115</v>
      </c>
      <c r="BA790" s="248">
        <v>1.09</v>
      </c>
      <c r="BB790" s="248">
        <v>1.055</v>
      </c>
      <c r="BC790" s="248">
        <v>1.03</v>
      </c>
      <c r="BD790" s="248">
        <v>0.99</v>
      </c>
      <c r="BE790" s="248">
        <v>0.955</v>
      </c>
      <c r="BF790" s="248">
        <v>0.93</v>
      </c>
      <c r="BG790" s="248">
        <v>0.915</v>
      </c>
      <c r="BH790" s="248">
        <v>0.89</v>
      </c>
      <c r="BI790" s="249">
        <v>0.87</v>
      </c>
      <c r="BJ790" s="246">
        <v>16.14</v>
      </c>
      <c r="BK790" s="250">
        <v>4.39560439560438</v>
      </c>
      <c r="BL790" s="250">
        <v>5.813953488372103</v>
      </c>
      <c r="BM790" s="250">
        <v>13.1578947368421</v>
      </c>
      <c r="BN790" s="250">
        <v>11.76470588235294</v>
      </c>
      <c r="BO790" s="250">
        <v>13.33333333333335</v>
      </c>
      <c r="BP790" s="250">
        <v>7.14285714285714</v>
      </c>
      <c r="BQ790" s="251">
        <v>0</v>
      </c>
      <c r="BR790" s="252">
        <v>0</v>
      </c>
      <c r="BS790" s="252">
        <v>2.293577981651373</v>
      </c>
      <c r="BT790" s="252">
        <v>3.31753554502372</v>
      </c>
      <c r="BU790" s="252">
        <v>2.427184466019416</v>
      </c>
      <c r="BV790" s="252">
        <v>4.040404040404044</v>
      </c>
      <c r="BW790" s="252">
        <v>3.664921465968596</v>
      </c>
      <c r="BX790" s="252">
        <v>2.68817204301075</v>
      </c>
      <c r="BY790" s="252">
        <v>1.639344262295084</v>
      </c>
      <c r="BZ790" s="252">
        <v>2.80898876404494</v>
      </c>
      <c r="CA790" s="253">
        <v>2.298850574712641</v>
      </c>
      <c r="CB790" s="250">
        <v>4.752195771911329</v>
      </c>
      <c r="CC790" s="250">
        <v>4.091210157610345</v>
      </c>
      <c r="CD790" t="s" s="116">
        <v>132</v>
      </c>
      <c r="CE790" s="254">
        <v>-5.138570432953424</v>
      </c>
      <c r="CF790" s="254">
        <v>12.20048536103799</v>
      </c>
      <c r="CG790" s="250">
        <v>59.78712307616547</v>
      </c>
      <c r="CH790" s="255">
        <v>0.9538</v>
      </c>
      <c r="CI790" s="256">
        <v>1.04918</v>
      </c>
      <c r="CJ790" s="257">
        <v>1.154098</v>
      </c>
      <c r="CK790" s="257">
        <v>1.2695078</v>
      </c>
      <c r="CL790" s="258">
        <v>1.39645858</v>
      </c>
      <c r="CM790" s="256">
        <v>5.823044380000001</v>
      </c>
      <c r="CN790" s="253">
        <v>14.41347618811882</v>
      </c>
      <c r="CO790" s="259">
        <v>1.02</v>
      </c>
      <c r="CP790" s="260">
        <v>25.8</v>
      </c>
      <c r="CQ790" s="261">
        <v>-8.6</v>
      </c>
      <c r="CR790" s="260">
        <v>2.3</v>
      </c>
      <c r="CS790" s="261">
        <v>3</v>
      </c>
    </row>
    <row r="791" ht="11.25" customHeight="1">
      <c r="A791" t="s" s="116">
        <v>2096</v>
      </c>
      <c r="B791" t="s" s="116">
        <v>2097</v>
      </c>
      <c r="C791" t="s" s="227">
        <v>128</v>
      </c>
      <c r="D791" s="218">
        <v>7</v>
      </c>
      <c r="E791" s="85">
        <v>509</v>
      </c>
      <c r="F791" t="s" s="220">
        <v>129</v>
      </c>
      <c r="G791" t="s" s="221">
        <v>129</v>
      </c>
      <c r="H791" s="493">
        <v>24.45</v>
      </c>
      <c r="I791" s="223">
        <v>2.94478527607362</v>
      </c>
      <c r="J791" s="224">
        <v>0.17</v>
      </c>
      <c r="K791" s="224">
        <v>0.18</v>
      </c>
      <c r="L791" s="223">
        <v>5.88235294117645</v>
      </c>
      <c r="M791" s="226">
        <v>42863</v>
      </c>
      <c r="N791" s="226">
        <v>42865</v>
      </c>
      <c r="O791" s="226">
        <v>42879</v>
      </c>
      <c r="P791" t="s" s="227">
        <v>788</v>
      </c>
      <c r="Q791" s="316"/>
      <c r="R791" s="225">
        <v>0.72</v>
      </c>
      <c r="S791" s="228">
        <v>47.05882352941176</v>
      </c>
      <c r="T791" s="229">
        <v>25.85048361678837</v>
      </c>
      <c r="U791" s="223">
        <v>15.98039215686275</v>
      </c>
      <c r="V791" s="230">
        <v>12</v>
      </c>
      <c r="W791" s="222">
        <v>1.53</v>
      </c>
      <c r="X791" t="s" s="399">
        <v>143</v>
      </c>
      <c r="Y791" s="231">
        <v>5.52</v>
      </c>
      <c r="Z791" s="232">
        <v>2.23</v>
      </c>
      <c r="AA791" s="233">
        <v>14.5</v>
      </c>
      <c r="AB791" s="234">
        <v>5.4</v>
      </c>
      <c r="AC791" s="235">
        <v>8.970000000000001</v>
      </c>
      <c r="AD791" s="236">
        <v>14</v>
      </c>
      <c r="AE791" t="s" s="416">
        <v>143</v>
      </c>
      <c r="AF791" s="237">
        <v>1</v>
      </c>
      <c r="AG791" s="238">
        <v>387</v>
      </c>
      <c r="AH791" s="239">
        <v>3.3</v>
      </c>
      <c r="AI791" s="240">
        <v>0.25</v>
      </c>
      <c r="AJ791" s="241">
        <v>1.782022923028116</v>
      </c>
      <c r="AK791" s="618">
        <v>54.33633072319643</v>
      </c>
      <c r="AL791" s="243">
        <v>8.064516129032274</v>
      </c>
      <c r="AM791" s="243">
        <v>16.84456177631968</v>
      </c>
      <c r="AN791" s="243">
        <v>24.94832092239363</v>
      </c>
      <c r="AO791" s="244">
        <v>0.4591462211441355</v>
      </c>
      <c r="AP791" s="241">
        <v>0.67</v>
      </c>
      <c r="AQ791" s="241">
        <v>0.62</v>
      </c>
      <c r="AR791" s="241">
        <v>0.49</v>
      </c>
      <c r="AS791" s="241">
        <v>0.42</v>
      </c>
      <c r="AT791" s="245"/>
      <c r="AU791" s="241">
        <v>0.36</v>
      </c>
      <c r="AV791" s="241">
        <v>0.22</v>
      </c>
      <c r="AW791" s="245"/>
      <c r="AX791" s="583">
        <v>0.05</v>
      </c>
      <c r="AY791" s="394">
        <v>0.09</v>
      </c>
      <c r="AZ791" s="317">
        <v>0.64</v>
      </c>
      <c r="BA791" s="317">
        <v>0.64</v>
      </c>
      <c r="BB791" s="317">
        <v>0.64</v>
      </c>
      <c r="BC791" s="248">
        <v>0.64</v>
      </c>
      <c r="BD791" s="248">
        <v>0.62476</v>
      </c>
      <c r="BE791" s="248">
        <v>0.60952</v>
      </c>
      <c r="BF791" s="248">
        <v>0.6</v>
      </c>
      <c r="BG791" s="248">
        <v>0.14286</v>
      </c>
      <c r="BH791" s="317">
        <v>0</v>
      </c>
      <c r="BI791" s="401">
        <v>0</v>
      </c>
      <c r="BJ791" s="246">
        <v>7.457139999999999</v>
      </c>
      <c r="BK791" s="250">
        <v>8.064516129032274</v>
      </c>
      <c r="BL791" s="250">
        <v>26.53061224489797</v>
      </c>
      <c r="BM791" s="250">
        <v>16.66666666666667</v>
      </c>
      <c r="BN791" s="250">
        <v>16.66666666666667</v>
      </c>
      <c r="BO791" s="250">
        <v>63.63636363636363</v>
      </c>
      <c r="BP791" s="250">
        <v>340</v>
      </c>
      <c r="BQ791" s="251">
        <v>0</v>
      </c>
      <c r="BR791" s="252">
        <v>0</v>
      </c>
      <c r="BS791" s="252">
        <v>0</v>
      </c>
      <c r="BT791" s="252">
        <v>0</v>
      </c>
      <c r="BU791" s="252">
        <v>0</v>
      </c>
      <c r="BV791" s="252">
        <v>2.439336705294837</v>
      </c>
      <c r="BW791" s="252">
        <v>2.50032812705081</v>
      </c>
      <c r="BX791" s="252">
        <v>1.58666666666667</v>
      </c>
      <c r="BY791" s="252">
        <v>319.9916001679966</v>
      </c>
      <c r="BZ791" s="252">
        <v>0</v>
      </c>
      <c r="CA791" s="253">
        <v>0</v>
      </c>
      <c r="CB791" s="250">
        <v>46.94604453003742</v>
      </c>
      <c r="CC791" s="250">
        <v>104.5766162095057</v>
      </c>
      <c r="CD791" t="s" s="116">
        <v>132</v>
      </c>
      <c r="CE791" s="254">
        <v>11.91271404160451</v>
      </c>
      <c r="CF791" s="254">
        <v>27.89310619846725</v>
      </c>
      <c r="CG791" s="250">
        <v>51.56408607704898</v>
      </c>
      <c r="CH791" s="255">
        <v>0.70618</v>
      </c>
      <c r="CI791" s="256">
        <v>0.7695243460000001</v>
      </c>
      <c r="CJ791" s="257">
        <v>0.7926100763800001</v>
      </c>
      <c r="CK791" s="257">
        <v>0.8163883786714001</v>
      </c>
      <c r="CL791" s="258">
        <v>0.8408800300315421</v>
      </c>
      <c r="CM791" s="256">
        <v>3.925582831082942</v>
      </c>
      <c r="CN791" s="253">
        <v>16.05555350136173</v>
      </c>
      <c r="CO791" s="259">
        <v>0.97</v>
      </c>
      <c r="CP791" s="260">
        <v>30.4</v>
      </c>
      <c r="CQ791" s="261">
        <v>-3.7</v>
      </c>
      <c r="CR791" s="260">
        <v>5</v>
      </c>
      <c r="CS791" s="261">
        <v>6.3</v>
      </c>
    </row>
    <row r="792" ht="11.25" customHeight="1">
      <c r="A792" t="s" s="273">
        <v>471</v>
      </c>
      <c r="B792" t="s" s="146">
        <v>472</v>
      </c>
      <c r="C792" t="s" s="146">
        <v>185</v>
      </c>
      <c r="D792" s="267">
        <v>25</v>
      </c>
      <c r="E792" s="219">
        <v>113</v>
      </c>
      <c r="F792" t="s" s="151">
        <v>55</v>
      </c>
      <c r="G792" t="s" s="152">
        <v>55</v>
      </c>
      <c r="H792" s="268">
        <v>101.4</v>
      </c>
      <c r="I792" s="269">
        <v>0.5522682445759369</v>
      </c>
      <c r="J792" s="379">
        <v>0.13</v>
      </c>
      <c r="K792" s="379">
        <v>0.14</v>
      </c>
      <c r="L792" s="269">
        <v>7.692307692307709</v>
      </c>
      <c r="M792" s="272">
        <v>43024</v>
      </c>
      <c r="N792" s="272">
        <v>43026</v>
      </c>
      <c r="O792" s="272">
        <v>43040</v>
      </c>
      <c r="P792" t="s" s="273">
        <v>171</v>
      </c>
      <c r="Q792" s="329"/>
      <c r="R792" s="271">
        <v>0.5600000000000001</v>
      </c>
      <c r="S792" s="275">
        <v>22.31075697211156</v>
      </c>
      <c r="T792" s="276">
        <v>229.0406192002218</v>
      </c>
      <c r="U792" s="269">
        <v>40.398406374502</v>
      </c>
      <c r="V792" s="277">
        <v>12</v>
      </c>
      <c r="W792" s="268">
        <v>2.51</v>
      </c>
      <c r="X792" s="268">
        <v>2.37</v>
      </c>
      <c r="Y792" s="278">
        <v>4.78</v>
      </c>
      <c r="Z792" s="279">
        <v>6.03</v>
      </c>
      <c r="AA792" s="280">
        <v>15.6</v>
      </c>
      <c r="AB792" s="281">
        <v>47.8</v>
      </c>
      <c r="AC792" s="282">
        <v>7.31</v>
      </c>
      <c r="AD792" s="283">
        <v>12.2</v>
      </c>
      <c r="AE792" s="283">
        <v>17</v>
      </c>
      <c r="AF792" s="284">
        <v>3</v>
      </c>
      <c r="AG792" s="285">
        <v>7486</v>
      </c>
      <c r="AH792" s="286">
        <v>0.7</v>
      </c>
      <c r="AI792" s="287">
        <v>0.18</v>
      </c>
      <c r="AJ792" s="288">
        <v>0.5958432582223236</v>
      </c>
      <c r="AK792" s="289">
        <v>1.012809956972125</v>
      </c>
      <c r="AL792" s="290">
        <v>8.888888888888879</v>
      </c>
      <c r="AM792" s="290">
        <v>8.370676266182709</v>
      </c>
      <c r="AN792" s="290">
        <v>7.269287750312348</v>
      </c>
      <c r="AO792" s="291">
        <v>7.177346253629313</v>
      </c>
      <c r="AP792" s="288">
        <v>0.49</v>
      </c>
      <c r="AQ792" s="288">
        <v>0.45</v>
      </c>
      <c r="AR792" s="288">
        <v>0.41</v>
      </c>
      <c r="AS792" s="288">
        <v>0.385</v>
      </c>
      <c r="AT792" s="292"/>
      <c r="AU792" s="288">
        <v>0.365</v>
      </c>
      <c r="AV792" s="288">
        <v>0.345</v>
      </c>
      <c r="AW792" s="292"/>
      <c r="AX792" s="293">
        <v>0.325</v>
      </c>
      <c r="AY792" s="294">
        <v>0.305</v>
      </c>
      <c r="AZ792" s="295">
        <v>0.285</v>
      </c>
      <c r="BA792" s="295">
        <v>0.265</v>
      </c>
      <c r="BB792" s="295">
        <v>0.245</v>
      </c>
      <c r="BC792" s="295">
        <v>0.225</v>
      </c>
      <c r="BD792" s="295">
        <v>0.2125</v>
      </c>
      <c r="BE792" s="295">
        <v>0.2025</v>
      </c>
      <c r="BF792" s="426">
        <v>0.19</v>
      </c>
      <c r="BG792" s="295">
        <v>0.1825</v>
      </c>
      <c r="BH792" s="295">
        <v>0.1725</v>
      </c>
      <c r="BI792" s="296">
        <v>0.1625</v>
      </c>
      <c r="BJ792" s="293">
        <v>5.2175</v>
      </c>
      <c r="BK792" s="297">
        <v>8.888888888888879</v>
      </c>
      <c r="BL792" s="297">
        <v>9.756097560975618</v>
      </c>
      <c r="BM792" s="297">
        <v>6.493506493506485</v>
      </c>
      <c r="BN792" s="297">
        <v>5.47945205479452</v>
      </c>
      <c r="BO792" s="297">
        <v>5.797101449275366</v>
      </c>
      <c r="BP792" s="297">
        <v>6.153846153846132</v>
      </c>
      <c r="BQ792" s="298">
        <v>6.557377049180335</v>
      </c>
      <c r="BR792" s="299">
        <v>7.017543859649122</v>
      </c>
      <c r="BS792" s="299">
        <v>7.547169811320731</v>
      </c>
      <c r="BT792" s="299">
        <v>8.163265306122458</v>
      </c>
      <c r="BU792" s="299">
        <v>8.888888888888879</v>
      </c>
      <c r="BV792" s="299">
        <v>5.882352941176472</v>
      </c>
      <c r="BW792" s="299">
        <v>4.938271604938271</v>
      </c>
      <c r="BX792" s="299">
        <v>6.578947368421062</v>
      </c>
      <c r="BY792" s="299">
        <v>4.109589041095885</v>
      </c>
      <c r="BZ792" s="299">
        <v>5.797101449275366</v>
      </c>
      <c r="CA792" s="300">
        <v>6.153846153846132</v>
      </c>
      <c r="CB792" s="297">
        <v>6.71783800442363</v>
      </c>
      <c r="CC792" s="297">
        <v>1.458309303141403</v>
      </c>
      <c r="CD792" t="s" s="146">
        <v>188</v>
      </c>
      <c r="CE792" s="301">
        <v>-32.57685037961371</v>
      </c>
      <c r="CF792" s="301">
        <v>7.821555994888285</v>
      </c>
      <c r="CG792" s="297">
        <v>69.96225609321095</v>
      </c>
      <c r="CH792" s="302">
        <v>0.539</v>
      </c>
      <c r="CI792" s="303">
        <v>0.5784009</v>
      </c>
      <c r="CJ792" s="304">
        <v>0.63624099</v>
      </c>
      <c r="CK792" s="304">
        <v>0.6998650890000001</v>
      </c>
      <c r="CL792" s="305">
        <v>0.7698515979000001</v>
      </c>
      <c r="CM792" s="303">
        <v>3.2233585769</v>
      </c>
      <c r="CN792" s="300">
        <v>3.178854612327416</v>
      </c>
      <c r="CO792" s="306">
        <v>1.13</v>
      </c>
      <c r="CP792" s="307">
        <v>39.4</v>
      </c>
      <c r="CQ792" s="308">
        <v>-1.9</v>
      </c>
      <c r="CR792" s="307">
        <v>9.6</v>
      </c>
      <c r="CS792" s="308">
        <v>13.3</v>
      </c>
    </row>
    <row r="793" ht="11.25" customHeight="1">
      <c r="A793" t="s" s="110">
        <v>473</v>
      </c>
      <c r="B793" t="s" s="110">
        <v>474</v>
      </c>
      <c r="C793" t="s" s="110">
        <v>128</v>
      </c>
      <c r="D793" s="174">
        <v>26</v>
      </c>
      <c r="E793" s="219">
        <v>104</v>
      </c>
      <c r="F793" t="s" s="118">
        <v>55</v>
      </c>
      <c r="G793" t="s" s="113">
        <v>141</v>
      </c>
      <c r="H793" s="176">
        <v>58.23</v>
      </c>
      <c r="I793" s="177">
        <v>2.747724540614803</v>
      </c>
      <c r="J793" s="178">
        <v>0.39</v>
      </c>
      <c r="K793" s="178">
        <v>0.4</v>
      </c>
      <c r="L793" s="177">
        <v>2.564102564102577</v>
      </c>
      <c r="M793" s="179">
        <v>43042</v>
      </c>
      <c r="N793" s="179">
        <v>43045</v>
      </c>
      <c r="O793" s="179">
        <v>43056</v>
      </c>
      <c r="P793" t="s" s="173">
        <v>209</v>
      </c>
      <c r="Q793" s="397"/>
      <c r="R793" s="180">
        <v>1.6</v>
      </c>
      <c r="S793" s="181">
        <v>69.56521739130436</v>
      </c>
      <c r="T793" s="182">
        <v>70.05318861027492</v>
      </c>
      <c r="U793" s="177">
        <v>25.31739130434783</v>
      </c>
      <c r="V793" s="183">
        <v>12</v>
      </c>
      <c r="W793" s="176">
        <v>2.3</v>
      </c>
      <c r="X793" s="176">
        <v>8.449999999999999</v>
      </c>
      <c r="Y793" s="184">
        <v>11.52</v>
      </c>
      <c r="Z793" s="185">
        <v>2.57</v>
      </c>
      <c r="AA793" s="186">
        <v>10.4</v>
      </c>
      <c r="AB793" s="187">
        <v>-0.2</v>
      </c>
      <c r="AC793" s="188">
        <v>8.550000000000001</v>
      </c>
      <c r="AD793" s="189">
        <v>-5.6</v>
      </c>
      <c r="AE793" s="189">
        <v>3</v>
      </c>
      <c r="AF793" s="190">
        <v>6</v>
      </c>
      <c r="AG793" s="191">
        <v>1530</v>
      </c>
      <c r="AH793" s="192">
        <v>0.3</v>
      </c>
      <c r="AI793" s="193">
        <v>0</v>
      </c>
      <c r="AJ793" t="s" s="338">
        <v>143</v>
      </c>
      <c r="AK793" s="195">
        <v>0.8006746191700178</v>
      </c>
      <c r="AL793" s="196">
        <v>1.960784313725483</v>
      </c>
      <c r="AM793" s="196">
        <v>1.542092785018001</v>
      </c>
      <c r="AN793" s="196">
        <v>1.473191348948455</v>
      </c>
      <c r="AO793" s="197">
        <v>1.839937614702425</v>
      </c>
      <c r="AP793" s="198">
        <v>1.56</v>
      </c>
      <c r="AQ793" s="194">
        <v>1.53</v>
      </c>
      <c r="AR793" s="198">
        <v>1.52</v>
      </c>
      <c r="AS793" s="194">
        <v>1.49</v>
      </c>
      <c r="AT793" s="199"/>
      <c r="AU793" s="198">
        <v>1.48</v>
      </c>
      <c r="AV793" s="194">
        <v>1.45</v>
      </c>
      <c r="AW793" s="199"/>
      <c r="AX793" s="200">
        <v>1.44</v>
      </c>
      <c r="AY793" s="201">
        <v>1.41</v>
      </c>
      <c r="AZ793" s="202">
        <v>1.39</v>
      </c>
      <c r="BA793" s="203">
        <v>1.36</v>
      </c>
      <c r="BB793" s="202">
        <v>1.3</v>
      </c>
      <c r="BC793" s="202">
        <v>1.22</v>
      </c>
      <c r="BD793" s="202">
        <v>1.1</v>
      </c>
      <c r="BE793" s="202">
        <v>1</v>
      </c>
      <c r="BF793" s="202">
        <v>0.9</v>
      </c>
      <c r="BG793" s="202">
        <v>0.82</v>
      </c>
      <c r="BH793" s="202">
        <v>0.74</v>
      </c>
      <c r="BI793" s="314">
        <v>0.66</v>
      </c>
      <c r="BJ793" s="200">
        <v>22.37</v>
      </c>
      <c r="BK793" s="205">
        <v>1.960784313725483</v>
      </c>
      <c r="BL793" s="205">
        <v>0.6578947368421018</v>
      </c>
      <c r="BM793" s="205">
        <v>2.013422818791955</v>
      </c>
      <c r="BN793" s="205">
        <v>0.6756756756756799</v>
      </c>
      <c r="BO793" s="205">
        <v>2.068965517241383</v>
      </c>
      <c r="BP793" s="205">
        <v>0.694444444444442</v>
      </c>
      <c r="BQ793" s="206">
        <v>2.127659574468077</v>
      </c>
      <c r="BR793" s="207">
        <v>1.4388489208633</v>
      </c>
      <c r="BS793" s="207">
        <v>2.205882352941169</v>
      </c>
      <c r="BT793" s="207">
        <v>4.615384615384621</v>
      </c>
      <c r="BU793" s="207">
        <v>6.557377049180335</v>
      </c>
      <c r="BV793" s="207">
        <v>10.90909090909089</v>
      </c>
      <c r="BW793" s="207">
        <v>10</v>
      </c>
      <c r="BX793" s="207">
        <v>11.11111111111112</v>
      </c>
      <c r="BY793" s="207">
        <v>9.756097560975618</v>
      </c>
      <c r="BZ793" s="207">
        <v>10.81081081081081</v>
      </c>
      <c r="CA793" s="208">
        <v>12.12121212121211</v>
      </c>
      <c r="CB793" s="205">
        <v>5.277921325456417</v>
      </c>
      <c r="CC793" s="205">
        <v>4.3195798168656</v>
      </c>
      <c r="CD793" t="s" s="110">
        <v>132</v>
      </c>
      <c r="CE793" s="209">
        <v>-21.09647541478457</v>
      </c>
      <c r="CF793" s="209">
        <v>4.220915889563258</v>
      </c>
      <c r="CG793" s="205">
        <v>42.20575410641146</v>
      </c>
      <c r="CH793" s="315">
        <v>1.5756</v>
      </c>
      <c r="CI793" s="211">
        <v>1.7103138</v>
      </c>
      <c r="CJ793" s="212">
        <v>1.761623214</v>
      </c>
      <c r="CK793" s="212">
        <v>1.814471910420</v>
      </c>
      <c r="CL793" s="210">
        <v>1.8689060677326</v>
      </c>
      <c r="CM793" s="211">
        <v>8.7309149921526</v>
      </c>
      <c r="CN793" s="208">
        <v>14.99384336622463</v>
      </c>
      <c r="CO793" s="213">
        <v>1.04</v>
      </c>
      <c r="CP793" s="214">
        <v>21</v>
      </c>
      <c r="CQ793" s="215">
        <v>-10.9</v>
      </c>
      <c r="CR793" s="214">
        <v>4.7</v>
      </c>
      <c r="CS793" s="215">
        <v>5.3</v>
      </c>
    </row>
    <row r="794" ht="11.25" customHeight="1">
      <c r="A794" t="s" s="116">
        <v>1030</v>
      </c>
      <c r="B794" t="s" s="116">
        <v>1031</v>
      </c>
      <c r="C794" t="s" s="116">
        <v>194</v>
      </c>
      <c r="D794" s="218">
        <v>13</v>
      </c>
      <c r="E794" s="219">
        <v>268</v>
      </c>
      <c r="F794" t="s" s="220">
        <v>55</v>
      </c>
      <c r="G794" t="s" s="221">
        <v>55</v>
      </c>
      <c r="H794" s="493">
        <v>53.48</v>
      </c>
      <c r="I794" s="223">
        <v>2.991772625280479</v>
      </c>
      <c r="J794" s="224">
        <v>0.38</v>
      </c>
      <c r="K794" s="224">
        <v>0.4</v>
      </c>
      <c r="L794" s="223">
        <v>5.263157894736836</v>
      </c>
      <c r="M794" s="226">
        <v>42801</v>
      </c>
      <c r="N794" s="226">
        <v>42803</v>
      </c>
      <c r="O794" s="226">
        <v>42828</v>
      </c>
      <c r="P794" t="s" s="227">
        <v>201</v>
      </c>
      <c r="Q794" t="s" s="227">
        <v>1032</v>
      </c>
      <c r="R794" s="225">
        <v>1.6</v>
      </c>
      <c r="S794" s="228">
        <v>67.22689075630252</v>
      </c>
      <c r="T794" s="229">
        <v>40.97512875718387</v>
      </c>
      <c r="U794" s="223">
        <v>22.47058823529412</v>
      </c>
      <c r="V794" s="230">
        <v>12</v>
      </c>
      <c r="W794" s="222">
        <v>2.38</v>
      </c>
      <c r="X794" s="222">
        <v>8.02</v>
      </c>
      <c r="Y794" s="231">
        <v>2.98</v>
      </c>
      <c r="Z794" s="232">
        <v>1.99</v>
      </c>
      <c r="AA794" s="233">
        <v>8.9</v>
      </c>
      <c r="AB794" s="234">
        <v>16.1</v>
      </c>
      <c r="AC794" s="235">
        <v>3.18</v>
      </c>
      <c r="AD794" s="236">
        <v>4.7</v>
      </c>
      <c r="AE794" s="236">
        <v>2.8</v>
      </c>
      <c r="AF794" s="237">
        <v>13</v>
      </c>
      <c r="AG794" s="238">
        <v>7619</v>
      </c>
      <c r="AH794" s="239">
        <v>0.3</v>
      </c>
      <c r="AI794" s="240">
        <v>1.08</v>
      </c>
      <c r="AJ794" s="241">
        <v>0.7202115267208834</v>
      </c>
      <c r="AK794" s="242">
        <v>0.818031686278433</v>
      </c>
      <c r="AL794" s="243">
        <v>4.895104895104896</v>
      </c>
      <c r="AM794" s="243">
        <v>3.31993324295683</v>
      </c>
      <c r="AN794" s="243">
        <v>3.384994175588152</v>
      </c>
      <c r="AO794" s="244">
        <v>4.137974399241062</v>
      </c>
      <c r="AP794" s="241">
        <v>1.5</v>
      </c>
      <c r="AQ794" s="241">
        <v>1.43</v>
      </c>
      <c r="AR794" s="241">
        <v>1.39</v>
      </c>
      <c r="AS794" s="241">
        <v>1.36</v>
      </c>
      <c r="AT794" s="245"/>
      <c r="AU794" s="241">
        <v>1.31</v>
      </c>
      <c r="AV794" s="241">
        <v>1.27</v>
      </c>
      <c r="AW794" s="245"/>
      <c r="AX794" s="246">
        <v>1.23</v>
      </c>
      <c r="AY794" s="247">
        <v>1.19</v>
      </c>
      <c r="AZ794" s="248">
        <v>1.14</v>
      </c>
      <c r="BA794" s="248">
        <v>1.06</v>
      </c>
      <c r="BB794" s="248">
        <v>1</v>
      </c>
      <c r="BC794" s="248">
        <v>0.92</v>
      </c>
      <c r="BD794" s="317">
        <v>0.76</v>
      </c>
      <c r="BE794" s="317">
        <v>0.87</v>
      </c>
      <c r="BF794" s="317">
        <v>1.2</v>
      </c>
      <c r="BG794" s="317">
        <v>1.2</v>
      </c>
      <c r="BH794" s="317">
        <v>1.435</v>
      </c>
      <c r="BI794" s="249">
        <v>2.14</v>
      </c>
      <c r="BJ794" s="246">
        <v>22.405</v>
      </c>
      <c r="BK794" s="250">
        <v>4.895104895104896</v>
      </c>
      <c r="BL794" s="250">
        <v>2.877697841726623</v>
      </c>
      <c r="BM794" s="250">
        <v>2.205882352941169</v>
      </c>
      <c r="BN794" s="250">
        <v>3.816793893129766</v>
      </c>
      <c r="BO794" s="250">
        <v>3.149606299212593</v>
      </c>
      <c r="BP794" s="250">
        <v>3.252032520325199</v>
      </c>
      <c r="BQ794" s="251">
        <v>3.361344537815136</v>
      </c>
      <c r="BR794" s="252">
        <v>4.385964912280715</v>
      </c>
      <c r="BS794" s="252">
        <v>7.547169811320731</v>
      </c>
      <c r="BT794" s="252">
        <v>6.000000000000005</v>
      </c>
      <c r="BU794" s="252">
        <v>8.695652173913038</v>
      </c>
      <c r="BV794" s="252">
        <v>21.05263157894737</v>
      </c>
      <c r="BW794" s="252">
        <v>0</v>
      </c>
      <c r="BX794" s="252">
        <v>0</v>
      </c>
      <c r="BY794" s="252">
        <v>0</v>
      </c>
      <c r="BZ794" s="252">
        <v>0</v>
      </c>
      <c r="CA794" s="253">
        <v>0</v>
      </c>
      <c r="CB794" s="250">
        <v>4.190581224512778</v>
      </c>
      <c r="CC794" s="250">
        <v>4.946531870913526</v>
      </c>
      <c r="CD794" t="s" s="116">
        <v>161</v>
      </c>
      <c r="CE794" s="254">
        <v>-16.09382143442549</v>
      </c>
      <c r="CF794" s="254">
        <v>6.376766800868631</v>
      </c>
      <c r="CG794" s="250">
        <v>51.56612501691061</v>
      </c>
      <c r="CH794" s="255">
        <v>1.65</v>
      </c>
      <c r="CI794" s="256">
        <v>1.70247</v>
      </c>
      <c r="CJ794" s="257">
        <v>1.75013916</v>
      </c>
      <c r="CK794" s="257">
        <v>1.799143056480</v>
      </c>
      <c r="CL794" s="258">
        <v>1.84951906206144</v>
      </c>
      <c r="CM794" s="256">
        <v>8.751271278541441</v>
      </c>
      <c r="CN794" s="253">
        <v>16.36363365471474</v>
      </c>
      <c r="CO794" s="259">
        <v>0.43</v>
      </c>
      <c r="CP794" s="260">
        <v>8.699999999999999</v>
      </c>
      <c r="CQ794" s="261">
        <v>-7</v>
      </c>
      <c r="CR794" s="260">
        <v>4.3</v>
      </c>
      <c r="CS794" s="261">
        <v>1.8</v>
      </c>
    </row>
    <row r="795" ht="11.25" customHeight="1">
      <c r="A795" t="s" s="227">
        <v>2098</v>
      </c>
      <c r="B795" t="s" s="116">
        <v>2099</v>
      </c>
      <c r="C795" t="s" s="227">
        <v>588</v>
      </c>
      <c r="D795" s="218">
        <v>5</v>
      </c>
      <c r="E795" s="85">
        <v>803</v>
      </c>
      <c r="F795" t="s" s="220">
        <v>129</v>
      </c>
      <c r="G795" t="s" s="221">
        <v>129</v>
      </c>
      <c r="H795" s="493">
        <v>39.55</v>
      </c>
      <c r="I795" s="223">
        <v>5.436156763590392</v>
      </c>
      <c r="J795" s="224">
        <v>0.5275</v>
      </c>
      <c r="K795" s="224">
        <v>0.5375</v>
      </c>
      <c r="L795" s="223">
        <v>1.895734597156395</v>
      </c>
      <c r="M795" s="226">
        <v>43040</v>
      </c>
      <c r="N795" s="226">
        <v>43041</v>
      </c>
      <c r="O795" s="226">
        <v>43061</v>
      </c>
      <c r="P795" t="s" s="227">
        <v>589</v>
      </c>
      <c r="Q795" t="s" s="227">
        <v>131</v>
      </c>
      <c r="R795" s="225">
        <v>2.15</v>
      </c>
      <c r="S795" s="228">
        <v>131.9018404907976</v>
      </c>
      <c r="T795" s="229">
        <v>195.367320677259</v>
      </c>
      <c r="U795" s="223">
        <v>24.2638036809816</v>
      </c>
      <c r="V795" s="230">
        <v>12</v>
      </c>
      <c r="W795" s="222">
        <v>1.63</v>
      </c>
      <c r="X795" s="222">
        <v>1.31</v>
      </c>
      <c r="Y795" s="231">
        <v>4.2</v>
      </c>
      <c r="Z795" s="232">
        <v>8.09</v>
      </c>
      <c r="AA795" s="233">
        <v>33.6</v>
      </c>
      <c r="AB795" s="234">
        <v>288.3</v>
      </c>
      <c r="AC795" s="235">
        <v>15.35</v>
      </c>
      <c r="AD795" s="236">
        <v>30.84</v>
      </c>
      <c r="AE795" s="236">
        <v>18.58</v>
      </c>
      <c r="AF795" s="237">
        <v>11</v>
      </c>
      <c r="AG795" s="238">
        <v>8539</v>
      </c>
      <c r="AH795" s="239">
        <v>81.7</v>
      </c>
      <c r="AI795" s="240">
        <v>3.07</v>
      </c>
      <c r="AJ795" t="s" s="265">
        <v>143</v>
      </c>
      <c r="AK795" t="s" s="265">
        <v>143</v>
      </c>
      <c r="AL795" s="243">
        <v>21.98429693076374</v>
      </c>
      <c r="AM795" s="243">
        <v>60.67499025014964</v>
      </c>
      <c r="AN795" t="s" s="265">
        <v>143</v>
      </c>
      <c r="AO795" t="s" s="265">
        <v>143</v>
      </c>
      <c r="AP795" s="241">
        <v>1.709</v>
      </c>
      <c r="AQ795" s="241">
        <v>1.401</v>
      </c>
      <c r="AR795" s="241">
        <v>1.043</v>
      </c>
      <c r="AS795" s="241">
        <v>0.412</v>
      </c>
      <c r="AT795" s="245"/>
      <c r="AU795" s="321">
        <v>0</v>
      </c>
      <c r="AV795" s="321">
        <v>0</v>
      </c>
      <c r="AW795" s="245"/>
      <c r="AX795" s="583">
        <v>0</v>
      </c>
      <c r="AY795" s="394">
        <v>0</v>
      </c>
      <c r="AZ795" s="317">
        <v>0</v>
      </c>
      <c r="BA795" s="317">
        <v>0</v>
      </c>
      <c r="BB795" s="317">
        <v>0</v>
      </c>
      <c r="BC795" s="317">
        <v>0</v>
      </c>
      <c r="BD795" s="317">
        <v>0</v>
      </c>
      <c r="BE795" s="317">
        <v>0</v>
      </c>
      <c r="BF795" s="317">
        <v>0</v>
      </c>
      <c r="BG795" s="317">
        <v>0</v>
      </c>
      <c r="BH795" s="317">
        <v>0</v>
      </c>
      <c r="BI795" s="401">
        <v>0</v>
      </c>
      <c r="BJ795" s="246">
        <v>4.565</v>
      </c>
      <c r="BK795" s="250">
        <v>21.98429693076374</v>
      </c>
      <c r="BL795" s="250">
        <v>34.3240651965484</v>
      </c>
      <c r="BM795" s="250">
        <v>153.1553398058253</v>
      </c>
      <c r="BN795" s="250">
        <v>0</v>
      </c>
      <c r="BO795" s="250">
        <v>0</v>
      </c>
      <c r="BP795" s="250">
        <v>0</v>
      </c>
      <c r="BQ795" s="251">
        <v>0</v>
      </c>
      <c r="BR795" s="252">
        <v>0</v>
      </c>
      <c r="BS795" s="252">
        <v>0</v>
      </c>
      <c r="BT795" s="252">
        <v>0</v>
      </c>
      <c r="BU795" s="252">
        <v>0</v>
      </c>
      <c r="BV795" s="252">
        <v>0</v>
      </c>
      <c r="BW795" s="252">
        <v>0</v>
      </c>
      <c r="BX795" s="252">
        <v>0</v>
      </c>
      <c r="BY795" s="252">
        <v>0</v>
      </c>
      <c r="BZ795" s="252">
        <v>0</v>
      </c>
      <c r="CA795" s="253">
        <v>0</v>
      </c>
      <c r="CB795" s="250">
        <v>12.32139423136102</v>
      </c>
      <c r="CC795" s="250">
        <v>36.41034438139168</v>
      </c>
      <c r="CD795" t="s" s="116">
        <v>222</v>
      </c>
      <c r="CE795" t="s" s="402">
        <v>143</v>
      </c>
      <c r="CF795" t="s" s="402">
        <v>143</v>
      </c>
      <c r="CG795" s="250">
        <v>47.58148693048004</v>
      </c>
      <c r="CH795" s="255">
        <v>1.8799</v>
      </c>
      <c r="CI795" s="256">
        <v>2.06789</v>
      </c>
      <c r="CJ795" s="257">
        <v>2.274679</v>
      </c>
      <c r="CK795" s="257">
        <v>2.502146900000001</v>
      </c>
      <c r="CL795" s="258">
        <v>2.752361590000001</v>
      </c>
      <c r="CM795" s="256">
        <v>11.47697749</v>
      </c>
      <c r="CN795" s="253">
        <v>29.01890642225032</v>
      </c>
      <c r="CO795" s="259">
        <v>1.57</v>
      </c>
      <c r="CP795" s="260">
        <v>5.6</v>
      </c>
      <c r="CQ795" s="261">
        <v>-17.3</v>
      </c>
      <c r="CR795" s="262">
        <v>-1</v>
      </c>
      <c r="CS795" s="263">
        <v>-8</v>
      </c>
    </row>
    <row r="796" ht="11.25" customHeight="1">
      <c r="A796" t="s" s="227">
        <v>1033</v>
      </c>
      <c r="B796" t="s" s="116">
        <v>1034</v>
      </c>
      <c r="C796" t="s" s="227">
        <v>588</v>
      </c>
      <c r="D796" s="218">
        <v>10</v>
      </c>
      <c r="E796" s="219">
        <v>333</v>
      </c>
      <c r="F796" t="s" s="220">
        <v>129</v>
      </c>
      <c r="G796" t="s" s="221">
        <v>129</v>
      </c>
      <c r="H796" s="493">
        <v>47.89</v>
      </c>
      <c r="I796" s="223">
        <v>7.558989350595113</v>
      </c>
      <c r="J796" s="224">
        <v>0.89</v>
      </c>
      <c r="K796" s="224">
        <v>0.905</v>
      </c>
      <c r="L796" s="223">
        <v>1.685393258426959</v>
      </c>
      <c r="M796" s="226">
        <v>43040</v>
      </c>
      <c r="N796" s="226">
        <v>43041</v>
      </c>
      <c r="O796" s="226">
        <v>43052</v>
      </c>
      <c r="P796" t="s" s="227">
        <v>982</v>
      </c>
      <c r="Q796" t="s" s="227">
        <v>131</v>
      </c>
      <c r="R796" s="225">
        <v>3.62</v>
      </c>
      <c r="S796" s="228">
        <v>239.7350993377484</v>
      </c>
      <c r="T796" s="229">
        <v>68.74012657459139</v>
      </c>
      <c r="U796" s="223">
        <v>31.71523178807947</v>
      </c>
      <c r="V796" s="230">
        <v>12</v>
      </c>
      <c r="W796" s="222">
        <v>1.51</v>
      </c>
      <c r="X796" s="359">
        <v>5.3</v>
      </c>
      <c r="Y796" s="231">
        <v>3.83</v>
      </c>
      <c r="Z796" s="232">
        <v>2.02</v>
      </c>
      <c r="AA796" s="233">
        <v>6.4</v>
      </c>
      <c r="AB796" s="396">
        <v>202</v>
      </c>
      <c r="AC796" s="235">
        <v>61.12</v>
      </c>
      <c r="AD796" s="236">
        <v>3.6</v>
      </c>
      <c r="AE796" s="236">
        <v>6</v>
      </c>
      <c r="AF796" s="237">
        <v>3</v>
      </c>
      <c r="AG796" s="238">
        <v>7797</v>
      </c>
      <c r="AH796" s="239">
        <v>31.6</v>
      </c>
      <c r="AI796" s="240">
        <v>0.85</v>
      </c>
      <c r="AJ796" s="241">
        <v>4.328099502951278</v>
      </c>
      <c r="AK796" t="s" s="265">
        <v>143</v>
      </c>
      <c r="AL796" s="243">
        <v>11.52542372881356</v>
      </c>
      <c r="AM796" s="243">
        <v>14.35567956138353</v>
      </c>
      <c r="AN796" s="243">
        <v>15.5811582106246</v>
      </c>
      <c r="AO796" t="s" s="265">
        <v>143</v>
      </c>
      <c r="AP796" s="241">
        <v>3.29</v>
      </c>
      <c r="AQ796" s="241">
        <v>2.95</v>
      </c>
      <c r="AR796" s="241">
        <v>2.55</v>
      </c>
      <c r="AS796" s="241">
        <v>2.2</v>
      </c>
      <c r="AT796" s="245"/>
      <c r="AU796" s="241">
        <v>1.88</v>
      </c>
      <c r="AV796" s="241">
        <v>1.595</v>
      </c>
      <c r="AW796" s="245"/>
      <c r="AX796" s="246">
        <v>1.39</v>
      </c>
      <c r="AY796" s="247">
        <v>1.23</v>
      </c>
      <c r="AZ796" s="248">
        <v>0.458</v>
      </c>
      <c r="BA796" s="317">
        <v>0</v>
      </c>
      <c r="BB796" s="317">
        <v>0</v>
      </c>
      <c r="BC796" s="317">
        <v>0</v>
      </c>
      <c r="BD796" s="317">
        <v>0</v>
      </c>
      <c r="BE796" s="317">
        <v>0</v>
      </c>
      <c r="BF796" s="317">
        <v>0</v>
      </c>
      <c r="BG796" s="317">
        <v>0</v>
      </c>
      <c r="BH796" s="317">
        <v>0</v>
      </c>
      <c r="BI796" s="401">
        <v>0</v>
      </c>
      <c r="BJ796" s="246">
        <v>17.543</v>
      </c>
      <c r="BK796" s="250">
        <v>11.52542372881356</v>
      </c>
      <c r="BL796" s="250">
        <v>15.68627450980393</v>
      </c>
      <c r="BM796" s="250">
        <v>15.9090909090909</v>
      </c>
      <c r="BN796" s="250">
        <v>17.02127659574471</v>
      </c>
      <c r="BO796" s="250">
        <v>17.86833855799372</v>
      </c>
      <c r="BP796" s="250">
        <v>14.74820143884892</v>
      </c>
      <c r="BQ796" s="251">
        <v>13.00813008130082</v>
      </c>
      <c r="BR796" s="252">
        <v>168.5589519650655</v>
      </c>
      <c r="BS796" s="252">
        <v>0</v>
      </c>
      <c r="BT796" s="252">
        <v>0</v>
      </c>
      <c r="BU796" s="252">
        <v>0</v>
      </c>
      <c r="BV796" s="252">
        <v>0</v>
      </c>
      <c r="BW796" s="252">
        <v>0</v>
      </c>
      <c r="BX796" s="252">
        <v>0</v>
      </c>
      <c r="BY796" s="252">
        <v>0</v>
      </c>
      <c r="BZ796" s="252">
        <v>0</v>
      </c>
      <c r="CA796" s="253">
        <v>0</v>
      </c>
      <c r="CB796" s="250">
        <v>16.1368051639213</v>
      </c>
      <c r="CC796" s="250">
        <v>38.8156246281385</v>
      </c>
      <c r="CD796" t="s" s="116">
        <v>222</v>
      </c>
      <c r="CE796" s="545">
        <v>-8.575084226859758</v>
      </c>
      <c r="CF796" s="254">
        <v>23.14014756121971</v>
      </c>
      <c r="CG796" s="250">
        <v>53.79117345040552</v>
      </c>
      <c r="CH796" s="255">
        <v>3.619</v>
      </c>
      <c r="CI796" s="256">
        <v>3.980900000000001</v>
      </c>
      <c r="CJ796" s="257">
        <v>4.219754000000001</v>
      </c>
      <c r="CK796" s="257">
        <v>4.472939240000001</v>
      </c>
      <c r="CL796" s="258">
        <v>4.741315594400001</v>
      </c>
      <c r="CM796" s="256">
        <v>21.0339088344</v>
      </c>
      <c r="CN796" s="253">
        <v>43.92129637586135</v>
      </c>
      <c r="CO796" s="259">
        <v>1.18</v>
      </c>
      <c r="CP796" s="260">
        <v>5</v>
      </c>
      <c r="CQ796" s="261">
        <v>-29</v>
      </c>
      <c r="CR796" s="260">
        <v>-5.2</v>
      </c>
      <c r="CS796" s="261">
        <v>-14.5</v>
      </c>
    </row>
    <row r="797" ht="11.25" customHeight="1">
      <c r="A797" t="s" s="146">
        <v>2100</v>
      </c>
      <c r="B797" t="s" s="146">
        <v>2101</v>
      </c>
      <c r="C797" t="s" s="273">
        <v>2102</v>
      </c>
      <c r="D797" s="267">
        <v>7</v>
      </c>
      <c r="E797" s="85">
        <v>543</v>
      </c>
      <c r="F797" t="s" s="151">
        <v>129</v>
      </c>
      <c r="G797" t="s" s="152">
        <v>129</v>
      </c>
      <c r="H797" s="496">
        <v>76.5</v>
      </c>
      <c r="I797" s="269">
        <v>0.6274509803921569</v>
      </c>
      <c r="J797" s="270">
        <v>0.1</v>
      </c>
      <c r="K797" s="270">
        <v>0.12</v>
      </c>
      <c r="L797" s="269">
        <v>20</v>
      </c>
      <c r="M797" s="272">
        <v>42957</v>
      </c>
      <c r="N797" s="272">
        <v>42961</v>
      </c>
      <c r="O797" s="272">
        <v>42975</v>
      </c>
      <c r="P797" t="s" s="273">
        <v>967</v>
      </c>
      <c r="Q797" s="758"/>
      <c r="R797" s="271">
        <v>0.48</v>
      </c>
      <c r="S797" s="275">
        <v>18.25095057034221</v>
      </c>
      <c r="T797" s="276">
        <v>91.94818692521774</v>
      </c>
      <c r="U797" s="269">
        <v>29.08745247148289</v>
      </c>
      <c r="V797" s="277">
        <v>12</v>
      </c>
      <c r="W797" s="268">
        <v>2.63</v>
      </c>
      <c r="X797" s="268">
        <v>5.92</v>
      </c>
      <c r="Y797" s="278">
        <v>2.05</v>
      </c>
      <c r="Z797" s="279">
        <v>2.85</v>
      </c>
      <c r="AA797" s="280">
        <v>17.1</v>
      </c>
      <c r="AB797" s="281">
        <v>-18.7</v>
      </c>
      <c r="AC797" s="282">
        <v>14.57</v>
      </c>
      <c r="AD797" s="283">
        <v>13.7</v>
      </c>
      <c r="AE797" s="283">
        <v>4.91</v>
      </c>
      <c r="AF797" s="284">
        <v>15</v>
      </c>
      <c r="AG797" s="285">
        <v>7319</v>
      </c>
      <c r="AH797" s="286">
        <v>1.8</v>
      </c>
      <c r="AI797" s="287">
        <v>0.77</v>
      </c>
      <c r="AJ797" s="288">
        <v>4.028069882593868</v>
      </c>
      <c r="AK797" s="289">
        <v>1.646605389834507</v>
      </c>
      <c r="AL797" s="290">
        <v>28.57142857142856</v>
      </c>
      <c r="AM797" s="290">
        <v>40.42778623298909</v>
      </c>
      <c r="AN797" s="290">
        <v>55.18455739153598</v>
      </c>
      <c r="AO797" s="291">
        <v>33.5141362540313</v>
      </c>
      <c r="AP797" s="288">
        <v>0.36</v>
      </c>
      <c r="AQ797" s="288">
        <v>0.28</v>
      </c>
      <c r="AR797" s="288">
        <v>0.2</v>
      </c>
      <c r="AS797" s="288">
        <v>0.13</v>
      </c>
      <c r="AT797" s="292"/>
      <c r="AU797" s="288">
        <v>0.08</v>
      </c>
      <c r="AV797" s="288">
        <v>0.04</v>
      </c>
      <c r="AW797" s="292"/>
      <c r="AX797" s="524">
        <v>0.02</v>
      </c>
      <c r="AY797" s="403">
        <v>0.02</v>
      </c>
      <c r="AZ797" s="426">
        <v>0.02</v>
      </c>
      <c r="BA797" s="426">
        <v>0.02</v>
      </c>
      <c r="BB797" s="426">
        <v>0.02</v>
      </c>
      <c r="BC797" s="426">
        <v>0.02</v>
      </c>
      <c r="BD797" s="426">
        <v>0.02</v>
      </c>
      <c r="BE797" s="426">
        <v>0.02</v>
      </c>
      <c r="BF797" s="426">
        <v>0.02</v>
      </c>
      <c r="BG797" s="426">
        <v>0.02</v>
      </c>
      <c r="BH797" s="426">
        <v>0.02</v>
      </c>
      <c r="BI797" s="494">
        <v>0.02</v>
      </c>
      <c r="BJ797" s="293">
        <v>1.33</v>
      </c>
      <c r="BK797" s="297">
        <v>28.57142857142856</v>
      </c>
      <c r="BL797" s="297">
        <v>40</v>
      </c>
      <c r="BM797" s="297">
        <v>53.84615384615385</v>
      </c>
      <c r="BN797" s="297">
        <v>62.5</v>
      </c>
      <c r="BO797" s="297">
        <v>100</v>
      </c>
      <c r="BP797" s="297">
        <v>100</v>
      </c>
      <c r="BQ797" s="298">
        <v>0</v>
      </c>
      <c r="BR797" s="299">
        <v>0</v>
      </c>
      <c r="BS797" s="299">
        <v>0</v>
      </c>
      <c r="BT797" s="299">
        <v>0</v>
      </c>
      <c r="BU797" s="299">
        <v>0</v>
      </c>
      <c r="BV797" s="299">
        <v>0</v>
      </c>
      <c r="BW797" s="299">
        <v>0</v>
      </c>
      <c r="BX797" s="299">
        <v>0</v>
      </c>
      <c r="BY797" s="299">
        <v>0</v>
      </c>
      <c r="BZ797" s="299">
        <v>0</v>
      </c>
      <c r="CA797" s="300">
        <v>0</v>
      </c>
      <c r="CB797" s="297">
        <v>22.64221073044602</v>
      </c>
      <c r="CC797" s="297">
        <v>34.73140619744544</v>
      </c>
      <c r="CD797" t="s" s="146">
        <v>137</v>
      </c>
      <c r="CE797" s="301">
        <v>26.72455590044525</v>
      </c>
      <c r="CF797" s="301">
        <v>55.81200837192814</v>
      </c>
      <c r="CG797" s="297">
        <v>65.59115969581748</v>
      </c>
      <c r="CH797" s="302">
        <v>0.3636</v>
      </c>
      <c r="CI797" s="303">
        <v>0.39996</v>
      </c>
      <c r="CJ797" s="304">
        <v>0.419598036</v>
      </c>
      <c r="CK797" s="304">
        <v>0.4402002995675999</v>
      </c>
      <c r="CL797" s="305">
        <v>0.461814134276369</v>
      </c>
      <c r="CM797" s="303">
        <v>2.085172469843969</v>
      </c>
      <c r="CN797" s="300">
        <v>2.725715646854861</v>
      </c>
      <c r="CO797" s="306">
        <v>1.08</v>
      </c>
      <c r="CP797" s="307">
        <v>10.6</v>
      </c>
      <c r="CQ797" s="308">
        <v>-18.5</v>
      </c>
      <c r="CR797" s="307">
        <v>3.4</v>
      </c>
      <c r="CS797" s="308">
        <v>-4.7</v>
      </c>
    </row>
    <row r="798" ht="11.25" customHeight="1">
      <c r="A798" t="s" s="173">
        <v>1035</v>
      </c>
      <c r="B798" t="s" s="110">
        <v>1036</v>
      </c>
      <c r="C798" t="s" s="110">
        <v>150</v>
      </c>
      <c r="D798" s="174">
        <v>14</v>
      </c>
      <c r="E798" s="219">
        <v>256</v>
      </c>
      <c r="F798" t="s" s="118">
        <v>129</v>
      </c>
      <c r="G798" t="s" s="113">
        <v>129</v>
      </c>
      <c r="H798" s="495">
        <v>84.91</v>
      </c>
      <c r="I798" s="177">
        <v>0.9892827699917559</v>
      </c>
      <c r="J798" s="311">
        <v>0.1906</v>
      </c>
      <c r="K798" s="311">
        <v>0.21</v>
      </c>
      <c r="L798" s="177">
        <v>10.17838405036726</v>
      </c>
      <c r="M798" s="179">
        <v>42977</v>
      </c>
      <c r="N798" s="179">
        <v>42979</v>
      </c>
      <c r="O798" s="179">
        <v>42996</v>
      </c>
      <c r="P798" t="s" s="173">
        <v>462</v>
      </c>
      <c r="Q798" s="375"/>
      <c r="R798" s="180">
        <v>0.84</v>
      </c>
      <c r="S798" s="181">
        <v>24</v>
      </c>
      <c r="T798" s="182">
        <v>75.29784178173253</v>
      </c>
      <c r="U798" s="177">
        <v>24.26</v>
      </c>
      <c r="V798" s="183">
        <v>12</v>
      </c>
      <c r="W798" s="176">
        <v>3.5</v>
      </c>
      <c r="X798" s="176">
        <v>2.27</v>
      </c>
      <c r="Y798" s="184">
        <v>1.59</v>
      </c>
      <c r="Z798" s="185">
        <v>2.85</v>
      </c>
      <c r="AA798" s="186">
        <v>12.5</v>
      </c>
      <c r="AB798" s="187">
        <v>-37.2</v>
      </c>
      <c r="AC798" s="188">
        <v>16.76</v>
      </c>
      <c r="AD798" s="189">
        <v>9.6</v>
      </c>
      <c r="AE798" s="189">
        <v>10.7</v>
      </c>
      <c r="AF798" s="190">
        <v>9</v>
      </c>
      <c r="AG798" s="191">
        <v>10994</v>
      </c>
      <c r="AH798" s="192">
        <v>0.1</v>
      </c>
      <c r="AI798" s="193">
        <v>0.91</v>
      </c>
      <c r="AJ798" s="194">
        <v>4.190440969064129</v>
      </c>
      <c r="AK798" s="195">
        <v>1.482946510973921</v>
      </c>
      <c r="AL798" s="196">
        <v>7.388167388167366</v>
      </c>
      <c r="AM798" s="196">
        <v>21.73680635144455</v>
      </c>
      <c r="AN798" s="196">
        <v>40.22823330301564</v>
      </c>
      <c r="AO798" s="197">
        <v>27.12723149845495</v>
      </c>
      <c r="AP798" s="194">
        <v>0.7442</v>
      </c>
      <c r="AQ798" s="194">
        <v>0.6930000000000001</v>
      </c>
      <c r="AR798" s="194">
        <v>0.5820000000000001</v>
      </c>
      <c r="AS798" s="194">
        <v>0.4125</v>
      </c>
      <c r="AT798" s="199"/>
      <c r="AU798" s="194">
        <v>0.26125</v>
      </c>
      <c r="AV798" s="194">
        <v>0.13725</v>
      </c>
      <c r="AW798" s="199"/>
      <c r="AX798" s="200">
        <v>0.121</v>
      </c>
      <c r="AY798" s="201">
        <v>0.11</v>
      </c>
      <c r="AZ798" s="202">
        <v>0.1025</v>
      </c>
      <c r="BA798" s="202">
        <v>0.09</v>
      </c>
      <c r="BB798" s="202">
        <v>0.0675</v>
      </c>
      <c r="BC798" s="202">
        <v>0.0485</v>
      </c>
      <c r="BD798" s="202">
        <v>0.01</v>
      </c>
      <c r="BE798" s="203">
        <v>0</v>
      </c>
      <c r="BF798" s="203">
        <v>0</v>
      </c>
      <c r="BG798" s="203">
        <v>0</v>
      </c>
      <c r="BH798" s="203">
        <v>0</v>
      </c>
      <c r="BI798" s="204">
        <v>0</v>
      </c>
      <c r="BJ798" s="200">
        <v>3.3797</v>
      </c>
      <c r="BK798" s="205">
        <v>7.388167388167366</v>
      </c>
      <c r="BL798" s="205">
        <v>19.07216494845361</v>
      </c>
      <c r="BM798" s="205">
        <v>41.09090909090911</v>
      </c>
      <c r="BN798" s="205">
        <v>57.89473684210527</v>
      </c>
      <c r="BO798" s="205">
        <v>90.34608378870675</v>
      </c>
      <c r="BP798" s="205">
        <v>13.4297520661157</v>
      </c>
      <c r="BQ798" s="206">
        <v>9.999999999999986</v>
      </c>
      <c r="BR798" s="207">
        <v>7.317073170731714</v>
      </c>
      <c r="BS798" s="207">
        <v>13.88888888888888</v>
      </c>
      <c r="BT798" s="207">
        <v>33.33333333333333</v>
      </c>
      <c r="BU798" s="207">
        <v>39.17525773195876</v>
      </c>
      <c r="BV798" s="207">
        <v>385</v>
      </c>
      <c r="BW798" s="207">
        <v>0</v>
      </c>
      <c r="BX798" s="207">
        <v>0</v>
      </c>
      <c r="BY798" s="207">
        <v>0</v>
      </c>
      <c r="BZ798" s="207">
        <v>0</v>
      </c>
      <c r="CA798" s="208">
        <v>0</v>
      </c>
      <c r="CB798" s="205">
        <v>42.23155101466884</v>
      </c>
      <c r="CC798" s="205">
        <v>89.01389691855998</v>
      </c>
      <c r="CD798" t="s" s="110">
        <v>152</v>
      </c>
      <c r="CE798" s="209">
        <v>16.95751607300739</v>
      </c>
      <c r="CF798" s="209">
        <v>41.21751607300739</v>
      </c>
      <c r="CG798" s="205">
        <v>73.89808369408368</v>
      </c>
      <c r="CH798" s="315">
        <v>0.751642</v>
      </c>
      <c r="CI798" s="211">
        <v>0.8268062000000002</v>
      </c>
      <c r="CJ798" s="212">
        <v>0.9094868200000003</v>
      </c>
      <c r="CK798" s="212">
        <v>1.000435502</v>
      </c>
      <c r="CL798" s="210">
        <v>1.100479052200001</v>
      </c>
      <c r="CM798" s="211">
        <v>4.588849574200002</v>
      </c>
      <c r="CN798" s="208">
        <v>5.404368830761986</v>
      </c>
      <c r="CO798" s="213">
        <v>1.68</v>
      </c>
      <c r="CP798" s="214">
        <v>73.59999999999999</v>
      </c>
      <c r="CQ798" s="215">
        <v>-2.7</v>
      </c>
      <c r="CR798" s="214">
        <v>5.2</v>
      </c>
      <c r="CS798" s="215">
        <v>23.1</v>
      </c>
    </row>
    <row r="799" ht="11.25" customHeight="1">
      <c r="A799" t="s" s="116">
        <v>2103</v>
      </c>
      <c r="B799" t="s" s="116">
        <v>2104</v>
      </c>
      <c r="C799" t="s" s="227">
        <v>191</v>
      </c>
      <c r="D799" s="218">
        <v>9</v>
      </c>
      <c r="E799" s="85">
        <v>346</v>
      </c>
      <c r="F799" t="s" s="220">
        <v>129</v>
      </c>
      <c r="G799" t="s" s="221">
        <v>129</v>
      </c>
      <c r="H799" s="493">
        <v>61.33</v>
      </c>
      <c r="I799" s="223">
        <v>2.804500244578509</v>
      </c>
      <c r="J799" s="224">
        <v>0.4</v>
      </c>
      <c r="K799" s="224">
        <v>0.43</v>
      </c>
      <c r="L799" s="223">
        <v>7.5</v>
      </c>
      <c r="M799" s="226">
        <v>43048</v>
      </c>
      <c r="N799" s="226">
        <v>43049</v>
      </c>
      <c r="O799" s="226">
        <v>43059</v>
      </c>
      <c r="P799" t="s" s="227">
        <v>1463</v>
      </c>
      <c r="Q799" s="319"/>
      <c r="R799" s="225">
        <v>1.72</v>
      </c>
      <c r="S799" s="228">
        <v>103.6144578313253</v>
      </c>
      <c r="T799" s="229">
        <v>57.98395187338321</v>
      </c>
      <c r="U799" s="223">
        <v>36.94578313253012</v>
      </c>
      <c r="V799" s="230">
        <v>9</v>
      </c>
      <c r="W799" s="222">
        <v>1.66</v>
      </c>
      <c r="X799" s="359">
        <v>2.38</v>
      </c>
      <c r="Y799" s="231">
        <v>1.07</v>
      </c>
      <c r="Z799" s="232">
        <v>1.52</v>
      </c>
      <c r="AA799" s="233">
        <v>4.3</v>
      </c>
      <c r="AB799" s="234">
        <v>-79.59999999999999</v>
      </c>
      <c r="AC799" s="235">
        <v>47.14</v>
      </c>
      <c r="AD799" s="236">
        <v>-15.8</v>
      </c>
      <c r="AE799" s="236">
        <v>15.49</v>
      </c>
      <c r="AF799" s="237">
        <v>17</v>
      </c>
      <c r="AG799" s="238">
        <v>15486</v>
      </c>
      <c r="AH799" s="239">
        <v>0.6</v>
      </c>
      <c r="AI799" s="240">
        <v>0.64</v>
      </c>
      <c r="AJ799" t="s" s="265">
        <v>143</v>
      </c>
      <c r="AK799" s="242">
        <v>1.332443343436146</v>
      </c>
      <c r="AL799" s="243">
        <v>22.01327609863424</v>
      </c>
      <c r="AM799" s="243">
        <v>42.42317154972677</v>
      </c>
      <c r="AN799" s="243">
        <v>33.5174309933741</v>
      </c>
      <c r="AO799" s="244">
        <v>25.15486392610009</v>
      </c>
      <c r="AP799" s="241">
        <v>1.525</v>
      </c>
      <c r="AQ799" s="241">
        <v>1.2498639892</v>
      </c>
      <c r="AR799" s="241">
        <v>0.6401841</v>
      </c>
      <c r="AS799" s="241">
        <v>0.5278711</v>
      </c>
      <c r="AT799" s="245"/>
      <c r="AU799" s="241">
        <v>0.3706329</v>
      </c>
      <c r="AV799" s="321">
        <v>0.3594016</v>
      </c>
      <c r="AW799" s="245"/>
      <c r="AX799" s="246">
        <v>0.2920138</v>
      </c>
      <c r="AY799" s="247">
        <v>0.2021634</v>
      </c>
      <c r="AZ799" s="317">
        <v>0.1797008</v>
      </c>
      <c r="BA799" s="248">
        <v>0.1797008</v>
      </c>
      <c r="BB799" s="317">
        <v>0.16173072</v>
      </c>
      <c r="BC799" s="248">
        <v>0.16173072</v>
      </c>
      <c r="BD799" s="248">
        <v>0.15499194</v>
      </c>
      <c r="BE799" s="248">
        <v>0.1460069</v>
      </c>
      <c r="BF799" s="248">
        <v>0.13702186</v>
      </c>
      <c r="BG799" s="317">
        <v>0.1347756</v>
      </c>
      <c r="BH799" s="317">
        <v>0.1347756</v>
      </c>
      <c r="BI799" s="401">
        <v>0.1347756</v>
      </c>
      <c r="BJ799" s="246">
        <v>6.692341429200001</v>
      </c>
      <c r="BK799" s="250">
        <v>22.01327609863424</v>
      </c>
      <c r="BL799" s="250">
        <v>95.23508771929821</v>
      </c>
      <c r="BM799" s="250">
        <v>21.27659574468086</v>
      </c>
      <c r="BN799" s="250">
        <v>42.42424242424243</v>
      </c>
      <c r="BO799" s="250">
        <v>3.125</v>
      </c>
      <c r="BP799" s="250">
        <v>23.07692307692308</v>
      </c>
      <c r="BQ799" s="251">
        <v>44.44444444444444</v>
      </c>
      <c r="BR799" s="252">
        <v>12.5</v>
      </c>
      <c r="BS799" s="252">
        <v>0</v>
      </c>
      <c r="BT799" s="252">
        <v>11.11111111111112</v>
      </c>
      <c r="BU799" s="252">
        <v>0</v>
      </c>
      <c r="BV799" s="252">
        <v>4.347826086956519</v>
      </c>
      <c r="BW799" s="252">
        <v>6.153846153846154</v>
      </c>
      <c r="BX799" s="252">
        <v>6.557377049180335</v>
      </c>
      <c r="BY799" s="252">
        <v>1.666666666666661</v>
      </c>
      <c r="BZ799" s="252">
        <v>0</v>
      </c>
      <c r="CA799" s="253">
        <v>0</v>
      </c>
      <c r="CB799" s="250">
        <v>17.29014097505788</v>
      </c>
      <c r="CC799" s="250">
        <v>23.79391837377372</v>
      </c>
      <c r="CD799" t="s" s="116">
        <v>152</v>
      </c>
      <c r="CE799" s="254">
        <v>-0.6238518945775127</v>
      </c>
      <c r="CF799" s="254">
        <v>36.32193123795261</v>
      </c>
      <c r="CG799" s="250">
        <v>66.22542168674698</v>
      </c>
      <c r="CH799" s="255">
        <v>1.54025</v>
      </c>
      <c r="CI799" s="256">
        <v>1.694275</v>
      </c>
      <c r="CJ799" s="257">
        <v>1.8637025</v>
      </c>
      <c r="CK799" s="257">
        <v>2.05007275</v>
      </c>
      <c r="CL799" s="258">
        <v>2.255080025</v>
      </c>
      <c r="CM799" s="256">
        <v>9.403380275</v>
      </c>
      <c r="CN799" s="253">
        <v>15.33243155878037</v>
      </c>
      <c r="CO799" t="s" s="416">
        <v>143</v>
      </c>
      <c r="CP799" s="260">
        <v>40.1</v>
      </c>
      <c r="CQ799" s="261">
        <v>-0.3</v>
      </c>
      <c r="CR799" s="260">
        <v>6.3</v>
      </c>
      <c r="CS799" s="261">
        <v>10.9</v>
      </c>
    </row>
    <row r="800" ht="11.25" customHeight="1">
      <c r="A800" t="s" s="116">
        <v>1037</v>
      </c>
      <c r="B800" t="s" s="116">
        <v>1038</v>
      </c>
      <c r="C800" t="s" s="116">
        <v>265</v>
      </c>
      <c r="D800" s="218">
        <v>16</v>
      </c>
      <c r="E800" s="219">
        <v>200</v>
      </c>
      <c r="F800" t="s" s="220">
        <v>129</v>
      </c>
      <c r="G800" t="s" s="221">
        <v>129</v>
      </c>
      <c r="H800" s="493">
        <v>64.90000000000001</v>
      </c>
      <c r="I800" s="223">
        <v>4.191063174114022</v>
      </c>
      <c r="J800" s="318">
        <v>0.62</v>
      </c>
      <c r="K800" s="318">
        <v>0.68</v>
      </c>
      <c r="L800" s="223">
        <v>9.677419354838722</v>
      </c>
      <c r="M800" s="323">
        <v>43076</v>
      </c>
      <c r="N800" s="323">
        <v>43077</v>
      </c>
      <c r="O800" s="323">
        <v>43102</v>
      </c>
      <c r="P800" t="s" s="227">
        <v>447</v>
      </c>
      <c r="Q800" t="s" s="582">
        <v>1039</v>
      </c>
      <c r="R800" s="225">
        <v>2.72</v>
      </c>
      <c r="S800" s="228">
        <v>90.96989966555184</v>
      </c>
      <c r="T800" s="229">
        <v>81.37302011767684</v>
      </c>
      <c r="U800" s="223">
        <v>21.7056856187291</v>
      </c>
      <c r="V800" s="230">
        <v>12</v>
      </c>
      <c r="W800" s="222">
        <v>2.99</v>
      </c>
      <c r="X800" t="s" s="399">
        <v>143</v>
      </c>
      <c r="Y800" s="231">
        <v>4.41</v>
      </c>
      <c r="Z800" s="232">
        <v>3.41</v>
      </c>
      <c r="AA800" s="233">
        <v>16.5</v>
      </c>
      <c r="AB800" s="234">
        <v>-16.6</v>
      </c>
      <c r="AC800" t="s" s="422">
        <v>143</v>
      </c>
      <c r="AD800" s="236">
        <v>6.4</v>
      </c>
      <c r="AE800" t="s" s="416">
        <v>143</v>
      </c>
      <c r="AF800" s="237">
        <v>0</v>
      </c>
      <c r="AG800" s="238">
        <v>578</v>
      </c>
      <c r="AH800" s="239">
        <v>4</v>
      </c>
      <c r="AI800" s="240">
        <v>0</v>
      </c>
      <c r="AJ800" s="241">
        <v>1.6505219673148</v>
      </c>
      <c r="AK800" s="242">
        <v>0.5731022105651625</v>
      </c>
      <c r="AL800" s="243">
        <v>14</v>
      </c>
      <c r="AM800" s="243">
        <v>12.53085573385659</v>
      </c>
      <c r="AN800" s="243">
        <v>10.56334059081472</v>
      </c>
      <c r="AO800" s="244">
        <v>18.43186153548024</v>
      </c>
      <c r="AP800" s="241">
        <v>2.28</v>
      </c>
      <c r="AQ800" s="241">
        <v>2</v>
      </c>
      <c r="AR800" s="241">
        <v>1.76</v>
      </c>
      <c r="AS800" s="241">
        <v>1.6</v>
      </c>
      <c r="AT800" s="245"/>
      <c r="AU800" s="241">
        <v>1.48</v>
      </c>
      <c r="AV800" s="241">
        <v>1.38</v>
      </c>
      <c r="AW800" t="s" s="266">
        <v>112</v>
      </c>
      <c r="AX800" s="246">
        <v>1.32</v>
      </c>
      <c r="AY800" s="247">
        <v>1.2</v>
      </c>
      <c r="AZ800" s="248">
        <v>1.15</v>
      </c>
      <c r="BA800" s="248">
        <v>0.8</v>
      </c>
      <c r="BB800" s="248">
        <v>0.42</v>
      </c>
      <c r="BC800" s="248">
        <v>0.33</v>
      </c>
      <c r="BD800" s="248">
        <v>0.19</v>
      </c>
      <c r="BE800" s="248">
        <v>0.09</v>
      </c>
      <c r="BF800" s="248">
        <v>0.02</v>
      </c>
      <c r="BG800" s="317">
        <v>0</v>
      </c>
      <c r="BH800" s="317">
        <v>0</v>
      </c>
      <c r="BI800" s="401">
        <v>0</v>
      </c>
      <c r="BJ800" s="246">
        <v>16.02</v>
      </c>
      <c r="BK800" s="250">
        <v>14</v>
      </c>
      <c r="BL800" s="250">
        <v>13.63636363636365</v>
      </c>
      <c r="BM800" s="250">
        <v>9.999999999999986</v>
      </c>
      <c r="BN800" s="250">
        <v>8.108108108108114</v>
      </c>
      <c r="BO800" s="250">
        <v>7.246376811594213</v>
      </c>
      <c r="BP800" s="250">
        <v>4.545454545454541</v>
      </c>
      <c r="BQ800" s="251">
        <v>10</v>
      </c>
      <c r="BR800" s="252">
        <v>4.347826086956519</v>
      </c>
      <c r="BS800" s="252">
        <v>43.75</v>
      </c>
      <c r="BT800" s="252">
        <v>90.47619047619048</v>
      </c>
      <c r="BU800" s="252">
        <v>27.27272727272727</v>
      </c>
      <c r="BV800" s="252">
        <v>73.68421052631579</v>
      </c>
      <c r="BW800" s="252">
        <v>111.1111111111111</v>
      </c>
      <c r="BX800" s="252">
        <v>350</v>
      </c>
      <c r="BY800" s="252">
        <v>0</v>
      </c>
      <c r="BZ800" s="252">
        <v>0</v>
      </c>
      <c r="CA800" s="253">
        <v>0</v>
      </c>
      <c r="CB800" s="250">
        <v>45.18696285734245</v>
      </c>
      <c r="CC800" s="250">
        <v>83.01203535580315</v>
      </c>
      <c r="CD800" t="s" s="116">
        <v>132</v>
      </c>
      <c r="CE800" s="254">
        <v>-6.95128185380036</v>
      </c>
      <c r="CF800" s="254">
        <v>14.75440376492874</v>
      </c>
      <c r="CG800" s="250">
        <v>50.35115114899126</v>
      </c>
      <c r="CH800" s="255">
        <v>2.3028</v>
      </c>
      <c r="CI800" s="256">
        <v>2.371884</v>
      </c>
      <c r="CJ800" s="257">
        <v>2.44304052</v>
      </c>
      <c r="CK800" s="257">
        <v>2.516331735600001</v>
      </c>
      <c r="CL800" s="258">
        <v>2.591821687668001</v>
      </c>
      <c r="CM800" s="256">
        <v>12.225877943268</v>
      </c>
      <c r="CN800" s="253">
        <v>18.8380245658983</v>
      </c>
      <c r="CO800" s="259">
        <v>1.57</v>
      </c>
      <c r="CP800" s="260">
        <v>29.4</v>
      </c>
      <c r="CQ800" s="261">
        <v>-8.6</v>
      </c>
      <c r="CR800" s="260">
        <v>1.5</v>
      </c>
      <c r="CS800" s="261">
        <v>11.2</v>
      </c>
    </row>
    <row r="801" ht="11.25" customHeight="1">
      <c r="A801" t="s" s="116">
        <v>475</v>
      </c>
      <c r="B801" t="s" s="116">
        <v>476</v>
      </c>
      <c r="C801" t="s" s="116">
        <v>477</v>
      </c>
      <c r="D801" s="218">
        <v>36</v>
      </c>
      <c r="E801" s="219">
        <v>73</v>
      </c>
      <c r="F801" t="s" s="220">
        <v>129</v>
      </c>
      <c r="G801" t="s" s="221">
        <v>129</v>
      </c>
      <c r="H801" s="222">
        <v>27.19</v>
      </c>
      <c r="I801" s="223">
        <v>3.236484001471128</v>
      </c>
      <c r="J801" s="224">
        <v>0.21</v>
      </c>
      <c r="K801" s="224">
        <v>0.22</v>
      </c>
      <c r="L801" s="225">
        <v>4.761904761904767</v>
      </c>
      <c r="M801" s="226">
        <v>42879</v>
      </c>
      <c r="N801" s="226">
        <v>42881</v>
      </c>
      <c r="O801" s="226">
        <v>42916</v>
      </c>
      <c r="P801" t="s" s="227">
        <v>186</v>
      </c>
      <c r="Q801" s="264"/>
      <c r="R801" s="225">
        <v>0.88</v>
      </c>
      <c r="S801" s="228">
        <v>56.7741935483871</v>
      </c>
      <c r="T801" s="229">
        <v>5.588231124360288</v>
      </c>
      <c r="U801" s="223">
        <v>17.54193548387097</v>
      </c>
      <c r="V801" s="230">
        <v>12</v>
      </c>
      <c r="W801" s="222">
        <v>1.55</v>
      </c>
      <c r="X801" t="s" s="399">
        <v>143</v>
      </c>
      <c r="Y801" s="231">
        <v>0.97</v>
      </c>
      <c r="Z801" s="232">
        <v>1.43</v>
      </c>
      <c r="AA801" s="233">
        <v>8.199999999999999</v>
      </c>
      <c r="AB801" s="234">
        <v>-7.1</v>
      </c>
      <c r="AC801" t="s" s="422">
        <v>143</v>
      </c>
      <c r="AD801" s="236">
        <v>2.7</v>
      </c>
      <c r="AE801" t="s" s="416">
        <v>143</v>
      </c>
      <c r="AF801" s="237">
        <v>0</v>
      </c>
      <c r="AG801" s="372">
        <v>279</v>
      </c>
      <c r="AH801" s="239">
        <v>11.6</v>
      </c>
      <c r="AI801" s="240">
        <v>0</v>
      </c>
      <c r="AJ801" s="241">
        <v>1.976547926141325</v>
      </c>
      <c r="AK801" s="242">
        <v>0.5716740727112548</v>
      </c>
      <c r="AL801" s="243">
        <v>5.063291139240489</v>
      </c>
      <c r="AM801" s="243">
        <v>5.842482481313915</v>
      </c>
      <c r="AN801" s="243">
        <v>5.336679400581579</v>
      </c>
      <c r="AO801" s="244">
        <v>9.335178304084234</v>
      </c>
      <c r="AP801" s="241">
        <v>0.83</v>
      </c>
      <c r="AQ801" s="241">
        <v>0.79</v>
      </c>
      <c r="AR801" s="241">
        <v>0.75</v>
      </c>
      <c r="AS801" s="241">
        <v>0.7</v>
      </c>
      <c r="AT801" t="s" s="266">
        <v>112</v>
      </c>
      <c r="AU801" s="241">
        <v>0.66</v>
      </c>
      <c r="AV801" s="321">
        <v>0.64</v>
      </c>
      <c r="AW801" s="245"/>
      <c r="AX801" s="246">
        <v>0.62</v>
      </c>
      <c r="AY801" s="247">
        <v>0.58</v>
      </c>
      <c r="AZ801" s="248">
        <v>0.5</v>
      </c>
      <c r="BA801" s="248">
        <v>0.4</v>
      </c>
      <c r="BB801" s="248">
        <v>0.34</v>
      </c>
      <c r="BC801" s="248">
        <v>0.25</v>
      </c>
      <c r="BD801" s="248">
        <v>0.21</v>
      </c>
      <c r="BE801" s="248">
        <v>0.18</v>
      </c>
      <c r="BF801" s="248">
        <v>0.16667</v>
      </c>
      <c r="BG801" s="248">
        <v>0.15333</v>
      </c>
      <c r="BH801" s="248">
        <v>0.14</v>
      </c>
      <c r="BI801" s="249">
        <v>0.12667</v>
      </c>
      <c r="BJ801" s="246">
        <v>8.036670000000001</v>
      </c>
      <c r="BK801" s="250">
        <v>5.063291139240489</v>
      </c>
      <c r="BL801" s="250">
        <v>5.333333333333345</v>
      </c>
      <c r="BM801" s="250">
        <v>7.14285714285714</v>
      </c>
      <c r="BN801" s="250">
        <v>6.060606060606055</v>
      </c>
      <c r="BO801" s="250">
        <v>3.125</v>
      </c>
      <c r="BP801" s="250">
        <v>3.2258064516129</v>
      </c>
      <c r="BQ801" s="251">
        <v>6.896551724137945</v>
      </c>
      <c r="BR801" s="252">
        <v>16</v>
      </c>
      <c r="BS801" s="252">
        <v>25</v>
      </c>
      <c r="BT801" s="252">
        <v>17.64705882352942</v>
      </c>
      <c r="BU801" s="252">
        <v>36</v>
      </c>
      <c r="BV801" s="252">
        <v>19.04761904761905</v>
      </c>
      <c r="BW801" s="252">
        <v>16.66666666666667</v>
      </c>
      <c r="BX801" s="252">
        <v>7.997840043199123</v>
      </c>
      <c r="BY801" s="252">
        <v>8.70018913454642</v>
      </c>
      <c r="BZ801" s="252">
        <v>9.521428571428547</v>
      </c>
      <c r="CA801" s="253">
        <v>10.52340727875583</v>
      </c>
      <c r="CB801" s="250">
        <v>11.99715620103135</v>
      </c>
      <c r="CC801" s="250">
        <v>8.515706662829714</v>
      </c>
      <c r="CD801" t="s" s="116">
        <v>302</v>
      </c>
      <c r="CE801" s="254">
        <v>-8.968772081818262</v>
      </c>
      <c r="CF801" s="254">
        <v>8.573163402052707</v>
      </c>
      <c r="CG801" s="250">
        <v>53.20815514033669</v>
      </c>
      <c r="CH801" s="255">
        <v>0.8382999999999999</v>
      </c>
      <c r="CI801" s="256">
        <v>0.8634489999999999</v>
      </c>
      <c r="CJ801" s="257">
        <v>0.88935247</v>
      </c>
      <c r="CK801" s="257">
        <v>0.9160330441</v>
      </c>
      <c r="CL801" s="258">
        <v>0.9435140354229999</v>
      </c>
      <c r="CM801" s="256">
        <v>4.450648549523</v>
      </c>
      <c r="CN801" s="253">
        <v>16.3686963939794</v>
      </c>
      <c r="CO801" s="259">
        <v>0.6899999999999999</v>
      </c>
      <c r="CP801" s="260">
        <v>14.5</v>
      </c>
      <c r="CQ801" s="261">
        <v>-15.8</v>
      </c>
      <c r="CR801" s="262">
        <v>-3.4</v>
      </c>
      <c r="CS801" s="263">
        <v>-2.2</v>
      </c>
    </row>
    <row r="802" ht="11.25" customHeight="1">
      <c r="A802" t="s" s="146">
        <v>2105</v>
      </c>
      <c r="B802" t="s" s="146">
        <v>2106</v>
      </c>
      <c r="C802" t="s" s="273">
        <v>2107</v>
      </c>
      <c r="D802" s="694">
        <v>6</v>
      </c>
      <c r="E802" s="85">
        <v>588</v>
      </c>
      <c r="F802" t="s" s="151">
        <v>55</v>
      </c>
      <c r="G802" t="s" s="152">
        <v>141</v>
      </c>
      <c r="H802" s="496">
        <v>35.91</v>
      </c>
      <c r="I802" s="269">
        <v>3.453077137287664</v>
      </c>
      <c r="J802" s="270">
        <v>0.29</v>
      </c>
      <c r="K802" s="270">
        <v>0.31</v>
      </c>
      <c r="L802" s="269">
        <v>6.896551724137945</v>
      </c>
      <c r="M802" s="554">
        <v>42256</v>
      </c>
      <c r="N802" s="554">
        <v>42258</v>
      </c>
      <c r="O802" s="554">
        <v>42272</v>
      </c>
      <c r="P802" t="s" s="273">
        <v>249</v>
      </c>
      <c r="Q802" t="s" s="641">
        <v>1530</v>
      </c>
      <c r="R802" s="271">
        <v>1.24</v>
      </c>
      <c r="S802" s="275">
        <v>229.6296296296296</v>
      </c>
      <c r="T802" s="276">
        <v>196.2768975131203</v>
      </c>
      <c r="U802" s="269">
        <v>66.5</v>
      </c>
      <c r="V802" s="277">
        <v>12</v>
      </c>
      <c r="W802" s="268">
        <v>0.54</v>
      </c>
      <c r="X802" s="268">
        <v>13.37</v>
      </c>
      <c r="Y802" s="278">
        <v>3.97</v>
      </c>
      <c r="Z802" s="279">
        <v>2.97</v>
      </c>
      <c r="AA802" s="280">
        <v>10.5</v>
      </c>
      <c r="AB802" s="281">
        <v>-23</v>
      </c>
      <c r="AC802" s="282">
        <v>18.4</v>
      </c>
      <c r="AD802" s="283">
        <v>-1.6</v>
      </c>
      <c r="AE802" s="283">
        <v>5</v>
      </c>
      <c r="AF802" s="284">
        <v>17</v>
      </c>
      <c r="AG802" s="285">
        <v>27027</v>
      </c>
      <c r="AH802" s="286">
        <v>0.2</v>
      </c>
      <c r="AI802" s="287">
        <v>0.78</v>
      </c>
      <c r="AJ802" t="s" s="368">
        <v>143</v>
      </c>
      <c r="AK802" s="289">
        <v>3.596967855207733</v>
      </c>
      <c r="AL802" s="290">
        <v>3.333333333333344</v>
      </c>
      <c r="AM802" s="290">
        <v>15.25122639201688</v>
      </c>
      <c r="AN802" s="290">
        <v>15.62562331664044</v>
      </c>
      <c r="AO802" s="291">
        <v>4.344109801820295</v>
      </c>
      <c r="AP802" s="510">
        <v>1.24</v>
      </c>
      <c r="AQ802" s="288">
        <v>1.2</v>
      </c>
      <c r="AR802" s="288">
        <v>1.02</v>
      </c>
      <c r="AS802" s="288">
        <v>0.8100000000000001</v>
      </c>
      <c r="AT802" s="292"/>
      <c r="AU802" s="288">
        <v>0.62</v>
      </c>
      <c r="AV802" s="288">
        <v>0.6</v>
      </c>
      <c r="AW802" s="292"/>
      <c r="AX802" s="524">
        <v>0.10526</v>
      </c>
      <c r="AY802" s="403">
        <v>0.22104</v>
      </c>
      <c r="AZ802" s="426">
        <v>0.8841599999999999</v>
      </c>
      <c r="BA802" s="295">
        <v>0.8841599999999999</v>
      </c>
      <c r="BB802" s="295">
        <v>0.8104800000000001</v>
      </c>
      <c r="BC802" s="295">
        <v>0.69996</v>
      </c>
      <c r="BD802" s="426">
        <v>0.5894400000000001</v>
      </c>
      <c r="BE802" s="426">
        <v>0.5894400000000001</v>
      </c>
      <c r="BF802" s="426">
        <v>0.5894400000000001</v>
      </c>
      <c r="BG802" s="426">
        <v>0.5894400000000001</v>
      </c>
      <c r="BH802" s="426">
        <v>0.5894400000000001</v>
      </c>
      <c r="BI802" s="494">
        <v>0.5894400000000001</v>
      </c>
      <c r="BJ802" s="293">
        <v>12.6317</v>
      </c>
      <c r="BK802" s="297">
        <v>3.333333333333344</v>
      </c>
      <c r="BL802" s="297">
        <v>17.64705882352942</v>
      </c>
      <c r="BM802" s="297">
        <v>25.92592592592593</v>
      </c>
      <c r="BN802" s="297">
        <v>30.6451612903226</v>
      </c>
      <c r="BO802" s="297">
        <v>3.333333333333344</v>
      </c>
      <c r="BP802" s="297">
        <v>470.0171005130154</v>
      </c>
      <c r="BQ802" s="298">
        <v>0</v>
      </c>
      <c r="BR802" s="299">
        <v>0</v>
      </c>
      <c r="BS802" s="299">
        <v>0</v>
      </c>
      <c r="BT802" s="299">
        <v>9.090909090909083</v>
      </c>
      <c r="BU802" s="299">
        <v>15.78947368421053</v>
      </c>
      <c r="BV802" s="299">
        <v>18.75</v>
      </c>
      <c r="BW802" s="299">
        <v>0</v>
      </c>
      <c r="BX802" s="299">
        <v>0</v>
      </c>
      <c r="BY802" s="299">
        <v>0</v>
      </c>
      <c r="BZ802" s="299">
        <v>0</v>
      </c>
      <c r="CA802" s="300">
        <v>0</v>
      </c>
      <c r="CB802" s="297">
        <v>34.97248799968116</v>
      </c>
      <c r="CC802" s="297">
        <v>109.2089837523781</v>
      </c>
      <c r="CD802" t="s" s="146">
        <v>285</v>
      </c>
      <c r="CE802" s="301">
        <v>-47.42129954607189</v>
      </c>
      <c r="CF802" s="301">
        <v>19.0787004539281</v>
      </c>
      <c r="CG802" s="297">
        <v>47.61699742964579</v>
      </c>
      <c r="CH802" s="302">
        <v>1.2524</v>
      </c>
      <c r="CI802" s="303">
        <v>1.37764</v>
      </c>
      <c r="CJ802" s="304">
        <v>1.446522</v>
      </c>
      <c r="CK802" s="304">
        <v>1.5188481</v>
      </c>
      <c r="CL802" s="305">
        <v>1.594790505</v>
      </c>
      <c r="CM802" s="303">
        <v>7.190200605000001</v>
      </c>
      <c r="CN802" s="300">
        <v>20.02283654970761</v>
      </c>
      <c r="CO802" s="306">
        <v>1.43</v>
      </c>
      <c r="CP802" s="307">
        <v>25.6</v>
      </c>
      <c r="CQ802" s="308">
        <v>0.1</v>
      </c>
      <c r="CR802" s="307">
        <v>6.8</v>
      </c>
      <c r="CS802" s="308">
        <v>7.9</v>
      </c>
    </row>
    <row r="803" ht="11.25" customHeight="1">
      <c r="A803" t="s" s="110">
        <v>478</v>
      </c>
      <c r="B803" t="s" s="110">
        <v>479</v>
      </c>
      <c r="C803" t="s" s="110">
        <v>174</v>
      </c>
      <c r="D803" s="174">
        <v>41</v>
      </c>
      <c r="E803" s="219">
        <v>64</v>
      </c>
      <c r="F803" t="s" s="118">
        <v>55</v>
      </c>
      <c r="G803" t="s" s="113">
        <v>55</v>
      </c>
      <c r="H803" s="176">
        <v>85.7</v>
      </c>
      <c r="I803" s="177">
        <v>2.380396732788798</v>
      </c>
      <c r="J803" s="311">
        <v>0.4875</v>
      </c>
      <c r="K803" s="311">
        <v>0.51</v>
      </c>
      <c r="L803" s="180">
        <v>4.615384615384621</v>
      </c>
      <c r="M803" s="179">
        <v>42831</v>
      </c>
      <c r="N803" s="179">
        <v>42835</v>
      </c>
      <c r="O803" s="179">
        <v>42856</v>
      </c>
      <c r="P803" t="s" s="173">
        <v>171</v>
      </c>
      <c r="Q803" t="s" s="503">
        <v>480</v>
      </c>
      <c r="R803" s="180">
        <v>2.04</v>
      </c>
      <c r="S803" s="181">
        <v>58.28571428571428</v>
      </c>
      <c r="T803" s="182">
        <v>77.34300009456163</v>
      </c>
      <c r="U803" s="177">
        <v>24.48571428571429</v>
      </c>
      <c r="V803" s="183">
        <v>9</v>
      </c>
      <c r="W803" s="176">
        <v>3.5</v>
      </c>
      <c r="X803" s="176">
        <v>3.49</v>
      </c>
      <c r="Y803" s="184">
        <v>1.83</v>
      </c>
      <c r="Z803" s="185">
        <v>2.89</v>
      </c>
      <c r="AA803" s="186">
        <v>12.3</v>
      </c>
      <c r="AB803" s="187">
        <v>26.4</v>
      </c>
      <c r="AC803" s="188">
        <v>12.55</v>
      </c>
      <c r="AD803" s="189">
        <v>7.8</v>
      </c>
      <c r="AE803" s="189">
        <v>7</v>
      </c>
      <c r="AF803" s="190">
        <v>8</v>
      </c>
      <c r="AG803" s="191">
        <v>4377</v>
      </c>
      <c r="AH803" s="192">
        <v>0.9</v>
      </c>
      <c r="AI803" s="193">
        <v>1.33</v>
      </c>
      <c r="AJ803" s="194">
        <v>0.5851224691188868</v>
      </c>
      <c r="AK803" s="195">
        <v>1.250272924175221</v>
      </c>
      <c r="AL803" s="196">
        <v>5.335157318741457</v>
      </c>
      <c r="AM803" s="196">
        <v>5.060843171452944</v>
      </c>
      <c r="AN803" s="196">
        <v>4.563955259127317</v>
      </c>
      <c r="AO803" s="197">
        <v>3.650367188538506</v>
      </c>
      <c r="AP803" s="194">
        <v>1.925</v>
      </c>
      <c r="AQ803" s="194">
        <v>1.8275</v>
      </c>
      <c r="AR803" s="194">
        <v>1.74</v>
      </c>
      <c r="AS803" s="194">
        <v>1.66</v>
      </c>
      <c r="AT803" s="199"/>
      <c r="AU803" s="194">
        <v>1.5875</v>
      </c>
      <c r="AV803" s="194">
        <v>1.54</v>
      </c>
      <c r="AW803" s="199"/>
      <c r="AX803" s="200">
        <v>1.5</v>
      </c>
      <c r="AY803" s="201">
        <v>1.4575</v>
      </c>
      <c r="AZ803" s="202">
        <v>1.4075</v>
      </c>
      <c r="BA803" s="202">
        <v>1.365</v>
      </c>
      <c r="BB803" s="202">
        <v>1.345</v>
      </c>
      <c r="BC803" s="202">
        <v>1.3225</v>
      </c>
      <c r="BD803" s="202">
        <v>1.295</v>
      </c>
      <c r="BE803" s="202">
        <v>1.2775</v>
      </c>
      <c r="BF803" s="202">
        <v>1.2675</v>
      </c>
      <c r="BG803" s="202">
        <v>1.255</v>
      </c>
      <c r="BH803" s="202">
        <v>1.235</v>
      </c>
      <c r="BI803" s="314">
        <v>1.215</v>
      </c>
      <c r="BJ803" s="200">
        <v>26.2225</v>
      </c>
      <c r="BK803" s="205">
        <v>5.335157318741457</v>
      </c>
      <c r="BL803" s="205">
        <v>5.028735632183912</v>
      </c>
      <c r="BM803" s="205">
        <v>4.81927710843375</v>
      </c>
      <c r="BN803" s="205">
        <v>4.566929133858277</v>
      </c>
      <c r="BO803" s="205">
        <v>3.084415584415567</v>
      </c>
      <c r="BP803" s="205">
        <v>2.666666666666662</v>
      </c>
      <c r="BQ803" s="206">
        <v>2.915951972555741</v>
      </c>
      <c r="BR803" s="207">
        <v>3.552397868561274</v>
      </c>
      <c r="BS803" s="207">
        <v>3.113553113553102</v>
      </c>
      <c r="BT803" s="207">
        <v>1.486988847583648</v>
      </c>
      <c r="BU803" s="207">
        <v>1.701323251417763</v>
      </c>
      <c r="BV803" s="207">
        <v>2.12355212355213</v>
      </c>
      <c r="BW803" s="207">
        <v>1.369863013698613</v>
      </c>
      <c r="BX803" s="207">
        <v>0.7889546351084853</v>
      </c>
      <c r="BY803" s="207">
        <v>0.9960159362550014</v>
      </c>
      <c r="BZ803" s="207">
        <v>1.61943319838056</v>
      </c>
      <c r="CA803" s="208">
        <v>1.646090534979416</v>
      </c>
      <c r="CB803" s="205">
        <v>2.753841525879139</v>
      </c>
      <c r="CC803" s="205">
        <v>1.430589879262752</v>
      </c>
      <c r="CD803" t="s" s="110">
        <v>161</v>
      </c>
      <c r="CE803" s="209">
        <v>-17.54136229379817</v>
      </c>
      <c r="CF803" s="209">
        <v>6.944351991916115</v>
      </c>
      <c r="CG803" s="205">
        <v>64.26263168241913</v>
      </c>
      <c r="CH803" s="315">
        <v>2.1175</v>
      </c>
      <c r="CI803" s="211">
        <v>2.32925</v>
      </c>
      <c r="CJ803" s="212">
        <v>2.492297500000001</v>
      </c>
      <c r="CK803" s="212">
        <v>2.666758325000001</v>
      </c>
      <c r="CL803" s="210">
        <v>2.853431407750001</v>
      </c>
      <c r="CM803" s="211">
        <v>12.459237232750</v>
      </c>
      <c r="CN803" s="208">
        <v>14.53819980484247</v>
      </c>
      <c r="CO803" s="213">
        <v>0.68</v>
      </c>
      <c r="CP803" s="214">
        <v>45.1</v>
      </c>
      <c r="CQ803" s="215">
        <v>-1.4</v>
      </c>
      <c r="CR803" s="216">
        <v>1.1</v>
      </c>
      <c r="CS803" s="217">
        <v>2.7</v>
      </c>
    </row>
    <row r="804" ht="11.25" customHeight="1">
      <c r="A804" t="s" s="116">
        <v>2108</v>
      </c>
      <c r="B804" t="s" s="116">
        <v>2109</v>
      </c>
      <c r="C804" t="s" s="227">
        <v>2110</v>
      </c>
      <c r="D804" s="218">
        <v>7</v>
      </c>
      <c r="E804" s="85">
        <v>519</v>
      </c>
      <c r="F804" t="s" s="220">
        <v>141</v>
      </c>
      <c r="G804" t="s" s="221">
        <v>141</v>
      </c>
      <c r="H804" s="493">
        <v>163.93</v>
      </c>
      <c r="I804" s="223">
        <v>2.684072469956689</v>
      </c>
      <c r="J804" s="224">
        <v>1</v>
      </c>
      <c r="K804" s="224">
        <v>1.1</v>
      </c>
      <c r="L804" s="223">
        <v>10</v>
      </c>
      <c r="M804" s="226">
        <v>42872</v>
      </c>
      <c r="N804" s="226">
        <v>42874</v>
      </c>
      <c r="O804" s="226">
        <v>42901</v>
      </c>
      <c r="P804" t="s" s="227">
        <v>182</v>
      </c>
      <c r="Q804" s="316"/>
      <c r="R804" s="225">
        <v>4.4</v>
      </c>
      <c r="S804" s="228">
        <v>41.50943396226416</v>
      </c>
      <c r="T804" s="229">
        <v>31.34752341691416</v>
      </c>
      <c r="U804" s="223">
        <v>15.46509433962264</v>
      </c>
      <c r="V804" s="230">
        <v>12</v>
      </c>
      <c r="W804" s="222">
        <v>10.6</v>
      </c>
      <c r="X804" s="222">
        <v>1.77</v>
      </c>
      <c r="Y804" s="231">
        <v>0.5600000000000001</v>
      </c>
      <c r="Z804" s="232">
        <v>2.51</v>
      </c>
      <c r="AA804" s="233">
        <v>16.7</v>
      </c>
      <c r="AB804" s="234">
        <v>17.1</v>
      </c>
      <c r="AC804" s="235">
        <v>15.86</v>
      </c>
      <c r="AD804" s="236">
        <v>18.2</v>
      </c>
      <c r="AE804" s="236">
        <v>8.75</v>
      </c>
      <c r="AF804" s="237">
        <v>9</v>
      </c>
      <c r="AG804" s="238">
        <v>11788</v>
      </c>
      <c r="AH804" s="239">
        <v>0.7</v>
      </c>
      <c r="AI804" s="240">
        <v>1.22</v>
      </c>
      <c r="AJ804" s="241">
        <v>0.8300509319463429</v>
      </c>
      <c r="AK804" s="242">
        <v>1.770836996603262</v>
      </c>
      <c r="AL804" s="243">
        <v>13.04347826086956</v>
      </c>
      <c r="AM804" s="243">
        <v>17.97781022848297</v>
      </c>
      <c r="AN804" s="243">
        <v>15.10692696142344</v>
      </c>
      <c r="AO804" s="244">
        <v>8.530952871665122</v>
      </c>
      <c r="AP804" s="241">
        <v>3.9</v>
      </c>
      <c r="AQ804" s="241">
        <v>3.45</v>
      </c>
      <c r="AR804" s="241">
        <v>2.875</v>
      </c>
      <c r="AS804" s="241">
        <v>2.375</v>
      </c>
      <c r="AT804" s="245"/>
      <c r="AU804" s="321">
        <v>2</v>
      </c>
      <c r="AV804" s="241">
        <v>1.93</v>
      </c>
      <c r="AW804" s="245"/>
      <c r="AX804" s="583">
        <v>1.72</v>
      </c>
      <c r="AY804" s="394">
        <v>1.72</v>
      </c>
      <c r="AZ804" s="317">
        <v>1.72</v>
      </c>
      <c r="BA804" s="317">
        <v>1.72</v>
      </c>
      <c r="BB804" s="317">
        <v>1.72</v>
      </c>
      <c r="BC804" s="317">
        <v>1.72</v>
      </c>
      <c r="BD804" s="248">
        <v>1.72</v>
      </c>
      <c r="BE804" s="317">
        <v>1.36</v>
      </c>
      <c r="BF804" s="317">
        <v>1.36</v>
      </c>
      <c r="BG804" s="317">
        <v>1.36</v>
      </c>
      <c r="BH804" s="317">
        <v>1.36</v>
      </c>
      <c r="BI804" s="401">
        <v>1.36</v>
      </c>
      <c r="BJ804" s="246">
        <v>35.37</v>
      </c>
      <c r="BK804" s="250">
        <v>13.04347826086956</v>
      </c>
      <c r="BL804" s="250">
        <v>20</v>
      </c>
      <c r="BM804" s="250">
        <v>21.05263157894737</v>
      </c>
      <c r="BN804" s="250">
        <v>18.75</v>
      </c>
      <c r="BO804" s="250">
        <v>3.62694300518136</v>
      </c>
      <c r="BP804" s="250">
        <v>12.20930232558139</v>
      </c>
      <c r="BQ804" s="251">
        <v>0</v>
      </c>
      <c r="BR804" s="252">
        <v>0</v>
      </c>
      <c r="BS804" s="252">
        <v>0</v>
      </c>
      <c r="BT804" s="252">
        <v>0</v>
      </c>
      <c r="BU804" s="252">
        <v>0</v>
      </c>
      <c r="BV804" s="252">
        <v>0</v>
      </c>
      <c r="BW804" s="252">
        <v>26.47058823529411</v>
      </c>
      <c r="BX804" s="252">
        <v>0</v>
      </c>
      <c r="BY804" s="252">
        <v>0</v>
      </c>
      <c r="BZ804" s="252">
        <v>0</v>
      </c>
      <c r="CA804" s="253">
        <v>0</v>
      </c>
      <c r="CB804" s="250">
        <v>6.773702553286693</v>
      </c>
      <c r="CC804" s="250">
        <v>9.228504930015974</v>
      </c>
      <c r="CD804" t="s" s="116">
        <v>302</v>
      </c>
      <c r="CE804" s="254">
        <v>2.325905091757486</v>
      </c>
      <c r="CF804" s="254">
        <v>17.79099943138013</v>
      </c>
      <c r="CG804" s="250">
        <v>76.89987488228724</v>
      </c>
      <c r="CH804" s="255">
        <v>4.29</v>
      </c>
      <c r="CI804" s="256">
        <v>4.719</v>
      </c>
      <c r="CJ804" s="257">
        <v>5.1319125</v>
      </c>
      <c r="CK804" s="257">
        <v>5.580954843750</v>
      </c>
      <c r="CL804" s="258">
        <v>6.069288392578124</v>
      </c>
      <c r="CM804" s="256">
        <v>25.79115573632812</v>
      </c>
      <c r="CN804" s="253">
        <v>15.73302979096451</v>
      </c>
      <c r="CO804" s="259">
        <v>1.89</v>
      </c>
      <c r="CP804" s="260">
        <v>9.699999999999999</v>
      </c>
      <c r="CQ804" s="261">
        <v>-19.2</v>
      </c>
      <c r="CR804" s="260">
        <v>-5.9</v>
      </c>
      <c r="CS804" s="261">
        <v>-8.5</v>
      </c>
    </row>
    <row r="805" ht="11.25" customHeight="1">
      <c r="A805" t="s" s="116">
        <v>2111</v>
      </c>
      <c r="B805" t="s" s="116">
        <v>2112</v>
      </c>
      <c r="C805" t="s" s="227">
        <v>128</v>
      </c>
      <c r="D805" s="218">
        <v>7</v>
      </c>
      <c r="E805" s="85">
        <v>536</v>
      </c>
      <c r="F805" t="s" s="220">
        <v>129</v>
      </c>
      <c r="G805" t="s" s="221">
        <v>129</v>
      </c>
      <c r="H805" s="343">
        <v>23.69</v>
      </c>
      <c r="I805" s="223">
        <v>1.308569016462642</v>
      </c>
      <c r="J805" s="224">
        <v>0.28</v>
      </c>
      <c r="K805" s="224">
        <v>0.31</v>
      </c>
      <c r="L805" s="223">
        <v>10.7142857142857</v>
      </c>
      <c r="M805" s="226">
        <v>42944</v>
      </c>
      <c r="N805" s="226">
        <v>42948</v>
      </c>
      <c r="O805" s="226">
        <v>42957</v>
      </c>
      <c r="P805" t="s" s="227">
        <v>2113</v>
      </c>
      <c r="Q805" t="s" s="227">
        <v>44</v>
      </c>
      <c r="R805" s="225">
        <v>0.31</v>
      </c>
      <c r="S805" s="228">
        <v>43.05555555555556</v>
      </c>
      <c r="T805" s="229">
        <v>41.54199307085209</v>
      </c>
      <c r="U805" s="223">
        <v>32.90277777777778</v>
      </c>
      <c r="V805" s="230">
        <v>12</v>
      </c>
      <c r="W805" s="344">
        <v>0.72</v>
      </c>
      <c r="X805" t="s" s="348">
        <v>143</v>
      </c>
      <c r="Y805" s="504">
        <v>8.77</v>
      </c>
      <c r="Z805" s="346">
        <v>1.37</v>
      </c>
      <c r="AA805" t="s" s="349">
        <v>143</v>
      </c>
      <c r="AB805" t="s" s="345">
        <v>143</v>
      </c>
      <c r="AC805" t="s" s="349">
        <v>143</v>
      </c>
      <c r="AD805" t="s" s="348">
        <v>143</v>
      </c>
      <c r="AE805" t="s" s="348">
        <v>143</v>
      </c>
      <c r="AF805" s="237">
        <v>0</v>
      </c>
      <c r="AG805" s="350">
        <v>82</v>
      </c>
      <c r="AH805" t="s" s="348">
        <v>143</v>
      </c>
      <c r="AI805" t="s" s="348">
        <v>143</v>
      </c>
      <c r="AJ805" t="s" s="265">
        <v>143</v>
      </c>
      <c r="AK805" t="s" s="265">
        <v>143</v>
      </c>
      <c r="AL805" s="243">
        <v>3.703703703703698</v>
      </c>
      <c r="AM805" s="243">
        <v>3.849882037022079</v>
      </c>
      <c r="AN805" s="243">
        <v>13.29568106011707</v>
      </c>
      <c r="AO805" t="s" s="265">
        <v>143</v>
      </c>
      <c r="AP805" s="241">
        <v>0.28</v>
      </c>
      <c r="AQ805" s="241">
        <v>0.27</v>
      </c>
      <c r="AR805" s="241">
        <v>0.26</v>
      </c>
      <c r="AS805" s="241">
        <v>0.25</v>
      </c>
      <c r="AT805" s="245"/>
      <c r="AU805" s="241">
        <v>0.2</v>
      </c>
      <c r="AV805" s="241">
        <v>0.15</v>
      </c>
      <c r="AW805" s="245"/>
      <c r="AX805" s="583">
        <v>0</v>
      </c>
      <c r="AY805" s="394">
        <v>0</v>
      </c>
      <c r="AZ805" s="317">
        <v>0</v>
      </c>
      <c r="BA805" s="317">
        <v>0</v>
      </c>
      <c r="BB805" s="317">
        <v>0</v>
      </c>
      <c r="BC805" s="317">
        <v>0</v>
      </c>
      <c r="BD805" s="317">
        <v>0</v>
      </c>
      <c r="BE805" s="317">
        <v>0</v>
      </c>
      <c r="BF805" s="317">
        <v>0</v>
      </c>
      <c r="BG805" s="317">
        <v>0</v>
      </c>
      <c r="BH805" s="317">
        <v>0</v>
      </c>
      <c r="BI805" s="401">
        <v>0</v>
      </c>
      <c r="BJ805" s="246">
        <v>1.41</v>
      </c>
      <c r="BK805" s="250">
        <v>3.703703703703698</v>
      </c>
      <c r="BL805" s="250">
        <v>3.846153846153855</v>
      </c>
      <c r="BM805" s="250">
        <v>4</v>
      </c>
      <c r="BN805" s="250">
        <v>25</v>
      </c>
      <c r="BO805" s="250">
        <v>33.33333333333335</v>
      </c>
      <c r="BP805" s="250">
        <v>0</v>
      </c>
      <c r="BQ805" s="251">
        <v>0</v>
      </c>
      <c r="BR805" s="252">
        <v>0</v>
      </c>
      <c r="BS805" s="252">
        <v>0</v>
      </c>
      <c r="BT805" s="252">
        <v>0</v>
      </c>
      <c r="BU805" s="252">
        <v>0</v>
      </c>
      <c r="BV805" s="252">
        <v>0</v>
      </c>
      <c r="BW805" s="252">
        <v>0</v>
      </c>
      <c r="BX805" s="252">
        <v>0</v>
      </c>
      <c r="BY805" s="252">
        <v>0</v>
      </c>
      <c r="BZ805" s="252">
        <v>0</v>
      </c>
      <c r="CA805" s="253">
        <v>0</v>
      </c>
      <c r="CB805" s="250">
        <v>4.110775934305347</v>
      </c>
      <c r="CC805" s="250">
        <v>9.372510782788073</v>
      </c>
      <c r="CD805" t="s" s="116">
        <v>132</v>
      </c>
      <c r="CE805" s="254">
        <v>-18.29852770119806</v>
      </c>
      <c r="CF805" s="254">
        <v>14.60425007657971</v>
      </c>
      <c r="CG805" s="250">
        <v>37.20634750418223</v>
      </c>
      <c r="CH805" s="255">
        <v>0.2884</v>
      </c>
      <c r="CI805" s="256">
        <v>0.297052</v>
      </c>
      <c r="CJ805" s="257">
        <v>0.30596356</v>
      </c>
      <c r="CK805" s="257">
        <v>0.3151424668</v>
      </c>
      <c r="CL805" s="258">
        <v>0.324596740804</v>
      </c>
      <c r="CM805" s="256">
        <v>1.531154767604</v>
      </c>
      <c r="CN805" s="253">
        <v>6.463295768695652</v>
      </c>
      <c r="CO805" t="s" s="348">
        <v>143</v>
      </c>
      <c r="CP805" s="351">
        <v>18.9</v>
      </c>
      <c r="CQ805" s="352">
        <v>-14.8</v>
      </c>
      <c r="CR805" s="351">
        <v>0</v>
      </c>
      <c r="CS805" s="352">
        <v>-1.6</v>
      </c>
    </row>
    <row r="806" ht="11.25" customHeight="1">
      <c r="A806" t="s" s="116">
        <v>1040</v>
      </c>
      <c r="B806" t="s" s="116">
        <v>1041</v>
      </c>
      <c r="C806" t="s" s="227">
        <v>1042</v>
      </c>
      <c r="D806" s="218">
        <v>12</v>
      </c>
      <c r="E806" s="219">
        <v>299</v>
      </c>
      <c r="F806" t="s" s="220">
        <v>129</v>
      </c>
      <c r="G806" t="s" s="221">
        <v>129</v>
      </c>
      <c r="H806" s="493">
        <v>51.6</v>
      </c>
      <c r="I806" s="223">
        <v>3.023255813953488</v>
      </c>
      <c r="J806" s="224">
        <v>0.37</v>
      </c>
      <c r="K806" s="224">
        <v>0.39</v>
      </c>
      <c r="L806" s="223">
        <v>5.405405405405417</v>
      </c>
      <c r="M806" s="226">
        <v>42851</v>
      </c>
      <c r="N806" s="226">
        <v>42853</v>
      </c>
      <c r="O806" s="226">
        <v>42881</v>
      </c>
      <c r="P806" t="s" s="227">
        <v>541</v>
      </c>
      <c r="Q806" s="85"/>
      <c r="R806" s="225">
        <v>1.56</v>
      </c>
      <c r="S806" s="228">
        <v>44.95677233429395</v>
      </c>
      <c r="T806" s="229">
        <v>57.42890989735569</v>
      </c>
      <c r="U806" s="223">
        <v>14.87031700288184</v>
      </c>
      <c r="V806" s="230">
        <v>1</v>
      </c>
      <c r="W806" s="222">
        <v>3.47</v>
      </c>
      <c r="X806" s="222">
        <v>2.64</v>
      </c>
      <c r="Y806" s="231">
        <v>0.85</v>
      </c>
      <c r="Z806" s="232">
        <v>3.75</v>
      </c>
      <c r="AA806" s="233">
        <v>25.5</v>
      </c>
      <c r="AB806" s="234">
        <v>1.4</v>
      </c>
      <c r="AC806" s="235">
        <v>6.39</v>
      </c>
      <c r="AD806" s="236">
        <v>9</v>
      </c>
      <c r="AE806" s="236">
        <v>5.62</v>
      </c>
      <c r="AF806" s="237">
        <v>28</v>
      </c>
      <c r="AG806" s="238">
        <v>4395</v>
      </c>
      <c r="AH806" s="239">
        <v>0.2</v>
      </c>
      <c r="AI806" s="240">
        <v>0.1</v>
      </c>
      <c r="AJ806" s="241">
        <v>1.912135802135377</v>
      </c>
      <c r="AK806" s="242">
        <v>1.003755249258746</v>
      </c>
      <c r="AL806" s="243">
        <v>5.797101449275366</v>
      </c>
      <c r="AM806" s="243">
        <v>8.280853865918081</v>
      </c>
      <c r="AN806" s="243">
        <v>17.20922221921839</v>
      </c>
      <c r="AO806" s="244">
        <v>17.14483907499071</v>
      </c>
      <c r="AP806" s="241">
        <v>1.46</v>
      </c>
      <c r="AQ806" s="241">
        <v>1.38</v>
      </c>
      <c r="AR806" s="241">
        <v>1.3</v>
      </c>
      <c r="AS806" s="241">
        <v>1.15</v>
      </c>
      <c r="AT806" s="245"/>
      <c r="AU806" s="241">
        <v>0.88</v>
      </c>
      <c r="AV806" s="241">
        <v>0.66</v>
      </c>
      <c r="AW806" s="245"/>
      <c r="AX806" s="246">
        <v>0.55</v>
      </c>
      <c r="AY806" s="247">
        <v>0.48</v>
      </c>
      <c r="AZ806" s="248">
        <v>0.475</v>
      </c>
      <c r="BA806" s="248">
        <v>0.445</v>
      </c>
      <c r="BB806" s="248">
        <v>0.3</v>
      </c>
      <c r="BC806" s="317">
        <v>0</v>
      </c>
      <c r="BD806" s="317">
        <v>0</v>
      </c>
      <c r="BE806" s="317">
        <v>0</v>
      </c>
      <c r="BF806" s="317">
        <v>0</v>
      </c>
      <c r="BG806" s="317">
        <v>0</v>
      </c>
      <c r="BH806" s="317">
        <v>0</v>
      </c>
      <c r="BI806" s="401">
        <v>0</v>
      </c>
      <c r="BJ806" s="246">
        <v>9.08</v>
      </c>
      <c r="BK806" s="250">
        <v>5.797101449275366</v>
      </c>
      <c r="BL806" s="250">
        <v>6.153846153846132</v>
      </c>
      <c r="BM806" s="250">
        <v>13.04347826086958</v>
      </c>
      <c r="BN806" s="250">
        <v>30.68181818181817</v>
      </c>
      <c r="BO806" s="250">
        <v>33.33333333333333</v>
      </c>
      <c r="BP806" s="250">
        <v>20</v>
      </c>
      <c r="BQ806" s="251">
        <v>14.58333333333335</v>
      </c>
      <c r="BR806" s="252">
        <v>1.052631578947372</v>
      </c>
      <c r="BS806" s="252">
        <v>6.741573033707859</v>
      </c>
      <c r="BT806" s="252">
        <v>48.33333333333334</v>
      </c>
      <c r="BU806" s="252">
        <v>0</v>
      </c>
      <c r="BV806" s="252">
        <v>0</v>
      </c>
      <c r="BW806" s="252">
        <v>0</v>
      </c>
      <c r="BX806" s="252">
        <v>0</v>
      </c>
      <c r="BY806" s="252">
        <v>0</v>
      </c>
      <c r="BZ806" s="252">
        <v>0</v>
      </c>
      <c r="CA806" s="253">
        <v>0</v>
      </c>
      <c r="CB806" s="250">
        <v>10.57179109755673</v>
      </c>
      <c r="CC806" s="250">
        <v>14.12021524196263</v>
      </c>
      <c r="CD806" t="s" s="116">
        <v>302</v>
      </c>
      <c r="CE806" s="254">
        <v>5.362161030290036</v>
      </c>
      <c r="CF806" s="254">
        <v>20.23247803317188</v>
      </c>
      <c r="CG806" s="250">
        <v>65.23397142658185</v>
      </c>
      <c r="CH806" s="255">
        <v>1.48044</v>
      </c>
      <c r="CI806" s="256">
        <v>1.575040116</v>
      </c>
      <c r="CJ806" s="257">
        <v>1.6635573705192</v>
      </c>
      <c r="CK806" s="257">
        <v>1.757049294742379</v>
      </c>
      <c r="CL806" s="258">
        <v>1.855795465106901</v>
      </c>
      <c r="CM806" s="256">
        <v>8.33188224636848</v>
      </c>
      <c r="CN806" s="253">
        <v>16.14705861699318</v>
      </c>
      <c r="CO806" s="259">
        <v>0.9</v>
      </c>
      <c r="CP806" s="260">
        <v>20.9</v>
      </c>
      <c r="CQ806" s="261">
        <v>-9.4</v>
      </c>
      <c r="CR806" s="260">
        <v>5.3</v>
      </c>
      <c r="CS806" s="261">
        <v>5.3</v>
      </c>
    </row>
    <row r="807" ht="11.25" customHeight="1">
      <c r="A807" t="s" s="273">
        <v>2114</v>
      </c>
      <c r="B807" t="s" s="146">
        <v>2115</v>
      </c>
      <c r="C807" t="s" s="273">
        <v>1191</v>
      </c>
      <c r="D807" s="267">
        <v>6</v>
      </c>
      <c r="E807" s="85">
        <v>638</v>
      </c>
      <c r="F807" t="s" s="151">
        <v>129</v>
      </c>
      <c r="G807" t="s" s="152">
        <v>129</v>
      </c>
      <c r="H807" s="496">
        <v>161.08</v>
      </c>
      <c r="I807" s="269">
        <v>1.316116215545071</v>
      </c>
      <c r="J807" s="270">
        <v>0.48</v>
      </c>
      <c r="K807" s="270">
        <v>0.53</v>
      </c>
      <c r="L807" s="269">
        <v>10.41666666666667</v>
      </c>
      <c r="M807" s="272">
        <v>42823</v>
      </c>
      <c r="N807" s="272">
        <v>42825</v>
      </c>
      <c r="O807" s="272">
        <v>42842</v>
      </c>
      <c r="P807" t="s" s="273">
        <v>268</v>
      </c>
      <c r="Q807" t="s" s="273">
        <v>972</v>
      </c>
      <c r="R807" s="271">
        <v>2.12</v>
      </c>
      <c r="S807" s="275">
        <v>59.88700564971752</v>
      </c>
      <c r="T807" s="276">
        <v>107.5476030527856</v>
      </c>
      <c r="U807" s="269">
        <v>45.50282485875707</v>
      </c>
      <c r="V807" s="277">
        <v>12</v>
      </c>
      <c r="W807" s="268">
        <v>3.54</v>
      </c>
      <c r="X807" s="268">
        <v>4.51</v>
      </c>
      <c r="Y807" s="278">
        <v>2.73</v>
      </c>
      <c r="Z807" s="279">
        <v>2.13</v>
      </c>
      <c r="AA807" s="280">
        <v>4.7</v>
      </c>
      <c r="AB807" s="281">
        <v>-43.7</v>
      </c>
      <c r="AC807" s="282">
        <v>16.18</v>
      </c>
      <c r="AD807" s="283">
        <v>-0.1</v>
      </c>
      <c r="AE807" s="283">
        <v>10.09</v>
      </c>
      <c r="AF807" s="284">
        <v>16</v>
      </c>
      <c r="AG807" s="285">
        <v>21793</v>
      </c>
      <c r="AH807" s="286">
        <v>0.2</v>
      </c>
      <c r="AI807" s="287">
        <v>0.41</v>
      </c>
      <c r="AJ807" t="s" s="368">
        <v>143</v>
      </c>
      <c r="AK807" s="289">
        <v>1.651631310573904</v>
      </c>
      <c r="AL807" s="290">
        <v>42.27642276422765</v>
      </c>
      <c r="AM807" s="290">
        <v>16.38714722736498</v>
      </c>
      <c r="AN807" s="290">
        <v>10.96881334110911</v>
      </c>
      <c r="AO807" s="291">
        <v>6.641199685962418</v>
      </c>
      <c r="AP807" s="288">
        <v>1.75</v>
      </c>
      <c r="AQ807" s="288">
        <v>1.23</v>
      </c>
      <c r="AR807" s="288">
        <v>1.18</v>
      </c>
      <c r="AS807" s="288">
        <v>1.11</v>
      </c>
      <c r="AT807" s="292"/>
      <c r="AU807" s="288">
        <v>1.07</v>
      </c>
      <c r="AV807" s="510">
        <v>1.04</v>
      </c>
      <c r="AW807" s="292"/>
      <c r="AX807" s="524">
        <v>1.04</v>
      </c>
      <c r="AY807" s="403">
        <v>1.04</v>
      </c>
      <c r="AZ807" s="295">
        <v>1.03</v>
      </c>
      <c r="BA807" s="295">
        <v>0.985</v>
      </c>
      <c r="BB807" s="295">
        <v>0.92</v>
      </c>
      <c r="BC807" s="295">
        <v>0.8325</v>
      </c>
      <c r="BD807" s="295">
        <v>0.7</v>
      </c>
      <c r="BE807" s="295">
        <v>0.4125</v>
      </c>
      <c r="BF807" s="426">
        <v>0</v>
      </c>
      <c r="BG807" s="426">
        <v>0</v>
      </c>
      <c r="BH807" s="426">
        <v>0</v>
      </c>
      <c r="BI807" s="494">
        <v>0</v>
      </c>
      <c r="BJ807" s="293">
        <v>14.34</v>
      </c>
      <c r="BK807" s="297">
        <v>42.27642276422765</v>
      </c>
      <c r="BL807" s="297">
        <v>4.237288135593231</v>
      </c>
      <c r="BM807" s="297">
        <v>6.306306306306286</v>
      </c>
      <c r="BN807" s="297">
        <v>3.738317757009346</v>
      </c>
      <c r="BO807" s="297">
        <v>2.884615384615397</v>
      </c>
      <c r="BP807" s="297">
        <v>0</v>
      </c>
      <c r="BQ807" s="298">
        <v>0</v>
      </c>
      <c r="BR807" s="299">
        <v>0.9708737864077666</v>
      </c>
      <c r="BS807" s="299">
        <v>4.568527918781728</v>
      </c>
      <c r="BT807" s="299">
        <v>7.065217391304346</v>
      </c>
      <c r="BU807" s="299">
        <v>10.51051051051051</v>
      </c>
      <c r="BV807" s="299">
        <v>18.92857142857143</v>
      </c>
      <c r="BW807" s="299">
        <v>69.6969696969697</v>
      </c>
      <c r="BX807" s="299">
        <v>0</v>
      </c>
      <c r="BY807" s="299">
        <v>0</v>
      </c>
      <c r="BZ807" s="299">
        <v>0</v>
      </c>
      <c r="CA807" s="300">
        <v>0</v>
      </c>
      <c r="CB807" s="297">
        <v>10.06962476942926</v>
      </c>
      <c r="CC807" s="297">
        <v>18.05501689905881</v>
      </c>
      <c r="CD807" t="s" s="146">
        <v>137</v>
      </c>
      <c r="CE807" s="301">
        <v>-33.21789530210289</v>
      </c>
      <c r="CF807" s="301">
        <v>12.28492955665418</v>
      </c>
      <c r="CG807" s="297">
        <v>61.23161679213376</v>
      </c>
      <c r="CH807" s="302">
        <v>1.7675</v>
      </c>
      <c r="CI807" s="303">
        <v>1.94425</v>
      </c>
      <c r="CJ807" s="304">
        <v>2.138675000000001</v>
      </c>
      <c r="CK807" s="304">
        <v>2.352542500000001</v>
      </c>
      <c r="CL807" s="305">
        <v>2.587796750000001</v>
      </c>
      <c r="CM807" s="303">
        <v>10.79076425</v>
      </c>
      <c r="CN807" s="300">
        <v>6.699009343183512</v>
      </c>
      <c r="CO807" s="306">
        <v>0.92</v>
      </c>
      <c r="CP807" s="307">
        <v>42.9</v>
      </c>
      <c r="CQ807" s="308">
        <v>-2.1</v>
      </c>
      <c r="CR807" s="307">
        <v>4.5</v>
      </c>
      <c r="CS807" s="308">
        <v>13.9</v>
      </c>
    </row>
    <row r="808" ht="11.25" customHeight="1">
      <c r="A808" t="s" s="110">
        <v>2116</v>
      </c>
      <c r="B808" t="s" s="110">
        <v>2117</v>
      </c>
      <c r="C808" t="s" s="173">
        <v>1450</v>
      </c>
      <c r="D808" s="174">
        <v>8</v>
      </c>
      <c r="E808" s="85">
        <v>390</v>
      </c>
      <c r="F808" t="s" s="118">
        <v>129</v>
      </c>
      <c r="G808" t="s" s="113">
        <v>129</v>
      </c>
      <c r="H808" s="495">
        <v>130.75</v>
      </c>
      <c r="I808" s="177">
        <v>0.3365200764818356</v>
      </c>
      <c r="J808" s="311">
        <v>0.1</v>
      </c>
      <c r="K808" s="311">
        <v>0.11</v>
      </c>
      <c r="L808" s="177">
        <v>9.999999999999986</v>
      </c>
      <c r="M808" s="179">
        <v>42863</v>
      </c>
      <c r="N808" s="179">
        <v>42865</v>
      </c>
      <c r="O808" s="179">
        <v>42887</v>
      </c>
      <c r="P808" t="s" s="173">
        <v>147</v>
      </c>
      <c r="Q808" s="84"/>
      <c r="R808" s="180">
        <v>0.44</v>
      </c>
      <c r="S808" s="181">
        <v>8.396946564885496</v>
      </c>
      <c r="T808" t="s" s="764">
        <v>143</v>
      </c>
      <c r="U808" s="177">
        <v>24.95229007633588</v>
      </c>
      <c r="V808" s="183">
        <v>12</v>
      </c>
      <c r="W808" s="176">
        <v>5.24</v>
      </c>
      <c r="X808" t="s" s="369">
        <v>143</v>
      </c>
      <c r="Y808" s="184">
        <v>7.25</v>
      </c>
      <c r="Z808" t="s" s="765">
        <v>143</v>
      </c>
      <c r="AA808" s="544">
        <v>-205.6</v>
      </c>
      <c r="AB808" s="187">
        <v>9.5</v>
      </c>
      <c r="AC808" t="s" s="425">
        <v>143</v>
      </c>
      <c r="AD808" s="189">
        <v>13.8</v>
      </c>
      <c r="AE808" t="s" s="392">
        <v>143</v>
      </c>
      <c r="AF808" s="190">
        <v>0</v>
      </c>
      <c r="AG808" s="191">
        <v>502</v>
      </c>
      <c r="AH808" s="192">
        <v>30.6</v>
      </c>
      <c r="AI808" t="s" s="392">
        <v>143</v>
      </c>
      <c r="AJ808" s="194">
        <v>1.989597607509147</v>
      </c>
      <c r="AK808" t="s" s="338">
        <v>143</v>
      </c>
      <c r="AL808" s="196">
        <v>37.03703703703702</v>
      </c>
      <c r="AM808" s="196">
        <v>24.87707213199899</v>
      </c>
      <c r="AN808" s="196">
        <v>27.45644698362624</v>
      </c>
      <c r="AO808" t="s" s="338">
        <v>143</v>
      </c>
      <c r="AP808" s="194">
        <v>0.37</v>
      </c>
      <c r="AQ808" s="194">
        <v>0.27</v>
      </c>
      <c r="AR808" s="194">
        <v>0.23</v>
      </c>
      <c r="AS808" s="194">
        <v>0.19</v>
      </c>
      <c r="AT808" s="199"/>
      <c r="AU808" s="194">
        <v>0.15</v>
      </c>
      <c r="AV808" s="194">
        <v>0.11</v>
      </c>
      <c r="AW808" s="199"/>
      <c r="AX808" s="200">
        <v>0.06</v>
      </c>
      <c r="AY808" s="370">
        <v>0</v>
      </c>
      <c r="AZ808" s="203">
        <v>0</v>
      </c>
      <c r="BA808" s="203">
        <v>0</v>
      </c>
      <c r="BB808" s="203">
        <v>0</v>
      </c>
      <c r="BC808" s="203">
        <v>0</v>
      </c>
      <c r="BD808" s="203">
        <v>0</v>
      </c>
      <c r="BE808" s="203">
        <v>0</v>
      </c>
      <c r="BF808" s="203">
        <v>0</v>
      </c>
      <c r="BG808" s="203">
        <v>0</v>
      </c>
      <c r="BH808" s="203">
        <v>0</v>
      </c>
      <c r="BI808" s="204">
        <v>0</v>
      </c>
      <c r="BJ808" s="200">
        <v>1.38</v>
      </c>
      <c r="BK808" s="205">
        <v>37.03703703703702</v>
      </c>
      <c r="BL808" s="205">
        <v>17.3913043478261</v>
      </c>
      <c r="BM808" s="205">
        <v>21.05263157894737</v>
      </c>
      <c r="BN808" s="205">
        <v>26.66666666666668</v>
      </c>
      <c r="BO808" s="205">
        <v>36.36363636363635</v>
      </c>
      <c r="BP808" s="205">
        <v>83.33333333333334</v>
      </c>
      <c r="BQ808" s="206">
        <v>0</v>
      </c>
      <c r="BR808" s="207">
        <v>0</v>
      </c>
      <c r="BS808" s="207">
        <v>0</v>
      </c>
      <c r="BT808" s="207">
        <v>0</v>
      </c>
      <c r="BU808" s="207">
        <v>0</v>
      </c>
      <c r="BV808" s="207">
        <v>0</v>
      </c>
      <c r="BW808" s="207">
        <v>0</v>
      </c>
      <c r="BX808" s="207">
        <v>0</v>
      </c>
      <c r="BY808" s="207">
        <v>0</v>
      </c>
      <c r="BZ808" s="207">
        <v>0</v>
      </c>
      <c r="CA808" s="208">
        <v>0</v>
      </c>
      <c r="CB808" s="205">
        <v>13.04968290161452</v>
      </c>
      <c r="CC808" s="205">
        <v>21.96291081612102</v>
      </c>
      <c r="CD808" t="s" s="110">
        <v>302</v>
      </c>
      <c r="CE808" s="209">
        <v>2.840676983772195</v>
      </c>
      <c r="CF808" s="209">
        <v>27.79296706010807</v>
      </c>
      <c r="CG808" s="205">
        <v>53.31507633587785</v>
      </c>
      <c r="CH808" s="315">
        <v>0.40515</v>
      </c>
      <c r="CI808" s="211">
        <v>0.4173045</v>
      </c>
      <c r="CJ808" s="212">
        <v>0.429823635</v>
      </c>
      <c r="CK808" s="212">
        <v>0.442718344050</v>
      </c>
      <c r="CL808" s="210">
        <v>0.4559998943715001</v>
      </c>
      <c r="CM808" s="211">
        <v>2.1509963734215</v>
      </c>
      <c r="CN808" s="208">
        <v>1.645121509308987</v>
      </c>
      <c r="CO808" s="213">
        <v>0.49</v>
      </c>
      <c r="CP808" s="214">
        <v>27.5</v>
      </c>
      <c r="CQ808" s="215">
        <v>-6</v>
      </c>
      <c r="CR808" s="214">
        <v>-1.3</v>
      </c>
      <c r="CS808" s="215">
        <v>4.4</v>
      </c>
    </row>
    <row r="809" ht="11.25" customHeight="1">
      <c r="A809" t="s" s="116">
        <v>2118</v>
      </c>
      <c r="B809" t="s" s="116">
        <v>2119</v>
      </c>
      <c r="C809" t="s" s="227">
        <v>380</v>
      </c>
      <c r="D809" s="218">
        <v>7</v>
      </c>
      <c r="E809" s="85">
        <v>559</v>
      </c>
      <c r="F809" t="s" s="220">
        <v>55</v>
      </c>
      <c r="G809" t="s" s="221">
        <v>55</v>
      </c>
      <c r="H809" s="493">
        <v>45.5</v>
      </c>
      <c r="I809" s="223">
        <v>1.846153846153846</v>
      </c>
      <c r="J809" s="224">
        <v>0.2</v>
      </c>
      <c r="K809" s="224">
        <v>0.21</v>
      </c>
      <c r="L809" s="223">
        <v>4.999999999999982</v>
      </c>
      <c r="M809" s="226">
        <v>42991</v>
      </c>
      <c r="N809" s="226">
        <v>42993</v>
      </c>
      <c r="O809" s="226">
        <v>43007</v>
      </c>
      <c r="P809" t="s" s="227">
        <v>546</v>
      </c>
      <c r="Q809" s="316"/>
      <c r="R809" s="225">
        <v>0.84</v>
      </c>
      <c r="S809" s="228">
        <v>29.57746478873239</v>
      </c>
      <c r="T809" s="229">
        <v>45.42313201118888</v>
      </c>
      <c r="U809" s="223">
        <v>16.02112676056338</v>
      </c>
      <c r="V809" s="230">
        <v>5</v>
      </c>
      <c r="W809" s="222">
        <v>2.84</v>
      </c>
      <c r="X809" s="222">
        <v>0.39</v>
      </c>
      <c r="Y809" s="231">
        <v>0.91</v>
      </c>
      <c r="Z809" s="232">
        <v>2.97</v>
      </c>
      <c r="AA809" s="233">
        <v>20</v>
      </c>
      <c r="AB809" s="234">
        <v>42</v>
      </c>
      <c r="AC809" s="235">
        <v>4.88</v>
      </c>
      <c r="AD809" s="236">
        <v>13.9</v>
      </c>
      <c r="AE809" s="236">
        <v>41.5</v>
      </c>
      <c r="AF809" s="237">
        <v>5</v>
      </c>
      <c r="AG809" s="238">
        <v>2848</v>
      </c>
      <c r="AH809" s="239">
        <v>5.5</v>
      </c>
      <c r="AI809" s="240">
        <v>0.8100000000000001</v>
      </c>
      <c r="AJ809" s="241">
        <v>0.8727837790765871</v>
      </c>
      <c r="AK809" s="242">
        <v>8.781750905703793</v>
      </c>
      <c r="AL809" s="243">
        <v>5.405405405405417</v>
      </c>
      <c r="AM809" s="243">
        <v>11.67831650654578</v>
      </c>
      <c r="AN809" s="243">
        <v>12.13169452916456</v>
      </c>
      <c r="AO809" s="244">
        <v>1.381466481961469</v>
      </c>
      <c r="AP809" s="241">
        <v>0.78</v>
      </c>
      <c r="AQ809" s="241">
        <v>0.74</v>
      </c>
      <c r="AR809" s="241">
        <v>0.66</v>
      </c>
      <c r="AS809" s="241">
        <v>0.5600000000000001</v>
      </c>
      <c r="AT809" s="245"/>
      <c r="AU809" s="241">
        <v>0.5</v>
      </c>
      <c r="AV809" s="241">
        <v>0.44</v>
      </c>
      <c r="AW809" s="245"/>
      <c r="AX809" s="583">
        <v>0.4</v>
      </c>
      <c r="AY809" s="394">
        <v>0.47</v>
      </c>
      <c r="AZ809" s="317">
        <v>0.68</v>
      </c>
      <c r="BA809" s="317">
        <v>0.68</v>
      </c>
      <c r="BB809" s="317">
        <v>0.68</v>
      </c>
      <c r="BC809" s="248">
        <v>0.68</v>
      </c>
      <c r="BD809" s="317">
        <v>0.64</v>
      </c>
      <c r="BE809" s="317">
        <v>0.64</v>
      </c>
      <c r="BF809" s="317">
        <v>0.64</v>
      </c>
      <c r="BG809" s="248">
        <v>0.64</v>
      </c>
      <c r="BH809" s="248">
        <v>0.63</v>
      </c>
      <c r="BI809" s="249">
        <v>0.59</v>
      </c>
      <c r="BJ809" s="246">
        <v>11.05</v>
      </c>
      <c r="BK809" s="250">
        <v>5.405405405405417</v>
      </c>
      <c r="BL809" s="250">
        <v>12.12121212121211</v>
      </c>
      <c r="BM809" s="250">
        <v>17.85714285714286</v>
      </c>
      <c r="BN809" s="250">
        <v>12</v>
      </c>
      <c r="BO809" s="250">
        <v>13.63636363636365</v>
      </c>
      <c r="BP809" s="250">
        <v>9.999999999999986</v>
      </c>
      <c r="BQ809" s="639">
        <v>0</v>
      </c>
      <c r="BR809" s="252">
        <v>0</v>
      </c>
      <c r="BS809" s="252">
        <v>0</v>
      </c>
      <c r="BT809" s="252">
        <v>0</v>
      </c>
      <c r="BU809" s="252">
        <v>0</v>
      </c>
      <c r="BV809" s="252">
        <v>6.25</v>
      </c>
      <c r="BW809" s="252">
        <v>0</v>
      </c>
      <c r="BX809" s="252">
        <v>0</v>
      </c>
      <c r="BY809" s="252">
        <v>0</v>
      </c>
      <c r="BZ809" s="252">
        <v>1.587301587301582</v>
      </c>
      <c r="CA809" s="253">
        <v>6.779661016949157</v>
      </c>
      <c r="CB809" s="250">
        <v>5.037475683786751</v>
      </c>
      <c r="CC809" s="250">
        <v>5.846674486964751</v>
      </c>
      <c r="CD809" t="s" s="116">
        <v>152</v>
      </c>
      <c r="CE809" s="254">
        <v>-2.043278385244973</v>
      </c>
      <c r="CF809" s="254">
        <v>13.97784837531841</v>
      </c>
      <c r="CG809" s="250">
        <v>67.63231463064723</v>
      </c>
      <c r="CH809" s="255">
        <v>0.8580000000000001</v>
      </c>
      <c r="CI809" s="256">
        <v>0.8998704000000001</v>
      </c>
      <c r="CJ809" s="257">
        <v>0.9898574400000002</v>
      </c>
      <c r="CK809" s="257">
        <v>1.088843184</v>
      </c>
      <c r="CL809" s="258">
        <v>1.1977275024</v>
      </c>
      <c r="CM809" s="256">
        <v>5.034298526400002</v>
      </c>
      <c r="CN809" s="253">
        <v>11.06439236571429</v>
      </c>
      <c r="CO809" s="259">
        <v>1.16</v>
      </c>
      <c r="CP809" s="260">
        <v>11.5</v>
      </c>
      <c r="CQ809" s="261">
        <v>-27.1</v>
      </c>
      <c r="CR809" s="260">
        <v>-4.9</v>
      </c>
      <c r="CS809" s="261">
        <v>-3.8</v>
      </c>
    </row>
    <row r="810" ht="11.25" customHeight="1">
      <c r="A810" t="s" s="116">
        <v>2120</v>
      </c>
      <c r="B810" t="s" s="116">
        <v>2121</v>
      </c>
      <c r="C810" t="s" s="227">
        <v>1588</v>
      </c>
      <c r="D810" s="218">
        <v>8</v>
      </c>
      <c r="E810" s="85">
        <v>412</v>
      </c>
      <c r="F810" t="s" s="220">
        <v>129</v>
      </c>
      <c r="G810" t="s" s="221">
        <v>129</v>
      </c>
      <c r="H810" s="493">
        <v>88.29000000000001</v>
      </c>
      <c r="I810" s="223">
        <v>4.363089817646392</v>
      </c>
      <c r="J810" s="224">
        <v>1.656059</v>
      </c>
      <c r="K810" s="224">
        <v>1.926086</v>
      </c>
      <c r="L810" s="223">
        <v>16.30539733185834</v>
      </c>
      <c r="M810" s="226">
        <v>43013</v>
      </c>
      <c r="N810" s="226">
        <v>43014</v>
      </c>
      <c r="O810" s="226">
        <v>43045</v>
      </c>
      <c r="P810" t="s" s="227">
        <v>2122</v>
      </c>
      <c r="Q810" t="s" s="116">
        <v>1217</v>
      </c>
      <c r="R810" s="225">
        <v>3.852172</v>
      </c>
      <c r="S810" s="228">
        <v>43.08917225950783</v>
      </c>
      <c r="T810" s="229">
        <v>-11.1142804442716</v>
      </c>
      <c r="U810" s="223">
        <v>9.875838926174499</v>
      </c>
      <c r="V810" s="230">
        <v>12</v>
      </c>
      <c r="W810" s="222">
        <v>8.94</v>
      </c>
      <c r="X810" s="222">
        <v>0.93</v>
      </c>
      <c r="Y810" s="231">
        <v>1.15</v>
      </c>
      <c r="Z810" s="232">
        <v>1.8</v>
      </c>
      <c r="AA810" t="s" s="362">
        <v>143</v>
      </c>
      <c r="AB810" s="234">
        <v>22.3</v>
      </c>
      <c r="AC810" s="235">
        <v>7.41</v>
      </c>
      <c r="AD810" s="236">
        <v>10.9</v>
      </c>
      <c r="AE810" s="236">
        <v>10.6</v>
      </c>
      <c r="AF810" s="237">
        <v>1</v>
      </c>
      <c r="AG810" s="238">
        <v>23059</v>
      </c>
      <c r="AH810" s="239">
        <v>2.8</v>
      </c>
      <c r="AI810" s="240">
        <v>0.8</v>
      </c>
      <c r="AJ810" s="241">
        <v>1.581260087962485</v>
      </c>
      <c r="AK810" s="242">
        <v>1.206364419561492</v>
      </c>
      <c r="AL810" s="243">
        <v>5.73535346010341</v>
      </c>
      <c r="AM810" s="243">
        <v>13.93288707517286</v>
      </c>
      <c r="AN810" s="243">
        <v>17.23573495879109</v>
      </c>
      <c r="AO810" s="244">
        <v>14.28733695996787</v>
      </c>
      <c r="AP810" s="241">
        <v>3.406349</v>
      </c>
      <c r="AQ810" s="241">
        <v>3.22158</v>
      </c>
      <c r="AR810" s="241">
        <v>2.911967</v>
      </c>
      <c r="AS810" s="241">
        <v>2.303254</v>
      </c>
      <c r="AT810" s="245"/>
      <c r="AU810" s="241">
        <v>2.023829</v>
      </c>
      <c r="AV810" s="241">
        <v>1.538116</v>
      </c>
      <c r="AW810" s="245"/>
      <c r="AX810" s="246">
        <v>1.261658</v>
      </c>
      <c r="AY810" s="394">
        <v>1.253044</v>
      </c>
      <c r="AZ810" s="248">
        <v>1.28474</v>
      </c>
      <c r="BA810" s="248">
        <v>1.204495</v>
      </c>
      <c r="BB810" s="248">
        <v>0.8960000000000001</v>
      </c>
      <c r="BC810" s="248">
        <v>0.773</v>
      </c>
      <c r="BD810" s="317">
        <v>0.331</v>
      </c>
      <c r="BE810" s="248">
        <v>0.49</v>
      </c>
      <c r="BF810" s="248">
        <v>0.389</v>
      </c>
      <c r="BG810" s="317">
        <v>0</v>
      </c>
      <c r="BH810" s="317">
        <v>0</v>
      </c>
      <c r="BI810" s="401">
        <v>0</v>
      </c>
      <c r="BJ810" s="246">
        <v>23.28803199999999</v>
      </c>
      <c r="BK810" s="250">
        <v>5.73535346010341</v>
      </c>
      <c r="BL810" s="250">
        <v>10.63243505163351</v>
      </c>
      <c r="BM810" s="250">
        <v>26.42839217906492</v>
      </c>
      <c r="BN810" s="250">
        <v>13.80674948328144</v>
      </c>
      <c r="BO810" s="250">
        <v>31.57843751706633</v>
      </c>
      <c r="BP810" s="250">
        <v>21.91227733664747</v>
      </c>
      <c r="BQ810" s="251">
        <v>0.6874459316672077</v>
      </c>
      <c r="BR810" s="252">
        <v>0</v>
      </c>
      <c r="BS810" s="252">
        <v>6.662128111781285</v>
      </c>
      <c r="BT810" s="252">
        <v>34.43024553571428</v>
      </c>
      <c r="BU810" s="252">
        <v>15.91203104786547</v>
      </c>
      <c r="BV810" s="252">
        <v>133.5347432024169</v>
      </c>
      <c r="BW810" s="252">
        <v>0</v>
      </c>
      <c r="BX810" s="252">
        <v>25.96401028277635</v>
      </c>
      <c r="BY810" s="252">
        <v>0</v>
      </c>
      <c r="BZ810" s="252">
        <v>0</v>
      </c>
      <c r="CA810" s="253">
        <v>0</v>
      </c>
      <c r="CB810" s="250">
        <v>19.25201465529521</v>
      </c>
      <c r="CC810" s="250">
        <v>30.87035718539395</v>
      </c>
      <c r="CD810" t="s" s="116">
        <v>302</v>
      </c>
      <c r="CE810" s="254">
        <v>11.72298585026298</v>
      </c>
      <c r="CF810" s="254">
        <v>21.59882477643748</v>
      </c>
      <c r="CG810" s="250">
        <v>76.17617561148347</v>
      </c>
      <c r="CH810" s="255">
        <v>3.7469839</v>
      </c>
      <c r="CI810" s="256">
        <v>4.024635406990</v>
      </c>
      <c r="CJ810" s="257">
        <v>4.427098947689</v>
      </c>
      <c r="CK810" s="257">
        <v>4.869808842457901</v>
      </c>
      <c r="CL810" s="258">
        <v>5.356789726703691</v>
      </c>
      <c r="CM810" s="256">
        <v>22.42531682384059</v>
      </c>
      <c r="CN810" s="253">
        <v>25.39961130800837</v>
      </c>
      <c r="CO810" s="259">
        <v>1.19</v>
      </c>
      <c r="CP810" s="260">
        <v>3.8</v>
      </c>
      <c r="CQ810" s="261">
        <v>-25.9</v>
      </c>
      <c r="CR810" s="260">
        <v>-4</v>
      </c>
      <c r="CS810" s="261">
        <v>-15.4</v>
      </c>
    </row>
    <row r="811" ht="11.25" customHeight="1">
      <c r="A811" t="s" s="116">
        <v>2123</v>
      </c>
      <c r="B811" t="s" s="116">
        <v>2124</v>
      </c>
      <c r="C811" t="s" s="116">
        <v>1381</v>
      </c>
      <c r="D811" s="218">
        <v>8</v>
      </c>
      <c r="E811" s="85">
        <v>377</v>
      </c>
      <c r="F811" t="s" s="220">
        <v>129</v>
      </c>
      <c r="G811" t="s" s="221">
        <v>129</v>
      </c>
      <c r="H811" s="493">
        <v>106.85</v>
      </c>
      <c r="I811" s="223">
        <v>2.171268132896584</v>
      </c>
      <c r="J811" s="224">
        <v>0.5</v>
      </c>
      <c r="K811" s="224">
        <v>0.58</v>
      </c>
      <c r="L811" s="223">
        <v>16</v>
      </c>
      <c r="M811" s="226">
        <v>42809</v>
      </c>
      <c r="N811" s="226">
        <v>42811</v>
      </c>
      <c r="O811" s="226">
        <v>42824</v>
      </c>
      <c r="P811" t="s" s="227">
        <v>186</v>
      </c>
      <c r="Q811" s="316"/>
      <c r="R811" s="225">
        <v>2.32</v>
      </c>
      <c r="S811" s="228">
        <v>41.65170556552962</v>
      </c>
      <c r="T811" s="229">
        <v>286.8182599719872</v>
      </c>
      <c r="U811" s="223">
        <v>19.18312387791741</v>
      </c>
      <c r="V811" s="230">
        <v>12</v>
      </c>
      <c r="W811" s="222">
        <v>5.57</v>
      </c>
      <c r="X811" s="222">
        <v>1.48</v>
      </c>
      <c r="Y811" s="231">
        <v>1.88</v>
      </c>
      <c r="Z811" s="232">
        <v>17.55</v>
      </c>
      <c r="AA811" s="233">
        <v>90.59999999999999</v>
      </c>
      <c r="AB811" s="234">
        <v>7</v>
      </c>
      <c r="AC811" s="235">
        <v>13.45</v>
      </c>
      <c r="AD811" s="236">
        <v>17</v>
      </c>
      <c r="AE811" s="236">
        <v>12.94</v>
      </c>
      <c r="AF811" s="237">
        <v>12</v>
      </c>
      <c r="AG811" s="238">
        <v>10817</v>
      </c>
      <c r="AH811" s="239">
        <v>1.7</v>
      </c>
      <c r="AI811" s="240">
        <v>9.460000000000001</v>
      </c>
      <c r="AJ811" s="241">
        <v>1.60152727376113</v>
      </c>
      <c r="AK811" t="s" s="265">
        <v>143</v>
      </c>
      <c r="AL811" s="243">
        <v>19.04761904761905</v>
      </c>
      <c r="AM811" s="243">
        <v>19.910533569987</v>
      </c>
      <c r="AN811" s="243">
        <v>27.22596365393921</v>
      </c>
      <c r="AO811" t="s" s="265">
        <v>143</v>
      </c>
      <c r="AP811" s="241">
        <v>2</v>
      </c>
      <c r="AQ811" s="241">
        <v>1.68</v>
      </c>
      <c r="AR811" s="241">
        <v>1.4</v>
      </c>
      <c r="AS811" s="241">
        <v>1.16</v>
      </c>
      <c r="AT811" s="245"/>
      <c r="AU811" s="241">
        <v>0.92</v>
      </c>
      <c r="AV811" s="241">
        <v>0.6</v>
      </c>
      <c r="AW811" s="245"/>
      <c r="AX811" s="246">
        <v>0.48</v>
      </c>
      <c r="AY811" s="394">
        <v>0.16</v>
      </c>
      <c r="AZ811" s="248">
        <v>0.16</v>
      </c>
      <c r="BA811" s="317">
        <v>0.08</v>
      </c>
      <c r="BB811" s="317">
        <v>0</v>
      </c>
      <c r="BC811" s="317">
        <v>0</v>
      </c>
      <c r="BD811" s="317">
        <v>0</v>
      </c>
      <c r="BE811" s="317">
        <v>0</v>
      </c>
      <c r="BF811" s="317">
        <v>0</v>
      </c>
      <c r="BG811" s="317">
        <v>0</v>
      </c>
      <c r="BH811" s="317">
        <v>0</v>
      </c>
      <c r="BI811" s="401">
        <v>0</v>
      </c>
      <c r="BJ811" s="246">
        <v>8.640000000000001</v>
      </c>
      <c r="BK811" s="250">
        <v>19.04761904761905</v>
      </c>
      <c r="BL811" s="250">
        <v>20</v>
      </c>
      <c r="BM811" s="250">
        <v>20.68965517241379</v>
      </c>
      <c r="BN811" s="250">
        <v>26.08695652173911</v>
      </c>
      <c r="BO811" s="250">
        <v>53.33333333333334</v>
      </c>
      <c r="BP811" s="250">
        <v>25</v>
      </c>
      <c r="BQ811" s="251">
        <v>200</v>
      </c>
      <c r="BR811" s="252">
        <v>0</v>
      </c>
      <c r="BS811" s="252">
        <v>100</v>
      </c>
      <c r="BT811" s="252">
        <v>0</v>
      </c>
      <c r="BU811" s="252">
        <v>0</v>
      </c>
      <c r="BV811" s="252">
        <v>0</v>
      </c>
      <c r="BW811" s="252">
        <v>0</v>
      </c>
      <c r="BX811" s="252">
        <v>0</v>
      </c>
      <c r="BY811" s="252">
        <v>0</v>
      </c>
      <c r="BZ811" s="252">
        <v>0</v>
      </c>
      <c r="CA811" s="253">
        <v>0</v>
      </c>
      <c r="CB811" s="250">
        <v>27.30338612206501</v>
      </c>
      <c r="CC811" s="250">
        <v>50.09859348391307</v>
      </c>
      <c r="CD811" t="s" s="116">
        <v>302</v>
      </c>
      <c r="CE811" s="254">
        <v>10.21410790891838</v>
      </c>
      <c r="CF811" s="254">
        <v>29.3972317868358</v>
      </c>
      <c r="CG811" s="250">
        <v>69.28651705565531</v>
      </c>
      <c r="CH811" s="255">
        <v>2.14</v>
      </c>
      <c r="CI811" s="256">
        <v>2.354000000000001</v>
      </c>
      <c r="CJ811" s="257">
        <v>2.589400000000001</v>
      </c>
      <c r="CK811" s="257">
        <v>2.848340000000001</v>
      </c>
      <c r="CL811" s="258">
        <v>3.133174000000002</v>
      </c>
      <c r="CM811" s="256">
        <v>13.064914</v>
      </c>
      <c r="CN811" s="253">
        <v>12.22734113242864</v>
      </c>
      <c r="CO811" s="259">
        <v>1.35</v>
      </c>
      <c r="CP811" s="260">
        <v>66.5</v>
      </c>
      <c r="CQ811" s="261">
        <v>-3.5</v>
      </c>
      <c r="CR811" s="260">
        <v>3.2</v>
      </c>
      <c r="CS811" s="261">
        <v>12.3</v>
      </c>
    </row>
    <row r="812" ht="11.25" customHeight="1">
      <c r="A812" t="s" s="146">
        <v>1043</v>
      </c>
      <c r="B812" t="s" s="146">
        <v>1044</v>
      </c>
      <c r="C812" t="s" s="273">
        <v>357</v>
      </c>
      <c r="D812" s="267">
        <v>14</v>
      </c>
      <c r="E812" s="219">
        <v>247</v>
      </c>
      <c r="F812" t="s" s="151">
        <v>55</v>
      </c>
      <c r="G812" t="s" s="152">
        <v>141</v>
      </c>
      <c r="H812" s="496">
        <v>49.52</v>
      </c>
      <c r="I812" s="269">
        <v>2.907915993537964</v>
      </c>
      <c r="J812" s="270">
        <v>0.34</v>
      </c>
      <c r="K812" s="270">
        <v>0.36</v>
      </c>
      <c r="L812" s="269">
        <v>5.88235294117645</v>
      </c>
      <c r="M812" s="272">
        <v>42807</v>
      </c>
      <c r="N812" s="272">
        <v>42809</v>
      </c>
      <c r="O812" s="272">
        <v>42845</v>
      </c>
      <c r="P812" t="s" s="273">
        <v>274</v>
      </c>
      <c r="Q812" s="274"/>
      <c r="R812" s="271">
        <v>1.44</v>
      </c>
      <c r="S812" s="275">
        <v>61.80257510729613</v>
      </c>
      <c r="T812" s="276">
        <v>46.10844477550317</v>
      </c>
      <c r="U812" s="269">
        <v>21.25321888412017</v>
      </c>
      <c r="V812" s="277">
        <v>12</v>
      </c>
      <c r="W812" s="268">
        <v>2.33</v>
      </c>
      <c r="X812" s="268">
        <v>3.55</v>
      </c>
      <c r="Y812" s="278">
        <v>2.21</v>
      </c>
      <c r="Z812" s="279">
        <v>2.26</v>
      </c>
      <c r="AA812" s="280">
        <v>10.1</v>
      </c>
      <c r="AB812" s="281">
        <v>13.8</v>
      </c>
      <c r="AC812" s="282">
        <v>6.14</v>
      </c>
      <c r="AD812" s="283">
        <v>5.1</v>
      </c>
      <c r="AE812" s="283">
        <v>5.99</v>
      </c>
      <c r="AF812" s="284">
        <v>20</v>
      </c>
      <c r="AG812" s="285">
        <v>25183</v>
      </c>
      <c r="AH812" s="286">
        <v>0.2</v>
      </c>
      <c r="AI812" s="287">
        <v>1.38</v>
      </c>
      <c r="AJ812" s="288">
        <v>1.079561563824065</v>
      </c>
      <c r="AK812" s="289">
        <v>1.264490036903052</v>
      </c>
      <c r="AL812" s="290">
        <v>6.349206349206349</v>
      </c>
      <c r="AM812" s="290">
        <v>6.799865166668817</v>
      </c>
      <c r="AN812" s="290">
        <v>5.505763975502731</v>
      </c>
      <c r="AO812" s="291">
        <v>4.354137885488818</v>
      </c>
      <c r="AP812" s="288">
        <v>1.34</v>
      </c>
      <c r="AQ812" s="288">
        <v>1.26</v>
      </c>
      <c r="AR812" s="288">
        <v>1.18</v>
      </c>
      <c r="AS812" s="288">
        <v>1.1</v>
      </c>
      <c r="AT812" s="292"/>
      <c r="AU812" s="288">
        <v>1.06</v>
      </c>
      <c r="AV812" s="288">
        <v>1.025</v>
      </c>
      <c r="AW812" s="292"/>
      <c r="AX812" s="293">
        <v>0.995</v>
      </c>
      <c r="AY812" s="294">
        <v>0.965</v>
      </c>
      <c r="AZ812" s="295">
        <v>0.9350000000000001</v>
      </c>
      <c r="BA812" s="295">
        <v>0.905</v>
      </c>
      <c r="BB812" s="295">
        <v>0.875</v>
      </c>
      <c r="BC812" s="295">
        <v>0.845</v>
      </c>
      <c r="BD812" s="295">
        <v>0.79</v>
      </c>
      <c r="BE812" s="426">
        <v>0.75</v>
      </c>
      <c r="BF812" s="426">
        <v>1.3125</v>
      </c>
      <c r="BG812" s="295">
        <v>1.5</v>
      </c>
      <c r="BH812" s="426">
        <v>1.3105</v>
      </c>
      <c r="BI812" s="296">
        <v>1.44</v>
      </c>
      <c r="BJ812" s="293">
        <v>19.588</v>
      </c>
      <c r="BK812" s="297">
        <v>6.349206349206349</v>
      </c>
      <c r="BL812" s="297">
        <v>6.779661016949157</v>
      </c>
      <c r="BM812" s="297">
        <v>7.272727272727253</v>
      </c>
      <c r="BN812" s="297">
        <v>3.773584905660377</v>
      </c>
      <c r="BO812" s="297">
        <v>3.414634146341489</v>
      </c>
      <c r="BP812" s="297">
        <v>3.015075376884413</v>
      </c>
      <c r="BQ812" s="298">
        <v>3.108808290155451</v>
      </c>
      <c r="BR812" s="299">
        <v>3.208556149732611</v>
      </c>
      <c r="BS812" s="299">
        <v>3.314917127071837</v>
      </c>
      <c r="BT812" s="299">
        <v>3.428571428571425</v>
      </c>
      <c r="BU812" s="299">
        <v>3.550295857988162</v>
      </c>
      <c r="BV812" s="299">
        <v>6.962025316455689</v>
      </c>
      <c r="BW812" s="299">
        <v>5.333333333333345</v>
      </c>
      <c r="BX812" s="299">
        <v>0</v>
      </c>
      <c r="BY812" s="299">
        <v>0</v>
      </c>
      <c r="BZ812" s="299">
        <v>14.46012972148034</v>
      </c>
      <c r="CA812" s="300">
        <v>0</v>
      </c>
      <c r="CB812" s="297">
        <v>4.351266252503405</v>
      </c>
      <c r="CC812" s="297">
        <v>3.374705407759317</v>
      </c>
      <c r="CD812" t="s" s="146">
        <v>161</v>
      </c>
      <c r="CE812" s="301">
        <v>-12.83953891507948</v>
      </c>
      <c r="CF812" s="301">
        <v>8.413679969040695</v>
      </c>
      <c r="CG812" s="297">
        <v>62.29071688613165</v>
      </c>
      <c r="CH812" s="302">
        <v>1.474</v>
      </c>
      <c r="CI812" s="303">
        <v>1.5645036</v>
      </c>
      <c r="CJ812" s="304">
        <v>1.658217365640</v>
      </c>
      <c r="CK812" s="304">
        <v>1.757544585841836</v>
      </c>
      <c r="CL812" s="305">
        <v>1.862821506533762</v>
      </c>
      <c r="CM812" s="303">
        <v>8.3170870580156</v>
      </c>
      <c r="CN812" s="300">
        <v>16.79541005253554</v>
      </c>
      <c r="CO812" s="306">
        <v>0.23</v>
      </c>
      <c r="CP812" s="307">
        <v>30.3</v>
      </c>
      <c r="CQ812" s="308">
        <v>-2.1</v>
      </c>
      <c r="CR812" s="307">
        <v>1.6</v>
      </c>
      <c r="CS812" s="308">
        <v>7.6</v>
      </c>
    </row>
    <row r="813" ht="11.25" customHeight="1">
      <c r="A813" t="s" s="173">
        <v>2125</v>
      </c>
      <c r="B813" t="s" s="110">
        <v>2126</v>
      </c>
      <c r="C813" t="s" s="173">
        <v>525</v>
      </c>
      <c r="D813" s="174">
        <v>5</v>
      </c>
      <c r="E813" s="85">
        <v>764</v>
      </c>
      <c r="F813" t="s" s="118">
        <v>55</v>
      </c>
      <c r="G813" t="s" s="113">
        <v>55</v>
      </c>
      <c r="H813" s="495">
        <v>30.31</v>
      </c>
      <c r="I813" s="177">
        <v>0.8248102936324646</v>
      </c>
      <c r="J813" s="423">
        <v>0.0554260625</v>
      </c>
      <c r="K813" s="311">
        <v>0.0625</v>
      </c>
      <c r="L813" s="177">
        <v>12.76283607553756</v>
      </c>
      <c r="M813" s="179">
        <v>42823</v>
      </c>
      <c r="N813" s="179">
        <v>42825</v>
      </c>
      <c r="O813" s="179">
        <v>42853</v>
      </c>
      <c r="P813" t="s" s="173">
        <v>344</v>
      </c>
      <c r="Q813" t="s" s="424">
        <v>367</v>
      </c>
      <c r="R813" s="180">
        <v>0.25</v>
      </c>
      <c r="S813" s="181">
        <v>11.62790697674419</v>
      </c>
      <c r="T813" s="182">
        <v>-3.054398694922222</v>
      </c>
      <c r="U813" s="177">
        <v>14.09767441860465</v>
      </c>
      <c r="V813" s="183">
        <v>12</v>
      </c>
      <c r="W813" s="176">
        <v>2.15</v>
      </c>
      <c r="X813" t="s" s="369">
        <v>143</v>
      </c>
      <c r="Y813" s="184">
        <v>0.76</v>
      </c>
      <c r="Z813" s="185">
        <v>1.5</v>
      </c>
      <c r="AA813" t="s" s="513">
        <v>143</v>
      </c>
      <c r="AB813" s="187">
        <v>-23.7</v>
      </c>
      <c r="AC813" s="188">
        <v>4.9</v>
      </c>
      <c r="AD813" s="189">
        <v>-7.9</v>
      </c>
      <c r="AE813" s="189">
        <v>-0.11</v>
      </c>
      <c r="AF813" s="190">
        <v>10</v>
      </c>
      <c r="AG813" s="191">
        <v>7747</v>
      </c>
      <c r="AH813" s="192">
        <v>0.2</v>
      </c>
      <c r="AI813" s="193">
        <v>0.98</v>
      </c>
      <c r="AJ813" t="s" s="338">
        <v>143</v>
      </c>
      <c r="AK813" t="s" s="338">
        <v>143</v>
      </c>
      <c r="AL813" s="196">
        <v>11.00917431192658</v>
      </c>
      <c r="AM813" s="196">
        <v>12.05441510224801</v>
      </c>
      <c r="AN813" s="196">
        <v>12.21613114184905</v>
      </c>
      <c r="AO813" t="s" s="338">
        <v>143</v>
      </c>
      <c r="AP813" s="194">
        <v>0.2163404375</v>
      </c>
      <c r="AQ813" s="194">
        <v>0.1948851875</v>
      </c>
      <c r="AR813" s="194">
        <v>0.175217875</v>
      </c>
      <c r="AS813" s="194">
        <v>0.153762625</v>
      </c>
      <c r="AT813" s="199"/>
      <c r="AU813" s="198">
        <v>0.12157975</v>
      </c>
      <c r="AV813" s="198">
        <v>0.12157975</v>
      </c>
      <c r="AW813" s="199"/>
      <c r="AX813" s="198">
        <v>0.12157975</v>
      </c>
      <c r="AY813" s="676">
        <v>0.12157975</v>
      </c>
      <c r="AZ813" s="685">
        <v>0.12157975</v>
      </c>
      <c r="BA813" s="203">
        <v>0</v>
      </c>
      <c r="BB813" s="203">
        <v>0</v>
      </c>
      <c r="BC813" s="203">
        <v>0</v>
      </c>
      <c r="BD813" s="203">
        <v>0</v>
      </c>
      <c r="BE813" s="203">
        <v>0</v>
      </c>
      <c r="BF813" s="203">
        <v>0</v>
      </c>
      <c r="BG813" s="203">
        <v>0.03575875</v>
      </c>
      <c r="BH813" s="203">
        <v>0.46486375</v>
      </c>
      <c r="BI813" s="314">
        <v>0.57214</v>
      </c>
      <c r="BJ813" s="200">
        <v>2.420867375</v>
      </c>
      <c r="BK813" s="205">
        <v>11.00917431192658</v>
      </c>
      <c r="BL813" s="205">
        <v>11.22448979591839</v>
      </c>
      <c r="BM813" s="205">
        <v>13.95348837209303</v>
      </c>
      <c r="BN813" s="205">
        <v>26.47058823529409</v>
      </c>
      <c r="BO813" s="205">
        <v>0</v>
      </c>
      <c r="BP813" s="205">
        <v>0</v>
      </c>
      <c r="BQ813" s="206">
        <v>0</v>
      </c>
      <c r="BR813" s="207">
        <v>0</v>
      </c>
      <c r="BS813" s="207">
        <v>0</v>
      </c>
      <c r="BT813" s="207">
        <v>0</v>
      </c>
      <c r="BU813" s="207">
        <v>0</v>
      </c>
      <c r="BV813" s="207">
        <v>0</v>
      </c>
      <c r="BW813" s="207">
        <v>0</v>
      </c>
      <c r="BX813" s="207">
        <v>0</v>
      </c>
      <c r="BY813" s="207">
        <v>0</v>
      </c>
      <c r="BZ813" s="207">
        <v>0</v>
      </c>
      <c r="CA813" s="208">
        <v>0</v>
      </c>
      <c r="CB813" s="205">
        <v>3.685749453837182</v>
      </c>
      <c r="CC813" s="205">
        <v>7.322978483801948</v>
      </c>
      <c r="CD813" t="s" s="110">
        <v>178</v>
      </c>
      <c r="CE813" s="209">
        <v>-1.056732983123135</v>
      </c>
      <c r="CF813" s="209">
        <v>13.04094143548152</v>
      </c>
      <c r="CG813" s="205">
        <v>58.32031658738371</v>
      </c>
      <c r="CH813" s="315">
        <v>0.218503841875</v>
      </c>
      <c r="CI813" s="211">
        <v>0.229210530126875</v>
      </c>
      <c r="CJ813" s="212">
        <v>0.2315026354281437</v>
      </c>
      <c r="CK813" s="212">
        <v>0.2338176617824252</v>
      </c>
      <c r="CL813" s="210">
        <v>0.2361558384002494</v>
      </c>
      <c r="CM813" s="211">
        <v>1.149190507612693</v>
      </c>
      <c r="CN813" s="208">
        <v>3.791456640094665</v>
      </c>
      <c r="CO813" s="213">
        <v>1.17</v>
      </c>
      <c r="CP813" s="214">
        <v>32.4</v>
      </c>
      <c r="CQ813" s="215">
        <v>-11.2</v>
      </c>
      <c r="CR813" s="214">
        <v>-6.9</v>
      </c>
      <c r="CS813" s="215">
        <v>1.3</v>
      </c>
    </row>
    <row r="814" ht="11.25" customHeight="1">
      <c r="A814" t="s" s="116">
        <v>1045</v>
      </c>
      <c r="B814" t="s" s="116">
        <v>1046</v>
      </c>
      <c r="C814" t="s" s="227">
        <v>525</v>
      </c>
      <c r="D814" s="218">
        <v>15</v>
      </c>
      <c r="E814" s="219">
        <v>214</v>
      </c>
      <c r="F814" t="s" s="220">
        <v>129</v>
      </c>
      <c r="G814" t="s" s="221">
        <v>129</v>
      </c>
      <c r="H814" s="493">
        <v>73.69</v>
      </c>
      <c r="I814" s="223">
        <v>1.899850726014384</v>
      </c>
      <c r="J814" s="224">
        <v>0.33</v>
      </c>
      <c r="K814" s="224">
        <v>0.35</v>
      </c>
      <c r="L814" s="223">
        <v>6.060606060606055</v>
      </c>
      <c r="M814" s="226">
        <v>42867</v>
      </c>
      <c r="N814" s="226">
        <v>42871</v>
      </c>
      <c r="O814" s="226">
        <v>42887</v>
      </c>
      <c r="P814" t="s" s="227">
        <v>147</v>
      </c>
      <c r="Q814" s="85"/>
      <c r="R814" s="225">
        <v>1.4</v>
      </c>
      <c r="S814" s="228">
        <v>58.82352941176471</v>
      </c>
      <c r="T814" s="229">
        <v>218.0300885999656</v>
      </c>
      <c r="U814" s="223">
        <v>30.96218487394958</v>
      </c>
      <c r="V814" s="230">
        <v>3</v>
      </c>
      <c r="W814" s="222">
        <v>2.38</v>
      </c>
      <c r="X814" s="222">
        <v>3.42</v>
      </c>
      <c r="Y814" s="231">
        <v>7.52</v>
      </c>
      <c r="Z814" s="232">
        <v>7.35</v>
      </c>
      <c r="AA814" s="233">
        <v>25.2</v>
      </c>
      <c r="AB814" s="234">
        <v>13.2</v>
      </c>
      <c r="AC814" s="235">
        <v>8.869999999999999</v>
      </c>
      <c r="AD814" s="236">
        <v>3.6</v>
      </c>
      <c r="AE814" s="236">
        <v>9.050000000000001</v>
      </c>
      <c r="AF814" s="237">
        <v>30</v>
      </c>
      <c r="AG814" s="238">
        <v>18282</v>
      </c>
      <c r="AH814" s="239">
        <v>0.2</v>
      </c>
      <c r="AI814" s="240">
        <v>0.7</v>
      </c>
      <c r="AJ814" s="241">
        <v>3.39830871551076</v>
      </c>
      <c r="AK814" s="242">
        <v>0.8523766836529214</v>
      </c>
      <c r="AL814" s="243">
        <v>6.557377049180335</v>
      </c>
      <c r="AM814" s="243">
        <v>10.25303143655904</v>
      </c>
      <c r="AN814" s="243">
        <v>12.23391137583874</v>
      </c>
      <c r="AO814" s="244">
        <v>14.35270533610731</v>
      </c>
      <c r="AP814" s="241">
        <v>1.3</v>
      </c>
      <c r="AQ814" s="241">
        <v>1.22</v>
      </c>
      <c r="AR814" s="241">
        <v>1.08</v>
      </c>
      <c r="AS814" s="241">
        <v>0.97</v>
      </c>
      <c r="AT814" s="245"/>
      <c r="AU814" s="241">
        <v>0.85</v>
      </c>
      <c r="AV814" s="241">
        <v>0.73</v>
      </c>
      <c r="AW814" s="245"/>
      <c r="AX814" s="583">
        <v>0.64</v>
      </c>
      <c r="AY814" s="247">
        <v>0.58</v>
      </c>
      <c r="AZ814" s="248">
        <v>0.54</v>
      </c>
      <c r="BA814" s="248">
        <v>0.45</v>
      </c>
      <c r="BB814" s="248">
        <v>0.34</v>
      </c>
      <c r="BC814" s="248">
        <v>0.26</v>
      </c>
      <c r="BD814" s="248">
        <v>0.15</v>
      </c>
      <c r="BE814" s="317">
        <v>0</v>
      </c>
      <c r="BF814" s="317">
        <v>0</v>
      </c>
      <c r="BG814" s="317">
        <v>0</v>
      </c>
      <c r="BH814" s="317">
        <v>0</v>
      </c>
      <c r="BI814" s="401">
        <v>0</v>
      </c>
      <c r="BJ814" s="246">
        <v>9.109999999999999</v>
      </c>
      <c r="BK814" s="250">
        <v>6.557377049180335</v>
      </c>
      <c r="BL814" s="250">
        <v>12.96296296296295</v>
      </c>
      <c r="BM814" s="250">
        <v>11.34020618556701</v>
      </c>
      <c r="BN814" s="250">
        <v>14.11764705882352</v>
      </c>
      <c r="BO814" s="250">
        <v>16.43835616438356</v>
      </c>
      <c r="BP814" s="250">
        <v>14.0625</v>
      </c>
      <c r="BQ814" s="251">
        <v>10.34482758620692</v>
      </c>
      <c r="BR814" s="252">
        <v>7.407407407407396</v>
      </c>
      <c r="BS814" s="252">
        <v>20</v>
      </c>
      <c r="BT814" s="252">
        <v>32.35294117647059</v>
      </c>
      <c r="BU814" s="252">
        <v>30.76923076923077</v>
      </c>
      <c r="BV814" s="252">
        <v>73.33333333333334</v>
      </c>
      <c r="BW814" s="252">
        <v>0</v>
      </c>
      <c r="BX814" s="252">
        <v>0</v>
      </c>
      <c r="BY814" s="252">
        <v>0</v>
      </c>
      <c r="BZ814" s="252">
        <v>0</v>
      </c>
      <c r="CA814" s="253">
        <v>0</v>
      </c>
      <c r="CB814" s="250">
        <v>14.68745821726861</v>
      </c>
      <c r="CC814" s="250">
        <v>17.61145397833244</v>
      </c>
      <c r="CD814" t="s" s="116">
        <v>178</v>
      </c>
      <c r="CE814" s="254">
        <v>-16.82842277209646</v>
      </c>
      <c r="CF814" s="254">
        <v>14.13376210185312</v>
      </c>
      <c r="CG814" s="250">
        <v>67.23042012632176</v>
      </c>
      <c r="CH814" s="255">
        <v>1.43</v>
      </c>
      <c r="CI814" s="256">
        <v>1.556841</v>
      </c>
      <c r="CJ814" s="257">
        <v>1.6977351105</v>
      </c>
      <c r="CK814" s="257">
        <v>1.85138013800025</v>
      </c>
      <c r="CL814" s="258">
        <v>2.018930040489273</v>
      </c>
      <c r="CM814" s="256">
        <v>8.554886288989524</v>
      </c>
      <c r="CN814" s="253">
        <v>11.60929066221946</v>
      </c>
      <c r="CO814" s="259">
        <v>1.08</v>
      </c>
      <c r="CP814" s="260">
        <v>48</v>
      </c>
      <c r="CQ814" s="261">
        <v>0.3</v>
      </c>
      <c r="CR814" s="260">
        <v>7</v>
      </c>
      <c r="CS814" s="261">
        <v>15.9</v>
      </c>
    </row>
    <row r="815" ht="11.25" customHeight="1">
      <c r="A815" t="s" s="116">
        <v>2127</v>
      </c>
      <c r="B815" t="s" s="116">
        <v>2128</v>
      </c>
      <c r="C815" t="s" s="116">
        <v>146</v>
      </c>
      <c r="D815" s="218">
        <v>5</v>
      </c>
      <c r="E815" s="85">
        <v>752</v>
      </c>
      <c r="F815" t="s" s="220">
        <v>129</v>
      </c>
      <c r="G815" t="s" s="221">
        <v>129</v>
      </c>
      <c r="H815" s="493">
        <v>40.47</v>
      </c>
      <c r="I815" s="223">
        <v>2.174450210032123</v>
      </c>
      <c r="J815" s="224">
        <v>0.2</v>
      </c>
      <c r="K815" s="224">
        <v>0.22</v>
      </c>
      <c r="L815" s="223">
        <v>9.999999999999986</v>
      </c>
      <c r="M815" s="226">
        <v>42807</v>
      </c>
      <c r="N815" s="226">
        <v>42809</v>
      </c>
      <c r="O815" s="226">
        <v>42825</v>
      </c>
      <c r="P815" t="s" s="227">
        <v>434</v>
      </c>
      <c r="Q815" s="316"/>
      <c r="R815" s="225">
        <v>0.88</v>
      </c>
      <c r="S815" t="s" s="400">
        <v>143</v>
      </c>
      <c r="T815" t="s" s="361">
        <v>143</v>
      </c>
      <c r="U815" t="s" s="265">
        <v>143</v>
      </c>
      <c r="V815" s="230">
        <v>12</v>
      </c>
      <c r="W815" s="222">
        <v>-1.24</v>
      </c>
      <c r="X815" t="s" s="399">
        <v>143</v>
      </c>
      <c r="Y815" s="231">
        <v>0.9</v>
      </c>
      <c r="Z815" s="232">
        <v>0.95</v>
      </c>
      <c r="AA815" s="233">
        <v>5.3</v>
      </c>
      <c r="AB815" s="234">
        <v>-62.4</v>
      </c>
      <c r="AC815" s="235">
        <v>361.8</v>
      </c>
      <c r="AD815" s="236">
        <v>24.8</v>
      </c>
      <c r="AE815" s="236">
        <v>32.28</v>
      </c>
      <c r="AF815" s="237">
        <v>16</v>
      </c>
      <c r="AG815" s="238">
        <v>10372</v>
      </c>
      <c r="AH815" s="239">
        <v>0.3</v>
      </c>
      <c r="AI815" s="240">
        <v>0.29</v>
      </c>
      <c r="AJ815" s="241">
        <v>0.5121338794271186</v>
      </c>
      <c r="AK815" t="s" s="265">
        <v>143</v>
      </c>
      <c r="AL815" s="243">
        <v>11.11111111111112</v>
      </c>
      <c r="AM815" s="243">
        <v>12.6247880443606</v>
      </c>
      <c r="AN815" s="243">
        <v>12.70092020979254</v>
      </c>
      <c r="AO815" s="244">
        <v>-6.216887980097474</v>
      </c>
      <c r="AP815" s="321">
        <v>0.8</v>
      </c>
      <c r="AQ815" s="241">
        <v>0.72</v>
      </c>
      <c r="AR815" s="241">
        <v>0.64</v>
      </c>
      <c r="AS815" s="241">
        <v>0.5600000000000001</v>
      </c>
      <c r="AT815" s="245"/>
      <c r="AU815" s="321">
        <v>0.44</v>
      </c>
      <c r="AV815" s="241">
        <v>0.44</v>
      </c>
      <c r="AW815" s="245"/>
      <c r="AX815" s="583">
        <v>0.4</v>
      </c>
      <c r="AY815" s="394">
        <v>0.4</v>
      </c>
      <c r="AZ815" s="317">
        <v>1.14</v>
      </c>
      <c r="BA815" s="317">
        <v>1.52</v>
      </c>
      <c r="BB815" s="317">
        <v>1.52</v>
      </c>
      <c r="BC815" s="248">
        <v>2</v>
      </c>
      <c r="BD815" s="248">
        <v>1.96</v>
      </c>
      <c r="BE815" s="248">
        <v>1.92</v>
      </c>
      <c r="BF815" s="248">
        <v>1.88</v>
      </c>
      <c r="BG815" s="248">
        <v>1.84</v>
      </c>
      <c r="BH815" s="248">
        <v>1.8</v>
      </c>
      <c r="BI815" s="401">
        <v>1.76</v>
      </c>
      <c r="BJ815" s="246">
        <v>21.74</v>
      </c>
      <c r="BK815" s="250">
        <v>11.11111111111112</v>
      </c>
      <c r="BL815" s="250">
        <v>12.5</v>
      </c>
      <c r="BM815" s="250">
        <v>14.28571428571428</v>
      </c>
      <c r="BN815" s="250">
        <v>27.27272727272729</v>
      </c>
      <c r="BO815" s="250">
        <v>0</v>
      </c>
      <c r="BP815" s="250">
        <v>9.999999999999986</v>
      </c>
      <c r="BQ815" s="251">
        <v>0</v>
      </c>
      <c r="BR815" s="252">
        <v>0</v>
      </c>
      <c r="BS815" s="252">
        <v>0</v>
      </c>
      <c r="BT815" s="252">
        <v>0</v>
      </c>
      <c r="BU815" s="252">
        <v>0</v>
      </c>
      <c r="BV815" s="252">
        <v>2.040816326530615</v>
      </c>
      <c r="BW815" s="252">
        <v>2.083333333333326</v>
      </c>
      <c r="BX815" s="252">
        <v>2.127659574468077</v>
      </c>
      <c r="BY815" s="252">
        <v>2.173913043478248</v>
      </c>
      <c r="BZ815" s="252">
        <v>2.222222222222214</v>
      </c>
      <c r="CA815" s="253">
        <v>2.272727272727271</v>
      </c>
      <c r="CB815" s="250">
        <v>5.18177790837132</v>
      </c>
      <c r="CC815" s="250">
        <v>7.271975618825262</v>
      </c>
      <c r="CD815" t="s" s="116">
        <v>132</v>
      </c>
      <c r="CE815" t="s" s="402">
        <v>143</v>
      </c>
      <c r="CF815" s="254">
        <v>14.87537041982467</v>
      </c>
      <c r="CG815" s="250">
        <v>47.32088895418565</v>
      </c>
      <c r="CH815" s="255">
        <v>0.8080000000000001</v>
      </c>
      <c r="CI815" s="256">
        <v>0.8888000000000001</v>
      </c>
      <c r="CJ815" s="257">
        <v>0.9776800000000002</v>
      </c>
      <c r="CK815" s="257">
        <v>1.075448</v>
      </c>
      <c r="CL815" s="258">
        <v>1.182992800000001</v>
      </c>
      <c r="CM815" s="256">
        <v>4.932920800000002</v>
      </c>
      <c r="CN815" s="253">
        <v>12.18908030639981</v>
      </c>
      <c r="CO815" s="259">
        <v>1.04</v>
      </c>
      <c r="CP815" s="260">
        <v>18.4</v>
      </c>
      <c r="CQ815" s="261">
        <v>-14.4</v>
      </c>
      <c r="CR815" s="260">
        <v>0</v>
      </c>
      <c r="CS815" s="261">
        <v>-2.5</v>
      </c>
    </row>
    <row r="816" ht="11.25" customHeight="1">
      <c r="A816" t="s" s="116">
        <v>2129</v>
      </c>
      <c r="B816" t="s" s="116">
        <v>2130</v>
      </c>
      <c r="C816" t="s" s="227">
        <v>259</v>
      </c>
      <c r="D816" s="218">
        <v>7</v>
      </c>
      <c r="E816" s="85">
        <v>475</v>
      </c>
      <c r="F816" t="s" s="220">
        <v>55</v>
      </c>
      <c r="G816" t="s" s="221">
        <v>55</v>
      </c>
      <c r="H816" s="493">
        <v>66.53</v>
      </c>
      <c r="I816" s="223">
        <v>1.082218548023448</v>
      </c>
      <c r="J816" s="224">
        <v>0.1549</v>
      </c>
      <c r="K816" s="224">
        <v>0.18</v>
      </c>
      <c r="L816" s="223">
        <v>16.20400258231116</v>
      </c>
      <c r="M816" s="226">
        <v>42780</v>
      </c>
      <c r="N816" s="226">
        <v>42782</v>
      </c>
      <c r="O816" s="226">
        <v>42809</v>
      </c>
      <c r="P816" t="s" s="227">
        <v>182</v>
      </c>
      <c r="Q816" s="664"/>
      <c r="R816" s="225">
        <v>0.72</v>
      </c>
      <c r="S816" s="228">
        <v>46.75324675324675</v>
      </c>
      <c r="T816" s="229">
        <v>211.3886877568209</v>
      </c>
      <c r="U816" s="223">
        <v>43.2012987012987</v>
      </c>
      <c r="V816" s="230">
        <v>12</v>
      </c>
      <c r="W816" s="222">
        <v>1.54</v>
      </c>
      <c r="X816" s="222">
        <v>3.22</v>
      </c>
      <c r="Y816" s="231">
        <v>2.82</v>
      </c>
      <c r="Z816" s="232">
        <v>5.05</v>
      </c>
      <c r="AA816" s="233">
        <v>12.3</v>
      </c>
      <c r="AB816" s="234">
        <v>-22.8</v>
      </c>
      <c r="AC816" s="235">
        <v>14.97</v>
      </c>
      <c r="AD816" s="236">
        <v>-0.8</v>
      </c>
      <c r="AE816" s="236">
        <v>13.4</v>
      </c>
      <c r="AF816" s="237">
        <v>17</v>
      </c>
      <c r="AG816" s="238">
        <v>11937</v>
      </c>
      <c r="AH816" s="239">
        <v>0.2</v>
      </c>
      <c r="AI816" s="240">
        <v>1.02</v>
      </c>
      <c r="AJ816" t="s" s="265">
        <v>143</v>
      </c>
      <c r="AK816" t="s" s="265">
        <v>143</v>
      </c>
      <c r="AL816" s="243">
        <v>10.01420454545454</v>
      </c>
      <c r="AM816" s="243">
        <v>10.11956221725063</v>
      </c>
      <c r="AN816" s="243">
        <v>43.73350199037061</v>
      </c>
      <c r="AO816" t="s" s="265">
        <v>143</v>
      </c>
      <c r="AP816" s="241">
        <v>0.6196</v>
      </c>
      <c r="AQ816" s="241">
        <v>0.5632</v>
      </c>
      <c r="AR816" s="241">
        <v>0.512</v>
      </c>
      <c r="AS816" s="241">
        <v>0.464</v>
      </c>
      <c r="AT816" s="245"/>
      <c r="AU816" s="241">
        <v>0.404</v>
      </c>
      <c r="AV816" s="241">
        <v>0.101</v>
      </c>
      <c r="AW816" s="245"/>
      <c r="AX816" s="583">
        <v>0</v>
      </c>
      <c r="AY816" s="394">
        <v>0</v>
      </c>
      <c r="AZ816" s="317">
        <v>0</v>
      </c>
      <c r="BA816" s="317">
        <v>0</v>
      </c>
      <c r="BB816" s="317">
        <v>0</v>
      </c>
      <c r="BC816" s="317">
        <v>0</v>
      </c>
      <c r="BD816" s="317">
        <v>0</v>
      </c>
      <c r="BE816" s="317">
        <v>0</v>
      </c>
      <c r="BF816" s="317">
        <v>0</v>
      </c>
      <c r="BG816" s="317">
        <v>0</v>
      </c>
      <c r="BH816" s="317">
        <v>0</v>
      </c>
      <c r="BI816" s="401">
        <v>0</v>
      </c>
      <c r="BJ816" s="246">
        <v>2.6638</v>
      </c>
      <c r="BK816" s="250">
        <v>10.01420454545454</v>
      </c>
      <c r="BL816" s="250">
        <v>10</v>
      </c>
      <c r="BM816" s="250">
        <v>10.3448275862069</v>
      </c>
      <c r="BN816" s="250">
        <v>14.85148514851484</v>
      </c>
      <c r="BO816" s="250">
        <v>300</v>
      </c>
      <c r="BP816" s="250">
        <v>0</v>
      </c>
      <c r="BQ816" s="251">
        <v>0</v>
      </c>
      <c r="BR816" s="252">
        <v>0</v>
      </c>
      <c r="BS816" s="252">
        <v>0</v>
      </c>
      <c r="BT816" s="252">
        <v>0</v>
      </c>
      <c r="BU816" s="252">
        <v>0</v>
      </c>
      <c r="BV816" s="252">
        <v>0</v>
      </c>
      <c r="BW816" s="252">
        <v>0</v>
      </c>
      <c r="BX816" s="252">
        <v>0</v>
      </c>
      <c r="BY816" s="252">
        <v>0</v>
      </c>
      <c r="BZ816" s="252">
        <v>0</v>
      </c>
      <c r="CA816" s="253">
        <v>0</v>
      </c>
      <c r="CB816" s="250">
        <v>20.30650101648096</v>
      </c>
      <c r="CC816" s="250">
        <v>70.0914732758026</v>
      </c>
      <c r="CD816" t="s" s="116">
        <v>137</v>
      </c>
      <c r="CE816" s="254">
        <v>1.61442183709535</v>
      </c>
      <c r="CF816" s="254">
        <v>44.81572053839405</v>
      </c>
      <c r="CG816" s="250">
        <v>63.61454545454546</v>
      </c>
      <c r="CH816" s="255">
        <v>0.625796</v>
      </c>
      <c r="CI816" s="256">
        <v>0.6883756000000001</v>
      </c>
      <c r="CJ816" s="257">
        <v>0.7572131600000002</v>
      </c>
      <c r="CK816" s="257">
        <v>0.8329344760000003</v>
      </c>
      <c r="CL816" s="258">
        <v>0.9162279236000004</v>
      </c>
      <c r="CM816" s="256">
        <v>3.820547159600001</v>
      </c>
      <c r="CN816" s="253">
        <v>5.742593055163086</v>
      </c>
      <c r="CO816" s="259">
        <v>1.15</v>
      </c>
      <c r="CP816" s="260">
        <v>45.9</v>
      </c>
      <c r="CQ816" s="261">
        <v>0.4</v>
      </c>
      <c r="CR816" s="260">
        <v>5.3</v>
      </c>
      <c r="CS816" s="261">
        <v>21.2</v>
      </c>
    </row>
    <row r="817" ht="11.25" customHeight="1">
      <c r="A817" t="s" s="146">
        <v>1047</v>
      </c>
      <c r="B817" t="s" s="146">
        <v>1048</v>
      </c>
      <c r="C817" t="s" s="146">
        <v>160</v>
      </c>
      <c r="D817" s="267">
        <v>20</v>
      </c>
      <c r="E817" s="219">
        <v>153</v>
      </c>
      <c r="F817" t="s" s="151">
        <v>55</v>
      </c>
      <c r="G817" t="s" s="152">
        <v>55</v>
      </c>
      <c r="H817" s="496">
        <v>35.2</v>
      </c>
      <c r="I817" s="269">
        <v>1.820454545454545</v>
      </c>
      <c r="J817" s="379">
        <v>0.1555</v>
      </c>
      <c r="K817" s="379">
        <v>0.1602</v>
      </c>
      <c r="L817" s="269">
        <v>3.022508038585214</v>
      </c>
      <c r="M817" s="380">
        <v>42732</v>
      </c>
      <c r="N817" s="380">
        <v>42734</v>
      </c>
      <c r="O817" s="380">
        <v>42752</v>
      </c>
      <c r="P817" t="s" s="273">
        <v>268</v>
      </c>
      <c r="Q817" s="558"/>
      <c r="R817" s="271">
        <v>0.6408</v>
      </c>
      <c r="S817" s="275">
        <v>68.17021276595744</v>
      </c>
      <c r="T817" s="276">
        <v>155.4225165065411</v>
      </c>
      <c r="U817" s="269">
        <v>37.44680851063831</v>
      </c>
      <c r="V817" s="277">
        <v>12</v>
      </c>
      <c r="W817" s="268">
        <v>0.9399999999999999</v>
      </c>
      <c r="X817" s="268">
        <v>7.67</v>
      </c>
      <c r="Y817" s="278">
        <v>9.42</v>
      </c>
      <c r="Z817" s="279">
        <v>3.92</v>
      </c>
      <c r="AA817" s="280">
        <v>10.5</v>
      </c>
      <c r="AB817" s="281">
        <v>-5.3</v>
      </c>
      <c r="AC817" s="282">
        <v>3.13</v>
      </c>
      <c r="AD817" s="283">
        <v>5.3</v>
      </c>
      <c r="AE817" s="283">
        <v>4.9</v>
      </c>
      <c r="AF817" s="284">
        <v>4</v>
      </c>
      <c r="AG817" s="285">
        <v>452</v>
      </c>
      <c r="AH817" s="286">
        <v>0.9</v>
      </c>
      <c r="AI817" s="287">
        <v>0.76</v>
      </c>
      <c r="AJ817" s="288">
        <v>0.6581952896579725</v>
      </c>
      <c r="AK817" s="289">
        <v>1.045724498452696</v>
      </c>
      <c r="AL817" s="290">
        <v>4.013377926421402</v>
      </c>
      <c r="AM817" s="290">
        <v>3.984690714519123</v>
      </c>
      <c r="AN817" s="290">
        <v>3.488435035187254</v>
      </c>
      <c r="AO817" s="291">
        <v>3.335902563580473</v>
      </c>
      <c r="AP817" s="288">
        <v>0.622</v>
      </c>
      <c r="AQ817" s="288">
        <v>0.598</v>
      </c>
      <c r="AR817" s="288">
        <v>0.5724</v>
      </c>
      <c r="AS817" s="288">
        <v>0.5532</v>
      </c>
      <c r="AT817" s="292"/>
      <c r="AU817" s="288">
        <v>0.5344</v>
      </c>
      <c r="AV817" s="288">
        <v>0.524</v>
      </c>
      <c r="AW817" s="584"/>
      <c r="AX817" s="293">
        <v>0.512</v>
      </c>
      <c r="AY817" s="294">
        <v>0.504</v>
      </c>
      <c r="AZ817" s="295">
        <v>0.484</v>
      </c>
      <c r="BA817" s="295">
        <v>0.472</v>
      </c>
      <c r="BB817" s="295">
        <v>0.448</v>
      </c>
      <c r="BC817" s="295">
        <v>0.416</v>
      </c>
      <c r="BD817" s="295">
        <v>0.38667</v>
      </c>
      <c r="BE817" s="295">
        <v>0.36</v>
      </c>
      <c r="BF817" s="295">
        <v>0.34667</v>
      </c>
      <c r="BG817" s="295">
        <v>0.33333</v>
      </c>
      <c r="BH817" s="295">
        <v>0.32</v>
      </c>
      <c r="BI817" s="296">
        <v>0.30667</v>
      </c>
      <c r="BJ817" s="293">
        <v>8.293340000000001</v>
      </c>
      <c r="BK817" s="297">
        <v>4.013377926421402</v>
      </c>
      <c r="BL817" s="297">
        <v>4.472396925227096</v>
      </c>
      <c r="BM817" s="297">
        <v>3.470715835141003</v>
      </c>
      <c r="BN817" s="297">
        <v>3.517964071856294</v>
      </c>
      <c r="BO817" s="297">
        <v>1.984732824427482</v>
      </c>
      <c r="BP817" s="297">
        <v>2.34375</v>
      </c>
      <c r="BQ817" s="298">
        <v>1.587301587301582</v>
      </c>
      <c r="BR817" s="299">
        <v>4.132231404958686</v>
      </c>
      <c r="BS817" s="299">
        <v>2.542372881355925</v>
      </c>
      <c r="BT817" s="299">
        <v>5.35714285714286</v>
      </c>
      <c r="BU817" s="299">
        <v>7.692307692307709</v>
      </c>
      <c r="BV817" s="299">
        <v>7.585279437246228</v>
      </c>
      <c r="BW817" s="299">
        <v>7.40833333333335</v>
      </c>
      <c r="BX817" s="299">
        <v>3.845155335044859</v>
      </c>
      <c r="BY817" s="299">
        <v>4.002040020400188</v>
      </c>
      <c r="BZ817" s="299">
        <v>4.165624999999995</v>
      </c>
      <c r="CA817" s="300">
        <v>4.346691883783871</v>
      </c>
      <c r="CB817" s="297">
        <v>4.262789353879326</v>
      </c>
      <c r="CC817" s="297">
        <v>1.789629192489469</v>
      </c>
      <c r="CD817" t="s" s="146">
        <v>161</v>
      </c>
      <c r="CE817" s="301">
        <v>-32.13791892999651</v>
      </c>
      <c r="CF817" s="301">
        <v>5.308889580641799</v>
      </c>
      <c r="CG817" s="297">
        <v>40.45714968842682</v>
      </c>
      <c r="CH817" s="302">
        <v>0.62822</v>
      </c>
      <c r="CI817" s="303">
        <v>0.6478832860000001</v>
      </c>
      <c r="CJ817" s="304">
        <v>0.6796295670140001</v>
      </c>
      <c r="CK817" s="304">
        <v>0.712931415797686</v>
      </c>
      <c r="CL817" s="305">
        <v>0.7478650551717726</v>
      </c>
      <c r="CM817" s="303">
        <v>3.416529323983459</v>
      </c>
      <c r="CN817" s="300">
        <v>9.706049215862098</v>
      </c>
      <c r="CO817" s="306">
        <v>0.57</v>
      </c>
      <c r="CP817" s="307">
        <v>21</v>
      </c>
      <c r="CQ817" s="308">
        <v>-11.7</v>
      </c>
      <c r="CR817" s="307">
        <v>2.6</v>
      </c>
      <c r="CS817" s="308">
        <v>1</v>
      </c>
    </row>
    <row r="818" ht="11.25" customHeight="1">
      <c r="A818" t="s" s="110">
        <v>2131</v>
      </c>
      <c r="B818" t="s" s="110">
        <v>2132</v>
      </c>
      <c r="C818" t="s" s="173">
        <v>349</v>
      </c>
      <c r="D818" s="174">
        <v>6</v>
      </c>
      <c r="E818" s="85">
        <v>591</v>
      </c>
      <c r="F818" t="s" s="118">
        <v>141</v>
      </c>
      <c r="G818" t="s" s="113">
        <v>141</v>
      </c>
      <c r="H818" s="495">
        <v>121.62</v>
      </c>
      <c r="I818" s="177">
        <v>0.7893438579181055</v>
      </c>
      <c r="J818" s="311">
        <v>0.22</v>
      </c>
      <c r="K818" s="311">
        <v>0.24</v>
      </c>
      <c r="L818" s="177">
        <v>9.090909090909083</v>
      </c>
      <c r="M818" s="389">
        <v>42458</v>
      </c>
      <c r="N818" s="389">
        <v>42460</v>
      </c>
      <c r="O818" s="389">
        <v>42489</v>
      </c>
      <c r="P818" t="s" s="173">
        <v>205</v>
      </c>
      <c r="Q818" t="s" s="503">
        <v>1161</v>
      </c>
      <c r="R818" s="180">
        <v>0.96</v>
      </c>
      <c r="S818" s="181">
        <v>27.42857142857143</v>
      </c>
      <c r="T818" s="182">
        <v>92.12158848475298</v>
      </c>
      <c r="U818" s="177">
        <v>34.74857142857143</v>
      </c>
      <c r="V818" s="183">
        <v>12</v>
      </c>
      <c r="W818" s="176">
        <v>3.5</v>
      </c>
      <c r="X818" s="176">
        <v>4.21</v>
      </c>
      <c r="Y818" s="184">
        <v>3.07</v>
      </c>
      <c r="Z818" s="185">
        <v>2.39</v>
      </c>
      <c r="AA818" s="186">
        <v>7.2</v>
      </c>
      <c r="AB818" s="187">
        <v>95.09999999999999</v>
      </c>
      <c r="AC818" s="188">
        <v>6.35</v>
      </c>
      <c r="AD818" s="189">
        <v>-17.8</v>
      </c>
      <c r="AE818" s="189">
        <v>8.25</v>
      </c>
      <c r="AF818" s="190">
        <v>29</v>
      </c>
      <c r="AG818" s="191">
        <v>23907</v>
      </c>
      <c r="AH818" s="192">
        <v>0.2</v>
      </c>
      <c r="AI818" s="193">
        <v>1.04</v>
      </c>
      <c r="AJ818" t="s" s="338">
        <v>143</v>
      </c>
      <c r="AK818" t="s" s="338">
        <v>143</v>
      </c>
      <c r="AL818" s="196">
        <v>6.818181818181812</v>
      </c>
      <c r="AM818" s="196">
        <v>6.417017658182589</v>
      </c>
      <c r="AN818" t="s" s="338">
        <v>143</v>
      </c>
      <c r="AO818" t="s" s="338">
        <v>143</v>
      </c>
      <c r="AP818" s="194">
        <v>0.9399999999999999</v>
      </c>
      <c r="AQ818" s="198">
        <v>0.88</v>
      </c>
      <c r="AR818" s="194">
        <v>0.86</v>
      </c>
      <c r="AS818" s="194">
        <v>0.78</v>
      </c>
      <c r="AT818" s="199"/>
      <c r="AU818" s="194">
        <v>0.54</v>
      </c>
      <c r="AV818" s="198">
        <v>0</v>
      </c>
      <c r="AW818" s="199"/>
      <c r="AX818" s="398">
        <v>0</v>
      </c>
      <c r="AY818" s="370">
        <v>0</v>
      </c>
      <c r="AZ818" s="203">
        <v>0</v>
      </c>
      <c r="BA818" s="203">
        <v>0</v>
      </c>
      <c r="BB818" s="203">
        <v>0</v>
      </c>
      <c r="BC818" s="203">
        <v>0</v>
      </c>
      <c r="BD818" s="203">
        <v>0</v>
      </c>
      <c r="BE818" s="203">
        <v>0</v>
      </c>
      <c r="BF818" s="203">
        <v>0</v>
      </c>
      <c r="BG818" s="203">
        <v>0</v>
      </c>
      <c r="BH818" s="203">
        <v>0</v>
      </c>
      <c r="BI818" s="204">
        <v>0</v>
      </c>
      <c r="BJ818" s="200">
        <v>4</v>
      </c>
      <c r="BK818" s="205">
        <v>6.818181818181812</v>
      </c>
      <c r="BL818" s="205">
        <v>2.325581395348841</v>
      </c>
      <c r="BM818" s="205">
        <v>10.25641025641024</v>
      </c>
      <c r="BN818" s="205">
        <v>44.44444444444444</v>
      </c>
      <c r="BO818" s="205">
        <v>0</v>
      </c>
      <c r="BP818" s="205">
        <v>0</v>
      </c>
      <c r="BQ818" s="206">
        <v>0</v>
      </c>
      <c r="BR818" s="207">
        <v>0</v>
      </c>
      <c r="BS818" s="207">
        <v>0</v>
      </c>
      <c r="BT818" s="207">
        <v>0</v>
      </c>
      <c r="BU818" s="207">
        <v>0</v>
      </c>
      <c r="BV818" s="207">
        <v>0</v>
      </c>
      <c r="BW818" s="207">
        <v>0</v>
      </c>
      <c r="BX818" s="207">
        <v>0</v>
      </c>
      <c r="BY818" s="207">
        <v>0</v>
      </c>
      <c r="BZ818" s="207">
        <v>0</v>
      </c>
      <c r="CA818" s="208">
        <v>0</v>
      </c>
      <c r="CB818" s="205">
        <v>3.755565759669726</v>
      </c>
      <c r="CC818" s="205">
        <v>10.55134745918828</v>
      </c>
      <c r="CD818" t="s" s="110">
        <v>188</v>
      </c>
      <c r="CE818" t="s" s="552">
        <v>143</v>
      </c>
      <c r="CF818" t="s" s="552">
        <v>143</v>
      </c>
      <c r="CG818" s="205">
        <v>56.04312287775731</v>
      </c>
      <c r="CH818" s="315">
        <v>1.034</v>
      </c>
      <c r="CI818" s="211">
        <v>1.099659</v>
      </c>
      <c r="CJ818" s="212">
        <v>1.1903808675</v>
      </c>
      <c r="CK818" s="212">
        <v>1.28858728906875</v>
      </c>
      <c r="CL818" s="210">
        <v>1.394895740416922</v>
      </c>
      <c r="CM818" s="211">
        <v>6.007522896985671</v>
      </c>
      <c r="CN818" s="208">
        <v>4.939584687539608</v>
      </c>
      <c r="CO818" s="213">
        <v>1.18</v>
      </c>
      <c r="CP818" s="214">
        <v>27.2</v>
      </c>
      <c r="CQ818" s="215">
        <v>-8.9</v>
      </c>
      <c r="CR818" s="214">
        <v>4</v>
      </c>
      <c r="CS818" s="215">
        <v>1.5</v>
      </c>
    </row>
    <row r="819" ht="11.25" customHeight="1">
      <c r="A819" t="s" s="227">
        <v>2133</v>
      </c>
      <c r="B819" t="s" s="116">
        <v>2134</v>
      </c>
      <c r="C819" t="s" s="227">
        <v>128</v>
      </c>
      <c r="D819" s="218">
        <v>5</v>
      </c>
      <c r="E819" s="85">
        <v>805</v>
      </c>
      <c r="F819" t="s" s="220">
        <v>55</v>
      </c>
      <c r="G819" t="s" s="221">
        <v>55</v>
      </c>
      <c r="H819" s="493">
        <v>46.46</v>
      </c>
      <c r="I819" s="223">
        <v>1.377529057253551</v>
      </c>
      <c r="J819" s="224">
        <v>0.12</v>
      </c>
      <c r="K819" s="224">
        <v>0.16</v>
      </c>
      <c r="L819" s="223">
        <v>33.33333333333335</v>
      </c>
      <c r="M819" s="226">
        <v>43053</v>
      </c>
      <c r="N819" s="226">
        <v>43054</v>
      </c>
      <c r="O819" s="226">
        <v>43061</v>
      </c>
      <c r="P819" t="s" s="227">
        <v>589</v>
      </c>
      <c r="Q819" t="s" s="227">
        <v>131</v>
      </c>
      <c r="R819" s="225">
        <v>0.64</v>
      </c>
      <c r="S819" s="228">
        <v>23.97003745318352</v>
      </c>
      <c r="T819" s="229">
        <v>0.6533794175905605</v>
      </c>
      <c r="U819" s="223">
        <v>17.40074906367041</v>
      </c>
      <c r="V819" s="230">
        <v>12</v>
      </c>
      <c r="W819" s="222">
        <v>2.67</v>
      </c>
      <c r="X819" s="222">
        <v>1.12</v>
      </c>
      <c r="Y819" s="231">
        <v>4.39</v>
      </c>
      <c r="Z819" s="232">
        <v>1.31</v>
      </c>
      <c r="AA819" s="233">
        <v>6.5</v>
      </c>
      <c r="AB819" s="234">
        <v>66</v>
      </c>
      <c r="AC819" s="235">
        <v>12.46</v>
      </c>
      <c r="AD819" s="236">
        <v>19.1</v>
      </c>
      <c r="AE819" s="236">
        <v>15.46</v>
      </c>
      <c r="AF819" s="237">
        <v>28</v>
      </c>
      <c r="AG819" s="238">
        <v>9357</v>
      </c>
      <c r="AH819" s="239">
        <v>1</v>
      </c>
      <c r="AI819" s="240">
        <v>0.05</v>
      </c>
      <c r="AJ819" s="241">
        <v>2.490958961228022</v>
      </c>
      <c r="AK819" t="s" s="265">
        <v>143</v>
      </c>
      <c r="AL819" s="243">
        <v>27.27272727272729</v>
      </c>
      <c r="AM819" s="243">
        <v>29.14320482462449</v>
      </c>
      <c r="AN819" s="243">
        <v>47.57731615945522</v>
      </c>
      <c r="AO819" s="254">
        <v>-15.28036624083815</v>
      </c>
      <c r="AP819" s="241">
        <v>0.28</v>
      </c>
      <c r="AQ819" s="241">
        <v>0.22</v>
      </c>
      <c r="AR819" s="321">
        <v>0.16</v>
      </c>
      <c r="AS819" s="241">
        <v>0.13</v>
      </c>
      <c r="AT819" s="245"/>
      <c r="AU819" s="321">
        <v>0.04</v>
      </c>
      <c r="AV819" s="321">
        <v>0.04</v>
      </c>
      <c r="AW819" s="245"/>
      <c r="AX819" s="583">
        <v>0.04</v>
      </c>
      <c r="AY819" s="394">
        <v>0.1</v>
      </c>
      <c r="AZ819" s="317">
        <v>1.61</v>
      </c>
      <c r="BA819" s="248">
        <v>1.68</v>
      </c>
      <c r="BB819" s="248">
        <v>1.47</v>
      </c>
      <c r="BC819" s="317">
        <v>1.44</v>
      </c>
      <c r="BD819" s="248">
        <v>1.26</v>
      </c>
      <c r="BE819" s="248">
        <v>1.04</v>
      </c>
      <c r="BF819" s="317">
        <v>0.8</v>
      </c>
      <c r="BG819" s="248">
        <v>0.8</v>
      </c>
      <c r="BH819" s="248">
        <v>0.745</v>
      </c>
      <c r="BI819" s="249">
        <v>0.575</v>
      </c>
      <c r="BJ819" s="246">
        <v>12.43</v>
      </c>
      <c r="BK819" s="250">
        <v>27.27272727272729</v>
      </c>
      <c r="BL819" s="250">
        <v>37.5</v>
      </c>
      <c r="BM819" s="250">
        <v>23.07692307692308</v>
      </c>
      <c r="BN819" s="250">
        <v>225</v>
      </c>
      <c r="BO819" s="250">
        <v>0</v>
      </c>
      <c r="BP819" s="250">
        <v>0</v>
      </c>
      <c r="BQ819" s="251">
        <v>0</v>
      </c>
      <c r="BR819" s="252">
        <v>0</v>
      </c>
      <c r="BS819" s="252">
        <v>0</v>
      </c>
      <c r="BT819" s="252">
        <v>14.28571428571428</v>
      </c>
      <c r="BU819" s="252">
        <v>2.083333333333326</v>
      </c>
      <c r="BV819" s="252">
        <v>14.28571428571428</v>
      </c>
      <c r="BW819" s="252">
        <v>21.15384615384615</v>
      </c>
      <c r="BX819" s="252">
        <v>30</v>
      </c>
      <c r="BY819" s="252">
        <v>0</v>
      </c>
      <c r="BZ819" s="252">
        <v>7.38255033557047</v>
      </c>
      <c r="CA819" s="253">
        <v>29.56521739130435</v>
      </c>
      <c r="CB819" s="250">
        <v>25.38858977265489</v>
      </c>
      <c r="CC819" s="250">
        <v>51.47147729264119</v>
      </c>
      <c r="CD819" t="s" s="116">
        <v>132</v>
      </c>
      <c r="CE819" s="254">
        <v>31.55409615303836</v>
      </c>
      <c r="CF819" s="254">
        <v>48.95484521670878</v>
      </c>
      <c r="CG819" s="250">
        <v>74.29292134831459</v>
      </c>
      <c r="CH819" s="255">
        <v>0.3080000000000001</v>
      </c>
      <c r="CI819" s="256">
        <v>0.3388000000000001</v>
      </c>
      <c r="CJ819" s="257">
        <v>0.3726800000000001</v>
      </c>
      <c r="CK819" s="257">
        <v>0.4099480000000001</v>
      </c>
      <c r="CL819" s="258">
        <v>0.4509428000000002</v>
      </c>
      <c r="CM819" s="256">
        <v>1.880370800000001</v>
      </c>
      <c r="CN819" s="253">
        <v>4.047289711579855</v>
      </c>
      <c r="CO819" s="259">
        <v>1.48</v>
      </c>
      <c r="CP819" s="260">
        <v>50.6</v>
      </c>
      <c r="CQ819" s="261">
        <v>-3.9</v>
      </c>
      <c r="CR819" s="260">
        <v>2.7</v>
      </c>
      <c r="CS819" s="261">
        <v>7</v>
      </c>
    </row>
    <row r="820" ht="11.25" customHeight="1">
      <c r="A820" t="s" s="146">
        <v>2135</v>
      </c>
      <c r="B820" t="s" s="146">
        <v>2136</v>
      </c>
      <c r="C820" t="s" s="273">
        <v>1829</v>
      </c>
      <c r="D820" s="267">
        <v>5</v>
      </c>
      <c r="E820" s="85">
        <v>729</v>
      </c>
      <c r="F820" t="s" s="151">
        <v>129</v>
      </c>
      <c r="G820" t="s" s="152">
        <v>129</v>
      </c>
      <c r="H820" s="496">
        <v>63.82</v>
      </c>
      <c r="I820" s="269">
        <v>0.6581009088060169</v>
      </c>
      <c r="J820" s="270">
        <v>0.095</v>
      </c>
      <c r="K820" s="270">
        <v>0.105</v>
      </c>
      <c r="L820" s="269">
        <v>10.52631578947367</v>
      </c>
      <c r="M820" s="272">
        <v>42753</v>
      </c>
      <c r="N820" s="272">
        <v>42755</v>
      </c>
      <c r="O820" s="272">
        <v>42795</v>
      </c>
      <c r="P820" t="s" s="273">
        <v>147</v>
      </c>
      <c r="Q820" s="508"/>
      <c r="R820" s="271">
        <v>0.42</v>
      </c>
      <c r="S820" s="275">
        <v>23.72881355932203</v>
      </c>
      <c r="T820" s="276">
        <v>441.3864232313729</v>
      </c>
      <c r="U820" s="269">
        <v>36.05649717514125</v>
      </c>
      <c r="V820" s="277">
        <v>12</v>
      </c>
      <c r="W820" s="268">
        <v>1.77</v>
      </c>
      <c r="X820" s="268">
        <v>2.69</v>
      </c>
      <c r="Y820" s="278">
        <v>6.24</v>
      </c>
      <c r="Z820" s="279">
        <v>18.29</v>
      </c>
      <c r="AA820" s="280">
        <v>54.9</v>
      </c>
      <c r="AB820" s="281">
        <v>144</v>
      </c>
      <c r="AC820" s="282">
        <v>14.63</v>
      </c>
      <c r="AD820" s="283">
        <v>27.5</v>
      </c>
      <c r="AE820" s="283">
        <v>13.42</v>
      </c>
      <c r="AF820" s="284">
        <v>18</v>
      </c>
      <c r="AG820" s="285">
        <v>31323</v>
      </c>
      <c r="AH820" s="286">
        <v>0.1</v>
      </c>
      <c r="AI820" s="287">
        <v>2.66</v>
      </c>
      <c r="AJ820" t="s" s="368">
        <v>143</v>
      </c>
      <c r="AK820" t="s" s="368">
        <v>143</v>
      </c>
      <c r="AL820" s="290">
        <v>14.45783132530121</v>
      </c>
      <c r="AM820" s="290">
        <v>42.98157656398376</v>
      </c>
      <c r="AN820" t="s" s="368">
        <v>143</v>
      </c>
      <c r="AO820" t="s" s="368">
        <v>143</v>
      </c>
      <c r="AP820" s="288">
        <v>0.38</v>
      </c>
      <c r="AQ820" s="288">
        <v>0.332</v>
      </c>
      <c r="AR820" s="288">
        <v>0.288</v>
      </c>
      <c r="AS820" s="288">
        <v>0.13</v>
      </c>
      <c r="AT820" s="292"/>
      <c r="AU820" s="510">
        <v>0</v>
      </c>
      <c r="AV820" s="510">
        <v>0</v>
      </c>
      <c r="AW820" s="292"/>
      <c r="AX820" s="524">
        <v>0</v>
      </c>
      <c r="AY820" s="403">
        <v>0</v>
      </c>
      <c r="AZ820" s="426">
        <v>0</v>
      </c>
      <c r="BA820" s="426">
        <v>0</v>
      </c>
      <c r="BB820" s="426">
        <v>0</v>
      </c>
      <c r="BC820" s="426">
        <v>0</v>
      </c>
      <c r="BD820" s="426">
        <v>0</v>
      </c>
      <c r="BE820" s="426">
        <v>0</v>
      </c>
      <c r="BF820" s="426">
        <v>0</v>
      </c>
      <c r="BG820" s="426">
        <v>0</v>
      </c>
      <c r="BH820" s="426">
        <v>0</v>
      </c>
      <c r="BI820" s="494">
        <v>0</v>
      </c>
      <c r="BJ820" s="293">
        <v>1.13</v>
      </c>
      <c r="BK820" s="297">
        <v>14.45783132530121</v>
      </c>
      <c r="BL820" s="297">
        <v>15.27777777777779</v>
      </c>
      <c r="BM820" s="297">
        <v>121.5384615384615</v>
      </c>
      <c r="BN820" s="297">
        <v>0</v>
      </c>
      <c r="BO820" s="297">
        <v>0</v>
      </c>
      <c r="BP820" s="297">
        <v>0</v>
      </c>
      <c r="BQ820" s="298">
        <v>0</v>
      </c>
      <c r="BR820" s="299">
        <v>0</v>
      </c>
      <c r="BS820" s="299">
        <v>0</v>
      </c>
      <c r="BT820" s="299">
        <v>0</v>
      </c>
      <c r="BU820" s="299">
        <v>0</v>
      </c>
      <c r="BV820" s="299">
        <v>0</v>
      </c>
      <c r="BW820" s="299">
        <v>0</v>
      </c>
      <c r="BX820" s="299">
        <v>0</v>
      </c>
      <c r="BY820" s="299">
        <v>0</v>
      </c>
      <c r="BZ820" s="299">
        <v>0</v>
      </c>
      <c r="CA820" s="300">
        <v>0</v>
      </c>
      <c r="CB820" s="297">
        <v>8.89847474362003</v>
      </c>
      <c r="CC820" s="297">
        <v>28.56152133514576</v>
      </c>
      <c r="CD820" t="s" s="146">
        <v>188</v>
      </c>
      <c r="CE820" t="s" s="502">
        <v>143</v>
      </c>
      <c r="CF820" t="s" s="502">
        <v>143</v>
      </c>
      <c r="CG820" s="297">
        <v>57.79070629836369</v>
      </c>
      <c r="CH820" s="302">
        <v>0.418</v>
      </c>
      <c r="CI820" s="303">
        <v>0.4598000000000001</v>
      </c>
      <c r="CJ820" s="304">
        <v>0.5057800000000001</v>
      </c>
      <c r="CK820" s="304">
        <v>0.5563580000000001</v>
      </c>
      <c r="CL820" s="305">
        <v>0.6119938000000001</v>
      </c>
      <c r="CM820" s="303">
        <v>2.551931800000001</v>
      </c>
      <c r="CN820" s="300">
        <v>3.998639611407083</v>
      </c>
      <c r="CO820" s="306">
        <v>1.02</v>
      </c>
      <c r="CP820" s="307">
        <v>36.2</v>
      </c>
      <c r="CQ820" s="308">
        <v>-3.8</v>
      </c>
      <c r="CR820" s="307">
        <v>-0.1</v>
      </c>
      <c r="CS820" s="308">
        <v>7.4</v>
      </c>
    </row>
    <row r="821" ht="12.7" customHeight="1">
      <c r="A821" t="s" s="446">
        <v>481</v>
      </c>
      <c r="B821" s="447">
        <v>814</v>
      </c>
      <c r="C821" t="s" s="173">
        <v>2139</v>
      </c>
      <c r="D821" s="449">
        <v>13.86240786240786</v>
      </c>
      <c r="E821" s="599"/>
      <c r="F821" s="34"/>
      <c r="G821" s="35"/>
      <c r="H821" s="451">
        <v>71.70895577395575</v>
      </c>
      <c r="I821" s="451">
        <v>2.554299965848501</v>
      </c>
      <c r="J821" s="452">
        <v>0.3704733907936908</v>
      </c>
      <c r="K821" s="452">
        <v>0.4015980239712764</v>
      </c>
      <c r="L821" s="456">
        <v>8.401314089226531</v>
      </c>
      <c r="M821" s="766"/>
      <c r="N821" s="34"/>
      <c r="O821" s="34"/>
      <c r="P821" s="34"/>
      <c r="Q821" s="35"/>
      <c r="R821" s="451">
        <v>1.522497043059553</v>
      </c>
      <c r="S821" s="454">
        <v>50.01382572017386</v>
      </c>
      <c r="T821" s="455">
        <v>147.6231811246148</v>
      </c>
      <c r="U821" s="456">
        <v>23.55629676263347</v>
      </c>
      <c r="V821" s="600"/>
      <c r="W821" s="451">
        <v>3.044152334152334</v>
      </c>
      <c r="X821" s="451">
        <v>6.952014742014738</v>
      </c>
      <c r="Y821" s="451">
        <v>3.575331695331694</v>
      </c>
      <c r="Z821" s="451">
        <v>5.856769041769041</v>
      </c>
      <c r="AA821" s="451">
        <v>14.63992628992629</v>
      </c>
      <c r="AB821" s="462">
        <v>14.43955773955775</v>
      </c>
      <c r="AC821" s="462">
        <v>16.96276412776412</v>
      </c>
      <c r="AD821" s="462">
        <v>10.35622850122849</v>
      </c>
      <c r="AE821" s="462">
        <v>8.728095823095821</v>
      </c>
      <c r="AF821" s="463">
        <v>11.23587223587224</v>
      </c>
      <c r="AG821" s="587">
        <v>20865.671990171992</v>
      </c>
      <c r="AH821" s="449">
        <v>2.975798525798527</v>
      </c>
      <c r="AI821" s="451">
        <v>1.103169533169533</v>
      </c>
      <c r="AJ821" s="465">
        <v>1.347734236227205</v>
      </c>
      <c r="AK821" s="466">
        <v>1.524095486695517</v>
      </c>
      <c r="AL821" s="467">
        <v>9.429380950974387</v>
      </c>
      <c r="AM821" s="467">
        <v>11.89323781408085</v>
      </c>
      <c r="AN821" s="467">
        <v>13.95744370929759</v>
      </c>
      <c r="AO821" s="468">
        <v>9.157853842582764</v>
      </c>
      <c r="AP821" s="469">
        <v>1.369879767544114</v>
      </c>
      <c r="AQ821" s="469">
        <v>1.251839090781145</v>
      </c>
      <c r="AR821" s="469">
        <v>1.119669501252836</v>
      </c>
      <c r="AS821" s="469">
        <v>0.9778470462637516</v>
      </c>
      <c r="AT821" s="470"/>
      <c r="AU821" s="469">
        <v>0.8270165567227277</v>
      </c>
      <c r="AV821" s="469">
        <v>0.7128020801774272</v>
      </c>
      <c r="AW821" s="470"/>
      <c r="AX821" s="469">
        <v>0.6206296562659595</v>
      </c>
      <c r="AY821" s="471">
        <v>0.6007081113173549</v>
      </c>
      <c r="AZ821" s="472">
        <v>0.6910788766390187</v>
      </c>
      <c r="BA821" s="472">
        <v>0.6403702442620434</v>
      </c>
      <c r="BB821" s="472">
        <v>0.5703383402098483</v>
      </c>
      <c r="BC821" s="472">
        <v>0.5088349351721502</v>
      </c>
      <c r="BD821" s="472">
        <v>0.442440076119431</v>
      </c>
      <c r="BE821" s="472">
        <v>0.3987350958044409</v>
      </c>
      <c r="BF821" s="472">
        <v>0.3823797246295931</v>
      </c>
      <c r="BG821" s="472">
        <v>0.364076613680686</v>
      </c>
      <c r="BH821" s="472">
        <v>0.3520376739705883</v>
      </c>
      <c r="BI821" s="473">
        <v>0.3353523944683725</v>
      </c>
      <c r="BJ821" s="469">
        <v>12.16603578528149</v>
      </c>
      <c r="BK821" s="474">
        <v>9.429380950974387</v>
      </c>
      <c r="BL821" s="474">
        <v>11.80433952880027</v>
      </c>
      <c r="BM821" s="474">
        <v>14.50354178917581</v>
      </c>
      <c r="BN821" s="474">
        <v>18.2379044669589</v>
      </c>
      <c r="BO821" s="474">
        <v>16.02330853423868</v>
      </c>
      <c r="BP821" s="474">
        <v>14.85143724294879</v>
      </c>
      <c r="BQ821" s="475">
        <v>3.316343590719373</v>
      </c>
      <c r="BR821" s="476">
        <v>0</v>
      </c>
      <c r="BS821" s="476">
        <v>7.918642821296529</v>
      </c>
      <c r="BT821" s="476">
        <v>12.27901038994288</v>
      </c>
      <c r="BU821" s="476">
        <v>12.08710345662296</v>
      </c>
      <c r="BV821" s="476">
        <v>15.00652012246666</v>
      </c>
      <c r="BW821" s="476">
        <v>10.96090631972488</v>
      </c>
      <c r="BX821" s="476">
        <v>4.277258997111089</v>
      </c>
      <c r="BY821" s="476">
        <v>5.027269058528394</v>
      </c>
      <c r="BZ821" s="476">
        <v>3.419787312622558</v>
      </c>
      <c r="CA821" s="477">
        <v>4.97544665773646</v>
      </c>
      <c r="CB821" s="474">
        <v>9.654011837639329</v>
      </c>
      <c r="CC821" s="474">
        <v>5.2022212431067</v>
      </c>
      <c r="CD821" s="474"/>
      <c r="CE821" s="478">
        <v>-7.04455308748738</v>
      </c>
      <c r="CF821" s="478">
        <v>16.51174367514609</v>
      </c>
      <c r="CG821" s="474">
        <v>71.26281233797499</v>
      </c>
      <c r="CH821" s="479">
        <v>1.506867744298525</v>
      </c>
      <c r="CI821" s="480">
        <v>1.657554518728378</v>
      </c>
      <c r="CJ821" s="481">
        <v>1.802227465443045</v>
      </c>
      <c r="CK821" s="481">
        <v>1.959527605577065</v>
      </c>
      <c r="CL821" s="482">
        <v>2.130557052671846</v>
      </c>
      <c r="CM821" s="480">
        <v>9.05673438671886</v>
      </c>
      <c r="CN821" s="477">
        <v>12.62985116568691</v>
      </c>
      <c r="CO821" s="483">
        <v>0.8882800982800985</v>
      </c>
      <c r="CP821" s="484">
        <v>30.94717444717443</v>
      </c>
      <c r="CQ821" s="485">
        <v>-9.388574938574939</v>
      </c>
      <c r="CR821" s="484">
        <v>2.31056511056511</v>
      </c>
      <c r="CS821" s="485">
        <v>4.793734643734645</v>
      </c>
    </row>
    <row r="822" ht="13.65" customHeight="1">
      <c r="A822" s="602"/>
      <c r="B822" s="705"/>
      <c r="C822" t="s" s="146">
        <v>2140</v>
      </c>
      <c r="D822" s="706"/>
      <c r="E822" s="603"/>
      <c r="F822" s="603"/>
      <c r="G822" s="603"/>
      <c r="H822" s="602"/>
      <c r="I822" s="602"/>
      <c r="J822" s="602"/>
      <c r="K822" s="602"/>
      <c r="L822" s="602"/>
      <c r="M822" s="603"/>
      <c r="N822" s="603"/>
      <c r="O822" s="603"/>
      <c r="P822" s="603"/>
      <c r="Q822" s="603"/>
      <c r="R822" s="602"/>
      <c r="S822" s="707"/>
      <c r="T822" s="708"/>
      <c r="U822" s="707"/>
      <c r="V822" s="602"/>
      <c r="W822" s="602"/>
      <c r="X822" s="602"/>
      <c r="Y822" s="602"/>
      <c r="Z822" s="602"/>
      <c r="AA822" s="185"/>
      <c r="AB822" s="602"/>
      <c r="AC822" s="602"/>
      <c r="AD822" s="602"/>
      <c r="AE822" s="602"/>
      <c r="AF822" s="602"/>
      <c r="AG822" s="602"/>
      <c r="AH822" s="709"/>
      <c r="AI822" s="710"/>
      <c r="AJ822" s="710"/>
      <c r="AK822" s="602"/>
      <c r="AL822" s="602"/>
      <c r="AM822" s="602"/>
      <c r="AN822" s="602"/>
      <c r="AO822" s="602"/>
      <c r="AP822" s="602"/>
      <c r="AQ822" s="602"/>
      <c r="AR822" s="602"/>
      <c r="AS822" s="602"/>
      <c r="AT822" s="602"/>
      <c r="AU822" s="602"/>
      <c r="AV822" s="602"/>
      <c r="AW822" s="602"/>
      <c r="AX822" s="602"/>
      <c r="AY822" s="602"/>
      <c r="AZ822" s="602"/>
      <c r="BA822" s="602"/>
      <c r="BB822" s="602"/>
      <c r="BC822" s="602"/>
      <c r="BD822" s="602"/>
      <c r="BE822" s="602"/>
      <c r="BF822" s="602"/>
      <c r="BG822" s="602"/>
      <c r="BH822" s="602"/>
      <c r="BI822" s="602"/>
      <c r="BJ822" s="602"/>
      <c r="BK822" s="602"/>
      <c r="BL822" s="602"/>
      <c r="BM822" s="602"/>
      <c r="BN822" s="602"/>
      <c r="BO822" s="602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602"/>
      <c r="CF822" s="711"/>
      <c r="CG822" s="207"/>
      <c r="CH822" s="602"/>
      <c r="CI822" s="602"/>
      <c r="CJ822" s="602"/>
      <c r="CK822" s="602"/>
      <c r="CL822" s="602"/>
      <c r="CM822" s="602"/>
      <c r="CN822" s="602"/>
      <c r="CO822" s="602"/>
      <c r="CP822" s="602"/>
      <c r="CQ822" s="602"/>
      <c r="CR822" s="602"/>
      <c r="CS822" s="602"/>
    </row>
  </sheetData>
  <conditionalFormatting sqref="I7:I820">
    <cfRule type="cellIs" dxfId="30" priority="1" operator="greaterThan" stopIfTrue="1">
      <formula>10</formula>
    </cfRule>
    <cfRule type="cellIs" dxfId="31" priority="2" operator="lessThan" stopIfTrue="1">
      <formula>2</formula>
    </cfRule>
  </conditionalFormatting>
  <conditionalFormatting sqref="L7:L821 AL7:AN821 I821">
    <cfRule type="cellIs" dxfId="32" priority="1" operator="lessThan" stopIfTrue="1">
      <formula>2</formula>
    </cfRule>
  </conditionalFormatting>
  <conditionalFormatting sqref="T7:T821">
    <cfRule type="cellIs" dxfId="33" priority="1" operator="lessThan" stopIfTrue="1">
      <formula>0</formula>
    </cfRule>
  </conditionalFormatting>
  <conditionalFormatting sqref="AB7:AF7 AK7 CE7 CO7:CS7 AB8:AF8 AK8 CE8 CO8:CS8 AB9:AF9 AK9 CE9 CO9:CS9 AB10:AF10 AK10 CE10 CO10:CS10 AB11:AF11 AK11 CE11 CO11:CS11 AB12:AF12 AK12 CE12 CO12:CS12 AB13:AF13 AK13 CE13 CO13:CS13 AB14:AF14 AK14 CE14 CO14:CS14 AB15:AF15 AK15 CE15 CO15:CS15 AB16:AF16 AK16 CE16 CO16:CS16 AB17:AF17 AK17 CE17 CO17:CS17 AB18:AF18 AK18 CE18 CO18:CS18 AB19:AF19 AK19 CE19 CO19:CS19 AB20:AF20 AK20 CE20 CO20:CS20 AB21:AF21 AK21 CE21 CO21:CS21 AB22:AF22 AK22 CE22 CO22:CS22 AB23:AF23 AK23 CE23 CO23:CS23 AB24:AF24 AK24 CE24 CO24:CS24 AB25:AF25 AK25 CE25 CO25:CS25 AB26:AF26 AK26 CE26 CO26:CS26 AB27:AF27 AK27 CE27 CO27:CS27 AB28:AF28 AK28 CE28 CO28:CS28 AB29:AF29 AK29 CE29 CO29:CS29 AB30:AF30 AK30 CE30 CO30:CS30 AB31:AF31 AK31 CE31 CO31:CS31 AB32:AF32 AK32 CE32 CO32:CS32 AB33:AF33 AK33 CE33 CO33:CS33 AB34:AF34 AK34 CE34 CO34:CS34 AB35:AF35 AK35 CE35 CO35:CS35 AB36:AF36 AK36 CE36 CO36:CS36 AB37:AF37 AK37 CE37 CO37:CS37 AB38:AF38 AK38 CE38 CO38:CS38 AB39:AF39 AK39 CE39 CO39:CS39 AB40:AF40 AK40 CE40 CO40:CS40 AB41:AF41 AK41 CE41 CO41:CS41 AB42:AF42 AK42 CE42 CO42:CS42 AB43:AF43 AK43 CE43 CO43:CS43 AB44:AF44 AK44 CE44 CO44:CS44 AB45:AF45 AK45 CE45 CO45:CS45 AB46:AF46 AK46 CE46 CO46:CS46 AB47:AF47 AK47 CE47 CO47:CS47 AB48:AF48 AK48 CE48 CO48:CS48 AB49:AF49 AK49 CE49 CO49:CS49 AB50:AF50 AK50 CE50 CO50:CS50 AB51:AF51 AK51 CE51 CO51:CS51 AB52:AF52 AK52 CE52 CO52:CS52 AB53:AF53 AK53 CE53 CO53:CS53 AB54:AF54 AK54 CE54 CO54:CS54 AB55:AF55 AK55 CE55 CO55:CS55 AB56:AF56 AK56 CE56 CO56:CS56 AB57:AF57 AK57 CE57 CO57:CS57 AB58:AF58 AK58 CE58 CO58:CS58 AB59:AF59 AK59 CE59 CO59:CS59 AB60:AF60 AK60 CE60 CO60:CS60 AB61:AF61 AK61 CE61 CO61:CS61 AB62:AF62 AK62 CE62 CO62:CS62 AB63:AF63 AK63 CE63 CO63:CS63 AB64:AF64 AK64 CE64 CO64:CS64 AB65:AF65 AK65 CE65 CO65:CS65 AB66:AF66 AK66 CE66 CO66:CS66 AB67:AF67 AK67 CE67 CO67:CS67 AB68:AF68 AK68 CE68 CO68:CS68 AB69:AF69 AK69 CE69 CO69:CS69 AB70:AF70 AK70 CE70 CO70:CS70 AB71:AF71 AK71 CE71 CO71:CS71 AB72:AF72 AK72 CE72 CO72:CS72 AB73:AF73 AK73 CE73 CO73:CS73 AB74:AF74 AK74 CE74 CO74:CS74 AB75:AF75 AK75 CE75 CO75:CS75 AB76:AF76 AK76 CE76 CO76:CS76 AB77:AF77 AK77 CE77 CO77:CS77 AB78:AF78 AK78 CE78 CO78:CS78 AB79:AF79 AK79 CE79 CO79:CS79 AB80:AF80 AK80 CE80 CO80:CS80 AB81:AF81 AK81 CE81 CO81:CS81 AB82:AF82 AK82 CE82 CO82:CS82 AB83:AF83 AK83 CE83 CO83:CS83 AB84:AF84 AK84 CE84 CO84:CS84 AB85:AF85 AK85 CE85 CO85:CS85 AB86:AF86 AK86 CE86 CO86:CS86 AB87:AF87 AK87 CE87 CO87:CS87 AB88:AF88 AK88 CE88 CO88:CS88 AB89:AF89 AK89 CE89 CO89:CS89 AB90:AF90 AK90 CE90 CO90:CS90 AB91:AF91 AK91 CE91 CO91:CS91 AB92:AF92 AK92 CE92 CO92:CS92 AB93:AF93 AK93 CE93 CO93:CS93 AB94:AF94 AK94 CE94 CO94:CS94 AB95:AF95 AK95 CE95 CO95:CS95 AB96:AF96 AK96 CE96 CO96:CS96 AB97:AF97 AK97 CE97 CO97:CS97 AB98:AF98 AK98 CE98 CO98:CS98 AB99:AF99 AK99 CE99 CO99:CS99 AB100:AF100 AK100 CE100 CO100:CS100 AB101:AF101 AK101 CE101 CO101:CS101 AB102:AF102 AK102 CE102 CO102:CS102 AB103:AF103 AK103 CE103 CO103:CS103 AB104:AF104 AK104 CE104 CO104:CS104 AB105:AF105 AK105 CE105 CO105:CS105 AB106:AF106 AK106 CE106 CO106:CS106 AB107:AF107 AK107 CE107 CO107:CS107 AB108:AF108 AK108 CE108 CO108:CS108 AB109:AF109 AK109 CE109 CO109:CS109 AB110:AF110 AK110 CE110 CO110:CS110 AB111:AF111 AK111 CE111 CO111:CS111 AB112:AF112 AK112 CE112 CO112:CS112 AB113:AF113 AK113 CE113 CO113:CS113 AB114:AF114 AK114 CE114 CO114:CS114 AB115:AF115 AK115 CE115 CO115:CS115 AB116:AF116 AK116 CE116 CO116:CS116 AB117:AF117 AK117 CE117 CO117:CS117 AB118:AF118 AK118 CE118 CO118:CS118 AB119:AF119 AK119 CE119 CO119:CS119 AB120:AF120 AK120 CE120 CO120:CS120 AB121:AF121 AK121 CE121 CO121:CS121 AB122:AF122 AK122 CE122 CO122:CS122 AB123:AF123 AK123 CE123 CO123:CS123 AB124:AF124 AK124 CE124 CO124:CS124 AB125:AF125 AK125 CE125 CO125:CS125 AB126:AF126 AK126 CE126 CO126:CS126 AB127:AF127 AK127 CE127 CO127:CS127 AB128:AF128 AK128 CE128 CO128:CS128 AB129:AF129 AK129 CE129 CO129:CS129 AB130:AF130 AK130 CE130 CO130:CS130 AB131:AF131 AK131 CE131 CO131:CS131 AB132:AF132 AK132 CE132 CO132:CS132 AB133:AF133 AK133 CE133 CO133:CS133 AB134:AF134 AK134 CE134 CO134:CS134 AB135:AF135 AK135 CE135 CO135:CS135 AB136:AF136 AK136 CE136 CO136:CS136 AB137:AF137 AK137 CE137 CO137:CS137 AB138:AF138 AK138 CE138 CO138:CS138 AB139:AF139 AK139 CE139 CO139:CS139 AB140:AF140 AK140 CE140 CO140:CS140 AB141:AF141 AK141 CE141 CO141:CS141 AB142:AF142 AK142 CE142 CO142:CS142 AB143:AF143 AK143 CE143 CO143:CS143 AB144:AF144 AK144 CE144 CO144:CS144 AB145:AF145 AK145 CE145 CO145:CS145 AB146:AF146 AK146 CE146 CO146:CS146 AB147:AF147 AK147 CE147 CO147:CS147 AB148:AF148 AK148 CE148 CO148:CS148 AB149:AF149 AK149 CE149 CO149:CS149 AB150:AF150 AK150 CE150 CO150:CS150 AB151:AF151 AK151 CE151 CO151:CS151 AB152:AF152 AK152 CE152 CO152:CS152 AB153:AF153 AK153 CE153 CO153:CS153 AB154:AF154 AK154 CE154 CO154:CS154 AB155:AF155 AK155 CE155 CO155:CS155 AB156:AF156 AK156 CE156 CO156:CS156 AB157:AF157 AK157 CE157 CO157:CS157 AB158:AF158 AK158 CE158 CO158:CS158 AB159:AF159 AK159 CE159 CO159:CS159 AB160:AF160 AK160 CE160 CO160:CS160 AB161:AF161 AK161 CE161 CO161:CS161 AB162:AF162 AK162 CE162 CO162:CS162 AB163:AF163 AK163 CE163 CO163:CS163 AB164:AF164 AK164 CE164 CO164:CS164 AB165:AF165 AK165 CE165 CO165:CS165 AB166:AF166 AK166 CE166 CO166:CS166 AB167:AF167 AK167 CE167 CO167:CS167 AB168:AF168 AK168 CE168 CO168:CS168 AB169:AF169 AK169 CE169 CO169:CS169 AB170:AF170 AK170 CE170 CO170:CS170 AB171:AF171 AK171 CE171 CO171:CS171 AB172:AF172 AK172 CE172 CO172:CS172 AB173:AF173 AK173 CE173 CO173:CS173 AB174:AF174 AK174 CE174 CO174:CS174 AB175:AF175 AK175 CE175 CO175:CS175 AB176:AF176 AK176 CE176 CO176:CS176 AB177:AF177 AK177 CE177 CO177:CS177 AB178:AF178 AK178 CE178 CO178:CS178 AB179:AF179 AK179 CE179 CO179:CS179 AB180:AF180 AK180 CE180 CO180:CS180 AB181:AF181 AK181 CE181 CO181:CS181 AB182:AF182 AK182 CE182 CO182:CS182 AB183:AF183 AK183 CE183 CO183:CS183 AB184:AF184 AK184 CE184 CO184:CS184 AB185:AF185 AK185 CE185 CO185:CS185 AB186:AF186 AK186 CE186 CO186:CS186 AB187:AF187 AK187 CE187 CO187:CS187 AB188:AF188 AK188 CE188 CO188:CS188 AB189:AF189 AK189 CE189 CO189:CS189 AB190:AF190 AK190 CE190 CO190:CS190 AB191:AF191 AK191 CE191 CO191:CS191 AB192:AF192 AK192 CE192 CO192:CS192 AB193:AF193 AK193 CE193 CO193:CS193 AB194:AF194 AK194 CE194 CO194:CS194 AB195:AF195 AK195 CE195 CO195:CS195 AB196:AF196 AK196 CE196 CO196:CS196 AB197:AF197 AK197 CE197 CO197:CS197 AB198:AF198 AK198 CE198 CO198:CS198 AB199:AF199 AK199 CE199 CO199:CS199 AB200:AF200 AK200 CE200 CO200:CS200 AB201:AF201 AK201 CE201 CO201:CS201 AB202:AF202 AK202 CE202 CO202:CS202 AB203:AF203 AK203 CE203 CO203:CS203 AB204:AF204 AK204 CE204 CO204:CS204 AB205:AF205 AK205 CE205 CO205:CS205 AB206:AF206 AK206 CE206 CO206:CS206 AB207:AF207 AK207 CE207 CO207:CS207 AB208:AF208 AK208 CE208 CO208:CS208 AB209:AF209 AK209 CE209 CO209:CS209 AB210:AF210 AK210 CE210 CO210:CS210 AB211:AF211 AK211 CE211 CO211:CS211 AB212:AF212 AK212 CE212 CO212:CS212 AB213:AF213 AK213 CE213 CO213:CS213 AB214:AF214 AK214 CE214 CO214:CS214 AB215:AF215 AK215 CE215 CO215:CS215 AB216:AF216 AK216 CE216 CO216:CS216 AB217:AF217 AK217 CE217 CO217:CS217 AB218:AF218 AK218 CE218 CO218:CS218 AB219:AF219 AK219 CE219 CO219:CS219 AB220:AF220 AK220 CE220 CO220:CS220 AB221:AF221 AK221 CE221 CO221:CS221 AB222:AF222 AK222 CE222 CO222:CS222 AB223:AF223 AK223 CE223 CO223:CS223 AB224:AF224 AK224 CE224 CO224:CS224 AB225:AF225 AK225 CE225 CO225:CS225 AB226:AF226 AK226 CE226 CO226:CS226 AB227:AF227 AK227 CE227 CO227:CS227 AB228:AF228 AK228 CE228 CO228:CS228 AB229:AF229 AK229 CE229 CO229:CS229 AB230:AF230 AK230 CE230 CO230:CS230 AB231:AF231 AK231 CE231 CO231:CS231 AB232:AF232 AK232 CE232 CO232:CS232 AB233:AF233 AK233 CE233 CO233:CS233 AB234:AF234 AK234 CE234 CO234:CS234 AB235:AF235 AK235 CE235 CO235:CS235 AB236:AF236 AK236 CE236 CO236:CS236 AB237:AF237 AK237 CE237 CO237:CS237 AB238:AF238 AK238 CE238 CO238:CS238 AB239:AF239 AK239 CE239 CO239:CS239 AB240:AF240 AK240 CE240 CO240:CS240 AB241:AF241 AK241 CE241 CO241:CS241 AB242:AF242 AK242 CE242 CO242:CS242 AB243:AF243 AK243 CE243 CO243:CS243 AB244:AF244 AK244 CE244 CO244:CS244 AB245:AF245 AK245 CE245 CO245:CS245 AB246:AF246 AK246 CE246 CO246:CS246 AB247:AF247 AK247 CE247 CO247:CS247 AB248:AF248 AK248 CE248 CO248:CS248 AB249:AF249 AK249 CE249 CO249:CS249 AB250:AF250 AK250 CE250 CO250:CS250 AB251:AF251 AK251 CE251 CO251:CS251 AB252:AF252 AK252 CE252 CO252:CS252 AB253:AF253 AK253 CE253 CO253:CS253 AB254:AF254 AK254 CE254 CO254:CS254 AB255:AF255 AK255 CE255 CO255:CS255 AB256:AF256 AK256 CE256 CO256:CS256 AB257:AF257 AK257 CE257 CO257:CS257 AB258:AF258 AK258 CE258 CO258:CS258 AB259:AF259 AK259 CE259 CO259:CS259 AB260:AF260 AK260 CE260 CO260:CS260 AB261:AF261 AK261 CE261 CO261:CS261 AB262:AF262 AK262 CE262 CO262:CS262 AB263:AF263 AK263 CE263 CO263:CS263 AB264:AF264 AK264 CE264 CO264:CS264 AB265:AF265 AK265 CE265 CO265:CS265 AB266:AF266 AK266 CE266 CO266:CS266 AB267:AF267 AK267 CE267 CO267:CS267 AB268:AF268 AK268 CE268 CO268:CS268 AB269:AF269 AK269 CE269 CO269:CS269 AB270:AF270 AK270 CE270 CO270:CS270 AB271:AF271 AK271 CE271 CO271:CS271 AB272:AF272 AK272 CE272 CO272:CS272 AB273:AF273 AK273 CE273 CO273:CS273 AB274:AF274 AK274 CE274 CO274:CS274 AB275:AF275 AK275 CE275 CO275:CS275 AB276:AF276 AK276 CE276 CO276:CS276 AB277:AF277 AK277 CE277 CO277:CS277 AB278:AF278 AK278 CE278 CO278:CS278 AB279:AF279 AK279 CE279 CO279:CS279 AB280:AF280 AK280 CE280 CO280:CS280 AB281:AF281 AK281 CE281 CO281:CS281 AB282:AF282 AK282 CE282 CO282:CS282 AB283:AF283 AK283 CE283 CO283:CS283 AB284:AF284 AK284 CE284 CO284:CS284 AB285:AF285 AK285 CE285 CO285:CS285 AB286:AF286 AK286 CE286 CO286:CS286 AB287:AF287 AK287 CE287 CO287:CS287 AB288:AF288 AK288 CE288 CO288:CS288 AB289:AF289 AK289 CE289 CO289:CS289 AB290:AF290 AK290 CE290 CO290:CS290 AB291:AF291 AK291 CE291 CO291:CS291 AB292:AF292 AK292 CE292 CO292:CS292 AB293:AF293 AK293 CE293 CO293:CS293 AB294:AF294 AK294 CE294 CO294:CS294 AB295:AF295 AK295 CE295 CO295:CS295 AB296:AF296 AK296 CE296 CO296:CS296 AB297:AF297 AK297 CE297 CO297:CS297 AB298:AF298 AK298 CE298 CO298:CS298 AB299:AF299 AK299 CE299 CO299:CS299 AB300:AF300 AK300 CE300 CO300:CS300 AB301:AF301 AK301 CE301 CO301:CS301 AB302:AF302 AK302 CE302 CO302:CS302 AB303:AF303 AK303 CE303 CO303:CS303 AB304:AF304 AK304 CE304 CO304:CS304 AB305:AF305 AK305 CE305 CO305:CS305 AB306:AF306 AK306 CE306 CO306:CS306 AB307:AF307 AK307 CE307 CO307:CS307 AB308:AF308 AK308 CE308 CO308:CS308 AB309:AF309 AK309 CE309 CO309:CS309 AB310:AF310 AK310 CE310 CO310:CS310 AB311:AF311 AK311 CE311 CO311:CS311 AB312:AF312 AK312 CE312 CO312:CS312 AB313:AF313 AK313 CE313 CO313:CS313 AB314:AF314 AK314 CE314 CO314:CS314 AB315:AF315 AK315 CE315 CO315:CS315 AB316:AF316 AK316 CE316 CO316:CS316 AB317:AF317 AK317 CE317 CO317:CS317 AB318:AF318 AK318 CE318 CO318:CS318 AB319:AF319 AK319 CE319 CO319:CS319 AB320:AF320 AK320 CE320 CO320:CS320 AB321:AF321 AK321 CE321 CO321:CS321 AB322:AF322 AK322 CE322 CO322:CS322 AB323:AF323 AK323 CE323 CO323:CS323 AB324:AF324 AK324 CE324 CO324:CS324 AB325:AF325 AK325 CE325 CO325:CS325 AB326:AF326 AK326 CE326 CO326:CS326 AB327:AF327 AK327 CE327 CO327:CS327 AB328:AF328 AK328 CE328 CO328:CS328 AB329:AF329 AK329 CE329 CO329:CS329 AB330:AF330 AK330 CE330 CO330:CS330 AB331:AF331 AK331 CE331 CO331:CS331 AB332:AF332 AK332 CE332 CO332:CS332 AB333:AF333 AK333 CE333 CO333:CS333 AB334:AF334 AK334 CE334 CO334:CS334 AB335:AF335 AK335 CE335 CO335:CS335 AB336:AF336 AK336 CE336 CO336:CS336 AB337:AF337 AK337 CE337 CO337:CS337 AB338:AF338 AK338 CE338 CO338:CS338 AB339:AF339 AK339 CE339 CO339:CS339 AB340:AF340 AK340 CE340 CO340:CS340 AB341:AF341 AK341 CE341 CO341:CS341 AB342:AF342 AK342 CE342 CO342:CS342 AB343:AF343 AK343 CE343 CO343:CS343 AB344:AF344 AK344 CE344 CO344:CS344 AB345:AF345 AK345 CE345 CO345:CS345 AB346:AF346 AK346 CE346 CO346:CS346 AB347:AF347 AK347 CE347 CO347:CS347 AB348:AF348 AK348 CE348 CO348:CS348 AB349:AF349 AK349 CE349 CO349:CS349 AB350:AF350 AK350 CE350 CO350:CS350 AB351:AF351 AK351 CE351 CO351:CS351 AB352:AF352 AK352 CE352 CO352:CS352 AB353:AF353 AK353 CE353 CO353:CS353 AB354:AF354 AK354 CE354 CO354:CS354 AB355:AF355 AK355 CE355 CO355:CS355 AB356:AF356 AK356 CE356 CO356:CS356 AB357:AF357 AK357 CE357 CO357:CS357 AB358:AF358 AK358 CE358 CO358:CS358 AB359:AF359 AK359 CE359 CO359:CS359 AB360:AF360 AK360 CE360 CO360:CS360 AB361:AF361 AK361 CE361 CO361:CS361 AB362:AF362 AK362 CE362 CO362:CS362 AB363:AF363 AK363 CE363 CO363:CS363 AB364:AF364 AK364 CE364 CO364:CS364 AB365:AF365 AK365 CE365 CO365:CS365 AB366:AF366 AK366 CE366 CO366:CS366 AB367:AF367 AK367 CE367 CO367:CS367 AB368:AF368 AK368 CE368 CO368:CS368 AB369:AF369 AK369 CE369 CO369:CS369 AB370:AF370 AK370 CE370 CO370:CS370 AB371:AF371 AK371 CE371 CO371:CS371 AB372:AF372 AK372 CE372 CO372:CS372 AB373:AF373 AK373 CE373 CO373:CS373 AB374:AF374 AK374 CE374 CO374:CS374 AB375:AF375 AK375 CE375 CO375:CS375 AB376:AF376 AK376 CE376 CO376:CS376 AB377:AF377 AK377 CE377 CO377:CS377 AB378:AF378 AK378 CE378 CO378:CS378 AB379:AD379 AF379 AK379 CE379 CO379:CS379 AB380:AF380 AK380 CE380 CO380:CS380 AB381:AF381 AK381 CE381 CO381:CS381 AB382:AF382 AK382 CE382 CO382:CS382 AB383:AF383 AK383 CE383 CO383:CS383 AB384:AF384 AK384 CE384 CO384:CS384 AB385:AF385 AK385 CE385 CO385:CS385 AB386:AF386 AK386 CE386 CO386:CS386 AB387:AF387 AK387 CE387 CO387:CS387 AB388:AF388 AK388 CE388 CO388:CS388 AB389:AF389 AK389 CE389 CO389:CS389 AB390:AF390 AK390 CE390 CO390:CS390 AB391:AF391 AK391 CE391 CO391:CS391 AB392:AF392 AK392 CE392 CO392:CS392 AB393:AF393 AK393 CE393 CO393:CS393 AB394:AF394 AK394 CE394 CO394:CS394 AB395:AF395 AK395 CE395 CO395:CS395 AB396:AF396 AK396 CE396 CO396:CS396 AB397:AF397 AK397 CE397 CO397:CS397 AB398:AF398 AK398 CE398 CO398:CS398 AB399:AF399 AK399 CE399 CO399:CS399 AB400:AF400 AK400 CE400 CO400:CS400 AB401:AF401 AK401 CE401 CO401:CS401 AB402:AF402 AK402 CE402 CO402:CS402 AB403:AF403 AK403 CE403 CO403:CS403 AB404:AF404 AK404 CE404 CO404:CS404 AB405:AF405 AK405 CE405 CO405:CS405 AB406:AF406 AK406 CE406 CO406:CS406 AB407:AF407 AK407 CE407 CO407:CS407 AB408:AF408 AK408 CE408 CO408:CS408 AB409:AF409 AK409 CE409 CO409:CS409 AB410:AF410 AK410 CE410 CO410:CS410 AB411:AF411 AK411 CE411 CO411:CS411 AB412:AF412 AK412 CE412 CO412:CS412 AB413:AF413 AK413 CE413 CO413:CS413 AB414:AF414 AK414 CE414 CO414:CS414 AB415:AF415 AK415 CE415 CO415:CS415 AB416:AF416 AK416 CE416 CO416:CS416 AB417:AF417 AK417 CE417 CO417:CS417 AB418:AF418 AK418 CE418 CO418:CS418 AB419:AF419 AK419 CE419 CO419:CS419 AB420:AF420 AK420 CE420 CO420:CS420 AB421:AF421 AK421 CE421 CO421:CS421 AB422:AF422 AK422 CE422 CO422:CS422 AB423:AF423 AK423 CE423 CO423:CS423 AB424:AF424 AK424 CE424 CO424:CS424 AB425:AF425 AK425 CE425 CO425:CS425 AB426:AF426 AK426 CE426 CO426:CS426 AB427:AF427 AK427 CE427 CO427:CS427 AB428:AF428 AK428 CE428 CO428:CS428 AB429:AF429 AK429 CE429 CO429:CS429 AB430:AF430 AK430 CE430 CO430:CS430 AB431:AF431 AK431 CE431 CO431:CS431 AB432:AF432 AK432 CE432 CO432:CS432 AB433:AF433 AK433 CE433 CO433:CS433 AB434:AF434 AK434 CE434 CO434:CS434 AB435:AF435 AK435 CE435 CO435:CS435 AB436:AF436 AK436 CE436 CO436:CS436 AB437:AF437 AK437 CE437 CO437:CS437 AB438:AF438 AK438 CE438 CO438:CS438 AB439:AF439 AK439 CE439 CO439:CS439 AB440:AF440 AK440 CE440 CO440:CS440 AB441:AF441 AK441 CE441 CO441:CS441 AB442:AF442 AK442 CE442 CO442:CS442 AB443:AF443 AK443 CE443 CO443:CS443 AB444:AF444 AK444 CE444 CO444:CS444 AB445:AF445 AK445 CE445 CO445:CS445 AB446:AF446 AK446 CE446 CO446:CS446 AB447:AF447 AK447 CE447 CO447:CS447 AB448:AF448 AK448 CE448 CO448:CS448 AB449:AF449 AK449 CE449 CO449:CS449 AB450:AF450 AK450 CE450 CO450:CS450 AB451:AF451 AK451 CE451 CO451:CS451 AB452:AF452 AK452 CE452 CO452:CS452 AB453:AF453 AK453 CE453 CO453:CS453 AB454:AF454 AK454 CE454 CO454:CS454 AB455:AF455 AK455 CE455 CO455:CS455 AB456:AF456 AK456 CE456 CO456:CS456 AB457:AF457 AK457 CE457 CO457:CS457 AB458:AF458 AK458 CE458 CO458:CS458 AB459:AF459 AK459 CE459 CO459:CS459 AB460:AF460 AK460 CE460 CO460:CS460 AB461:AF461 AK461 CE461 CO461:CS461 AB462:AF462 AK462 CE462 CO462:CS462 AB463:AF463 AK463 CE463 CO463:CS463 AB464:AF464 AK464 CE464 CO464:CS464 AB465:AF465 AK465 CE465 CO465:CS465 AB466:AF466 AK466 CE466 CO466:CS466 AB467:AF467 AK467 CE467 CO467:CS467 AB468:AF468 AK468 CE468 CO468:CS468 AB469:AF469 AK469 CE469 CO469:CS469 AB470:AF470 AK470 CE470 CO470:CS470 AB471:AF471 AK471 CE471 CO471:CS471 AB472:AF472 AK472 CE472 CO472:CS472 AB473:AF473 AK473 CE473 CO473:CS473 AB474:AF474 AK474 CE474 CO474:CS474 AB475:AF475 AK475 CE475 CO475:CS475 AB476:AF476 AK476 CE476 CO476:CS476 AB477:AF477 AK477 CE477 CO477:CS477 AB478:AF478 AK478 CE478 CO478:CS478 AB479:AF479 AK479 CE479 CO479:CS479 AB480:AF480 AK480 CE480 CO480:CS480 AB481:AF481 AK481 CE481 CO481:CS481 AB482:AF482 AK482 CE482 CO482:CS482 AB483:AF483 AK483 CE483 CO483:CS483 AB484:AF484 AK484 CE484 CO484:CS484 AB485:AF485 AK485 CE485 CO485:CS485 AB486:AF486 AK486 CE486 CO486:CS486 AB487:AF487 AK487 CE487 CO487:CS487 AB488:AF488 AK488 CE488 CO488:CS488 AB489:AF489 AK489 CE489 CO489:CS489 AB490:AF490 AK490 CE490 CO490:CS490 AB491:AF491 AK491 CE491 CO491:CS491 AB492:AF492 AK492 CE492 CO492:CS492 AB493:AF493 AK493 CE493 CO493:CS493 AB494:AF494 AK494 CE494 CO494:CS494 AB495:AF495 AK495 CE495 CO495:CS495 AB496:AF496 AK496 CE496 CO496:CS496 AB497:AF497 AK497 CE497 CO497:CS497 AB498:AF498 AK498 CE498 CO498:CS498 AB499:AF499 AK499 CE499 CO499:CS499 AB500:AF500 AK500 CE500 CO500:CS500 AB501:AF501 AK501 CE501 CO501:CS501 AB502:AF502 AK502 CE502 CO502:CS502 AB503:AF503 AK503 CE503 CO503:CS503 AB504:AF504 AK504 CE504 CO504:CS504 AB505:AF505 AK505 CE505 CO505:CS505 AB506:AF506 AK506 CE506 CO506:CS506 AB507:AF507 AK507 CE507 CO507:CS507 AB508:AF508 AK508 CE508 CO508:CS508 AB509:AF509 AK509 CE509 CO509:CS509 AB510:AF510 AK510 CE510 CO510:CS510 AB511:AF511 AK511 CE511 CO511:CS511 AB512:AF512 AK512 CE512 CO512:CS512 AB513:AF513 AK513 CE513 CO513:CS513 AB514:AF514 AK514 CE514 CO514:CS514 AB515:AF515 AK515 CE515 CO515:CS515 AB516:AF516 AK516 CE516 CO516:CS516 AB517:AF517 AK517 CE517 CO517:CS517 AB518:AF518 AK518 CE518 CO518:CS518 AB519:AF519 AK519 CE519 CO519:CS519 AB520:AF520 AK520 CE520 CO520:CS520 AB521:AF521 AK521 CE521 CO521:CS521 AB522:AF522 AK522 CE522 CO522:CS522 AB523:AF523 AK523 CE523 CO523:CS523 AB524:AF524 AK524 CE524 CO524:CS524 AB525:AF525 AK525 CE525 CO525:CS525 AB526:AF526 AK526 CE526 CO526:CS526 AB527:AF527 AK527 CE527 CO527:CS527 AB528:AF528 AK528 CE528 CO528:CS528 AB529:AF529 AK529 CE529 CO529:CS529 AB530:AF530 AK530 CE530 CO530:CS530 AB531:AF531 AK531 CE531 CO531:CS531 AB532:AF532 AK532 CE532 CO532:CS532 AB533:AF533 AK533 CE533 CO533:CS533 AB534:AF534 AK534 CE534 CO534:CS534 AB535:AF535 AK535 CE535 CO535:CS535 AB536:AF536 AK536 CE536 CO536:CS536 AB537:AF537 AK537 CE537 CO537:CS537 AB538:AF538 AK538 CE538 CO538:CS538 AB539:AF539 AK539 CE539 CO539:CS539 AB540:AF540 AK540 CE540 CO540:CS540 AB541:AF541 AK541 CE541 CO541:CS541 AB542:AF542 AK542 CE542 CO542:CS542 AB543:AF543 AK543 CE543 CO543:CS543 AB544:AF544 AK544 CE544 CO544:CS544 AB545:AF545 AK545 CE545 CO545:CS545 AB546:AF546 AK546 CE546 CO546:CS546 AB547:AF547 AK547 CE547 CO547:CS547 AB548:AF548 AK548 CE548 CO548:CS548 AB549:AF549 AK549 CE549 CO549:CS549 AB550:AF550 AK550 CE550 CO550:CS550 AB551:AF551 AK551 CE551 CO551:CS551 AB552:AF552 AK552 CE552 CO552:CS552 AB553:AF553 AK553 CE553 CO553:CS553 AB554:AF554 AK554 CE554 CO554:CS554 AB555:AF555 AK555 CE555 CO555:CS555 AB556:AF556 AK556 CE556 CO556:CS556 AB557:AF557 AK557 CE557 CO557:CS557 AB558:AF558 AK558 CE558 CO558:CS558 AB559:AF559 AK559 CE559 CO559:CS559 AB560:AF560 AK560 CE560 CO560:CS560 AB561:AF561 AK561 CE561 CO561:CS561 AB562:AF562 AK562 CE562 CO562:CS562 AB563:AF563 AK563 CE563 CO563:CS563 AB564:AF564 AK564 CE564 CO564:CS564 AB565:AF565 AK565 CE565 CO565:CS565 AB566:AF566 AK566 CE566 CO566:CS566 AB567:AF567 AK567 CE567 CO567:CS567 AB568:AF568 AK568 CE568 CO568:CS568 AB569:AF569 AK569 CE569 CO569:CS569 AB570:AF570 AK570 CE570 CO570:CS570 AB571:AF571 AK571 CE571 CO571:CS571 AB572:AF572 AK572 CE572 CO572:CS572 AB573:AF573 AK573 CE573 CO573:CS573 AB574:AF574 AK574 CE574 CO574:CS574 AB575:AF575 AK575 CE575 CO575:CS575 AB576:AF576 AK576 CE576 CO576:CS576 AB577:AF577 AK577 CE577 CO577:CS577 AB578:AF578 AK578 CE578 CO578:CS578 AB579:AF579 AK579 CE579 CO579:CS579 AB580:AF580 AK580 CE580 CO580:CS580 AB581:AF581 AK581 CE581 CO581:CS581 AB582:AF582 AK582 CE582 CO582:CS582 AB583:AF583 AK583 CE583 CO583:CS583 AB584:AF584 AK584 CE584 CO584:CS584 AB585:AF585 AK585 CE585 CO585:CS585 AB586:AF586 AK586 CE586 CO586:CS586 AB587:AF587 AK587 CE587 CO587:CS587 AB588:AF588 AK588 CE588 CO588:CS588 AB589:AF589 AK589 CE589 CO589:CS589 AB590:AF590 AK590 CE590 CO590:CS590 AB591:AF591 AK591 CE591 CO591:CS591 AB592:AF592 AK592 CE592 CO592:CS592 AB593:AF593 AK593 CE593 CO593:CS593 AB594:AF594 AK594 CE594 CO594:CS594 AB595:AF595 AK595 CE595 CO595:CS595 AB596:AF596 AK596 CE596 CO596:CS596 AB597:AF597 AK597 CE597 CO597:CS597 AB598:AF598 AK598 CE598 CO598:CS598 AB599:AF599 AK599 CE599 CO599:CS599 AB600:AF600 AK600 CE600 CO600:CS600 AB601:AF601 AK601 CE601 CO601:CS601 AB602:AF602 AK602 CE602 CO602:CS602 AB603:AF603 AK603 CE603 CO603:CS603 AB604:AF604 AK604 CE604 CO604:CS604 AB605:AF605 AK605 CE605 CO605:CS605 AB606:AF606 AK606 CE606 CO606:CS606 AB607:AF607 AK607 CE607 CO607:CS607 AB608:AF608 AK608 CE608 CO608:CS608 AB609:AF609 AK609 CE609 CO609:CS609 AB610:AF610 AK610 CE610 CO610:CS610 AB611:AF611 AK611 CE611 CO611:CS611 AB612:AF612 AK612 CE612 CO612:CS612 AB613:AF613 AK613 CE613 CO613:CS613 AB614:AF614 AK614 CE614 CO614:CS614 AB615:AF615 AK615 CE615 CO615:CS615 AB616:AF616 AK616 CE616 CO616:CS616 AB617:AF617 AK617 CE617 CO617:CS617 AB618:AF618 AK618 CE618 CO618:CS618 AB619:AF619 AK619 CE619 CO619:CS619 AB620:AF620 AK620 CE620 CO620:CS620 AB621:AF621 AK621 CE621 CO621:CS621 AB622:AF622 AK622 CE622 CO622:CS622 AB623:AF623 AK623 CE623 CO623:CS623 AB624:AF624 AK624 CE624 CO624:CS624 AB625:AF625 AK625 CE625 CO625:CS625 AB626:AF626 AK626 CE626 CO626:CS626 AB627:AF627 AK627 CE627 CO627:CS627 AB628:AF628 AK628 CE628 CO628:CS628 AB629:AF629 AK629 CE629 CO629:CS629 AB630:AF630 AK630 CE630 CO630:CS630 AB631:AF631 AK631 CE631 CO631:CS631 AB632:AF632 AK632 CE632 CO632:CS632 AB633:AF633 AK633 CE633 CO633:CS633 AB634:AF634 AK634 CE634 CO634:CS634 AB635:AF635 AK635 CE635 CO635:CS635 AB636:AF636 AK636 CE636 CO636:CS636 AB637:AF637 AK637 CE637 CO637:CS637 AB638:AF638 AK638 CE638 CO638:CS638 AB639:AF639 AK639 CE639 CO639:CS639 AB640:AF640 AK640 CE640 CO640:CS640 AB641:AF641 AK641 CE641 CO641:CS641 AB642:AF642 AK642 CE642 CO642:CS642 AB643:AF643 AK643 CE643 CO643:CS643 AB644:AF644 AK644 CE644 CO644:CS644 AB645:AF645 AK645 CE645 CO645:CS645 AB646:AF646 AK646 CE646 CO646:CS646 AB647:AF647 AK647 CE647 CO647:CS647 AB648:AF648 AK648 CE648 CO648:CS648 AB649:AF649 AK649 CE649 CO649:CS649 AB650:AF650 AK650 CE650 CO650:CS650 AB651:AF651 AK651 CE651 CO651:CS651 AB652:AF652 AK652 CE652 CO652:CS652 AB653:AF653 AK653 CE653 CO653:CS653 AB654:AF654 AK654 CE654 CO654:CS654 AB655:AF655 AK655 CE655 CO655:CS655 AB656:AF656 AK656 CE656 CO656:CS656 AB657:AF657 AK657 CE657 CO657:CS657 AB658:AF658 AK658 CE658 CO658:CS658 AB659:AF659 AK659 CE659 CO659:CS659 AB660:AF660 AK660 CE660 CO660:CS660 AB661:AF661 AK661 CE661 CO661:CS661 AB662:AF662 AK662 CE662 CO662:CS662 AB663:AF663 AK663 CE663 CO663:CS663 AB664:AF664 AK664 CE664 CO664:CS664 AB665:AF665 AK665 CE665 CO665:CS665 AB666:AF666 AK666 CE666 CO666:CS666 AB667:AF667 AK667 CE667 CO667:CS667 AB668:AF668 AK668 CE668 CO668:CS668 AB669:AF669 AK669 CE669 CO669:CS669 AB670:AF670 AK670 CE670 CO670:CS670 AB671:AF671 AK671 CE671 CO671:CS671 AB672:AF672 AK672 CE672 CO672:CS672 AB673:AF673 AK673 CE673 CO673:CS673 AB674:AF674 AK674 CE674 CO674:CS674 AB675:AF675 AK675 CE675 CO675:CS675 AB676:AF676 AK676 CE676 CO676:CS676 AB677:AF677 AK677 CE677 CO677:CS677 AB678:AF678 AK678 CE678 CO678:CS678 AB679:AF679 AK679 CE679 CO679:CS679 AB680:AF680 AK680 CE680 CO680:CS680 AB681:AF681 AK681 CE681 CO681:CS681 AB682:AF682 AK682 CE682 CO682:CS682 AB683:AF683 AK683 CE683 CO683:CS683 AB684:AF684 AK684 CE684 CO684:CS684 AB685:AF685 AK685 CE685 CO685:CS685 AB686:AF686 AK686 CE686 CO686:CS686 AB687:AF687 AK687 CE687 CO687:CS687 AB688:AF688 AK688 CE688 CO688:CS688 AB689:AF689 AK689 CE689 CO689:CS689 AB690:AF690 AK690 CE690 CO690:CS690 AB691:AF691 AK691 CE691 CO691:CS691 AB692:AF692 AK692 CE692 CO692:CS692 AB693:AF693 AK693 CE693 CO693:CS693 AB694:AF694 AK694 CE694 CO694:CS694 AB695:AF695 AK695 CE695 CO695:CS695 AB696:AF696 AK696 CE696 CO696:CS696 AB697:AF697 AK697 CE697 CO697:CS697 AB698:AF698 AK698 CE698 CO698:CS698 AB699:AF699 AK699 CE699 CO699:CS699 AB700:AF700 AK700 CE700 CO700:CS700 AB701:AF701 AK701 CE701 CO701:CS701 AB702:AF702 AK702 CE702 CO702:CS702 AB703:AF703 AK703 CE703 CO703:CS703 AB704:AF704 AK704 CE704 CO704:CS704 AB705:AF705 AK705 CE705 CO705:CS705 AB706:AF706 AK706 CE706 CO706:CS706 AB707:AF707 AK707 CE707 CO707:CS707 AB708:AF708 AK708 CE708 CO708:CS708 AB709:AF709 AK709 CE709 CO709:CS709 AB710:AF710 AK710 CE710 CO710:CS710 AB711:AF711 AK711 CE711 CO711:CS711 AB712:AF712 AK712 CE712 CO712:CS712 AB713:AF713 AK713 CE713 CO713:CS713 AB714:AF714 AK714 CE714 CO714:CS714 AB715:AF715 AK715 CE715 CO715:CS715 AB716:AF716 AK716 CE716 CO716:CS716 AB717:AF717 AK717 CE717 CO717:CS717 AB718:AF718 AK718 CE718 CO718:CS718 AB719:AF719 AK719 CE719 CO719:CS719 AB720:AF720 AK720 CE720 CO720:CS720 AB721:AF721 AK721 CE721 CO721:CS721 AB722:AF722 AK722 CE722 CO722:CS722 AB723:AF723 AK723 CE723 CO723:CS723 AB724:AF724 AK724 CE724 CO724:CS724 AB725:AF725 AK725 CE725 CO725:CS725 AB726:AF726 AK726 CE726 CO726:CS726 AB727:AF727 AK727 CE727 CO727:CS727 AB728:AF728 AK728 CE728 CO728:CS728 AB729:AF729 AK729 CE729 CO729:CS729 AB730:AF730 AK730 CE730 CO730:CS730 AB731:AF731 AK731 CE731 CO731:CS731 AB732:AF732 AK732 CE732 CO732:CS732 AB733:AF733 AK733 CE733 CO733:CS733 AB734:AF734 AK734 CE734 CO734:CS734 AB735:AF735 AK735 CE735 CO735:CS735 AB736:AF736 AK736 CE736 CO736:CS736 AB737:AF737 AK737 CE737 CO737:CS737 AB738:AF738 AK738 CE738 CO738:CS738 AB739:AF739 AK739 CE739 CO739:CS739 AB740:AF740 AK740 CE740 CO740:CS740 AB741:AF741 AK741 CE741 CO741:CS741 AB742:AF742 AK742 CE742 CO742:CS742 AB743:AF743 AK743 CE743 CO743:CS743 AB744:AF744 AK744 CE744 CO744:CS744 AB745:AF745 AK745 CE745 CO745:CS745 AB746:AF746 AK746 CE746 CO746:CS746 AB747:AF747 AK747 CE747 CO747:CS747 AB748:AF748 AK748 CE748 CO748:CS748 AB749:AF749 AK749 CE749 CO749:CS749 AB750:AF750 AK750 CE750 CO750:CS750 AB751:AF751 AK751 CE751 CO751:CS751 AB752:AF752 AK752 CE752 CO752:CS752 AB753:AF753 AK753 CE753 CO753:CS753 AB754:AF754 AK754 CE754 CO754:CS754 AB755:AF755 AK755 CE755 CO755:CS755 AB756:AF756 AK756 CE756 CO756:CS756 AB757:AF757 AK757 CE757 CO757:CS757 AB758:AF758 AK758 CE758 CO758:CS758 AB759:AF759 AK759 CE759 CO759:CS759 AB760:AF760 AK760 CE760 CO760:CS760 AB761:AF761 AK761 CE761 CO761:CS761 AB762:AF762 AK762 CE762 CO762:CS762 AB763:AF763 AK763 CE763 CO763:CS763 AB764:AF764 AK764 CE764 CO764:CS764 AB765:AF765 AK765 CE765 CO765:CS765 AB766:AF766 AK766 CE766 CO766:CS766 AB767:AF767 AK767 CE767 CO767:CS767 AB768:AF768 AK768 CE768 CO768:CS768 AB769:AF769 AK769 CE769 CO769:CS769 AB770:AF770 AK770 CE770 CO770:CS770 AB771:AF771 AK771 CE771 CO771:CS771 AB772:AF772 AK772 CE772 CO772:CS772 AB773:AF773 AK773 CE773 CO773:CS773 AB774:AF774 AK774 CE774 CO774:CS774 AB775:AF775 AK775 CE775 CO775:CS775 AB776:AF776 AK776 CE776 CO776:CS776 AB777:AF777 AK777 CE777 CO777:CS777 AB778:AF778 AK778 CE778 CO778:CS778 AB779:AF779 AK779 CE779 CO779:CS779 AB780:AF780 AK780 CE780 CO780:CS780 AB781:AF781 AK781 CE781 CO781:CS781 AB782:AF782 AK782 CE782 CO782:CS782 AB783:AF783 AK783 CE783 CO783:CS783 AB784:AF784 AK784 CE784 CO784:CS784 AB785:AF785 AK785 CE785 CO785:CS785 AB786:AF786 AK786 CE786 CO786:CS786 AB787:AF787 AK787 CE787 CO787:CS787 AB788:AF788 AK788 CE788 CO788:CS788 AB789:AF789 AK789 CE789 CO789:CS789 AB790:AF790 AK790 CE790 CO790:CS790 AB791:AF791 AK791 CE791 CO791:CS791 AB792:AF792 AK792 CE792 CO792:CS792 AB793:AF793 AK793 CE793 CO793:CS793 AB794:AF794 AK794 CE794 CO794:CS794 AB795:AF795 AK795 CE795 CO795:CS795 AB796:AF796 AK796 CE796 CO796:CS796 AB797:AF797 AK797 CE797 CO797:CS797 AB798:AF798 AK798 CE798 CO798:CS798 AB799:AF799 AK799 CE799 CO799:CS799 AB800:AF800 AK800 CE800 CO800:CS800 AB801:AF801 AK801 CE801 CO801:CS801 AB802:AF802 AK802 CE802 CO802:CS802 AB803:AF803 AK803 CE803 CO803:CS803 AB804:AF804 AK804 CE804 CO804:CS804 AB805:AF805 AK805 CE805 CO805:CS805 AB806:AF806 AK806 CE806 CO806:CS806 AB807:AF807 AK807 CE807 CO807:CS807 AB808:AF808 AK808 CE808 CO808:CS808 AB809:AF809 AK809 CE809 CO809:CS809 AB810:AF810 AK810 CE810 CO810:CS810 AB811:AF811 AK811 CE811 CO811:CS811 AB812:AF812 AK812 CE812 CO812:CS812 AB813:AF813 AK813 CE813 CO813:CS813 AB814:AF814 AK814 CE814 CO814:CS814 AB815:AF815 AK815 CE815 CO815:CS815 AB816:AF816 AK816 CE816 CO816:CS816 AB817:AF817 AK817 CE817 CO817:CS817 AB818:AF818 AK818 CE818 CO818:CS818 AB819:AF819 AK819 CE819 CO819:CS819 AB820:AF820 AK820 CE820 CO820:CS820 AB821:AF821 AK821 CE821 CO821:CS821">
    <cfRule type="cellIs" dxfId="34" priority="1" operator="lessThan" stopIfTrue="1">
      <formula>0</formula>
    </cfRule>
  </conditionalFormatting>
  <conditionalFormatting sqref="AO7:AO821">
    <cfRule type="cellIs" dxfId="35" priority="1" operator="lessThan" stopIfTrue="1">
      <formula>2</formula>
    </cfRule>
    <cfRule type="cellIs" dxfId="36" priority="2" operator="lessThan" stopIfTrue="1">
      <formula>0</formula>
    </cfRule>
  </conditionalFormatting>
  <conditionalFormatting sqref="CF7:CF822">
    <cfRule type="cellIs" dxfId="37" priority="1" operator="greaterThan" stopIfTrue="1">
      <formula>11.99</formula>
    </cfRule>
    <cfRule type="cellIs" dxfId="38" priority="2" operator="lessThan" stopIfTrue="1">
      <formula>8</formula>
    </cfRule>
    <cfRule type="cellIs" dxfId="39" priority="3" operator="lessThan" stopIfTrue="1">
      <formula>0</formula>
    </cfRule>
  </conditionalFormatting>
  <pageMargins left="0.2" right="0.2" top="0.44" bottom="0.45" header="0.5" footer="0.5"/>
  <pageSetup firstPageNumber="1" fitToHeight="1" fitToWidth="1" scale="100" useFirstPageNumber="0" orientation="landscape" pageOrder="downThenOver"/>
  <headerFooter>
    <oddFooter>&amp;C&amp;"Helvetica,Regular"&amp;12&amp;K000000&amp;P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CS34"/>
  <sheetViews>
    <sheetView workbookViewId="0" showGridLines="0" defaultGridColor="1"/>
  </sheetViews>
  <sheetFormatPr defaultColWidth="8.83333" defaultRowHeight="12.75" customHeight="1" outlineLevelRow="0" outlineLevelCol="0"/>
  <cols>
    <col min="1" max="1" width="19.6719" style="767" customWidth="1"/>
    <col min="2" max="2" width="6.35156" style="767" customWidth="1"/>
    <col min="3" max="3" width="19.3516" style="767" customWidth="1"/>
    <col min="4" max="4" width="4.35156" style="767" customWidth="1"/>
    <col min="5" max="5" width="3.67188" style="767" customWidth="1"/>
    <col min="6" max="6" width="3.67188" style="767" customWidth="1"/>
    <col min="7" max="7" width="3.67188" style="767" customWidth="1"/>
    <col min="8" max="8" width="6.67188" style="767" customWidth="1"/>
    <col min="9" max="9" width="5.35156" style="767" customWidth="1"/>
    <col min="10" max="10" width="6.5" style="767" customWidth="1"/>
    <col min="11" max="11" width="6.5" style="767" customWidth="1"/>
    <col min="12" max="12" width="5.67188" style="767" customWidth="1"/>
    <col min="13" max="13" width="8" style="767" customWidth="1"/>
    <col min="14" max="14" width="8" style="767" customWidth="1"/>
    <col min="15" max="15" width="8" style="767" customWidth="1"/>
    <col min="16" max="16" width="4.67188" style="767" customWidth="1"/>
    <col min="17" max="17" width="12.6719" style="767" customWidth="1"/>
    <col min="18" max="18" width="6.67188" style="767" customWidth="1"/>
    <col min="19" max="19" width="6.67188" style="767" customWidth="1"/>
    <col min="20" max="20" width="6.35156" style="767" customWidth="1"/>
    <col min="21" max="21" width="6.35156" style="767" customWidth="1"/>
    <col min="22" max="22" width="4.67188" style="767" customWidth="1"/>
    <col min="23" max="23" width="5.67188" style="767" customWidth="1"/>
    <col min="24" max="24" width="5.67188" style="767" customWidth="1"/>
    <col min="25" max="25" width="5.67188" style="767" customWidth="1"/>
    <col min="26" max="26" width="5.67188" style="767" customWidth="1"/>
    <col min="27" max="27" width="5.67188" style="767" customWidth="1"/>
    <col min="28" max="28" width="6.35156" style="767" customWidth="1"/>
    <col min="29" max="29" width="6.35156" style="767" customWidth="1"/>
    <col min="30" max="30" width="6.35156" style="767" customWidth="1"/>
    <col min="31" max="31" width="6.35156" style="767" customWidth="1"/>
    <col min="32" max="32" width="2.67188" style="767" customWidth="1"/>
    <col min="33" max="33" width="7.35156" style="767" customWidth="1"/>
    <col min="34" max="34" width="4.67188" style="767" customWidth="1"/>
    <col min="35" max="35" width="4.67188" style="767" customWidth="1"/>
    <col min="36" max="36" width="6.35156" style="767" customWidth="1"/>
    <col min="37" max="37" width="6.35156" style="767" customWidth="1"/>
    <col min="38" max="38" width="5" style="767" customWidth="1"/>
    <col min="39" max="39" width="5" style="767" customWidth="1"/>
    <col min="40" max="40" width="5" style="767" customWidth="1"/>
    <col min="41" max="41" width="5" style="767" customWidth="1"/>
    <col min="42" max="42" width="5.67188" style="767" customWidth="1"/>
    <col min="43" max="43" width="5.67188" style="767" customWidth="1"/>
    <col min="44" max="44" width="5.67188" style="767" customWidth="1"/>
    <col min="45" max="45" width="5.67188" style="767" customWidth="1"/>
    <col min="46" max="46" width="1.67188" style="767" customWidth="1"/>
    <col min="47" max="47" width="5.67188" style="767" customWidth="1"/>
    <col min="48" max="48" width="5.67188" style="767" customWidth="1"/>
    <col min="49" max="49" width="1.67188" style="767" customWidth="1"/>
    <col min="50" max="50" width="5.67188" style="767" customWidth="1"/>
    <col min="51" max="51" width="5.67188" style="767" customWidth="1"/>
    <col min="52" max="52" width="5.67188" style="767" customWidth="1"/>
    <col min="53" max="53" width="5.67188" style="767" customWidth="1"/>
    <col min="54" max="54" width="5.67188" style="767" customWidth="1"/>
    <col min="55" max="55" width="5.67188" style="767" customWidth="1"/>
    <col min="56" max="56" width="5.67188" style="767" customWidth="1"/>
    <col min="57" max="57" width="5.67188" style="767" customWidth="1"/>
    <col min="58" max="58" width="5.67188" style="767" customWidth="1"/>
    <col min="59" max="59" width="5.67188" style="767" customWidth="1"/>
    <col min="60" max="60" width="5.67188" style="767" customWidth="1"/>
    <col min="61" max="61" width="5.67188" style="767" customWidth="1"/>
    <col min="62" max="62" width="6.35156" style="767" customWidth="1"/>
    <col min="63" max="63" width="4.67188" style="767" customWidth="1"/>
    <col min="64" max="64" width="4.67188" style="767" customWidth="1"/>
    <col min="65" max="65" width="4.67188" style="767" customWidth="1"/>
    <col min="66" max="66" width="4.67188" style="767" customWidth="1"/>
    <col min="67" max="67" width="4.67188" style="767" customWidth="1"/>
    <col min="68" max="68" width="4.67188" style="767" customWidth="1"/>
    <col min="69" max="69" width="4.67188" style="767" customWidth="1"/>
    <col min="70" max="70" width="4.67188" style="767" customWidth="1"/>
    <col min="71" max="71" width="4.67188" style="767" customWidth="1"/>
    <col min="72" max="72" width="4.67188" style="767" customWidth="1"/>
    <col min="73" max="73" width="4.67188" style="767" customWidth="1"/>
    <col min="74" max="74" width="4.67188" style="767" customWidth="1"/>
    <col min="75" max="75" width="4.67188" style="767" customWidth="1"/>
    <col min="76" max="76" width="4.67188" style="767" customWidth="1"/>
    <col min="77" max="77" width="4.67188" style="767" customWidth="1"/>
    <col min="78" max="78" width="4.67188" style="767" customWidth="1"/>
    <col min="79" max="79" width="4.67188" style="767" customWidth="1"/>
    <col min="80" max="80" width="4.67188" style="767" customWidth="1"/>
    <col min="81" max="81" width="4.67188" style="767" customWidth="1"/>
    <col min="82" max="82" width="18.6719" style="767" customWidth="1"/>
    <col min="83" max="83" width="5.67188" style="767" customWidth="1"/>
    <col min="84" max="84" width="5.67188" style="767" customWidth="1"/>
    <col min="85" max="85" width="5.67188" style="767" customWidth="1"/>
    <col min="86" max="86" width="5" style="767" customWidth="1"/>
    <col min="87" max="87" width="5" style="767" customWidth="1"/>
    <col min="88" max="88" width="5" style="767" customWidth="1"/>
    <col min="89" max="89" width="5" style="767" customWidth="1"/>
    <col min="90" max="90" width="5" style="767" customWidth="1"/>
    <col min="91" max="91" width="5" style="767" customWidth="1"/>
    <col min="92" max="92" width="4.67188" style="767" customWidth="1"/>
    <col min="93" max="93" width="5.35156" style="767" customWidth="1"/>
    <col min="94" max="94" width="5.67188" style="767" customWidth="1"/>
    <col min="95" max="95" width="5.67188" style="767" customWidth="1"/>
    <col min="96" max="96" width="5.67188" style="767" customWidth="1"/>
    <col min="97" max="97" width="5.67188" style="767" customWidth="1"/>
    <col min="98" max="256" width="8.85156" style="767" customWidth="1"/>
  </cols>
  <sheetData>
    <row r="1" ht="13.65" customHeight="1">
      <c r="A1" t="s" s="768">
        <v>2145</v>
      </c>
      <c r="B1" t="s" s="769">
        <v>2146</v>
      </c>
      <c r="C1" s="770"/>
      <c r="D1" s="770"/>
      <c r="E1" s="770"/>
      <c r="F1" s="770"/>
      <c r="G1" s="770"/>
      <c r="H1" s="770"/>
      <c r="I1" s="770"/>
      <c r="J1" s="770"/>
      <c r="K1" s="771"/>
      <c r="L1" s="772"/>
      <c r="M1" s="603"/>
      <c r="N1" s="60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s="603"/>
      <c r="AH1" s="603"/>
      <c r="AI1" s="603"/>
      <c r="AJ1" s="603"/>
      <c r="AK1" s="603"/>
      <c r="AL1" s="603"/>
      <c r="AM1" s="603"/>
      <c r="AN1" s="603"/>
      <c r="AO1" s="603"/>
      <c r="AP1" s="603"/>
      <c r="AQ1" s="603"/>
      <c r="AR1" s="603"/>
      <c r="AS1" s="603"/>
      <c r="AT1" s="603"/>
      <c r="AU1" s="603"/>
      <c r="AV1" s="603"/>
      <c r="AW1" s="603"/>
      <c r="AX1" s="603"/>
      <c r="AY1" s="603"/>
      <c r="AZ1" s="603"/>
      <c r="BA1" s="603"/>
      <c r="BB1" s="603"/>
      <c r="BC1" s="603"/>
      <c r="BD1" s="603"/>
      <c r="BE1" s="603"/>
      <c r="BF1" s="603"/>
      <c r="BG1" s="603"/>
      <c r="BH1" s="603"/>
      <c r="BI1" s="603"/>
      <c r="BJ1" s="603"/>
      <c r="BK1" s="603"/>
      <c r="BL1" s="603"/>
      <c r="BM1" s="603"/>
      <c r="BN1" s="603"/>
      <c r="BO1" s="603"/>
      <c r="BP1" s="603"/>
      <c r="BQ1" s="603"/>
      <c r="BR1" s="603"/>
      <c r="BS1" s="603"/>
      <c r="BT1" s="603"/>
      <c r="BU1" s="603"/>
      <c r="BV1" s="603"/>
      <c r="BW1" s="603"/>
      <c r="BX1" s="603"/>
      <c r="BY1" s="603"/>
      <c r="BZ1" s="603"/>
      <c r="CA1" s="603"/>
      <c r="CB1" s="603"/>
      <c r="CC1" s="603"/>
      <c r="CD1" s="603"/>
      <c r="CE1" s="603"/>
      <c r="CF1" s="603"/>
      <c r="CG1" s="603"/>
      <c r="CH1" s="603"/>
      <c r="CI1" s="603"/>
      <c r="CJ1" s="603"/>
      <c r="CK1" s="603"/>
      <c r="CL1" s="603"/>
      <c r="CM1" s="603"/>
      <c r="CN1" s="603"/>
      <c r="CO1" s="603"/>
      <c r="CP1" s="603"/>
      <c r="CQ1" s="603"/>
      <c r="CR1" s="603"/>
      <c r="CS1" s="603"/>
    </row>
    <row r="2" ht="13.65" customHeight="1">
      <c r="A2" t="s" s="773">
        <v>2147</v>
      </c>
      <c r="B2" s="774"/>
      <c r="C2" s="774"/>
      <c r="D2" s="774"/>
      <c r="E2" s="774"/>
      <c r="F2" s="774"/>
      <c r="G2" s="774"/>
      <c r="H2" s="774"/>
      <c r="I2" s="774"/>
      <c r="J2" s="774"/>
      <c r="K2" s="775"/>
      <c r="L2" s="772"/>
      <c r="M2" s="603"/>
      <c r="N2" s="603"/>
      <c r="O2" s="603"/>
      <c r="P2" s="603"/>
      <c r="Q2" s="603"/>
      <c r="R2" s="603"/>
      <c r="S2" s="603"/>
      <c r="T2" s="603"/>
      <c r="U2" s="603"/>
      <c r="V2" s="603"/>
      <c r="W2" s="603"/>
      <c r="X2" s="603"/>
      <c r="Y2" s="603"/>
      <c r="Z2" s="603"/>
      <c r="AA2" s="603"/>
      <c r="AB2" s="603"/>
      <c r="AC2" s="603"/>
      <c r="AD2" s="603"/>
      <c r="AE2" s="603"/>
      <c r="AF2" s="603"/>
      <c r="AG2" s="603"/>
      <c r="AH2" s="603"/>
      <c r="AI2" s="603"/>
      <c r="AJ2" s="603"/>
      <c r="AK2" s="603"/>
      <c r="AL2" s="603"/>
      <c r="AM2" s="603"/>
      <c r="AN2" s="603"/>
      <c r="AO2" s="603"/>
      <c r="AP2" s="603"/>
      <c r="AQ2" s="603"/>
      <c r="AR2" s="603"/>
      <c r="AS2" s="603"/>
      <c r="AT2" s="603"/>
      <c r="AU2" s="603"/>
      <c r="AV2" s="603"/>
      <c r="AW2" s="603"/>
      <c r="AX2" s="603"/>
      <c r="AY2" s="603"/>
      <c r="AZ2" s="603"/>
      <c r="BA2" s="603"/>
      <c r="BB2" s="603"/>
      <c r="BC2" s="603"/>
      <c r="BD2" s="603"/>
      <c r="BE2" s="603"/>
      <c r="BF2" s="603"/>
      <c r="BG2" s="603"/>
      <c r="BH2" s="603"/>
      <c r="BI2" s="603"/>
      <c r="BJ2" s="603"/>
      <c r="BK2" s="603"/>
      <c r="BL2" s="603"/>
      <c r="BM2" s="603"/>
      <c r="BN2" s="603"/>
      <c r="BO2" s="603"/>
      <c r="BP2" s="603"/>
      <c r="BQ2" s="603"/>
      <c r="BR2" s="603"/>
      <c r="BS2" s="603"/>
      <c r="BT2" s="603"/>
      <c r="BU2" s="603"/>
      <c r="BV2" s="603"/>
      <c r="BW2" s="603"/>
      <c r="BX2" s="603"/>
      <c r="BY2" s="603"/>
      <c r="BZ2" s="603"/>
      <c r="CA2" s="603"/>
      <c r="CB2" s="603"/>
      <c r="CC2" s="603"/>
      <c r="CD2" s="603"/>
      <c r="CE2" s="603"/>
      <c r="CF2" s="603"/>
      <c r="CG2" s="603"/>
      <c r="CH2" s="603"/>
      <c r="CI2" s="603"/>
      <c r="CJ2" s="603"/>
      <c r="CK2" s="603"/>
      <c r="CL2" s="603"/>
      <c r="CM2" s="603"/>
      <c r="CN2" s="603"/>
      <c r="CO2" s="603"/>
      <c r="CP2" s="603"/>
      <c r="CQ2" s="603"/>
      <c r="CR2" s="603"/>
      <c r="CS2" s="603"/>
    </row>
    <row r="3" ht="13.65" customHeight="1">
      <c r="A3" t="s" s="776">
        <v>2148</v>
      </c>
      <c r="B3" t="s" s="777">
        <v>2149</v>
      </c>
      <c r="C3" s="774"/>
      <c r="D3" s="774"/>
      <c r="E3" s="774"/>
      <c r="F3" s="774"/>
      <c r="G3" s="774"/>
      <c r="H3" s="774"/>
      <c r="I3" s="774"/>
      <c r="J3" s="774"/>
      <c r="K3" s="775"/>
      <c r="L3" s="772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</row>
    <row r="4" ht="13.65" customHeight="1">
      <c r="A4" s="778"/>
      <c r="B4" t="s" s="777">
        <v>2150</v>
      </c>
      <c r="C4" s="774"/>
      <c r="D4" s="774"/>
      <c r="E4" s="774"/>
      <c r="F4" s="774"/>
      <c r="G4" s="774"/>
      <c r="H4" s="774"/>
      <c r="I4" s="774"/>
      <c r="J4" s="774"/>
      <c r="K4" s="775"/>
      <c r="L4" s="772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</row>
    <row r="5" ht="13.65" customHeight="1">
      <c r="A5" s="778"/>
      <c r="B5" t="s" s="777">
        <v>2151</v>
      </c>
      <c r="C5" s="774"/>
      <c r="D5" s="774"/>
      <c r="E5" s="774"/>
      <c r="F5" s="774"/>
      <c r="G5" s="774"/>
      <c r="H5" s="774"/>
      <c r="I5" s="774"/>
      <c r="J5" s="774"/>
      <c r="K5" s="775"/>
      <c r="L5" s="772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</row>
    <row r="6" ht="13.65" customHeight="1">
      <c r="A6" s="778"/>
      <c r="B6" t="s" s="777">
        <v>2152</v>
      </c>
      <c r="C6" s="774"/>
      <c r="D6" s="774"/>
      <c r="E6" s="774"/>
      <c r="F6" s="774"/>
      <c r="G6" s="774"/>
      <c r="H6" s="774"/>
      <c r="I6" s="774"/>
      <c r="J6" s="774"/>
      <c r="K6" s="775"/>
      <c r="L6" s="772"/>
      <c r="M6" s="603"/>
      <c r="N6" s="603"/>
      <c r="O6" s="603"/>
      <c r="P6" s="603"/>
      <c r="Q6" s="603"/>
      <c r="R6" s="603"/>
      <c r="S6" s="603"/>
      <c r="T6" s="603"/>
      <c r="U6" s="603"/>
      <c r="V6" s="603"/>
      <c r="W6" s="603"/>
      <c r="X6" s="603"/>
      <c r="Y6" s="603"/>
      <c r="Z6" s="603"/>
      <c r="AA6" s="603"/>
      <c r="AB6" s="603"/>
      <c r="AC6" s="603"/>
      <c r="AD6" s="603"/>
      <c r="AE6" s="603"/>
      <c r="AF6" s="603"/>
      <c r="AG6" s="603"/>
      <c r="AH6" s="603"/>
      <c r="AI6" s="603"/>
      <c r="AJ6" s="603"/>
      <c r="AK6" s="603"/>
      <c r="AL6" s="603"/>
      <c r="AM6" s="603"/>
      <c r="AN6" s="603"/>
      <c r="AO6" s="603"/>
      <c r="AP6" s="603"/>
      <c r="AQ6" s="603"/>
      <c r="AR6" s="603"/>
      <c r="AS6" s="603"/>
      <c r="AT6" s="603"/>
      <c r="AU6" s="603"/>
      <c r="AV6" s="603"/>
      <c r="AW6" s="603"/>
      <c r="AX6" s="603"/>
      <c r="AY6" s="603"/>
      <c r="AZ6" s="603"/>
      <c r="BA6" s="603"/>
      <c r="BB6" s="603"/>
      <c r="BC6" s="603"/>
      <c r="BD6" s="603"/>
      <c r="BE6" s="603"/>
      <c r="BF6" s="603"/>
      <c r="BG6" s="603"/>
      <c r="BH6" s="603"/>
      <c r="BI6" s="603"/>
      <c r="BJ6" s="603"/>
      <c r="BK6" s="603"/>
      <c r="BL6" s="603"/>
      <c r="BM6" s="603"/>
      <c r="BN6" s="603"/>
      <c r="BO6" s="603"/>
      <c r="BP6" s="603"/>
      <c r="BQ6" s="603"/>
      <c r="BR6" s="603"/>
      <c r="BS6" s="603"/>
      <c r="BT6" s="603"/>
      <c r="BU6" s="603"/>
      <c r="BV6" s="603"/>
      <c r="BW6" s="603"/>
      <c r="BX6" s="603"/>
      <c r="BY6" s="603"/>
      <c r="BZ6" s="603"/>
      <c r="CA6" s="603"/>
      <c r="CB6" s="603"/>
      <c r="CC6" s="603"/>
      <c r="CD6" s="603"/>
      <c r="CE6" s="603"/>
      <c r="CF6" s="603"/>
      <c r="CG6" s="603"/>
      <c r="CH6" s="603"/>
      <c r="CI6" s="603"/>
      <c r="CJ6" s="603"/>
      <c r="CK6" s="603"/>
      <c r="CL6" s="603"/>
      <c r="CM6" s="603"/>
      <c r="CN6" s="603"/>
      <c r="CO6" s="603"/>
      <c r="CP6" s="603"/>
      <c r="CQ6" s="603"/>
      <c r="CR6" s="603"/>
      <c r="CS6" s="603"/>
    </row>
    <row r="7" ht="13.65" customHeight="1">
      <c r="A7" t="s" s="776">
        <v>2153</v>
      </c>
      <c r="B7" t="s" s="777">
        <v>2154</v>
      </c>
      <c r="C7" s="774"/>
      <c r="D7" s="774"/>
      <c r="E7" s="774"/>
      <c r="F7" s="774"/>
      <c r="G7" s="774"/>
      <c r="H7" s="774"/>
      <c r="I7" s="774"/>
      <c r="J7" s="774"/>
      <c r="K7" s="775"/>
      <c r="L7" s="772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3"/>
      <c r="CE7" s="603"/>
      <c r="CF7" s="603"/>
      <c r="CG7" s="603"/>
      <c r="CH7" s="603"/>
      <c r="CI7" s="603"/>
      <c r="CJ7" s="603"/>
      <c r="CK7" s="603"/>
      <c r="CL7" s="603"/>
      <c r="CM7" s="603"/>
      <c r="CN7" s="603"/>
      <c r="CO7" s="603"/>
      <c r="CP7" s="603"/>
      <c r="CQ7" s="603"/>
      <c r="CR7" s="603"/>
      <c r="CS7" s="603"/>
    </row>
    <row r="8" ht="13.65" customHeight="1">
      <c r="A8" s="778"/>
      <c r="B8" t="s" s="777">
        <v>2155</v>
      </c>
      <c r="C8" s="774"/>
      <c r="D8" s="774"/>
      <c r="E8" s="774"/>
      <c r="F8" s="774"/>
      <c r="G8" s="774"/>
      <c r="H8" s="774"/>
      <c r="I8" s="774"/>
      <c r="J8" s="774"/>
      <c r="K8" s="775"/>
      <c r="L8" s="772"/>
      <c r="M8" s="603"/>
      <c r="N8" s="603"/>
      <c r="O8" s="603"/>
      <c r="P8" s="603"/>
      <c r="Q8" s="603"/>
      <c r="R8" s="603"/>
      <c r="S8" s="603"/>
      <c r="T8" s="603"/>
      <c r="U8" s="603"/>
      <c r="V8" s="603"/>
      <c r="W8" s="603"/>
      <c r="X8" s="603"/>
      <c r="Y8" s="603"/>
      <c r="Z8" s="603"/>
      <c r="AA8" s="603"/>
      <c r="AB8" s="603"/>
      <c r="AC8" s="603"/>
      <c r="AD8" s="603"/>
      <c r="AE8" s="603"/>
      <c r="AF8" s="603"/>
      <c r="AG8" s="603"/>
      <c r="AH8" s="603"/>
      <c r="AI8" s="603"/>
      <c r="AJ8" s="603"/>
      <c r="AK8" s="603"/>
      <c r="AL8" s="603"/>
      <c r="AM8" s="603"/>
      <c r="AN8" s="603"/>
      <c r="AO8" s="603"/>
      <c r="AP8" s="603"/>
      <c r="AQ8" s="603"/>
      <c r="AR8" s="603"/>
      <c r="AS8" s="603"/>
      <c r="AT8" s="603"/>
      <c r="AU8" s="603"/>
      <c r="AV8" s="603"/>
      <c r="AW8" s="603"/>
      <c r="AX8" s="603"/>
      <c r="AY8" s="603"/>
      <c r="AZ8" s="603"/>
      <c r="BA8" s="603"/>
      <c r="BB8" s="603"/>
      <c r="BC8" s="603"/>
      <c r="BD8" s="603"/>
      <c r="BE8" s="603"/>
      <c r="BF8" s="603"/>
      <c r="BG8" s="603"/>
      <c r="BH8" s="603"/>
      <c r="BI8" s="603"/>
      <c r="BJ8" s="603"/>
      <c r="BK8" s="603"/>
      <c r="BL8" s="603"/>
      <c r="BM8" s="603"/>
      <c r="BN8" s="603"/>
      <c r="BO8" s="603"/>
      <c r="BP8" s="603"/>
      <c r="BQ8" s="603"/>
      <c r="BR8" s="603"/>
      <c r="BS8" s="603"/>
      <c r="BT8" s="603"/>
      <c r="BU8" s="603"/>
      <c r="BV8" s="603"/>
      <c r="BW8" s="603"/>
      <c r="BX8" s="603"/>
      <c r="BY8" s="603"/>
      <c r="BZ8" s="603"/>
      <c r="CA8" s="603"/>
      <c r="CB8" s="603"/>
      <c r="CC8" s="603"/>
      <c r="CD8" s="603"/>
      <c r="CE8" s="603"/>
      <c r="CF8" s="603"/>
      <c r="CG8" s="603"/>
      <c r="CH8" s="603"/>
      <c r="CI8" s="603"/>
      <c r="CJ8" s="603"/>
      <c r="CK8" s="603"/>
      <c r="CL8" s="603"/>
      <c r="CM8" s="603"/>
      <c r="CN8" s="603"/>
      <c r="CO8" s="603"/>
      <c r="CP8" s="603"/>
      <c r="CQ8" s="603"/>
      <c r="CR8" s="603"/>
      <c r="CS8" s="603"/>
    </row>
    <row r="9" ht="8" customHeight="1">
      <c r="A9" s="778"/>
      <c r="B9" s="774"/>
      <c r="C9" s="774"/>
      <c r="D9" s="774"/>
      <c r="E9" s="774"/>
      <c r="F9" s="774"/>
      <c r="G9" s="774"/>
      <c r="H9" s="774"/>
      <c r="I9" s="774"/>
      <c r="J9" s="774"/>
      <c r="K9" s="775"/>
      <c r="L9" s="772"/>
      <c r="M9" s="603"/>
      <c r="N9" s="603"/>
      <c r="O9" s="603"/>
      <c r="P9" s="603"/>
      <c r="Q9" s="603"/>
      <c r="R9" s="603"/>
      <c r="S9" s="603"/>
      <c r="T9" s="603"/>
      <c r="U9" s="603"/>
      <c r="V9" s="603"/>
      <c r="W9" s="603"/>
      <c r="X9" s="603"/>
      <c r="Y9" s="603"/>
      <c r="Z9" s="603"/>
      <c r="AA9" s="603"/>
      <c r="AB9" s="603"/>
      <c r="AC9" s="603"/>
      <c r="AD9" s="603"/>
      <c r="AE9" s="603"/>
      <c r="AF9" s="603"/>
      <c r="AG9" s="603"/>
      <c r="AH9" s="603"/>
      <c r="AI9" s="603"/>
      <c r="AJ9" s="603"/>
      <c r="AK9" s="603"/>
      <c r="AL9" s="603"/>
      <c r="AM9" s="603"/>
      <c r="AN9" s="603"/>
      <c r="AO9" s="603"/>
      <c r="AP9" s="603"/>
      <c r="AQ9" s="603"/>
      <c r="AR9" s="603"/>
      <c r="AS9" s="603"/>
      <c r="AT9" s="603"/>
      <c r="AU9" s="603"/>
      <c r="AV9" s="603"/>
      <c r="AW9" s="603"/>
      <c r="AX9" s="603"/>
      <c r="AY9" s="603"/>
      <c r="AZ9" s="603"/>
      <c r="BA9" s="603"/>
      <c r="BB9" s="603"/>
      <c r="BC9" s="603"/>
      <c r="BD9" s="603"/>
      <c r="BE9" s="603"/>
      <c r="BF9" s="603"/>
      <c r="BG9" s="603"/>
      <c r="BH9" s="603"/>
      <c r="BI9" s="603"/>
      <c r="BJ9" s="603"/>
      <c r="BK9" s="603"/>
      <c r="BL9" s="603"/>
      <c r="BM9" s="603"/>
      <c r="BN9" s="603"/>
      <c r="BO9" s="603"/>
      <c r="BP9" s="603"/>
      <c r="BQ9" s="603"/>
      <c r="BR9" s="603"/>
      <c r="BS9" s="603"/>
      <c r="BT9" s="603"/>
      <c r="BU9" s="603"/>
      <c r="BV9" s="603"/>
      <c r="BW9" s="603"/>
      <c r="BX9" s="603"/>
      <c r="BY9" s="603"/>
      <c r="BZ9" s="603"/>
      <c r="CA9" s="603"/>
      <c r="CB9" s="603"/>
      <c r="CC9" s="603"/>
      <c r="CD9" s="603"/>
      <c r="CE9" s="603"/>
      <c r="CF9" s="603"/>
      <c r="CG9" s="603"/>
      <c r="CH9" s="603"/>
      <c r="CI9" s="603"/>
      <c r="CJ9" s="603"/>
      <c r="CK9" s="603"/>
      <c r="CL9" s="603"/>
      <c r="CM9" s="603"/>
      <c r="CN9" s="603"/>
      <c r="CO9" s="603"/>
      <c r="CP9" s="603"/>
      <c r="CQ9" s="603"/>
      <c r="CR9" s="603"/>
      <c r="CS9" s="603"/>
    </row>
    <row r="10" ht="8" customHeight="1">
      <c r="A10" s="778"/>
      <c r="B10" s="774"/>
      <c r="C10" s="774"/>
      <c r="D10" s="774"/>
      <c r="E10" s="774"/>
      <c r="F10" s="774"/>
      <c r="G10" s="774"/>
      <c r="H10" s="774"/>
      <c r="I10" s="774"/>
      <c r="J10" s="774"/>
      <c r="K10" s="775"/>
      <c r="L10" s="772"/>
      <c r="M10" s="603"/>
      <c r="N10" s="603"/>
      <c r="O10" s="603"/>
      <c r="P10" s="603"/>
      <c r="Q10" s="603"/>
      <c r="R10" s="603"/>
      <c r="S10" s="603"/>
      <c r="T10" s="603"/>
      <c r="U10" s="603"/>
      <c r="V10" s="603"/>
      <c r="W10" s="603"/>
      <c r="X10" s="603"/>
      <c r="Y10" s="603"/>
      <c r="Z10" s="603"/>
      <c r="AA10" s="603"/>
      <c r="AB10" s="603"/>
      <c r="AC10" s="603"/>
      <c r="AD10" s="603"/>
      <c r="AE10" s="603"/>
      <c r="AF10" s="603"/>
      <c r="AG10" s="603"/>
      <c r="AH10" s="603"/>
      <c r="AI10" s="603"/>
      <c r="AJ10" s="603"/>
      <c r="AK10" s="603"/>
      <c r="AL10" s="603"/>
      <c r="AM10" s="603"/>
      <c r="AN10" s="603"/>
      <c r="AO10" s="603"/>
      <c r="AP10" s="603"/>
      <c r="AQ10" s="603"/>
      <c r="AR10" s="603"/>
      <c r="AS10" s="603"/>
      <c r="AT10" s="603"/>
      <c r="AU10" s="603"/>
      <c r="AV10" s="603"/>
      <c r="AW10" s="603"/>
      <c r="AX10" s="603"/>
      <c r="AY10" s="603"/>
      <c r="AZ10" s="603"/>
      <c r="BA10" s="603"/>
      <c r="BB10" s="603"/>
      <c r="BC10" s="603"/>
      <c r="BD10" s="603"/>
      <c r="BE10" s="603"/>
      <c r="BF10" s="603"/>
      <c r="BG10" s="603"/>
      <c r="BH10" s="603"/>
      <c r="BI10" s="603"/>
      <c r="BJ10" s="603"/>
      <c r="BK10" s="603"/>
      <c r="BL10" s="603"/>
      <c r="BM10" s="603"/>
      <c r="BN10" s="603"/>
      <c r="BO10" s="603"/>
      <c r="BP10" s="603"/>
      <c r="BQ10" s="603"/>
      <c r="BR10" s="603"/>
      <c r="BS10" s="603"/>
      <c r="BT10" s="603"/>
      <c r="BU10" s="603"/>
      <c r="BV10" s="603"/>
      <c r="BW10" s="603"/>
      <c r="BX10" s="603"/>
      <c r="BY10" s="603"/>
      <c r="BZ10" s="603"/>
      <c r="CA10" s="603"/>
      <c r="CB10" s="603"/>
      <c r="CC10" s="603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</row>
    <row r="11" ht="8" customHeight="1">
      <c r="A11" s="779"/>
      <c r="B11" s="780"/>
      <c r="C11" s="780"/>
      <c r="D11" s="780"/>
      <c r="E11" s="780"/>
      <c r="F11" s="780"/>
      <c r="G11" s="780"/>
      <c r="H11" s="780"/>
      <c r="I11" s="780"/>
      <c r="J11" s="780"/>
      <c r="K11" s="781"/>
      <c r="L11" s="772"/>
      <c r="M11" s="603"/>
      <c r="N11" s="603"/>
      <c r="O11" s="603"/>
      <c r="P11" s="603"/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603"/>
      <c r="AS11" s="603"/>
      <c r="AT11" s="603"/>
      <c r="AU11" s="603"/>
      <c r="AV11" s="603"/>
      <c r="AW11" s="603"/>
      <c r="AX11" s="603"/>
      <c r="AY11" s="603"/>
      <c r="AZ11" s="603"/>
      <c r="BA11" s="603"/>
      <c r="BB11" s="603"/>
      <c r="BC11" s="603"/>
      <c r="BD11" s="603"/>
      <c r="BE11" s="603"/>
      <c r="BF11" s="603"/>
      <c r="BG11" s="603"/>
      <c r="BH11" s="603"/>
      <c r="BI11" s="603"/>
      <c r="BJ11" s="603"/>
      <c r="BK11" s="603"/>
      <c r="BL11" s="603"/>
      <c r="BM11" s="603"/>
      <c r="BN11" s="603"/>
      <c r="BO11" s="603"/>
      <c r="BP11" s="603"/>
      <c r="BQ11" s="603"/>
      <c r="BR11" s="603"/>
      <c r="BS11" s="603"/>
      <c r="BT11" s="603"/>
      <c r="BU11" s="603"/>
      <c r="BV11" s="603"/>
      <c r="BW11" s="603"/>
      <c r="BX11" s="603"/>
      <c r="BY11" s="603"/>
      <c r="BZ11" s="603"/>
      <c r="CA11" s="603"/>
      <c r="CB11" s="603"/>
      <c r="CC11" s="603"/>
      <c r="CD11" s="603"/>
      <c r="CE11" s="603"/>
      <c r="CF11" s="603"/>
      <c r="CG11" s="603"/>
      <c r="CH11" s="603"/>
      <c r="CI11" s="603"/>
      <c r="CJ11" s="603"/>
      <c r="CK11" s="603"/>
      <c r="CL11" s="603"/>
      <c r="CM11" s="603"/>
      <c r="CN11" s="603"/>
      <c r="CO11" s="603"/>
      <c r="CP11" s="603"/>
      <c r="CQ11" s="603"/>
      <c r="CR11" s="603"/>
      <c r="CS11" s="603"/>
    </row>
    <row r="12" ht="8" customHeight="1">
      <c r="A12" s="782"/>
      <c r="B12" s="782"/>
      <c r="C12" s="782"/>
      <c r="D12" s="782"/>
      <c r="E12" s="782"/>
      <c r="F12" s="782"/>
      <c r="G12" s="782"/>
      <c r="H12" s="782"/>
      <c r="I12" s="782"/>
      <c r="J12" s="782"/>
      <c r="K12" s="782"/>
      <c r="L12" s="783"/>
      <c r="M12" s="783"/>
      <c r="N12" s="783"/>
      <c r="O12" s="783"/>
      <c r="P12" s="783"/>
      <c r="Q12" s="783"/>
      <c r="R12" s="783"/>
      <c r="S12" s="783"/>
      <c r="T12" s="783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783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783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783"/>
      <c r="BZ12" s="783"/>
      <c r="CA12" s="783"/>
      <c r="CB12" s="783"/>
      <c r="CC12" s="783"/>
      <c r="CD12" s="783"/>
      <c r="CE12" s="783"/>
      <c r="CF12" s="783"/>
      <c r="CG12" s="783"/>
      <c r="CH12" s="783"/>
      <c r="CI12" s="783"/>
      <c r="CJ12" s="783"/>
      <c r="CK12" s="783"/>
      <c r="CL12" s="783"/>
      <c r="CM12" s="783"/>
      <c r="CN12" s="783"/>
      <c r="CO12" s="783"/>
      <c r="CP12" s="783"/>
      <c r="CQ12" s="783"/>
      <c r="CR12" s="783"/>
      <c r="CS12" s="783"/>
    </row>
    <row r="13" ht="12.75" customHeight="1">
      <c r="A13" t="s" s="768">
        <v>2145</v>
      </c>
      <c r="B13" s="3"/>
      <c r="C13" t="s" s="4">
        <v>1</v>
      </c>
      <c r="D13" t="s" s="5">
        <v>2</v>
      </c>
      <c r="E13" s="6"/>
      <c r="F13" s="7"/>
      <c r="G13" s="6"/>
      <c r="H13" s="8"/>
      <c r="I13" s="8"/>
      <c r="J13" s="9"/>
      <c r="K13" s="10"/>
      <c r="L13" s="11"/>
      <c r="M13" s="12"/>
      <c r="N13" s="11"/>
      <c r="O13" s="14"/>
      <c r="P13" s="14"/>
      <c r="Q13" s="15"/>
      <c r="R13" t="s" s="16">
        <v>3</v>
      </c>
      <c r="S13" s="17"/>
      <c r="T13" s="18"/>
      <c r="U13" s="3"/>
      <c r="V13" s="19"/>
      <c r="W13" t="s" s="20">
        <v>4</v>
      </c>
      <c r="X13" s="21"/>
      <c r="Y13" s="22"/>
      <c r="Z13" s="22"/>
      <c r="AA13" s="22"/>
      <c r="AB13" s="22"/>
      <c r="AC13" s="22"/>
      <c r="AD13" t="s" s="23">
        <v>5</v>
      </c>
      <c r="AE13" s="24"/>
      <c r="AF13" s="22"/>
      <c r="AG13" s="22"/>
      <c r="AH13" s="22"/>
      <c r="AI13" s="22"/>
      <c r="AJ13" s="25"/>
      <c r="AK13" t="s" s="26">
        <v>6</v>
      </c>
      <c r="AL13" s="27"/>
      <c r="AM13" s="27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15"/>
      <c r="BK13" t="s" s="29">
        <v>7</v>
      </c>
      <c r="BL13" s="30"/>
      <c r="BM13" s="30"/>
      <c r="BN13" s="30"/>
      <c r="BO13" s="30"/>
      <c r="BP13" s="30"/>
      <c r="BQ13" s="30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15"/>
      <c r="CD13" s="31"/>
      <c r="CE13" t="s" s="32">
        <v>8</v>
      </c>
      <c r="CF13" s="33"/>
      <c r="CG13" s="15"/>
      <c r="CH13" t="s" s="32">
        <v>9</v>
      </c>
      <c r="CI13" s="34"/>
      <c r="CJ13" s="34"/>
      <c r="CK13" s="34"/>
      <c r="CL13" s="34"/>
      <c r="CM13" s="34"/>
      <c r="CN13" s="35"/>
      <c r="CO13" t="s" s="26">
        <v>10</v>
      </c>
      <c r="CP13" s="28"/>
      <c r="CQ13" s="28"/>
      <c r="CR13" s="28"/>
      <c r="CS13" s="15"/>
    </row>
    <row r="14" ht="9.6" customHeight="1">
      <c r="A14" s="715"/>
      <c r="B14" s="15"/>
      <c r="C14" s="19"/>
      <c r="D14" s="28"/>
      <c r="E14" s="28"/>
      <c r="F14" s="33"/>
      <c r="G14" s="33"/>
      <c r="H14" s="33"/>
      <c r="I14" s="37"/>
      <c r="J14" t="s" s="38">
        <v>12</v>
      </c>
      <c r="K14" s="28"/>
      <c r="L14" s="39"/>
      <c r="M14" s="28"/>
      <c r="N14" s="39"/>
      <c r="O14" s="489"/>
      <c r="P14" s="40"/>
      <c r="Q14" s="41"/>
      <c r="R14" s="42"/>
      <c r="S14" s="43"/>
      <c r="T14" s="43"/>
      <c r="U14" t="s" s="44">
        <v>13</v>
      </c>
      <c r="V14" s="45"/>
      <c r="W14" t="s" s="46">
        <v>14</v>
      </c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8"/>
      <c r="AK14" t="s" s="49">
        <v>15</v>
      </c>
      <c r="AL14" s="50"/>
      <c r="AM14" s="50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2"/>
      <c r="BL14" s="53"/>
      <c r="BM14" s="51"/>
      <c r="BN14" s="50"/>
      <c r="BO14" s="51"/>
      <c r="BP14" s="50"/>
      <c r="BQ14" s="50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2"/>
      <c r="CD14" s="54"/>
      <c r="CE14" t="s" s="49">
        <v>16</v>
      </c>
      <c r="CF14" s="55"/>
      <c r="CG14" s="52"/>
      <c r="CH14" t="s" s="49">
        <v>17</v>
      </c>
      <c r="CI14" s="56"/>
      <c r="CJ14" s="56"/>
      <c r="CK14" s="56"/>
      <c r="CL14" s="56"/>
      <c r="CM14" s="56"/>
      <c r="CN14" s="57"/>
      <c r="CO14" s="58"/>
      <c r="CP14" s="59"/>
      <c r="CQ14" s="59"/>
      <c r="CR14" s="59"/>
      <c r="CS14" s="60"/>
    </row>
    <row r="15" ht="9.6" customHeight="1">
      <c r="A15" s="61"/>
      <c r="B15" s="62"/>
      <c r="C15" s="53"/>
      <c r="D15" s="51"/>
      <c r="E15" s="51"/>
      <c r="F15" s="55"/>
      <c r="G15" s="55"/>
      <c r="H15" s="55"/>
      <c r="I15" s="63"/>
      <c r="J15" t="s" s="64">
        <v>18</v>
      </c>
      <c r="K15" s="59"/>
      <c r="L15" s="59"/>
      <c r="M15" s="59"/>
      <c r="N15" s="59"/>
      <c r="O15" s="59"/>
      <c r="P15" s="60"/>
      <c r="Q15" s="31"/>
      <c r="R15" s="58"/>
      <c r="S15" s="65"/>
      <c r="T15" s="65"/>
      <c r="U15" s="45"/>
      <c r="V15" s="45"/>
      <c r="W15" t="s" s="46">
        <v>19</v>
      </c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7"/>
      <c r="AK15" t="s" s="68">
        <v>20</v>
      </c>
      <c r="AL15" s="69"/>
      <c r="AM15" s="69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70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9"/>
      <c r="BK15" s="60"/>
      <c r="BL15" s="71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60"/>
      <c r="CD15" s="54"/>
      <c r="CE15" s="72"/>
      <c r="CF15" s="55"/>
      <c r="CG15" s="52"/>
      <c r="CH15" t="s" s="73">
        <v>21</v>
      </c>
      <c r="CI15" s="56"/>
      <c r="CJ15" s="56"/>
      <c r="CK15" s="56"/>
      <c r="CL15" s="56"/>
      <c r="CM15" s="74"/>
      <c r="CN15" s="75"/>
      <c r="CO15" s="54"/>
      <c r="CP15" t="s" s="76">
        <v>22</v>
      </c>
      <c r="CQ15" s="77"/>
      <c r="CR15" s="77"/>
      <c r="CS15" s="78"/>
    </row>
    <row r="16" ht="12.75" customHeight="1">
      <c r="A16" t="s" s="79">
        <v>23</v>
      </c>
      <c r="B16" s="60"/>
      <c r="C16" s="71"/>
      <c r="D16" s="80"/>
      <c r="E16" s="80"/>
      <c r="F16" s="59"/>
      <c r="G16" s="59"/>
      <c r="H16" s="59"/>
      <c r="I16" s="60"/>
      <c r="J16" t="s" s="81">
        <v>24</v>
      </c>
      <c r="K16" s="82"/>
      <c r="L16" s="82"/>
      <c r="M16" s="82"/>
      <c r="N16" s="82"/>
      <c r="O16" s="83"/>
      <c r="P16" s="84"/>
      <c r="Q16" s="85"/>
      <c r="R16" t="s" s="86">
        <v>25</v>
      </c>
      <c r="S16" s="87"/>
      <c r="T16" s="88"/>
      <c r="U16" s="74"/>
      <c r="V16" s="74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90"/>
      <c r="AK16" s="91"/>
      <c r="AL16" t="s" s="92">
        <v>26</v>
      </c>
      <c r="AM16" s="93"/>
      <c r="AN16" s="59"/>
      <c r="AO16" s="59"/>
      <c r="AP16" s="51"/>
      <c r="AQ16" s="51"/>
      <c r="AR16" s="51"/>
      <c r="AS16" s="51"/>
      <c r="AT16" t="s" s="94">
        <v>27</v>
      </c>
      <c r="AU16" s="51"/>
      <c r="AV16" s="51"/>
      <c r="AW16" s="95"/>
      <c r="AX16" s="51"/>
      <c r="AY16" s="95"/>
      <c r="AZ16" s="51"/>
      <c r="BA16" s="51"/>
      <c r="BB16" s="51"/>
      <c r="BC16" s="51"/>
      <c r="BD16" s="51"/>
      <c r="BE16" s="51"/>
      <c r="BF16" s="51"/>
      <c r="BG16" s="51"/>
      <c r="BH16" s="51"/>
      <c r="BI16" s="52"/>
      <c r="BJ16" t="s" s="96">
        <v>28</v>
      </c>
      <c r="BK16" s="97">
        <v>2016</v>
      </c>
      <c r="BL16" s="97">
        <v>2015</v>
      </c>
      <c r="BM16" s="97">
        <v>2014</v>
      </c>
      <c r="BN16" t="s" s="98">
        <v>29</v>
      </c>
      <c r="BO16" s="97">
        <v>2012</v>
      </c>
      <c r="BP16" s="97">
        <v>2011</v>
      </c>
      <c r="BQ16" s="99">
        <v>2010</v>
      </c>
      <c r="BR16" s="100">
        <v>2009</v>
      </c>
      <c r="BS16" s="100">
        <v>2008</v>
      </c>
      <c r="BT16" s="100">
        <v>2007</v>
      </c>
      <c r="BU16" s="100">
        <v>2006</v>
      </c>
      <c r="BV16" s="100">
        <v>2005</v>
      </c>
      <c r="BW16" s="100">
        <v>2004</v>
      </c>
      <c r="BX16" s="100">
        <v>2003</v>
      </c>
      <c r="BY16" s="100">
        <v>2002</v>
      </c>
      <c r="BZ16" s="100">
        <v>2001</v>
      </c>
      <c r="CA16" s="101">
        <v>2000</v>
      </c>
      <c r="CB16" t="s" s="98">
        <v>30</v>
      </c>
      <c r="CC16" s="97"/>
      <c r="CD16" s="102"/>
      <c r="CE16" s="103"/>
      <c r="CF16" s="104"/>
      <c r="CG16" s="60"/>
      <c r="CH16" s="105"/>
      <c r="CI16" s="106"/>
      <c r="CJ16" s="106"/>
      <c r="CK16" s="106"/>
      <c r="CL16" s="107"/>
      <c r="CM16" t="s" s="108">
        <v>31</v>
      </c>
      <c r="CN16" s="101"/>
      <c r="CO16" s="41"/>
      <c r="CP16" t="s" s="109">
        <v>32</v>
      </c>
      <c r="CQ16" s="82"/>
      <c r="CR16" s="82"/>
      <c r="CS16" s="83"/>
    </row>
    <row r="17" ht="12.75" customHeight="1">
      <c r="A17" t="s" s="110">
        <v>33</v>
      </c>
      <c r="B17" t="s" s="110">
        <v>34</v>
      </c>
      <c r="C17" s="84"/>
      <c r="D17" t="s" s="111">
        <v>35</v>
      </c>
      <c r="E17" t="s" s="111">
        <v>36</v>
      </c>
      <c r="F17" t="s" s="108">
        <v>37</v>
      </c>
      <c r="G17" s="101"/>
      <c r="H17" s="112">
        <f>'Champions'!H5</f>
        <v>43039</v>
      </c>
      <c r="I17" t="s" s="113">
        <v>38</v>
      </c>
      <c r="J17" t="s" s="81">
        <v>39</v>
      </c>
      <c r="K17" s="83"/>
      <c r="L17" t="s" s="96">
        <v>40</v>
      </c>
      <c r="M17" s="114"/>
      <c r="N17" t="s" s="115">
        <v>41</v>
      </c>
      <c r="O17" s="83"/>
      <c r="P17" t="s" s="116">
        <v>42</v>
      </c>
      <c r="Q17" t="s" s="117">
        <v>43</v>
      </c>
      <c r="R17" t="s" s="98">
        <v>44</v>
      </c>
      <c r="S17" t="s" s="118">
        <v>45</v>
      </c>
      <c r="T17" t="s" s="113">
        <v>46</v>
      </c>
      <c r="U17" t="s" s="96">
        <v>47</v>
      </c>
      <c r="V17" t="s" s="96">
        <v>48</v>
      </c>
      <c r="W17" t="s" s="119">
        <v>47</v>
      </c>
      <c r="X17" t="s" s="120">
        <v>49</v>
      </c>
      <c r="Y17" t="s" s="121">
        <v>47</v>
      </c>
      <c r="Z17" t="s" s="122">
        <v>50</v>
      </c>
      <c r="AA17" t="s" s="119">
        <v>47</v>
      </c>
      <c r="AB17" t="s" s="120">
        <v>51</v>
      </c>
      <c r="AC17" t="s" s="123">
        <v>52</v>
      </c>
      <c r="AD17" t="s" s="124">
        <v>53</v>
      </c>
      <c r="AE17" t="s" s="124">
        <v>54</v>
      </c>
      <c r="AF17" t="s" s="96">
        <v>55</v>
      </c>
      <c r="AG17" t="s" s="124">
        <v>56</v>
      </c>
      <c r="AH17" t="s" s="124">
        <v>57</v>
      </c>
      <c r="AI17" t="s" s="124">
        <v>58</v>
      </c>
      <c r="AJ17" t="s" s="96">
        <v>53</v>
      </c>
      <c r="AK17" t="s" s="125">
        <v>59</v>
      </c>
      <c r="AL17" t="s" s="126">
        <v>60</v>
      </c>
      <c r="AM17" t="s" s="115">
        <v>60</v>
      </c>
      <c r="AN17" t="s" s="115">
        <v>60</v>
      </c>
      <c r="AO17" t="s" s="127">
        <v>60</v>
      </c>
      <c r="AP17" s="128"/>
      <c r="AQ17" s="129"/>
      <c r="AR17" s="129"/>
      <c r="AS17" s="130"/>
      <c r="AT17" s="130"/>
      <c r="AU17" t="s" s="131">
        <v>61</v>
      </c>
      <c r="AV17" s="130"/>
      <c r="AW17" s="130"/>
      <c r="AX17" s="132"/>
      <c r="AY17" s="132"/>
      <c r="AZ17" s="59"/>
      <c r="BA17" s="59"/>
      <c r="BB17" s="59"/>
      <c r="BC17" s="59"/>
      <c r="BD17" s="59"/>
      <c r="BE17" s="59"/>
      <c r="BF17" s="59"/>
      <c r="BG17" s="59"/>
      <c r="BH17" s="59"/>
      <c r="BI17" s="60"/>
      <c r="BJ17" t="s" s="133">
        <v>62</v>
      </c>
      <c r="BK17" t="s" s="134">
        <v>63</v>
      </c>
      <c r="BL17" t="s" s="134">
        <v>63</v>
      </c>
      <c r="BM17" t="s" s="134">
        <v>63</v>
      </c>
      <c r="BN17" t="s" s="134">
        <v>63</v>
      </c>
      <c r="BO17" t="s" s="134">
        <v>63</v>
      </c>
      <c r="BP17" t="s" s="134">
        <v>63</v>
      </c>
      <c r="BQ17" t="s" s="135">
        <v>63</v>
      </c>
      <c r="BR17" t="s" s="136">
        <v>63</v>
      </c>
      <c r="BS17" t="s" s="136">
        <v>63</v>
      </c>
      <c r="BT17" t="s" s="136">
        <v>63</v>
      </c>
      <c r="BU17" t="s" s="136">
        <v>63</v>
      </c>
      <c r="BV17" t="s" s="136">
        <v>63</v>
      </c>
      <c r="BW17" t="s" s="136">
        <v>63</v>
      </c>
      <c r="BX17" t="s" s="136">
        <v>63</v>
      </c>
      <c r="BY17" t="s" s="136">
        <v>63</v>
      </c>
      <c r="BZ17" t="s" s="136">
        <v>63</v>
      </c>
      <c r="CA17" t="s" s="137">
        <v>63</v>
      </c>
      <c r="CB17" t="s" s="134">
        <v>64</v>
      </c>
      <c r="CC17" t="s" s="138">
        <v>65</v>
      </c>
      <c r="CD17" s="139"/>
      <c r="CE17" t="s" s="98">
        <v>66</v>
      </c>
      <c r="CF17" t="s" s="98">
        <v>67</v>
      </c>
      <c r="CG17" t="s" s="98">
        <v>68</v>
      </c>
      <c r="CH17" t="s" s="140">
        <v>69</v>
      </c>
      <c r="CI17" s="8"/>
      <c r="CJ17" s="141"/>
      <c r="CK17" s="141"/>
      <c r="CL17" s="142"/>
      <c r="CM17" t="s" s="143">
        <v>70</v>
      </c>
      <c r="CN17" s="107"/>
      <c r="CO17" t="s" s="124">
        <v>71</v>
      </c>
      <c r="CP17" t="s" s="144">
        <v>72</v>
      </c>
      <c r="CQ17" t="s" s="145">
        <v>72</v>
      </c>
      <c r="CR17" t="s" s="144">
        <v>73</v>
      </c>
      <c r="CS17" t="s" s="145">
        <v>74</v>
      </c>
    </row>
    <row r="18" ht="12.75" customHeight="1">
      <c r="A18" t="s" s="146">
        <v>75</v>
      </c>
      <c r="B18" t="s" s="147">
        <v>76</v>
      </c>
      <c r="C18" t="s" s="147">
        <v>77</v>
      </c>
      <c r="D18" t="s" s="148">
        <v>78</v>
      </c>
      <c r="E18" t="s" s="148">
        <v>79</v>
      </c>
      <c r="F18" t="s" s="149">
        <v>80</v>
      </c>
      <c r="G18" t="s" s="150">
        <v>81</v>
      </c>
      <c r="H18" t="s" s="151">
        <v>82</v>
      </c>
      <c r="I18" t="s" s="152">
        <v>83</v>
      </c>
      <c r="J18" t="s" s="125">
        <v>84</v>
      </c>
      <c r="K18" t="s" s="125">
        <v>85</v>
      </c>
      <c r="L18" t="s" s="147">
        <v>86</v>
      </c>
      <c r="M18" t="s" s="125">
        <v>87</v>
      </c>
      <c r="N18" t="s" s="125">
        <v>88</v>
      </c>
      <c r="O18" t="s" s="125">
        <v>89</v>
      </c>
      <c r="P18" t="s" s="153">
        <v>90</v>
      </c>
      <c r="Q18" t="s" s="146">
        <v>91</v>
      </c>
      <c r="R18" t="s" s="154">
        <v>92</v>
      </c>
      <c r="S18" t="s" s="151">
        <v>93</v>
      </c>
      <c r="T18" t="s" s="152">
        <v>94</v>
      </c>
      <c r="U18" t="s" s="147">
        <v>95</v>
      </c>
      <c r="V18" t="s" s="147">
        <v>96</v>
      </c>
      <c r="W18" t="s" s="155">
        <v>97</v>
      </c>
      <c r="X18" t="s" s="156">
        <v>98</v>
      </c>
      <c r="Y18" t="s" s="157">
        <v>99</v>
      </c>
      <c r="Z18" t="s" s="158">
        <v>100</v>
      </c>
      <c r="AA18" t="s" s="155">
        <v>101</v>
      </c>
      <c r="AB18" t="s" s="156">
        <v>102</v>
      </c>
      <c r="AC18" t="s" s="159">
        <v>102</v>
      </c>
      <c r="AD18" t="s" s="160">
        <v>102</v>
      </c>
      <c r="AE18" t="s" s="160">
        <v>102</v>
      </c>
      <c r="AF18" t="s" s="147">
        <v>103</v>
      </c>
      <c r="AG18" t="s" s="160">
        <v>104</v>
      </c>
      <c r="AH18" t="s" s="160">
        <v>105</v>
      </c>
      <c r="AI18" t="s" s="160">
        <v>106</v>
      </c>
      <c r="AJ18" t="s" s="147">
        <v>107</v>
      </c>
      <c r="AK18" t="s" s="125">
        <v>108</v>
      </c>
      <c r="AL18" t="s" s="125">
        <v>109</v>
      </c>
      <c r="AM18" t="s" s="125">
        <v>110</v>
      </c>
      <c r="AN18" t="s" s="125">
        <v>71</v>
      </c>
      <c r="AO18" t="s" s="125">
        <v>111</v>
      </c>
      <c r="AP18" s="161">
        <v>2016</v>
      </c>
      <c r="AQ18" s="161">
        <v>2015</v>
      </c>
      <c r="AR18" s="161">
        <v>2014</v>
      </c>
      <c r="AS18" s="161">
        <v>2013</v>
      </c>
      <c r="AT18" t="s" s="162">
        <v>112</v>
      </c>
      <c r="AU18" s="161">
        <v>2012</v>
      </c>
      <c r="AV18" s="161">
        <v>2011</v>
      </c>
      <c r="AW18" t="s" s="162">
        <v>112</v>
      </c>
      <c r="AX18" s="161">
        <v>2010</v>
      </c>
      <c r="AY18" s="163">
        <v>2009</v>
      </c>
      <c r="AZ18" s="164">
        <v>2008</v>
      </c>
      <c r="BA18" s="164">
        <v>2007</v>
      </c>
      <c r="BB18" s="164">
        <v>2006</v>
      </c>
      <c r="BC18" s="164">
        <v>2005</v>
      </c>
      <c r="BD18" s="164">
        <v>2004</v>
      </c>
      <c r="BE18" s="164">
        <v>2003</v>
      </c>
      <c r="BF18" s="164">
        <v>2002</v>
      </c>
      <c r="BG18" s="164">
        <v>2001</v>
      </c>
      <c r="BH18" s="164">
        <v>2000</v>
      </c>
      <c r="BI18" s="165">
        <v>1999</v>
      </c>
      <c r="BJ18" t="s" s="147">
        <v>113</v>
      </c>
      <c r="BK18" s="166">
        <v>2015</v>
      </c>
      <c r="BL18" s="166">
        <v>2014</v>
      </c>
      <c r="BM18" s="166">
        <v>2013</v>
      </c>
      <c r="BN18" t="s" s="154">
        <v>114</v>
      </c>
      <c r="BO18" s="166">
        <v>2011</v>
      </c>
      <c r="BP18" s="166">
        <v>2010</v>
      </c>
      <c r="BQ18" s="105">
        <v>2009</v>
      </c>
      <c r="BR18" s="106">
        <v>2008</v>
      </c>
      <c r="BS18" s="106">
        <v>2007</v>
      </c>
      <c r="BT18" s="106">
        <v>2006</v>
      </c>
      <c r="BU18" s="106">
        <v>2005</v>
      </c>
      <c r="BV18" s="106">
        <v>2004</v>
      </c>
      <c r="BW18" s="106">
        <v>2003</v>
      </c>
      <c r="BX18" s="106">
        <v>2002</v>
      </c>
      <c r="BY18" s="106">
        <v>2001</v>
      </c>
      <c r="BZ18" s="106">
        <v>2000</v>
      </c>
      <c r="CA18" s="107">
        <v>1999</v>
      </c>
      <c r="CB18" t="s" s="154">
        <v>115</v>
      </c>
      <c r="CC18" t="s" s="167">
        <v>116</v>
      </c>
      <c r="CD18" t="s" s="133">
        <v>117</v>
      </c>
      <c r="CE18" t="s" s="134">
        <v>118</v>
      </c>
      <c r="CF18" t="s" s="134">
        <v>119</v>
      </c>
      <c r="CG18" t="s" s="134">
        <v>118</v>
      </c>
      <c r="CH18" s="99">
        <v>2017</v>
      </c>
      <c r="CI18" s="141">
        <v>2018</v>
      </c>
      <c r="CJ18" s="141">
        <v>2019</v>
      </c>
      <c r="CK18" s="141">
        <v>2020</v>
      </c>
      <c r="CL18" s="142">
        <v>2021</v>
      </c>
      <c r="CM18" t="s" s="169">
        <v>120</v>
      </c>
      <c r="CN18" t="s" s="170">
        <v>121</v>
      </c>
      <c r="CO18" t="s" s="160">
        <v>122</v>
      </c>
      <c r="CP18" t="s" s="171">
        <v>123</v>
      </c>
      <c r="CQ18" t="s" s="172">
        <v>124</v>
      </c>
      <c r="CR18" t="s" s="171">
        <v>125</v>
      </c>
      <c r="CS18" t="s" s="172">
        <v>125</v>
      </c>
    </row>
    <row r="19" ht="11.25" customHeight="1">
      <c r="A19" t="s" s="173">
        <v>2156</v>
      </c>
      <c r="B19" s="84"/>
      <c r="C19" s="84"/>
      <c r="D19" s="174"/>
      <c r="E19" s="175"/>
      <c r="F19" s="585"/>
      <c r="G19" s="784"/>
      <c r="H19" s="176"/>
      <c r="I19" s="177"/>
      <c r="J19" s="311"/>
      <c r="K19" s="311"/>
      <c r="L19" s="180"/>
      <c r="M19" s="179"/>
      <c r="N19" s="179"/>
      <c r="O19" s="179"/>
      <c r="P19" s="179"/>
      <c r="Q19" s="375"/>
      <c r="R19" s="180"/>
      <c r="S19" s="181"/>
      <c r="T19" s="182"/>
      <c r="U19" s="177"/>
      <c r="V19" s="183"/>
      <c r="W19" s="176"/>
      <c r="X19" s="184"/>
      <c r="Y19" s="185"/>
      <c r="Z19" s="186"/>
      <c r="AA19" s="176"/>
      <c r="AB19" s="187"/>
      <c r="AC19" s="188"/>
      <c r="AD19" s="189"/>
      <c r="AE19" s="189"/>
      <c r="AF19" s="190"/>
      <c r="AG19" s="191"/>
      <c r="AH19" s="192"/>
      <c r="AI19" s="193"/>
      <c r="AJ19" s="194"/>
      <c r="AK19" s="195"/>
      <c r="AL19" s="196"/>
      <c r="AM19" s="196"/>
      <c r="AN19" s="196"/>
      <c r="AO19" s="197"/>
      <c r="AP19" s="194"/>
      <c r="AQ19" s="194"/>
      <c r="AR19" s="194"/>
      <c r="AS19" s="194"/>
      <c r="AT19" s="199"/>
      <c r="AU19" s="194"/>
      <c r="AV19" s="194"/>
      <c r="AW19" s="199"/>
      <c r="AX19" s="200"/>
      <c r="AY19" s="201"/>
      <c r="AZ19" s="202"/>
      <c r="BA19" s="202"/>
      <c r="BB19" s="202"/>
      <c r="BC19" s="202"/>
      <c r="BD19" s="202"/>
      <c r="BE19" s="202"/>
      <c r="BF19" s="202"/>
      <c r="BG19" s="202"/>
      <c r="BH19" s="202"/>
      <c r="BI19" s="314"/>
      <c r="BJ19" s="200"/>
      <c r="BK19" s="205"/>
      <c r="BL19" s="205"/>
      <c r="BM19" s="205"/>
      <c r="BN19" s="205"/>
      <c r="BO19" s="205"/>
      <c r="BP19" s="205"/>
      <c r="BQ19" s="206"/>
      <c r="BR19" s="207"/>
      <c r="BS19" s="207"/>
      <c r="BT19" s="207"/>
      <c r="BU19" s="207"/>
      <c r="BV19" s="207"/>
      <c r="BW19" s="207"/>
      <c r="BX19" s="207"/>
      <c r="BY19" s="207"/>
      <c r="BZ19" s="207"/>
      <c r="CA19" s="208"/>
      <c r="CB19" s="205"/>
      <c r="CC19" s="205"/>
      <c r="CD19" s="785"/>
      <c r="CE19" s="254"/>
      <c r="CF19" s="254"/>
      <c r="CG19" s="250"/>
      <c r="CH19" s="255"/>
      <c r="CI19" s="211"/>
      <c r="CJ19" s="212"/>
      <c r="CK19" s="212"/>
      <c r="CL19" s="210"/>
      <c r="CM19" s="211"/>
      <c r="CN19" s="208"/>
      <c r="CO19" s="213"/>
      <c r="CP19" s="214"/>
      <c r="CQ19" s="215"/>
      <c r="CR19" s="216"/>
      <c r="CS19" s="217"/>
    </row>
    <row r="20" ht="11.25" customHeight="1">
      <c r="A20" s="319"/>
      <c r="B20" s="85"/>
      <c r="C20" s="319"/>
      <c r="D20" s="443"/>
      <c r="E20" s="219"/>
      <c r="F20" s="786"/>
      <c r="G20" s="787"/>
      <c r="H20" s="222"/>
      <c r="I20" s="223"/>
      <c r="J20" s="505"/>
      <c r="K20" s="318"/>
      <c r="L20" s="223"/>
      <c r="M20" s="327"/>
      <c r="N20" s="327"/>
      <c r="O20" s="327"/>
      <c r="P20" s="226"/>
      <c r="Q20" s="316"/>
      <c r="R20" s="225"/>
      <c r="S20" s="228"/>
      <c r="T20" s="229"/>
      <c r="U20" s="223"/>
      <c r="V20" s="230"/>
      <c r="W20" s="222"/>
      <c r="X20" s="231"/>
      <c r="Y20" s="232"/>
      <c r="Z20" s="233"/>
      <c r="AA20" s="222"/>
      <c r="AB20" s="234"/>
      <c r="AC20" s="235"/>
      <c r="AD20" s="236"/>
      <c r="AE20" s="236"/>
      <c r="AF20" s="237"/>
      <c r="AG20" s="238"/>
      <c r="AH20" s="239"/>
      <c r="AI20" s="240"/>
      <c r="AJ20" s="241"/>
      <c r="AK20" s="242"/>
      <c r="AL20" s="243"/>
      <c r="AM20" s="243"/>
      <c r="AN20" s="243"/>
      <c r="AO20" s="244"/>
      <c r="AP20" s="321"/>
      <c r="AQ20" s="241"/>
      <c r="AR20" s="241"/>
      <c r="AS20" s="321"/>
      <c r="AT20" s="245"/>
      <c r="AU20" s="241"/>
      <c r="AV20" s="321"/>
      <c r="AW20" s="245"/>
      <c r="AX20" s="246"/>
      <c r="AY20" s="247"/>
      <c r="AZ20" s="248"/>
      <c r="BA20" s="317"/>
      <c r="BB20" s="248"/>
      <c r="BC20" s="248"/>
      <c r="BD20" s="248"/>
      <c r="BE20" s="248"/>
      <c r="BF20" s="317"/>
      <c r="BG20" s="248"/>
      <c r="BH20" s="248"/>
      <c r="BI20" s="401"/>
      <c r="BJ20" s="246"/>
      <c r="BK20" s="250"/>
      <c r="BL20" s="250"/>
      <c r="BM20" s="250"/>
      <c r="BN20" s="250"/>
      <c r="BO20" s="250"/>
      <c r="BP20" s="250"/>
      <c r="BQ20" s="251"/>
      <c r="BR20" s="252"/>
      <c r="BS20" s="252"/>
      <c r="BT20" s="252"/>
      <c r="BU20" s="252"/>
      <c r="BV20" s="252"/>
      <c r="BW20" s="252"/>
      <c r="BX20" s="252"/>
      <c r="BY20" s="252"/>
      <c r="BZ20" s="252"/>
      <c r="CA20" s="253"/>
      <c r="CB20" s="250"/>
      <c r="CC20" s="250"/>
      <c r="CD20" s="785"/>
      <c r="CE20" s="254"/>
      <c r="CF20" s="254"/>
      <c r="CG20" s="250"/>
      <c r="CH20" s="255"/>
      <c r="CI20" s="256"/>
      <c r="CJ20" s="257"/>
      <c r="CK20" s="257"/>
      <c r="CL20" s="258"/>
      <c r="CM20" s="256"/>
      <c r="CN20" s="253"/>
      <c r="CO20" s="259"/>
      <c r="CP20" s="260"/>
      <c r="CQ20" s="261"/>
      <c r="CR20" s="262"/>
      <c r="CS20" s="263"/>
    </row>
    <row r="21" ht="11.25" customHeight="1">
      <c r="A21" s="85"/>
      <c r="B21" s="85"/>
      <c r="C21" s="85"/>
      <c r="D21" s="218"/>
      <c r="E21" s="219"/>
      <c r="F21" s="786"/>
      <c r="G21" s="787"/>
      <c r="H21" s="222"/>
      <c r="I21" s="223"/>
      <c r="J21" s="224"/>
      <c r="K21" s="224"/>
      <c r="L21" s="225"/>
      <c r="M21" s="226"/>
      <c r="N21" s="226"/>
      <c r="O21" s="226"/>
      <c r="P21" s="226"/>
      <c r="Q21" s="85"/>
      <c r="R21" s="225"/>
      <c r="S21" s="228"/>
      <c r="T21" s="229"/>
      <c r="U21" s="223"/>
      <c r="V21" s="230"/>
      <c r="W21" s="222"/>
      <c r="X21" s="231"/>
      <c r="Y21" s="232"/>
      <c r="Z21" s="233"/>
      <c r="AA21" s="222"/>
      <c r="AB21" s="234"/>
      <c r="AC21" s="235"/>
      <c r="AD21" s="236"/>
      <c r="AE21" s="236"/>
      <c r="AF21" s="237"/>
      <c r="AG21" s="238"/>
      <c r="AH21" s="239"/>
      <c r="AI21" s="240"/>
      <c r="AJ21" s="241"/>
      <c r="AK21" s="242"/>
      <c r="AL21" s="243"/>
      <c r="AM21" s="243"/>
      <c r="AN21" s="243"/>
      <c r="AO21" s="244"/>
      <c r="AP21" s="241"/>
      <c r="AQ21" s="241"/>
      <c r="AR21" s="241"/>
      <c r="AS21" s="241"/>
      <c r="AT21" s="245"/>
      <c r="AU21" s="241"/>
      <c r="AV21" s="241"/>
      <c r="AW21" s="245"/>
      <c r="AX21" s="246"/>
      <c r="AY21" s="247"/>
      <c r="AZ21" s="248"/>
      <c r="BA21" s="248"/>
      <c r="BB21" s="248"/>
      <c r="BC21" s="248"/>
      <c r="BD21" s="248"/>
      <c r="BE21" s="248"/>
      <c r="BF21" s="248"/>
      <c r="BG21" s="248"/>
      <c r="BH21" s="248"/>
      <c r="BI21" s="249"/>
      <c r="BJ21" s="246"/>
      <c r="BK21" s="250"/>
      <c r="BL21" s="250"/>
      <c r="BM21" s="250"/>
      <c r="BN21" s="250"/>
      <c r="BO21" s="250"/>
      <c r="BP21" s="250"/>
      <c r="BQ21" s="251"/>
      <c r="BR21" s="252"/>
      <c r="BS21" s="252"/>
      <c r="BT21" s="252"/>
      <c r="BU21" s="252"/>
      <c r="BV21" s="252"/>
      <c r="BW21" s="252"/>
      <c r="BX21" s="252"/>
      <c r="BY21" s="252"/>
      <c r="BZ21" s="252"/>
      <c r="CA21" s="253"/>
      <c r="CB21" s="250"/>
      <c r="CC21" s="250"/>
      <c r="CD21" s="785"/>
      <c r="CE21" s="254"/>
      <c r="CF21" s="254"/>
      <c r="CG21" s="250"/>
      <c r="CH21" s="255"/>
      <c r="CI21" s="256"/>
      <c r="CJ21" s="257"/>
      <c r="CK21" s="257"/>
      <c r="CL21" s="258"/>
      <c r="CM21" s="256"/>
      <c r="CN21" s="253"/>
      <c r="CO21" s="259"/>
      <c r="CP21" s="260"/>
      <c r="CQ21" s="261"/>
      <c r="CR21" s="262"/>
      <c r="CS21" s="263"/>
    </row>
    <row r="22" ht="11.25" customHeight="1">
      <c r="A22" s="319"/>
      <c r="B22" s="85"/>
      <c r="C22" s="85"/>
      <c r="D22" s="218"/>
      <c r="E22" s="219"/>
      <c r="F22" s="786"/>
      <c r="G22" s="787"/>
      <c r="H22" s="222"/>
      <c r="I22" s="223"/>
      <c r="J22" s="318"/>
      <c r="K22" s="318"/>
      <c r="L22" s="223"/>
      <c r="M22" s="226"/>
      <c r="N22" s="226"/>
      <c r="O22" s="226"/>
      <c r="P22" s="226"/>
      <c r="Q22" s="85"/>
      <c r="R22" s="225"/>
      <c r="S22" s="228"/>
      <c r="T22" s="229"/>
      <c r="U22" s="223"/>
      <c r="V22" s="230"/>
      <c r="W22" s="222"/>
      <c r="X22" s="231"/>
      <c r="Y22" s="232"/>
      <c r="Z22" s="233"/>
      <c r="AA22" s="222"/>
      <c r="AB22" s="234"/>
      <c r="AC22" s="235"/>
      <c r="AD22" s="236"/>
      <c r="AE22" s="236"/>
      <c r="AF22" s="237"/>
      <c r="AG22" s="238"/>
      <c r="AH22" s="239"/>
      <c r="AI22" s="240"/>
      <c r="AJ22" s="241"/>
      <c r="AK22" s="242"/>
      <c r="AL22" s="243"/>
      <c r="AM22" s="243"/>
      <c r="AN22" s="243"/>
      <c r="AO22" s="244"/>
      <c r="AP22" s="241"/>
      <c r="AQ22" s="241"/>
      <c r="AR22" s="241"/>
      <c r="AS22" s="241"/>
      <c r="AT22" s="245"/>
      <c r="AU22" s="241"/>
      <c r="AV22" s="241"/>
      <c r="AW22" s="245"/>
      <c r="AX22" s="246"/>
      <c r="AY22" s="247"/>
      <c r="AZ22" s="248"/>
      <c r="BA22" s="248"/>
      <c r="BB22" s="248"/>
      <c r="BC22" s="248"/>
      <c r="BD22" s="248"/>
      <c r="BE22" s="248"/>
      <c r="BF22" s="248"/>
      <c r="BG22" s="248"/>
      <c r="BH22" s="248"/>
      <c r="BI22" s="249"/>
      <c r="BJ22" s="246"/>
      <c r="BK22" s="250"/>
      <c r="BL22" s="250"/>
      <c r="BM22" s="250"/>
      <c r="BN22" s="250"/>
      <c r="BO22" s="250"/>
      <c r="BP22" s="250"/>
      <c r="BQ22" s="251"/>
      <c r="BR22" s="252"/>
      <c r="BS22" s="252"/>
      <c r="BT22" s="252"/>
      <c r="BU22" s="252"/>
      <c r="BV22" s="252"/>
      <c r="BW22" s="252"/>
      <c r="BX22" s="252"/>
      <c r="BY22" s="252"/>
      <c r="BZ22" s="252"/>
      <c r="CA22" s="253"/>
      <c r="CB22" s="250"/>
      <c r="CC22" s="250"/>
      <c r="CD22" s="785"/>
      <c r="CE22" s="254"/>
      <c r="CF22" s="254"/>
      <c r="CG22" s="250"/>
      <c r="CH22" s="255"/>
      <c r="CI22" s="256"/>
      <c r="CJ22" s="257"/>
      <c r="CK22" s="257"/>
      <c r="CL22" s="258"/>
      <c r="CM22" s="256"/>
      <c r="CN22" s="253"/>
      <c r="CO22" s="259"/>
      <c r="CP22" s="260"/>
      <c r="CQ22" s="261"/>
      <c r="CR22" s="262"/>
      <c r="CS22" s="263"/>
    </row>
    <row r="23" ht="11.25" customHeight="1">
      <c r="A23" s="274"/>
      <c r="B23" s="274"/>
      <c r="C23" s="274"/>
      <c r="D23" s="267"/>
      <c r="E23" s="219"/>
      <c r="F23" s="128"/>
      <c r="G23" s="788"/>
      <c r="H23" s="268"/>
      <c r="I23" s="269"/>
      <c r="J23" s="270"/>
      <c r="K23" s="270"/>
      <c r="L23" s="271"/>
      <c r="M23" s="272"/>
      <c r="N23" s="272"/>
      <c r="O23" s="272"/>
      <c r="P23" s="272"/>
      <c r="Q23" s="274"/>
      <c r="R23" s="271"/>
      <c r="S23" s="275"/>
      <c r="T23" s="276"/>
      <c r="U23" s="269"/>
      <c r="V23" s="277"/>
      <c r="W23" s="268"/>
      <c r="X23" s="278"/>
      <c r="Y23" s="279"/>
      <c r="Z23" s="280"/>
      <c r="AA23" s="268"/>
      <c r="AB23" s="281"/>
      <c r="AC23" s="282"/>
      <c r="AD23" s="283"/>
      <c r="AE23" s="283"/>
      <c r="AF23" s="284"/>
      <c r="AG23" s="285"/>
      <c r="AH23" s="286"/>
      <c r="AI23" s="287"/>
      <c r="AJ23" s="288"/>
      <c r="AK23" s="289"/>
      <c r="AL23" s="290"/>
      <c r="AM23" s="290"/>
      <c r="AN23" s="290"/>
      <c r="AO23" s="291"/>
      <c r="AP23" s="288"/>
      <c r="AQ23" s="288"/>
      <c r="AR23" s="288"/>
      <c r="AS23" s="288"/>
      <c r="AT23" s="292"/>
      <c r="AU23" s="288"/>
      <c r="AV23" s="288"/>
      <c r="AW23" s="292"/>
      <c r="AX23" s="293"/>
      <c r="AY23" s="294"/>
      <c r="AZ23" s="295"/>
      <c r="BA23" s="295"/>
      <c r="BB23" s="295"/>
      <c r="BC23" s="295"/>
      <c r="BD23" s="295"/>
      <c r="BE23" s="295"/>
      <c r="BF23" s="295"/>
      <c r="BG23" s="295"/>
      <c r="BH23" s="295"/>
      <c r="BI23" s="296"/>
      <c r="BJ23" s="293"/>
      <c r="BK23" s="297"/>
      <c r="BL23" s="297"/>
      <c r="BM23" s="297"/>
      <c r="BN23" s="297"/>
      <c r="BO23" s="297"/>
      <c r="BP23" s="297"/>
      <c r="BQ23" s="298"/>
      <c r="BR23" s="299"/>
      <c r="BS23" s="299"/>
      <c r="BT23" s="299"/>
      <c r="BU23" s="299"/>
      <c r="BV23" s="299"/>
      <c r="BW23" s="299"/>
      <c r="BX23" s="299"/>
      <c r="BY23" s="299"/>
      <c r="BZ23" s="299"/>
      <c r="CA23" s="300"/>
      <c r="CB23" s="297"/>
      <c r="CC23" s="297"/>
      <c r="CD23" s="789"/>
      <c r="CE23" s="301"/>
      <c r="CF23" s="301"/>
      <c r="CG23" s="297"/>
      <c r="CH23" s="302"/>
      <c r="CI23" s="303"/>
      <c r="CJ23" s="304"/>
      <c r="CK23" s="304"/>
      <c r="CL23" s="305"/>
      <c r="CM23" s="303"/>
      <c r="CN23" s="300"/>
      <c r="CO23" s="306"/>
      <c r="CP23" s="307"/>
      <c r="CQ23" s="308"/>
      <c r="CR23" s="309"/>
      <c r="CS23" s="310"/>
    </row>
    <row r="24" ht="11.25" customHeight="1">
      <c r="A24" s="84"/>
      <c r="B24" s="84"/>
      <c r="C24" s="84"/>
      <c r="D24" s="174"/>
      <c r="E24" s="219"/>
      <c r="F24" s="585"/>
      <c r="G24" s="784"/>
      <c r="H24" s="176"/>
      <c r="I24" s="177"/>
      <c r="J24" s="311"/>
      <c r="K24" s="311"/>
      <c r="L24" s="180"/>
      <c r="M24" s="179"/>
      <c r="N24" s="179"/>
      <c r="O24" s="179"/>
      <c r="P24" s="179"/>
      <c r="Q24" s="84"/>
      <c r="R24" s="180"/>
      <c r="S24" s="181"/>
      <c r="T24" s="182"/>
      <c r="U24" s="177"/>
      <c r="V24" s="183"/>
      <c r="W24" s="176"/>
      <c r="X24" s="184"/>
      <c r="Y24" s="185"/>
      <c r="Z24" s="186"/>
      <c r="AA24" s="176"/>
      <c r="AB24" s="187"/>
      <c r="AC24" s="188"/>
      <c r="AD24" s="189"/>
      <c r="AE24" s="189"/>
      <c r="AF24" s="190"/>
      <c r="AG24" s="191"/>
      <c r="AH24" s="192"/>
      <c r="AI24" s="193"/>
      <c r="AJ24" s="194"/>
      <c r="AK24" s="195"/>
      <c r="AL24" s="196"/>
      <c r="AM24" s="196"/>
      <c r="AN24" s="196"/>
      <c r="AO24" s="197"/>
      <c r="AP24" s="194"/>
      <c r="AQ24" s="194"/>
      <c r="AR24" s="194"/>
      <c r="AS24" s="194"/>
      <c r="AT24" s="199"/>
      <c r="AU24" s="194"/>
      <c r="AV24" s="194"/>
      <c r="AW24" s="199"/>
      <c r="AX24" s="200"/>
      <c r="AY24" s="201"/>
      <c r="AZ24" s="202"/>
      <c r="BA24" s="202"/>
      <c r="BB24" s="202"/>
      <c r="BC24" s="202"/>
      <c r="BD24" s="202"/>
      <c r="BE24" s="202"/>
      <c r="BF24" s="202"/>
      <c r="BG24" s="202"/>
      <c r="BH24" s="202"/>
      <c r="BI24" s="314"/>
      <c r="BJ24" s="200"/>
      <c r="BK24" s="205"/>
      <c r="BL24" s="205"/>
      <c r="BM24" s="205"/>
      <c r="BN24" s="205"/>
      <c r="BO24" s="205"/>
      <c r="BP24" s="205"/>
      <c r="BQ24" s="206"/>
      <c r="BR24" s="207"/>
      <c r="BS24" s="207"/>
      <c r="BT24" s="207"/>
      <c r="BU24" s="207"/>
      <c r="BV24" s="207"/>
      <c r="BW24" s="207"/>
      <c r="BX24" s="207"/>
      <c r="BY24" s="207"/>
      <c r="BZ24" s="207"/>
      <c r="CA24" s="208"/>
      <c r="CB24" s="205"/>
      <c r="CC24" s="205"/>
      <c r="CD24" s="790"/>
      <c r="CE24" s="209"/>
      <c r="CF24" s="209"/>
      <c r="CG24" s="205"/>
      <c r="CH24" s="315"/>
      <c r="CI24" s="211"/>
      <c r="CJ24" s="212"/>
      <c r="CK24" s="212"/>
      <c r="CL24" s="210"/>
      <c r="CM24" s="211"/>
      <c r="CN24" s="208"/>
      <c r="CO24" s="213"/>
      <c r="CP24" s="214"/>
      <c r="CQ24" s="215"/>
      <c r="CR24" s="216"/>
      <c r="CS24" s="217"/>
    </row>
    <row r="25" ht="11.25" customHeight="1">
      <c r="A25" s="85"/>
      <c r="B25" s="85"/>
      <c r="C25" s="85"/>
      <c r="D25" s="218"/>
      <c r="E25" s="219"/>
      <c r="F25" s="786"/>
      <c r="G25" s="787"/>
      <c r="H25" s="222"/>
      <c r="I25" s="223"/>
      <c r="J25" s="224"/>
      <c r="K25" s="224"/>
      <c r="L25" s="225"/>
      <c r="M25" s="226"/>
      <c r="N25" s="226"/>
      <c r="O25" s="226"/>
      <c r="P25" s="226"/>
      <c r="Q25" s="85"/>
      <c r="R25" s="225"/>
      <c r="S25" s="228"/>
      <c r="T25" s="229"/>
      <c r="U25" s="223"/>
      <c r="V25" s="230"/>
      <c r="W25" s="222"/>
      <c r="X25" s="231"/>
      <c r="Y25" s="232"/>
      <c r="Z25" s="233"/>
      <c r="AA25" s="222"/>
      <c r="AB25" s="234"/>
      <c r="AC25" s="235"/>
      <c r="AD25" s="236"/>
      <c r="AE25" s="236"/>
      <c r="AF25" s="237"/>
      <c r="AG25" s="238"/>
      <c r="AH25" s="239"/>
      <c r="AI25" s="240"/>
      <c r="AJ25" s="241"/>
      <c r="AK25" s="242"/>
      <c r="AL25" s="243"/>
      <c r="AM25" s="243"/>
      <c r="AN25" s="243"/>
      <c r="AO25" s="244"/>
      <c r="AP25" s="241"/>
      <c r="AQ25" s="241"/>
      <c r="AR25" s="241"/>
      <c r="AS25" s="241"/>
      <c r="AT25" s="245"/>
      <c r="AU25" s="241"/>
      <c r="AV25" s="241"/>
      <c r="AW25" s="245"/>
      <c r="AX25" s="246"/>
      <c r="AY25" s="247"/>
      <c r="AZ25" s="248"/>
      <c r="BA25" s="248"/>
      <c r="BB25" s="248"/>
      <c r="BC25" s="248"/>
      <c r="BD25" s="248"/>
      <c r="BE25" s="248"/>
      <c r="BF25" s="248"/>
      <c r="BG25" s="248"/>
      <c r="BH25" s="248"/>
      <c r="BI25" s="249"/>
      <c r="BJ25" s="246"/>
      <c r="BK25" s="250"/>
      <c r="BL25" s="250"/>
      <c r="BM25" s="250"/>
      <c r="BN25" s="250"/>
      <c r="BO25" s="250"/>
      <c r="BP25" s="250"/>
      <c r="BQ25" s="251"/>
      <c r="BR25" s="252"/>
      <c r="BS25" s="252"/>
      <c r="BT25" s="252"/>
      <c r="BU25" s="252"/>
      <c r="BV25" s="252"/>
      <c r="BW25" s="252"/>
      <c r="BX25" s="252"/>
      <c r="BY25" s="252"/>
      <c r="BZ25" s="252"/>
      <c r="CA25" s="253"/>
      <c r="CB25" s="250"/>
      <c r="CC25" s="250"/>
      <c r="CD25" s="785"/>
      <c r="CE25" s="254"/>
      <c r="CF25" s="254"/>
      <c r="CG25" s="250"/>
      <c r="CH25" s="255"/>
      <c r="CI25" s="256"/>
      <c r="CJ25" s="257"/>
      <c r="CK25" s="257"/>
      <c r="CL25" s="258"/>
      <c r="CM25" s="256"/>
      <c r="CN25" s="253"/>
      <c r="CO25" s="259"/>
      <c r="CP25" s="260"/>
      <c r="CQ25" s="261"/>
      <c r="CR25" s="262"/>
      <c r="CS25" s="263"/>
    </row>
    <row r="26" ht="11.25" customHeight="1">
      <c r="A26" s="85"/>
      <c r="B26" s="85"/>
      <c r="C26" s="85"/>
      <c r="D26" s="218"/>
      <c r="E26" s="219"/>
      <c r="F26" s="786"/>
      <c r="G26" s="787"/>
      <c r="H26" s="222"/>
      <c r="I26" s="223"/>
      <c r="J26" s="224"/>
      <c r="K26" s="224"/>
      <c r="L26" s="225"/>
      <c r="M26" s="226"/>
      <c r="N26" s="226"/>
      <c r="O26" s="226"/>
      <c r="P26" s="226"/>
      <c r="Q26" s="319"/>
      <c r="R26" s="225"/>
      <c r="S26" s="228"/>
      <c r="T26" s="229"/>
      <c r="U26" s="223"/>
      <c r="V26" s="230"/>
      <c r="W26" s="222"/>
      <c r="X26" s="573"/>
      <c r="Y26" s="232"/>
      <c r="Z26" s="233"/>
      <c r="AA26" s="222"/>
      <c r="AB26" s="234"/>
      <c r="AC26" s="235"/>
      <c r="AD26" s="236"/>
      <c r="AE26" s="236"/>
      <c r="AF26" s="237"/>
      <c r="AG26" s="238"/>
      <c r="AH26" s="239"/>
      <c r="AI26" s="240"/>
      <c r="AJ26" s="241"/>
      <c r="AK26" s="242"/>
      <c r="AL26" s="243"/>
      <c r="AM26" s="243"/>
      <c r="AN26" s="243"/>
      <c r="AO26" s="244"/>
      <c r="AP26" s="241"/>
      <c r="AQ26" s="241"/>
      <c r="AR26" s="241"/>
      <c r="AS26" s="241"/>
      <c r="AT26" s="245"/>
      <c r="AU26" s="321"/>
      <c r="AV26" s="241"/>
      <c r="AW26" s="245"/>
      <c r="AX26" s="246"/>
      <c r="AY26" s="247"/>
      <c r="AZ26" s="248"/>
      <c r="BA26" s="248"/>
      <c r="BB26" s="248"/>
      <c r="BC26" s="248"/>
      <c r="BD26" s="248"/>
      <c r="BE26" s="248"/>
      <c r="BF26" s="248"/>
      <c r="BG26" s="248"/>
      <c r="BH26" s="248"/>
      <c r="BI26" s="249"/>
      <c r="BJ26" s="246"/>
      <c r="BK26" s="250"/>
      <c r="BL26" s="250"/>
      <c r="BM26" s="250"/>
      <c r="BN26" s="250"/>
      <c r="BO26" s="250"/>
      <c r="BP26" s="250"/>
      <c r="BQ26" s="251"/>
      <c r="BR26" s="252"/>
      <c r="BS26" s="252"/>
      <c r="BT26" s="252"/>
      <c r="BU26" s="252"/>
      <c r="BV26" s="252"/>
      <c r="BW26" s="252"/>
      <c r="BX26" s="252"/>
      <c r="BY26" s="252"/>
      <c r="BZ26" s="252"/>
      <c r="CA26" s="253"/>
      <c r="CB26" s="250"/>
      <c r="CC26" s="250"/>
      <c r="CD26" s="785"/>
      <c r="CE26" s="254"/>
      <c r="CF26" s="254"/>
      <c r="CG26" s="250"/>
      <c r="CH26" s="255"/>
      <c r="CI26" s="256"/>
      <c r="CJ26" s="257"/>
      <c r="CK26" s="257"/>
      <c r="CL26" s="258"/>
      <c r="CM26" s="256"/>
      <c r="CN26" s="253"/>
      <c r="CO26" s="259"/>
      <c r="CP26" s="260"/>
      <c r="CQ26" s="261"/>
      <c r="CR26" s="262"/>
      <c r="CS26" s="263"/>
    </row>
    <row r="27" ht="11.25" customHeight="1">
      <c r="A27" s="85"/>
      <c r="B27" s="85"/>
      <c r="C27" s="85"/>
      <c r="D27" s="218"/>
      <c r="E27" s="219"/>
      <c r="F27" s="786"/>
      <c r="G27" s="787"/>
      <c r="H27" s="222"/>
      <c r="I27" s="223"/>
      <c r="J27" s="224"/>
      <c r="K27" s="224"/>
      <c r="L27" s="225"/>
      <c r="M27" s="226"/>
      <c r="N27" s="226"/>
      <c r="O27" s="226"/>
      <c r="P27" s="226"/>
      <c r="Q27" s="324"/>
      <c r="R27" s="225"/>
      <c r="S27" s="228"/>
      <c r="T27" s="229"/>
      <c r="U27" s="223"/>
      <c r="V27" s="230"/>
      <c r="W27" s="222"/>
      <c r="X27" s="231"/>
      <c r="Y27" s="232"/>
      <c r="Z27" s="233"/>
      <c r="AA27" s="222"/>
      <c r="AB27" s="234"/>
      <c r="AC27" s="235"/>
      <c r="AD27" s="236"/>
      <c r="AE27" s="236"/>
      <c r="AF27" s="237"/>
      <c r="AG27" s="238"/>
      <c r="AH27" s="239"/>
      <c r="AI27" s="240"/>
      <c r="AJ27" s="241"/>
      <c r="AK27" s="242"/>
      <c r="AL27" s="243"/>
      <c r="AM27" s="243"/>
      <c r="AN27" s="243"/>
      <c r="AO27" s="244"/>
      <c r="AP27" s="241"/>
      <c r="AQ27" s="241"/>
      <c r="AR27" s="241"/>
      <c r="AS27" s="241"/>
      <c r="AT27" s="245"/>
      <c r="AU27" s="241"/>
      <c r="AV27" s="241"/>
      <c r="AW27" s="245"/>
      <c r="AX27" s="246"/>
      <c r="AY27" s="247"/>
      <c r="AZ27" s="248"/>
      <c r="BA27" s="248"/>
      <c r="BB27" s="248"/>
      <c r="BC27" s="248"/>
      <c r="BD27" s="248"/>
      <c r="BE27" s="248"/>
      <c r="BF27" s="248"/>
      <c r="BG27" s="248"/>
      <c r="BH27" s="248"/>
      <c r="BI27" s="249"/>
      <c r="BJ27" s="246"/>
      <c r="BK27" s="250"/>
      <c r="BL27" s="250"/>
      <c r="BM27" s="250"/>
      <c r="BN27" s="250"/>
      <c r="BO27" s="250"/>
      <c r="BP27" s="250"/>
      <c r="BQ27" s="251"/>
      <c r="BR27" s="252"/>
      <c r="BS27" s="252"/>
      <c r="BT27" s="252"/>
      <c r="BU27" s="252"/>
      <c r="BV27" s="252"/>
      <c r="BW27" s="252"/>
      <c r="BX27" s="252"/>
      <c r="BY27" s="252"/>
      <c r="BZ27" s="252"/>
      <c r="CA27" s="253"/>
      <c r="CB27" s="250"/>
      <c r="CC27" s="250"/>
      <c r="CD27" s="785"/>
      <c r="CE27" s="254"/>
      <c r="CF27" s="254"/>
      <c r="CG27" s="250"/>
      <c r="CH27" s="255"/>
      <c r="CI27" s="256"/>
      <c r="CJ27" s="257"/>
      <c r="CK27" s="257"/>
      <c r="CL27" s="258"/>
      <c r="CM27" s="256"/>
      <c r="CN27" s="253"/>
      <c r="CO27" s="259"/>
      <c r="CP27" s="260"/>
      <c r="CQ27" s="261"/>
      <c r="CR27" s="262"/>
      <c r="CS27" s="263"/>
    </row>
    <row r="28" ht="11.25" customHeight="1">
      <c r="A28" s="274"/>
      <c r="B28" s="274"/>
      <c r="C28" s="274"/>
      <c r="D28" s="267"/>
      <c r="E28" s="219"/>
      <c r="F28" s="128"/>
      <c r="G28" s="788"/>
      <c r="H28" s="268"/>
      <c r="I28" s="269"/>
      <c r="J28" s="270"/>
      <c r="K28" s="270"/>
      <c r="L28" s="271"/>
      <c r="M28" s="272"/>
      <c r="N28" s="272"/>
      <c r="O28" s="272"/>
      <c r="P28" s="272"/>
      <c r="Q28" s="441"/>
      <c r="R28" s="271"/>
      <c r="S28" s="275"/>
      <c r="T28" s="276"/>
      <c r="U28" s="269"/>
      <c r="V28" s="277"/>
      <c r="W28" s="268"/>
      <c r="X28" s="278"/>
      <c r="Y28" s="279"/>
      <c r="Z28" s="280"/>
      <c r="AA28" s="268"/>
      <c r="AB28" s="281"/>
      <c r="AC28" s="282"/>
      <c r="AD28" s="283"/>
      <c r="AE28" s="283"/>
      <c r="AF28" s="284"/>
      <c r="AG28" s="285"/>
      <c r="AH28" s="286"/>
      <c r="AI28" s="287"/>
      <c r="AJ28" s="288"/>
      <c r="AK28" s="289"/>
      <c r="AL28" s="290"/>
      <c r="AM28" s="290"/>
      <c r="AN28" s="290"/>
      <c r="AO28" s="291"/>
      <c r="AP28" s="288"/>
      <c r="AQ28" s="288"/>
      <c r="AR28" s="288"/>
      <c r="AS28" s="288"/>
      <c r="AT28" s="292"/>
      <c r="AU28" s="288"/>
      <c r="AV28" s="288"/>
      <c r="AW28" s="292"/>
      <c r="AX28" s="293"/>
      <c r="AY28" s="294"/>
      <c r="AZ28" s="295"/>
      <c r="BA28" s="295"/>
      <c r="BB28" s="295"/>
      <c r="BC28" s="295"/>
      <c r="BD28" s="295"/>
      <c r="BE28" s="295"/>
      <c r="BF28" s="295"/>
      <c r="BG28" s="295"/>
      <c r="BH28" s="295"/>
      <c r="BI28" s="296"/>
      <c r="BJ28" s="293"/>
      <c r="BK28" s="297"/>
      <c r="BL28" s="297"/>
      <c r="BM28" s="297"/>
      <c r="BN28" s="297"/>
      <c r="BO28" s="297"/>
      <c r="BP28" s="297"/>
      <c r="BQ28" s="298"/>
      <c r="BR28" s="299"/>
      <c r="BS28" s="299"/>
      <c r="BT28" s="299"/>
      <c r="BU28" s="299"/>
      <c r="BV28" s="299"/>
      <c r="BW28" s="299"/>
      <c r="BX28" s="299"/>
      <c r="BY28" s="299"/>
      <c r="BZ28" s="299"/>
      <c r="CA28" s="300"/>
      <c r="CB28" s="297"/>
      <c r="CC28" s="297"/>
      <c r="CD28" s="789"/>
      <c r="CE28" s="301"/>
      <c r="CF28" s="301"/>
      <c r="CG28" s="297"/>
      <c r="CH28" s="302"/>
      <c r="CI28" s="303"/>
      <c r="CJ28" s="304"/>
      <c r="CK28" s="304"/>
      <c r="CL28" s="305"/>
      <c r="CM28" s="303"/>
      <c r="CN28" s="300"/>
      <c r="CO28" s="306"/>
      <c r="CP28" s="307"/>
      <c r="CQ28" s="308"/>
      <c r="CR28" s="309"/>
      <c r="CS28" s="310"/>
    </row>
    <row r="29" ht="11.25" customHeight="1">
      <c r="A29" s="84"/>
      <c r="B29" s="84"/>
      <c r="C29" s="84"/>
      <c r="D29" s="174"/>
      <c r="E29" s="219"/>
      <c r="F29" s="585"/>
      <c r="G29" s="784"/>
      <c r="H29" s="176"/>
      <c r="I29" s="177"/>
      <c r="J29" s="311"/>
      <c r="K29" s="311"/>
      <c r="L29" s="180"/>
      <c r="M29" s="179"/>
      <c r="N29" s="179"/>
      <c r="O29" s="179"/>
      <c r="P29" s="179"/>
      <c r="Q29" s="312"/>
      <c r="R29" s="180"/>
      <c r="S29" s="181"/>
      <c r="T29" s="182"/>
      <c r="U29" s="177"/>
      <c r="V29" s="183"/>
      <c r="W29" s="176"/>
      <c r="X29" s="184"/>
      <c r="Y29" s="185"/>
      <c r="Z29" s="186"/>
      <c r="AA29" s="313"/>
      <c r="AB29" s="187"/>
      <c r="AC29" s="188"/>
      <c r="AD29" s="189"/>
      <c r="AE29" s="189"/>
      <c r="AF29" s="190"/>
      <c r="AG29" s="191"/>
      <c r="AH29" s="192"/>
      <c r="AI29" s="193"/>
      <c r="AJ29" s="194"/>
      <c r="AK29" s="195"/>
      <c r="AL29" s="196"/>
      <c r="AM29" s="196"/>
      <c r="AN29" s="196"/>
      <c r="AO29" s="197"/>
      <c r="AP29" s="194"/>
      <c r="AQ29" s="194"/>
      <c r="AR29" s="194"/>
      <c r="AS29" s="194"/>
      <c r="AT29" s="199"/>
      <c r="AU29" s="194"/>
      <c r="AV29" s="194"/>
      <c r="AW29" s="199"/>
      <c r="AX29" s="200"/>
      <c r="AY29" s="201"/>
      <c r="AZ29" s="202"/>
      <c r="BA29" s="202"/>
      <c r="BB29" s="202"/>
      <c r="BC29" s="202"/>
      <c r="BD29" s="202"/>
      <c r="BE29" s="202"/>
      <c r="BF29" s="202"/>
      <c r="BG29" s="202"/>
      <c r="BH29" s="202"/>
      <c r="BI29" s="314"/>
      <c r="BJ29" s="200"/>
      <c r="BK29" s="205"/>
      <c r="BL29" s="205"/>
      <c r="BM29" s="205"/>
      <c r="BN29" s="205"/>
      <c r="BO29" s="205"/>
      <c r="BP29" s="205"/>
      <c r="BQ29" s="206"/>
      <c r="BR29" s="207"/>
      <c r="BS29" s="207"/>
      <c r="BT29" s="207"/>
      <c r="BU29" s="207"/>
      <c r="BV29" s="207"/>
      <c r="BW29" s="207"/>
      <c r="BX29" s="207"/>
      <c r="BY29" s="207"/>
      <c r="BZ29" s="207"/>
      <c r="CA29" s="208"/>
      <c r="CB29" s="205"/>
      <c r="CC29" s="205"/>
      <c r="CD29" s="790"/>
      <c r="CE29" s="209"/>
      <c r="CF29" s="209"/>
      <c r="CG29" s="205"/>
      <c r="CH29" s="315"/>
      <c r="CI29" s="211"/>
      <c r="CJ29" s="212"/>
      <c r="CK29" s="212"/>
      <c r="CL29" s="210"/>
      <c r="CM29" s="211"/>
      <c r="CN29" s="208"/>
      <c r="CO29" s="213"/>
      <c r="CP29" s="214"/>
      <c r="CQ29" s="215"/>
      <c r="CR29" s="216"/>
      <c r="CS29" s="217"/>
    </row>
    <row r="30" ht="11.25" customHeight="1">
      <c r="A30" s="85"/>
      <c r="B30" s="85"/>
      <c r="C30" s="85"/>
      <c r="D30" s="218"/>
      <c r="E30" s="219"/>
      <c r="F30" s="786"/>
      <c r="G30" s="787"/>
      <c r="H30" s="222"/>
      <c r="I30" s="223"/>
      <c r="J30" s="224"/>
      <c r="K30" s="224"/>
      <c r="L30" s="225"/>
      <c r="M30" s="226"/>
      <c r="N30" s="226"/>
      <c r="O30" s="226"/>
      <c r="P30" s="226"/>
      <c r="Q30" s="85"/>
      <c r="R30" s="225"/>
      <c r="S30" s="228"/>
      <c r="T30" s="229"/>
      <c r="U30" s="223"/>
      <c r="V30" s="230"/>
      <c r="W30" s="222"/>
      <c r="X30" s="231"/>
      <c r="Y30" s="232"/>
      <c r="Z30" s="233"/>
      <c r="AA30" s="222"/>
      <c r="AB30" s="234"/>
      <c r="AC30" s="235"/>
      <c r="AD30" s="236"/>
      <c r="AE30" s="236"/>
      <c r="AF30" s="237"/>
      <c r="AG30" s="238"/>
      <c r="AH30" s="239"/>
      <c r="AI30" s="240"/>
      <c r="AJ30" s="241"/>
      <c r="AK30" s="242"/>
      <c r="AL30" s="243"/>
      <c r="AM30" s="243"/>
      <c r="AN30" s="243"/>
      <c r="AO30" s="244"/>
      <c r="AP30" s="241"/>
      <c r="AQ30" s="241"/>
      <c r="AR30" s="241"/>
      <c r="AS30" s="241"/>
      <c r="AT30" s="245"/>
      <c r="AU30" s="241"/>
      <c r="AV30" s="241"/>
      <c r="AW30" s="245"/>
      <c r="AX30" s="246"/>
      <c r="AY30" s="247"/>
      <c r="AZ30" s="317"/>
      <c r="BA30" s="248"/>
      <c r="BB30" s="248"/>
      <c r="BC30" s="248"/>
      <c r="BD30" s="248"/>
      <c r="BE30" s="248"/>
      <c r="BF30" s="248"/>
      <c r="BG30" s="248"/>
      <c r="BH30" s="248"/>
      <c r="BI30" s="249"/>
      <c r="BJ30" s="246"/>
      <c r="BK30" s="250"/>
      <c r="BL30" s="250"/>
      <c r="BM30" s="250"/>
      <c r="BN30" s="250"/>
      <c r="BO30" s="250"/>
      <c r="BP30" s="250"/>
      <c r="BQ30" s="251"/>
      <c r="BR30" s="252"/>
      <c r="BS30" s="252"/>
      <c r="BT30" s="252"/>
      <c r="BU30" s="252"/>
      <c r="BV30" s="252"/>
      <c r="BW30" s="252"/>
      <c r="BX30" s="252"/>
      <c r="BY30" s="252"/>
      <c r="BZ30" s="252"/>
      <c r="CA30" s="253"/>
      <c r="CB30" s="250"/>
      <c r="CC30" s="250"/>
      <c r="CD30" s="785"/>
      <c r="CE30" s="254"/>
      <c r="CF30" s="254"/>
      <c r="CG30" s="250"/>
      <c r="CH30" s="255"/>
      <c r="CI30" s="256"/>
      <c r="CJ30" s="257"/>
      <c r="CK30" s="257"/>
      <c r="CL30" s="258"/>
      <c r="CM30" s="256"/>
      <c r="CN30" s="253"/>
      <c r="CO30" s="259"/>
      <c r="CP30" s="260"/>
      <c r="CQ30" s="261"/>
      <c r="CR30" s="262"/>
      <c r="CS30" s="263"/>
    </row>
    <row r="31" ht="11.25" customHeight="1">
      <c r="A31" s="85"/>
      <c r="B31" s="85"/>
      <c r="C31" s="85"/>
      <c r="D31" s="218"/>
      <c r="E31" s="219"/>
      <c r="F31" s="786"/>
      <c r="G31" s="787"/>
      <c r="H31" s="222"/>
      <c r="I31" s="223"/>
      <c r="J31" s="224"/>
      <c r="K31" s="224"/>
      <c r="L31" s="225"/>
      <c r="M31" s="226"/>
      <c r="N31" s="226"/>
      <c r="O31" s="226"/>
      <c r="P31" s="226"/>
      <c r="Q31" s="264"/>
      <c r="R31" s="225"/>
      <c r="S31" s="228"/>
      <c r="T31" s="229"/>
      <c r="U31" s="223"/>
      <c r="V31" s="230"/>
      <c r="W31" s="222"/>
      <c r="X31" s="231"/>
      <c r="Y31" s="232"/>
      <c r="Z31" s="233"/>
      <c r="AA31" s="222"/>
      <c r="AB31" s="234"/>
      <c r="AC31" s="235"/>
      <c r="AD31" s="236"/>
      <c r="AE31" s="236"/>
      <c r="AF31" s="237"/>
      <c r="AG31" s="238"/>
      <c r="AH31" s="239"/>
      <c r="AI31" s="240"/>
      <c r="AJ31" s="241"/>
      <c r="AK31" s="242"/>
      <c r="AL31" s="243"/>
      <c r="AM31" s="243"/>
      <c r="AN31" s="243"/>
      <c r="AO31" s="244"/>
      <c r="AP31" s="241"/>
      <c r="AQ31" s="241"/>
      <c r="AR31" s="241"/>
      <c r="AS31" s="241"/>
      <c r="AT31" s="245"/>
      <c r="AU31" s="241"/>
      <c r="AV31" s="241"/>
      <c r="AW31" s="245"/>
      <c r="AX31" s="246"/>
      <c r="AY31" s="247"/>
      <c r="AZ31" s="248"/>
      <c r="BA31" s="248"/>
      <c r="BB31" s="248"/>
      <c r="BC31" s="248"/>
      <c r="BD31" s="248"/>
      <c r="BE31" s="248"/>
      <c r="BF31" s="248"/>
      <c r="BG31" s="248"/>
      <c r="BH31" s="248"/>
      <c r="BI31" s="249"/>
      <c r="BJ31" s="246"/>
      <c r="BK31" s="250"/>
      <c r="BL31" s="250"/>
      <c r="BM31" s="250"/>
      <c r="BN31" s="250"/>
      <c r="BO31" s="250"/>
      <c r="BP31" s="250"/>
      <c r="BQ31" s="251"/>
      <c r="BR31" s="252"/>
      <c r="BS31" s="252"/>
      <c r="BT31" s="252"/>
      <c r="BU31" s="252"/>
      <c r="BV31" s="252"/>
      <c r="BW31" s="252"/>
      <c r="BX31" s="252"/>
      <c r="BY31" s="252"/>
      <c r="BZ31" s="252"/>
      <c r="CA31" s="253"/>
      <c r="CB31" s="250"/>
      <c r="CC31" s="250"/>
      <c r="CD31" s="785"/>
      <c r="CE31" s="254"/>
      <c r="CF31" s="254"/>
      <c r="CG31" s="250"/>
      <c r="CH31" s="255"/>
      <c r="CI31" s="256"/>
      <c r="CJ31" s="257"/>
      <c r="CK31" s="257"/>
      <c r="CL31" s="258"/>
      <c r="CM31" s="256"/>
      <c r="CN31" s="253"/>
      <c r="CO31" s="259"/>
      <c r="CP31" s="260"/>
      <c r="CQ31" s="261"/>
      <c r="CR31" s="262"/>
      <c r="CS31" s="263"/>
    </row>
    <row r="32" ht="11.25" customHeight="1">
      <c r="A32" s="85"/>
      <c r="B32" s="85"/>
      <c r="C32" s="85"/>
      <c r="D32" s="218"/>
      <c r="E32" s="219"/>
      <c r="F32" s="786"/>
      <c r="G32" s="787"/>
      <c r="H32" s="222"/>
      <c r="I32" s="223"/>
      <c r="J32" s="224"/>
      <c r="K32" s="224"/>
      <c r="L32" s="225"/>
      <c r="M32" s="226"/>
      <c r="N32" s="226"/>
      <c r="O32" s="226"/>
      <c r="P32" s="226"/>
      <c r="Q32" s="85"/>
      <c r="R32" s="225"/>
      <c r="S32" s="228"/>
      <c r="T32" s="229"/>
      <c r="U32" s="223"/>
      <c r="V32" s="230"/>
      <c r="W32" s="222"/>
      <c r="X32" s="231"/>
      <c r="Y32" s="232"/>
      <c r="Z32" s="233"/>
      <c r="AA32" s="222"/>
      <c r="AB32" s="234"/>
      <c r="AC32" s="235"/>
      <c r="AD32" s="236"/>
      <c r="AE32" s="236"/>
      <c r="AF32" s="237"/>
      <c r="AG32" s="238"/>
      <c r="AH32" s="239"/>
      <c r="AI32" s="240"/>
      <c r="AJ32" s="241"/>
      <c r="AK32" s="242"/>
      <c r="AL32" s="243"/>
      <c r="AM32" s="243"/>
      <c r="AN32" s="243"/>
      <c r="AO32" s="244"/>
      <c r="AP32" s="241"/>
      <c r="AQ32" s="241"/>
      <c r="AR32" s="241"/>
      <c r="AS32" s="241"/>
      <c r="AT32" s="245"/>
      <c r="AU32" s="241"/>
      <c r="AV32" s="241"/>
      <c r="AW32" s="245"/>
      <c r="AX32" s="246"/>
      <c r="AY32" s="247"/>
      <c r="AZ32" s="248"/>
      <c r="BA32" s="248"/>
      <c r="BB32" s="248"/>
      <c r="BC32" s="248"/>
      <c r="BD32" s="248"/>
      <c r="BE32" s="248"/>
      <c r="BF32" s="248"/>
      <c r="BG32" s="248"/>
      <c r="BH32" s="248"/>
      <c r="BI32" s="249"/>
      <c r="BJ32" s="246"/>
      <c r="BK32" s="250"/>
      <c r="BL32" s="250"/>
      <c r="BM32" s="250"/>
      <c r="BN32" s="250"/>
      <c r="BO32" s="250"/>
      <c r="BP32" s="250"/>
      <c r="BQ32" s="251"/>
      <c r="BR32" s="252"/>
      <c r="BS32" s="252"/>
      <c r="BT32" s="252"/>
      <c r="BU32" s="252"/>
      <c r="BV32" s="252"/>
      <c r="BW32" s="252"/>
      <c r="BX32" s="252"/>
      <c r="BY32" s="252"/>
      <c r="BZ32" s="252"/>
      <c r="CA32" s="253"/>
      <c r="CB32" s="250"/>
      <c r="CC32" s="250"/>
      <c r="CD32" s="785"/>
      <c r="CE32" s="254"/>
      <c r="CF32" s="254"/>
      <c r="CG32" s="250"/>
      <c r="CH32" s="255"/>
      <c r="CI32" s="256"/>
      <c r="CJ32" s="257"/>
      <c r="CK32" s="257"/>
      <c r="CL32" s="258"/>
      <c r="CM32" s="256"/>
      <c r="CN32" s="253"/>
      <c r="CO32" s="259"/>
      <c r="CP32" s="260"/>
      <c r="CQ32" s="261"/>
      <c r="CR32" s="262"/>
      <c r="CS32" s="263"/>
    </row>
    <row r="33" ht="11.25" customHeight="1">
      <c r="A33" s="274"/>
      <c r="B33" s="274"/>
      <c r="C33" s="274"/>
      <c r="D33" s="267"/>
      <c r="E33" s="791"/>
      <c r="F33" s="128"/>
      <c r="G33" s="788"/>
      <c r="H33" s="268"/>
      <c r="I33" s="269"/>
      <c r="J33" s="270"/>
      <c r="K33" s="270"/>
      <c r="L33" s="271"/>
      <c r="M33" s="272"/>
      <c r="N33" s="272"/>
      <c r="O33" s="272"/>
      <c r="P33" s="272"/>
      <c r="Q33" s="329"/>
      <c r="R33" s="271"/>
      <c r="S33" s="275"/>
      <c r="T33" s="276"/>
      <c r="U33" s="269"/>
      <c r="V33" s="277"/>
      <c r="W33" s="268"/>
      <c r="X33" s="278"/>
      <c r="Y33" s="279"/>
      <c r="Z33" s="280"/>
      <c r="AA33" s="268"/>
      <c r="AB33" s="281"/>
      <c r="AC33" s="282"/>
      <c r="AD33" s="283"/>
      <c r="AE33" s="283"/>
      <c r="AF33" s="284"/>
      <c r="AG33" s="285"/>
      <c r="AH33" s="286"/>
      <c r="AI33" s="287"/>
      <c r="AJ33" s="288"/>
      <c r="AK33" s="289"/>
      <c r="AL33" s="290"/>
      <c r="AM33" s="290"/>
      <c r="AN33" s="290"/>
      <c r="AO33" s="291"/>
      <c r="AP33" s="288"/>
      <c r="AQ33" s="288"/>
      <c r="AR33" s="288"/>
      <c r="AS33" s="288"/>
      <c r="AT33" s="292"/>
      <c r="AU33" s="288"/>
      <c r="AV33" s="288"/>
      <c r="AW33" s="292"/>
      <c r="AX33" s="293"/>
      <c r="AY33" s="294"/>
      <c r="AZ33" s="426"/>
      <c r="BA33" s="295"/>
      <c r="BB33" s="295"/>
      <c r="BC33" s="426"/>
      <c r="BD33" s="295"/>
      <c r="BE33" s="295"/>
      <c r="BF33" s="295"/>
      <c r="BG33" s="426"/>
      <c r="BH33" s="295"/>
      <c r="BI33" s="296"/>
      <c r="BJ33" s="293"/>
      <c r="BK33" s="297"/>
      <c r="BL33" s="297"/>
      <c r="BM33" s="297"/>
      <c r="BN33" s="297"/>
      <c r="BO33" s="297"/>
      <c r="BP33" s="297"/>
      <c r="BQ33" s="298"/>
      <c r="BR33" s="299"/>
      <c r="BS33" s="299"/>
      <c r="BT33" s="299"/>
      <c r="BU33" s="299"/>
      <c r="BV33" s="299"/>
      <c r="BW33" s="299"/>
      <c r="BX33" s="299"/>
      <c r="BY33" s="299"/>
      <c r="BZ33" s="299"/>
      <c r="CA33" s="300"/>
      <c r="CB33" s="297"/>
      <c r="CC33" s="297"/>
      <c r="CD33" s="789"/>
      <c r="CE33" s="301"/>
      <c r="CF33" s="301"/>
      <c r="CG33" s="297"/>
      <c r="CH33" s="302"/>
      <c r="CI33" s="303"/>
      <c r="CJ33" s="304"/>
      <c r="CK33" s="304"/>
      <c r="CL33" s="305"/>
      <c r="CM33" s="303"/>
      <c r="CN33" s="300"/>
      <c r="CO33" s="306"/>
      <c r="CP33" s="307"/>
      <c r="CQ33" s="308"/>
      <c r="CR33" s="309"/>
      <c r="CS33" s="310"/>
    </row>
    <row r="34" ht="11.45" customHeight="1">
      <c r="A34" t="s" s="446">
        <v>481</v>
      </c>
      <c r="B34" s="447">
        <f>COUNT(H19:H33)</f>
        <v>0</v>
      </c>
      <c r="C34" t="s" s="448">
        <v>2157</v>
      </c>
      <c r="D34" s="449">
        <f>AVERAGE(D19:D33)</f>
      </c>
      <c r="E34" s="792"/>
      <c r="F34" s="34"/>
      <c r="G34" s="35"/>
      <c r="H34" s="451">
        <f>AVERAGE(H19:H33)</f>
      </c>
      <c r="I34" s="451">
        <f>AVERAGE(I19:I33)</f>
      </c>
      <c r="J34" s="452">
        <f>AVERAGE(J19:J33)</f>
      </c>
      <c r="K34" s="452">
        <f>AVERAGE(K19:K33)</f>
      </c>
      <c r="L34" s="451">
        <f>((K34/J34)-1)*100</f>
      </c>
      <c r="M34" s="453"/>
      <c r="N34" s="34"/>
      <c r="O34" s="34"/>
      <c r="P34" s="34"/>
      <c r="Q34" s="35"/>
      <c r="R34" s="451">
        <f>AVERAGE(R19:R33)</f>
      </c>
      <c r="S34" s="454">
        <f>IF(OR(W34&lt;0.01,W34="n/a"),"n/a",R34/W34*100)</f>
      </c>
      <c r="T34" s="455">
        <f>IF(OR(W34&lt;0.01,Z34="n/a"),"n/a",(H34/SQRT(22.5*W34*(H34/Z34))-1)*100)</f>
      </c>
      <c r="U34" s="456">
        <f>IF(W34&lt;0,"n/a",H34/W34)</f>
      </c>
      <c r="V34" s="180"/>
      <c r="W34" s="451">
        <f>AVERAGE(W19:W33)</f>
      </c>
      <c r="X34" s="457">
        <f>AVERAGE(X19:X33)</f>
      </c>
      <c r="Y34" s="458">
        <f>AVERAGE(Y19:Y33)</f>
      </c>
      <c r="Z34" s="459">
        <f>AVERAGE(Z19:Z33)</f>
      </c>
      <c r="AA34" s="451">
        <f>AVERAGE(AA19:AA33)</f>
      </c>
      <c r="AB34" s="460">
        <f>AVERAGE(AB19:AB33)</f>
      </c>
      <c r="AC34" s="461">
        <f>AVERAGE(AC19:AC33)</f>
      </c>
      <c r="AD34" s="462">
        <f>AVERAGE(AD19:AD33)</f>
      </c>
      <c r="AE34" s="462">
        <f>AVERAGE(AE19:AE33)</f>
      </c>
      <c r="AF34" s="463">
        <f>AVERAGE(AF19:AF33)</f>
      </c>
      <c r="AG34" s="464">
        <f>AVERAGE(AG19:AG33)</f>
      </c>
      <c r="AH34" s="449">
        <f>AVERAGE(AH19:AH33)</f>
      </c>
      <c r="AI34" s="451">
        <f>AVERAGE(AI19:AI33)</f>
      </c>
      <c r="AJ34" s="465">
        <f>IF(OR(AD34&lt;0,AD34="n/a",AD34=0),"n/a",AN34/AD34)</f>
      </c>
      <c r="AK34" s="466">
        <f>AN34/AO34</f>
      </c>
      <c r="AL34" s="467">
        <f>((AP34/AQ34)^(1/1)-1)*100</f>
      </c>
      <c r="AM34" s="467">
        <f>IF(AS34=0,"n/a",((AP34/AS34)^(1/3)-1)*100)</f>
      </c>
      <c r="AN34" s="467">
        <f>IF(AV34=0,"n/a",((AP34/AV34)^(1/5)-1)*100)</f>
      </c>
      <c r="AO34" s="468">
        <f>IF(BB34=0,"n/a",((AP34/BB34)^(1/10)-1)*100)</f>
      </c>
      <c r="AP34" s="469">
        <f>AVERAGE(AP19:AP33)</f>
      </c>
      <c r="AQ34" s="469">
        <f>AVERAGE(AQ19:AQ33)</f>
      </c>
      <c r="AR34" s="469">
        <f>AVERAGE(AR19:AR33)</f>
      </c>
      <c r="AS34" s="469">
        <f>AVERAGE(AS19:AS33)</f>
      </c>
      <c r="AT34" s="470"/>
      <c r="AU34" s="469">
        <f>AVERAGE(AU19:AU33)</f>
      </c>
      <c r="AV34" s="469">
        <f>AVERAGE(AV19:AV33)</f>
      </c>
      <c r="AW34" s="470"/>
      <c r="AX34" s="469">
        <f>AVERAGE(AX19:AX33)</f>
      </c>
      <c r="AY34" s="471">
        <f>AVERAGE(AY19:AY33)</f>
      </c>
      <c r="AZ34" s="472">
        <f>AVERAGE(AZ19:AZ33)</f>
      </c>
      <c r="BA34" s="472">
        <f>AVERAGE(BA19:BA33)</f>
      </c>
      <c r="BB34" s="472">
        <f>AVERAGE(BB19:BB33)</f>
      </c>
      <c r="BC34" s="472">
        <f>AVERAGE(BC19:BC33)</f>
      </c>
      <c r="BD34" s="472">
        <f>AVERAGE(BD19:BD33)</f>
      </c>
      <c r="BE34" s="472">
        <f>AVERAGE(BE19:BE33)</f>
      </c>
      <c r="BF34" s="472">
        <f>AVERAGE(BF19:BF33)</f>
      </c>
      <c r="BG34" s="472">
        <f>AVERAGE(BG19:BG33)</f>
      </c>
      <c r="BH34" s="472">
        <f>AVERAGE(BH19:BH33)</f>
      </c>
      <c r="BI34" s="473">
        <f>AVERAGE(BI19:BI33)</f>
      </c>
      <c r="BJ34" s="469">
        <f>SUM(AP34:BI34)</f>
      </c>
      <c r="BK34" s="474">
        <f>((AP34/AQ34)-1)*100</f>
      </c>
      <c r="BL34" s="474">
        <f>((AQ34/AR34)-1)*100</f>
      </c>
      <c r="BM34" s="474">
        <f>((AR34/AS34)-1)*100</f>
      </c>
      <c r="BN34" s="474">
        <f>IF(AU34=0,0,IF(AU34&gt;AS34,0,((AS34/AU34)-1)*100))</f>
      </c>
      <c r="BO34" s="474">
        <f>IF(AV34=0,0,IF(AV34&gt;AU34,0,((AU34/AV34)-1)*100))</f>
      </c>
      <c r="BP34" s="474">
        <f>((AV34/AX34)-1)*100</f>
      </c>
      <c r="BQ34" s="475">
        <f>((AX34/AY34)-1)*100</f>
      </c>
      <c r="BR34" s="476">
        <f>((AY34/AZ34)-1)*100</f>
      </c>
      <c r="BS34" s="476">
        <f>((AZ34/BA34)-1)*100</f>
      </c>
      <c r="BT34" s="476">
        <f>((BA34/BB34)-1)*100</f>
      </c>
      <c r="BU34" s="476">
        <f>((BB34/BC34)-1)*100</f>
      </c>
      <c r="BV34" s="476">
        <f>((BC34/BD34)-1)*100</f>
      </c>
      <c r="BW34" s="476">
        <f>((BD34/BE34)-1)*100</f>
      </c>
      <c r="BX34" s="476">
        <f>((BE34/BF34)-1)*100</f>
      </c>
      <c r="BY34" s="476">
        <f>((BF34/BG34)-1)*100</f>
      </c>
      <c r="BZ34" s="476">
        <f>((BG34/BH34)-1)*100</f>
      </c>
      <c r="CA34" s="477">
        <f>((BH34/BI34)-1)*100</f>
      </c>
      <c r="CB34" s="474">
        <f>AVERAGE(BK34:CA34)</f>
      </c>
      <c r="CC34" s="474">
        <f>SQRT(AVERAGE((BK34-$CB34)^2,(BL34-$CB34)^2,(BM34-$CB34)^2,(BN34-$CB34)^2,(BO34-$CB34)^2,(BP34-$CB34)^2,(BQ34-$CB34)^2,(BR34-$CB34)^2,(BS34-$CB34)^2,(BT34-$CB34)^2,(BU34-$CB34)^2,(BV34-$CB34)^2,(BW34-$CB34)^2,(BX34-$CB34)^2,(BY34-$CB34)^2,(BZ34-$CB34)^2,(CA34-$CB34)^2))</f>
      </c>
      <c r="CD34" s="449"/>
      <c r="CE34" s="478">
        <f>IF(AN34="n/a","n/a",IF(U34&lt;0,"n/a",IF(U34="n/a","n/a",I34+AN34-U34)))</f>
      </c>
      <c r="CF34" s="478">
        <f>IF(AN34="n/a","n/a",I34+AN34)</f>
      </c>
      <c r="CG34" s="474">
        <f>D34/10+(1000-E34)/100+IF(F34="N",2,IF(F34="Y",1,0))+IF(G34="N",2,IF(G34="Y",1,0))+IF(L34&gt;10,5,L34/2)+IF(S34&gt;100,0,IF(S34&lt;0,0,(100-S34)/10))+IF(U34&gt;100,0,IF(U34&lt;0,0,(100-U34)/10))+IF(X34="-",0,IF(X34="N/A",0,IF(X34&gt;5,0,5-X34)))+IF(Y34&gt;5,0,5-Y34)+IF(Z34="N/A",0,IF(Z34&gt;5,0,5-Z34))+IF(AB34&lt;0,0,IF(AB34="-",0,IF(AB34="N/A",0,IF(AB34&gt;10,5,AB34/2))))+IF(AC34="n/a",0,IF(AC34&lt;0,0,IF(AC34&gt;10,5,AC34/2)))+IF(AE34="n/a",0,IF(AE34&lt;0,0,IF(AE34&gt;10,5,AE34/2)))+AF34/10+IF(AG34&gt;100000,3,IF(AG34&gt;10000,2,IF(AG34&gt;1000,1,0)))+IF(AL34&gt;10,5,AL34/2)+IF(AM34="n/a",0,IF(AM34&gt;10,5,AM34/2))+IF(AN34="n/a",0,IF(AN34&gt;10,5,AN34/2))+IF(AO34="n/a",0,IF(AO34&lt;0,0,IF(AO34&gt;10,5,AO34/2)))+IF(CB34&gt;10,5,CB34/2)</f>
      </c>
      <c r="CH34" s="479">
        <f>IF(AB34="n/a",1.03*AP34,IF(AB34&lt;0,1.01*AP34,IF(AB34&gt;10,1.1*AP34,(1+AB34/100)*AP34)))</f>
      </c>
      <c r="CI34" s="480">
        <f>IF($AC34="n/a",1.03*CH34,IF($AC34&lt;0,1.01*CH34,IF($AC34&gt;10,1.1*CH34,(1+$AC34/100)*CH34)))</f>
      </c>
      <c r="CJ34" s="481">
        <f>IF($AE34="n/a",1.03*CI34,IF($AE34&lt;0,1.01*CI34,IF($AE34&gt;10,1.1*CI34,(1+$AE34/100)*CI34)))</f>
      </c>
      <c r="CK34" s="481">
        <f>IF($AE34="n/a",1.03*CJ34,IF($AE34&lt;0,1.01*CJ34,IF($AE34&gt;10,1.1*CJ34,(1+$AE34/100)*CJ34)))</f>
      </c>
      <c r="CL34" s="482">
        <f>IF($AE34="n/a",1.03*CK34,IF($AE34&lt;0,1.01*CK34,IF($AE34&gt;10,1.1*CK34,(1+$AE34/100)*CK34)))</f>
      </c>
      <c r="CM34" s="480">
        <f>SUM(CH34:CL34)</f>
      </c>
      <c r="CN34" s="477">
        <f>(CM34/H34)*100</f>
      </c>
      <c r="CO34" s="483">
        <f>AVERAGE(CO19:CO33)</f>
      </c>
      <c r="CP34" s="484">
        <f>AVERAGE(CP19:CP33)</f>
      </c>
      <c r="CQ34" s="485">
        <f>AVERAGE(CQ19:CQ33)</f>
      </c>
      <c r="CR34" s="484">
        <f>AVERAGE(CR19:CR33)</f>
      </c>
      <c r="CS34" s="485">
        <f>AVERAGE(CS19:CS33)</f>
      </c>
    </row>
  </sheetData>
  <conditionalFormatting sqref="I19:I33">
    <cfRule type="cellIs" dxfId="40" priority="1" operator="greaterThan" stopIfTrue="1">
      <formula>10</formula>
    </cfRule>
    <cfRule type="cellIs" dxfId="41" priority="2" operator="lessThan" stopIfTrue="1">
      <formula>2</formula>
    </cfRule>
  </conditionalFormatting>
  <conditionalFormatting sqref="L19:L34 AL19:AN34 I34">
    <cfRule type="cellIs" dxfId="42" priority="1" operator="lessThan" stopIfTrue="1">
      <formula>2</formula>
    </cfRule>
  </conditionalFormatting>
  <conditionalFormatting sqref="T19:T34">
    <cfRule type="cellIs" dxfId="43" priority="1" operator="lessThan" stopIfTrue="1">
      <formula>0</formula>
    </cfRule>
  </conditionalFormatting>
  <conditionalFormatting sqref="AB19:AF19 AK19 CE19 CO19:CS19 AB20:AF20 AK20 CE20 CO20:CS20 AB21:AF21 AK21 CE21 CO21:CS21 AB22:AF22 AK22 CE22 CO22:CS22 AB23:AF23 AK23 CE23 CO23:CS23 AB24:AF24 AK24 CE24 CO24:CS24 AB25:AF25 AK25 CE25 CO25:CS25 AB26:AF26 AK26 CE26 CO26:CS26 AB27:AF27 AK27 CE27 CO27:CS27 AB28:AF28 AK28 CE28 CO28:CS28 AB29:AF29 AK29 CE29 CO29:CS29 AB30:AF30 AK30 CE30 CO30:CS30 AB31:AF31 AK31 CE31 CO31:CS31 AB32:AF32 AK32 CE32 CO32:CS32 AB33:AF33 AK33 CE33 CO33:CS33 AB34:AG34 AK34 CE34 CO34:CS34">
    <cfRule type="cellIs" dxfId="44" priority="1" operator="lessThan" stopIfTrue="1">
      <formula>0</formula>
    </cfRule>
  </conditionalFormatting>
  <conditionalFormatting sqref="AO19:AO34">
    <cfRule type="cellIs" dxfId="45" priority="1" operator="lessThan" stopIfTrue="1">
      <formula>2</formula>
    </cfRule>
    <cfRule type="cellIs" dxfId="46" priority="2" operator="lessThan" stopIfTrue="1">
      <formula>0</formula>
    </cfRule>
  </conditionalFormatting>
  <conditionalFormatting sqref="CF19:CF34">
    <cfRule type="cellIs" dxfId="47" priority="1" operator="greaterThan" stopIfTrue="1">
      <formula>11.99</formula>
    </cfRule>
    <cfRule type="cellIs" dxfId="48" priority="2" operator="lessThan" stopIfTrue="1">
      <formula>8</formula>
    </cfRule>
    <cfRule type="cellIs" dxfId="49" priority="3" operator="lessThan" stopIfTrue="1">
      <formula>0</formula>
    </cfRule>
  </conditionalFormatting>
  <hyperlinks>
    <hyperlink ref="D13" r:id="rId1" location="" tooltip="" display=""/>
  </hyperlinks>
  <pageMargins left="0.3" right="0.2" top="0.51" bottom="0.53" header="0.5" footer="0.5"/>
  <pageSetup firstPageNumber="1" fitToHeight="1" fitToWidth="1" scale="100" useFirstPageNumber="0" orientation="landscape" pageOrder="downThenOver"/>
  <headerFooter>
    <oddFooter>&amp;C&amp;"Helvetica,Regular"&amp;12&amp;K000000&amp;P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I666"/>
  <sheetViews>
    <sheetView workbookViewId="0" showGridLines="0" defaultGridColor="1"/>
  </sheetViews>
  <sheetFormatPr defaultColWidth="8.83333" defaultRowHeight="12.75" customHeight="1" outlineLevelRow="0" outlineLevelCol="0"/>
  <cols>
    <col min="1" max="1" width="19.6719" style="793" customWidth="1"/>
    <col min="2" max="2" width="6.35156" style="793" customWidth="1"/>
    <col min="3" max="3" width="4.35156" style="793" customWidth="1"/>
    <col min="4" max="4" width="7.67188" style="793" customWidth="1"/>
    <col min="5" max="5" width="5.67188" style="793" customWidth="1"/>
    <col min="6" max="6" width="5.67188" style="793" customWidth="1"/>
    <col min="7" max="7" width="5.67188" style="793" customWidth="1"/>
    <col min="8" max="8" width="5.67188" style="793" customWidth="1"/>
    <col min="9" max="9" width="27.6719" style="793" customWidth="1"/>
    <col min="10" max="256" width="8.85156" style="793" customWidth="1"/>
  </cols>
  <sheetData>
    <row r="1" ht="13.65" customHeight="1">
      <c r="A1" t="s" s="794">
        <v>2158</v>
      </c>
      <c r="B1" s="599"/>
      <c r="C1" s="56"/>
      <c r="D1" s="56"/>
      <c r="E1" s="56"/>
      <c r="F1" t="s" s="795">
        <v>2159</v>
      </c>
      <c r="G1" s="56"/>
      <c r="H1" s="56"/>
      <c r="I1" s="56"/>
    </row>
    <row r="2" ht="11.1" customHeight="1">
      <c r="A2" t="s" s="796">
        <v>2160</v>
      </c>
      <c r="B2" s="56"/>
      <c r="C2" s="56"/>
      <c r="D2" s="56"/>
      <c r="E2" s="56"/>
      <c r="F2" s="797"/>
      <c r="G2" s="56"/>
      <c r="H2" s="56"/>
      <c r="I2" s="56"/>
    </row>
    <row r="3" ht="11.1" customHeight="1">
      <c r="A3" t="s" s="798">
        <v>2161</v>
      </c>
      <c r="B3" s="56"/>
      <c r="C3" s="56"/>
      <c r="D3" s="56"/>
      <c r="E3" s="56"/>
      <c r="F3" s="797"/>
      <c r="G3" s="56"/>
      <c r="H3" s="56"/>
      <c r="I3" s="56"/>
    </row>
    <row r="4" ht="11.1" customHeight="1">
      <c r="A4" t="s" s="799">
        <v>2162</v>
      </c>
      <c r="B4" s="56"/>
      <c r="C4" s="56"/>
      <c r="D4" s="56"/>
      <c r="E4" s="56"/>
      <c r="F4" s="797"/>
      <c r="G4" s="56"/>
      <c r="H4" s="56"/>
      <c r="I4" s="56"/>
    </row>
    <row r="5" ht="11.1" customHeight="1">
      <c r="A5" t="s" s="800">
        <v>2163</v>
      </c>
      <c r="B5" s="74"/>
      <c r="C5" s="74"/>
      <c r="D5" s="74"/>
      <c r="E5" s="74"/>
      <c r="F5" s="801"/>
      <c r="G5" s="74"/>
      <c r="H5" s="74"/>
      <c r="I5" s="74"/>
    </row>
    <row r="6" ht="12.7" customHeight="1">
      <c r="A6" s="766"/>
      <c r="B6" s="35"/>
      <c r="C6" t="s" s="802">
        <v>35</v>
      </c>
      <c r="D6" t="s" s="96">
        <v>2164</v>
      </c>
      <c r="E6" t="s" s="96">
        <v>2165</v>
      </c>
      <c r="F6" t="s" s="96">
        <v>2166</v>
      </c>
      <c r="G6" t="s" s="96">
        <v>2167</v>
      </c>
      <c r="H6" s="803"/>
      <c r="I6" s="84"/>
    </row>
    <row r="7" ht="12.7" customHeight="1">
      <c r="A7" t="s" s="804">
        <v>33</v>
      </c>
      <c r="B7" t="s" s="152">
        <v>76</v>
      </c>
      <c r="C7" t="s" s="805">
        <v>78</v>
      </c>
      <c r="D7" t="s" s="147">
        <v>2168</v>
      </c>
      <c r="E7" t="s" s="147">
        <v>2169</v>
      </c>
      <c r="F7" t="s" s="147">
        <v>2170</v>
      </c>
      <c r="G7" t="s" s="147">
        <v>2171</v>
      </c>
      <c r="H7" t="s" s="147">
        <v>2172</v>
      </c>
      <c r="I7" t="s" s="273">
        <v>2173</v>
      </c>
    </row>
    <row r="8" ht="12.7" customHeight="1">
      <c r="A8" t="s" s="173">
        <v>2174</v>
      </c>
      <c r="B8" t="s" s="110">
        <v>2175</v>
      </c>
      <c r="C8" s="174">
        <v>8</v>
      </c>
      <c r="D8" s="806">
        <v>42657</v>
      </c>
      <c r="E8" s="803"/>
      <c r="F8" t="s" s="96">
        <v>2176</v>
      </c>
      <c r="G8" s="803"/>
      <c r="H8" s="803"/>
      <c r="I8" t="s" s="173">
        <v>2177</v>
      </c>
    </row>
    <row r="9" ht="12.7" customHeight="1">
      <c r="A9" t="s" s="807">
        <v>2178</v>
      </c>
      <c r="B9" t="s" s="808">
        <v>2179</v>
      </c>
      <c r="C9" s="218">
        <v>5</v>
      </c>
      <c r="D9" s="809">
        <v>42117</v>
      </c>
      <c r="E9" s="810"/>
      <c r="F9" s="810"/>
      <c r="G9" s="810"/>
      <c r="H9" t="s" s="133">
        <v>2176</v>
      </c>
      <c r="I9" s="319"/>
    </row>
    <row r="10" ht="12.7" customHeight="1">
      <c r="A10" t="s" s="116">
        <v>2180</v>
      </c>
      <c r="B10" t="s" s="116">
        <v>2181</v>
      </c>
      <c r="C10" s="218">
        <v>40</v>
      </c>
      <c r="D10" s="809">
        <v>41262</v>
      </c>
      <c r="E10" s="810"/>
      <c r="F10" s="810"/>
      <c r="G10" s="810"/>
      <c r="H10" t="s" s="133">
        <v>2176</v>
      </c>
      <c r="I10" t="s" s="227">
        <v>2182</v>
      </c>
    </row>
    <row r="11" ht="12.7" customHeight="1">
      <c r="A11" t="s" s="116">
        <v>2183</v>
      </c>
      <c r="B11" t="s" s="116">
        <v>2184</v>
      </c>
      <c r="C11" s="218">
        <v>6</v>
      </c>
      <c r="D11" s="809">
        <v>43034</v>
      </c>
      <c r="E11" s="810"/>
      <c r="F11" t="s" s="133">
        <v>2176</v>
      </c>
      <c r="G11" s="810"/>
      <c r="H11" s="810"/>
      <c r="I11" t="s" s="227">
        <v>2185</v>
      </c>
    </row>
    <row r="12" ht="12.7" customHeight="1">
      <c r="A12" t="s" s="811">
        <v>2186</v>
      </c>
      <c r="B12" t="s" s="811">
        <v>2187</v>
      </c>
      <c r="C12" s="267">
        <v>6</v>
      </c>
      <c r="D12" s="812">
        <v>42247</v>
      </c>
      <c r="E12" s="813"/>
      <c r="F12" s="813"/>
      <c r="G12" s="813"/>
      <c r="H12" t="s" s="147">
        <v>2176</v>
      </c>
      <c r="I12" s="274"/>
    </row>
    <row r="13" ht="12.7" customHeight="1">
      <c r="A13" t="s" s="173">
        <v>2188</v>
      </c>
      <c r="B13" t="s" s="110">
        <v>2189</v>
      </c>
      <c r="C13" s="174">
        <v>5</v>
      </c>
      <c r="D13" s="806">
        <v>42489</v>
      </c>
      <c r="E13" s="803"/>
      <c r="F13" s="803"/>
      <c r="G13" t="s" s="96">
        <v>2176</v>
      </c>
      <c r="H13" s="803"/>
      <c r="I13" t="s" s="173">
        <v>2190</v>
      </c>
    </row>
    <row r="14" ht="12.7" customHeight="1">
      <c r="A14" t="s" s="582">
        <v>2191</v>
      </c>
      <c r="B14" t="s" s="759">
        <v>2192</v>
      </c>
      <c r="C14" s="218">
        <v>5</v>
      </c>
      <c r="D14" s="809">
        <v>42643</v>
      </c>
      <c r="E14" s="810"/>
      <c r="F14" t="s" s="133">
        <v>2176</v>
      </c>
      <c r="G14" s="810"/>
      <c r="H14" s="810"/>
      <c r="I14" t="s" s="227">
        <v>2193</v>
      </c>
    </row>
    <row r="15" ht="12.7" customHeight="1">
      <c r="A15" t="s" s="227">
        <v>2194</v>
      </c>
      <c r="B15" t="s" s="116">
        <v>2195</v>
      </c>
      <c r="C15" s="218">
        <v>14</v>
      </c>
      <c r="D15" s="809">
        <v>42551</v>
      </c>
      <c r="E15" s="810"/>
      <c r="F15" s="810"/>
      <c r="G15" t="s" s="133">
        <v>2176</v>
      </c>
      <c r="H15" s="810"/>
      <c r="I15" t="s" s="227">
        <v>2196</v>
      </c>
    </row>
    <row r="16" ht="12.7" customHeight="1">
      <c r="A16" t="s" s="227">
        <v>2197</v>
      </c>
      <c r="B16" t="s" s="116">
        <v>2198</v>
      </c>
      <c r="C16" s="218">
        <v>5</v>
      </c>
      <c r="D16" s="809">
        <v>42909</v>
      </c>
      <c r="E16" s="810"/>
      <c r="F16" s="810"/>
      <c r="G16" t="s" s="133">
        <v>2199</v>
      </c>
      <c r="H16" s="810"/>
      <c r="I16" t="s" s="227">
        <v>2200</v>
      </c>
    </row>
    <row r="17" ht="12.7" customHeight="1">
      <c r="A17" t="s" s="146">
        <v>2201</v>
      </c>
      <c r="B17" t="s" s="146">
        <v>2202</v>
      </c>
      <c r="C17" s="267">
        <v>13</v>
      </c>
      <c r="D17" s="812">
        <v>42513</v>
      </c>
      <c r="E17" s="813"/>
      <c r="F17" s="813"/>
      <c r="G17" t="s" s="147">
        <v>2176</v>
      </c>
      <c r="H17" s="813"/>
      <c r="I17" t="s" s="273">
        <v>2203</v>
      </c>
    </row>
    <row r="18" ht="12.7" customHeight="1">
      <c r="A18" t="s" s="814">
        <v>2204</v>
      </c>
      <c r="B18" t="s" s="814">
        <v>2205</v>
      </c>
      <c r="C18" s="174">
        <v>8</v>
      </c>
      <c r="D18" s="806">
        <v>40431</v>
      </c>
      <c r="E18" s="803"/>
      <c r="F18" t="s" s="96">
        <v>2176</v>
      </c>
      <c r="G18" s="803"/>
      <c r="H18" s="803"/>
      <c r="I18" t="s" s="442">
        <v>2206</v>
      </c>
    </row>
    <row r="19" ht="12.7" customHeight="1">
      <c r="A19" t="s" s="116">
        <v>2204</v>
      </c>
      <c r="B19" t="s" s="116">
        <v>2205</v>
      </c>
      <c r="C19" s="218">
        <v>6</v>
      </c>
      <c r="D19" s="809">
        <v>42978</v>
      </c>
      <c r="E19" s="810"/>
      <c r="F19" t="s" s="133">
        <v>2176</v>
      </c>
      <c r="G19" s="810"/>
      <c r="H19" s="810"/>
      <c r="I19" t="s" s="116">
        <v>2185</v>
      </c>
    </row>
    <row r="20" ht="12.7" customHeight="1">
      <c r="A20" t="s" s="808">
        <v>2207</v>
      </c>
      <c r="B20" t="s" s="808">
        <v>2208</v>
      </c>
      <c r="C20" s="218">
        <v>5</v>
      </c>
      <c r="D20" s="809">
        <v>42117</v>
      </c>
      <c r="E20" s="810"/>
      <c r="F20" s="810"/>
      <c r="G20" s="810"/>
      <c r="H20" t="s" s="133">
        <v>2176</v>
      </c>
      <c r="I20" s="85"/>
    </row>
    <row r="21" ht="12.7" customHeight="1">
      <c r="A21" t="s" s="759">
        <v>1076</v>
      </c>
      <c r="B21" t="s" s="759">
        <v>1077</v>
      </c>
      <c r="C21" s="218">
        <v>8</v>
      </c>
      <c r="D21" s="809">
        <v>40471</v>
      </c>
      <c r="E21" s="810"/>
      <c r="F21" t="s" s="133">
        <v>2176</v>
      </c>
      <c r="G21" s="810"/>
      <c r="H21" s="810"/>
      <c r="I21" t="s" s="582">
        <v>2206</v>
      </c>
    </row>
    <row r="22" ht="12.7" customHeight="1">
      <c r="A22" t="s" s="273">
        <v>2209</v>
      </c>
      <c r="B22" t="s" s="146">
        <v>2210</v>
      </c>
      <c r="C22" s="267">
        <v>7</v>
      </c>
      <c r="D22" s="812">
        <v>41341</v>
      </c>
      <c r="E22" s="813"/>
      <c r="F22" s="813"/>
      <c r="G22" t="s" s="147">
        <v>2176</v>
      </c>
      <c r="H22" s="813"/>
      <c r="I22" t="s" s="273">
        <v>2211</v>
      </c>
    </row>
    <row r="23" ht="12.7" customHeight="1">
      <c r="A23" t="s" s="815">
        <v>2212</v>
      </c>
      <c r="B23" t="s" s="816">
        <v>2213</v>
      </c>
      <c r="C23" s="174">
        <v>10</v>
      </c>
      <c r="D23" s="806">
        <v>42486</v>
      </c>
      <c r="E23" t="s" s="96">
        <v>2176</v>
      </c>
      <c r="F23" s="803"/>
      <c r="G23" s="803"/>
      <c r="H23" s="803"/>
      <c r="I23" t="s" s="110">
        <v>2214</v>
      </c>
    </row>
    <row r="24" ht="12.7" customHeight="1">
      <c r="A24" t="s" s="817">
        <v>2215</v>
      </c>
      <c r="B24" t="s" s="818">
        <v>2216</v>
      </c>
      <c r="C24" s="218">
        <v>13</v>
      </c>
      <c r="D24" s="809">
        <v>42486</v>
      </c>
      <c r="E24" t="s" s="133">
        <v>2176</v>
      </c>
      <c r="F24" s="810"/>
      <c r="G24" s="810"/>
      <c r="H24" s="810"/>
      <c r="I24" t="s" s="116">
        <v>2214</v>
      </c>
    </row>
    <row r="25" ht="12.7" customHeight="1">
      <c r="A25" t="s" s="227">
        <v>2217</v>
      </c>
      <c r="B25" t="s" s="116">
        <v>2218</v>
      </c>
      <c r="C25" s="218">
        <v>11</v>
      </c>
      <c r="D25" s="809">
        <v>42916</v>
      </c>
      <c r="E25" s="810"/>
      <c r="F25" s="810"/>
      <c r="G25" t="s" s="133">
        <v>2176</v>
      </c>
      <c r="H25" s="810"/>
      <c r="I25" t="s" s="227">
        <v>2219</v>
      </c>
    </row>
    <row r="26" ht="12.7" customHeight="1">
      <c r="A26" t="s" s="116">
        <v>2220</v>
      </c>
      <c r="B26" t="s" s="116">
        <v>2218</v>
      </c>
      <c r="C26" s="218">
        <v>5</v>
      </c>
      <c r="D26" s="809">
        <v>40773</v>
      </c>
      <c r="E26" s="810"/>
      <c r="F26" s="810"/>
      <c r="G26" s="810"/>
      <c r="H26" t="s" s="819">
        <v>2176</v>
      </c>
      <c r="I26" t="s" s="353">
        <v>2221</v>
      </c>
    </row>
    <row r="27" ht="12.7" customHeight="1">
      <c r="A27" t="s" s="146">
        <v>2222</v>
      </c>
      <c r="B27" t="s" s="146">
        <v>2223</v>
      </c>
      <c r="C27" s="267">
        <v>9</v>
      </c>
      <c r="D27" s="812">
        <v>42366</v>
      </c>
      <c r="E27" s="813"/>
      <c r="F27" s="813"/>
      <c r="G27" t="s" s="147">
        <v>2176</v>
      </c>
      <c r="H27" s="813"/>
      <c r="I27" t="s" s="146">
        <v>2224</v>
      </c>
    </row>
    <row r="28" ht="12.7" customHeight="1">
      <c r="A28" t="s" s="110">
        <v>2225</v>
      </c>
      <c r="B28" t="s" s="110">
        <v>2226</v>
      </c>
      <c r="C28" s="174">
        <v>12</v>
      </c>
      <c r="D28" s="806">
        <v>41395</v>
      </c>
      <c r="E28" s="803"/>
      <c r="F28" s="803"/>
      <c r="G28" t="s" s="96">
        <v>2176</v>
      </c>
      <c r="H28" s="803"/>
      <c r="I28" t="s" s="110">
        <v>2227</v>
      </c>
    </row>
    <row r="29" ht="12.7" customHeight="1">
      <c r="A29" t="s" s="116">
        <v>2228</v>
      </c>
      <c r="B29" t="s" s="116">
        <v>154</v>
      </c>
      <c r="C29" s="218">
        <v>39</v>
      </c>
      <c r="D29" s="809">
        <v>39477</v>
      </c>
      <c r="E29" s="810"/>
      <c r="F29" s="810"/>
      <c r="G29" s="810"/>
      <c r="H29" t="s" s="819">
        <v>2176</v>
      </c>
      <c r="I29" t="s" s="353">
        <v>2229</v>
      </c>
    </row>
    <row r="30" ht="12.7" customHeight="1">
      <c r="A30" t="s" s="116">
        <v>2230</v>
      </c>
      <c r="B30" t="s" s="116">
        <v>2231</v>
      </c>
      <c r="C30" s="218">
        <v>7</v>
      </c>
      <c r="D30" s="809">
        <v>40431</v>
      </c>
      <c r="E30" s="810"/>
      <c r="F30" t="s" s="133">
        <v>2176</v>
      </c>
      <c r="G30" s="810"/>
      <c r="H30" s="810"/>
      <c r="I30" t="s" s="227">
        <v>2232</v>
      </c>
    </row>
    <row r="31" ht="12.7" customHeight="1">
      <c r="A31" t="s" s="227">
        <v>2233</v>
      </c>
      <c r="B31" t="s" s="116">
        <v>2234</v>
      </c>
      <c r="C31" s="218">
        <v>8</v>
      </c>
      <c r="D31" s="809">
        <v>41250</v>
      </c>
      <c r="E31" s="810"/>
      <c r="F31" t="s" s="133">
        <v>2176</v>
      </c>
      <c r="G31" s="810"/>
      <c r="H31" s="810"/>
      <c r="I31" t="s" s="227">
        <v>2235</v>
      </c>
    </row>
    <row r="32" ht="12.7" customHeight="1">
      <c r="A32" t="s" s="273">
        <v>2236</v>
      </c>
      <c r="B32" t="s" s="146">
        <v>2237</v>
      </c>
      <c r="C32" s="267">
        <v>5</v>
      </c>
      <c r="D32" s="812">
        <v>42485</v>
      </c>
      <c r="E32" t="s" s="147">
        <v>2176</v>
      </c>
      <c r="F32" s="813"/>
      <c r="G32" s="813"/>
      <c r="H32" s="813"/>
      <c r="I32" s="274"/>
    </row>
    <row r="33" ht="12.7" customHeight="1">
      <c r="A33" t="s" s="110">
        <v>2238</v>
      </c>
      <c r="B33" t="s" s="110">
        <v>2239</v>
      </c>
      <c r="C33" s="174">
        <v>5</v>
      </c>
      <c r="D33" s="806">
        <v>41675</v>
      </c>
      <c r="E33" s="803"/>
      <c r="F33" t="s" s="96">
        <v>2176</v>
      </c>
      <c r="G33" s="803"/>
      <c r="H33" s="803"/>
      <c r="I33" t="s" s="110">
        <v>2240</v>
      </c>
    </row>
    <row r="34" ht="12.7" customHeight="1">
      <c r="A34" t="s" s="227">
        <v>2241</v>
      </c>
      <c r="B34" t="s" s="116">
        <v>2242</v>
      </c>
      <c r="C34" s="218">
        <v>6</v>
      </c>
      <c r="D34" s="809">
        <v>42677</v>
      </c>
      <c r="E34" s="810"/>
      <c r="F34" t="s" s="133">
        <v>2176</v>
      </c>
      <c r="G34" s="810"/>
      <c r="H34" s="810"/>
      <c r="I34" t="s" s="227">
        <v>2177</v>
      </c>
    </row>
    <row r="35" ht="12.7" customHeight="1">
      <c r="A35" t="s" s="227">
        <v>2243</v>
      </c>
      <c r="B35" t="s" s="116">
        <v>2244</v>
      </c>
      <c r="C35" s="218">
        <v>31</v>
      </c>
      <c r="D35" s="809">
        <v>39770</v>
      </c>
      <c r="E35" s="810"/>
      <c r="F35" s="810"/>
      <c r="G35" t="s" s="133">
        <v>2176</v>
      </c>
      <c r="H35" s="810"/>
      <c r="I35" t="s" s="227">
        <v>2245</v>
      </c>
    </row>
    <row r="36" ht="12.7" customHeight="1">
      <c r="A36" t="s" s="807">
        <v>2246</v>
      </c>
      <c r="B36" t="s" s="808">
        <v>2244</v>
      </c>
      <c r="C36" s="218">
        <v>7</v>
      </c>
      <c r="D36" s="809">
        <v>43038</v>
      </c>
      <c r="E36" s="810"/>
      <c r="F36" s="810"/>
      <c r="G36" s="810"/>
      <c r="H36" t="s" s="133">
        <v>2176</v>
      </c>
      <c r="I36" s="319"/>
    </row>
    <row r="37" ht="12.7" customHeight="1">
      <c r="A37" t="s" s="575">
        <v>1118</v>
      </c>
      <c r="B37" t="s" s="575">
        <v>1119</v>
      </c>
      <c r="C37" s="267">
        <v>8</v>
      </c>
      <c r="D37" s="812">
        <v>40457</v>
      </c>
      <c r="E37" s="813"/>
      <c r="F37" t="s" s="147">
        <v>2176</v>
      </c>
      <c r="G37" s="813"/>
      <c r="H37" s="813"/>
      <c r="I37" t="s" s="637">
        <v>2247</v>
      </c>
    </row>
    <row r="38" ht="12.7" customHeight="1">
      <c r="A38" t="s" s="110">
        <v>2248</v>
      </c>
      <c r="B38" t="s" s="110">
        <v>2249</v>
      </c>
      <c r="C38" s="174">
        <v>5</v>
      </c>
      <c r="D38" s="806">
        <v>42257</v>
      </c>
      <c r="E38" s="803"/>
      <c r="F38" t="s" s="96">
        <v>2176</v>
      </c>
      <c r="G38" s="803"/>
      <c r="H38" s="803"/>
      <c r="I38" t="s" s="173">
        <v>2250</v>
      </c>
    </row>
    <row r="39" ht="12.7" customHeight="1">
      <c r="A39" t="s" s="116">
        <v>2251</v>
      </c>
      <c r="B39" t="s" s="116">
        <v>2252</v>
      </c>
      <c r="C39" s="218">
        <v>8</v>
      </c>
      <c r="D39" s="809">
        <v>41030</v>
      </c>
      <c r="E39" t="s" s="133">
        <v>2176</v>
      </c>
      <c r="F39" s="810"/>
      <c r="G39" s="810"/>
      <c r="H39" s="810"/>
      <c r="I39" t="s" s="116">
        <v>2253</v>
      </c>
    </row>
    <row r="40" ht="12.7" customHeight="1">
      <c r="A40" t="s" s="227">
        <v>2254</v>
      </c>
      <c r="B40" t="s" s="116">
        <v>2255</v>
      </c>
      <c r="C40" s="218">
        <v>9</v>
      </c>
      <c r="D40" s="809">
        <v>42493</v>
      </c>
      <c r="E40" t="s" s="133">
        <v>2176</v>
      </c>
      <c r="F40" s="810"/>
      <c r="G40" s="810"/>
      <c r="H40" s="810"/>
      <c r="I40" s="85"/>
    </row>
    <row r="41" ht="12.7" customHeight="1">
      <c r="A41" t="s" s="227">
        <v>2256</v>
      </c>
      <c r="B41" t="s" s="116">
        <v>2257</v>
      </c>
      <c r="C41" s="218">
        <v>7</v>
      </c>
      <c r="D41" s="809">
        <v>42621</v>
      </c>
      <c r="E41" s="810"/>
      <c r="F41" s="810"/>
      <c r="G41" t="s" s="133">
        <v>2176</v>
      </c>
      <c r="H41" s="810"/>
      <c r="I41" t="s" s="227">
        <v>2258</v>
      </c>
    </row>
    <row r="42" ht="12.7" customHeight="1">
      <c r="A42" t="s" s="637">
        <v>1136</v>
      </c>
      <c r="B42" t="s" s="575">
        <v>1137</v>
      </c>
      <c r="C42" s="267">
        <v>23</v>
      </c>
      <c r="D42" s="812">
        <v>40382</v>
      </c>
      <c r="E42" s="813"/>
      <c r="F42" t="s" s="147">
        <v>2176</v>
      </c>
      <c r="G42" s="813"/>
      <c r="H42" s="813"/>
      <c r="I42" t="s" s="637">
        <v>2206</v>
      </c>
    </row>
    <row r="43" ht="12.7" customHeight="1">
      <c r="A43" t="s" s="173">
        <v>2259</v>
      </c>
      <c r="B43" t="s" s="110">
        <v>2260</v>
      </c>
      <c r="C43" s="174">
        <v>5</v>
      </c>
      <c r="D43" s="806">
        <v>42628</v>
      </c>
      <c r="E43" s="803"/>
      <c r="F43" t="s" s="96">
        <v>2176</v>
      </c>
      <c r="G43" s="803"/>
      <c r="H43" s="803"/>
      <c r="I43" t="s" s="173">
        <v>2177</v>
      </c>
    </row>
    <row r="44" ht="12.7" customHeight="1">
      <c r="A44" t="s" s="807">
        <v>2261</v>
      </c>
      <c r="B44" t="s" s="808">
        <v>2262</v>
      </c>
      <c r="C44" s="218">
        <v>5</v>
      </c>
      <c r="D44" s="809">
        <v>42139</v>
      </c>
      <c r="E44" s="810"/>
      <c r="F44" s="810"/>
      <c r="G44" s="810"/>
      <c r="H44" t="s" s="133">
        <v>2176</v>
      </c>
      <c r="I44" s="85"/>
    </row>
    <row r="45" ht="12.7" customHeight="1">
      <c r="A45" t="s" s="818">
        <v>1142</v>
      </c>
      <c r="B45" t="s" s="818">
        <v>2263</v>
      </c>
      <c r="C45" s="218">
        <v>38</v>
      </c>
      <c r="D45" s="809">
        <v>39924</v>
      </c>
      <c r="E45" t="s" s="133">
        <v>2176</v>
      </c>
      <c r="F45" s="810"/>
      <c r="G45" s="810"/>
      <c r="H45" s="810"/>
      <c r="I45" t="s" s="582">
        <v>2247</v>
      </c>
    </row>
    <row r="46" ht="12.7" customHeight="1">
      <c r="A46" t="s" s="116">
        <v>2264</v>
      </c>
      <c r="B46" t="s" s="116">
        <v>2265</v>
      </c>
      <c r="C46" s="218">
        <v>9</v>
      </c>
      <c r="D46" s="809">
        <v>41488</v>
      </c>
      <c r="E46" t="s" s="133">
        <v>2176</v>
      </c>
      <c r="F46" s="810"/>
      <c r="G46" s="810"/>
      <c r="H46" s="810"/>
      <c r="I46" s="319"/>
    </row>
    <row r="47" ht="12.7" customHeight="1">
      <c r="A47" t="s" s="146">
        <v>2266</v>
      </c>
      <c r="B47" t="s" s="146">
        <v>2267</v>
      </c>
      <c r="C47" s="267">
        <v>7</v>
      </c>
      <c r="D47" s="812">
        <v>41142</v>
      </c>
      <c r="E47" s="813"/>
      <c r="F47" t="s" s="147">
        <v>2176</v>
      </c>
      <c r="G47" s="813"/>
      <c r="H47" s="813"/>
      <c r="I47" t="s" s="273">
        <v>2268</v>
      </c>
    </row>
    <row r="48" ht="12.7" customHeight="1">
      <c r="A48" t="s" s="173">
        <v>2269</v>
      </c>
      <c r="B48" t="s" s="110">
        <v>2270</v>
      </c>
      <c r="C48" s="174">
        <v>19</v>
      </c>
      <c r="D48" s="806">
        <v>42993</v>
      </c>
      <c r="E48" t="s" s="96">
        <v>2176</v>
      </c>
      <c r="F48" s="803"/>
      <c r="G48" s="803"/>
      <c r="H48" s="803"/>
      <c r="I48" s="84"/>
    </row>
    <row r="49" ht="12.7" customHeight="1">
      <c r="A49" t="s" s="818">
        <v>2271</v>
      </c>
      <c r="B49" t="s" s="818">
        <v>1152</v>
      </c>
      <c r="C49" s="218">
        <v>32</v>
      </c>
      <c r="D49" s="809">
        <v>40029</v>
      </c>
      <c r="E49" t="s" s="133">
        <v>2176</v>
      </c>
      <c r="F49" s="810"/>
      <c r="G49" s="810"/>
      <c r="H49" s="810"/>
      <c r="I49" t="s" s="582">
        <v>2206</v>
      </c>
    </row>
    <row r="50" ht="12.7" customHeight="1">
      <c r="A50" t="s" s="116">
        <v>2272</v>
      </c>
      <c r="B50" t="s" s="116">
        <v>2273</v>
      </c>
      <c r="C50" s="218">
        <v>22</v>
      </c>
      <c r="D50" s="809">
        <v>41214</v>
      </c>
      <c r="E50" t="s" s="133">
        <v>2176</v>
      </c>
      <c r="F50" s="810"/>
      <c r="G50" s="810"/>
      <c r="H50" s="810"/>
      <c r="I50" s="319"/>
    </row>
    <row r="51" ht="12.7" customHeight="1">
      <c r="A51" t="s" s="808">
        <v>2274</v>
      </c>
      <c r="B51" t="s" s="808">
        <v>2275</v>
      </c>
      <c r="C51" s="218">
        <v>6</v>
      </c>
      <c r="D51" s="809">
        <v>42247</v>
      </c>
      <c r="E51" s="810"/>
      <c r="F51" s="810"/>
      <c r="G51" s="810"/>
      <c r="H51" t="s" s="133">
        <v>2176</v>
      </c>
      <c r="I51" s="85"/>
    </row>
    <row r="52" ht="12.7" customHeight="1">
      <c r="A52" t="s" s="273">
        <v>2276</v>
      </c>
      <c r="B52" t="s" s="146">
        <v>2277</v>
      </c>
      <c r="C52" s="267">
        <v>5</v>
      </c>
      <c r="D52" s="812">
        <v>42662</v>
      </c>
      <c r="E52" s="813"/>
      <c r="F52" t="s" s="147">
        <v>2176</v>
      </c>
      <c r="G52" s="813"/>
      <c r="H52" s="813"/>
      <c r="I52" t="s" s="273">
        <v>2177</v>
      </c>
    </row>
    <row r="53" ht="12.7" customHeight="1">
      <c r="A53" t="s" s="816">
        <v>1167</v>
      </c>
      <c r="B53" t="s" s="816">
        <v>1168</v>
      </c>
      <c r="C53" s="174">
        <v>25</v>
      </c>
      <c r="D53" s="806">
        <v>40426</v>
      </c>
      <c r="E53" s="803"/>
      <c r="F53" t="s" s="96">
        <v>2176</v>
      </c>
      <c r="G53" s="803"/>
      <c r="H53" s="803"/>
      <c r="I53" t="s" s="173">
        <v>2278</v>
      </c>
    </row>
    <row r="54" ht="12.7" customHeight="1">
      <c r="A54" t="s" s="818">
        <v>2279</v>
      </c>
      <c r="B54" t="s" s="818">
        <v>2280</v>
      </c>
      <c r="C54" s="218">
        <v>30</v>
      </c>
      <c r="D54" s="809">
        <v>39727</v>
      </c>
      <c r="E54" t="s" s="133">
        <v>2176</v>
      </c>
      <c r="F54" s="810"/>
      <c r="G54" s="810"/>
      <c r="H54" s="810"/>
      <c r="I54" t="s" s="227">
        <v>2281</v>
      </c>
    </row>
    <row r="55" ht="12.7" customHeight="1">
      <c r="A55" t="s" s="116">
        <v>2282</v>
      </c>
      <c r="B55" t="s" s="116">
        <v>2283</v>
      </c>
      <c r="C55" s="218">
        <v>30</v>
      </c>
      <c r="D55" s="809">
        <v>40476</v>
      </c>
      <c r="E55" s="810"/>
      <c r="F55" t="s" s="133">
        <v>2176</v>
      </c>
      <c r="G55" s="810"/>
      <c r="H55" s="810"/>
      <c r="I55" t="s" s="116">
        <v>2284</v>
      </c>
    </row>
    <row r="56" ht="12.7" customHeight="1">
      <c r="A56" t="s" s="808">
        <v>2285</v>
      </c>
      <c r="B56" t="s" s="808">
        <v>2286</v>
      </c>
      <c r="C56" s="218">
        <v>5</v>
      </c>
      <c r="D56" s="809">
        <v>42247</v>
      </c>
      <c r="E56" s="810"/>
      <c r="F56" s="810"/>
      <c r="G56" s="810"/>
      <c r="H56" t="s" s="133">
        <v>2176</v>
      </c>
      <c r="I56" s="85"/>
    </row>
    <row r="57" ht="12.7" customHeight="1">
      <c r="A57" t="s" s="811">
        <v>2287</v>
      </c>
      <c r="B57" t="s" s="811">
        <v>2288</v>
      </c>
      <c r="C57" s="267">
        <v>5</v>
      </c>
      <c r="D57" s="812">
        <v>42307</v>
      </c>
      <c r="E57" s="813"/>
      <c r="F57" s="813"/>
      <c r="G57" s="813"/>
      <c r="H57" t="s" s="147">
        <v>2176</v>
      </c>
      <c r="I57" s="274"/>
    </row>
    <row r="58" ht="12.7" customHeight="1">
      <c r="A58" t="s" s="442">
        <v>2289</v>
      </c>
      <c r="B58" t="s" s="814">
        <v>2290</v>
      </c>
      <c r="C58" s="174">
        <v>6</v>
      </c>
      <c r="D58" s="806">
        <v>42685</v>
      </c>
      <c r="E58" s="803"/>
      <c r="F58" t="s" s="96">
        <v>2176</v>
      </c>
      <c r="G58" s="803"/>
      <c r="H58" s="803"/>
      <c r="I58" t="s" s="173">
        <v>2291</v>
      </c>
    </row>
    <row r="59" ht="12.7" customHeight="1">
      <c r="A59" t="s" s="116">
        <v>2292</v>
      </c>
      <c r="B59" t="s" s="116">
        <v>2293</v>
      </c>
      <c r="C59" s="218">
        <v>8</v>
      </c>
      <c r="D59" s="809">
        <v>42214</v>
      </c>
      <c r="E59" s="810"/>
      <c r="F59" s="810"/>
      <c r="G59" s="810"/>
      <c r="H59" t="s" s="133">
        <v>2176</v>
      </c>
      <c r="I59" t="s" s="227">
        <v>2294</v>
      </c>
    </row>
    <row r="60" ht="12.7" customHeight="1">
      <c r="A60" t="s" s="818">
        <v>1183</v>
      </c>
      <c r="B60" t="s" s="818">
        <v>1184</v>
      </c>
      <c r="C60" s="218">
        <v>37</v>
      </c>
      <c r="D60" s="809">
        <v>39944</v>
      </c>
      <c r="E60" t="s" s="133">
        <v>2176</v>
      </c>
      <c r="F60" s="810"/>
      <c r="G60" s="810"/>
      <c r="H60" s="810"/>
      <c r="I60" t="s" s="582">
        <v>2247</v>
      </c>
    </row>
    <row r="61" ht="12.7" customHeight="1">
      <c r="A61" t="s" s="808">
        <v>2295</v>
      </c>
      <c r="B61" t="s" s="808">
        <v>2296</v>
      </c>
      <c r="C61" s="218">
        <v>5</v>
      </c>
      <c r="D61" s="809">
        <v>41898</v>
      </c>
      <c r="E61" s="810"/>
      <c r="F61" s="810"/>
      <c r="G61" s="810"/>
      <c r="H61" t="s" s="133">
        <v>2176</v>
      </c>
      <c r="I61" s="319"/>
    </row>
    <row r="62" ht="12.7" customHeight="1">
      <c r="A62" t="s" s="273">
        <v>2297</v>
      </c>
      <c r="B62" t="s" s="146">
        <v>2298</v>
      </c>
      <c r="C62" s="267">
        <v>17</v>
      </c>
      <c r="D62" s="812">
        <v>40731</v>
      </c>
      <c r="E62" s="813"/>
      <c r="F62" s="813"/>
      <c r="G62" t="s" s="147">
        <v>2176</v>
      </c>
      <c r="H62" s="813"/>
      <c r="I62" t="s" s="273">
        <v>2299</v>
      </c>
    </row>
    <row r="63" ht="12.7" customHeight="1">
      <c r="A63" t="s" s="173">
        <v>2300</v>
      </c>
      <c r="B63" t="s" s="110">
        <v>2301</v>
      </c>
      <c r="C63" s="174">
        <v>13</v>
      </c>
      <c r="D63" s="806">
        <v>42422</v>
      </c>
      <c r="E63" t="s" s="96">
        <v>2176</v>
      </c>
      <c r="F63" s="803"/>
      <c r="G63" s="803"/>
      <c r="H63" s="803"/>
      <c r="I63" t="s" s="110">
        <v>2302</v>
      </c>
    </row>
    <row r="64" ht="12.7" customHeight="1">
      <c r="A64" t="s" s="227">
        <v>2303</v>
      </c>
      <c r="B64" t="s" s="116">
        <v>2304</v>
      </c>
      <c r="C64" s="218">
        <v>13</v>
      </c>
      <c r="D64" s="809">
        <v>42422</v>
      </c>
      <c r="E64" t="s" s="133">
        <v>2176</v>
      </c>
      <c r="F64" s="810"/>
      <c r="G64" s="810"/>
      <c r="H64" s="810"/>
      <c r="I64" t="s" s="116">
        <v>2305</v>
      </c>
    </row>
    <row r="65" ht="12.7" customHeight="1">
      <c r="A65" t="s" s="227">
        <v>2306</v>
      </c>
      <c r="B65" t="s" s="116">
        <v>2307</v>
      </c>
      <c r="C65" s="218">
        <v>5</v>
      </c>
      <c r="D65" s="809">
        <v>42396</v>
      </c>
      <c r="E65" s="810"/>
      <c r="F65" s="810"/>
      <c r="G65" t="s" s="133">
        <v>2176</v>
      </c>
      <c r="H65" s="810"/>
      <c r="I65" t="s" s="116">
        <v>2308</v>
      </c>
    </row>
    <row r="66" ht="12.7" customHeight="1">
      <c r="A66" t="s" s="227">
        <v>2309</v>
      </c>
      <c r="B66" t="s" s="116">
        <v>2310</v>
      </c>
      <c r="C66" s="218">
        <v>8</v>
      </c>
      <c r="D66" s="809">
        <v>42674</v>
      </c>
      <c r="E66" s="810"/>
      <c r="F66" t="s" s="133">
        <v>2176</v>
      </c>
      <c r="G66" s="810"/>
      <c r="H66" s="810"/>
      <c r="I66" t="s" s="227">
        <v>2177</v>
      </c>
    </row>
    <row r="67" ht="12.7" customHeight="1">
      <c r="A67" t="s" s="146">
        <v>2311</v>
      </c>
      <c r="B67" t="s" s="146">
        <v>2312</v>
      </c>
      <c r="C67" s="267">
        <v>9</v>
      </c>
      <c r="D67" s="812">
        <v>41535</v>
      </c>
      <c r="E67" s="813"/>
      <c r="F67" t="s" s="147">
        <v>2176</v>
      </c>
      <c r="G67" s="813"/>
      <c r="H67" s="813"/>
      <c r="I67" t="s" s="273">
        <v>2313</v>
      </c>
    </row>
    <row r="68" ht="12.7" customHeight="1">
      <c r="A68" t="s" s="110">
        <v>2314</v>
      </c>
      <c r="B68" t="s" s="110">
        <v>2315</v>
      </c>
      <c r="C68" s="174">
        <v>6</v>
      </c>
      <c r="D68" s="806">
        <v>43010</v>
      </c>
      <c r="E68" t="s" s="96">
        <v>2176</v>
      </c>
      <c r="F68" s="803"/>
      <c r="G68" s="803"/>
      <c r="H68" s="803"/>
      <c r="I68" t="s" s="173">
        <v>2316</v>
      </c>
    </row>
    <row r="69" ht="12.7" customHeight="1">
      <c r="A69" t="s" s="582">
        <v>2317</v>
      </c>
      <c r="B69" t="s" s="759">
        <v>2318</v>
      </c>
      <c r="C69" s="218">
        <v>12</v>
      </c>
      <c r="D69" s="809">
        <v>40431</v>
      </c>
      <c r="E69" s="810"/>
      <c r="F69" t="s" s="133">
        <v>2176</v>
      </c>
      <c r="G69" s="810"/>
      <c r="H69" s="810"/>
      <c r="I69" t="s" s="227">
        <v>2319</v>
      </c>
    </row>
    <row r="70" ht="12.7" customHeight="1">
      <c r="A70" t="s" s="116">
        <v>2320</v>
      </c>
      <c r="B70" t="s" s="116">
        <v>2321</v>
      </c>
      <c r="C70" s="218">
        <v>5</v>
      </c>
      <c r="D70" s="809">
        <v>43026</v>
      </c>
      <c r="E70" s="810"/>
      <c r="F70" t="s" s="133">
        <v>2176</v>
      </c>
      <c r="G70" s="810"/>
      <c r="H70" s="810"/>
      <c r="I70" t="s" s="116">
        <v>2185</v>
      </c>
    </row>
    <row r="71" ht="12.7" customHeight="1">
      <c r="A71" t="s" s="116">
        <v>2322</v>
      </c>
      <c r="B71" t="s" s="116">
        <v>2323</v>
      </c>
      <c r="C71" s="218">
        <v>8</v>
      </c>
      <c r="D71" s="809">
        <v>41680</v>
      </c>
      <c r="E71" t="s" s="133">
        <v>2176</v>
      </c>
      <c r="F71" s="810"/>
      <c r="G71" s="810"/>
      <c r="H71" s="810"/>
      <c r="I71" s="319"/>
    </row>
    <row r="72" ht="12.7" customHeight="1">
      <c r="A72" t="s" s="575">
        <v>1187</v>
      </c>
      <c r="B72" t="s" s="575">
        <v>1188</v>
      </c>
      <c r="C72" s="267">
        <v>6</v>
      </c>
      <c r="D72" s="812">
        <v>40476</v>
      </c>
      <c r="E72" s="813"/>
      <c r="F72" t="s" s="147">
        <v>2176</v>
      </c>
      <c r="G72" s="813"/>
      <c r="H72" s="813"/>
      <c r="I72" t="s" s="637">
        <v>2247</v>
      </c>
    </row>
    <row r="73" ht="12.7" customHeight="1">
      <c r="A73" t="s" s="173">
        <v>2324</v>
      </c>
      <c r="B73" t="s" s="110">
        <v>2325</v>
      </c>
      <c r="C73" s="174">
        <v>43</v>
      </c>
      <c r="D73" s="806">
        <v>42632</v>
      </c>
      <c r="E73" s="803"/>
      <c r="F73" t="s" s="96">
        <v>2176</v>
      </c>
      <c r="G73" s="803"/>
      <c r="H73" s="803"/>
      <c r="I73" t="s" s="173">
        <v>2326</v>
      </c>
    </row>
    <row r="74" ht="12.7" customHeight="1">
      <c r="A74" t="s" s="227">
        <v>2327</v>
      </c>
      <c r="B74" t="s" s="116">
        <v>2328</v>
      </c>
      <c r="C74" s="218">
        <v>5</v>
      </c>
      <c r="D74" s="809">
        <v>42676</v>
      </c>
      <c r="E74" s="810"/>
      <c r="F74" t="s" s="133">
        <v>2176</v>
      </c>
      <c r="G74" s="810"/>
      <c r="H74" s="810"/>
      <c r="I74" t="s" s="227">
        <v>2177</v>
      </c>
    </row>
    <row r="75" ht="12.7" customHeight="1">
      <c r="A75" t="s" s="116">
        <v>2329</v>
      </c>
      <c r="B75" t="s" s="116">
        <v>2330</v>
      </c>
      <c r="C75" s="218">
        <v>6</v>
      </c>
      <c r="D75" s="809">
        <v>42006</v>
      </c>
      <c r="E75" t="s" s="133">
        <v>2176</v>
      </c>
      <c r="F75" s="810"/>
      <c r="G75" s="810"/>
      <c r="H75" s="810"/>
      <c r="I75" t="s" s="116">
        <v>2331</v>
      </c>
    </row>
    <row r="76" ht="12.7" customHeight="1">
      <c r="A76" t="s" s="116">
        <v>2332</v>
      </c>
      <c r="B76" t="s" s="116">
        <v>2333</v>
      </c>
      <c r="C76" s="218">
        <v>5</v>
      </c>
      <c r="D76" s="809">
        <v>42409</v>
      </c>
      <c r="E76" t="s" s="133">
        <v>2176</v>
      </c>
      <c r="F76" s="810"/>
      <c r="G76" s="810"/>
      <c r="H76" s="810"/>
      <c r="I76" t="s" s="116">
        <v>2334</v>
      </c>
    </row>
    <row r="77" ht="12.7" customHeight="1">
      <c r="A77" t="s" s="811">
        <v>2335</v>
      </c>
      <c r="B77" t="s" s="811">
        <v>2336</v>
      </c>
      <c r="C77" s="267">
        <v>10</v>
      </c>
      <c r="D77" s="812">
        <v>42217</v>
      </c>
      <c r="E77" s="813"/>
      <c r="F77" s="813"/>
      <c r="G77" s="813"/>
      <c r="H77" t="s" s="147">
        <v>2176</v>
      </c>
      <c r="I77" s="441"/>
    </row>
    <row r="78" ht="12.7" customHeight="1">
      <c r="A78" t="s" s="110">
        <v>2337</v>
      </c>
      <c r="B78" t="s" s="110">
        <v>2338</v>
      </c>
      <c r="C78" s="174">
        <v>6</v>
      </c>
      <c r="D78" s="806">
        <v>42398</v>
      </c>
      <c r="E78" s="803"/>
      <c r="F78" s="803"/>
      <c r="G78" t="s" s="96">
        <v>2176</v>
      </c>
      <c r="H78" s="803"/>
      <c r="I78" t="s" s="173">
        <v>2339</v>
      </c>
    </row>
    <row r="79" ht="12.7" customHeight="1">
      <c r="A79" t="s" s="116">
        <v>2340</v>
      </c>
      <c r="B79" t="s" s="116">
        <v>2341</v>
      </c>
      <c r="C79" s="218">
        <v>5</v>
      </c>
      <c r="D79" s="809">
        <v>40444</v>
      </c>
      <c r="E79" s="810"/>
      <c r="F79" s="810"/>
      <c r="G79" t="s" s="133">
        <v>2176</v>
      </c>
      <c r="H79" s="810"/>
      <c r="I79" t="s" s="227">
        <v>2342</v>
      </c>
    </row>
    <row r="80" ht="12.7" customHeight="1">
      <c r="A80" t="s" s="582">
        <v>2343</v>
      </c>
      <c r="B80" t="s" s="759">
        <v>2344</v>
      </c>
      <c r="C80" s="218">
        <v>7</v>
      </c>
      <c r="D80" s="809">
        <v>40442</v>
      </c>
      <c r="E80" s="810"/>
      <c r="F80" t="s" s="133">
        <v>2176</v>
      </c>
      <c r="G80" s="810"/>
      <c r="H80" s="810"/>
      <c r="I80" t="s" s="227">
        <v>2345</v>
      </c>
    </row>
    <row r="81" ht="12.7" customHeight="1">
      <c r="A81" t="s" s="116">
        <v>2346</v>
      </c>
      <c r="B81" t="s" s="116">
        <v>2347</v>
      </c>
      <c r="C81" s="218">
        <v>5</v>
      </c>
      <c r="D81" s="809">
        <v>41586</v>
      </c>
      <c r="E81" s="810"/>
      <c r="F81" t="s" s="133">
        <v>2176</v>
      </c>
      <c r="G81" s="810"/>
      <c r="H81" s="810"/>
      <c r="I81" t="s" s="227">
        <v>2313</v>
      </c>
    </row>
    <row r="82" ht="12.7" customHeight="1">
      <c r="A82" t="s" s="811">
        <v>2348</v>
      </c>
      <c r="B82" t="s" s="811">
        <v>2349</v>
      </c>
      <c r="C82" s="267">
        <v>7</v>
      </c>
      <c r="D82" s="812">
        <v>42320</v>
      </c>
      <c r="E82" s="813"/>
      <c r="F82" s="813"/>
      <c r="G82" s="813"/>
      <c r="H82" t="s" s="147">
        <v>2176</v>
      </c>
      <c r="I82" s="274"/>
    </row>
    <row r="83" ht="12.7" customHeight="1">
      <c r="A83" t="s" s="173">
        <v>2350</v>
      </c>
      <c r="B83" t="s" s="110">
        <v>2351</v>
      </c>
      <c r="C83" s="174">
        <v>6</v>
      </c>
      <c r="D83" s="806">
        <v>42670</v>
      </c>
      <c r="E83" s="803"/>
      <c r="F83" t="s" s="96">
        <v>2176</v>
      </c>
      <c r="G83" s="803"/>
      <c r="H83" s="803"/>
      <c r="I83" t="s" s="173">
        <v>2177</v>
      </c>
    </row>
    <row r="84" ht="12.7" customHeight="1">
      <c r="A84" t="s" s="227">
        <v>2352</v>
      </c>
      <c r="B84" t="s" s="116">
        <v>2353</v>
      </c>
      <c r="C84" s="218">
        <v>5</v>
      </c>
      <c r="D84" s="809">
        <v>42300</v>
      </c>
      <c r="E84" s="810"/>
      <c r="F84" t="s" s="133">
        <v>2176</v>
      </c>
      <c r="G84" s="810"/>
      <c r="H84" s="810"/>
      <c r="I84" t="s" s="227">
        <v>2250</v>
      </c>
    </row>
    <row r="85" ht="12.7" customHeight="1">
      <c r="A85" t="s" s="759">
        <v>2354</v>
      </c>
      <c r="B85" t="s" s="759">
        <v>2355</v>
      </c>
      <c r="C85" s="218">
        <v>8</v>
      </c>
      <c r="D85" s="809">
        <v>41418</v>
      </c>
      <c r="E85" s="810"/>
      <c r="F85" t="s" s="133">
        <v>2176</v>
      </c>
      <c r="G85" s="810"/>
      <c r="H85" s="810"/>
      <c r="I85" t="s" s="227">
        <v>2356</v>
      </c>
    </row>
    <row r="86" ht="12.7" customHeight="1">
      <c r="A86" t="s" s="807">
        <v>2357</v>
      </c>
      <c r="B86" t="s" s="808">
        <v>2358</v>
      </c>
      <c r="C86" s="218">
        <v>14</v>
      </c>
      <c r="D86" s="809">
        <v>42222</v>
      </c>
      <c r="E86" s="810"/>
      <c r="F86" s="810"/>
      <c r="G86" s="810"/>
      <c r="H86" t="s" s="133">
        <v>2176</v>
      </c>
      <c r="I86" s="85"/>
    </row>
    <row r="87" ht="12.7" customHeight="1">
      <c r="A87" t="s" s="273">
        <v>2359</v>
      </c>
      <c r="B87" t="s" s="146">
        <v>2360</v>
      </c>
      <c r="C87" s="267">
        <v>14</v>
      </c>
      <c r="D87" s="812">
        <v>42080</v>
      </c>
      <c r="E87" t="s" s="147">
        <v>2176</v>
      </c>
      <c r="F87" s="813"/>
      <c r="G87" s="813"/>
      <c r="H87" s="813"/>
      <c r="I87" t="s" s="273">
        <v>2361</v>
      </c>
    </row>
    <row r="88" ht="12.7" customHeight="1">
      <c r="A88" t="s" s="173">
        <v>2362</v>
      </c>
      <c r="B88" t="s" s="110">
        <v>2363</v>
      </c>
      <c r="C88" s="174">
        <v>8</v>
      </c>
      <c r="D88" s="806">
        <v>42849</v>
      </c>
      <c r="E88" s="803"/>
      <c r="F88" s="803"/>
      <c r="G88" t="s" s="96">
        <v>2176</v>
      </c>
      <c r="H88" s="803"/>
      <c r="I88" t="s" s="173">
        <v>2364</v>
      </c>
    </row>
    <row r="89" ht="12.7" customHeight="1">
      <c r="A89" t="s" s="116">
        <v>2365</v>
      </c>
      <c r="B89" t="s" s="116">
        <v>2366</v>
      </c>
      <c r="C89" s="218">
        <v>6</v>
      </c>
      <c r="D89" s="809">
        <v>40463</v>
      </c>
      <c r="E89" s="810"/>
      <c r="F89" t="s" s="133">
        <v>2176</v>
      </c>
      <c r="G89" s="810"/>
      <c r="H89" s="810"/>
      <c r="I89" t="s" s="116">
        <v>2284</v>
      </c>
    </row>
    <row r="90" ht="12.7" customHeight="1">
      <c r="A90" t="s" s="227">
        <v>2367</v>
      </c>
      <c r="B90" t="s" s="116">
        <v>2368</v>
      </c>
      <c r="C90" s="218">
        <v>5</v>
      </c>
      <c r="D90" s="809">
        <v>42615</v>
      </c>
      <c r="E90" s="810"/>
      <c r="F90" t="s" s="133">
        <v>2176</v>
      </c>
      <c r="G90" s="810"/>
      <c r="H90" s="810"/>
      <c r="I90" t="s" s="227">
        <v>2177</v>
      </c>
    </row>
    <row r="91" ht="12.7" customHeight="1">
      <c r="A91" t="s" s="227">
        <v>2369</v>
      </c>
      <c r="B91" t="s" s="116">
        <v>2370</v>
      </c>
      <c r="C91" s="218">
        <v>6</v>
      </c>
      <c r="D91" s="809">
        <v>42832</v>
      </c>
      <c r="E91" s="810"/>
      <c r="F91" s="810"/>
      <c r="G91" t="s" s="133">
        <v>2176</v>
      </c>
      <c r="H91" s="810"/>
      <c r="I91" t="s" s="227">
        <v>2371</v>
      </c>
    </row>
    <row r="92" ht="12.7" customHeight="1">
      <c r="A92" t="s" s="637">
        <v>2372</v>
      </c>
      <c r="B92" t="s" s="575">
        <v>2373</v>
      </c>
      <c r="C92" s="267">
        <v>5</v>
      </c>
      <c r="D92" s="812">
        <v>42682</v>
      </c>
      <c r="E92" s="813"/>
      <c r="F92" t="s" s="147">
        <v>2176</v>
      </c>
      <c r="G92" s="813"/>
      <c r="H92" s="813"/>
      <c r="I92" t="s" s="273">
        <v>2374</v>
      </c>
    </row>
    <row r="93" ht="12.7" customHeight="1">
      <c r="A93" t="s" s="110">
        <v>1237</v>
      </c>
      <c r="B93" t="s" s="110">
        <v>1238</v>
      </c>
      <c r="C93" s="174">
        <v>20</v>
      </c>
      <c r="D93" s="806">
        <v>39881</v>
      </c>
      <c r="E93" t="s" s="96">
        <v>2176</v>
      </c>
      <c r="F93" s="803"/>
      <c r="G93" s="803"/>
      <c r="H93" s="803"/>
      <c r="I93" t="s" s="173">
        <v>2375</v>
      </c>
    </row>
    <row r="94" ht="12.7" customHeight="1">
      <c r="A94" t="s" s="116">
        <v>2376</v>
      </c>
      <c r="B94" t="s" s="116">
        <v>2377</v>
      </c>
      <c r="C94" s="218">
        <v>6</v>
      </c>
      <c r="D94" s="809">
        <v>42215</v>
      </c>
      <c r="E94" t="s" s="133">
        <v>2176</v>
      </c>
      <c r="F94" s="810"/>
      <c r="G94" s="810"/>
      <c r="H94" s="810"/>
      <c r="I94" t="s" s="116">
        <v>2378</v>
      </c>
    </row>
    <row r="95" ht="12.7" customHeight="1">
      <c r="A95" t="s" s="227">
        <v>2379</v>
      </c>
      <c r="B95" t="s" s="116">
        <v>2380</v>
      </c>
      <c r="C95" s="218">
        <v>37</v>
      </c>
      <c r="D95" s="809">
        <v>40862</v>
      </c>
      <c r="E95" s="810"/>
      <c r="F95" t="s" s="133">
        <v>2176</v>
      </c>
      <c r="G95" s="810"/>
      <c r="H95" s="810"/>
      <c r="I95" t="s" s="227">
        <v>2381</v>
      </c>
    </row>
    <row r="96" ht="12.7" customHeight="1">
      <c r="A96" t="s" s="116">
        <v>2382</v>
      </c>
      <c r="B96" t="s" s="116">
        <v>2383</v>
      </c>
      <c r="C96" s="218">
        <v>7</v>
      </c>
      <c r="D96" s="809">
        <v>40477</v>
      </c>
      <c r="E96" s="810"/>
      <c r="F96" t="s" s="133">
        <v>2176</v>
      </c>
      <c r="G96" s="810"/>
      <c r="H96" s="810"/>
      <c r="I96" t="s" s="116">
        <v>2284</v>
      </c>
    </row>
    <row r="97" ht="12.7" customHeight="1">
      <c r="A97" t="s" s="820">
        <v>2384</v>
      </c>
      <c r="B97" t="s" s="820">
        <v>1258</v>
      </c>
      <c r="C97" s="267">
        <v>34</v>
      </c>
      <c r="D97" s="812">
        <v>40112</v>
      </c>
      <c r="E97" s="813"/>
      <c r="F97" t="s" s="147">
        <v>2176</v>
      </c>
      <c r="G97" s="813"/>
      <c r="H97" s="813"/>
      <c r="I97" t="s" s="637">
        <v>2247</v>
      </c>
    </row>
    <row r="98" ht="12.7" customHeight="1">
      <c r="A98" t="s" s="814">
        <v>2385</v>
      </c>
      <c r="B98" t="s" s="814">
        <v>2386</v>
      </c>
      <c r="C98" s="174">
        <v>7</v>
      </c>
      <c r="D98" s="806">
        <v>40431</v>
      </c>
      <c r="E98" s="803"/>
      <c r="F98" t="s" s="96">
        <v>2176</v>
      </c>
      <c r="G98" s="803"/>
      <c r="H98" s="803"/>
      <c r="I98" t="s" s="173">
        <v>2387</v>
      </c>
    </row>
    <row r="99" ht="12.7" customHeight="1">
      <c r="A99" t="s" s="116">
        <v>2388</v>
      </c>
      <c r="B99" t="s" s="116">
        <v>2389</v>
      </c>
      <c r="C99" s="218">
        <v>7</v>
      </c>
      <c r="D99" s="809">
        <v>42996</v>
      </c>
      <c r="E99" s="810"/>
      <c r="F99" t="s" s="133">
        <v>2176</v>
      </c>
      <c r="G99" s="810"/>
      <c r="H99" s="810"/>
      <c r="I99" t="s" s="227">
        <v>2185</v>
      </c>
    </row>
    <row r="100" ht="12.7" customHeight="1">
      <c r="A100" t="s" s="817">
        <v>2390</v>
      </c>
      <c r="B100" t="s" s="818">
        <v>2391</v>
      </c>
      <c r="C100" s="218">
        <v>8</v>
      </c>
      <c r="D100" s="809">
        <v>40962</v>
      </c>
      <c r="E100" t="s" s="133">
        <v>2176</v>
      </c>
      <c r="F100" s="810"/>
      <c r="G100" s="810"/>
      <c r="H100" s="810"/>
      <c r="I100" t="s" s="227">
        <v>2392</v>
      </c>
    </row>
    <row r="101" ht="12.7" customHeight="1">
      <c r="A101" t="s" s="227">
        <v>2393</v>
      </c>
      <c r="B101" t="s" s="116">
        <v>2394</v>
      </c>
      <c r="C101" s="218">
        <v>8</v>
      </c>
      <c r="D101" s="809">
        <v>41904</v>
      </c>
      <c r="E101" t="s" s="133">
        <v>2176</v>
      </c>
      <c r="F101" s="810"/>
      <c r="G101" s="810"/>
      <c r="H101" s="810"/>
      <c r="I101" s="319"/>
    </row>
    <row r="102" ht="12.7" customHeight="1">
      <c r="A102" t="s" s="146">
        <v>2395</v>
      </c>
      <c r="B102" t="s" s="146">
        <v>2396</v>
      </c>
      <c r="C102" s="267">
        <v>5</v>
      </c>
      <c r="D102" s="812">
        <v>41904</v>
      </c>
      <c r="E102" t="s" s="147">
        <v>2176</v>
      </c>
      <c r="F102" s="813"/>
      <c r="G102" s="813"/>
      <c r="H102" s="813"/>
      <c r="I102" s="441"/>
    </row>
    <row r="103" ht="12.7" customHeight="1">
      <c r="A103" t="s" s="442">
        <v>2397</v>
      </c>
      <c r="B103" t="s" s="814">
        <v>2398</v>
      </c>
      <c r="C103" s="174">
        <v>6</v>
      </c>
      <c r="D103" s="806">
        <v>40444</v>
      </c>
      <c r="E103" s="803"/>
      <c r="F103" t="s" s="96">
        <v>2176</v>
      </c>
      <c r="G103" s="803"/>
      <c r="H103" s="803"/>
      <c r="I103" t="s" s="173">
        <v>2399</v>
      </c>
    </row>
    <row r="104" ht="12.7" customHeight="1">
      <c r="A104" t="s" s="116">
        <v>2400</v>
      </c>
      <c r="B104" t="s" s="116">
        <v>620</v>
      </c>
      <c r="C104" s="218">
        <v>33</v>
      </c>
      <c r="D104" s="809">
        <v>42383</v>
      </c>
      <c r="E104" s="810"/>
      <c r="F104" s="810"/>
      <c r="G104" t="s" s="133">
        <v>2176</v>
      </c>
      <c r="H104" s="810"/>
      <c r="I104" t="s" s="116">
        <v>2401</v>
      </c>
    </row>
    <row r="105" ht="12.7" customHeight="1">
      <c r="A105" t="s" s="227">
        <v>2402</v>
      </c>
      <c r="B105" t="s" s="116">
        <v>2403</v>
      </c>
      <c r="C105" s="218">
        <v>6</v>
      </c>
      <c r="D105" s="809">
        <v>42423</v>
      </c>
      <c r="E105" t="s" s="133">
        <v>2176</v>
      </c>
      <c r="F105" s="810"/>
      <c r="G105" s="810"/>
      <c r="H105" s="810"/>
      <c r="I105" s="85"/>
    </row>
    <row r="106" ht="12.7" customHeight="1">
      <c r="A106" t="s" s="582">
        <v>2404</v>
      </c>
      <c r="B106" t="s" s="759">
        <v>2405</v>
      </c>
      <c r="C106" s="218">
        <v>11</v>
      </c>
      <c r="D106" s="809">
        <v>41243</v>
      </c>
      <c r="E106" s="810"/>
      <c r="F106" t="s" s="133">
        <v>2176</v>
      </c>
      <c r="G106" s="810"/>
      <c r="H106" s="810"/>
      <c r="I106" t="s" s="227">
        <v>2406</v>
      </c>
    </row>
    <row r="107" ht="12.7" customHeight="1">
      <c r="A107" t="s" s="575">
        <v>1269</v>
      </c>
      <c r="B107" t="s" s="575">
        <v>1270</v>
      </c>
      <c r="C107" s="267">
        <v>7</v>
      </c>
      <c r="D107" s="812">
        <v>40458</v>
      </c>
      <c r="E107" s="813"/>
      <c r="F107" t="s" s="147">
        <v>2176</v>
      </c>
      <c r="G107" s="813"/>
      <c r="H107" s="813"/>
      <c r="I107" t="s" s="637">
        <v>2247</v>
      </c>
    </row>
    <row r="108" ht="12.7" customHeight="1">
      <c r="A108" t="s" s="173">
        <v>2407</v>
      </c>
      <c r="B108" t="s" s="110">
        <v>2408</v>
      </c>
      <c r="C108" s="174">
        <v>33</v>
      </c>
      <c r="D108" s="806">
        <v>42795</v>
      </c>
      <c r="E108" s="803"/>
      <c r="F108" s="803"/>
      <c r="G108" t="s" s="96">
        <v>2176</v>
      </c>
      <c r="H108" s="803"/>
      <c r="I108" t="s" s="173">
        <v>2409</v>
      </c>
    </row>
    <row r="109" ht="12.7" customHeight="1">
      <c r="A109" t="s" s="227">
        <v>2410</v>
      </c>
      <c r="B109" t="s" s="116">
        <v>2411</v>
      </c>
      <c r="C109" s="218">
        <v>6</v>
      </c>
      <c r="D109" s="809">
        <v>42473</v>
      </c>
      <c r="E109" s="810"/>
      <c r="F109" s="810"/>
      <c r="G109" t="s" s="133">
        <v>2199</v>
      </c>
      <c r="H109" s="810"/>
      <c r="I109" t="s" s="227">
        <v>2412</v>
      </c>
    </row>
    <row r="110" ht="12.7" customHeight="1">
      <c r="A110" t="s" s="116">
        <v>2413</v>
      </c>
      <c r="B110" t="s" s="116">
        <v>2414</v>
      </c>
      <c r="C110" s="218">
        <v>18</v>
      </c>
      <c r="D110" s="809">
        <v>40491</v>
      </c>
      <c r="E110" s="810"/>
      <c r="F110" t="s" s="133">
        <v>2176</v>
      </c>
      <c r="G110" s="810"/>
      <c r="H110" s="810"/>
      <c r="I110" t="s" s="116">
        <v>2284</v>
      </c>
    </row>
    <row r="111" ht="12.7" customHeight="1">
      <c r="A111" t="s" s="817">
        <v>2415</v>
      </c>
      <c r="B111" t="s" s="818">
        <v>2416</v>
      </c>
      <c r="C111" s="218">
        <v>7</v>
      </c>
      <c r="D111" s="809">
        <v>41149</v>
      </c>
      <c r="E111" t="s" s="133">
        <v>2176</v>
      </c>
      <c r="F111" s="810"/>
      <c r="G111" s="810"/>
      <c r="H111" s="810"/>
      <c r="I111" t="s" s="227">
        <v>2417</v>
      </c>
    </row>
    <row r="112" ht="12.7" customHeight="1">
      <c r="A112" t="s" s="146">
        <v>2418</v>
      </c>
      <c r="B112" t="s" s="146">
        <v>2419</v>
      </c>
      <c r="C112" s="267">
        <v>6</v>
      </c>
      <c r="D112" s="812">
        <v>42320</v>
      </c>
      <c r="E112" s="813"/>
      <c r="F112" t="s" s="147">
        <v>2176</v>
      </c>
      <c r="G112" s="813"/>
      <c r="H112" s="813"/>
      <c r="I112" t="s" s="273">
        <v>2420</v>
      </c>
    </row>
    <row r="113" ht="12.7" customHeight="1">
      <c r="A113" t="s" s="173">
        <v>2421</v>
      </c>
      <c r="B113" t="s" s="110">
        <v>2422</v>
      </c>
      <c r="C113" s="174">
        <v>9</v>
      </c>
      <c r="D113" s="806">
        <v>42635</v>
      </c>
      <c r="E113" s="803"/>
      <c r="F113" s="803"/>
      <c r="G113" s="803"/>
      <c r="H113" t="s" s="96">
        <v>2176</v>
      </c>
      <c r="I113" t="s" s="173">
        <v>2423</v>
      </c>
    </row>
    <row r="114" ht="12.7" customHeight="1">
      <c r="A114" t="s" s="227">
        <v>2424</v>
      </c>
      <c r="B114" t="s" s="116">
        <v>2425</v>
      </c>
      <c r="C114" s="218">
        <v>9</v>
      </c>
      <c r="D114" s="809">
        <v>41381</v>
      </c>
      <c r="E114" t="s" s="133">
        <v>2176</v>
      </c>
      <c r="F114" s="810"/>
      <c r="G114" s="810"/>
      <c r="H114" s="810"/>
      <c r="I114" s="85"/>
    </row>
    <row r="115" ht="12.7" customHeight="1">
      <c r="A115" t="s" s="227">
        <v>2426</v>
      </c>
      <c r="B115" t="s" s="116">
        <v>2427</v>
      </c>
      <c r="C115" s="218">
        <v>7</v>
      </c>
      <c r="D115" s="809">
        <v>42745</v>
      </c>
      <c r="E115" s="810"/>
      <c r="F115" s="810"/>
      <c r="G115" t="s" s="133">
        <v>2176</v>
      </c>
      <c r="H115" s="810"/>
      <c r="I115" t="s" s="227">
        <v>2428</v>
      </c>
    </row>
    <row r="116" ht="12.7" customHeight="1">
      <c r="A116" t="s" s="818">
        <v>1289</v>
      </c>
      <c r="B116" t="s" s="818">
        <v>1290</v>
      </c>
      <c r="C116" s="218">
        <v>39</v>
      </c>
      <c r="D116" s="809">
        <v>39727</v>
      </c>
      <c r="E116" t="s" s="133">
        <v>2176</v>
      </c>
      <c r="F116" s="810"/>
      <c r="G116" s="810"/>
      <c r="H116" s="810"/>
      <c r="I116" t="s" s="582">
        <v>2206</v>
      </c>
    </row>
    <row r="117" ht="12.7" customHeight="1">
      <c r="A117" t="s" s="575">
        <v>1291</v>
      </c>
      <c r="B117" t="s" s="575">
        <v>1292</v>
      </c>
      <c r="C117" s="267">
        <v>6</v>
      </c>
      <c r="D117" s="812">
        <v>40850</v>
      </c>
      <c r="E117" s="813"/>
      <c r="F117" t="s" s="147">
        <v>2176</v>
      </c>
      <c r="G117" s="813"/>
      <c r="H117" s="813"/>
      <c r="I117" t="s" s="637">
        <v>2429</v>
      </c>
    </row>
    <row r="118" ht="12.7" customHeight="1">
      <c r="A118" t="s" s="173">
        <v>2430</v>
      </c>
      <c r="B118" t="s" s="110">
        <v>2431</v>
      </c>
      <c r="C118" s="174">
        <v>6</v>
      </c>
      <c r="D118" s="806">
        <v>42856</v>
      </c>
      <c r="E118" s="803"/>
      <c r="F118" s="803"/>
      <c r="G118" t="s" s="96">
        <v>2176</v>
      </c>
      <c r="H118" s="803"/>
      <c r="I118" t="s" s="173">
        <v>2432</v>
      </c>
    </row>
    <row r="119" ht="12.7" customHeight="1">
      <c r="A119" t="s" s="116">
        <v>2433</v>
      </c>
      <c r="B119" t="s" s="116">
        <v>2434</v>
      </c>
      <c r="C119" s="218">
        <v>11</v>
      </c>
      <c r="D119" s="809">
        <v>41885</v>
      </c>
      <c r="E119" s="810"/>
      <c r="F119" t="s" s="133">
        <v>2176</v>
      </c>
      <c r="G119" s="810"/>
      <c r="H119" s="810"/>
      <c r="I119" t="s" s="227">
        <v>2435</v>
      </c>
    </row>
    <row r="120" ht="12.7" customHeight="1">
      <c r="A120" t="s" s="116">
        <v>2436</v>
      </c>
      <c r="B120" t="s" s="116">
        <v>2437</v>
      </c>
      <c r="C120" s="218">
        <v>6</v>
      </c>
      <c r="D120" s="809">
        <v>42008</v>
      </c>
      <c r="E120" s="810"/>
      <c r="F120" t="s" s="133">
        <v>2176</v>
      </c>
      <c r="G120" s="810"/>
      <c r="H120" s="810"/>
      <c r="I120" t="s" s="227">
        <v>2438</v>
      </c>
    </row>
    <row r="121" ht="12.7" customHeight="1">
      <c r="A121" t="s" s="227">
        <v>2439</v>
      </c>
      <c r="B121" t="s" s="116">
        <v>2440</v>
      </c>
      <c r="C121" s="218">
        <v>15</v>
      </c>
      <c r="D121" s="809">
        <v>42404</v>
      </c>
      <c r="E121" t="s" s="133">
        <v>2176</v>
      </c>
      <c r="F121" s="810"/>
      <c r="G121" s="810"/>
      <c r="H121" s="810"/>
      <c r="I121" t="s" s="116">
        <v>2214</v>
      </c>
    </row>
    <row r="122" ht="12.7" customHeight="1">
      <c r="A122" t="s" s="146">
        <v>2441</v>
      </c>
      <c r="B122" t="s" s="146">
        <v>2442</v>
      </c>
      <c r="C122" s="267">
        <v>13</v>
      </c>
      <c r="D122" s="812">
        <v>40826</v>
      </c>
      <c r="E122" s="813"/>
      <c r="F122" t="s" s="147">
        <v>2176</v>
      </c>
      <c r="G122" s="813"/>
      <c r="H122" s="813"/>
      <c r="I122" t="s" s="146">
        <v>2443</v>
      </c>
    </row>
    <row r="123" ht="12.7" customHeight="1">
      <c r="A123" t="s" s="110">
        <v>2444</v>
      </c>
      <c r="B123" t="s" s="110">
        <v>2445</v>
      </c>
      <c r="C123" s="174">
        <v>7</v>
      </c>
      <c r="D123" s="806">
        <v>41853</v>
      </c>
      <c r="E123" s="803"/>
      <c r="F123" t="s" s="96">
        <v>2176</v>
      </c>
      <c r="G123" s="803"/>
      <c r="H123" s="803"/>
      <c r="I123" t="s" s="173">
        <v>2446</v>
      </c>
    </row>
    <row r="124" ht="12.7" customHeight="1">
      <c r="A124" t="s" s="116">
        <v>2447</v>
      </c>
      <c r="B124" t="s" s="116">
        <v>2448</v>
      </c>
      <c r="C124" s="218">
        <v>5</v>
      </c>
      <c r="D124" s="809">
        <v>42046</v>
      </c>
      <c r="E124" t="s" s="133">
        <v>2176</v>
      </c>
      <c r="F124" s="810"/>
      <c r="G124" s="810"/>
      <c r="H124" s="810"/>
      <c r="I124" s="85"/>
    </row>
    <row r="125" ht="12.7" customHeight="1">
      <c r="A125" t="s" s="116">
        <v>2449</v>
      </c>
      <c r="B125" t="s" s="116">
        <v>2450</v>
      </c>
      <c r="C125" s="218">
        <v>5</v>
      </c>
      <c r="D125" s="809">
        <v>40464</v>
      </c>
      <c r="E125" s="810"/>
      <c r="F125" t="s" s="133">
        <v>2176</v>
      </c>
      <c r="G125" s="810"/>
      <c r="H125" s="810"/>
      <c r="I125" t="s" s="227">
        <v>2451</v>
      </c>
    </row>
    <row r="126" ht="12.7" customHeight="1">
      <c r="A126" t="s" s="227">
        <v>2452</v>
      </c>
      <c r="B126" t="s" s="116">
        <v>2453</v>
      </c>
      <c r="C126" s="218">
        <v>8</v>
      </c>
      <c r="D126" s="809">
        <v>42654</v>
      </c>
      <c r="E126" s="810"/>
      <c r="F126" t="s" s="133">
        <v>2176</v>
      </c>
      <c r="G126" s="810"/>
      <c r="H126" s="810"/>
      <c r="I126" t="s" s="227">
        <v>2177</v>
      </c>
    </row>
    <row r="127" ht="12.7" customHeight="1">
      <c r="A127" t="s" s="273">
        <v>2454</v>
      </c>
      <c r="B127" t="s" s="146">
        <v>2455</v>
      </c>
      <c r="C127" s="267">
        <v>13</v>
      </c>
      <c r="D127" s="812">
        <v>40920</v>
      </c>
      <c r="E127" t="s" s="147">
        <v>2176</v>
      </c>
      <c r="F127" s="813"/>
      <c r="G127" s="813"/>
      <c r="H127" s="813"/>
      <c r="I127" s="274"/>
    </row>
    <row r="128" ht="12.7" customHeight="1">
      <c r="A128" t="s" s="173">
        <v>2456</v>
      </c>
      <c r="B128" t="s" s="110">
        <v>2457</v>
      </c>
      <c r="C128" s="174">
        <v>5</v>
      </c>
      <c r="D128" s="806">
        <v>42712</v>
      </c>
      <c r="E128" t="s" s="96">
        <v>2176</v>
      </c>
      <c r="F128" s="803"/>
      <c r="G128" s="803"/>
      <c r="H128" s="803"/>
      <c r="I128" s="84"/>
    </row>
    <row r="129" ht="12.7" customHeight="1">
      <c r="A129" t="s" s="116">
        <v>2458</v>
      </c>
      <c r="B129" t="s" s="116">
        <v>2459</v>
      </c>
      <c r="C129" s="218">
        <v>15</v>
      </c>
      <c r="D129" s="809">
        <v>40497</v>
      </c>
      <c r="E129" s="810"/>
      <c r="F129" t="s" s="133">
        <v>2176</v>
      </c>
      <c r="G129" s="810"/>
      <c r="H129" s="810"/>
      <c r="I129" t="s" s="116">
        <v>2284</v>
      </c>
    </row>
    <row r="130" ht="12.7" customHeight="1">
      <c r="A130" t="s" s="227">
        <v>2460</v>
      </c>
      <c r="B130" t="s" s="116">
        <v>2461</v>
      </c>
      <c r="C130" s="218">
        <v>5</v>
      </c>
      <c r="D130" s="809">
        <v>42635</v>
      </c>
      <c r="E130" s="810"/>
      <c r="F130" t="s" s="133">
        <v>2176</v>
      </c>
      <c r="G130" s="810"/>
      <c r="H130" s="810"/>
      <c r="I130" t="s" s="227">
        <v>2177</v>
      </c>
    </row>
    <row r="131" ht="12.7" customHeight="1">
      <c r="A131" t="s" s="116">
        <v>2462</v>
      </c>
      <c r="B131" t="s" s="116">
        <v>2463</v>
      </c>
      <c r="C131" s="218">
        <v>8</v>
      </c>
      <c r="D131" s="809">
        <v>42032</v>
      </c>
      <c r="E131" s="810"/>
      <c r="F131" s="810"/>
      <c r="G131" t="s" s="133">
        <v>2176</v>
      </c>
      <c r="H131" s="810"/>
      <c r="I131" t="s" s="116">
        <v>2464</v>
      </c>
    </row>
    <row r="132" ht="12.7" customHeight="1">
      <c r="A132" t="s" s="146">
        <v>2465</v>
      </c>
      <c r="B132" t="s" s="146">
        <v>2466</v>
      </c>
      <c r="C132" s="267">
        <v>11</v>
      </c>
      <c r="D132" s="812">
        <v>42668</v>
      </c>
      <c r="E132" s="813"/>
      <c r="F132" t="s" s="147">
        <v>2176</v>
      </c>
      <c r="G132" s="813"/>
      <c r="H132" s="813"/>
      <c r="I132" t="s" s="273">
        <v>2177</v>
      </c>
    </row>
    <row r="133" ht="12.7" customHeight="1">
      <c r="A133" t="s" s="173">
        <v>2467</v>
      </c>
      <c r="B133" t="s" s="110">
        <v>2468</v>
      </c>
      <c r="C133" s="174">
        <v>5</v>
      </c>
      <c r="D133" s="806">
        <v>42688</v>
      </c>
      <c r="E133" s="803"/>
      <c r="F133" t="s" s="96">
        <v>2176</v>
      </c>
      <c r="G133" s="803"/>
      <c r="H133" s="803"/>
      <c r="I133" t="s" s="173">
        <v>2177</v>
      </c>
    </row>
    <row r="134" ht="12.7" customHeight="1">
      <c r="A134" t="s" s="227">
        <v>2469</v>
      </c>
      <c r="B134" t="s" s="116">
        <v>2470</v>
      </c>
      <c r="C134" s="218">
        <v>6</v>
      </c>
      <c r="D134" s="809">
        <v>41554</v>
      </c>
      <c r="E134" s="810"/>
      <c r="F134" s="810"/>
      <c r="G134" t="s" s="133">
        <v>2176</v>
      </c>
      <c r="H134" s="810"/>
      <c r="I134" t="s" s="227">
        <v>2471</v>
      </c>
    </row>
    <row r="135" ht="12.7" customHeight="1">
      <c r="A135" t="s" s="227">
        <v>2472</v>
      </c>
      <c r="B135" t="s" s="116">
        <v>2473</v>
      </c>
      <c r="C135" s="218">
        <v>5</v>
      </c>
      <c r="D135" s="809">
        <v>42391</v>
      </c>
      <c r="E135" t="s" s="133">
        <v>2176</v>
      </c>
      <c r="F135" s="810"/>
      <c r="G135" s="810"/>
      <c r="H135" s="810"/>
      <c r="I135" t="s" s="116">
        <v>2474</v>
      </c>
    </row>
    <row r="136" ht="12.7" customHeight="1">
      <c r="A136" t="s" s="759">
        <v>2475</v>
      </c>
      <c r="B136" t="s" s="759">
        <v>2476</v>
      </c>
      <c r="C136" s="218">
        <v>7</v>
      </c>
      <c r="D136" s="809">
        <v>40499</v>
      </c>
      <c r="E136" s="810"/>
      <c r="F136" t="s" s="133">
        <v>2176</v>
      </c>
      <c r="G136" s="810"/>
      <c r="H136" s="810"/>
      <c r="I136" t="s" s="227">
        <v>2477</v>
      </c>
    </row>
    <row r="137" ht="12.7" customHeight="1">
      <c r="A137" t="s" s="273">
        <v>2478</v>
      </c>
      <c r="B137" t="s" s="146">
        <v>2479</v>
      </c>
      <c r="C137" s="267">
        <v>11</v>
      </c>
      <c r="D137" s="812">
        <v>42538</v>
      </c>
      <c r="E137" t="s" s="147">
        <v>2176</v>
      </c>
      <c r="F137" s="813"/>
      <c r="G137" s="813"/>
      <c r="H137" s="813"/>
      <c r="I137" t="s" s="273">
        <v>2480</v>
      </c>
    </row>
    <row r="138" ht="12.7" customHeight="1">
      <c r="A138" t="s" s="814">
        <v>2481</v>
      </c>
      <c r="B138" t="s" s="814">
        <v>2482</v>
      </c>
      <c r="C138" s="174">
        <v>15</v>
      </c>
      <c r="D138" s="806">
        <v>40085</v>
      </c>
      <c r="E138" s="803"/>
      <c r="F138" t="s" s="96">
        <v>2176</v>
      </c>
      <c r="G138" s="803"/>
      <c r="H138" s="803"/>
      <c r="I138" t="s" s="173">
        <v>2483</v>
      </c>
    </row>
    <row r="139" ht="12.7" customHeight="1">
      <c r="A139" t="s" s="227">
        <v>2484</v>
      </c>
      <c r="B139" t="s" s="116">
        <v>2485</v>
      </c>
      <c r="C139" s="218">
        <v>10</v>
      </c>
      <c r="D139" s="809">
        <v>42264</v>
      </c>
      <c r="E139" s="810"/>
      <c r="F139" t="s" s="133">
        <v>2176</v>
      </c>
      <c r="G139" s="810"/>
      <c r="H139" s="810"/>
      <c r="I139" t="s" s="227">
        <v>2486</v>
      </c>
    </row>
    <row r="140" ht="12.7" customHeight="1">
      <c r="A140" t="s" s="227">
        <v>2487</v>
      </c>
      <c r="B140" t="s" s="116">
        <v>2488</v>
      </c>
      <c r="C140" s="218">
        <v>10</v>
      </c>
      <c r="D140" s="809">
        <v>42670</v>
      </c>
      <c r="E140" s="810"/>
      <c r="F140" t="s" s="133">
        <v>2176</v>
      </c>
      <c r="G140" s="810"/>
      <c r="H140" s="810"/>
      <c r="I140" t="s" s="227">
        <v>2177</v>
      </c>
    </row>
    <row r="141" ht="12.7" customHeight="1">
      <c r="A141" t="s" s="227">
        <v>2489</v>
      </c>
      <c r="B141" t="s" s="116">
        <v>2490</v>
      </c>
      <c r="C141" s="218">
        <v>12</v>
      </c>
      <c r="D141" s="809">
        <v>42615</v>
      </c>
      <c r="E141" s="810"/>
      <c r="F141" t="s" s="133">
        <v>2176</v>
      </c>
      <c r="G141" s="810"/>
      <c r="H141" s="810"/>
      <c r="I141" t="s" s="227">
        <v>2177</v>
      </c>
    </row>
    <row r="142" ht="12.7" customHeight="1">
      <c r="A142" t="s" s="146">
        <v>2491</v>
      </c>
      <c r="B142" t="s" s="146">
        <v>2492</v>
      </c>
      <c r="C142" s="267">
        <v>11</v>
      </c>
      <c r="D142" s="812">
        <v>41060</v>
      </c>
      <c r="E142" s="813"/>
      <c r="F142" s="813"/>
      <c r="G142" t="s" s="147">
        <v>2176</v>
      </c>
      <c r="H142" s="813"/>
      <c r="I142" t="s" s="146">
        <v>2493</v>
      </c>
    </row>
    <row r="143" ht="12.7" customHeight="1">
      <c r="A143" t="s" s="173">
        <v>2494</v>
      </c>
      <c r="B143" t="s" s="110">
        <v>2495</v>
      </c>
      <c r="C143" s="174">
        <v>12</v>
      </c>
      <c r="D143" s="806">
        <v>42998</v>
      </c>
      <c r="E143" s="803"/>
      <c r="F143" s="803"/>
      <c r="G143" t="s" s="96">
        <v>2176</v>
      </c>
      <c r="H143" s="803"/>
      <c r="I143" t="s" s="173">
        <v>2496</v>
      </c>
    </row>
    <row r="144" ht="12.7" customHeight="1">
      <c r="A144" t="s" s="759">
        <v>2497</v>
      </c>
      <c r="B144" t="s" s="759">
        <v>1322</v>
      </c>
      <c r="C144" s="218">
        <v>7</v>
      </c>
      <c r="D144" s="809">
        <v>40431</v>
      </c>
      <c r="E144" s="810"/>
      <c r="F144" t="s" s="133">
        <v>2176</v>
      </c>
      <c r="G144" s="810"/>
      <c r="H144" s="810"/>
      <c r="I144" t="s" s="582">
        <v>2247</v>
      </c>
    </row>
    <row r="145" ht="12.7" customHeight="1">
      <c r="A145" t="s" s="227">
        <v>2498</v>
      </c>
      <c r="B145" t="s" s="116">
        <v>2499</v>
      </c>
      <c r="C145" s="218">
        <v>5</v>
      </c>
      <c r="D145" s="809">
        <v>42416</v>
      </c>
      <c r="E145" t="s" s="133">
        <v>2176</v>
      </c>
      <c r="F145" s="810"/>
      <c r="G145" s="810"/>
      <c r="H145" s="810"/>
      <c r="I145" s="85"/>
    </row>
    <row r="146" ht="12.7" customHeight="1">
      <c r="A146" t="s" s="227">
        <v>2500</v>
      </c>
      <c r="B146" t="s" s="116">
        <v>2501</v>
      </c>
      <c r="C146" s="218">
        <v>10</v>
      </c>
      <c r="D146" s="809">
        <v>42688</v>
      </c>
      <c r="E146" s="810"/>
      <c r="F146" t="s" s="133">
        <v>2176</v>
      </c>
      <c r="G146" s="810"/>
      <c r="H146" s="810"/>
      <c r="I146" t="s" s="227">
        <v>2177</v>
      </c>
    </row>
    <row r="147" ht="12.7" customHeight="1">
      <c r="A147" t="s" s="821">
        <v>2502</v>
      </c>
      <c r="B147" t="s" s="811">
        <v>2503</v>
      </c>
      <c r="C147" s="267">
        <v>6</v>
      </c>
      <c r="D147" s="812">
        <v>42583</v>
      </c>
      <c r="E147" s="813"/>
      <c r="F147" s="813"/>
      <c r="G147" s="813"/>
      <c r="H147" t="s" s="147">
        <v>2176</v>
      </c>
      <c r="I147" s="274"/>
    </row>
    <row r="148" ht="12.7" customHeight="1">
      <c r="A148" t="s" s="173">
        <v>2504</v>
      </c>
      <c r="B148" t="s" s="110">
        <v>2505</v>
      </c>
      <c r="C148" s="174">
        <v>5</v>
      </c>
      <c r="D148" s="806">
        <v>42996</v>
      </c>
      <c r="E148" s="803"/>
      <c r="F148" t="s" s="96">
        <v>2176</v>
      </c>
      <c r="G148" s="803"/>
      <c r="H148" s="803"/>
      <c r="I148" t="s" s="110">
        <v>2185</v>
      </c>
    </row>
    <row r="149" ht="12.7" customHeight="1">
      <c r="A149" t="s" s="116">
        <v>2506</v>
      </c>
      <c r="B149" t="s" s="116">
        <v>2507</v>
      </c>
      <c r="C149" s="218">
        <v>60</v>
      </c>
      <c r="D149" s="809">
        <v>41928</v>
      </c>
      <c r="E149" s="810"/>
      <c r="F149" t="s" s="133">
        <v>2176</v>
      </c>
      <c r="G149" s="810"/>
      <c r="H149" s="810"/>
      <c r="I149" t="s" s="227">
        <v>2508</v>
      </c>
    </row>
    <row r="150" ht="12.7" customHeight="1">
      <c r="A150" t="s" s="116">
        <v>2509</v>
      </c>
      <c r="B150" t="s" s="116">
        <v>2510</v>
      </c>
      <c r="C150" s="218">
        <v>5</v>
      </c>
      <c r="D150" s="809">
        <v>42978</v>
      </c>
      <c r="E150" s="810"/>
      <c r="F150" s="810"/>
      <c r="G150" t="s" s="133">
        <v>2176</v>
      </c>
      <c r="H150" s="810"/>
      <c r="I150" t="s" s="116">
        <v>2511</v>
      </c>
    </row>
    <row r="151" ht="12.7" customHeight="1">
      <c r="A151" t="s" s="116">
        <v>2512</v>
      </c>
      <c r="B151" t="s" s="116">
        <v>2513</v>
      </c>
      <c r="C151" s="218">
        <v>6</v>
      </c>
      <c r="D151" s="809">
        <v>40877</v>
      </c>
      <c r="E151" s="810"/>
      <c r="F151" s="810"/>
      <c r="G151" t="s" s="133">
        <v>2176</v>
      </c>
      <c r="H151" s="810"/>
      <c r="I151" t="s" s="227">
        <v>2514</v>
      </c>
    </row>
    <row r="152" ht="12.7" customHeight="1">
      <c r="A152" t="s" s="637">
        <v>2515</v>
      </c>
      <c r="B152" t="s" s="575">
        <v>2516</v>
      </c>
      <c r="C152" s="267">
        <v>5</v>
      </c>
      <c r="D152" s="812">
        <v>42696</v>
      </c>
      <c r="E152" s="813"/>
      <c r="F152" t="s" s="147">
        <v>2176</v>
      </c>
      <c r="G152" s="813"/>
      <c r="H152" s="813"/>
      <c r="I152" t="s" s="273">
        <v>2291</v>
      </c>
    </row>
    <row r="153" ht="12.7" customHeight="1">
      <c r="A153" t="s" s="173">
        <v>2517</v>
      </c>
      <c r="B153" t="s" s="110">
        <v>2518</v>
      </c>
      <c r="C153" s="174">
        <v>5</v>
      </c>
      <c r="D153" s="806">
        <v>40793</v>
      </c>
      <c r="E153" s="803"/>
      <c r="F153" s="803"/>
      <c r="G153" t="s" s="96">
        <v>2176</v>
      </c>
      <c r="H153" s="803"/>
      <c r="I153" t="s" s="173">
        <v>2519</v>
      </c>
    </row>
    <row r="154" ht="12.7" customHeight="1">
      <c r="A154" t="s" s="227">
        <v>2520</v>
      </c>
      <c r="B154" t="s" s="116">
        <v>2521</v>
      </c>
      <c r="C154" s="218">
        <v>8</v>
      </c>
      <c r="D154" s="809">
        <v>42992</v>
      </c>
      <c r="E154" s="810"/>
      <c r="F154" s="810"/>
      <c r="G154" t="s" s="133">
        <v>2176</v>
      </c>
      <c r="H154" s="810"/>
      <c r="I154" t="s" s="227">
        <v>2522</v>
      </c>
    </row>
    <row r="155" ht="12.7" customHeight="1">
      <c r="A155" t="s" s="116">
        <v>2523</v>
      </c>
      <c r="B155" t="s" s="116">
        <v>2524</v>
      </c>
      <c r="C155" s="218">
        <v>5</v>
      </c>
      <c r="D155" s="809">
        <v>41534</v>
      </c>
      <c r="E155" t="s" s="133">
        <v>2176</v>
      </c>
      <c r="F155" s="810"/>
      <c r="G155" s="810"/>
      <c r="H155" s="810"/>
      <c r="I155" t="s" s="227">
        <v>2525</v>
      </c>
    </row>
    <row r="156" ht="12.7" customHeight="1">
      <c r="A156" t="s" s="227">
        <v>2526</v>
      </c>
      <c r="B156" t="s" s="116">
        <v>2527</v>
      </c>
      <c r="C156" s="218">
        <v>5</v>
      </c>
      <c r="D156" s="809">
        <v>42662</v>
      </c>
      <c r="E156" s="810"/>
      <c r="F156" t="s" s="133">
        <v>2176</v>
      </c>
      <c r="G156" s="810"/>
      <c r="H156" s="810"/>
      <c r="I156" t="s" s="227">
        <v>2177</v>
      </c>
    </row>
    <row r="157" ht="12.7" customHeight="1">
      <c r="A157" t="s" s="575">
        <v>2528</v>
      </c>
      <c r="B157" t="s" s="575">
        <v>1345</v>
      </c>
      <c r="C157" s="267">
        <v>16</v>
      </c>
      <c r="D157" s="812">
        <v>40375</v>
      </c>
      <c r="E157" s="813"/>
      <c r="F157" t="s" s="147">
        <v>2176</v>
      </c>
      <c r="G157" s="813"/>
      <c r="H157" s="813"/>
      <c r="I157" t="s" s="637">
        <v>2247</v>
      </c>
    </row>
    <row r="158" ht="12.7" customHeight="1">
      <c r="A158" t="s" s="173">
        <v>2529</v>
      </c>
      <c r="B158" t="s" s="110">
        <v>2530</v>
      </c>
      <c r="C158" s="174">
        <v>6</v>
      </c>
      <c r="D158" s="806">
        <v>41218</v>
      </c>
      <c r="E158" s="803"/>
      <c r="F158" t="s" s="96">
        <v>2176</v>
      </c>
      <c r="G158" s="803"/>
      <c r="H158" s="803"/>
      <c r="I158" t="s" s="173">
        <v>2531</v>
      </c>
    </row>
    <row r="159" ht="12.7" customHeight="1">
      <c r="A159" t="s" s="807">
        <v>2532</v>
      </c>
      <c r="B159" t="s" s="808">
        <v>2533</v>
      </c>
      <c r="C159" s="218">
        <v>13</v>
      </c>
      <c r="D159" s="809">
        <v>41259</v>
      </c>
      <c r="E159" s="810"/>
      <c r="F159" s="810"/>
      <c r="G159" s="810"/>
      <c r="H159" t="s" s="133">
        <v>2176</v>
      </c>
      <c r="I159" s="85"/>
    </row>
    <row r="160" ht="12.7" customHeight="1">
      <c r="A160" t="s" s="116">
        <v>2534</v>
      </c>
      <c r="B160" t="s" s="116">
        <v>2535</v>
      </c>
      <c r="C160" s="218">
        <v>6</v>
      </c>
      <c r="D160" s="809">
        <v>41969</v>
      </c>
      <c r="E160" s="810"/>
      <c r="F160" s="810"/>
      <c r="G160" t="s" s="133">
        <v>2176</v>
      </c>
      <c r="H160" s="810"/>
      <c r="I160" t="s" s="227">
        <v>2536</v>
      </c>
    </row>
    <row r="161" ht="12.7" customHeight="1">
      <c r="A161" t="s" s="759">
        <v>2537</v>
      </c>
      <c r="B161" t="s" s="759">
        <v>2538</v>
      </c>
      <c r="C161" s="218">
        <v>42</v>
      </c>
      <c r="D161" s="809">
        <v>40469</v>
      </c>
      <c r="E161" s="810"/>
      <c r="F161" t="s" s="133">
        <v>2176</v>
      </c>
      <c r="G161" s="810"/>
      <c r="H161" s="810"/>
      <c r="I161" t="s" s="227">
        <v>2539</v>
      </c>
    </row>
    <row r="162" ht="12.7" customHeight="1">
      <c r="A162" t="s" s="273">
        <v>2540</v>
      </c>
      <c r="B162" t="s" s="146">
        <v>2541</v>
      </c>
      <c r="C162" s="267">
        <v>8</v>
      </c>
      <c r="D162" s="812">
        <v>41031</v>
      </c>
      <c r="E162" t="s" s="147">
        <v>2176</v>
      </c>
      <c r="F162" s="813"/>
      <c r="G162" s="813"/>
      <c r="H162" s="813"/>
      <c r="I162" s="441"/>
    </row>
    <row r="163" ht="12.7" customHeight="1">
      <c r="A163" t="s" s="173">
        <v>2542</v>
      </c>
      <c r="B163" t="s" s="110">
        <v>2543</v>
      </c>
      <c r="C163" s="174">
        <v>10</v>
      </c>
      <c r="D163" s="806">
        <v>42853</v>
      </c>
      <c r="E163" t="s" s="96">
        <v>2176</v>
      </c>
      <c r="F163" s="803"/>
      <c r="G163" s="803"/>
      <c r="H163" s="803"/>
      <c r="I163" s="84"/>
    </row>
    <row r="164" ht="12.7" customHeight="1">
      <c r="A164" t="s" s="227">
        <v>2544</v>
      </c>
      <c r="B164" t="s" s="116">
        <v>2545</v>
      </c>
      <c r="C164" s="218">
        <v>6</v>
      </c>
      <c r="D164" s="809">
        <v>42822</v>
      </c>
      <c r="E164" s="810"/>
      <c r="F164" s="810"/>
      <c r="G164" t="s" s="133">
        <v>2176</v>
      </c>
      <c r="H164" s="810"/>
      <c r="I164" t="s" s="227">
        <v>2546</v>
      </c>
    </row>
    <row r="165" ht="12.7" customHeight="1">
      <c r="A165" t="s" s="227">
        <v>2547</v>
      </c>
      <c r="B165" t="s" s="116">
        <v>2548</v>
      </c>
      <c r="C165" s="218">
        <v>32</v>
      </c>
      <c r="D165" s="809">
        <v>41933</v>
      </c>
      <c r="E165" t="s" s="133">
        <v>2176</v>
      </c>
      <c r="F165" s="810"/>
      <c r="G165" s="810"/>
      <c r="H165" s="810"/>
      <c r="I165" t="s" s="227">
        <v>2549</v>
      </c>
    </row>
    <row r="166" ht="12.7" customHeight="1">
      <c r="A166" t="s" s="759">
        <v>2550</v>
      </c>
      <c r="B166" t="s" s="759">
        <v>676</v>
      </c>
      <c r="C166" s="218">
        <v>12</v>
      </c>
      <c r="D166" s="809">
        <v>40479</v>
      </c>
      <c r="E166" s="810"/>
      <c r="F166" t="s" s="133">
        <v>2176</v>
      </c>
      <c r="G166" s="810"/>
      <c r="H166" s="810"/>
      <c r="I166" t="s" s="227">
        <v>2551</v>
      </c>
    </row>
    <row r="167" ht="12.7" customHeight="1">
      <c r="A167" t="s" s="146">
        <v>2552</v>
      </c>
      <c r="B167" t="s" s="146">
        <v>2553</v>
      </c>
      <c r="C167" s="267">
        <v>33</v>
      </c>
      <c r="D167" s="812">
        <v>39729</v>
      </c>
      <c r="E167" s="813"/>
      <c r="F167" s="813"/>
      <c r="G167" t="s" s="147">
        <v>2176</v>
      </c>
      <c r="H167" s="813"/>
      <c r="I167" t="s" s="273">
        <v>2554</v>
      </c>
    </row>
    <row r="168" ht="12.7" customHeight="1">
      <c r="A168" t="s" s="110">
        <v>2555</v>
      </c>
      <c r="B168" t="s" s="110">
        <v>2556</v>
      </c>
      <c r="C168" s="174">
        <v>6</v>
      </c>
      <c r="D168" s="806">
        <v>43028</v>
      </c>
      <c r="E168" s="803"/>
      <c r="F168" t="s" s="96">
        <v>2176</v>
      </c>
      <c r="G168" s="803"/>
      <c r="H168" s="803"/>
      <c r="I168" t="s" s="173">
        <v>2185</v>
      </c>
    </row>
    <row r="169" ht="12.7" customHeight="1">
      <c r="A169" t="s" s="227">
        <v>2557</v>
      </c>
      <c r="B169" t="s" s="116">
        <v>2558</v>
      </c>
      <c r="C169" s="218">
        <v>6</v>
      </c>
      <c r="D169" s="809">
        <v>43028</v>
      </c>
      <c r="E169" s="810"/>
      <c r="F169" t="s" s="133">
        <v>2176</v>
      </c>
      <c r="G169" s="810"/>
      <c r="H169" s="810"/>
      <c r="I169" t="s" s="227">
        <v>2185</v>
      </c>
    </row>
    <row r="170" ht="12.7" customHeight="1">
      <c r="A170" t="s" s="116">
        <v>2559</v>
      </c>
      <c r="B170" t="s" s="116">
        <v>2560</v>
      </c>
      <c r="C170" s="218">
        <v>5</v>
      </c>
      <c r="D170" s="809">
        <v>42061</v>
      </c>
      <c r="E170" t="s" s="133">
        <v>2176</v>
      </c>
      <c r="F170" s="810"/>
      <c r="G170" s="810"/>
      <c r="H170" s="810"/>
      <c r="I170" t="s" s="116">
        <v>2378</v>
      </c>
    </row>
    <row r="171" ht="12.7" customHeight="1">
      <c r="A171" t="s" s="116">
        <v>2561</v>
      </c>
      <c r="B171" t="s" s="116">
        <v>2562</v>
      </c>
      <c r="C171" s="218">
        <v>6</v>
      </c>
      <c r="D171" s="809">
        <v>40433</v>
      </c>
      <c r="E171" s="810"/>
      <c r="F171" s="810"/>
      <c r="G171" t="s" s="133">
        <v>2176</v>
      </c>
      <c r="H171" s="810"/>
      <c r="I171" t="s" s="227">
        <v>2563</v>
      </c>
    </row>
    <row r="172" ht="12.7" customHeight="1">
      <c r="A172" t="s" s="273">
        <v>2564</v>
      </c>
      <c r="B172" t="s" s="146">
        <v>2565</v>
      </c>
      <c r="C172" s="267">
        <v>6</v>
      </c>
      <c r="D172" s="812">
        <v>41928</v>
      </c>
      <c r="E172" s="813"/>
      <c r="F172" s="813"/>
      <c r="G172" t="s" s="147">
        <v>2176</v>
      </c>
      <c r="H172" s="813"/>
      <c r="I172" t="s" s="273">
        <v>2566</v>
      </c>
    </row>
    <row r="173" ht="12.7" customHeight="1">
      <c r="A173" t="s" s="173">
        <v>2567</v>
      </c>
      <c r="B173" t="s" s="110">
        <v>2568</v>
      </c>
      <c r="C173" s="174">
        <v>15</v>
      </c>
      <c r="D173" s="806">
        <v>42641</v>
      </c>
      <c r="E173" s="803"/>
      <c r="F173" t="s" s="96">
        <v>2176</v>
      </c>
      <c r="G173" s="803"/>
      <c r="H173" s="803"/>
      <c r="I173" t="s" s="173">
        <v>2177</v>
      </c>
    </row>
    <row r="174" ht="12.7" customHeight="1">
      <c r="A174" t="s" s="116">
        <v>2569</v>
      </c>
      <c r="B174" t="s" s="116">
        <v>2570</v>
      </c>
      <c r="C174" s="218">
        <v>6</v>
      </c>
      <c r="D174" s="809">
        <v>41366</v>
      </c>
      <c r="E174" s="810"/>
      <c r="F174" s="810"/>
      <c r="G174" t="s" s="133">
        <v>2176</v>
      </c>
      <c r="H174" s="810"/>
      <c r="I174" t="s" s="116">
        <v>2571</v>
      </c>
    </row>
    <row r="175" ht="12.7" customHeight="1">
      <c r="A175" t="s" s="116">
        <v>2572</v>
      </c>
      <c r="B175" t="s" s="116">
        <v>2573</v>
      </c>
      <c r="C175" s="218">
        <v>8</v>
      </c>
      <c r="D175" s="809">
        <v>42037</v>
      </c>
      <c r="E175" t="s" s="133">
        <v>2176</v>
      </c>
      <c r="F175" s="810"/>
      <c r="G175" s="810"/>
      <c r="H175" s="810"/>
      <c r="I175" t="s" s="116">
        <v>2378</v>
      </c>
    </row>
    <row r="176" ht="12.7" customHeight="1">
      <c r="A176" t="s" s="116">
        <v>2574</v>
      </c>
      <c r="B176" t="s" s="116">
        <v>2575</v>
      </c>
      <c r="C176" s="218">
        <v>7</v>
      </c>
      <c r="D176" s="809">
        <v>42217</v>
      </c>
      <c r="E176" s="810"/>
      <c r="F176" s="810"/>
      <c r="G176" t="s" s="133">
        <v>2176</v>
      </c>
      <c r="H176" s="810"/>
      <c r="I176" t="s" s="227">
        <v>2576</v>
      </c>
    </row>
    <row r="177" ht="12.7" customHeight="1">
      <c r="A177" t="s" s="146">
        <v>2577</v>
      </c>
      <c r="B177" t="s" s="146">
        <v>2578</v>
      </c>
      <c r="C177" s="267">
        <v>35</v>
      </c>
      <c r="D177" s="812">
        <v>39862</v>
      </c>
      <c r="E177" t="s" s="147">
        <v>2176</v>
      </c>
      <c r="F177" s="813"/>
      <c r="G177" s="813"/>
      <c r="H177" s="813"/>
      <c r="I177" s="274"/>
    </row>
    <row r="178" ht="12.7" customHeight="1">
      <c r="A178" t="s" s="110">
        <v>2579</v>
      </c>
      <c r="B178" t="s" s="110">
        <v>2580</v>
      </c>
      <c r="C178" s="174">
        <v>38</v>
      </c>
      <c r="D178" s="806">
        <v>42037</v>
      </c>
      <c r="E178" s="803"/>
      <c r="F178" s="803"/>
      <c r="G178" t="s" s="96">
        <v>2176</v>
      </c>
      <c r="H178" s="803"/>
      <c r="I178" t="s" s="110">
        <v>2581</v>
      </c>
    </row>
    <row r="179" ht="12.7" customHeight="1">
      <c r="A179" t="s" s="116">
        <v>705</v>
      </c>
      <c r="B179" t="s" s="116">
        <v>706</v>
      </c>
      <c r="C179" s="218">
        <v>13</v>
      </c>
      <c r="D179" s="809">
        <v>41290</v>
      </c>
      <c r="E179" t="s" s="819">
        <v>2176</v>
      </c>
      <c r="F179" s="810"/>
      <c r="G179" s="810"/>
      <c r="H179" s="810"/>
      <c r="I179" t="s" s="353">
        <v>2582</v>
      </c>
    </row>
    <row r="180" ht="12.7" customHeight="1">
      <c r="A180" t="s" s="582">
        <v>2583</v>
      </c>
      <c r="B180" t="s" s="759">
        <v>2584</v>
      </c>
      <c r="C180" s="218">
        <v>13</v>
      </c>
      <c r="D180" s="809">
        <v>40479</v>
      </c>
      <c r="E180" s="810"/>
      <c r="F180" t="s" s="133">
        <v>2176</v>
      </c>
      <c r="G180" s="810"/>
      <c r="H180" s="810"/>
      <c r="I180" t="s" s="227">
        <v>2585</v>
      </c>
    </row>
    <row r="181" ht="12.7" customHeight="1">
      <c r="A181" t="s" s="818">
        <v>2586</v>
      </c>
      <c r="B181" t="s" s="818">
        <v>2587</v>
      </c>
      <c r="C181" s="218">
        <v>34</v>
      </c>
      <c r="D181" s="809">
        <v>39617</v>
      </c>
      <c r="E181" t="s" s="133">
        <v>2176</v>
      </c>
      <c r="F181" s="810"/>
      <c r="G181" s="810"/>
      <c r="H181" s="810"/>
      <c r="I181" t="s" s="582">
        <v>2206</v>
      </c>
    </row>
    <row r="182" ht="12.7" customHeight="1">
      <c r="A182" t="s" s="637">
        <v>2586</v>
      </c>
      <c r="B182" t="s" s="575">
        <v>2587</v>
      </c>
      <c r="C182" s="267">
        <v>5</v>
      </c>
      <c r="D182" s="812">
        <v>42633</v>
      </c>
      <c r="E182" s="813"/>
      <c r="F182" t="s" s="147">
        <v>2176</v>
      </c>
      <c r="G182" s="813"/>
      <c r="H182" s="813"/>
      <c r="I182" t="s" s="273">
        <v>2588</v>
      </c>
    </row>
    <row r="183" ht="12.7" customHeight="1">
      <c r="A183" t="s" s="442">
        <v>2589</v>
      </c>
      <c r="B183" t="s" s="814">
        <v>2590</v>
      </c>
      <c r="C183" s="174">
        <v>5</v>
      </c>
      <c r="D183" s="806">
        <v>42615</v>
      </c>
      <c r="E183" s="803"/>
      <c r="F183" t="s" s="96">
        <v>2176</v>
      </c>
      <c r="G183" s="803"/>
      <c r="H183" s="803"/>
      <c r="I183" t="s" s="173">
        <v>2588</v>
      </c>
    </row>
    <row r="184" ht="12.7" customHeight="1">
      <c r="A184" t="s" s="759">
        <v>2591</v>
      </c>
      <c r="B184" t="s" s="759">
        <v>2592</v>
      </c>
      <c r="C184" s="218">
        <v>10</v>
      </c>
      <c r="D184" s="809">
        <v>41234</v>
      </c>
      <c r="E184" s="810"/>
      <c r="F184" t="s" s="133">
        <v>2176</v>
      </c>
      <c r="G184" s="810"/>
      <c r="H184" s="810"/>
      <c r="I184" t="s" s="227">
        <v>2593</v>
      </c>
    </row>
    <row r="185" ht="12.7" customHeight="1">
      <c r="A185" t="s" s="582">
        <v>2594</v>
      </c>
      <c r="B185" t="s" s="759">
        <v>1414</v>
      </c>
      <c r="C185" s="218">
        <v>23</v>
      </c>
      <c r="D185" s="809">
        <v>40386</v>
      </c>
      <c r="E185" s="810"/>
      <c r="F185" t="s" s="133">
        <v>2176</v>
      </c>
      <c r="G185" s="810"/>
      <c r="H185" s="810"/>
      <c r="I185" t="s" s="582">
        <v>2206</v>
      </c>
    </row>
    <row r="186" ht="12.7" customHeight="1">
      <c r="A186" t="s" s="227">
        <v>2595</v>
      </c>
      <c r="B186" t="s" s="116">
        <v>2596</v>
      </c>
      <c r="C186" s="218">
        <v>15</v>
      </c>
      <c r="D186" s="809">
        <v>42697</v>
      </c>
      <c r="E186" s="810"/>
      <c r="F186" t="s" s="133">
        <v>2176</v>
      </c>
      <c r="G186" s="810"/>
      <c r="H186" s="810"/>
      <c r="I186" t="s" s="227">
        <v>2177</v>
      </c>
    </row>
    <row r="187" ht="12.7" customHeight="1">
      <c r="A187" t="s" s="575">
        <v>2597</v>
      </c>
      <c r="B187" t="s" s="575">
        <v>2598</v>
      </c>
      <c r="C187" s="267">
        <v>24</v>
      </c>
      <c r="D187" s="812">
        <v>39772</v>
      </c>
      <c r="E187" s="813"/>
      <c r="F187" t="s" s="147">
        <v>2176</v>
      </c>
      <c r="G187" s="813"/>
      <c r="H187" s="813"/>
      <c r="I187" t="s" s="273">
        <v>2599</v>
      </c>
    </row>
    <row r="188" ht="12.7" customHeight="1">
      <c r="A188" t="s" s="110">
        <v>2600</v>
      </c>
      <c r="B188" t="s" s="110">
        <v>2601</v>
      </c>
      <c r="C188" s="174">
        <v>40</v>
      </c>
      <c r="D188" s="806">
        <v>40115</v>
      </c>
      <c r="E188" s="803"/>
      <c r="F188" s="803"/>
      <c r="G188" t="s" s="96">
        <v>2176</v>
      </c>
      <c r="H188" s="803"/>
      <c r="I188" t="s" s="173">
        <v>2602</v>
      </c>
    </row>
    <row r="189" ht="12.7" customHeight="1">
      <c r="A189" t="s" s="116">
        <v>2603</v>
      </c>
      <c r="B189" t="s" s="116">
        <v>2604</v>
      </c>
      <c r="C189" s="218">
        <v>6</v>
      </c>
      <c r="D189" s="809">
        <v>42951</v>
      </c>
      <c r="E189" s="810"/>
      <c r="F189" t="s" s="133">
        <v>2176</v>
      </c>
      <c r="G189" s="810"/>
      <c r="H189" s="810"/>
      <c r="I189" t="s" s="116">
        <v>2185</v>
      </c>
    </row>
    <row r="190" ht="12.7" customHeight="1">
      <c r="A190" t="s" s="759">
        <v>1436</v>
      </c>
      <c r="B190" t="s" s="759">
        <v>1437</v>
      </c>
      <c r="C190" s="218">
        <v>7</v>
      </c>
      <c r="D190" s="809">
        <v>40431</v>
      </c>
      <c r="E190" s="810"/>
      <c r="F190" t="s" s="133">
        <v>2176</v>
      </c>
      <c r="G190" s="810"/>
      <c r="H190" s="810"/>
      <c r="I190" t="s" s="582">
        <v>2206</v>
      </c>
    </row>
    <row r="191" ht="12.7" customHeight="1">
      <c r="A191" t="s" s="227">
        <v>2605</v>
      </c>
      <c r="B191" t="s" s="116">
        <v>2606</v>
      </c>
      <c r="C191" s="218">
        <v>5</v>
      </c>
      <c r="D191" s="809">
        <v>42552</v>
      </c>
      <c r="E191" s="810"/>
      <c r="F191" s="810"/>
      <c r="G191" t="s" s="133">
        <v>2176</v>
      </c>
      <c r="H191" s="810"/>
      <c r="I191" t="s" s="227">
        <v>2607</v>
      </c>
    </row>
    <row r="192" ht="12.7" customHeight="1">
      <c r="A192" t="s" s="637">
        <v>2608</v>
      </c>
      <c r="B192" t="s" s="575">
        <v>2609</v>
      </c>
      <c r="C192" s="267">
        <v>5</v>
      </c>
      <c r="D192" s="812">
        <v>42641</v>
      </c>
      <c r="E192" s="813"/>
      <c r="F192" t="s" s="147">
        <v>2176</v>
      </c>
      <c r="G192" s="813"/>
      <c r="H192" s="813"/>
      <c r="I192" t="s" s="273">
        <v>2588</v>
      </c>
    </row>
    <row r="193" ht="12.7" customHeight="1">
      <c r="A193" t="s" s="110">
        <v>2610</v>
      </c>
      <c r="B193" t="s" s="110">
        <v>2611</v>
      </c>
      <c r="C193" s="174">
        <v>8</v>
      </c>
      <c r="D193" s="806">
        <v>42242</v>
      </c>
      <c r="E193" s="803"/>
      <c r="F193" s="803"/>
      <c r="G193" t="s" s="96">
        <v>2176</v>
      </c>
      <c r="H193" s="803"/>
      <c r="I193" t="s" s="110">
        <v>2612</v>
      </c>
    </row>
    <row r="194" ht="12.7" customHeight="1">
      <c r="A194" t="s" s="818">
        <v>2613</v>
      </c>
      <c r="B194" t="s" s="818">
        <v>2614</v>
      </c>
      <c r="C194" s="218">
        <v>32</v>
      </c>
      <c r="D194" s="809">
        <v>39889</v>
      </c>
      <c r="E194" t="s" s="133">
        <v>2176</v>
      </c>
      <c r="F194" s="810"/>
      <c r="G194" s="810"/>
      <c r="H194" s="810"/>
      <c r="I194" t="s" s="227">
        <v>2615</v>
      </c>
    </row>
    <row r="195" ht="12.7" customHeight="1">
      <c r="A195" t="s" s="227">
        <v>2616</v>
      </c>
      <c r="B195" t="s" s="116">
        <v>2617</v>
      </c>
      <c r="C195" s="218">
        <v>11</v>
      </c>
      <c r="D195" s="809">
        <v>42828</v>
      </c>
      <c r="E195" s="810"/>
      <c r="F195" s="810"/>
      <c r="G195" t="s" s="133">
        <v>2176</v>
      </c>
      <c r="H195" s="810"/>
      <c r="I195" t="s" s="227">
        <v>2618</v>
      </c>
    </row>
    <row r="196" ht="12.7" customHeight="1">
      <c r="A196" t="s" s="818">
        <v>2619</v>
      </c>
      <c r="B196" t="s" s="818">
        <v>2620</v>
      </c>
      <c r="C196" s="218">
        <v>39</v>
      </c>
      <c r="D196" s="809">
        <v>39869</v>
      </c>
      <c r="E196" t="s" s="133">
        <v>2176</v>
      </c>
      <c r="F196" s="810"/>
      <c r="G196" s="810"/>
      <c r="H196" s="810"/>
      <c r="I196" t="s" s="227">
        <v>2621</v>
      </c>
    </row>
    <row r="197" ht="12.7" customHeight="1">
      <c r="A197" t="s" s="273">
        <v>2622</v>
      </c>
      <c r="B197" t="s" s="146">
        <v>2623</v>
      </c>
      <c r="C197" s="267">
        <v>12</v>
      </c>
      <c r="D197" s="812">
        <v>42957</v>
      </c>
      <c r="E197" s="813"/>
      <c r="F197" t="s" s="147">
        <v>2176</v>
      </c>
      <c r="G197" s="813"/>
      <c r="H197" s="813"/>
      <c r="I197" t="s" s="273">
        <v>2185</v>
      </c>
    </row>
    <row r="198" ht="12.7" customHeight="1">
      <c r="A198" t="s" s="110">
        <v>2624</v>
      </c>
      <c r="B198" t="s" s="110">
        <v>2625</v>
      </c>
      <c r="C198" s="174">
        <v>7</v>
      </c>
      <c r="D198" s="806">
        <v>42951</v>
      </c>
      <c r="E198" s="803"/>
      <c r="F198" t="s" s="96">
        <v>2176</v>
      </c>
      <c r="G198" s="803"/>
      <c r="H198" s="803"/>
      <c r="I198" t="s" s="110">
        <v>2185</v>
      </c>
    </row>
    <row r="199" ht="12.7" customHeight="1">
      <c r="A199" t="s" s="227">
        <v>2626</v>
      </c>
      <c r="B199" t="s" s="116">
        <v>2627</v>
      </c>
      <c r="C199" s="218">
        <v>5</v>
      </c>
      <c r="D199" s="809">
        <v>40879</v>
      </c>
      <c r="E199" s="810"/>
      <c r="F199" t="s" s="133">
        <v>2176</v>
      </c>
      <c r="G199" s="810"/>
      <c r="H199" s="810"/>
      <c r="I199" t="s" s="227">
        <v>2628</v>
      </c>
    </row>
    <row r="200" ht="12.7" customHeight="1">
      <c r="A200" t="s" s="673">
        <v>1451</v>
      </c>
      <c r="B200" t="s" s="673">
        <v>2629</v>
      </c>
      <c r="C200" s="218">
        <v>5</v>
      </c>
      <c r="D200" s="809">
        <v>40473</v>
      </c>
      <c r="E200" s="810"/>
      <c r="F200" t="s" s="819">
        <v>2176</v>
      </c>
      <c r="G200" s="810"/>
      <c r="H200" s="810"/>
      <c r="I200" t="s" s="353">
        <v>2630</v>
      </c>
    </row>
    <row r="201" ht="12.7" customHeight="1">
      <c r="A201" t="s" s="817">
        <v>2631</v>
      </c>
      <c r="B201" t="s" s="818">
        <v>2632</v>
      </c>
      <c r="C201" s="218">
        <v>32</v>
      </c>
      <c r="D201" s="809">
        <v>39871</v>
      </c>
      <c r="E201" t="s" s="133">
        <v>2176</v>
      </c>
      <c r="F201" s="810"/>
      <c r="G201" s="810"/>
      <c r="H201" s="810"/>
      <c r="I201" t="s" s="582">
        <v>2206</v>
      </c>
    </row>
    <row r="202" ht="12.7" customHeight="1">
      <c r="A202" t="s" s="637">
        <v>2631</v>
      </c>
      <c r="B202" t="s" s="575">
        <v>2632</v>
      </c>
      <c r="C202" s="267">
        <v>5</v>
      </c>
      <c r="D202" s="812">
        <v>42622</v>
      </c>
      <c r="E202" s="813"/>
      <c r="F202" t="s" s="147">
        <v>2176</v>
      </c>
      <c r="G202" s="813"/>
      <c r="H202" s="813"/>
      <c r="I202" t="s" s="273">
        <v>2588</v>
      </c>
    </row>
    <row r="203" ht="12.7" customHeight="1">
      <c r="A203" t="s" s="173">
        <v>2633</v>
      </c>
      <c r="B203" t="s" s="110">
        <v>2634</v>
      </c>
      <c r="C203" s="174">
        <v>14</v>
      </c>
      <c r="D203" s="806">
        <v>43020</v>
      </c>
      <c r="E203" t="s" s="96">
        <v>2176</v>
      </c>
      <c r="F203" s="803"/>
      <c r="G203" s="803"/>
      <c r="H203" s="803"/>
      <c r="I203" t="s" s="110">
        <v>2635</v>
      </c>
    </row>
    <row r="204" ht="12.7" customHeight="1">
      <c r="A204" t="s" s="759">
        <v>1456</v>
      </c>
      <c r="B204" t="s" s="759">
        <v>1457</v>
      </c>
      <c r="C204" s="218">
        <v>7</v>
      </c>
      <c r="D204" s="809">
        <v>40431</v>
      </c>
      <c r="E204" s="810"/>
      <c r="F204" t="s" s="133">
        <v>2176</v>
      </c>
      <c r="G204" s="810"/>
      <c r="H204" s="810"/>
      <c r="I204" t="s" s="582">
        <v>2206</v>
      </c>
    </row>
    <row r="205" ht="12.7" customHeight="1">
      <c r="A205" t="s" s="818">
        <v>1464</v>
      </c>
      <c r="B205" t="s" s="818">
        <v>1465</v>
      </c>
      <c r="C205" s="218">
        <v>11</v>
      </c>
      <c r="D205" s="809">
        <v>40809</v>
      </c>
      <c r="E205" t="s" s="133">
        <v>2176</v>
      </c>
      <c r="F205" s="810"/>
      <c r="G205" s="810"/>
      <c r="H205" s="810"/>
      <c r="I205" t="s" s="582">
        <v>2429</v>
      </c>
    </row>
    <row r="206" ht="12.7" customHeight="1">
      <c r="A206" t="s" s="759">
        <v>2636</v>
      </c>
      <c r="B206" t="s" s="759">
        <v>1469</v>
      </c>
      <c r="C206" s="218">
        <v>16</v>
      </c>
      <c r="D206" s="809">
        <v>40087</v>
      </c>
      <c r="E206" s="810"/>
      <c r="F206" t="s" s="133">
        <v>2176</v>
      </c>
      <c r="G206" s="810"/>
      <c r="H206" s="810"/>
      <c r="I206" t="s" s="582">
        <v>2247</v>
      </c>
    </row>
    <row r="207" ht="12.7" customHeight="1">
      <c r="A207" t="s" s="273">
        <v>2637</v>
      </c>
      <c r="B207" t="s" s="146">
        <v>2638</v>
      </c>
      <c r="C207" s="267">
        <v>6</v>
      </c>
      <c r="D207" s="812">
        <v>42397</v>
      </c>
      <c r="E207" t="s" s="147">
        <v>2176</v>
      </c>
      <c r="F207" s="813"/>
      <c r="G207" s="813"/>
      <c r="H207" s="813"/>
      <c r="I207" s="274"/>
    </row>
    <row r="208" ht="12.7" customHeight="1">
      <c r="A208" t="s" s="173">
        <v>2639</v>
      </c>
      <c r="B208" t="s" s="110">
        <v>2640</v>
      </c>
      <c r="C208" s="174">
        <v>5</v>
      </c>
      <c r="D208" s="806">
        <v>42782</v>
      </c>
      <c r="E208" t="s" s="96">
        <v>2176</v>
      </c>
      <c r="F208" s="803"/>
      <c r="G208" s="803"/>
      <c r="H208" s="803"/>
      <c r="I208" t="s" s="110">
        <v>2641</v>
      </c>
    </row>
    <row r="209" ht="12.7" customHeight="1">
      <c r="A209" t="s" s="116">
        <v>2642</v>
      </c>
      <c r="B209" t="s" s="116">
        <v>2643</v>
      </c>
      <c r="C209" s="218">
        <v>6</v>
      </c>
      <c r="D209" s="809">
        <v>43027</v>
      </c>
      <c r="E209" s="810"/>
      <c r="F209" t="s" s="133">
        <v>2176</v>
      </c>
      <c r="G209" s="810"/>
      <c r="H209" s="810"/>
      <c r="I209" t="s" s="227">
        <v>2185</v>
      </c>
    </row>
    <row r="210" ht="12.7" customHeight="1">
      <c r="A210" t="s" s="227">
        <v>2644</v>
      </c>
      <c r="B210" t="s" s="116">
        <v>2645</v>
      </c>
      <c r="C210" s="218">
        <v>7</v>
      </c>
      <c r="D210" s="809">
        <v>41152</v>
      </c>
      <c r="E210" s="810"/>
      <c r="F210" t="s" s="133">
        <v>2176</v>
      </c>
      <c r="G210" s="810"/>
      <c r="H210" s="810"/>
      <c r="I210" t="s" s="227">
        <v>2268</v>
      </c>
    </row>
    <row r="211" ht="12.7" customHeight="1">
      <c r="A211" t="s" s="116">
        <v>2646</v>
      </c>
      <c r="B211" t="s" s="116">
        <v>2647</v>
      </c>
      <c r="C211" s="218">
        <v>8</v>
      </c>
      <c r="D211" s="809">
        <v>41247</v>
      </c>
      <c r="E211" t="s" s="133">
        <v>2176</v>
      </c>
      <c r="F211" s="810"/>
      <c r="G211" s="810"/>
      <c r="H211" s="810"/>
      <c r="I211" s="319"/>
    </row>
    <row r="212" ht="12.7" customHeight="1">
      <c r="A212" t="s" s="575">
        <v>2648</v>
      </c>
      <c r="B212" t="s" s="575">
        <v>2649</v>
      </c>
      <c r="C212" s="267">
        <v>6</v>
      </c>
      <c r="D212" s="812">
        <v>41241</v>
      </c>
      <c r="E212" s="813"/>
      <c r="F212" t="s" s="147">
        <v>2176</v>
      </c>
      <c r="G212" s="813"/>
      <c r="H212" s="813"/>
      <c r="I212" t="s" s="273">
        <v>2650</v>
      </c>
    </row>
    <row r="213" ht="12.7" customHeight="1">
      <c r="A213" t="s" s="110">
        <v>2651</v>
      </c>
      <c r="B213" t="s" s="110">
        <v>2652</v>
      </c>
      <c r="C213" s="174">
        <v>9</v>
      </c>
      <c r="D213" s="806">
        <v>41432</v>
      </c>
      <c r="E213" s="803"/>
      <c r="F213" s="803"/>
      <c r="G213" t="s" s="96">
        <v>2176</v>
      </c>
      <c r="H213" s="803"/>
      <c r="I213" t="s" s="173">
        <v>2653</v>
      </c>
    </row>
    <row r="214" ht="12.7" customHeight="1">
      <c r="A214" t="s" s="116">
        <v>2654</v>
      </c>
      <c r="B214" t="s" s="116">
        <v>2655</v>
      </c>
      <c r="C214" s="218">
        <v>25</v>
      </c>
      <c r="D214" s="809">
        <v>41030</v>
      </c>
      <c r="E214" s="810"/>
      <c r="F214" s="810"/>
      <c r="G214" t="s" s="133">
        <v>2176</v>
      </c>
      <c r="H214" s="810"/>
      <c r="I214" t="s" s="227">
        <v>2656</v>
      </c>
    </row>
    <row r="215" ht="12.7" customHeight="1">
      <c r="A215" t="s" s="116">
        <v>2657</v>
      </c>
      <c r="B215" t="s" s="116">
        <v>2658</v>
      </c>
      <c r="C215" s="218">
        <v>27</v>
      </c>
      <c r="D215" s="809">
        <v>39769</v>
      </c>
      <c r="E215" s="810"/>
      <c r="F215" t="s" s="133">
        <v>2176</v>
      </c>
      <c r="G215" s="810"/>
      <c r="H215" s="810"/>
      <c r="I215" t="s" s="227">
        <v>2659</v>
      </c>
    </row>
    <row r="216" ht="12.7" customHeight="1">
      <c r="A216" t="s" s="759">
        <v>2660</v>
      </c>
      <c r="B216" t="s" s="759">
        <v>2661</v>
      </c>
      <c r="C216" s="218">
        <v>22</v>
      </c>
      <c r="D216" s="809">
        <v>40835</v>
      </c>
      <c r="E216" s="810"/>
      <c r="F216" t="s" s="133">
        <v>2176</v>
      </c>
      <c r="G216" s="810"/>
      <c r="H216" s="810"/>
      <c r="I216" t="s" s="227">
        <v>2662</v>
      </c>
    </row>
    <row r="217" ht="12.7" customHeight="1">
      <c r="A217" t="s" s="273">
        <v>2663</v>
      </c>
      <c r="B217" t="s" s="146">
        <v>2664</v>
      </c>
      <c r="C217" s="267">
        <v>6</v>
      </c>
      <c r="D217" s="812">
        <v>42804</v>
      </c>
      <c r="E217" s="813"/>
      <c r="F217" s="813"/>
      <c r="G217" t="s" s="147">
        <v>2176</v>
      </c>
      <c r="H217" s="813"/>
      <c r="I217" t="s" s="273">
        <v>2665</v>
      </c>
    </row>
    <row r="218" ht="12.7" customHeight="1">
      <c r="A218" t="s" s="110">
        <v>2666</v>
      </c>
      <c r="B218" t="s" s="110">
        <v>2667</v>
      </c>
      <c r="C218" s="174">
        <v>16</v>
      </c>
      <c r="D218" s="806">
        <v>40826</v>
      </c>
      <c r="E218" s="803"/>
      <c r="F218" t="s" s="96">
        <v>2176</v>
      </c>
      <c r="G218" s="803"/>
      <c r="H218" s="803"/>
      <c r="I218" t="s" s="110">
        <v>2443</v>
      </c>
    </row>
    <row r="219" ht="12.7" customHeight="1">
      <c r="A219" t="s" s="116">
        <v>2668</v>
      </c>
      <c r="B219" t="s" s="116">
        <v>2669</v>
      </c>
      <c r="C219" s="218">
        <v>18</v>
      </c>
      <c r="D219" s="809">
        <v>42304</v>
      </c>
      <c r="E219" s="810"/>
      <c r="F219" s="810"/>
      <c r="G219" t="s" s="133">
        <v>2176</v>
      </c>
      <c r="H219" s="810"/>
      <c r="I219" t="s" s="116">
        <v>2670</v>
      </c>
    </row>
    <row r="220" ht="12.7" customHeight="1">
      <c r="A220" t="s" s="582">
        <v>2671</v>
      </c>
      <c r="B220" t="s" s="759">
        <v>2672</v>
      </c>
      <c r="C220" s="218">
        <v>6</v>
      </c>
      <c r="D220" s="809">
        <v>42656</v>
      </c>
      <c r="E220" s="810"/>
      <c r="F220" t="s" s="133">
        <v>2176</v>
      </c>
      <c r="G220" s="810"/>
      <c r="H220" s="810"/>
      <c r="I220" t="s" s="227">
        <v>2588</v>
      </c>
    </row>
    <row r="221" ht="12.7" customHeight="1">
      <c r="A221" t="s" s="227">
        <v>2673</v>
      </c>
      <c r="B221" t="s" s="116">
        <v>2674</v>
      </c>
      <c r="C221" s="218">
        <v>31</v>
      </c>
      <c r="D221" s="809">
        <v>42678</v>
      </c>
      <c r="E221" s="810"/>
      <c r="F221" s="810"/>
      <c r="G221" s="810"/>
      <c r="H221" t="s" s="133">
        <v>2176</v>
      </c>
      <c r="I221" t="s" s="116">
        <v>2675</v>
      </c>
    </row>
    <row r="222" ht="12.7" customHeight="1">
      <c r="A222" t="s" s="273">
        <v>2676</v>
      </c>
      <c r="B222" t="s" s="146">
        <v>2677</v>
      </c>
      <c r="C222" s="267">
        <v>5</v>
      </c>
      <c r="D222" s="812">
        <v>42482</v>
      </c>
      <c r="E222" s="813"/>
      <c r="F222" s="813"/>
      <c r="G222" t="s" s="147">
        <v>2176</v>
      </c>
      <c r="H222" s="813"/>
      <c r="I222" t="s" s="273">
        <v>2678</v>
      </c>
    </row>
    <row r="223" ht="12.7" customHeight="1">
      <c r="A223" t="s" s="816">
        <v>2679</v>
      </c>
      <c r="B223" t="s" s="816">
        <v>2680</v>
      </c>
      <c r="C223" s="174">
        <v>6</v>
      </c>
      <c r="D223" s="806">
        <v>40598</v>
      </c>
      <c r="E223" t="s" s="96">
        <v>2176</v>
      </c>
      <c r="F223" s="803"/>
      <c r="G223" s="803"/>
      <c r="H223" s="803"/>
      <c r="I223" t="s" s="173">
        <v>2681</v>
      </c>
    </row>
    <row r="224" ht="12.7" customHeight="1">
      <c r="A224" t="s" s="759">
        <v>1521</v>
      </c>
      <c r="B224" t="s" s="759">
        <v>1522</v>
      </c>
      <c r="C224" s="218">
        <v>33</v>
      </c>
      <c r="D224" s="809">
        <v>40105</v>
      </c>
      <c r="E224" s="810"/>
      <c r="F224" t="s" s="133">
        <v>2176</v>
      </c>
      <c r="G224" s="810"/>
      <c r="H224" s="810"/>
      <c r="I224" t="s" s="582">
        <v>2682</v>
      </c>
    </row>
    <row r="225" ht="12.7" customHeight="1">
      <c r="A225" t="s" s="116">
        <v>2683</v>
      </c>
      <c r="B225" t="s" s="116">
        <v>2684</v>
      </c>
      <c r="C225" s="218">
        <v>6</v>
      </c>
      <c r="D225" s="809">
        <v>41949</v>
      </c>
      <c r="E225" s="810"/>
      <c r="F225" t="s" s="133">
        <v>2176</v>
      </c>
      <c r="G225" s="810"/>
      <c r="H225" s="810"/>
      <c r="I225" t="s" s="227">
        <v>2446</v>
      </c>
    </row>
    <row r="226" ht="12.7" customHeight="1">
      <c r="A226" t="s" s="116">
        <v>2685</v>
      </c>
      <c r="B226" t="s" s="116">
        <v>2686</v>
      </c>
      <c r="C226" s="218">
        <v>35</v>
      </c>
      <c r="D226" s="809">
        <v>39538</v>
      </c>
      <c r="E226" s="810"/>
      <c r="F226" s="810"/>
      <c r="G226" s="810"/>
      <c r="H226" t="s" s="133">
        <v>2176</v>
      </c>
      <c r="I226" t="s" s="116">
        <v>2687</v>
      </c>
    </row>
    <row r="227" ht="12.7" customHeight="1">
      <c r="A227" t="s" s="575">
        <v>1525</v>
      </c>
      <c r="B227" t="s" s="575">
        <v>1526</v>
      </c>
      <c r="C227" s="267">
        <v>19</v>
      </c>
      <c r="D227" s="812">
        <v>40135</v>
      </c>
      <c r="E227" s="813"/>
      <c r="F227" t="s" s="147">
        <v>2176</v>
      </c>
      <c r="G227" s="813"/>
      <c r="H227" s="813"/>
      <c r="I227" t="s" s="637">
        <v>2206</v>
      </c>
    </row>
    <row r="228" ht="12.7" customHeight="1">
      <c r="A228" t="s" s="442">
        <v>2688</v>
      </c>
      <c r="B228" t="s" s="814">
        <v>2689</v>
      </c>
      <c r="C228" s="174">
        <v>16</v>
      </c>
      <c r="D228" s="806">
        <v>40395</v>
      </c>
      <c r="E228" s="803"/>
      <c r="F228" t="s" s="96">
        <v>2176</v>
      </c>
      <c r="G228" s="803"/>
      <c r="H228" s="803"/>
      <c r="I228" t="s" s="442">
        <v>2206</v>
      </c>
    </row>
    <row r="229" ht="12.7" customHeight="1">
      <c r="A229" t="s" s="116">
        <v>2690</v>
      </c>
      <c r="B229" t="s" s="116">
        <v>2691</v>
      </c>
      <c r="C229" s="218">
        <v>5</v>
      </c>
      <c r="D229" s="809">
        <v>42284</v>
      </c>
      <c r="E229" s="810"/>
      <c r="F229" s="810"/>
      <c r="G229" t="s" s="133">
        <v>2176</v>
      </c>
      <c r="H229" s="810"/>
      <c r="I229" t="s" s="116">
        <v>2692</v>
      </c>
    </row>
    <row r="230" ht="12.7" customHeight="1">
      <c r="A230" t="s" s="759">
        <v>2693</v>
      </c>
      <c r="B230" t="s" s="759">
        <v>1536</v>
      </c>
      <c r="C230" s="218">
        <v>5</v>
      </c>
      <c r="D230" s="809">
        <v>40480</v>
      </c>
      <c r="E230" s="810"/>
      <c r="F230" t="s" s="133">
        <v>2176</v>
      </c>
      <c r="G230" s="810"/>
      <c r="H230" s="810"/>
      <c r="I230" t="s" s="582">
        <v>2206</v>
      </c>
    </row>
    <row r="231" ht="12.7" customHeight="1">
      <c r="A231" t="s" s="227">
        <v>2694</v>
      </c>
      <c r="B231" t="s" s="116">
        <v>2695</v>
      </c>
      <c r="C231" s="218">
        <v>5</v>
      </c>
      <c r="D231" s="809">
        <v>42628</v>
      </c>
      <c r="E231" s="810"/>
      <c r="F231" t="s" s="133">
        <v>2176</v>
      </c>
      <c r="G231" s="810"/>
      <c r="H231" s="810"/>
      <c r="I231" t="s" s="227">
        <v>2177</v>
      </c>
    </row>
    <row r="232" ht="12.7" customHeight="1">
      <c r="A232" t="s" s="273">
        <v>2696</v>
      </c>
      <c r="B232" t="s" s="146">
        <v>2697</v>
      </c>
      <c r="C232" s="267">
        <v>5</v>
      </c>
      <c r="D232" s="812">
        <v>42681</v>
      </c>
      <c r="E232" s="813"/>
      <c r="F232" t="s" s="147">
        <v>2176</v>
      </c>
      <c r="G232" s="813"/>
      <c r="H232" s="813"/>
      <c r="I232" t="s" s="273">
        <v>2698</v>
      </c>
    </row>
    <row r="233" ht="12.7" customHeight="1">
      <c r="A233" t="s" s="110">
        <v>2699</v>
      </c>
      <c r="B233" t="s" s="110">
        <v>2700</v>
      </c>
      <c r="C233" s="174">
        <v>12</v>
      </c>
      <c r="D233" s="806">
        <v>40653</v>
      </c>
      <c r="E233" t="s" s="96">
        <v>2176</v>
      </c>
      <c r="F233" s="803"/>
      <c r="G233" s="803"/>
      <c r="H233" s="803"/>
      <c r="I233" t="s" s="110">
        <v>2701</v>
      </c>
    </row>
    <row r="234" ht="12.7" customHeight="1">
      <c r="A234" t="s" s="808">
        <v>2702</v>
      </c>
      <c r="B234" t="s" s="808">
        <v>2703</v>
      </c>
      <c r="C234" s="218">
        <v>22</v>
      </c>
      <c r="D234" s="809">
        <v>42217</v>
      </c>
      <c r="E234" s="810"/>
      <c r="F234" s="810"/>
      <c r="G234" s="810"/>
      <c r="H234" t="s" s="133">
        <v>2176</v>
      </c>
      <c r="I234" t="s" s="116">
        <v>2704</v>
      </c>
    </row>
    <row r="235" ht="12.7" customHeight="1">
      <c r="A235" t="s" s="582">
        <v>2705</v>
      </c>
      <c r="B235" t="s" s="759">
        <v>1565</v>
      </c>
      <c r="C235" s="218">
        <v>8</v>
      </c>
      <c r="D235" s="809">
        <v>40437</v>
      </c>
      <c r="E235" s="810"/>
      <c r="F235" t="s" s="133">
        <v>2176</v>
      </c>
      <c r="G235" s="810"/>
      <c r="H235" s="810"/>
      <c r="I235" t="s" s="582">
        <v>2206</v>
      </c>
    </row>
    <row r="236" ht="12.7" customHeight="1">
      <c r="A236" t="s" s="227">
        <v>2706</v>
      </c>
      <c r="B236" t="s" s="116">
        <v>2707</v>
      </c>
      <c r="C236" s="218">
        <v>6</v>
      </c>
      <c r="D236" s="809">
        <v>40400</v>
      </c>
      <c r="E236" s="810"/>
      <c r="F236" s="810"/>
      <c r="G236" t="s" s="133">
        <v>2176</v>
      </c>
      <c r="H236" s="810"/>
      <c r="I236" t="s" s="227">
        <v>2708</v>
      </c>
    </row>
    <row r="237" ht="12.7" customHeight="1">
      <c r="A237" t="s" s="146">
        <v>2709</v>
      </c>
      <c r="B237" t="s" s="146">
        <v>2710</v>
      </c>
      <c r="C237" s="267">
        <v>10</v>
      </c>
      <c r="D237" s="812">
        <v>41025</v>
      </c>
      <c r="E237" t="s" s="147">
        <v>2176</v>
      </c>
      <c r="F237" s="813"/>
      <c r="G237" s="813"/>
      <c r="H237" s="813"/>
      <c r="I237" t="s" s="273">
        <v>2711</v>
      </c>
    </row>
    <row r="238" ht="12.7" customHeight="1">
      <c r="A238" t="s" s="110">
        <v>2712</v>
      </c>
      <c r="B238" t="s" s="110">
        <v>2713</v>
      </c>
      <c r="C238" s="174">
        <v>15</v>
      </c>
      <c r="D238" s="806">
        <v>40879</v>
      </c>
      <c r="E238" t="s" s="96">
        <v>2176</v>
      </c>
      <c r="F238" s="803"/>
      <c r="G238" s="803"/>
      <c r="H238" s="803"/>
      <c r="I238" s="84"/>
    </row>
    <row r="239" ht="12.7" customHeight="1">
      <c r="A239" t="s" s="759">
        <v>1569</v>
      </c>
      <c r="B239" t="s" s="759">
        <v>1570</v>
      </c>
      <c r="C239" s="218">
        <v>6</v>
      </c>
      <c r="D239" s="809">
        <v>40436</v>
      </c>
      <c r="E239" s="810"/>
      <c r="F239" t="s" s="133">
        <v>2176</v>
      </c>
      <c r="G239" s="810"/>
      <c r="H239" s="810"/>
      <c r="I239" t="s" s="582">
        <v>2206</v>
      </c>
    </row>
    <row r="240" ht="12.7" customHeight="1">
      <c r="A240" t="s" s="227">
        <v>2714</v>
      </c>
      <c r="B240" t="s" s="116">
        <v>2715</v>
      </c>
      <c r="C240" s="218">
        <v>5</v>
      </c>
      <c r="D240" s="809">
        <v>42671</v>
      </c>
      <c r="E240" s="810"/>
      <c r="F240" t="s" s="133">
        <v>2176</v>
      </c>
      <c r="G240" s="810"/>
      <c r="H240" s="810"/>
      <c r="I240" t="s" s="227">
        <v>2177</v>
      </c>
    </row>
    <row r="241" ht="12.7" customHeight="1">
      <c r="A241" t="s" s="116">
        <v>2716</v>
      </c>
      <c r="B241" t="s" s="116">
        <v>2717</v>
      </c>
      <c r="C241" s="218">
        <v>51</v>
      </c>
      <c r="D241" s="809">
        <v>40465</v>
      </c>
      <c r="E241" s="810"/>
      <c r="F241" t="s" s="133">
        <v>2176</v>
      </c>
      <c r="G241" s="810"/>
      <c r="H241" s="810"/>
      <c r="I241" t="s" s="227">
        <v>2718</v>
      </c>
    </row>
    <row r="242" ht="12.7" customHeight="1">
      <c r="A242" t="s" s="575">
        <v>2719</v>
      </c>
      <c r="B242" t="s" s="575">
        <v>2720</v>
      </c>
      <c r="C242" s="267">
        <v>10</v>
      </c>
      <c r="D242" s="812">
        <v>41894</v>
      </c>
      <c r="E242" s="813"/>
      <c r="F242" t="s" s="147">
        <v>2176</v>
      </c>
      <c r="G242" s="813"/>
      <c r="H242" s="813"/>
      <c r="I242" t="s" s="273">
        <v>2721</v>
      </c>
    </row>
    <row r="243" ht="12.7" customHeight="1">
      <c r="A243" t="s" s="822">
        <v>2722</v>
      </c>
      <c r="B243" t="s" s="822">
        <v>2723</v>
      </c>
      <c r="C243" s="174">
        <v>7</v>
      </c>
      <c r="D243" s="806">
        <v>42956</v>
      </c>
      <c r="E243" s="803"/>
      <c r="F243" s="803"/>
      <c r="G243" s="803"/>
      <c r="H243" t="s" s="96">
        <v>2176</v>
      </c>
      <c r="I243" s="84"/>
    </row>
    <row r="244" ht="12.7" customHeight="1">
      <c r="A244" t="s" s="116">
        <v>2724</v>
      </c>
      <c r="B244" t="s" s="116">
        <v>2725</v>
      </c>
      <c r="C244" s="218">
        <v>39</v>
      </c>
      <c r="D244" s="809">
        <v>40724</v>
      </c>
      <c r="E244" t="s" s="133">
        <v>2176</v>
      </c>
      <c r="F244" s="810"/>
      <c r="G244" s="810"/>
      <c r="H244" s="810"/>
      <c r="I244" s="85"/>
    </row>
    <row r="245" ht="12.7" customHeight="1">
      <c r="A245" t="s" s="227">
        <v>2726</v>
      </c>
      <c r="B245" t="s" s="116">
        <v>2727</v>
      </c>
      <c r="C245" s="218">
        <v>12</v>
      </c>
      <c r="D245" s="809">
        <v>42655</v>
      </c>
      <c r="E245" s="810"/>
      <c r="F245" s="810"/>
      <c r="G245" t="s" s="133">
        <v>2176</v>
      </c>
      <c r="H245" s="810"/>
      <c r="I245" t="s" s="116">
        <v>2728</v>
      </c>
    </row>
    <row r="246" ht="12.7" customHeight="1">
      <c r="A246" t="s" s="116">
        <v>1599</v>
      </c>
      <c r="B246" t="s" s="116">
        <v>1600</v>
      </c>
      <c r="C246" s="218">
        <v>8</v>
      </c>
      <c r="D246" s="809">
        <v>40855</v>
      </c>
      <c r="E246" s="810"/>
      <c r="F246" s="810"/>
      <c r="G246" s="810"/>
      <c r="H246" t="s" s="133">
        <v>2176</v>
      </c>
      <c r="I246" t="s" s="582">
        <v>2729</v>
      </c>
    </row>
    <row r="247" ht="12.7" customHeight="1">
      <c r="A247" t="s" s="273">
        <v>2730</v>
      </c>
      <c r="B247" t="s" s="146">
        <v>2731</v>
      </c>
      <c r="C247" s="267">
        <v>6</v>
      </c>
      <c r="D247" s="812">
        <v>42887</v>
      </c>
      <c r="E247" s="813"/>
      <c r="F247" s="813"/>
      <c r="G247" t="s" s="147">
        <v>2176</v>
      </c>
      <c r="H247" s="813"/>
      <c r="I247" t="s" s="273">
        <v>2732</v>
      </c>
    </row>
    <row r="248" ht="12.7" customHeight="1">
      <c r="A248" t="s" s="173">
        <v>2733</v>
      </c>
      <c r="B248" t="s" s="110">
        <v>2734</v>
      </c>
      <c r="C248" s="174">
        <v>6</v>
      </c>
      <c r="D248" s="806">
        <v>42480</v>
      </c>
      <c r="E248" t="s" s="96">
        <v>2176</v>
      </c>
      <c r="F248" s="803"/>
      <c r="G248" s="803"/>
      <c r="H248" s="803"/>
      <c r="I248" s="84"/>
    </row>
    <row r="249" ht="12.7" customHeight="1">
      <c r="A249" t="s" s="759">
        <v>2735</v>
      </c>
      <c r="B249" t="s" s="759">
        <v>1604</v>
      </c>
      <c r="C249" s="218">
        <v>33</v>
      </c>
      <c r="D249" s="809">
        <v>40085</v>
      </c>
      <c r="E249" s="810"/>
      <c r="F249" t="s" s="133">
        <v>2176</v>
      </c>
      <c r="G249" s="810"/>
      <c r="H249" s="810"/>
      <c r="I249" t="s" s="582">
        <v>2206</v>
      </c>
    </row>
    <row r="250" ht="12.7" customHeight="1">
      <c r="A250" t="s" s="116">
        <v>2736</v>
      </c>
      <c r="B250" t="s" s="116">
        <v>2737</v>
      </c>
      <c r="C250" s="218">
        <v>5</v>
      </c>
      <c r="D250" s="809">
        <v>40505</v>
      </c>
      <c r="E250" s="810"/>
      <c r="F250" t="s" s="133">
        <v>2176</v>
      </c>
      <c r="G250" s="810"/>
      <c r="H250" s="810"/>
      <c r="I250" t="s" s="227">
        <v>2738</v>
      </c>
    </row>
    <row r="251" ht="12.7" customHeight="1">
      <c r="A251" t="s" s="116">
        <v>2739</v>
      </c>
      <c r="B251" t="s" s="116">
        <v>2740</v>
      </c>
      <c r="C251" s="218">
        <v>22</v>
      </c>
      <c r="D251" s="809">
        <v>41578</v>
      </c>
      <c r="E251" s="810"/>
      <c r="F251" t="s" s="133">
        <v>2176</v>
      </c>
      <c r="G251" s="810"/>
      <c r="H251" s="810"/>
      <c r="I251" t="s" s="227">
        <v>2313</v>
      </c>
    </row>
    <row r="252" ht="12.7" customHeight="1">
      <c r="A252" t="s" s="146">
        <v>2741</v>
      </c>
      <c r="B252" t="s" s="146">
        <v>2742</v>
      </c>
      <c r="C252" s="267">
        <v>6</v>
      </c>
      <c r="D252" s="812">
        <v>41526</v>
      </c>
      <c r="E252" s="813"/>
      <c r="F252" t="s" s="147">
        <v>2176</v>
      </c>
      <c r="G252" s="813"/>
      <c r="H252" s="813"/>
      <c r="I252" t="s" s="273">
        <v>2743</v>
      </c>
    </row>
    <row r="253" ht="12.7" customHeight="1">
      <c r="A253" t="s" s="816">
        <v>1631</v>
      </c>
      <c r="B253" t="s" s="816">
        <v>1632</v>
      </c>
      <c r="C253" s="174">
        <v>43</v>
      </c>
      <c r="D253" s="806">
        <v>39617</v>
      </c>
      <c r="E253" t="s" s="96">
        <v>2176</v>
      </c>
      <c r="F253" s="803"/>
      <c r="G253" s="803"/>
      <c r="H253" s="803"/>
      <c r="I253" t="s" s="442">
        <v>2206</v>
      </c>
    </row>
    <row r="254" ht="12.7" customHeight="1">
      <c r="A254" t="s" s="818">
        <v>2744</v>
      </c>
      <c r="B254" t="s" s="818">
        <v>1634</v>
      </c>
      <c r="C254" s="218">
        <v>15</v>
      </c>
      <c r="D254" s="809">
        <v>40085</v>
      </c>
      <c r="E254" t="s" s="133">
        <v>2176</v>
      </c>
      <c r="F254" s="810"/>
      <c r="G254" s="810"/>
      <c r="H254" s="810"/>
      <c r="I254" t="s" s="582">
        <v>2206</v>
      </c>
    </row>
    <row r="255" ht="12.7" customHeight="1">
      <c r="A255" t="s" s="116">
        <v>2745</v>
      </c>
      <c r="B255" t="s" s="116">
        <v>2746</v>
      </c>
      <c r="C255" s="218">
        <v>18</v>
      </c>
      <c r="D255" s="809">
        <v>41969</v>
      </c>
      <c r="E255" s="810"/>
      <c r="F255" s="810"/>
      <c r="G255" t="s" s="133">
        <v>2176</v>
      </c>
      <c r="H255" s="810"/>
      <c r="I255" t="s" s="227">
        <v>2536</v>
      </c>
    </row>
    <row r="256" ht="12.7" customHeight="1">
      <c r="A256" t="s" s="227">
        <v>2747</v>
      </c>
      <c r="B256" t="s" s="116">
        <v>2748</v>
      </c>
      <c r="C256" s="218">
        <v>5</v>
      </c>
      <c r="D256" s="809">
        <v>42346</v>
      </c>
      <c r="E256" t="s" s="133">
        <v>2176</v>
      </c>
      <c r="F256" s="810"/>
      <c r="G256" s="810"/>
      <c r="H256" s="810"/>
      <c r="I256" t="s" s="116">
        <v>2749</v>
      </c>
    </row>
    <row r="257" ht="12.7" customHeight="1">
      <c r="A257" t="s" s="146">
        <v>2750</v>
      </c>
      <c r="B257" t="s" s="146">
        <v>2751</v>
      </c>
      <c r="C257" s="267">
        <v>5</v>
      </c>
      <c r="D257" s="812">
        <v>41495</v>
      </c>
      <c r="E257" t="s" s="147">
        <v>2176</v>
      </c>
      <c r="F257" s="813"/>
      <c r="G257" s="813"/>
      <c r="H257" s="813"/>
      <c r="I257" s="274"/>
    </row>
    <row r="258" ht="12.7" customHeight="1">
      <c r="A258" t="s" s="173">
        <v>2752</v>
      </c>
      <c r="B258" t="s" s="110">
        <v>2753</v>
      </c>
      <c r="C258" s="174">
        <v>7</v>
      </c>
      <c r="D258" s="806">
        <v>41221</v>
      </c>
      <c r="E258" s="803"/>
      <c r="F258" t="s" s="96">
        <v>2176</v>
      </c>
      <c r="G258" s="803"/>
      <c r="H258" s="803"/>
      <c r="I258" t="s" s="173">
        <v>2754</v>
      </c>
    </row>
    <row r="259" ht="12.7" customHeight="1">
      <c r="A259" t="s" s="227">
        <v>2755</v>
      </c>
      <c r="B259" t="s" s="116">
        <v>2756</v>
      </c>
      <c r="C259" s="218">
        <v>5</v>
      </c>
      <c r="D259" s="809">
        <v>42306</v>
      </c>
      <c r="E259" t="s" s="133">
        <v>2176</v>
      </c>
      <c r="F259" s="810"/>
      <c r="G259" s="810"/>
      <c r="H259" s="810"/>
      <c r="I259" t="s" s="116">
        <v>2757</v>
      </c>
    </row>
    <row r="260" ht="12.7" customHeight="1">
      <c r="A260" t="s" s="227">
        <v>2758</v>
      </c>
      <c r="B260" t="s" s="116">
        <v>2759</v>
      </c>
      <c r="C260" s="218">
        <v>8</v>
      </c>
      <c r="D260" s="809">
        <v>41122</v>
      </c>
      <c r="E260" t="s" s="133">
        <v>2176</v>
      </c>
      <c r="F260" s="810"/>
      <c r="G260" s="810"/>
      <c r="H260" s="810"/>
      <c r="I260" s="319"/>
    </row>
    <row r="261" ht="12.7" customHeight="1">
      <c r="A261" t="s" s="116">
        <v>2760</v>
      </c>
      <c r="B261" t="s" s="116">
        <v>2761</v>
      </c>
      <c r="C261" s="218">
        <v>8</v>
      </c>
      <c r="D261" s="809">
        <v>40431</v>
      </c>
      <c r="E261" s="810"/>
      <c r="F261" t="s" s="133">
        <v>2176</v>
      </c>
      <c r="G261" s="810"/>
      <c r="H261" s="810"/>
      <c r="I261" t="s" s="227">
        <v>2762</v>
      </c>
    </row>
    <row r="262" ht="12.7" customHeight="1">
      <c r="A262" t="s" s="823">
        <v>2763</v>
      </c>
      <c r="B262" t="s" s="820">
        <v>2764</v>
      </c>
      <c r="C262" s="267">
        <v>6</v>
      </c>
      <c r="D262" s="812">
        <v>41209</v>
      </c>
      <c r="E262" t="s" s="147">
        <v>2176</v>
      </c>
      <c r="F262" s="813"/>
      <c r="G262" s="813"/>
      <c r="H262" s="813"/>
      <c r="I262" t="s" s="273">
        <v>2417</v>
      </c>
    </row>
    <row r="263" ht="12.7" customHeight="1">
      <c r="A263" t="s" s="814">
        <v>2765</v>
      </c>
      <c r="B263" t="s" s="814">
        <v>1650</v>
      </c>
      <c r="C263" s="174">
        <v>13</v>
      </c>
      <c r="D263" s="806">
        <v>40471</v>
      </c>
      <c r="E263" s="803"/>
      <c r="F263" t="s" s="96">
        <v>2176</v>
      </c>
      <c r="G263" s="803"/>
      <c r="H263" s="803"/>
      <c r="I263" t="s" s="442">
        <v>2247</v>
      </c>
    </row>
    <row r="264" ht="12.7" customHeight="1">
      <c r="A264" t="s" s="116">
        <v>2766</v>
      </c>
      <c r="B264" t="s" s="116">
        <v>2767</v>
      </c>
      <c r="C264" s="218">
        <v>9</v>
      </c>
      <c r="D264" s="809">
        <v>41409</v>
      </c>
      <c r="E264" s="810"/>
      <c r="F264" t="s" s="133">
        <v>2176</v>
      </c>
      <c r="G264" s="810"/>
      <c r="H264" s="810"/>
      <c r="I264" t="s" s="227">
        <v>2768</v>
      </c>
    </row>
    <row r="265" ht="12.7" customHeight="1">
      <c r="A265" t="s" s="116">
        <v>2769</v>
      </c>
      <c r="B265" t="s" s="116">
        <v>2770</v>
      </c>
      <c r="C265" s="218">
        <v>7</v>
      </c>
      <c r="D265" s="809">
        <v>42993</v>
      </c>
      <c r="E265" s="810"/>
      <c r="F265" t="s" s="133">
        <v>2176</v>
      </c>
      <c r="G265" s="810"/>
      <c r="H265" s="810"/>
      <c r="I265" t="s" s="227">
        <v>2185</v>
      </c>
    </row>
    <row r="266" ht="12.7" customHeight="1">
      <c r="A266" t="s" s="818">
        <v>1654</v>
      </c>
      <c r="B266" t="s" s="818">
        <v>1655</v>
      </c>
      <c r="C266" s="218">
        <v>25</v>
      </c>
      <c r="D266" s="809">
        <v>39497</v>
      </c>
      <c r="E266" t="s" s="133">
        <v>2176</v>
      </c>
      <c r="F266" s="810"/>
      <c r="G266" s="810"/>
      <c r="H266" s="810"/>
      <c r="I266" t="s" s="582">
        <v>2247</v>
      </c>
    </row>
    <row r="267" ht="12.7" customHeight="1">
      <c r="A267" t="s" s="146">
        <v>2771</v>
      </c>
      <c r="B267" t="s" s="146">
        <v>2772</v>
      </c>
      <c r="C267" s="267">
        <v>23</v>
      </c>
      <c r="D267" s="812">
        <v>40127</v>
      </c>
      <c r="E267" s="813"/>
      <c r="F267" t="s" s="147">
        <v>2176</v>
      </c>
      <c r="G267" s="813"/>
      <c r="H267" s="813"/>
      <c r="I267" t="s" s="146">
        <v>2773</v>
      </c>
    </row>
    <row r="268" ht="12.7" customHeight="1">
      <c r="A268" t="s" s="816">
        <v>2774</v>
      </c>
      <c r="B268" t="s" s="816">
        <v>1661</v>
      </c>
      <c r="C268" s="174">
        <v>27</v>
      </c>
      <c r="D268" s="806">
        <v>39937</v>
      </c>
      <c r="E268" t="s" s="96">
        <v>2176</v>
      </c>
      <c r="F268" s="803"/>
      <c r="G268" s="803"/>
      <c r="H268" s="803"/>
      <c r="I268" t="s" s="442">
        <v>2206</v>
      </c>
    </row>
    <row r="269" ht="12.7" customHeight="1">
      <c r="A269" t="s" s="227">
        <v>2775</v>
      </c>
      <c r="B269" t="s" s="116">
        <v>2776</v>
      </c>
      <c r="C269" s="218">
        <v>5</v>
      </c>
      <c r="D269" s="809">
        <v>42675</v>
      </c>
      <c r="E269" s="810"/>
      <c r="F269" t="s" s="133">
        <v>2176</v>
      </c>
      <c r="G269" s="810"/>
      <c r="H269" s="810"/>
      <c r="I269" t="s" s="227">
        <v>2177</v>
      </c>
    </row>
    <row r="270" ht="12.7" customHeight="1">
      <c r="A270" t="s" s="116">
        <v>2777</v>
      </c>
      <c r="B270" t="s" s="116">
        <v>2778</v>
      </c>
      <c r="C270" s="218">
        <v>6</v>
      </c>
      <c r="D270" s="809">
        <v>42955</v>
      </c>
      <c r="E270" s="810"/>
      <c r="F270" t="s" s="133">
        <v>2176</v>
      </c>
      <c r="G270" s="810"/>
      <c r="H270" s="810"/>
      <c r="I270" t="s" s="116">
        <v>2185</v>
      </c>
    </row>
    <row r="271" ht="12.7" customHeight="1">
      <c r="A271" t="s" s="818">
        <v>2779</v>
      </c>
      <c r="B271" t="s" s="818">
        <v>1676</v>
      </c>
      <c r="C271" s="218">
        <v>25</v>
      </c>
      <c r="D271" s="809">
        <v>39752</v>
      </c>
      <c r="E271" t="s" s="133">
        <v>2176</v>
      </c>
      <c r="F271" s="810"/>
      <c r="G271" s="810"/>
      <c r="H271" s="810"/>
      <c r="I271" t="s" s="582">
        <v>2206</v>
      </c>
    </row>
    <row r="272" ht="12.7" customHeight="1">
      <c r="A272" t="s" s="273">
        <v>2780</v>
      </c>
      <c r="B272" t="s" s="146">
        <v>2781</v>
      </c>
      <c r="C272" s="267">
        <v>25</v>
      </c>
      <c r="D272" s="812">
        <v>42804</v>
      </c>
      <c r="E272" s="813"/>
      <c r="F272" s="813"/>
      <c r="G272" t="s" s="147">
        <v>2176</v>
      </c>
      <c r="H272" s="813"/>
      <c r="I272" t="s" s="273">
        <v>2782</v>
      </c>
    </row>
    <row r="273" ht="12.7" customHeight="1">
      <c r="A273" t="s" s="110">
        <v>2783</v>
      </c>
      <c r="B273" t="s" s="110">
        <v>2784</v>
      </c>
      <c r="C273" s="174">
        <v>8</v>
      </c>
      <c r="D273" s="806">
        <v>42167</v>
      </c>
      <c r="E273" s="803"/>
      <c r="F273" s="803"/>
      <c r="G273" t="s" s="96">
        <v>2176</v>
      </c>
      <c r="H273" s="803"/>
      <c r="I273" t="s" s="110">
        <v>2785</v>
      </c>
    </row>
    <row r="274" ht="12.7" customHeight="1">
      <c r="A274" t="s" s="116">
        <v>812</v>
      </c>
      <c r="B274" t="s" s="116">
        <v>813</v>
      </c>
      <c r="C274" s="218">
        <v>12</v>
      </c>
      <c r="D274" s="809">
        <v>41243</v>
      </c>
      <c r="E274" s="810"/>
      <c r="F274" s="810"/>
      <c r="G274" s="810"/>
      <c r="H274" t="s" s="819">
        <v>2176</v>
      </c>
      <c r="I274" t="s" s="353">
        <v>2786</v>
      </c>
    </row>
    <row r="275" ht="12.7" customHeight="1">
      <c r="A275" t="s" s="759">
        <v>2787</v>
      </c>
      <c r="B275" t="s" s="759">
        <v>2788</v>
      </c>
      <c r="C275" s="218">
        <v>27</v>
      </c>
      <c r="D275" s="809">
        <v>40134</v>
      </c>
      <c r="E275" s="810"/>
      <c r="F275" t="s" s="133">
        <v>2176</v>
      </c>
      <c r="G275" s="810"/>
      <c r="H275" s="810"/>
      <c r="I275" t="s" s="227">
        <v>2789</v>
      </c>
    </row>
    <row r="276" ht="12.7" customHeight="1">
      <c r="A276" t="s" s="116">
        <v>2790</v>
      </c>
      <c r="B276" t="s" s="116">
        <v>2791</v>
      </c>
      <c r="C276" s="218">
        <v>5</v>
      </c>
      <c r="D276" s="809">
        <v>42306</v>
      </c>
      <c r="E276" t="s" s="133">
        <v>2176</v>
      </c>
      <c r="F276" s="810"/>
      <c r="G276" s="810"/>
      <c r="H276" s="810"/>
      <c r="I276" s="85"/>
    </row>
    <row r="277" ht="12.7" customHeight="1">
      <c r="A277" t="s" s="575">
        <v>2792</v>
      </c>
      <c r="B277" t="s" s="575">
        <v>2793</v>
      </c>
      <c r="C277" s="267">
        <v>13</v>
      </c>
      <c r="D277" s="812">
        <v>42352</v>
      </c>
      <c r="E277" s="813"/>
      <c r="F277" t="s" s="147">
        <v>2176</v>
      </c>
      <c r="G277" s="813"/>
      <c r="H277" s="813"/>
      <c r="I277" t="s" s="273">
        <v>2794</v>
      </c>
    </row>
    <row r="278" ht="12.7" customHeight="1">
      <c r="A278" t="s" s="814">
        <v>2795</v>
      </c>
      <c r="B278" t="s" s="814">
        <v>2796</v>
      </c>
      <c r="C278" s="174">
        <v>7</v>
      </c>
      <c r="D278" s="806">
        <v>40478</v>
      </c>
      <c r="E278" s="803"/>
      <c r="F278" t="s" s="96">
        <v>2176</v>
      </c>
      <c r="G278" s="803"/>
      <c r="H278" s="803"/>
      <c r="I278" t="s" s="442">
        <v>2206</v>
      </c>
    </row>
    <row r="279" ht="12.7" customHeight="1">
      <c r="A279" t="s" s="227">
        <v>2795</v>
      </c>
      <c r="B279" t="s" s="116">
        <v>2796</v>
      </c>
      <c r="C279" s="218">
        <v>5</v>
      </c>
      <c r="D279" s="809">
        <v>42342</v>
      </c>
      <c r="E279" s="810"/>
      <c r="F279" s="810"/>
      <c r="G279" t="s" s="133">
        <v>2176</v>
      </c>
      <c r="H279" s="810"/>
      <c r="I279" t="s" s="116">
        <v>2797</v>
      </c>
    </row>
    <row r="280" ht="12.7" customHeight="1">
      <c r="A280" t="s" s="227">
        <v>2798</v>
      </c>
      <c r="B280" t="s" s="116">
        <v>2799</v>
      </c>
      <c r="C280" s="218">
        <v>6</v>
      </c>
      <c r="D280" s="809">
        <v>43034</v>
      </c>
      <c r="E280" s="810"/>
      <c r="F280" t="s" s="133">
        <v>2176</v>
      </c>
      <c r="G280" s="810"/>
      <c r="H280" s="810"/>
      <c r="I280" t="s" s="116">
        <v>2185</v>
      </c>
    </row>
    <row r="281" ht="12.7" customHeight="1">
      <c r="A281" t="s" s="116">
        <v>2800</v>
      </c>
      <c r="B281" t="s" s="116">
        <v>2801</v>
      </c>
      <c r="C281" s="218">
        <v>36</v>
      </c>
      <c r="D281" s="809">
        <v>39828</v>
      </c>
      <c r="E281" t="s" s="133">
        <v>2176</v>
      </c>
      <c r="F281" s="810"/>
      <c r="G281" s="810"/>
      <c r="H281" s="810"/>
      <c r="I281" t="s" s="116">
        <v>2802</v>
      </c>
    </row>
    <row r="282" ht="12.7" customHeight="1">
      <c r="A282" t="s" s="637">
        <v>2803</v>
      </c>
      <c r="B282" t="s" s="575">
        <v>2804</v>
      </c>
      <c r="C282" s="267">
        <v>16</v>
      </c>
      <c r="D282" s="812">
        <v>40493</v>
      </c>
      <c r="E282" s="813"/>
      <c r="F282" t="s" s="147">
        <v>2176</v>
      </c>
      <c r="G282" s="813"/>
      <c r="H282" s="813"/>
      <c r="I282" t="s" s="273">
        <v>2805</v>
      </c>
    </row>
    <row r="283" ht="12.7" customHeight="1">
      <c r="A283" t="s" s="814">
        <v>2806</v>
      </c>
      <c r="B283" t="s" s="814">
        <v>2807</v>
      </c>
      <c r="C283" s="174">
        <v>7</v>
      </c>
      <c r="D283" s="806">
        <v>40477</v>
      </c>
      <c r="E283" s="803"/>
      <c r="F283" t="s" s="96">
        <v>2176</v>
      </c>
      <c r="G283" s="803"/>
      <c r="H283" s="803"/>
      <c r="I283" t="s" s="442">
        <v>2206</v>
      </c>
    </row>
    <row r="284" ht="12.7" customHeight="1">
      <c r="A284" t="s" s="227">
        <v>2806</v>
      </c>
      <c r="B284" t="s" s="116">
        <v>2807</v>
      </c>
      <c r="C284" s="218">
        <v>5</v>
      </c>
      <c r="D284" s="809">
        <v>42669</v>
      </c>
      <c r="E284" t="s" s="133">
        <v>2176</v>
      </c>
      <c r="F284" s="810"/>
      <c r="G284" s="810"/>
      <c r="H284" s="810"/>
      <c r="I284" s="85"/>
    </row>
    <row r="285" ht="12.7" customHeight="1">
      <c r="A285" t="s" s="818">
        <v>2808</v>
      </c>
      <c r="B285" t="s" s="818">
        <v>2809</v>
      </c>
      <c r="C285" s="218">
        <v>50</v>
      </c>
      <c r="D285" s="809">
        <v>39899</v>
      </c>
      <c r="E285" t="s" s="133">
        <v>2176</v>
      </c>
      <c r="F285" s="810"/>
      <c r="G285" s="810"/>
      <c r="H285" s="810"/>
      <c r="I285" t="s" s="227">
        <v>2810</v>
      </c>
    </row>
    <row r="286" ht="12.7" customHeight="1">
      <c r="A286" t="s" s="116">
        <v>2811</v>
      </c>
      <c r="B286" t="s" s="116">
        <v>2812</v>
      </c>
      <c r="C286" s="218">
        <v>5</v>
      </c>
      <c r="D286" s="809">
        <v>42292</v>
      </c>
      <c r="E286" s="810"/>
      <c r="F286" t="s" s="133">
        <v>2176</v>
      </c>
      <c r="G286" s="810"/>
      <c r="H286" s="810"/>
      <c r="I286" t="s" s="227">
        <v>2813</v>
      </c>
    </row>
    <row r="287" ht="12.7" customHeight="1">
      <c r="A287" t="s" s="273">
        <v>2814</v>
      </c>
      <c r="B287" t="s" s="146">
        <v>2815</v>
      </c>
      <c r="C287" s="267">
        <v>8</v>
      </c>
      <c r="D287" s="812">
        <v>42900</v>
      </c>
      <c r="E287" s="813"/>
      <c r="F287" s="813"/>
      <c r="G287" t="s" s="147">
        <v>2176</v>
      </c>
      <c r="H287" s="813"/>
      <c r="I287" t="s" s="273">
        <v>2816</v>
      </c>
    </row>
    <row r="288" ht="12.7" customHeight="1">
      <c r="A288" t="s" s="173">
        <v>2817</v>
      </c>
      <c r="B288" t="s" s="110">
        <v>2818</v>
      </c>
      <c r="C288" s="174">
        <v>5</v>
      </c>
      <c r="D288" s="806">
        <v>42584</v>
      </c>
      <c r="E288" t="s" s="96">
        <v>2176</v>
      </c>
      <c r="F288" s="803"/>
      <c r="G288" s="803"/>
      <c r="H288" s="803"/>
      <c r="I288" s="84"/>
    </row>
    <row r="289" ht="12.7" customHeight="1">
      <c r="A289" t="s" s="227">
        <v>2819</v>
      </c>
      <c r="B289" t="s" s="116">
        <v>2820</v>
      </c>
      <c r="C289" s="218">
        <v>5</v>
      </c>
      <c r="D289" s="809">
        <v>41254</v>
      </c>
      <c r="E289" s="810"/>
      <c r="F289" s="810"/>
      <c r="G289" t="s" s="133">
        <v>2176</v>
      </c>
      <c r="H289" s="810"/>
      <c r="I289" t="s" s="116">
        <v>2821</v>
      </c>
    </row>
    <row r="290" ht="12.7" customHeight="1">
      <c r="A290" t="s" s="227">
        <v>2822</v>
      </c>
      <c r="B290" t="s" s="116">
        <v>2823</v>
      </c>
      <c r="C290" s="218">
        <v>19</v>
      </c>
      <c r="D290" s="809">
        <v>40857</v>
      </c>
      <c r="E290" s="810"/>
      <c r="F290" t="s" s="133">
        <v>2176</v>
      </c>
      <c r="G290" s="810"/>
      <c r="H290" s="810"/>
      <c r="I290" t="s" s="227">
        <v>2824</v>
      </c>
    </row>
    <row r="291" ht="12.7" customHeight="1">
      <c r="A291" t="s" s="227">
        <v>2825</v>
      </c>
      <c r="B291" t="s" s="116">
        <v>2826</v>
      </c>
      <c r="C291" s="218">
        <v>13</v>
      </c>
      <c r="D291" s="809">
        <v>42646</v>
      </c>
      <c r="E291" s="810"/>
      <c r="F291" t="s" s="133">
        <v>2176</v>
      </c>
      <c r="G291" s="810"/>
      <c r="H291" s="810"/>
      <c r="I291" t="s" s="227">
        <v>2177</v>
      </c>
    </row>
    <row r="292" ht="12.7" customHeight="1">
      <c r="A292" t="s" s="637">
        <v>1735</v>
      </c>
      <c r="B292" t="s" s="575">
        <v>1736</v>
      </c>
      <c r="C292" s="267">
        <v>7</v>
      </c>
      <c r="D292" s="812">
        <v>40506</v>
      </c>
      <c r="E292" s="813"/>
      <c r="F292" t="s" s="147">
        <v>2176</v>
      </c>
      <c r="G292" s="813"/>
      <c r="H292" s="813"/>
      <c r="I292" t="s" s="637">
        <v>2206</v>
      </c>
    </row>
    <row r="293" ht="12.7" customHeight="1">
      <c r="A293" t="s" s="110">
        <v>2827</v>
      </c>
      <c r="B293" t="s" s="110">
        <v>2828</v>
      </c>
      <c r="C293" s="174">
        <v>12</v>
      </c>
      <c r="D293" s="806">
        <v>41518</v>
      </c>
      <c r="E293" s="803"/>
      <c r="F293" s="803"/>
      <c r="G293" t="s" s="96">
        <v>2176</v>
      </c>
      <c r="H293" s="803"/>
      <c r="I293" t="s" s="110">
        <v>2829</v>
      </c>
    </row>
    <row r="294" ht="12.7" customHeight="1">
      <c r="A294" t="s" s="759">
        <v>2830</v>
      </c>
      <c r="B294" t="s" s="759">
        <v>2831</v>
      </c>
      <c r="C294" s="218">
        <v>12</v>
      </c>
      <c r="D294" s="809">
        <v>42249</v>
      </c>
      <c r="E294" s="810"/>
      <c r="F294" t="s" s="133">
        <v>2176</v>
      </c>
      <c r="G294" s="810"/>
      <c r="H294" s="810"/>
      <c r="I294" t="s" s="227">
        <v>2832</v>
      </c>
    </row>
    <row r="295" ht="12.7" customHeight="1">
      <c r="A295" t="s" s="227">
        <v>2833</v>
      </c>
      <c r="B295" t="s" s="116">
        <v>2834</v>
      </c>
      <c r="C295" s="218">
        <v>5</v>
      </c>
      <c r="D295" s="809">
        <v>40450</v>
      </c>
      <c r="E295" s="810"/>
      <c r="F295" t="s" s="819">
        <v>2176</v>
      </c>
      <c r="G295" s="810"/>
      <c r="H295" s="810"/>
      <c r="I295" t="s" s="353">
        <v>2835</v>
      </c>
    </row>
    <row r="296" ht="12.7" customHeight="1">
      <c r="A296" t="s" s="116">
        <v>2833</v>
      </c>
      <c r="B296" t="s" s="116">
        <v>2834</v>
      </c>
      <c r="C296" s="218">
        <v>10</v>
      </c>
      <c r="D296" s="809">
        <v>41617</v>
      </c>
      <c r="E296" s="810"/>
      <c r="F296" s="810"/>
      <c r="G296" t="s" s="133">
        <v>2176</v>
      </c>
      <c r="H296" s="810"/>
      <c r="I296" t="s" s="116">
        <v>2836</v>
      </c>
    </row>
    <row r="297" ht="12.7" customHeight="1">
      <c r="A297" t="s" s="575">
        <v>2837</v>
      </c>
      <c r="B297" t="s" s="575">
        <v>2838</v>
      </c>
      <c r="C297" s="267">
        <v>5</v>
      </c>
      <c r="D297" s="812">
        <v>41592</v>
      </c>
      <c r="E297" s="813"/>
      <c r="F297" t="s" s="147">
        <v>2176</v>
      </c>
      <c r="G297" s="813"/>
      <c r="H297" s="813"/>
      <c r="I297" t="s" s="273">
        <v>2839</v>
      </c>
    </row>
    <row r="298" ht="12.7" customHeight="1">
      <c r="A298" t="s" s="173">
        <v>2840</v>
      </c>
      <c r="B298" t="s" s="110">
        <v>2841</v>
      </c>
      <c r="C298" s="174">
        <v>6</v>
      </c>
      <c r="D298" s="806">
        <v>42545</v>
      </c>
      <c r="E298" s="803"/>
      <c r="F298" s="803"/>
      <c r="G298" t="s" s="96">
        <v>2176</v>
      </c>
      <c r="H298" s="803"/>
      <c r="I298" t="s" s="173">
        <v>2842</v>
      </c>
    </row>
    <row r="299" ht="12.7" customHeight="1">
      <c r="A299" t="s" s="227">
        <v>2843</v>
      </c>
      <c r="B299" t="s" s="116">
        <v>2844</v>
      </c>
      <c r="C299" s="218">
        <v>16</v>
      </c>
      <c r="D299" s="809">
        <v>42957</v>
      </c>
      <c r="E299" s="810"/>
      <c r="F299" t="s" s="133">
        <v>2176</v>
      </c>
      <c r="G299" s="810"/>
      <c r="H299" s="810"/>
      <c r="I299" t="s" s="116">
        <v>2845</v>
      </c>
    </row>
    <row r="300" ht="12.7" customHeight="1">
      <c r="A300" t="s" s="227">
        <v>2846</v>
      </c>
      <c r="B300" t="s" s="116">
        <v>2847</v>
      </c>
      <c r="C300" s="218">
        <v>5</v>
      </c>
      <c r="D300" s="809">
        <v>42217</v>
      </c>
      <c r="E300" s="810"/>
      <c r="F300" s="810"/>
      <c r="G300" t="s" s="133">
        <v>2176</v>
      </c>
      <c r="H300" s="810"/>
      <c r="I300" t="s" s="116">
        <v>2848</v>
      </c>
    </row>
    <row r="301" ht="12.7" customHeight="1">
      <c r="A301" t="s" s="116">
        <v>2849</v>
      </c>
      <c r="B301" t="s" s="116">
        <v>2850</v>
      </c>
      <c r="C301" s="218">
        <v>19</v>
      </c>
      <c r="D301" s="809">
        <v>42585</v>
      </c>
      <c r="E301" t="s" s="133">
        <v>2176</v>
      </c>
      <c r="F301" s="810"/>
      <c r="G301" s="810"/>
      <c r="H301" s="810"/>
      <c r="I301" s="85"/>
    </row>
    <row r="302" ht="12.7" customHeight="1">
      <c r="A302" t="s" s="575">
        <v>2851</v>
      </c>
      <c r="B302" t="s" s="575">
        <v>2852</v>
      </c>
      <c r="C302" s="267">
        <v>30</v>
      </c>
      <c r="D302" s="812">
        <v>40085</v>
      </c>
      <c r="E302" s="813"/>
      <c r="F302" t="s" s="147">
        <v>2176</v>
      </c>
      <c r="G302" s="813"/>
      <c r="H302" s="813"/>
      <c r="I302" t="s" s="637">
        <v>2682</v>
      </c>
    </row>
    <row r="303" ht="12.7" customHeight="1">
      <c r="A303" t="s" s="110">
        <v>2853</v>
      </c>
      <c r="B303" t="s" s="110">
        <v>2852</v>
      </c>
      <c r="C303" s="174">
        <v>7</v>
      </c>
      <c r="D303" s="806">
        <v>42954</v>
      </c>
      <c r="E303" s="803"/>
      <c r="F303" t="s" s="96">
        <v>2176</v>
      </c>
      <c r="G303" s="803"/>
      <c r="H303" s="803"/>
      <c r="I303" t="s" s="110">
        <v>2185</v>
      </c>
    </row>
    <row r="304" ht="12.7" customHeight="1">
      <c r="A304" t="s" s="227">
        <v>2854</v>
      </c>
      <c r="B304" t="s" s="116">
        <v>2855</v>
      </c>
      <c r="C304" s="218">
        <v>5</v>
      </c>
      <c r="D304" s="809">
        <v>42249</v>
      </c>
      <c r="E304" s="810"/>
      <c r="F304" t="s" s="133">
        <v>2176</v>
      </c>
      <c r="G304" s="810"/>
      <c r="H304" s="810"/>
      <c r="I304" t="s" s="227">
        <v>2856</v>
      </c>
    </row>
    <row r="305" ht="12.7" customHeight="1">
      <c r="A305" t="s" s="116">
        <v>2857</v>
      </c>
      <c r="B305" t="s" s="116">
        <v>2858</v>
      </c>
      <c r="C305" s="218">
        <v>6</v>
      </c>
      <c r="D305" s="809">
        <v>41578</v>
      </c>
      <c r="E305" s="810"/>
      <c r="F305" t="s" s="133">
        <v>2176</v>
      </c>
      <c r="G305" s="810"/>
      <c r="H305" s="810"/>
      <c r="I305" t="s" s="227">
        <v>2313</v>
      </c>
    </row>
    <row r="306" ht="12.7" customHeight="1">
      <c r="A306" t="s" s="227">
        <v>845</v>
      </c>
      <c r="B306" t="s" s="116">
        <v>846</v>
      </c>
      <c r="C306" s="218">
        <v>7</v>
      </c>
      <c r="D306" s="809">
        <v>40497</v>
      </c>
      <c r="E306" t="s" s="819">
        <v>2176</v>
      </c>
      <c r="F306" s="810"/>
      <c r="G306" s="810"/>
      <c r="H306" s="810"/>
      <c r="I306" t="s" s="673">
        <v>2859</v>
      </c>
    </row>
    <row r="307" ht="12.7" customHeight="1">
      <c r="A307" t="s" s="575">
        <v>2860</v>
      </c>
      <c r="B307" t="s" s="575">
        <v>2861</v>
      </c>
      <c r="C307" s="267">
        <v>10</v>
      </c>
      <c r="D307" s="812">
        <v>41578</v>
      </c>
      <c r="E307" s="813"/>
      <c r="F307" t="s" s="147">
        <v>2176</v>
      </c>
      <c r="G307" s="813"/>
      <c r="H307" s="813"/>
      <c r="I307" t="s" s="273">
        <v>2862</v>
      </c>
    </row>
    <row r="308" ht="12.7" customHeight="1">
      <c r="A308" t="s" s="173">
        <v>2863</v>
      </c>
      <c r="B308" t="s" s="110">
        <v>2864</v>
      </c>
      <c r="C308" s="174">
        <v>12</v>
      </c>
      <c r="D308" s="806">
        <v>42684</v>
      </c>
      <c r="E308" s="803"/>
      <c r="F308" s="803"/>
      <c r="G308" t="s" s="96">
        <v>2176</v>
      </c>
      <c r="H308" s="803"/>
      <c r="I308" t="s" s="173">
        <v>2865</v>
      </c>
    </row>
    <row r="309" ht="12.7" customHeight="1">
      <c r="A309" t="s" s="227">
        <v>2866</v>
      </c>
      <c r="B309" t="s" s="116">
        <v>2867</v>
      </c>
      <c r="C309" s="218">
        <v>7</v>
      </c>
      <c r="D309" s="809">
        <v>42472</v>
      </c>
      <c r="E309" t="s" s="133">
        <v>2176</v>
      </c>
      <c r="F309" s="810"/>
      <c r="G309" s="810"/>
      <c r="H309" s="810"/>
      <c r="I309" s="85"/>
    </row>
    <row r="310" ht="12.7" customHeight="1">
      <c r="A310" t="s" s="818">
        <v>2868</v>
      </c>
      <c r="B310" t="s" s="818">
        <v>2869</v>
      </c>
      <c r="C310" s="218">
        <v>31</v>
      </c>
      <c r="D310" s="809">
        <v>39927</v>
      </c>
      <c r="E310" t="s" s="133">
        <v>2176</v>
      </c>
      <c r="F310" s="810"/>
      <c r="G310" s="810"/>
      <c r="H310" s="810"/>
      <c r="I310" t="s" s="227">
        <v>2870</v>
      </c>
    </row>
    <row r="311" ht="12.7" customHeight="1">
      <c r="A311" t="s" s="817">
        <v>2871</v>
      </c>
      <c r="B311" t="s" s="818">
        <v>2872</v>
      </c>
      <c r="C311" s="218">
        <v>8</v>
      </c>
      <c r="D311" s="809">
        <v>40960</v>
      </c>
      <c r="E311" t="s" s="133">
        <v>2176</v>
      </c>
      <c r="F311" s="810"/>
      <c r="G311" s="810"/>
      <c r="H311" s="810"/>
      <c r="I311" t="s" s="227">
        <v>2873</v>
      </c>
    </row>
    <row r="312" ht="12.7" customHeight="1">
      <c r="A312" t="s" s="273">
        <v>2874</v>
      </c>
      <c r="B312" t="s" s="146">
        <v>2875</v>
      </c>
      <c r="C312" s="267">
        <v>9</v>
      </c>
      <c r="D312" s="812">
        <v>41449</v>
      </c>
      <c r="E312" s="813"/>
      <c r="F312" s="813"/>
      <c r="G312" s="813"/>
      <c r="H312" t="s" s="147">
        <v>2176</v>
      </c>
      <c r="I312" t="s" s="273">
        <v>2876</v>
      </c>
    </row>
    <row r="313" ht="12.7" customHeight="1">
      <c r="A313" t="s" s="110">
        <v>2877</v>
      </c>
      <c r="B313" t="s" s="110">
        <v>2878</v>
      </c>
      <c r="C313" s="174">
        <v>6</v>
      </c>
      <c r="D313" s="806">
        <v>40807</v>
      </c>
      <c r="E313" s="803"/>
      <c r="F313" s="803"/>
      <c r="G313" t="s" s="96">
        <v>2176</v>
      </c>
      <c r="H313" s="803"/>
      <c r="I313" t="s" s="110">
        <v>2879</v>
      </c>
    </row>
    <row r="314" ht="12.7" customHeight="1">
      <c r="A314" t="s" s="227">
        <v>2880</v>
      </c>
      <c r="B314" t="s" s="116">
        <v>2881</v>
      </c>
      <c r="C314" s="218">
        <v>10</v>
      </c>
      <c r="D314" s="809">
        <v>41569</v>
      </c>
      <c r="E314" s="810"/>
      <c r="F314" t="s" s="133">
        <v>2176</v>
      </c>
      <c r="G314" s="810"/>
      <c r="H314" s="810"/>
      <c r="I314" t="s" s="227">
        <v>2882</v>
      </c>
    </row>
    <row r="315" ht="12.7" customHeight="1">
      <c r="A315" t="s" s="116">
        <v>2883</v>
      </c>
      <c r="B315" t="s" s="116">
        <v>2884</v>
      </c>
      <c r="C315" s="218">
        <v>6</v>
      </c>
      <c r="D315" s="809">
        <v>41935</v>
      </c>
      <c r="E315" s="810"/>
      <c r="F315" t="s" s="133">
        <v>2176</v>
      </c>
      <c r="G315" s="810"/>
      <c r="H315" s="810"/>
      <c r="I315" t="s" s="227">
        <v>2446</v>
      </c>
    </row>
    <row r="316" ht="12.7" customHeight="1">
      <c r="A316" t="s" s="227">
        <v>2885</v>
      </c>
      <c r="B316" t="s" s="116">
        <v>2886</v>
      </c>
      <c r="C316" s="218">
        <v>9</v>
      </c>
      <c r="D316" s="809">
        <v>40442</v>
      </c>
      <c r="E316" s="810"/>
      <c r="F316" t="s" s="133">
        <v>2176</v>
      </c>
      <c r="G316" s="810"/>
      <c r="H316" s="810"/>
      <c r="I316" t="s" s="227">
        <v>2887</v>
      </c>
    </row>
    <row r="317" ht="12.7" customHeight="1">
      <c r="A317" t="s" s="821">
        <v>2888</v>
      </c>
      <c r="B317" t="s" s="811">
        <v>2889</v>
      </c>
      <c r="C317" s="267">
        <v>14</v>
      </c>
      <c r="D317" s="812">
        <v>42117</v>
      </c>
      <c r="E317" s="813"/>
      <c r="F317" s="813"/>
      <c r="G317" s="813"/>
      <c r="H317" t="s" s="147">
        <v>2176</v>
      </c>
      <c r="I317" s="274"/>
    </row>
    <row r="318" ht="12.7" customHeight="1">
      <c r="A318" t="s" s="173">
        <v>2890</v>
      </c>
      <c r="B318" t="s" s="110">
        <v>2891</v>
      </c>
      <c r="C318" s="174">
        <v>5</v>
      </c>
      <c r="D318" s="806">
        <v>40422</v>
      </c>
      <c r="E318" s="803"/>
      <c r="F318" s="803"/>
      <c r="G318" t="s" s="96">
        <v>2176</v>
      </c>
      <c r="H318" s="803"/>
      <c r="I318" t="s" s="173">
        <v>2892</v>
      </c>
    </row>
    <row r="319" ht="12.7" customHeight="1">
      <c r="A319" t="s" s="227">
        <v>2893</v>
      </c>
      <c r="B319" t="s" s="116">
        <v>2894</v>
      </c>
      <c r="C319" s="218">
        <v>5</v>
      </c>
      <c r="D319" s="809">
        <v>42684</v>
      </c>
      <c r="E319" s="810"/>
      <c r="F319" t="s" s="133">
        <v>2176</v>
      </c>
      <c r="G319" s="810"/>
      <c r="H319" s="810"/>
      <c r="I319" t="s" s="227">
        <v>2895</v>
      </c>
    </row>
    <row r="320" ht="12.7" customHeight="1">
      <c r="A320" t="s" s="227">
        <v>2896</v>
      </c>
      <c r="B320" t="s" s="116">
        <v>2897</v>
      </c>
      <c r="C320" s="218">
        <v>5</v>
      </c>
      <c r="D320" s="809">
        <v>42481</v>
      </c>
      <c r="E320" t="s" s="133">
        <v>2176</v>
      </c>
      <c r="F320" s="810"/>
      <c r="G320" s="810"/>
      <c r="H320" s="810"/>
      <c r="I320" s="85"/>
    </row>
    <row r="321" ht="12.7" customHeight="1">
      <c r="A321" t="s" s="808">
        <v>2898</v>
      </c>
      <c r="B321" t="s" s="808">
        <v>2899</v>
      </c>
      <c r="C321" s="218">
        <v>11</v>
      </c>
      <c r="D321" s="809">
        <v>41618</v>
      </c>
      <c r="E321" s="810"/>
      <c r="F321" s="810"/>
      <c r="G321" s="810"/>
      <c r="H321" t="s" s="133">
        <v>2176</v>
      </c>
      <c r="I321" s="319"/>
    </row>
    <row r="322" ht="12.7" customHeight="1">
      <c r="A322" t="s" s="820">
        <v>2900</v>
      </c>
      <c r="B322" t="s" s="820">
        <v>2901</v>
      </c>
      <c r="C322" s="267">
        <v>8</v>
      </c>
      <c r="D322" s="812">
        <v>40942</v>
      </c>
      <c r="E322" t="s" s="147">
        <v>2176</v>
      </c>
      <c r="F322" s="813"/>
      <c r="G322" s="813"/>
      <c r="H322" s="813"/>
      <c r="I322" t="s" s="273">
        <v>2902</v>
      </c>
    </row>
    <row r="323" ht="12.7" customHeight="1">
      <c r="A323" t="s" s="442">
        <v>2903</v>
      </c>
      <c r="B323" t="s" s="814">
        <v>2904</v>
      </c>
      <c r="C323" s="174">
        <v>7</v>
      </c>
      <c r="D323" s="806">
        <v>40477</v>
      </c>
      <c r="E323" s="803"/>
      <c r="F323" t="s" s="96">
        <v>2176</v>
      </c>
      <c r="G323" s="803"/>
      <c r="H323" s="803"/>
      <c r="I323" t="s" s="442">
        <v>2206</v>
      </c>
    </row>
    <row r="324" ht="12.7" customHeight="1">
      <c r="A324" t="s" s="116">
        <v>2903</v>
      </c>
      <c r="B324" t="s" s="116">
        <v>2904</v>
      </c>
      <c r="C324" s="218">
        <v>5</v>
      </c>
      <c r="D324" s="809">
        <v>42395</v>
      </c>
      <c r="E324" t="s" s="133">
        <v>2176</v>
      </c>
      <c r="F324" s="810"/>
      <c r="G324" s="810"/>
      <c r="H324" s="810"/>
      <c r="I324" s="85"/>
    </row>
    <row r="325" ht="12.7" customHeight="1">
      <c r="A325" t="s" s="227">
        <v>2905</v>
      </c>
      <c r="B325" t="s" s="116">
        <v>2906</v>
      </c>
      <c r="C325" s="218">
        <v>6</v>
      </c>
      <c r="D325" s="809">
        <v>42690</v>
      </c>
      <c r="E325" s="810"/>
      <c r="F325" t="s" s="133">
        <v>2176</v>
      </c>
      <c r="G325" s="810"/>
      <c r="H325" s="810"/>
      <c r="I325" t="s" s="227">
        <v>2177</v>
      </c>
    </row>
    <row r="326" ht="12.7" customHeight="1">
      <c r="A326" t="s" s="582">
        <v>2907</v>
      </c>
      <c r="B326" t="s" s="759">
        <v>2908</v>
      </c>
      <c r="C326" s="218">
        <v>14</v>
      </c>
      <c r="D326" s="809">
        <v>42668</v>
      </c>
      <c r="E326" s="810"/>
      <c r="F326" t="s" s="133">
        <v>2176</v>
      </c>
      <c r="G326" s="810"/>
      <c r="H326" s="810"/>
      <c r="I326" t="s" s="227">
        <v>2588</v>
      </c>
    </row>
    <row r="327" ht="12.7" customHeight="1">
      <c r="A327" t="s" s="575">
        <v>2909</v>
      </c>
      <c r="B327" t="s" s="575">
        <v>1778</v>
      </c>
      <c r="C327" s="267">
        <v>22</v>
      </c>
      <c r="D327" s="812">
        <v>40147</v>
      </c>
      <c r="E327" s="813"/>
      <c r="F327" t="s" s="147">
        <v>2176</v>
      </c>
      <c r="G327" s="813"/>
      <c r="H327" s="813"/>
      <c r="I327" t="s" s="637">
        <v>2247</v>
      </c>
    </row>
    <row r="328" ht="12.7" customHeight="1">
      <c r="A328" t="s" s="110">
        <v>1779</v>
      </c>
      <c r="B328" t="s" s="110">
        <v>1780</v>
      </c>
      <c r="C328" s="174">
        <v>5</v>
      </c>
      <c r="D328" s="806">
        <v>41389</v>
      </c>
      <c r="E328" s="803"/>
      <c r="F328" s="803"/>
      <c r="G328" s="803"/>
      <c r="H328" t="s" s="96">
        <v>2176</v>
      </c>
      <c r="I328" t="s" s="173">
        <v>2910</v>
      </c>
    </row>
    <row r="329" ht="12.7" customHeight="1">
      <c r="A329" t="s" s="807">
        <v>2911</v>
      </c>
      <c r="B329" t="s" s="808">
        <v>2912</v>
      </c>
      <c r="C329" s="218">
        <v>12</v>
      </c>
      <c r="D329" s="809">
        <v>41370</v>
      </c>
      <c r="E329" s="810"/>
      <c r="F329" s="810"/>
      <c r="G329" s="810"/>
      <c r="H329" t="s" s="133">
        <v>2176</v>
      </c>
      <c r="I329" t="s" s="227">
        <v>2913</v>
      </c>
    </row>
    <row r="330" ht="12.7" customHeight="1">
      <c r="A330" t="s" s="808">
        <v>2914</v>
      </c>
      <c r="B330" t="s" s="808">
        <v>2915</v>
      </c>
      <c r="C330" s="218">
        <v>14</v>
      </c>
      <c r="D330" s="809">
        <v>42094</v>
      </c>
      <c r="E330" s="810"/>
      <c r="F330" s="810"/>
      <c r="G330" s="810"/>
      <c r="H330" t="s" s="133">
        <v>2176</v>
      </c>
      <c r="I330" s="85"/>
    </row>
    <row r="331" ht="12.7" customHeight="1">
      <c r="A331" t="s" s="116">
        <v>2916</v>
      </c>
      <c r="B331" t="s" s="116">
        <v>2917</v>
      </c>
      <c r="C331" s="218">
        <v>14</v>
      </c>
      <c r="D331" s="809">
        <v>41008</v>
      </c>
      <c r="E331" s="810"/>
      <c r="F331" s="810"/>
      <c r="G331" t="s" s="133">
        <v>2176</v>
      </c>
      <c r="H331" s="810"/>
      <c r="I331" t="s" s="116">
        <v>2918</v>
      </c>
    </row>
    <row r="332" ht="12.7" customHeight="1">
      <c r="A332" t="s" s="811">
        <v>2919</v>
      </c>
      <c r="B332" t="s" s="811">
        <v>2920</v>
      </c>
      <c r="C332" s="267">
        <v>11</v>
      </c>
      <c r="D332" s="812">
        <v>41607</v>
      </c>
      <c r="E332" s="813"/>
      <c r="F332" s="813"/>
      <c r="G332" s="813"/>
      <c r="H332" t="s" s="147">
        <v>2176</v>
      </c>
      <c r="I332" s="274"/>
    </row>
    <row r="333" ht="12.7" customHeight="1">
      <c r="A333" t="s" s="110">
        <v>2921</v>
      </c>
      <c r="B333" t="s" s="110">
        <v>2922</v>
      </c>
      <c r="C333" s="174">
        <v>12</v>
      </c>
      <c r="D333" s="806">
        <v>41578</v>
      </c>
      <c r="E333" s="803"/>
      <c r="F333" t="s" s="96">
        <v>2176</v>
      </c>
      <c r="G333" s="803"/>
      <c r="H333" s="803"/>
      <c r="I333" t="s" s="173">
        <v>2313</v>
      </c>
    </row>
    <row r="334" ht="12.7" customHeight="1">
      <c r="A334" t="s" s="116">
        <v>2923</v>
      </c>
      <c r="B334" t="s" s="116">
        <v>2924</v>
      </c>
      <c r="C334" s="218">
        <v>8</v>
      </c>
      <c r="D334" s="809">
        <v>41943</v>
      </c>
      <c r="E334" s="810"/>
      <c r="F334" t="s" s="133">
        <v>2176</v>
      </c>
      <c r="G334" s="810"/>
      <c r="H334" s="810"/>
      <c r="I334" t="s" s="227">
        <v>2446</v>
      </c>
    </row>
    <row r="335" ht="12.7" customHeight="1">
      <c r="A335" t="s" s="116">
        <v>2925</v>
      </c>
      <c r="B335" t="s" s="116">
        <v>2926</v>
      </c>
      <c r="C335" s="218">
        <v>7</v>
      </c>
      <c r="D335" s="809">
        <v>41627</v>
      </c>
      <c r="E335" s="810"/>
      <c r="F335" s="810"/>
      <c r="G335" t="s" s="133">
        <v>2176</v>
      </c>
      <c r="H335" s="810"/>
      <c r="I335" t="s" s="116">
        <v>2927</v>
      </c>
    </row>
    <row r="336" ht="12.7" customHeight="1">
      <c r="A336" t="s" s="227">
        <v>2928</v>
      </c>
      <c r="B336" t="s" s="116">
        <v>2929</v>
      </c>
      <c r="C336" s="218">
        <v>5</v>
      </c>
      <c r="D336" s="809">
        <v>42670</v>
      </c>
      <c r="E336" t="s" s="133">
        <v>2176</v>
      </c>
      <c r="F336" s="810"/>
      <c r="G336" s="810"/>
      <c r="H336" s="810"/>
      <c r="I336" s="85"/>
    </row>
    <row r="337" ht="12.7" customHeight="1">
      <c r="A337" t="s" s="146">
        <v>2930</v>
      </c>
      <c r="B337" t="s" s="146">
        <v>2931</v>
      </c>
      <c r="C337" s="267">
        <v>15</v>
      </c>
      <c r="D337" s="812">
        <v>40834</v>
      </c>
      <c r="E337" s="813"/>
      <c r="F337" t="s" s="147">
        <v>2176</v>
      </c>
      <c r="G337" s="813"/>
      <c r="H337" s="813"/>
      <c r="I337" t="s" s="273">
        <v>2443</v>
      </c>
    </row>
    <row r="338" ht="12.7" customHeight="1">
      <c r="A338" t="s" s="816">
        <v>2932</v>
      </c>
      <c r="B338" t="s" s="816">
        <v>2933</v>
      </c>
      <c r="C338" s="174">
        <v>26</v>
      </c>
      <c r="D338" s="806">
        <v>39930</v>
      </c>
      <c r="E338" t="s" s="96">
        <v>2176</v>
      </c>
      <c r="F338" s="803"/>
      <c r="G338" s="803"/>
      <c r="H338" s="803"/>
      <c r="I338" t="s" s="442">
        <v>2247</v>
      </c>
    </row>
    <row r="339" ht="12.7" customHeight="1">
      <c r="A339" t="s" s="116">
        <v>2932</v>
      </c>
      <c r="B339" t="s" s="116">
        <v>2933</v>
      </c>
      <c r="C339" s="218">
        <v>5</v>
      </c>
      <c r="D339" s="809">
        <v>43035</v>
      </c>
      <c r="E339" s="810"/>
      <c r="F339" t="s" s="133">
        <v>2176</v>
      </c>
      <c r="G339" s="810"/>
      <c r="H339" s="810"/>
      <c r="I339" t="s" s="227">
        <v>2185</v>
      </c>
    </row>
    <row r="340" ht="12.7" customHeight="1">
      <c r="A340" t="s" s="116">
        <v>2934</v>
      </c>
      <c r="B340" t="s" s="116">
        <v>2935</v>
      </c>
      <c r="C340" s="218">
        <v>5</v>
      </c>
      <c r="D340" s="809">
        <v>42234</v>
      </c>
      <c r="E340" s="810"/>
      <c r="F340" s="810"/>
      <c r="G340" t="s" s="133">
        <v>2176</v>
      </c>
      <c r="H340" s="810"/>
      <c r="I340" t="s" s="227">
        <v>2936</v>
      </c>
    </row>
    <row r="341" ht="12.7" customHeight="1">
      <c r="A341" t="s" s="227">
        <v>2937</v>
      </c>
      <c r="B341" t="s" s="116">
        <v>2938</v>
      </c>
      <c r="C341" s="218">
        <v>10</v>
      </c>
      <c r="D341" s="809">
        <v>42662</v>
      </c>
      <c r="E341" s="810"/>
      <c r="F341" t="s" s="133">
        <v>2176</v>
      </c>
      <c r="G341" s="810"/>
      <c r="H341" s="810"/>
      <c r="I341" t="s" s="227">
        <v>2939</v>
      </c>
    </row>
    <row r="342" ht="12.7" customHeight="1">
      <c r="A342" t="s" s="273">
        <v>2940</v>
      </c>
      <c r="B342" t="s" s="146">
        <v>2941</v>
      </c>
      <c r="C342" s="267">
        <v>8</v>
      </c>
      <c r="D342" s="812">
        <v>42653</v>
      </c>
      <c r="E342" s="813"/>
      <c r="F342" t="s" s="147">
        <v>2176</v>
      </c>
      <c r="G342" s="813"/>
      <c r="H342" s="813"/>
      <c r="I342" t="s" s="273">
        <v>2177</v>
      </c>
    </row>
    <row r="343" ht="12.7" customHeight="1">
      <c r="A343" t="s" s="110">
        <v>2942</v>
      </c>
      <c r="B343" t="s" s="110">
        <v>2943</v>
      </c>
      <c r="C343" s="174">
        <v>6</v>
      </c>
      <c r="D343" s="806">
        <v>42303</v>
      </c>
      <c r="E343" s="803"/>
      <c r="F343" t="s" s="96">
        <v>2176</v>
      </c>
      <c r="G343" s="803"/>
      <c r="H343" s="803"/>
      <c r="I343" t="s" s="173">
        <v>2250</v>
      </c>
    </row>
    <row r="344" ht="12.7" customHeight="1">
      <c r="A344" t="s" s="817">
        <v>2944</v>
      </c>
      <c r="B344" t="s" s="818">
        <v>2945</v>
      </c>
      <c r="C344" s="218">
        <v>11</v>
      </c>
      <c r="D344" s="809">
        <v>40848</v>
      </c>
      <c r="E344" t="s" s="133">
        <v>2176</v>
      </c>
      <c r="F344" s="810"/>
      <c r="G344" s="810"/>
      <c r="H344" s="810"/>
      <c r="I344" t="s" s="227">
        <v>2946</v>
      </c>
    </row>
    <row r="345" ht="12.7" customHeight="1">
      <c r="A345" t="s" s="759">
        <v>2947</v>
      </c>
      <c r="B345" t="s" s="759">
        <v>2948</v>
      </c>
      <c r="C345" s="218">
        <v>33</v>
      </c>
      <c r="D345" s="809">
        <v>40116</v>
      </c>
      <c r="E345" s="810"/>
      <c r="F345" t="s" s="133">
        <v>2176</v>
      </c>
      <c r="G345" s="810"/>
      <c r="H345" s="810"/>
      <c r="I345" t="s" s="227">
        <v>2949</v>
      </c>
    </row>
    <row r="346" ht="12.7" customHeight="1">
      <c r="A346" t="s" s="673">
        <v>2950</v>
      </c>
      <c r="B346" t="s" s="673">
        <v>2951</v>
      </c>
      <c r="C346" s="218">
        <v>5</v>
      </c>
      <c r="D346" s="809">
        <v>40442</v>
      </c>
      <c r="E346" s="810"/>
      <c r="F346" t="s" s="819">
        <v>2176</v>
      </c>
      <c r="G346" s="810"/>
      <c r="H346" s="810"/>
      <c r="I346" t="s" s="353">
        <v>2952</v>
      </c>
    </row>
    <row r="347" ht="12.7" customHeight="1">
      <c r="A347" t="s" s="146">
        <v>2953</v>
      </c>
      <c r="B347" t="s" s="146">
        <v>2954</v>
      </c>
      <c r="C347" s="267">
        <v>6</v>
      </c>
      <c r="D347" s="812">
        <v>43039</v>
      </c>
      <c r="E347" s="813"/>
      <c r="F347" s="813"/>
      <c r="G347" t="s" s="147">
        <v>2176</v>
      </c>
      <c r="H347" s="813"/>
      <c r="I347" t="s" s="273">
        <v>2955</v>
      </c>
    </row>
    <row r="348" ht="12.7" customHeight="1">
      <c r="A348" t="s" s="173">
        <v>2956</v>
      </c>
      <c r="B348" t="s" s="110">
        <v>2957</v>
      </c>
      <c r="C348" s="174">
        <v>5</v>
      </c>
      <c r="D348" s="806">
        <v>42675</v>
      </c>
      <c r="E348" s="803"/>
      <c r="F348" t="s" s="96">
        <v>2176</v>
      </c>
      <c r="G348" s="803"/>
      <c r="H348" s="803"/>
      <c r="I348" t="s" s="173">
        <v>2177</v>
      </c>
    </row>
    <row r="349" ht="12.7" customHeight="1">
      <c r="A349" t="s" s="116">
        <v>2958</v>
      </c>
      <c r="B349" t="s" s="116">
        <v>2959</v>
      </c>
      <c r="C349" s="218">
        <v>10</v>
      </c>
      <c r="D349" s="809">
        <v>42248</v>
      </c>
      <c r="E349" s="810"/>
      <c r="F349" s="810"/>
      <c r="G349" t="s" s="133">
        <v>2176</v>
      </c>
      <c r="H349" s="810"/>
      <c r="I349" t="s" s="116">
        <v>2960</v>
      </c>
    </row>
    <row r="350" ht="12.7" customHeight="1">
      <c r="A350" t="s" s="227">
        <v>2961</v>
      </c>
      <c r="B350" t="s" s="116">
        <v>2962</v>
      </c>
      <c r="C350" s="218">
        <v>10</v>
      </c>
      <c r="D350" s="809">
        <v>42690</v>
      </c>
      <c r="E350" s="810"/>
      <c r="F350" t="s" s="133">
        <v>2176</v>
      </c>
      <c r="G350" s="810"/>
      <c r="H350" s="810"/>
      <c r="I350" t="s" s="227">
        <v>2177</v>
      </c>
    </row>
    <row r="351" ht="12.7" customHeight="1">
      <c r="A351" t="s" s="116">
        <v>2963</v>
      </c>
      <c r="B351" t="s" s="116">
        <v>2964</v>
      </c>
      <c r="C351" s="218">
        <v>20</v>
      </c>
      <c r="D351" s="809">
        <v>40412</v>
      </c>
      <c r="E351" s="810"/>
      <c r="F351" t="s" s="133">
        <v>2176</v>
      </c>
      <c r="G351" s="810"/>
      <c r="H351" s="810"/>
      <c r="I351" t="s" s="116">
        <v>2773</v>
      </c>
    </row>
    <row r="352" ht="12.7" customHeight="1">
      <c r="A352" t="s" s="273">
        <v>2965</v>
      </c>
      <c r="B352" t="s" s="146">
        <v>2966</v>
      </c>
      <c r="C352" s="267">
        <v>22</v>
      </c>
      <c r="D352" s="812">
        <v>42447</v>
      </c>
      <c r="E352" s="813"/>
      <c r="F352" s="813"/>
      <c r="G352" t="s" s="147">
        <v>2176</v>
      </c>
      <c r="H352" s="813"/>
      <c r="I352" t="s" s="273">
        <v>2967</v>
      </c>
    </row>
    <row r="353" ht="12.7" customHeight="1">
      <c r="A353" t="s" s="814">
        <v>1817</v>
      </c>
      <c r="B353" t="s" s="814">
        <v>1818</v>
      </c>
      <c r="C353" s="174">
        <v>20</v>
      </c>
      <c r="D353" s="806">
        <v>40464</v>
      </c>
      <c r="E353" s="803"/>
      <c r="F353" t="s" s="96">
        <v>2176</v>
      </c>
      <c r="G353" s="803"/>
      <c r="H353" s="803"/>
      <c r="I353" t="s" s="442">
        <v>2206</v>
      </c>
    </row>
    <row r="354" ht="12.7" customHeight="1">
      <c r="A354" t="s" s="227">
        <v>2968</v>
      </c>
      <c r="B354" t="s" s="116">
        <v>2969</v>
      </c>
      <c r="C354" s="218">
        <v>5</v>
      </c>
      <c r="D354" s="809">
        <v>42668</v>
      </c>
      <c r="E354" s="810"/>
      <c r="F354" t="s" s="133">
        <v>2176</v>
      </c>
      <c r="G354" s="810"/>
      <c r="H354" s="810"/>
      <c r="I354" t="s" s="227">
        <v>2193</v>
      </c>
    </row>
    <row r="355" ht="12.7" customHeight="1">
      <c r="A355" t="s" s="227">
        <v>2970</v>
      </c>
      <c r="B355" t="s" s="116">
        <v>2971</v>
      </c>
      <c r="C355" s="218">
        <v>6</v>
      </c>
      <c r="D355" s="809">
        <v>41521</v>
      </c>
      <c r="E355" s="810"/>
      <c r="F355" t="s" s="133">
        <v>2176</v>
      </c>
      <c r="G355" s="810"/>
      <c r="H355" s="810"/>
      <c r="I355" t="s" s="227">
        <v>2972</v>
      </c>
    </row>
    <row r="356" ht="12.7" customHeight="1">
      <c r="A356" t="s" s="227">
        <v>2973</v>
      </c>
      <c r="B356" t="s" s="116">
        <v>2974</v>
      </c>
      <c r="C356" s="218">
        <v>5</v>
      </c>
      <c r="D356" s="809">
        <v>42268</v>
      </c>
      <c r="E356" t="s" s="133">
        <v>2176</v>
      </c>
      <c r="F356" s="810"/>
      <c r="G356" s="810"/>
      <c r="H356" s="810"/>
      <c r="I356" s="85"/>
    </row>
    <row r="357" ht="12.7" customHeight="1">
      <c r="A357" t="s" s="820">
        <v>2975</v>
      </c>
      <c r="B357" t="s" s="820">
        <v>2976</v>
      </c>
      <c r="C357" s="267">
        <v>43</v>
      </c>
      <c r="D357" s="812">
        <v>40054</v>
      </c>
      <c r="E357" t="s" s="147">
        <v>2176</v>
      </c>
      <c r="F357" s="813"/>
      <c r="G357" s="813"/>
      <c r="H357" s="813"/>
      <c r="I357" t="s" s="273">
        <v>2977</v>
      </c>
    </row>
    <row r="358" ht="12.7" customHeight="1">
      <c r="A358" t="s" s="110">
        <v>2978</v>
      </c>
      <c r="B358" t="s" s="110">
        <v>2979</v>
      </c>
      <c r="C358" s="174">
        <v>6</v>
      </c>
      <c r="D358" s="806">
        <v>42074</v>
      </c>
      <c r="E358" s="803"/>
      <c r="F358" s="803"/>
      <c r="G358" t="s" s="96">
        <v>2176</v>
      </c>
      <c r="H358" s="803"/>
      <c r="I358" t="s" s="110">
        <v>2980</v>
      </c>
    </row>
    <row r="359" ht="12.7" customHeight="1">
      <c r="A359" t="s" s="818">
        <v>1830</v>
      </c>
      <c r="B359" t="s" s="818">
        <v>1831</v>
      </c>
      <c r="C359" s="218">
        <v>41</v>
      </c>
      <c r="D359" s="809">
        <v>39839</v>
      </c>
      <c r="E359" t="s" s="133">
        <v>2176</v>
      </c>
      <c r="F359" s="810"/>
      <c r="G359" s="810"/>
      <c r="H359" s="810"/>
      <c r="I359" t="s" s="582">
        <v>2206</v>
      </c>
    </row>
    <row r="360" ht="12.7" customHeight="1">
      <c r="A360" t="s" s="116">
        <v>2981</v>
      </c>
      <c r="B360" t="s" s="116">
        <v>2982</v>
      </c>
      <c r="C360" s="218">
        <v>6</v>
      </c>
      <c r="D360" s="809">
        <v>41171</v>
      </c>
      <c r="E360" s="810"/>
      <c r="F360" t="s" s="133">
        <v>2176</v>
      </c>
      <c r="G360" s="810"/>
      <c r="H360" s="810"/>
      <c r="I360" t="s" s="227">
        <v>2754</v>
      </c>
    </row>
    <row r="361" ht="12.7" customHeight="1">
      <c r="A361" t="s" s="116">
        <v>2983</v>
      </c>
      <c r="B361" t="s" s="116">
        <v>2984</v>
      </c>
      <c r="C361" s="218">
        <v>6</v>
      </c>
      <c r="D361" s="809">
        <v>40877</v>
      </c>
      <c r="E361" s="810"/>
      <c r="F361" s="810"/>
      <c r="G361" t="s" s="133">
        <v>2176</v>
      </c>
      <c r="H361" s="810"/>
      <c r="I361" t="s" s="227">
        <v>2985</v>
      </c>
    </row>
    <row r="362" ht="12.7" customHeight="1">
      <c r="A362" t="s" s="273">
        <v>2986</v>
      </c>
      <c r="B362" t="s" s="146">
        <v>2987</v>
      </c>
      <c r="C362" s="267">
        <v>38</v>
      </c>
      <c r="D362" s="812">
        <v>42646</v>
      </c>
      <c r="E362" s="813"/>
      <c r="F362" s="813"/>
      <c r="G362" t="s" s="147">
        <v>2176</v>
      </c>
      <c r="H362" s="813"/>
      <c r="I362" t="s" s="273">
        <v>2988</v>
      </c>
    </row>
    <row r="363" ht="12.7" customHeight="1">
      <c r="A363" t="s" s="173">
        <v>2989</v>
      </c>
      <c r="B363" t="s" s="110">
        <v>2990</v>
      </c>
      <c r="C363" s="174">
        <v>5</v>
      </c>
      <c r="D363" s="806">
        <v>43005</v>
      </c>
      <c r="E363" s="803"/>
      <c r="F363" t="s" s="96">
        <v>2176</v>
      </c>
      <c r="G363" s="803"/>
      <c r="H363" s="803"/>
      <c r="I363" t="s" s="173">
        <v>2185</v>
      </c>
    </row>
    <row r="364" ht="12.7" customHeight="1">
      <c r="A364" t="s" s="116">
        <v>2991</v>
      </c>
      <c r="B364" t="s" s="116">
        <v>2992</v>
      </c>
      <c r="C364" s="218">
        <v>30</v>
      </c>
      <c r="D364" s="809">
        <v>41394</v>
      </c>
      <c r="E364" t="s" s="133">
        <v>2176</v>
      </c>
      <c r="F364" s="810"/>
      <c r="G364" s="810"/>
      <c r="H364" s="810"/>
      <c r="I364" s="85"/>
    </row>
    <row r="365" ht="12.7" customHeight="1">
      <c r="A365" t="s" s="227">
        <v>2993</v>
      </c>
      <c r="B365" t="s" s="116">
        <v>2994</v>
      </c>
      <c r="C365" s="218">
        <v>14</v>
      </c>
      <c r="D365" s="809">
        <v>42630</v>
      </c>
      <c r="E365" t="s" s="133">
        <v>2176</v>
      </c>
      <c r="F365" s="810"/>
      <c r="G365" s="810"/>
      <c r="H365" s="810"/>
      <c r="I365" t="s" s="116">
        <v>2995</v>
      </c>
    </row>
    <row r="366" ht="12.7" customHeight="1">
      <c r="A366" t="s" s="227">
        <v>2996</v>
      </c>
      <c r="B366" t="s" s="116">
        <v>2997</v>
      </c>
      <c r="C366" s="218">
        <v>5</v>
      </c>
      <c r="D366" s="809">
        <v>42754</v>
      </c>
      <c r="E366" t="s" s="133">
        <v>2176</v>
      </c>
      <c r="F366" s="810"/>
      <c r="G366" s="810"/>
      <c r="H366" s="810"/>
      <c r="I366" s="319"/>
    </row>
    <row r="367" ht="12.7" customHeight="1">
      <c r="A367" t="s" s="575">
        <v>1850</v>
      </c>
      <c r="B367" t="s" s="575">
        <v>1851</v>
      </c>
      <c r="C367" s="267">
        <v>6</v>
      </c>
      <c r="D367" s="812">
        <v>40486</v>
      </c>
      <c r="E367" s="813"/>
      <c r="F367" t="s" s="147">
        <v>2176</v>
      </c>
      <c r="G367" s="813"/>
      <c r="H367" s="813"/>
      <c r="I367" t="s" s="637">
        <v>2206</v>
      </c>
    </row>
    <row r="368" ht="12.7" customHeight="1">
      <c r="A368" t="s" s="110">
        <v>2998</v>
      </c>
      <c r="B368" t="s" s="110">
        <v>2999</v>
      </c>
      <c r="C368" s="174">
        <v>6</v>
      </c>
      <c r="D368" s="806">
        <v>42705</v>
      </c>
      <c r="E368" s="803"/>
      <c r="F368" s="803"/>
      <c r="G368" t="s" s="96">
        <v>2176</v>
      </c>
      <c r="H368" s="803"/>
      <c r="I368" t="s" s="173">
        <v>3000</v>
      </c>
    </row>
    <row r="369" ht="12.7" customHeight="1">
      <c r="A369" t="s" s="116">
        <v>3001</v>
      </c>
      <c r="B369" t="s" s="116">
        <v>3002</v>
      </c>
      <c r="C369" s="218">
        <v>6</v>
      </c>
      <c r="D369" s="809">
        <v>42955</v>
      </c>
      <c r="E369" s="810"/>
      <c r="F369" t="s" s="133">
        <v>2176</v>
      </c>
      <c r="G369" s="810"/>
      <c r="H369" s="810"/>
      <c r="I369" t="s" s="116">
        <v>2185</v>
      </c>
    </row>
    <row r="370" ht="12.7" customHeight="1">
      <c r="A370" t="s" s="227">
        <v>3003</v>
      </c>
      <c r="B370" t="s" s="116">
        <v>3004</v>
      </c>
      <c r="C370" s="218">
        <v>5</v>
      </c>
      <c r="D370" s="809">
        <v>42620</v>
      </c>
      <c r="E370" s="810"/>
      <c r="F370" t="s" s="133">
        <v>2176</v>
      </c>
      <c r="G370" s="810"/>
      <c r="H370" s="810"/>
      <c r="I370" t="s" s="227">
        <v>3005</v>
      </c>
    </row>
    <row r="371" ht="12.7" customHeight="1">
      <c r="A371" t="s" s="227">
        <v>3006</v>
      </c>
      <c r="B371" t="s" s="116">
        <v>3007</v>
      </c>
      <c r="C371" s="218">
        <v>21</v>
      </c>
      <c r="D371" s="809">
        <v>40438</v>
      </c>
      <c r="E371" s="810"/>
      <c r="F371" t="s" s="133">
        <v>2176</v>
      </c>
      <c r="G371" s="810"/>
      <c r="H371" s="810"/>
      <c r="I371" t="s" s="227">
        <v>3008</v>
      </c>
    </row>
    <row r="372" ht="12.7" customHeight="1">
      <c r="A372" t="s" s="820">
        <v>3009</v>
      </c>
      <c r="B372" t="s" s="820">
        <v>3010</v>
      </c>
      <c r="C372" s="267">
        <v>36</v>
      </c>
      <c r="D372" s="812">
        <v>39477</v>
      </c>
      <c r="E372" t="s" s="147">
        <v>2176</v>
      </c>
      <c r="F372" s="813"/>
      <c r="G372" s="813"/>
      <c r="H372" s="813"/>
      <c r="I372" t="s" s="273">
        <v>3011</v>
      </c>
    </row>
    <row r="373" ht="12.7" customHeight="1">
      <c r="A373" t="s" s="503">
        <v>3012</v>
      </c>
      <c r="B373" t="s" s="503">
        <v>3013</v>
      </c>
      <c r="C373" s="174">
        <v>5</v>
      </c>
      <c r="D373" s="806">
        <v>41981</v>
      </c>
      <c r="E373" t="s" s="824">
        <v>2176</v>
      </c>
      <c r="F373" s="803"/>
      <c r="G373" s="803"/>
      <c r="H373" s="803"/>
      <c r="I373" t="s" s="646">
        <v>3014</v>
      </c>
    </row>
    <row r="374" ht="12.7" customHeight="1">
      <c r="A374" t="s" s="227">
        <v>3015</v>
      </c>
      <c r="B374" t="s" s="116">
        <v>3016</v>
      </c>
      <c r="C374" s="218">
        <v>5</v>
      </c>
      <c r="D374" s="809">
        <v>42037</v>
      </c>
      <c r="E374" s="810"/>
      <c r="F374" s="810"/>
      <c r="G374" t="s" s="133">
        <v>2176</v>
      </c>
      <c r="H374" s="810"/>
      <c r="I374" t="s" s="227">
        <v>3017</v>
      </c>
    </row>
    <row r="375" ht="12.7" customHeight="1">
      <c r="A375" t="s" s="582">
        <v>3018</v>
      </c>
      <c r="B375" t="s" s="759">
        <v>49</v>
      </c>
      <c r="C375" s="218">
        <v>7</v>
      </c>
      <c r="D375" s="809">
        <v>40862</v>
      </c>
      <c r="E375" s="810"/>
      <c r="F375" t="s" s="133">
        <v>2176</v>
      </c>
      <c r="G375" s="810"/>
      <c r="H375" s="810"/>
      <c r="I375" t="s" s="582">
        <v>2247</v>
      </c>
    </row>
    <row r="376" ht="12.7" customHeight="1">
      <c r="A376" t="s" s="227">
        <v>3019</v>
      </c>
      <c r="B376" t="s" s="116">
        <v>3020</v>
      </c>
      <c r="C376" s="218">
        <v>7</v>
      </c>
      <c r="D376" s="809">
        <v>40478</v>
      </c>
      <c r="E376" s="810"/>
      <c r="F376" t="s" s="133">
        <v>2176</v>
      </c>
      <c r="G376" s="810"/>
      <c r="H376" s="810"/>
      <c r="I376" t="s" s="227">
        <v>3021</v>
      </c>
    </row>
    <row r="377" ht="12.7" customHeight="1">
      <c r="A377" t="s" s="575">
        <v>1873</v>
      </c>
      <c r="B377" t="s" s="575">
        <v>1874</v>
      </c>
      <c r="C377" s="267">
        <v>14</v>
      </c>
      <c r="D377" s="812">
        <v>40505</v>
      </c>
      <c r="E377" s="813"/>
      <c r="F377" t="s" s="147">
        <v>2176</v>
      </c>
      <c r="G377" s="813"/>
      <c r="H377" s="813"/>
      <c r="I377" t="s" s="637">
        <v>2206</v>
      </c>
    </row>
    <row r="378" ht="12.7" customHeight="1">
      <c r="A378" t="s" s="173">
        <v>3022</v>
      </c>
      <c r="B378" t="s" s="110">
        <v>3023</v>
      </c>
      <c r="C378" s="174">
        <v>37</v>
      </c>
      <c r="D378" s="806">
        <v>42629</v>
      </c>
      <c r="E378" s="803"/>
      <c r="F378" s="803"/>
      <c r="G378" t="s" s="96">
        <v>2176</v>
      </c>
      <c r="H378" s="803"/>
      <c r="I378" t="s" s="173">
        <v>3024</v>
      </c>
    </row>
    <row r="379" ht="12.7" customHeight="1">
      <c r="A379" t="s" s="116">
        <v>3025</v>
      </c>
      <c r="B379" t="s" s="116">
        <v>3026</v>
      </c>
      <c r="C379" s="218">
        <v>6</v>
      </c>
      <c r="D379" s="809">
        <v>41761</v>
      </c>
      <c r="E379" s="810"/>
      <c r="F379" s="810"/>
      <c r="G379" t="s" s="133">
        <v>2176</v>
      </c>
      <c r="H379" s="810"/>
      <c r="I379" t="s" s="227">
        <v>3027</v>
      </c>
    </row>
    <row r="380" ht="12.7" customHeight="1">
      <c r="A380" t="s" s="227">
        <v>3028</v>
      </c>
      <c r="B380" t="s" s="116">
        <v>3029</v>
      </c>
      <c r="C380" s="218">
        <v>5</v>
      </c>
      <c r="D380" s="809">
        <v>42346</v>
      </c>
      <c r="E380" t="s" s="133">
        <v>2176</v>
      </c>
      <c r="F380" s="810"/>
      <c r="G380" s="810"/>
      <c r="H380" s="810"/>
      <c r="I380" t="s" s="227">
        <v>3030</v>
      </c>
    </row>
    <row r="381" ht="12.7" customHeight="1">
      <c r="A381" t="s" s="116">
        <v>3031</v>
      </c>
      <c r="B381" t="s" s="116">
        <v>3032</v>
      </c>
      <c r="C381" s="218">
        <v>7</v>
      </c>
      <c r="D381" s="809">
        <v>42993</v>
      </c>
      <c r="E381" s="810"/>
      <c r="F381" t="s" s="133">
        <v>2176</v>
      </c>
      <c r="G381" s="810"/>
      <c r="H381" s="810"/>
      <c r="I381" t="s" s="116">
        <v>2185</v>
      </c>
    </row>
    <row r="382" ht="12.7" customHeight="1">
      <c r="A382" t="s" s="637">
        <v>3033</v>
      </c>
      <c r="B382" t="s" s="575">
        <v>3034</v>
      </c>
      <c r="C382" s="267">
        <v>7</v>
      </c>
      <c r="D382" s="812">
        <v>41751</v>
      </c>
      <c r="E382" s="813"/>
      <c r="F382" t="s" s="147">
        <v>2176</v>
      </c>
      <c r="G382" s="813"/>
      <c r="H382" s="813"/>
      <c r="I382" t="s" s="273">
        <v>3035</v>
      </c>
    </row>
    <row r="383" ht="12.7" customHeight="1">
      <c r="A383" t="s" s="173">
        <v>3036</v>
      </c>
      <c r="B383" t="s" s="110">
        <v>3037</v>
      </c>
      <c r="C383" s="174">
        <v>29</v>
      </c>
      <c r="D383" s="806">
        <v>42615</v>
      </c>
      <c r="E383" s="803"/>
      <c r="F383" t="s" s="96">
        <v>2176</v>
      </c>
      <c r="G383" s="803"/>
      <c r="H383" s="803"/>
      <c r="I383" t="s" s="173">
        <v>2177</v>
      </c>
    </row>
    <row r="384" ht="12.7" customHeight="1">
      <c r="A384" t="s" s="818">
        <v>3038</v>
      </c>
      <c r="B384" t="s" s="818">
        <v>1883</v>
      </c>
      <c r="C384" s="218">
        <v>37</v>
      </c>
      <c r="D384" s="809">
        <v>39651</v>
      </c>
      <c r="E384" t="s" s="133">
        <v>2176</v>
      </c>
      <c r="F384" s="810"/>
      <c r="G384" s="810"/>
      <c r="H384" s="810"/>
      <c r="I384" t="s" s="227">
        <v>3039</v>
      </c>
    </row>
    <row r="385" ht="12.7" customHeight="1">
      <c r="A385" t="s" s="227">
        <v>3040</v>
      </c>
      <c r="B385" t="s" s="116">
        <v>3041</v>
      </c>
      <c r="C385" s="218">
        <v>6</v>
      </c>
      <c r="D385" s="809">
        <v>42401</v>
      </c>
      <c r="E385" t="s" s="133">
        <v>2176</v>
      </c>
      <c r="F385" s="810"/>
      <c r="G385" s="810"/>
      <c r="H385" s="810"/>
      <c r="I385" s="85"/>
    </row>
    <row r="386" ht="12.7" customHeight="1">
      <c r="A386" t="s" s="227">
        <v>3042</v>
      </c>
      <c r="B386" t="s" s="116">
        <v>3043</v>
      </c>
      <c r="C386" s="218">
        <v>13</v>
      </c>
      <c r="D386" s="809">
        <v>42948</v>
      </c>
      <c r="E386" s="810"/>
      <c r="F386" s="810"/>
      <c r="G386" t="s" s="133">
        <v>2176</v>
      </c>
      <c r="H386" s="810"/>
      <c r="I386" t="s" s="116">
        <v>3044</v>
      </c>
    </row>
    <row r="387" ht="12.7" customHeight="1">
      <c r="A387" t="s" s="146">
        <v>3045</v>
      </c>
      <c r="B387" t="s" s="146">
        <v>3046</v>
      </c>
      <c r="C387" s="267">
        <v>6</v>
      </c>
      <c r="D387" s="812">
        <v>41985</v>
      </c>
      <c r="E387" s="813"/>
      <c r="F387" t="s" s="147">
        <v>2176</v>
      </c>
      <c r="G387" s="813"/>
      <c r="H387" s="813"/>
      <c r="I387" t="s" s="273">
        <v>3047</v>
      </c>
    </row>
    <row r="388" ht="12.7" customHeight="1">
      <c r="A388" t="s" s="173">
        <v>3048</v>
      </c>
      <c r="B388" t="s" s="110">
        <v>3049</v>
      </c>
      <c r="C388" s="174">
        <v>6</v>
      </c>
      <c r="D388" s="806">
        <v>42983</v>
      </c>
      <c r="E388" s="803"/>
      <c r="F388" t="s" s="96">
        <v>2176</v>
      </c>
      <c r="G388" s="803"/>
      <c r="H388" s="803"/>
      <c r="I388" t="s" s="110">
        <v>2185</v>
      </c>
    </row>
    <row r="389" ht="12.7" customHeight="1">
      <c r="A389" t="s" s="227">
        <v>3050</v>
      </c>
      <c r="B389" t="s" s="116">
        <v>3051</v>
      </c>
      <c r="C389" s="218">
        <v>6</v>
      </c>
      <c r="D389" s="809">
        <v>41325</v>
      </c>
      <c r="E389" s="810"/>
      <c r="F389" s="810"/>
      <c r="G389" t="s" s="133">
        <v>2176</v>
      </c>
      <c r="H389" s="810"/>
      <c r="I389" t="s" s="227">
        <v>3052</v>
      </c>
    </row>
    <row r="390" ht="12.7" customHeight="1">
      <c r="A390" t="s" s="759">
        <v>3053</v>
      </c>
      <c r="B390" t="s" s="759">
        <v>3054</v>
      </c>
      <c r="C390" s="218">
        <v>6</v>
      </c>
      <c r="D390" s="809">
        <v>40476</v>
      </c>
      <c r="E390" s="810"/>
      <c r="F390" t="s" s="133">
        <v>2176</v>
      </c>
      <c r="G390" s="810"/>
      <c r="H390" s="810"/>
      <c r="I390" t="s" s="227">
        <v>3055</v>
      </c>
    </row>
    <row r="391" ht="12.7" customHeight="1">
      <c r="A391" t="s" s="808">
        <v>3056</v>
      </c>
      <c r="B391" t="s" s="808">
        <v>3057</v>
      </c>
      <c r="C391" s="218">
        <v>9</v>
      </c>
      <c r="D391" s="809">
        <v>41898</v>
      </c>
      <c r="E391" s="810"/>
      <c r="F391" s="810"/>
      <c r="G391" s="810"/>
      <c r="H391" t="s" s="133">
        <v>2176</v>
      </c>
      <c r="I391" s="319"/>
    </row>
    <row r="392" ht="12.7" customHeight="1">
      <c r="A392" t="s" s="146">
        <v>3058</v>
      </c>
      <c r="B392" t="s" s="146">
        <v>3059</v>
      </c>
      <c r="C392" s="267">
        <v>31</v>
      </c>
      <c r="D392" s="812">
        <v>39881</v>
      </c>
      <c r="E392" s="813"/>
      <c r="F392" s="813"/>
      <c r="G392" t="s" s="147">
        <v>2176</v>
      </c>
      <c r="H392" s="813"/>
      <c r="I392" t="s" s="273">
        <v>3060</v>
      </c>
    </row>
    <row r="393" ht="12.7" customHeight="1">
      <c r="A393" t="s" s="825">
        <v>3061</v>
      </c>
      <c r="B393" t="s" s="822">
        <v>3062</v>
      </c>
      <c r="C393" s="174">
        <v>5</v>
      </c>
      <c r="D393" s="806">
        <v>42279</v>
      </c>
      <c r="E393" s="803"/>
      <c r="F393" s="803"/>
      <c r="G393" s="803"/>
      <c r="H393" t="s" s="96">
        <v>2176</v>
      </c>
      <c r="I393" s="84"/>
    </row>
    <row r="394" ht="12.7" customHeight="1">
      <c r="A394" t="s" s="582">
        <v>3063</v>
      </c>
      <c r="B394" t="s" s="759">
        <v>3064</v>
      </c>
      <c r="C394" s="218">
        <v>5</v>
      </c>
      <c r="D394" s="809">
        <v>40844</v>
      </c>
      <c r="E394" s="810"/>
      <c r="F394" t="s" s="133">
        <v>2176</v>
      </c>
      <c r="G394" s="810"/>
      <c r="H394" s="810"/>
      <c r="I394" t="s" s="227">
        <v>3065</v>
      </c>
    </row>
    <row r="395" ht="12.7" customHeight="1">
      <c r="A395" t="s" s="582">
        <v>3066</v>
      </c>
      <c r="B395" t="s" s="582">
        <v>3067</v>
      </c>
      <c r="C395" s="218">
        <v>5</v>
      </c>
      <c r="D395" s="809">
        <v>40844</v>
      </c>
      <c r="E395" s="810"/>
      <c r="F395" t="s" s="133">
        <v>2176</v>
      </c>
      <c r="G395" s="810"/>
      <c r="H395" s="810"/>
      <c r="I395" t="s" s="227">
        <v>3065</v>
      </c>
    </row>
    <row r="396" ht="12.7" customHeight="1">
      <c r="A396" t="s" s="818">
        <v>3068</v>
      </c>
      <c r="B396" t="s" s="818">
        <v>1904</v>
      </c>
      <c r="C396" s="218">
        <v>18</v>
      </c>
      <c r="D396" s="809">
        <v>40067</v>
      </c>
      <c r="E396" t="s" s="133">
        <v>2176</v>
      </c>
      <c r="F396" s="810"/>
      <c r="G396" s="810"/>
      <c r="H396" s="810"/>
      <c r="I396" t="s" s="227">
        <v>3069</v>
      </c>
    </row>
    <row r="397" ht="12.7" customHeight="1">
      <c r="A397" t="s" s="273">
        <v>3070</v>
      </c>
      <c r="B397" t="s" s="146">
        <v>3071</v>
      </c>
      <c r="C397" s="267">
        <v>6</v>
      </c>
      <c r="D397" s="812">
        <v>42675</v>
      </c>
      <c r="E397" s="813"/>
      <c r="F397" t="s" s="147">
        <v>2176</v>
      </c>
      <c r="G397" s="813"/>
      <c r="H397" s="813"/>
      <c r="I397" t="s" s="273">
        <v>3072</v>
      </c>
    </row>
    <row r="398" ht="12.7" customHeight="1">
      <c r="A398" t="s" s="110">
        <v>3073</v>
      </c>
      <c r="B398" t="s" s="110">
        <v>3074</v>
      </c>
      <c r="C398" s="174">
        <v>10</v>
      </c>
      <c r="D398" s="806">
        <v>42037</v>
      </c>
      <c r="E398" s="803"/>
      <c r="F398" s="803"/>
      <c r="G398" t="s" s="96">
        <v>2176</v>
      </c>
      <c r="H398" s="803"/>
      <c r="I398" t="s" s="173">
        <v>3075</v>
      </c>
    </row>
    <row r="399" ht="12.7" customHeight="1">
      <c r="A399" t="s" s="759">
        <v>1907</v>
      </c>
      <c r="B399" t="s" s="759">
        <v>1908</v>
      </c>
      <c r="C399" s="218">
        <v>9</v>
      </c>
      <c r="D399" s="809">
        <v>41172</v>
      </c>
      <c r="E399" s="810"/>
      <c r="F399" t="s" s="133">
        <v>2176</v>
      </c>
      <c r="G399" s="810"/>
      <c r="H399" s="810"/>
      <c r="I399" t="s" s="582">
        <v>2429</v>
      </c>
    </row>
    <row r="400" ht="12.7" customHeight="1">
      <c r="A400" t="s" s="116">
        <v>3076</v>
      </c>
      <c r="B400" t="s" s="116">
        <v>3077</v>
      </c>
      <c r="C400" s="218">
        <v>6</v>
      </c>
      <c r="D400" s="809">
        <v>42951</v>
      </c>
      <c r="E400" s="810"/>
      <c r="F400" t="s" s="133">
        <v>2176</v>
      </c>
      <c r="G400" s="810"/>
      <c r="H400" s="810"/>
      <c r="I400" t="s" s="116">
        <v>2185</v>
      </c>
    </row>
    <row r="401" ht="12.7" customHeight="1">
      <c r="A401" t="s" s="116">
        <v>3078</v>
      </c>
      <c r="B401" t="s" s="116">
        <v>3079</v>
      </c>
      <c r="C401" s="218">
        <v>5</v>
      </c>
      <c r="D401" s="809">
        <v>42354</v>
      </c>
      <c r="E401" s="810"/>
      <c r="F401" t="s" s="133">
        <v>2176</v>
      </c>
      <c r="G401" s="810"/>
      <c r="H401" s="810"/>
      <c r="I401" t="s" s="116">
        <v>2326</v>
      </c>
    </row>
    <row r="402" ht="12.7" customHeight="1">
      <c r="A402" t="s" s="146">
        <v>3080</v>
      </c>
      <c r="B402" t="s" s="146">
        <v>3081</v>
      </c>
      <c r="C402" s="267">
        <v>5</v>
      </c>
      <c r="D402" s="812">
        <v>41969</v>
      </c>
      <c r="E402" t="s" s="147">
        <v>2176</v>
      </c>
      <c r="F402" s="813"/>
      <c r="G402" s="813"/>
      <c r="H402" s="813"/>
      <c r="I402" s="441"/>
    </row>
    <row r="403" ht="12.7" customHeight="1">
      <c r="A403" t="s" s="173">
        <v>3082</v>
      </c>
      <c r="B403" t="s" s="110">
        <v>3083</v>
      </c>
      <c r="C403" s="174">
        <v>6</v>
      </c>
      <c r="D403" s="806">
        <v>42951</v>
      </c>
      <c r="E403" s="803"/>
      <c r="F403" t="s" s="96">
        <v>2176</v>
      </c>
      <c r="G403" s="803"/>
      <c r="H403" s="803"/>
      <c r="I403" t="s" s="110">
        <v>2185</v>
      </c>
    </row>
    <row r="404" ht="12.7" customHeight="1">
      <c r="A404" t="s" s="227">
        <v>3084</v>
      </c>
      <c r="B404" t="s" s="116">
        <v>3085</v>
      </c>
      <c r="C404" s="218">
        <v>6</v>
      </c>
      <c r="D404" s="809">
        <v>42836</v>
      </c>
      <c r="E404" t="s" s="133">
        <v>2176</v>
      </c>
      <c r="F404" s="810"/>
      <c r="G404" s="810"/>
      <c r="H404" s="810"/>
      <c r="I404" s="85"/>
    </row>
    <row r="405" ht="12.7" customHeight="1">
      <c r="A405" t="s" s="116">
        <v>3086</v>
      </c>
      <c r="B405" t="s" s="116">
        <v>3087</v>
      </c>
      <c r="C405" s="218">
        <v>10</v>
      </c>
      <c r="D405" s="809">
        <v>41918</v>
      </c>
      <c r="E405" s="810"/>
      <c r="F405" t="s" s="133">
        <v>2176</v>
      </c>
      <c r="G405" s="810"/>
      <c r="H405" s="810"/>
      <c r="I405" t="s" s="227">
        <v>2446</v>
      </c>
    </row>
    <row r="406" ht="12.7" customHeight="1">
      <c r="A406" t="s" s="808">
        <v>3088</v>
      </c>
      <c r="B406" t="s" s="808">
        <v>3089</v>
      </c>
      <c r="C406" s="218">
        <v>11</v>
      </c>
      <c r="D406" s="809">
        <v>41984</v>
      </c>
      <c r="E406" s="810"/>
      <c r="F406" s="810"/>
      <c r="G406" s="810"/>
      <c r="H406" t="s" s="133">
        <v>2176</v>
      </c>
      <c r="I406" s="85"/>
    </row>
    <row r="407" ht="12.7" customHeight="1">
      <c r="A407" t="s" s="575">
        <v>1924</v>
      </c>
      <c r="B407" t="s" s="575">
        <v>1925</v>
      </c>
      <c r="C407" s="267">
        <v>14</v>
      </c>
      <c r="D407" s="812">
        <v>40836</v>
      </c>
      <c r="E407" s="813"/>
      <c r="F407" t="s" s="147">
        <v>2176</v>
      </c>
      <c r="G407" s="813"/>
      <c r="H407" s="813"/>
      <c r="I407" t="s" s="637">
        <v>2429</v>
      </c>
    </row>
    <row r="408" ht="12.7" customHeight="1">
      <c r="A408" t="s" s="503">
        <v>951</v>
      </c>
      <c r="B408" t="s" s="503">
        <v>952</v>
      </c>
      <c r="C408" s="174">
        <v>11</v>
      </c>
      <c r="D408" s="806">
        <v>41849</v>
      </c>
      <c r="E408" s="803"/>
      <c r="F408" s="803"/>
      <c r="G408" t="s" s="824">
        <v>2176</v>
      </c>
      <c r="H408" s="803"/>
      <c r="I408" t="s" s="646">
        <v>3090</v>
      </c>
    </row>
    <row r="409" ht="12.7" customHeight="1">
      <c r="A409" t="s" s="227">
        <v>3091</v>
      </c>
      <c r="B409" t="s" s="116">
        <v>3092</v>
      </c>
      <c r="C409" s="218">
        <v>38</v>
      </c>
      <c r="D409" s="809">
        <v>42331</v>
      </c>
      <c r="E409" s="810"/>
      <c r="F409" s="810"/>
      <c r="G409" t="s" s="133">
        <v>2176</v>
      </c>
      <c r="H409" s="810"/>
      <c r="I409" t="s" s="116">
        <v>3093</v>
      </c>
    </row>
    <row r="410" ht="12.7" customHeight="1">
      <c r="A410" t="s" s="673">
        <v>3094</v>
      </c>
      <c r="B410" t="s" s="673">
        <v>3095</v>
      </c>
      <c r="C410" s="218">
        <v>26</v>
      </c>
      <c r="D410" s="809">
        <v>39448</v>
      </c>
      <c r="E410" t="s" s="819">
        <v>2176</v>
      </c>
      <c r="F410" s="810"/>
      <c r="G410" s="810"/>
      <c r="H410" s="810"/>
      <c r="I410" t="s" s="353">
        <v>3096</v>
      </c>
    </row>
    <row r="411" ht="12.7" customHeight="1">
      <c r="A411" t="s" s="807">
        <v>3097</v>
      </c>
      <c r="B411" t="s" s="808">
        <v>3098</v>
      </c>
      <c r="C411" s="218">
        <v>11</v>
      </c>
      <c r="D411" s="809">
        <v>42983</v>
      </c>
      <c r="E411" s="810"/>
      <c r="F411" s="810"/>
      <c r="G411" s="810"/>
      <c r="H411" t="s" s="133">
        <v>2176</v>
      </c>
      <c r="I411" s="85"/>
    </row>
    <row r="412" ht="12.7" customHeight="1">
      <c r="A412" t="s" s="273">
        <v>3099</v>
      </c>
      <c r="B412" t="s" s="146">
        <v>3100</v>
      </c>
      <c r="C412" s="267">
        <v>7</v>
      </c>
      <c r="D412" s="812">
        <v>42432</v>
      </c>
      <c r="E412" s="813"/>
      <c r="F412" s="813"/>
      <c r="G412" t="s" s="147">
        <v>2176</v>
      </c>
      <c r="H412" s="813"/>
      <c r="I412" t="s" s="273">
        <v>3101</v>
      </c>
    </row>
    <row r="413" ht="12.7" customHeight="1">
      <c r="A413" t="s" s="110">
        <v>3102</v>
      </c>
      <c r="B413" t="s" s="110">
        <v>3103</v>
      </c>
      <c r="C413" s="174">
        <v>8</v>
      </c>
      <c r="D413" s="806">
        <v>41426</v>
      </c>
      <c r="E413" s="803"/>
      <c r="F413" s="803"/>
      <c r="G413" t="s" s="96">
        <v>2176</v>
      </c>
      <c r="H413" s="803"/>
      <c r="I413" t="s" s="110">
        <v>3104</v>
      </c>
    </row>
    <row r="414" ht="12.7" customHeight="1">
      <c r="A414" t="s" s="227">
        <v>3105</v>
      </c>
      <c r="B414" t="s" s="116">
        <v>3106</v>
      </c>
      <c r="C414" s="218">
        <v>18</v>
      </c>
      <c r="D414" s="809">
        <v>42902</v>
      </c>
      <c r="E414" s="810"/>
      <c r="F414" s="810"/>
      <c r="G414" t="s" s="133">
        <v>2176</v>
      </c>
      <c r="H414" s="810"/>
      <c r="I414" t="s" s="227">
        <v>3107</v>
      </c>
    </row>
    <row r="415" ht="12.7" customHeight="1">
      <c r="A415" t="s" s="227">
        <v>3108</v>
      </c>
      <c r="B415" t="s" s="116">
        <v>3109</v>
      </c>
      <c r="C415" s="218">
        <v>7</v>
      </c>
      <c r="D415" s="809">
        <v>42793</v>
      </c>
      <c r="E415" s="810"/>
      <c r="F415" s="810"/>
      <c r="G415" t="s" s="133">
        <v>2176</v>
      </c>
      <c r="H415" s="810"/>
      <c r="I415" t="s" s="116">
        <v>3110</v>
      </c>
    </row>
    <row r="416" ht="12.7" customHeight="1">
      <c r="A416" t="s" s="227">
        <v>3111</v>
      </c>
      <c r="B416" t="s" s="116">
        <v>3112</v>
      </c>
      <c r="C416" s="218">
        <v>6</v>
      </c>
      <c r="D416" s="809">
        <v>42739</v>
      </c>
      <c r="E416" s="810"/>
      <c r="F416" s="810"/>
      <c r="G416" t="s" s="133">
        <v>2176</v>
      </c>
      <c r="H416" s="810"/>
      <c r="I416" t="s" s="227">
        <v>3113</v>
      </c>
    </row>
    <row r="417" ht="12.7" customHeight="1">
      <c r="A417" t="s" s="273">
        <v>3114</v>
      </c>
      <c r="B417" t="s" s="146">
        <v>3115</v>
      </c>
      <c r="C417" s="267">
        <v>7</v>
      </c>
      <c r="D417" s="812">
        <v>42873</v>
      </c>
      <c r="E417" t="s" s="147">
        <v>2176</v>
      </c>
      <c r="F417" s="813"/>
      <c r="G417" s="813"/>
      <c r="H417" s="813"/>
      <c r="I417" s="274"/>
    </row>
    <row r="418" ht="12.7" customHeight="1">
      <c r="A418" t="s" s="173">
        <v>3116</v>
      </c>
      <c r="B418" t="s" s="110">
        <v>3117</v>
      </c>
      <c r="C418" s="174">
        <v>17</v>
      </c>
      <c r="D418" s="806">
        <v>42436</v>
      </c>
      <c r="E418" s="803"/>
      <c r="F418" s="803"/>
      <c r="G418" t="s" s="96">
        <v>2176</v>
      </c>
      <c r="H418" s="803"/>
      <c r="I418" t="s" s="110">
        <v>3118</v>
      </c>
    </row>
    <row r="419" ht="12.7" customHeight="1">
      <c r="A419" t="s" s="227">
        <v>3119</v>
      </c>
      <c r="B419" t="s" s="116">
        <v>3120</v>
      </c>
      <c r="C419" s="218">
        <v>7</v>
      </c>
      <c r="D419" s="809">
        <v>42634</v>
      </c>
      <c r="E419" s="810"/>
      <c r="F419" s="810"/>
      <c r="G419" t="s" s="133">
        <v>2176</v>
      </c>
      <c r="H419" s="810"/>
      <c r="I419" t="s" s="227">
        <v>3121</v>
      </c>
    </row>
    <row r="420" ht="12.7" customHeight="1">
      <c r="A420" t="s" s="227">
        <v>3122</v>
      </c>
      <c r="B420" t="s" s="116">
        <v>3123</v>
      </c>
      <c r="C420" s="218">
        <v>7</v>
      </c>
      <c r="D420" s="809">
        <v>42615</v>
      </c>
      <c r="E420" s="810"/>
      <c r="F420" t="s" s="133">
        <v>2176</v>
      </c>
      <c r="G420" s="810"/>
      <c r="H420" s="810"/>
      <c r="I420" t="s" s="227">
        <v>2177</v>
      </c>
    </row>
    <row r="421" ht="12.7" customHeight="1">
      <c r="A421" t="s" s="116">
        <v>3124</v>
      </c>
      <c r="B421" t="s" s="116">
        <v>3125</v>
      </c>
      <c r="C421" s="218">
        <v>16</v>
      </c>
      <c r="D421" s="809">
        <v>40123</v>
      </c>
      <c r="E421" s="810"/>
      <c r="F421" t="s" s="133">
        <v>2176</v>
      </c>
      <c r="G421" s="810"/>
      <c r="H421" s="810"/>
      <c r="I421" t="s" s="227">
        <v>3126</v>
      </c>
    </row>
    <row r="422" ht="12.7" customHeight="1">
      <c r="A422" t="s" s="820">
        <v>1979</v>
      </c>
      <c r="B422" t="s" s="820">
        <v>1980</v>
      </c>
      <c r="C422" s="267">
        <v>27</v>
      </c>
      <c r="D422" s="812">
        <v>39849</v>
      </c>
      <c r="E422" t="s" s="147">
        <v>2176</v>
      </c>
      <c r="F422" s="813"/>
      <c r="G422" s="813"/>
      <c r="H422" s="813"/>
      <c r="I422" t="s" s="637">
        <v>2206</v>
      </c>
    </row>
    <row r="423" ht="12.7" customHeight="1">
      <c r="A423" t="s" s="110">
        <v>3127</v>
      </c>
      <c r="B423" t="s" s="110">
        <v>3128</v>
      </c>
      <c r="C423" s="174">
        <v>5</v>
      </c>
      <c r="D423" s="806">
        <v>41631</v>
      </c>
      <c r="E423" s="803"/>
      <c r="F423" s="803"/>
      <c r="G423" t="s" s="96">
        <v>2176</v>
      </c>
      <c r="H423" s="803"/>
      <c r="I423" t="s" s="110">
        <v>3129</v>
      </c>
    </row>
    <row r="424" ht="12.7" customHeight="1">
      <c r="A424" t="s" s="582">
        <v>1985</v>
      </c>
      <c r="B424" t="s" s="759">
        <v>1986</v>
      </c>
      <c r="C424" s="218">
        <v>13</v>
      </c>
      <c r="D424" s="809">
        <v>40407</v>
      </c>
      <c r="E424" s="810"/>
      <c r="F424" t="s" s="133">
        <v>2176</v>
      </c>
      <c r="G424" s="810"/>
      <c r="H424" s="810"/>
      <c r="I424" t="s" s="582">
        <v>2682</v>
      </c>
    </row>
    <row r="425" ht="12.7" customHeight="1">
      <c r="A425" t="s" s="227">
        <v>3130</v>
      </c>
      <c r="B425" t="s" s="116">
        <v>3131</v>
      </c>
      <c r="C425" s="218">
        <v>11</v>
      </c>
      <c r="D425" s="809">
        <v>42670</v>
      </c>
      <c r="E425" t="s" s="133">
        <v>2176</v>
      </c>
      <c r="F425" s="810"/>
      <c r="G425" s="810"/>
      <c r="H425" s="810"/>
      <c r="I425" s="85"/>
    </row>
    <row r="426" ht="12.7" customHeight="1">
      <c r="A426" t="s" s="818">
        <v>3132</v>
      </c>
      <c r="B426" t="s" s="818">
        <v>3133</v>
      </c>
      <c r="C426" s="218">
        <v>8</v>
      </c>
      <c r="D426" s="809">
        <v>41222</v>
      </c>
      <c r="E426" s="810"/>
      <c r="F426" t="s" s="133">
        <v>2176</v>
      </c>
      <c r="G426" s="810"/>
      <c r="H426" s="810"/>
      <c r="I426" t="s" s="227">
        <v>3134</v>
      </c>
    </row>
    <row r="427" ht="12.7" customHeight="1">
      <c r="A427" t="s" s="823">
        <v>3135</v>
      </c>
      <c r="B427" t="s" s="820">
        <v>3136</v>
      </c>
      <c r="C427" s="267">
        <v>5</v>
      </c>
      <c r="D427" s="812">
        <v>41941</v>
      </c>
      <c r="E427" t="s" s="147">
        <v>2176</v>
      </c>
      <c r="F427" s="813"/>
      <c r="G427" s="813"/>
      <c r="H427" s="813"/>
      <c r="I427" t="s" s="273">
        <v>3137</v>
      </c>
    </row>
    <row r="428" ht="12.7" customHeight="1">
      <c r="A428" t="s" s="173">
        <v>3138</v>
      </c>
      <c r="B428" t="s" s="110">
        <v>3139</v>
      </c>
      <c r="C428" s="174">
        <v>14</v>
      </c>
      <c r="D428" s="806">
        <v>41215</v>
      </c>
      <c r="E428" s="803"/>
      <c r="F428" t="s" s="96">
        <v>2176</v>
      </c>
      <c r="G428" s="803"/>
      <c r="H428" s="803"/>
      <c r="I428" t="s" s="173">
        <v>3140</v>
      </c>
    </row>
    <row r="429" ht="12.7" customHeight="1">
      <c r="A429" t="s" s="808">
        <v>3141</v>
      </c>
      <c r="B429" t="s" s="808">
        <v>3142</v>
      </c>
      <c r="C429" s="218">
        <v>9</v>
      </c>
      <c r="D429" s="809">
        <v>42325</v>
      </c>
      <c r="E429" s="810"/>
      <c r="F429" s="810"/>
      <c r="G429" s="810"/>
      <c r="H429" t="s" s="133">
        <v>2176</v>
      </c>
      <c r="I429" s="85"/>
    </row>
    <row r="430" ht="12.7" customHeight="1">
      <c r="A430" t="s" s="818">
        <v>1992</v>
      </c>
      <c r="B430" t="s" s="818">
        <v>1993</v>
      </c>
      <c r="C430" s="218">
        <v>22</v>
      </c>
      <c r="D430" s="809">
        <v>39835</v>
      </c>
      <c r="E430" t="s" s="133">
        <v>2176</v>
      </c>
      <c r="F430" s="810"/>
      <c r="G430" s="810"/>
      <c r="H430" s="810"/>
      <c r="I430" t="s" s="582">
        <v>2206</v>
      </c>
    </row>
    <row r="431" ht="12.7" customHeight="1">
      <c r="A431" t="s" s="116">
        <v>3143</v>
      </c>
      <c r="B431" t="s" s="116">
        <v>3144</v>
      </c>
      <c r="C431" s="218">
        <v>35</v>
      </c>
      <c r="D431" s="809">
        <v>40106</v>
      </c>
      <c r="E431" t="s" s="133">
        <v>2176</v>
      </c>
      <c r="F431" s="810"/>
      <c r="G431" s="810"/>
      <c r="H431" s="810"/>
      <c r="I431" t="s" s="116">
        <v>3145</v>
      </c>
    </row>
    <row r="432" ht="12.7" customHeight="1">
      <c r="A432" t="s" s="820">
        <v>3146</v>
      </c>
      <c r="B432" t="s" s="820">
        <v>3147</v>
      </c>
      <c r="C432" s="267">
        <v>26</v>
      </c>
      <c r="D432" s="812">
        <v>39918</v>
      </c>
      <c r="E432" t="s" s="147">
        <v>2176</v>
      </c>
      <c r="F432" s="813"/>
      <c r="G432" s="813"/>
      <c r="H432" s="813"/>
      <c r="I432" t="s" s="273">
        <v>3148</v>
      </c>
    </row>
    <row r="433" ht="12.7" customHeight="1">
      <c r="A433" t="s" s="173">
        <v>3149</v>
      </c>
      <c r="B433" t="s" s="110">
        <v>3150</v>
      </c>
      <c r="C433" s="174">
        <v>6</v>
      </c>
      <c r="D433" s="806">
        <v>42412</v>
      </c>
      <c r="E433" s="803"/>
      <c r="F433" s="803"/>
      <c r="G433" t="s" s="96">
        <v>2176</v>
      </c>
      <c r="H433" s="803"/>
      <c r="I433" t="s" s="110">
        <v>3151</v>
      </c>
    </row>
    <row r="434" ht="12.7" customHeight="1">
      <c r="A434" t="s" s="227">
        <v>3152</v>
      </c>
      <c r="B434" t="s" s="116">
        <v>3153</v>
      </c>
      <c r="C434" s="218">
        <v>14</v>
      </c>
      <c r="D434" s="809">
        <v>42422</v>
      </c>
      <c r="E434" s="810"/>
      <c r="F434" s="810"/>
      <c r="G434" t="s" s="133">
        <v>2176</v>
      </c>
      <c r="H434" s="810"/>
      <c r="I434" t="s" s="227">
        <v>3154</v>
      </c>
    </row>
    <row r="435" ht="12.7" customHeight="1">
      <c r="A435" t="s" s="818">
        <v>3155</v>
      </c>
      <c r="B435" t="s" s="818">
        <v>3156</v>
      </c>
      <c r="C435" s="218">
        <v>30</v>
      </c>
      <c r="D435" s="809">
        <v>39701</v>
      </c>
      <c r="E435" t="s" s="133">
        <v>2176</v>
      </c>
      <c r="F435" s="810"/>
      <c r="G435" s="810"/>
      <c r="H435" s="810"/>
      <c r="I435" t="s" s="227">
        <v>3157</v>
      </c>
    </row>
    <row r="436" ht="12.7" customHeight="1">
      <c r="A436" t="s" s="227">
        <v>3158</v>
      </c>
      <c r="B436" t="s" s="116">
        <v>3159</v>
      </c>
      <c r="C436" s="218">
        <v>5</v>
      </c>
      <c r="D436" s="809">
        <v>42313</v>
      </c>
      <c r="E436" t="s" s="133">
        <v>2176</v>
      </c>
      <c r="F436" s="810"/>
      <c r="G436" s="810"/>
      <c r="H436" s="810"/>
      <c r="I436" s="85"/>
    </row>
    <row r="437" ht="12.7" customHeight="1">
      <c r="A437" t="s" s="146">
        <v>3160</v>
      </c>
      <c r="B437" t="s" s="146">
        <v>3161</v>
      </c>
      <c r="C437" s="267">
        <v>6</v>
      </c>
      <c r="D437" s="812">
        <v>41247</v>
      </c>
      <c r="E437" s="813"/>
      <c r="F437" t="s" s="147">
        <v>2176</v>
      </c>
      <c r="G437" s="813"/>
      <c r="H437" s="813"/>
      <c r="I437" t="s" s="273">
        <v>3162</v>
      </c>
    </row>
    <row r="438" ht="12.7" customHeight="1">
      <c r="A438" t="s" s="110">
        <v>3163</v>
      </c>
      <c r="B438" t="s" s="110">
        <v>3164</v>
      </c>
      <c r="C438" s="174">
        <v>6</v>
      </c>
      <c r="D438" s="806">
        <v>43026</v>
      </c>
      <c r="E438" s="803"/>
      <c r="F438" t="s" s="96">
        <v>2176</v>
      </c>
      <c r="G438" s="803"/>
      <c r="H438" s="803"/>
      <c r="I438" t="s" s="110">
        <v>2185</v>
      </c>
    </row>
    <row r="439" ht="12.7" customHeight="1">
      <c r="A439" t="s" s="227">
        <v>3165</v>
      </c>
      <c r="B439" t="s" s="116">
        <v>3166</v>
      </c>
      <c r="C439" s="218">
        <v>9</v>
      </c>
      <c r="D439" s="809">
        <v>42417</v>
      </c>
      <c r="E439" s="810"/>
      <c r="F439" s="810"/>
      <c r="G439" t="s" s="133">
        <v>2176</v>
      </c>
      <c r="H439" s="810"/>
      <c r="I439" t="s" s="227">
        <v>3167</v>
      </c>
    </row>
    <row r="440" ht="12.7" customHeight="1">
      <c r="A440" t="s" s="116">
        <v>3168</v>
      </c>
      <c r="B440" t="s" s="116">
        <v>3169</v>
      </c>
      <c r="C440" s="218">
        <v>12</v>
      </c>
      <c r="D440" s="809">
        <v>41791</v>
      </c>
      <c r="E440" s="810"/>
      <c r="F440" s="810"/>
      <c r="G440" t="s" s="133">
        <v>2176</v>
      </c>
      <c r="H440" s="810"/>
      <c r="I440" t="s" s="227">
        <v>3170</v>
      </c>
    </row>
    <row r="441" ht="12.7" customHeight="1">
      <c r="A441" t="s" s="759">
        <v>3171</v>
      </c>
      <c r="B441" t="s" s="759">
        <v>3172</v>
      </c>
      <c r="C441" s="218">
        <v>6</v>
      </c>
      <c r="D441" s="809">
        <v>41577</v>
      </c>
      <c r="E441" s="810"/>
      <c r="F441" t="s" s="133">
        <v>2176</v>
      </c>
      <c r="G441" s="810"/>
      <c r="H441" s="810"/>
      <c r="I441" t="s" s="227">
        <v>3173</v>
      </c>
    </row>
    <row r="442" ht="12.7" customHeight="1">
      <c r="A442" t="s" s="146">
        <v>3174</v>
      </c>
      <c r="B442" t="s" s="146">
        <v>3175</v>
      </c>
      <c r="C442" s="267">
        <v>7</v>
      </c>
      <c r="D442" s="812">
        <v>40456</v>
      </c>
      <c r="E442" s="813"/>
      <c r="F442" t="s" s="147">
        <v>2176</v>
      </c>
      <c r="G442" s="813"/>
      <c r="H442" s="813"/>
      <c r="I442" t="s" s="273">
        <v>3176</v>
      </c>
    </row>
    <row r="443" ht="12.7" customHeight="1">
      <c r="A443" t="s" s="173">
        <v>3177</v>
      </c>
      <c r="B443" t="s" s="110">
        <v>3178</v>
      </c>
      <c r="C443" s="174">
        <v>11</v>
      </c>
      <c r="D443" s="806">
        <v>42355</v>
      </c>
      <c r="E443" t="s" s="96">
        <v>2176</v>
      </c>
      <c r="F443" s="803"/>
      <c r="G443" s="803"/>
      <c r="H443" s="803"/>
      <c r="I443" s="84"/>
    </row>
    <row r="444" ht="12.7" customHeight="1">
      <c r="A444" t="s" s="227">
        <v>3179</v>
      </c>
      <c r="B444" t="s" s="116">
        <v>3180</v>
      </c>
      <c r="C444" s="218">
        <v>9</v>
      </c>
      <c r="D444" s="809">
        <v>42355</v>
      </c>
      <c r="E444" t="s" s="133">
        <v>2176</v>
      </c>
      <c r="F444" s="810"/>
      <c r="G444" s="810"/>
      <c r="H444" s="810"/>
      <c r="I444" s="85"/>
    </row>
    <row r="445" ht="12.7" customHeight="1">
      <c r="A445" t="s" s="116">
        <v>3181</v>
      </c>
      <c r="B445" t="s" s="116">
        <v>3182</v>
      </c>
      <c r="C445" s="218">
        <v>31</v>
      </c>
      <c r="D445" s="809">
        <v>40477</v>
      </c>
      <c r="E445" s="810"/>
      <c r="F445" t="s" s="133">
        <v>2176</v>
      </c>
      <c r="G445" s="810"/>
      <c r="H445" s="810"/>
      <c r="I445" t="s" s="116">
        <v>2284</v>
      </c>
    </row>
    <row r="446" ht="12.7" customHeight="1">
      <c r="A446" t="s" s="227">
        <v>3183</v>
      </c>
      <c r="B446" t="s" s="116">
        <v>3184</v>
      </c>
      <c r="C446" s="218">
        <v>9</v>
      </c>
      <c r="D446" s="809">
        <v>40892</v>
      </c>
      <c r="E446" t="s" s="133">
        <v>2176</v>
      </c>
      <c r="F446" s="810"/>
      <c r="G446" s="810"/>
      <c r="H446" s="810"/>
      <c r="I446" s="319"/>
    </row>
    <row r="447" ht="12.7" customHeight="1">
      <c r="A447" t="s" s="821">
        <v>3185</v>
      </c>
      <c r="B447" t="s" s="811">
        <v>3186</v>
      </c>
      <c r="C447" s="267">
        <v>5</v>
      </c>
      <c r="D447" s="812">
        <v>42139</v>
      </c>
      <c r="E447" s="813"/>
      <c r="F447" s="813"/>
      <c r="G447" s="813"/>
      <c r="H447" t="s" s="147">
        <v>2176</v>
      </c>
      <c r="I447" s="274"/>
    </row>
    <row r="448" ht="12.7" customHeight="1">
      <c r="A448" t="s" s="822">
        <v>3187</v>
      </c>
      <c r="B448" t="s" s="822">
        <v>3188</v>
      </c>
      <c r="C448" s="174">
        <v>5</v>
      </c>
      <c r="D448" s="806">
        <v>42223</v>
      </c>
      <c r="E448" s="803"/>
      <c r="F448" s="803"/>
      <c r="G448" s="803"/>
      <c r="H448" t="s" s="96">
        <v>2176</v>
      </c>
      <c r="I448" s="84"/>
    </row>
    <row r="449" ht="12.7" customHeight="1">
      <c r="A449" t="s" s="116">
        <v>3189</v>
      </c>
      <c r="B449" t="s" s="116">
        <v>3190</v>
      </c>
      <c r="C449" s="218">
        <v>16</v>
      </c>
      <c r="D449" s="809">
        <v>40112</v>
      </c>
      <c r="E449" s="810"/>
      <c r="F449" s="810"/>
      <c r="G449" t="s" s="133">
        <v>2176</v>
      </c>
      <c r="H449" s="810"/>
      <c r="I449" t="s" s="227">
        <v>3191</v>
      </c>
    </row>
    <row r="450" ht="12.7" customHeight="1">
      <c r="A450" t="s" s="116">
        <v>3192</v>
      </c>
      <c r="B450" t="s" s="116">
        <v>3193</v>
      </c>
      <c r="C450" s="218">
        <v>6</v>
      </c>
      <c r="D450" s="809">
        <v>42303</v>
      </c>
      <c r="E450" s="810"/>
      <c r="F450" t="s" s="133">
        <v>2176</v>
      </c>
      <c r="G450" s="810"/>
      <c r="H450" s="810"/>
      <c r="I450" t="s" s="227">
        <v>2250</v>
      </c>
    </row>
    <row r="451" ht="12.7" customHeight="1">
      <c r="A451" t="s" s="807">
        <v>3194</v>
      </c>
      <c r="B451" t="s" s="808">
        <v>3195</v>
      </c>
      <c r="C451" s="218">
        <v>15</v>
      </c>
      <c r="D451" s="809">
        <v>42306</v>
      </c>
      <c r="E451" s="810"/>
      <c r="F451" s="810"/>
      <c r="G451" s="810"/>
      <c r="H451" t="s" s="133">
        <v>2176</v>
      </c>
      <c r="I451" t="s" s="116">
        <v>3196</v>
      </c>
    </row>
    <row r="452" ht="12.7" customHeight="1">
      <c r="A452" t="s" s="273">
        <v>3197</v>
      </c>
      <c r="B452" t="s" s="146">
        <v>3198</v>
      </c>
      <c r="C452" s="267">
        <v>8</v>
      </c>
      <c r="D452" s="812">
        <v>42311</v>
      </c>
      <c r="E452" t="s" s="147">
        <v>2176</v>
      </c>
      <c r="F452" s="813"/>
      <c r="G452" s="813"/>
      <c r="H452" s="813"/>
      <c r="I452" t="s" s="146">
        <v>2378</v>
      </c>
    </row>
    <row r="453" ht="12.7" customHeight="1">
      <c r="A453" t="s" s="110">
        <v>3199</v>
      </c>
      <c r="B453" t="s" s="110">
        <v>3200</v>
      </c>
      <c r="C453" s="174">
        <v>9</v>
      </c>
      <c r="D453" s="806">
        <v>41985</v>
      </c>
      <c r="E453" s="803"/>
      <c r="F453" s="803"/>
      <c r="G453" t="s" s="96">
        <v>2176</v>
      </c>
      <c r="H453" s="803"/>
      <c r="I453" t="s" s="110">
        <v>3201</v>
      </c>
    </row>
    <row r="454" ht="12.7" customHeight="1">
      <c r="A454" t="s" s="227">
        <v>3202</v>
      </c>
      <c r="B454" t="s" s="116">
        <v>3203</v>
      </c>
      <c r="C454" s="218">
        <v>5</v>
      </c>
      <c r="D454" s="809">
        <v>42348</v>
      </c>
      <c r="E454" s="810"/>
      <c r="F454" s="810"/>
      <c r="G454" t="s" s="133">
        <v>2176</v>
      </c>
      <c r="H454" s="810"/>
      <c r="I454" t="s" s="227">
        <v>3204</v>
      </c>
    </row>
    <row r="455" ht="12.7" customHeight="1">
      <c r="A455" t="s" s="116">
        <v>3205</v>
      </c>
      <c r="B455" t="s" s="116">
        <v>3206</v>
      </c>
      <c r="C455" s="218">
        <v>7</v>
      </c>
      <c r="D455" s="809">
        <v>43007</v>
      </c>
      <c r="E455" s="810"/>
      <c r="F455" t="s" s="133">
        <v>2176</v>
      </c>
      <c r="G455" s="810"/>
      <c r="H455" s="810"/>
      <c r="I455" t="s" s="116">
        <v>3207</v>
      </c>
    </row>
    <row r="456" ht="12.7" customHeight="1">
      <c r="A456" t="s" s="116">
        <v>3208</v>
      </c>
      <c r="B456" t="s" s="116">
        <v>3209</v>
      </c>
      <c r="C456" s="218">
        <v>6</v>
      </c>
      <c r="D456" s="809">
        <v>41452</v>
      </c>
      <c r="E456" s="810"/>
      <c r="F456" s="810"/>
      <c r="G456" t="s" s="133">
        <v>2176</v>
      </c>
      <c r="H456" s="810"/>
      <c r="I456" t="s" s="116">
        <v>3210</v>
      </c>
    </row>
    <row r="457" ht="12.7" customHeight="1">
      <c r="A457" t="s" s="811">
        <v>3211</v>
      </c>
      <c r="B457" t="s" s="811">
        <v>3212</v>
      </c>
      <c r="C457" s="267">
        <v>6</v>
      </c>
      <c r="D457" s="812">
        <v>41229</v>
      </c>
      <c r="E457" s="813"/>
      <c r="F457" s="813"/>
      <c r="G457" s="813"/>
      <c r="H457" t="s" s="147">
        <v>2176</v>
      </c>
      <c r="I457" s="274"/>
    </row>
    <row r="458" ht="12.7" customHeight="1">
      <c r="A458" t="s" s="110">
        <v>3213</v>
      </c>
      <c r="B458" t="s" s="110">
        <v>3214</v>
      </c>
      <c r="C458" s="174">
        <v>21</v>
      </c>
      <c r="D458" s="806">
        <v>41121</v>
      </c>
      <c r="E458" s="803"/>
      <c r="F458" s="803"/>
      <c r="G458" t="s" s="96">
        <v>2176</v>
      </c>
      <c r="H458" s="803"/>
      <c r="I458" t="s" s="173">
        <v>3215</v>
      </c>
    </row>
    <row r="459" ht="12.7" customHeight="1">
      <c r="A459" t="s" s="116">
        <v>3216</v>
      </c>
      <c r="B459" t="s" s="116">
        <v>3217</v>
      </c>
      <c r="C459" s="218">
        <v>6</v>
      </c>
      <c r="D459" s="809">
        <v>42949</v>
      </c>
      <c r="E459" s="810"/>
      <c r="F459" t="s" s="133">
        <v>2176</v>
      </c>
      <c r="G459" s="810"/>
      <c r="H459" s="810"/>
      <c r="I459" t="s" s="116">
        <v>2185</v>
      </c>
    </row>
    <row r="460" ht="12.7" customHeight="1">
      <c r="A460" t="s" s="227">
        <v>3218</v>
      </c>
      <c r="B460" t="s" s="116">
        <v>3219</v>
      </c>
      <c r="C460" s="218">
        <v>9</v>
      </c>
      <c r="D460" s="809">
        <v>42494</v>
      </c>
      <c r="E460" t="s" s="133">
        <v>2176</v>
      </c>
      <c r="F460" s="810"/>
      <c r="G460" s="810"/>
      <c r="H460" s="810"/>
      <c r="I460" s="85"/>
    </row>
    <row r="461" ht="12.7" customHeight="1">
      <c r="A461" t="s" s="759">
        <v>2027</v>
      </c>
      <c r="B461" t="s" s="759">
        <v>2028</v>
      </c>
      <c r="C461" s="218">
        <v>5</v>
      </c>
      <c r="D461" s="809">
        <v>40431</v>
      </c>
      <c r="E461" s="810"/>
      <c r="F461" t="s" s="133">
        <v>2176</v>
      </c>
      <c r="G461" s="810"/>
      <c r="H461" s="810"/>
      <c r="I461" t="s" s="582">
        <v>2206</v>
      </c>
    </row>
    <row r="462" ht="12.7" customHeight="1">
      <c r="A462" t="s" s="273">
        <v>2027</v>
      </c>
      <c r="B462" t="s" s="146">
        <v>2028</v>
      </c>
      <c r="C462" s="267">
        <v>5</v>
      </c>
      <c r="D462" s="812">
        <v>42621</v>
      </c>
      <c r="E462" t="s" s="826">
        <v>2176</v>
      </c>
      <c r="F462" s="813"/>
      <c r="G462" s="813"/>
      <c r="H462" s="813"/>
      <c r="I462" t="s" s="445">
        <v>2859</v>
      </c>
    </row>
    <row r="463" ht="12.7" customHeight="1">
      <c r="A463" t="s" s="110">
        <v>3220</v>
      </c>
      <c r="B463" t="s" s="110">
        <v>3221</v>
      </c>
      <c r="C463" s="174">
        <v>25</v>
      </c>
      <c r="D463" s="806">
        <v>40116</v>
      </c>
      <c r="E463" s="803"/>
      <c r="F463" t="s" s="96">
        <v>2176</v>
      </c>
      <c r="G463" s="803"/>
      <c r="H463" s="803"/>
      <c r="I463" t="s" s="110">
        <v>2773</v>
      </c>
    </row>
    <row r="464" ht="12.7" customHeight="1">
      <c r="A464" t="s" s="227">
        <v>3222</v>
      </c>
      <c r="B464" t="s" s="116">
        <v>3223</v>
      </c>
      <c r="C464" s="218">
        <v>6</v>
      </c>
      <c r="D464" s="809">
        <v>42615</v>
      </c>
      <c r="E464" s="810"/>
      <c r="F464" t="s" s="133">
        <v>2176</v>
      </c>
      <c r="G464" s="810"/>
      <c r="H464" s="810"/>
      <c r="I464" t="s" s="227">
        <v>2177</v>
      </c>
    </row>
    <row r="465" ht="12.7" customHeight="1">
      <c r="A465" t="s" s="227">
        <v>3224</v>
      </c>
      <c r="B465" t="s" s="116">
        <v>3225</v>
      </c>
      <c r="C465" s="218">
        <v>9</v>
      </c>
      <c r="D465" s="809">
        <v>42613</v>
      </c>
      <c r="E465" s="810"/>
      <c r="F465" s="810"/>
      <c r="G465" t="s" s="133">
        <v>2176</v>
      </c>
      <c r="H465" s="810"/>
      <c r="I465" t="s" s="227">
        <v>3226</v>
      </c>
    </row>
    <row r="466" ht="12.7" customHeight="1">
      <c r="A466" t="s" s="818">
        <v>2038</v>
      </c>
      <c r="B466" t="s" s="818">
        <v>2039</v>
      </c>
      <c r="C466" s="218">
        <v>36</v>
      </c>
      <c r="D466" s="809">
        <v>39876</v>
      </c>
      <c r="E466" t="s" s="133">
        <v>2176</v>
      </c>
      <c r="F466" s="810"/>
      <c r="G466" s="810"/>
      <c r="H466" s="810"/>
      <c r="I466" t="s" s="582">
        <v>2206</v>
      </c>
    </row>
    <row r="467" ht="12.7" customHeight="1">
      <c r="A467" t="s" s="820">
        <v>2040</v>
      </c>
      <c r="B467" t="s" s="820">
        <v>2041</v>
      </c>
      <c r="C467" s="267">
        <v>32</v>
      </c>
      <c r="D467" s="812">
        <v>39959</v>
      </c>
      <c r="E467" t="s" s="147">
        <v>2176</v>
      </c>
      <c r="F467" s="813"/>
      <c r="G467" s="813"/>
      <c r="H467" s="813"/>
      <c r="I467" t="s" s="637">
        <v>2206</v>
      </c>
    </row>
    <row r="468" ht="12.7" customHeight="1">
      <c r="A468" t="s" s="822">
        <v>3227</v>
      </c>
      <c r="B468" t="s" s="822">
        <v>3228</v>
      </c>
      <c r="C468" s="174">
        <v>12</v>
      </c>
      <c r="D468" s="806">
        <v>41250</v>
      </c>
      <c r="E468" s="803"/>
      <c r="F468" s="803"/>
      <c r="G468" s="803"/>
      <c r="H468" t="s" s="96">
        <v>2176</v>
      </c>
      <c r="I468" t="s" s="173">
        <v>3229</v>
      </c>
    </row>
    <row r="469" ht="12.7" customHeight="1">
      <c r="A469" t="s" s="808">
        <v>3230</v>
      </c>
      <c r="B469" t="s" s="808">
        <v>3231</v>
      </c>
      <c r="C469" s="218">
        <v>12</v>
      </c>
      <c r="D469" s="809">
        <v>41250</v>
      </c>
      <c r="E469" s="810"/>
      <c r="F469" s="810"/>
      <c r="G469" s="810"/>
      <c r="H469" t="s" s="133">
        <v>2176</v>
      </c>
      <c r="I469" t="s" s="227">
        <v>3229</v>
      </c>
    </row>
    <row r="470" ht="12.7" customHeight="1">
      <c r="A470" t="s" s="116">
        <v>3232</v>
      </c>
      <c r="B470" t="s" s="116">
        <v>3233</v>
      </c>
      <c r="C470" s="218">
        <v>14</v>
      </c>
      <c r="D470" s="809">
        <v>40492</v>
      </c>
      <c r="E470" s="810"/>
      <c r="F470" t="s" s="133">
        <v>2176</v>
      </c>
      <c r="G470" s="810"/>
      <c r="H470" s="810"/>
      <c r="I470" t="s" s="227">
        <v>3234</v>
      </c>
    </row>
    <row r="471" ht="12.7" customHeight="1">
      <c r="A471" t="s" s="116">
        <v>3235</v>
      </c>
      <c r="B471" t="s" s="116">
        <v>450</v>
      </c>
      <c r="C471" s="218">
        <v>35</v>
      </c>
      <c r="D471" s="809">
        <v>40085</v>
      </c>
      <c r="E471" s="810"/>
      <c r="F471" t="s" s="819">
        <v>2176</v>
      </c>
      <c r="G471" s="810"/>
      <c r="H471" s="810"/>
      <c r="I471" t="s" s="353">
        <v>3236</v>
      </c>
    </row>
    <row r="472" ht="12.7" customHeight="1">
      <c r="A472" t="s" s="146">
        <v>3237</v>
      </c>
      <c r="B472" t="s" s="146">
        <v>3238</v>
      </c>
      <c r="C472" s="267">
        <v>6</v>
      </c>
      <c r="D472" s="812">
        <v>41180</v>
      </c>
      <c r="E472" t="s" s="147">
        <v>2176</v>
      </c>
      <c r="F472" s="813"/>
      <c r="G472" s="813"/>
      <c r="H472" s="813"/>
      <c r="I472" t="s" s="146">
        <v>2701</v>
      </c>
    </row>
    <row r="473" ht="12.7" customHeight="1">
      <c r="A473" t="s" s="503">
        <v>3239</v>
      </c>
      <c r="B473" t="s" s="503">
        <v>3240</v>
      </c>
      <c r="C473" s="174">
        <v>8</v>
      </c>
      <c r="D473" s="806">
        <v>41765</v>
      </c>
      <c r="E473" s="803"/>
      <c r="F473" t="s" s="824">
        <v>2176</v>
      </c>
      <c r="G473" s="803"/>
      <c r="H473" s="803"/>
      <c r="I473" t="s" s="503">
        <v>3241</v>
      </c>
    </row>
    <row r="474" ht="12.7" customHeight="1">
      <c r="A474" t="s" s="227">
        <v>3242</v>
      </c>
      <c r="B474" t="s" s="116">
        <v>3243</v>
      </c>
      <c r="C474" s="218">
        <v>5</v>
      </c>
      <c r="D474" s="809">
        <v>41967</v>
      </c>
      <c r="E474" t="s" s="133">
        <v>2176</v>
      </c>
      <c r="F474" s="810"/>
      <c r="G474" s="810"/>
      <c r="H474" s="810"/>
      <c r="I474" s="319"/>
    </row>
    <row r="475" ht="12.7" customHeight="1">
      <c r="A475" t="s" s="582">
        <v>3244</v>
      </c>
      <c r="B475" t="s" s="759">
        <v>2058</v>
      </c>
      <c r="C475" s="218">
        <v>16</v>
      </c>
      <c r="D475" s="809">
        <v>40830</v>
      </c>
      <c r="E475" s="810"/>
      <c r="F475" t="s" s="133">
        <v>2176</v>
      </c>
      <c r="G475" s="810"/>
      <c r="H475" s="810"/>
      <c r="I475" t="s" s="227">
        <v>3245</v>
      </c>
    </row>
    <row r="476" ht="12.7" customHeight="1">
      <c r="A476" t="s" s="227">
        <v>3246</v>
      </c>
      <c r="B476" t="s" s="116">
        <v>3247</v>
      </c>
      <c r="C476" s="218">
        <v>15</v>
      </c>
      <c r="D476" s="809">
        <v>41880</v>
      </c>
      <c r="E476" s="810"/>
      <c r="F476" s="810"/>
      <c r="G476" t="s" s="133">
        <v>2176</v>
      </c>
      <c r="H476" s="810"/>
      <c r="I476" t="s" s="227">
        <v>3248</v>
      </c>
    </row>
    <row r="477" ht="12.7" customHeight="1">
      <c r="A477" t="s" s="820">
        <v>3249</v>
      </c>
      <c r="B477" t="s" s="820">
        <v>3250</v>
      </c>
      <c r="C477" s="267">
        <v>18</v>
      </c>
      <c r="D477" s="812">
        <v>40371</v>
      </c>
      <c r="E477" t="s" s="147">
        <v>2176</v>
      </c>
      <c r="F477" s="813"/>
      <c r="G477" s="813"/>
      <c r="H477" s="813"/>
      <c r="I477" t="s" s="273">
        <v>3251</v>
      </c>
    </row>
    <row r="478" ht="12.7" customHeight="1">
      <c r="A478" t="s" s="173">
        <v>3252</v>
      </c>
      <c r="B478" t="s" s="110">
        <v>3253</v>
      </c>
      <c r="C478" s="174">
        <v>14</v>
      </c>
      <c r="D478" s="806">
        <v>42620</v>
      </c>
      <c r="E478" s="803"/>
      <c r="F478" t="s" s="96">
        <v>2176</v>
      </c>
      <c r="G478" s="803"/>
      <c r="H478" s="803"/>
      <c r="I478" t="s" s="173">
        <v>2177</v>
      </c>
    </row>
    <row r="479" ht="12.7" customHeight="1">
      <c r="A479" t="s" s="227">
        <v>3254</v>
      </c>
      <c r="B479" t="s" s="116">
        <v>3255</v>
      </c>
      <c r="C479" s="218">
        <v>39</v>
      </c>
      <c r="D479" s="809">
        <v>42886</v>
      </c>
      <c r="E479" s="810"/>
      <c r="F479" s="810"/>
      <c r="G479" t="s" s="133">
        <v>2176</v>
      </c>
      <c r="H479" s="810"/>
      <c r="I479" t="s" s="227">
        <v>3256</v>
      </c>
    </row>
    <row r="480" ht="12.7" customHeight="1">
      <c r="A480" t="s" s="116">
        <v>3257</v>
      </c>
      <c r="B480" t="s" s="116">
        <v>3258</v>
      </c>
      <c r="C480" s="218">
        <v>7</v>
      </c>
      <c r="D480" s="809">
        <v>42052</v>
      </c>
      <c r="E480" t="s" s="133">
        <v>2176</v>
      </c>
      <c r="F480" s="810"/>
      <c r="G480" s="810"/>
      <c r="H480" s="810"/>
      <c r="I480" t="s" s="116">
        <v>2331</v>
      </c>
    </row>
    <row r="481" ht="12.7" customHeight="1">
      <c r="A481" t="s" s="227">
        <v>3259</v>
      </c>
      <c r="B481" t="s" s="116">
        <v>3260</v>
      </c>
      <c r="C481" s="218">
        <v>6</v>
      </c>
      <c r="D481" s="809">
        <v>42634</v>
      </c>
      <c r="E481" t="s" s="133">
        <v>2176</v>
      </c>
      <c r="F481" s="810"/>
      <c r="G481" s="810"/>
      <c r="H481" s="810"/>
      <c r="I481" t="s" s="227">
        <v>202</v>
      </c>
    </row>
    <row r="482" ht="12.7" customHeight="1">
      <c r="A482" t="s" s="823">
        <v>3261</v>
      </c>
      <c r="B482" t="s" s="820">
        <v>3262</v>
      </c>
      <c r="C482" s="267">
        <v>8</v>
      </c>
      <c r="D482" s="812">
        <v>40620</v>
      </c>
      <c r="E482" t="s" s="147">
        <v>2176</v>
      </c>
      <c r="F482" s="813"/>
      <c r="G482" s="813"/>
      <c r="H482" s="813"/>
      <c r="I482" t="s" s="273">
        <v>3263</v>
      </c>
    </row>
    <row r="483" ht="12.7" customHeight="1">
      <c r="A483" t="s" s="816">
        <v>3264</v>
      </c>
      <c r="B483" t="s" s="816">
        <v>3265</v>
      </c>
      <c r="C483" s="174">
        <v>15</v>
      </c>
      <c r="D483" s="806">
        <v>39975</v>
      </c>
      <c r="E483" t="s" s="96">
        <v>2176</v>
      </c>
      <c r="F483" s="803"/>
      <c r="G483" s="803"/>
      <c r="H483" s="803"/>
      <c r="I483" t="s" s="173">
        <v>3266</v>
      </c>
    </row>
    <row r="484" ht="12.7" customHeight="1">
      <c r="A484" t="s" s="116">
        <v>3267</v>
      </c>
      <c r="B484" t="s" s="116">
        <v>3268</v>
      </c>
      <c r="C484" s="218">
        <v>5</v>
      </c>
      <c r="D484" s="809">
        <v>42067</v>
      </c>
      <c r="E484" t="s" s="133">
        <v>2176</v>
      </c>
      <c r="F484" s="810"/>
      <c r="G484" s="810"/>
      <c r="H484" s="810"/>
      <c r="I484" s="85"/>
    </row>
    <row r="485" ht="12.7" customHeight="1">
      <c r="A485" t="s" s="116">
        <v>3269</v>
      </c>
      <c r="B485" t="s" s="116">
        <v>3270</v>
      </c>
      <c r="C485" s="218">
        <v>6</v>
      </c>
      <c r="D485" s="809">
        <v>43010</v>
      </c>
      <c r="E485" s="810"/>
      <c r="F485" t="s" s="133">
        <v>2176</v>
      </c>
      <c r="G485" s="810"/>
      <c r="H485" s="810"/>
      <c r="I485" t="s" s="227">
        <v>3271</v>
      </c>
    </row>
    <row r="486" ht="12.7" customHeight="1">
      <c r="A486" t="s" s="818">
        <v>3272</v>
      </c>
      <c r="B486" t="s" s="818">
        <v>3273</v>
      </c>
      <c r="C486" s="218">
        <v>25</v>
      </c>
      <c r="D486" s="809">
        <v>39843</v>
      </c>
      <c r="E486" t="s" s="133">
        <v>2176</v>
      </c>
      <c r="F486" s="810"/>
      <c r="G486" s="810"/>
      <c r="H486" s="810"/>
      <c r="I486" t="s" s="582">
        <v>2206</v>
      </c>
    </row>
    <row r="487" ht="12.7" customHeight="1">
      <c r="A487" t="s" s="146">
        <v>3274</v>
      </c>
      <c r="B487" t="s" s="146">
        <v>3275</v>
      </c>
      <c r="C487" s="267">
        <v>39</v>
      </c>
      <c r="D487" s="812">
        <v>41116</v>
      </c>
      <c r="E487" t="s" s="147">
        <v>2176</v>
      </c>
      <c r="F487" s="813"/>
      <c r="G487" s="813"/>
      <c r="H487" s="813"/>
      <c r="I487" s="441"/>
    </row>
    <row r="488" ht="12.7" customHeight="1">
      <c r="A488" t="s" s="442">
        <v>3276</v>
      </c>
      <c r="B488" t="s" s="814">
        <v>2079</v>
      </c>
      <c r="C488" s="174">
        <v>16</v>
      </c>
      <c r="D488" s="806">
        <v>40438</v>
      </c>
      <c r="E488" s="803"/>
      <c r="F488" t="s" s="96">
        <v>2176</v>
      </c>
      <c r="G488" s="803"/>
      <c r="H488" s="803"/>
      <c r="I488" t="s" s="442">
        <v>2206</v>
      </c>
    </row>
    <row r="489" ht="12.7" customHeight="1">
      <c r="A489" t="s" s="227">
        <v>3277</v>
      </c>
      <c r="B489" t="s" s="116">
        <v>3278</v>
      </c>
      <c r="C489" s="218">
        <v>11</v>
      </c>
      <c r="D489" s="809">
        <v>41898</v>
      </c>
      <c r="E489" s="810"/>
      <c r="F489" s="810"/>
      <c r="G489" t="s" s="133">
        <v>2176</v>
      </c>
      <c r="H489" s="810"/>
      <c r="I489" t="s" s="227">
        <v>3279</v>
      </c>
    </row>
    <row r="490" ht="12.7" customHeight="1">
      <c r="A490" t="s" s="817">
        <v>3280</v>
      </c>
      <c r="B490" t="s" s="818">
        <v>3281</v>
      </c>
      <c r="C490" s="218">
        <v>11</v>
      </c>
      <c r="D490" s="809">
        <v>41285</v>
      </c>
      <c r="E490" t="s" s="133">
        <v>2176</v>
      </c>
      <c r="F490" s="810"/>
      <c r="G490" s="810"/>
      <c r="H490" s="810"/>
      <c r="I490" t="s" s="227">
        <v>3282</v>
      </c>
    </row>
    <row r="491" ht="12.7" customHeight="1">
      <c r="A491" t="s" s="227">
        <v>3283</v>
      </c>
      <c r="B491" t="s" s="116">
        <v>3284</v>
      </c>
      <c r="C491" s="218">
        <v>5</v>
      </c>
      <c r="D491" s="809">
        <v>42635</v>
      </c>
      <c r="E491" s="810"/>
      <c r="F491" t="s" s="133">
        <v>2176</v>
      </c>
      <c r="G491" s="810"/>
      <c r="H491" s="810"/>
      <c r="I491" t="s" s="227">
        <v>2177</v>
      </c>
    </row>
    <row r="492" ht="12.7" customHeight="1">
      <c r="A492" t="s" s="820">
        <v>2090</v>
      </c>
      <c r="B492" t="s" s="820">
        <v>2091</v>
      </c>
      <c r="C492" s="267">
        <v>20</v>
      </c>
      <c r="D492" s="812">
        <v>39878</v>
      </c>
      <c r="E492" t="s" s="147">
        <v>2176</v>
      </c>
      <c r="F492" s="813"/>
      <c r="G492" s="813"/>
      <c r="H492" s="813"/>
      <c r="I492" t="s" s="637">
        <v>2206</v>
      </c>
    </row>
    <row r="493" ht="12.7" customHeight="1">
      <c r="A493" t="s" s="816">
        <v>3285</v>
      </c>
      <c r="B493" t="s" s="816">
        <v>2095</v>
      </c>
      <c r="C493" s="174">
        <v>22</v>
      </c>
      <c r="D493" s="806">
        <v>40054</v>
      </c>
      <c r="E493" t="s" s="96">
        <v>2176</v>
      </c>
      <c r="F493" s="803"/>
      <c r="G493" s="803"/>
      <c r="H493" s="803"/>
      <c r="I493" t="s" s="442">
        <v>2206</v>
      </c>
    </row>
    <row r="494" ht="12.7" customHeight="1">
      <c r="A494" t="s" s="116">
        <v>3286</v>
      </c>
      <c r="B494" t="s" s="116">
        <v>3287</v>
      </c>
      <c r="C494" s="218">
        <v>39</v>
      </c>
      <c r="D494" s="809">
        <v>40718</v>
      </c>
      <c r="E494" s="810"/>
      <c r="F494" s="810"/>
      <c r="G494" t="s" s="133">
        <v>2176</v>
      </c>
      <c r="H494" s="810"/>
      <c r="I494" t="s" s="227">
        <v>3288</v>
      </c>
    </row>
    <row r="495" ht="12.7" customHeight="1">
      <c r="A495" t="s" s="227">
        <v>3289</v>
      </c>
      <c r="B495" t="s" s="116">
        <v>3290</v>
      </c>
      <c r="C495" s="218">
        <v>5</v>
      </c>
      <c r="D495" s="809">
        <v>42950</v>
      </c>
      <c r="E495" s="810"/>
      <c r="F495" t="s" s="133">
        <v>2176</v>
      </c>
      <c r="G495" s="810"/>
      <c r="H495" s="810"/>
      <c r="I495" t="s" s="116">
        <v>2185</v>
      </c>
    </row>
    <row r="496" ht="12.7" customHeight="1">
      <c r="A496" t="s" s="227">
        <v>3291</v>
      </c>
      <c r="B496" t="s" s="116">
        <v>3292</v>
      </c>
      <c r="C496" s="218">
        <v>5</v>
      </c>
      <c r="D496" s="809">
        <v>42886</v>
      </c>
      <c r="E496" s="810"/>
      <c r="F496" s="810"/>
      <c r="G496" t="s" s="133">
        <v>2176</v>
      </c>
      <c r="H496" s="810"/>
      <c r="I496" t="s" s="227">
        <v>3293</v>
      </c>
    </row>
    <row r="497" ht="12.7" customHeight="1">
      <c r="A497" t="s" s="637">
        <v>3294</v>
      </c>
      <c r="B497" t="s" s="575">
        <v>3295</v>
      </c>
      <c r="C497" s="267">
        <v>5</v>
      </c>
      <c r="D497" s="812">
        <v>41978</v>
      </c>
      <c r="E497" s="813"/>
      <c r="F497" t="s" s="147">
        <v>2176</v>
      </c>
      <c r="G497" s="813"/>
      <c r="H497" s="813"/>
      <c r="I497" t="s" s="273">
        <v>3035</v>
      </c>
    </row>
    <row r="498" ht="12.7" customHeight="1">
      <c r="A498" t="s" s="110">
        <v>3296</v>
      </c>
      <c r="B498" t="s" s="110">
        <v>3297</v>
      </c>
      <c r="C498" s="174">
        <v>7</v>
      </c>
      <c r="D498" s="806">
        <v>42975</v>
      </c>
      <c r="E498" s="803"/>
      <c r="F498" s="803"/>
      <c r="G498" t="s" s="96">
        <v>2176</v>
      </c>
      <c r="H498" s="803"/>
      <c r="I498" t="s" s="173">
        <v>3298</v>
      </c>
    </row>
    <row r="499" ht="12.7" customHeight="1">
      <c r="A499" t="s" s="227">
        <v>3299</v>
      </c>
      <c r="B499" t="s" s="116">
        <v>3300</v>
      </c>
      <c r="C499" s="218">
        <v>5</v>
      </c>
      <c r="D499" s="809">
        <v>42313</v>
      </c>
      <c r="E499" t="s" s="133">
        <v>2176</v>
      </c>
      <c r="F499" s="810"/>
      <c r="G499" s="810"/>
      <c r="H499" s="810"/>
      <c r="I499" s="85"/>
    </row>
    <row r="500" ht="12.7" customHeight="1">
      <c r="A500" t="s" s="116">
        <v>3301</v>
      </c>
      <c r="B500" t="s" s="116">
        <v>3302</v>
      </c>
      <c r="C500" s="218">
        <v>12</v>
      </c>
      <c r="D500" s="809">
        <v>42585</v>
      </c>
      <c r="E500" t="s" s="133">
        <v>2176</v>
      </c>
      <c r="F500" s="810"/>
      <c r="G500" s="810"/>
      <c r="H500" s="810"/>
      <c r="I500" t="s" s="227">
        <v>3303</v>
      </c>
    </row>
    <row r="501" ht="12.7" customHeight="1">
      <c r="A501" t="s" s="227">
        <v>3304</v>
      </c>
      <c r="B501" t="s" s="116">
        <v>3305</v>
      </c>
      <c r="C501" s="218">
        <v>6</v>
      </c>
      <c r="D501" s="809">
        <v>42668</v>
      </c>
      <c r="E501" s="810"/>
      <c r="F501" t="s" s="133">
        <v>2176</v>
      </c>
      <c r="G501" s="810"/>
      <c r="H501" s="810"/>
      <c r="I501" t="s" s="227">
        <v>3306</v>
      </c>
    </row>
    <row r="502" ht="12.7" customHeight="1">
      <c r="A502" t="s" s="146">
        <v>3307</v>
      </c>
      <c r="B502" t="s" s="146">
        <v>3305</v>
      </c>
      <c r="C502" s="267">
        <v>10</v>
      </c>
      <c r="D502" s="812">
        <v>42037</v>
      </c>
      <c r="E502" s="813"/>
      <c r="F502" s="813"/>
      <c r="G502" t="s" s="147">
        <v>2176</v>
      </c>
      <c r="H502" s="813"/>
      <c r="I502" t="s" s="146">
        <v>3308</v>
      </c>
    </row>
    <row r="503" ht="12.7" customHeight="1">
      <c r="A503" t="s" s="814">
        <v>3309</v>
      </c>
      <c r="B503" t="s" s="814">
        <v>3310</v>
      </c>
      <c r="C503" s="174">
        <v>7</v>
      </c>
      <c r="D503" s="806">
        <v>40431</v>
      </c>
      <c r="E503" s="803"/>
      <c r="F503" t="s" s="96">
        <v>2176</v>
      </c>
      <c r="G503" s="803"/>
      <c r="H503" s="803"/>
      <c r="I503" t="s" s="442">
        <v>3311</v>
      </c>
    </row>
    <row r="504" ht="12.7" customHeight="1">
      <c r="A504" t="s" s="116">
        <v>3312</v>
      </c>
      <c r="B504" t="s" s="116">
        <v>3313</v>
      </c>
      <c r="C504" s="218">
        <v>27</v>
      </c>
      <c r="D504" s="809">
        <v>39849</v>
      </c>
      <c r="E504" t="s" s="133">
        <v>2176</v>
      </c>
      <c r="F504" s="810"/>
      <c r="G504" s="810"/>
      <c r="H504" s="810"/>
      <c r="I504" t="s" s="116">
        <v>3314</v>
      </c>
    </row>
    <row r="505" ht="12.7" customHeight="1">
      <c r="A505" t="s" s="582">
        <v>3315</v>
      </c>
      <c r="B505" t="s" s="759">
        <v>3316</v>
      </c>
      <c r="C505" s="218">
        <v>15</v>
      </c>
      <c r="D505" s="809">
        <v>40431</v>
      </c>
      <c r="E505" s="810"/>
      <c r="F505" t="s" s="133">
        <v>2176</v>
      </c>
      <c r="G505" s="810"/>
      <c r="H505" s="810"/>
      <c r="I505" t="s" s="227">
        <v>3317</v>
      </c>
    </row>
    <row r="506" ht="12.7" customHeight="1">
      <c r="A506" t="s" s="116">
        <v>3318</v>
      </c>
      <c r="B506" t="s" s="116">
        <v>3319</v>
      </c>
      <c r="C506" s="218">
        <v>28</v>
      </c>
      <c r="D506" s="809">
        <v>39729</v>
      </c>
      <c r="E506" s="810"/>
      <c r="F506" s="810"/>
      <c r="G506" t="s" s="133">
        <v>2176</v>
      </c>
      <c r="H506" s="810"/>
      <c r="I506" t="s" s="227">
        <v>3320</v>
      </c>
    </row>
    <row r="507" ht="12.7" customHeight="1">
      <c r="A507" t="s" s="759">
        <v>3321</v>
      </c>
      <c r="B507" t="s" s="759">
        <v>3322</v>
      </c>
      <c r="C507" s="218">
        <v>10</v>
      </c>
      <c r="D507" s="809">
        <v>40480</v>
      </c>
      <c r="E507" s="810"/>
      <c r="F507" t="s" s="133">
        <v>2176</v>
      </c>
      <c r="G507" s="810"/>
      <c r="H507" s="810"/>
      <c r="I507" t="s" s="227">
        <v>3323</v>
      </c>
    </row>
    <row r="508" ht="12.7" customHeight="1">
      <c r="A508" t="s" s="273">
        <v>3324</v>
      </c>
      <c r="B508" t="s" s="146">
        <v>3325</v>
      </c>
      <c r="C508" s="267">
        <v>13</v>
      </c>
      <c r="D508" s="812">
        <v>42725</v>
      </c>
      <c r="E508" s="813"/>
      <c r="F508" s="813"/>
      <c r="G508" s="813"/>
      <c r="H508" t="s" s="147">
        <v>2176</v>
      </c>
      <c r="I508" t="s" s="273">
        <v>3326</v>
      </c>
    </row>
    <row r="509" ht="12.7" customHeight="1">
      <c r="A509" t="s" s="109">
        <v>3327</v>
      </c>
      <c r="B509" s="164">
        <f>COUNTA(B8:B508)</f>
        <v>501</v>
      </c>
      <c r="C509" s="827"/>
      <c r="D509" s="828"/>
      <c r="E509" s="164">
        <f>COUNTA(E8:E508)</f>
        <v>132</v>
      </c>
      <c r="F509" s="164">
        <f>COUNTA(F8:F508)</f>
        <v>217</v>
      </c>
      <c r="G509" s="164">
        <f>COUNTA(G8:G508)</f>
        <v>108</v>
      </c>
      <c r="H509" s="164">
        <f>COUNTA(H8:H508)</f>
        <v>44</v>
      </c>
      <c r="I509" t="s" s="829">
        <v>3328</v>
      </c>
    </row>
    <row r="510" ht="12.7" customHeight="1">
      <c r="A510" t="s" s="109">
        <v>3329</v>
      </c>
      <c r="B510" s="164">
        <f>B509-5</f>
        <v>496</v>
      </c>
      <c r="C510" s="827"/>
      <c r="D510" s="828"/>
      <c r="E510" s="164">
        <f>E509-2</f>
        <v>130</v>
      </c>
      <c r="F510" s="164">
        <f>F509-3</f>
        <v>214</v>
      </c>
      <c r="G510" s="164">
        <f>G509</f>
        <v>108</v>
      </c>
      <c r="H510" s="164">
        <f>H509</f>
        <v>44</v>
      </c>
      <c r="I510" t="s" s="830">
        <v>3330</v>
      </c>
    </row>
    <row r="511" ht="12.7" customHeight="1">
      <c r="A511" t="s" s="109">
        <v>3331</v>
      </c>
      <c r="B511" s="164">
        <f>B510-9</f>
        <v>487</v>
      </c>
      <c r="C511" s="827"/>
      <c r="D511" s="828"/>
      <c r="E511" s="164">
        <f>E510-3</f>
        <v>127</v>
      </c>
      <c r="F511" s="164">
        <f>F510-2</f>
        <v>212</v>
      </c>
      <c r="G511" s="164">
        <f>G510-1</f>
        <v>107</v>
      </c>
      <c r="H511" s="164">
        <f>H510-3</f>
        <v>41</v>
      </c>
      <c r="I511" t="s" s="830">
        <v>3332</v>
      </c>
    </row>
    <row r="512" ht="12.7" customHeight="1">
      <c r="A512" t="s" s="81">
        <v>3333</v>
      </c>
      <c r="B512" s="831">
        <v>100</v>
      </c>
      <c r="C512" s="832"/>
      <c r="D512" s="590"/>
      <c r="E512" s="832">
        <f>E511/$B511*100</f>
        <v>26.07802874743326</v>
      </c>
      <c r="F512" s="832">
        <f>F511/$B511*100</f>
        <v>43.53182751540041</v>
      </c>
      <c r="G512" s="832">
        <f>G511/$B511*100</f>
        <v>21.97125256673511</v>
      </c>
      <c r="H512" s="832">
        <f>H511/$B511*100</f>
        <v>8.418891170431211</v>
      </c>
      <c r="I512" s="83"/>
    </row>
    <row r="513" ht="12.7" customHeight="1">
      <c r="A513" t="s" s="81">
        <v>3334</v>
      </c>
      <c r="B513" s="82"/>
      <c r="C513" s="832">
        <f>AVERAGE(C8:C508)</f>
        <v>12.42914171656687</v>
      </c>
      <c r="D513" s="833">
        <f>AVERAGE(D8:D508)</f>
        <v>41628.716566866264</v>
      </c>
      <c r="E513" s="164"/>
      <c r="F513" s="164"/>
      <c r="G513" s="164"/>
      <c r="H513" s="164"/>
      <c r="I513" s="83"/>
    </row>
    <row r="514" ht="12.7" customHeight="1">
      <c r="A514" t="s" s="834">
        <v>3335</v>
      </c>
      <c r="B514" s="34"/>
      <c r="C514" s="835"/>
      <c r="D514" s="699"/>
      <c r="E514" s="586"/>
      <c r="F514" s="586"/>
      <c r="G514" s="586"/>
      <c r="H514" s="586"/>
      <c r="I514" s="34"/>
    </row>
    <row r="515" ht="12.7" customHeight="1">
      <c r="A515" s="801"/>
      <c r="B515" s="74"/>
      <c r="C515" s="836"/>
      <c r="D515" s="837"/>
      <c r="E515" s="129"/>
      <c r="F515" s="129"/>
      <c r="G515" s="129"/>
      <c r="H515" s="129"/>
      <c r="I515" s="74"/>
    </row>
    <row r="516" ht="12.7" customHeight="1">
      <c r="A516" t="s" s="838">
        <v>3336</v>
      </c>
      <c r="B516" s="83"/>
      <c r="C516" t="s" s="839">
        <v>35</v>
      </c>
      <c r="D516" t="s" s="125">
        <v>3337</v>
      </c>
      <c r="E516" t="s" s="125">
        <v>2169</v>
      </c>
      <c r="F516" t="s" s="125">
        <v>3338</v>
      </c>
      <c r="G516" t="s" s="125">
        <v>3339</v>
      </c>
      <c r="H516" t="s" s="125">
        <v>2172</v>
      </c>
      <c r="I516" t="s" s="448">
        <v>2173</v>
      </c>
    </row>
    <row r="517" ht="12.7" customHeight="1">
      <c r="A517" t="s" s="840">
        <v>3340</v>
      </c>
      <c r="B517" s="35"/>
      <c r="C517" s="174">
        <f>SUM(E517:H517)</f>
        <v>133</v>
      </c>
      <c r="D517" s="841">
        <f>C517/C521*100</f>
        <v>27.31006160164271</v>
      </c>
      <c r="E517" s="842">
        <v>50</v>
      </c>
      <c r="F517" s="843">
        <v>81</v>
      </c>
      <c r="G517" s="803">
        <v>0</v>
      </c>
      <c r="H517" s="803">
        <v>2</v>
      </c>
      <c r="I517" t="s" s="844">
        <v>3341</v>
      </c>
    </row>
    <row r="518" ht="12.7" customHeight="1">
      <c r="A518" t="s" s="845">
        <v>3342</v>
      </c>
      <c r="B518" s="57"/>
      <c r="C518" s="218">
        <f>SUM(E518:H518)</f>
        <v>30</v>
      </c>
      <c r="D518" s="846">
        <f>C518/C521*100</f>
        <v>6.160164271047227</v>
      </c>
      <c r="E518" t="s" s="133">
        <v>3343</v>
      </c>
      <c r="F518" t="s" s="133">
        <v>3343</v>
      </c>
      <c r="G518" t="s" s="133">
        <v>3343</v>
      </c>
      <c r="H518" s="847">
        <v>30</v>
      </c>
      <c r="I518" t="s" s="848">
        <v>3344</v>
      </c>
    </row>
    <row r="519" ht="12.7" customHeight="1">
      <c r="A519" t="s" s="845">
        <v>3345</v>
      </c>
      <c r="B519" s="57"/>
      <c r="C519" s="218">
        <f>SUM(E519:H519)</f>
        <v>119</v>
      </c>
      <c r="D519" s="846">
        <f>C519/C521*100</f>
        <v>24.43531827515401</v>
      </c>
      <c r="E519" s="810">
        <v>3</v>
      </c>
      <c r="F519" s="810">
        <v>7</v>
      </c>
      <c r="G519" s="810">
        <v>107</v>
      </c>
      <c r="H519" s="810">
        <v>2</v>
      </c>
      <c r="I519" s="599"/>
    </row>
    <row r="520" ht="12.7" customHeight="1">
      <c r="A520" t="s" s="804">
        <v>3346</v>
      </c>
      <c r="B520" s="75"/>
      <c r="C520" s="267">
        <f>C521-C517-C519-C518</f>
        <v>205</v>
      </c>
      <c r="D520" s="849">
        <f>D521-D517-D519-D518</f>
        <v>42.09445585215607</v>
      </c>
      <c r="E520" s="813">
        <f>E521-E517-E519</f>
        <v>74</v>
      </c>
      <c r="F520" s="813">
        <f>F521-F517-F519</f>
        <v>124</v>
      </c>
      <c r="G520" t="s" s="147">
        <v>3343</v>
      </c>
      <c r="H520" s="813">
        <f>H521-H517-H519-H518</f>
        <v>7</v>
      </c>
      <c r="I520" s="599"/>
    </row>
    <row r="521" ht="12.7" customHeight="1">
      <c r="A521" t="s" s="109">
        <v>3327</v>
      </c>
      <c r="B521" s="83"/>
      <c r="C521" s="850">
        <f>B511</f>
        <v>487</v>
      </c>
      <c r="D521" s="851">
        <v>100</v>
      </c>
      <c r="E521" s="850">
        <f>E511</f>
        <v>127</v>
      </c>
      <c r="F521" s="850">
        <f>F511</f>
        <v>212</v>
      </c>
      <c r="G521" s="850">
        <f>G511</f>
        <v>107</v>
      </c>
      <c r="H521" s="850">
        <f>H511</f>
        <v>41</v>
      </c>
      <c r="I521" s="599"/>
    </row>
    <row r="522" ht="12.7" customHeight="1">
      <c r="A522" s="852"/>
      <c r="B522" s="82"/>
      <c r="C522" s="827"/>
      <c r="D522" s="828"/>
      <c r="E522" s="164"/>
      <c r="F522" s="164"/>
      <c r="G522" s="164"/>
      <c r="H522" s="164"/>
      <c r="I522" s="74"/>
    </row>
    <row r="523" ht="12.7" customHeight="1">
      <c r="A523" t="s" s="838">
        <v>3347</v>
      </c>
      <c r="B523" s="83"/>
      <c r="C523" t="s" s="839">
        <v>35</v>
      </c>
      <c r="D523" t="s" s="125">
        <v>3337</v>
      </c>
      <c r="E523" t="s" s="125">
        <v>2169</v>
      </c>
      <c r="F523" t="s" s="125">
        <v>3338</v>
      </c>
      <c r="G523" t="s" s="125">
        <v>3339</v>
      </c>
      <c r="H523" t="s" s="125">
        <v>2172</v>
      </c>
      <c r="I523" t="s" s="448">
        <v>2173</v>
      </c>
    </row>
    <row r="524" ht="12.7" customHeight="1">
      <c r="A524" s="853">
        <v>2008</v>
      </c>
      <c r="B524" s="35"/>
      <c r="C524" s="174">
        <f>SUM(E524:H524)</f>
        <v>15</v>
      </c>
      <c r="D524" s="841">
        <f>C524/C$534*100</f>
        <v>3.080082135523614</v>
      </c>
      <c r="E524" s="803">
        <v>9</v>
      </c>
      <c r="F524" s="803">
        <v>2</v>
      </c>
      <c r="G524" s="803">
        <v>3</v>
      </c>
      <c r="H524" s="803">
        <v>1</v>
      </c>
      <c r="I524" t="s" s="840">
        <v>3348</v>
      </c>
    </row>
    <row r="525" ht="12.7" customHeight="1">
      <c r="A525" s="854">
        <v>2009</v>
      </c>
      <c r="B525" s="57"/>
      <c r="C525" s="218">
        <f>SUM(E525:H525)</f>
        <v>44</v>
      </c>
      <c r="D525" s="846">
        <f>C525/C$534*100</f>
        <v>9.034907597535934</v>
      </c>
      <c r="E525" s="810">
        <v>28</v>
      </c>
      <c r="F525" s="810">
        <v>13</v>
      </c>
      <c r="G525" s="810">
        <v>3</v>
      </c>
      <c r="H525" s="810">
        <v>0</v>
      </c>
      <c r="I525" t="s" s="845">
        <v>3348</v>
      </c>
    </row>
    <row r="526" ht="12.7" customHeight="1">
      <c r="A526" s="854">
        <v>2010</v>
      </c>
      <c r="B526" s="57"/>
      <c r="C526" s="218">
        <f>SUM(E526:H526)</f>
        <v>62</v>
      </c>
      <c r="D526" s="846">
        <f>C526/C$534*100</f>
        <v>12.73100616016427</v>
      </c>
      <c r="E526" s="810">
        <v>1</v>
      </c>
      <c r="F526" s="810">
        <v>57</v>
      </c>
      <c r="G526" s="810">
        <v>4</v>
      </c>
      <c r="H526" s="810">
        <v>0</v>
      </c>
      <c r="I526" t="s" s="845">
        <v>3349</v>
      </c>
    </row>
    <row r="527" ht="12.7" customHeight="1">
      <c r="A527" s="854">
        <v>2011</v>
      </c>
      <c r="B527" s="57"/>
      <c r="C527" s="218">
        <f>SUM(E527:H527)</f>
        <v>28</v>
      </c>
      <c r="D527" s="846">
        <f>C527/C$534*100</f>
        <v>5.749486652977413</v>
      </c>
      <c r="E527" s="810">
        <v>8</v>
      </c>
      <c r="F527" s="810">
        <v>13</v>
      </c>
      <c r="G527" s="810">
        <v>6</v>
      </c>
      <c r="H527" s="810">
        <v>1</v>
      </c>
      <c r="I527" s="599"/>
    </row>
    <row r="528" ht="12.7" customHeight="1">
      <c r="A528" s="854">
        <v>2012</v>
      </c>
      <c r="B528" s="57"/>
      <c r="C528" s="218">
        <f>SUM(E528:H528)</f>
        <v>37</v>
      </c>
      <c r="D528" s="846">
        <f>C528/C$534*100</f>
        <v>7.597535934291582</v>
      </c>
      <c r="E528" s="810">
        <v>14</v>
      </c>
      <c r="F528" s="810">
        <v>13</v>
      </c>
      <c r="G528" s="810">
        <v>5</v>
      </c>
      <c r="H528" s="810">
        <v>5</v>
      </c>
      <c r="I528" s="599"/>
    </row>
    <row r="529" ht="12.7" customHeight="1">
      <c r="A529" s="854">
        <v>2013</v>
      </c>
      <c r="B529" s="57"/>
      <c r="C529" s="218">
        <f>SUM(E529:H529)</f>
        <v>36</v>
      </c>
      <c r="D529" s="846">
        <f>C529/C$534*100</f>
        <v>7.392197125256674</v>
      </c>
      <c r="E529" s="810">
        <v>6</v>
      </c>
      <c r="F529" s="810">
        <v>13</v>
      </c>
      <c r="G529" s="810">
        <v>12</v>
      </c>
      <c r="H529" s="810">
        <v>5</v>
      </c>
      <c r="I529" s="599"/>
    </row>
    <row r="530" ht="12.7" customHeight="1">
      <c r="A530" s="854">
        <v>2014</v>
      </c>
      <c r="B530" s="57"/>
      <c r="C530" s="218">
        <f>SUM(E530:H530)</f>
        <v>30</v>
      </c>
      <c r="D530" s="846">
        <f>C530/C$534*100</f>
        <v>6.160164271047227</v>
      </c>
      <c r="E530" s="810">
        <v>7</v>
      </c>
      <c r="F530" s="810">
        <v>12</v>
      </c>
      <c r="G530" s="810">
        <v>8</v>
      </c>
      <c r="H530" s="810">
        <v>3</v>
      </c>
      <c r="I530" s="599"/>
    </row>
    <row r="531" ht="12.7" customHeight="1">
      <c r="A531" s="854">
        <v>2015</v>
      </c>
      <c r="B531" s="57"/>
      <c r="C531" s="218">
        <f>SUM(E531:H531)</f>
        <v>67</v>
      </c>
      <c r="D531" s="846">
        <f>C531/C$534*100</f>
        <v>13.75770020533881</v>
      </c>
      <c r="E531" s="810">
        <v>18</v>
      </c>
      <c r="F531" s="810">
        <v>12</v>
      </c>
      <c r="G531" s="810">
        <v>18</v>
      </c>
      <c r="H531" s="810">
        <v>19</v>
      </c>
      <c r="I531" s="599"/>
    </row>
    <row r="532" ht="12.7" customHeight="1">
      <c r="A532" s="854">
        <v>2016</v>
      </c>
      <c r="B532" s="57"/>
      <c r="C532" s="218">
        <f>SUM(E532:H532)</f>
        <v>105</v>
      </c>
      <c r="D532" s="846">
        <f>C532/C$534*100</f>
        <v>21.5605749486653</v>
      </c>
      <c r="E532" s="810">
        <v>28</v>
      </c>
      <c r="F532" s="810">
        <v>49</v>
      </c>
      <c r="G532" s="810">
        <v>24</v>
      </c>
      <c r="H532" s="810">
        <v>4</v>
      </c>
      <c r="I532" s="599"/>
    </row>
    <row r="533" ht="12.7" customHeight="1">
      <c r="A533" s="855">
        <v>2017</v>
      </c>
      <c r="B533" s="75"/>
      <c r="C533" s="267">
        <f>SUM(E533:H533)</f>
        <v>63</v>
      </c>
      <c r="D533" s="849">
        <f>C533/C$534*100</f>
        <v>12.93634496919918</v>
      </c>
      <c r="E533" s="813">
        <v>8</v>
      </c>
      <c r="F533" s="813">
        <v>28</v>
      </c>
      <c r="G533" s="813">
        <v>24</v>
      </c>
      <c r="H533" s="813">
        <v>3</v>
      </c>
      <c r="I533" s="599"/>
    </row>
    <row r="534" ht="12.7" customHeight="1">
      <c r="A534" t="s" s="109">
        <v>3327</v>
      </c>
      <c r="B534" s="83"/>
      <c r="C534" s="850">
        <f>SUM(C524:C533)</f>
        <v>487</v>
      </c>
      <c r="D534" s="851">
        <f>SUM(D524:D533)</f>
        <v>100</v>
      </c>
      <c r="E534" s="850">
        <f>SUM(E524:E533)</f>
        <v>127</v>
      </c>
      <c r="F534" s="850">
        <f>SUM(F524:F533)</f>
        <v>212</v>
      </c>
      <c r="G534" s="850">
        <f>SUM(G524:G533)</f>
        <v>107</v>
      </c>
      <c r="H534" s="850">
        <f>SUM(H524:H533)</f>
        <v>41</v>
      </c>
      <c r="I534" s="599"/>
    </row>
    <row r="535" ht="12.7" customHeight="1">
      <c r="A535" s="852"/>
      <c r="B535" s="82"/>
      <c r="C535" s="827"/>
      <c r="D535" s="831"/>
      <c r="E535" s="827"/>
      <c r="F535" s="827"/>
      <c r="G535" s="827"/>
      <c r="H535" s="827"/>
      <c r="I535" s="56"/>
    </row>
    <row r="536" ht="12.7" customHeight="1">
      <c r="A536" t="s" s="838">
        <v>3350</v>
      </c>
      <c r="B536" s="83"/>
      <c r="C536" t="s" s="839">
        <v>35</v>
      </c>
      <c r="D536" t="s" s="125">
        <v>3337</v>
      </c>
      <c r="E536" t="s" s="125">
        <v>2169</v>
      </c>
      <c r="F536" t="s" s="125">
        <v>3338</v>
      </c>
      <c r="G536" t="s" s="125">
        <v>3339</v>
      </c>
      <c r="H536" t="s" s="125">
        <v>2172</v>
      </c>
      <c r="I536" s="599"/>
    </row>
    <row r="537" ht="12.7" customHeight="1">
      <c r="A537" t="s" s="548">
        <v>3351</v>
      </c>
      <c r="B537" s="35"/>
      <c r="C537" s="174">
        <f>SUM(E537:H537)</f>
        <v>284</v>
      </c>
      <c r="D537" s="841">
        <f>C537/C$547*100</f>
        <v>58.31622176591375</v>
      </c>
      <c r="E537" s="803">
        <v>62</v>
      </c>
      <c r="F537" s="803">
        <v>135</v>
      </c>
      <c r="G537" s="803">
        <v>64</v>
      </c>
      <c r="H537" s="803">
        <v>23</v>
      </c>
      <c r="I537" s="599"/>
    </row>
    <row r="538" ht="12.7" customHeight="1">
      <c r="A538" t="s" s="400">
        <v>3352</v>
      </c>
      <c r="B538" s="57"/>
      <c r="C538" s="218">
        <f>SUM(E538:H538)</f>
        <v>82</v>
      </c>
      <c r="D538" s="846">
        <f>C538/C$547*100</f>
        <v>16.83778234086242</v>
      </c>
      <c r="E538" s="810">
        <v>18</v>
      </c>
      <c r="F538" s="810">
        <v>32</v>
      </c>
      <c r="G538" s="810">
        <v>19</v>
      </c>
      <c r="H538" s="810">
        <v>13</v>
      </c>
      <c r="I538" s="599"/>
    </row>
    <row r="539" ht="12.7" customHeight="1">
      <c r="A539" t="s" s="400">
        <v>3353</v>
      </c>
      <c r="B539" s="57"/>
      <c r="C539" s="218">
        <f>SUM(E539:H539)</f>
        <v>34</v>
      </c>
      <c r="D539" s="846">
        <f>C539/C$547*100</f>
        <v>6.981519507186857</v>
      </c>
      <c r="E539" s="810">
        <v>8</v>
      </c>
      <c r="F539" s="810">
        <v>18</v>
      </c>
      <c r="G539" s="810">
        <v>7</v>
      </c>
      <c r="H539" s="810">
        <v>1</v>
      </c>
      <c r="I539" s="599"/>
    </row>
    <row r="540" ht="12.7" customHeight="1">
      <c r="A540" t="s" s="400">
        <v>3354</v>
      </c>
      <c r="B540" s="57"/>
      <c r="C540" s="218">
        <f>SUM(E540:H540)</f>
        <v>18</v>
      </c>
      <c r="D540" s="846">
        <f>C540/C$547*100</f>
        <v>3.696098562628337</v>
      </c>
      <c r="E540" s="810">
        <v>5</v>
      </c>
      <c r="F540" s="810">
        <v>10</v>
      </c>
      <c r="G540" s="810">
        <v>2</v>
      </c>
      <c r="H540" s="810">
        <v>1</v>
      </c>
      <c r="I540" s="599"/>
    </row>
    <row r="541" ht="12.7" customHeight="1">
      <c r="A541" t="s" s="400">
        <v>3355</v>
      </c>
      <c r="B541" s="57"/>
      <c r="C541" s="218">
        <f>SUM(E541:H541)</f>
        <v>16</v>
      </c>
      <c r="D541" s="846">
        <f>C541/C$547*100</f>
        <v>3.285420944558522</v>
      </c>
      <c r="E541" s="810">
        <v>8</v>
      </c>
      <c r="F541" s="810">
        <v>5</v>
      </c>
      <c r="G541" s="810">
        <v>3</v>
      </c>
      <c r="H541" s="810">
        <v>0</v>
      </c>
      <c r="I541" s="599"/>
    </row>
    <row r="542" ht="12.7" customHeight="1">
      <c r="A542" t="s" s="400">
        <v>3356</v>
      </c>
      <c r="B542" s="57"/>
      <c r="C542" s="218">
        <f>SUM(E542:H542)</f>
        <v>23</v>
      </c>
      <c r="D542" s="846">
        <f>C542/C$547*100</f>
        <v>4.722792607802875</v>
      </c>
      <c r="E542" s="810">
        <v>10</v>
      </c>
      <c r="F542" s="810">
        <v>7</v>
      </c>
      <c r="G542" s="810">
        <v>5</v>
      </c>
      <c r="H542" s="810">
        <v>1</v>
      </c>
      <c r="I542" s="599"/>
    </row>
    <row r="543" ht="12.7" customHeight="1">
      <c r="A543" t="s" s="400">
        <v>3357</v>
      </c>
      <c r="B543" s="57"/>
      <c r="C543" s="218">
        <f>SUM(E543:H543)</f>
        <v>20</v>
      </c>
      <c r="D543" s="846">
        <f>C543/C$547*100</f>
        <v>4.106776180698152</v>
      </c>
      <c r="E543" s="810">
        <v>12</v>
      </c>
      <c r="F543" s="810">
        <v>1</v>
      </c>
      <c r="G543" s="810">
        <v>6</v>
      </c>
      <c r="H543" s="810">
        <v>1</v>
      </c>
      <c r="I543" s="599"/>
    </row>
    <row r="544" ht="12.7" customHeight="1">
      <c r="A544" t="s" s="400">
        <v>3358</v>
      </c>
      <c r="B544" s="57"/>
      <c r="C544" s="218">
        <f>SUM(E544:H544)</f>
        <v>7</v>
      </c>
      <c r="D544" s="846">
        <f>C544/C$547*100</f>
        <v>1.437371663244353</v>
      </c>
      <c r="E544" s="810">
        <v>3</v>
      </c>
      <c r="F544" s="810">
        <v>2</v>
      </c>
      <c r="G544" s="810">
        <v>1</v>
      </c>
      <c r="H544" s="810">
        <v>1</v>
      </c>
      <c r="I544" s="599"/>
    </row>
    <row r="545" ht="12.7" customHeight="1">
      <c r="A545" t="s" s="400">
        <v>3359</v>
      </c>
      <c r="B545" s="57"/>
      <c r="C545" s="218">
        <f>SUM(E545:H545)</f>
        <v>0</v>
      </c>
      <c r="D545" s="846">
        <f>C545/C$547*100</f>
        <v>0</v>
      </c>
      <c r="E545" s="810">
        <v>0</v>
      </c>
      <c r="F545" s="810">
        <v>0</v>
      </c>
      <c r="G545" s="810">
        <v>0</v>
      </c>
      <c r="H545" s="810">
        <v>0</v>
      </c>
      <c r="I545" s="599"/>
    </row>
    <row r="546" ht="12.7" customHeight="1">
      <c r="A546" t="s" s="500">
        <v>3360</v>
      </c>
      <c r="B546" s="75"/>
      <c r="C546" s="267">
        <f>SUM(E546:H546)</f>
        <v>3</v>
      </c>
      <c r="D546" s="849">
        <f>C546/C$547*100</f>
        <v>0.6160164271047228</v>
      </c>
      <c r="E546" s="813">
        <v>1</v>
      </c>
      <c r="F546" s="813">
        <v>2</v>
      </c>
      <c r="G546" s="813">
        <v>0</v>
      </c>
      <c r="H546" s="813">
        <v>0</v>
      </c>
      <c r="I546" s="599"/>
    </row>
    <row r="547" ht="12.7" customHeight="1">
      <c r="A547" t="s" s="109">
        <v>3327</v>
      </c>
      <c r="B547" s="83"/>
      <c r="C547" s="850">
        <f>SUM(C537:C546)</f>
        <v>487</v>
      </c>
      <c r="D547" s="851">
        <f>SUM(D537:D546)</f>
        <v>99.99999999999999</v>
      </c>
      <c r="E547" s="850">
        <f>SUM(E537:E546)</f>
        <v>127</v>
      </c>
      <c r="F547" s="850">
        <f>SUM(F537:F546)</f>
        <v>212</v>
      </c>
      <c r="G547" s="850">
        <f>SUM(G537:G546)</f>
        <v>107</v>
      </c>
      <c r="H547" s="850">
        <f>SUM(H537:H546)</f>
        <v>41</v>
      </c>
      <c r="I547" s="599"/>
    </row>
    <row r="548" ht="12.7" customHeight="1">
      <c r="A548" t="s" s="838">
        <v>3361</v>
      </c>
      <c r="B548" s="83"/>
      <c r="C548" t="s" s="839">
        <v>35</v>
      </c>
      <c r="D548" t="s" s="125">
        <v>3337</v>
      </c>
      <c r="E548" t="s" s="125">
        <v>2169</v>
      </c>
      <c r="F548" t="s" s="125">
        <v>3338</v>
      </c>
      <c r="G548" t="s" s="125">
        <v>3339</v>
      </c>
      <c r="H548" t="s" s="125">
        <v>2172</v>
      </c>
      <c r="I548" s="599"/>
    </row>
    <row r="549" ht="12.7" customHeight="1">
      <c r="A549" t="s" s="548">
        <v>1050</v>
      </c>
      <c r="B549" s="35"/>
      <c r="C549" s="174">
        <f>C537</f>
        <v>284</v>
      </c>
      <c r="D549" s="841">
        <f>C549/C$552*100</f>
        <v>58.31622176591375</v>
      </c>
      <c r="E549" s="803">
        <f>E537</f>
        <v>62</v>
      </c>
      <c r="F549" s="803">
        <f>F537</f>
        <v>135</v>
      </c>
      <c r="G549" s="803">
        <f>G537</f>
        <v>64</v>
      </c>
      <c r="H549" s="803">
        <f>H537</f>
        <v>23</v>
      </c>
      <c r="I549" t="s" s="845">
        <v>3362</v>
      </c>
    </row>
    <row r="550" ht="12.7" customHeight="1">
      <c r="A550" t="s" s="400">
        <v>483</v>
      </c>
      <c r="B550" s="57"/>
      <c r="C550" s="218">
        <f>SUM(E538:H540)</f>
        <v>134</v>
      </c>
      <c r="D550" s="846">
        <f>C550/C$547*100</f>
        <v>27.51540041067762</v>
      </c>
      <c r="E550" s="810">
        <f>SUM(E538:E540)</f>
        <v>31</v>
      </c>
      <c r="F550" s="810">
        <f>SUM(F538:F540)</f>
        <v>60</v>
      </c>
      <c r="G550" s="810">
        <f>SUM(G538:G540)</f>
        <v>28</v>
      </c>
      <c r="H550" s="810">
        <f>SUM(H538:H540)</f>
        <v>15</v>
      </c>
      <c r="I550" t="s" s="845">
        <v>3363</v>
      </c>
    </row>
    <row r="551" ht="12.7" customHeight="1">
      <c r="A551" t="s" s="500">
        <v>482</v>
      </c>
      <c r="B551" s="75"/>
      <c r="C551" s="267">
        <f>SUM(E541:H546)</f>
        <v>69</v>
      </c>
      <c r="D551" s="849">
        <f>C551/C$547*100</f>
        <v>14.16837782340862</v>
      </c>
      <c r="E551" s="813">
        <f>SUM(E541:E546)</f>
        <v>34</v>
      </c>
      <c r="F551" s="813">
        <f>SUM(F541:F546)</f>
        <v>17</v>
      </c>
      <c r="G551" s="813">
        <f>SUM(G541:G546)</f>
        <v>15</v>
      </c>
      <c r="H551" s="813">
        <f>SUM(H541:H546)</f>
        <v>3</v>
      </c>
      <c r="I551" t="s" s="845">
        <v>3364</v>
      </c>
    </row>
    <row r="552" ht="12.7" customHeight="1">
      <c r="A552" t="s" s="109">
        <v>3327</v>
      </c>
      <c r="B552" s="83"/>
      <c r="C552" s="850">
        <f>SUM(C549:C551)</f>
        <v>487</v>
      </c>
      <c r="D552" s="851">
        <f>SUM(D549:D551)</f>
        <v>99.99999999999999</v>
      </c>
      <c r="E552" s="850">
        <f>SUM(E549:E551)</f>
        <v>127</v>
      </c>
      <c r="F552" s="850">
        <f>SUM(F549:F551)</f>
        <v>212</v>
      </c>
      <c r="G552" s="850">
        <f>SUM(G549:G551)</f>
        <v>107</v>
      </c>
      <c r="H552" s="850">
        <f>SUM(H549:H551)</f>
        <v>41</v>
      </c>
      <c r="I552" s="599"/>
    </row>
    <row r="553" ht="12.7" customHeight="1">
      <c r="A553" s="856"/>
      <c r="B553" s="34"/>
      <c r="C553" s="835"/>
      <c r="D553" s="857"/>
      <c r="E553" s="835"/>
      <c r="F553" s="835"/>
      <c r="G553" s="835"/>
      <c r="H553" s="835"/>
      <c r="I553" s="56"/>
    </row>
    <row r="554" ht="13.65" customHeight="1">
      <c r="A554" t="s" s="858">
        <v>3365</v>
      </c>
      <c r="B554" s="74"/>
      <c r="C554" s="836"/>
      <c r="D554" s="859"/>
      <c r="E554" s="836"/>
      <c r="F554" s="836"/>
      <c r="G554" s="836"/>
      <c r="H554" s="836"/>
      <c r="I554" s="74"/>
    </row>
    <row r="555" ht="12.7" customHeight="1">
      <c r="A555" t="s" s="860">
        <v>33</v>
      </c>
      <c r="B555" t="s" s="113">
        <v>34</v>
      </c>
      <c r="C555" t="s" s="802">
        <v>84</v>
      </c>
      <c r="D555" t="s" s="96">
        <v>2164</v>
      </c>
      <c r="E555" t="s" s="802">
        <v>85</v>
      </c>
      <c r="F555" s="861"/>
      <c r="G555" s="835"/>
      <c r="H555" s="835"/>
      <c r="I555" s="35"/>
    </row>
    <row r="556" ht="12.7" customHeight="1">
      <c r="A556" t="s" s="804">
        <v>75</v>
      </c>
      <c r="B556" t="s" s="152">
        <v>76</v>
      </c>
      <c r="C556" t="s" s="805">
        <v>78</v>
      </c>
      <c r="D556" t="s" s="147">
        <v>3366</v>
      </c>
      <c r="E556" t="s" s="805">
        <v>78</v>
      </c>
      <c r="F556" t="s" s="862">
        <v>3367</v>
      </c>
      <c r="G556" s="836"/>
      <c r="H556" s="836"/>
      <c r="I556" s="75"/>
    </row>
    <row r="557" ht="12.7" customHeight="1">
      <c r="A557" t="s" s="173">
        <v>488</v>
      </c>
      <c r="B557" t="s" s="110">
        <v>489</v>
      </c>
      <c r="C557" s="174">
        <v>7</v>
      </c>
      <c r="D557" s="684">
        <v>40856</v>
      </c>
      <c r="E557" s="174">
        <v>9</v>
      </c>
      <c r="F557" t="s" s="860">
        <v>3368</v>
      </c>
      <c r="G557" s="835"/>
      <c r="H557" s="835"/>
      <c r="I557" s="35"/>
    </row>
    <row r="558" ht="12.7" customHeight="1">
      <c r="A558" t="s" s="227">
        <v>491</v>
      </c>
      <c r="B558" t="s" s="116">
        <v>492</v>
      </c>
      <c r="C558" s="218">
        <v>6</v>
      </c>
      <c r="D558" s="863">
        <v>41091</v>
      </c>
      <c r="E558" s="218">
        <v>7</v>
      </c>
      <c r="F558" t="s" s="864">
        <v>3369</v>
      </c>
      <c r="G558" s="865"/>
      <c r="H558" s="865"/>
      <c r="I558" s="57"/>
    </row>
    <row r="559" ht="12.7" customHeight="1">
      <c r="A559" t="s" s="227">
        <v>2228</v>
      </c>
      <c r="B559" t="s" s="116">
        <v>154</v>
      </c>
      <c r="C559" s="218">
        <v>45</v>
      </c>
      <c r="D559" s="863">
        <v>41729</v>
      </c>
      <c r="E559" s="218">
        <v>44</v>
      </c>
      <c r="F559" t="s" s="845">
        <v>3370</v>
      </c>
      <c r="G559" s="865"/>
      <c r="H559" s="865"/>
      <c r="I559" s="57"/>
    </row>
    <row r="560" ht="12.7" customHeight="1">
      <c r="A560" t="s" s="227">
        <v>172</v>
      </c>
      <c r="B560" t="s" s="116">
        <v>173</v>
      </c>
      <c r="C560" s="218">
        <v>25</v>
      </c>
      <c r="D560" s="863">
        <v>41308</v>
      </c>
      <c r="E560" s="218">
        <v>29</v>
      </c>
      <c r="F560" t="s" s="864">
        <v>3371</v>
      </c>
      <c r="G560" s="865"/>
      <c r="H560" s="865"/>
      <c r="I560" s="57"/>
    </row>
    <row r="561" ht="12.7" customHeight="1">
      <c r="A561" t="s" s="273">
        <v>566</v>
      </c>
      <c r="B561" t="s" s="146">
        <v>567</v>
      </c>
      <c r="C561" s="267">
        <v>15</v>
      </c>
      <c r="D561" s="866">
        <v>43021</v>
      </c>
      <c r="E561" s="267">
        <v>14</v>
      </c>
      <c r="F561" t="s" s="867">
        <v>3368</v>
      </c>
      <c r="G561" s="836"/>
      <c r="H561" s="836"/>
      <c r="I561" s="75"/>
    </row>
    <row r="562" ht="12.7" customHeight="1">
      <c r="A562" t="s" s="173">
        <v>2324</v>
      </c>
      <c r="B562" t="s" s="110">
        <v>3372</v>
      </c>
      <c r="C562" s="174">
        <v>39</v>
      </c>
      <c r="D562" s="684">
        <v>41086</v>
      </c>
      <c r="E562" s="174">
        <v>40</v>
      </c>
      <c r="F562" t="s" s="840">
        <v>3373</v>
      </c>
      <c r="G562" s="835"/>
      <c r="H562" s="835"/>
      <c r="I562" s="35"/>
    </row>
    <row r="563" ht="12.7" customHeight="1">
      <c r="A563" t="s" s="116">
        <v>601</v>
      </c>
      <c r="B563" t="s" s="116">
        <v>602</v>
      </c>
      <c r="C563" s="218">
        <v>23</v>
      </c>
      <c r="D563" s="863">
        <v>41032</v>
      </c>
      <c r="E563" s="218">
        <v>16</v>
      </c>
      <c r="F563" t="s" s="864">
        <v>3369</v>
      </c>
      <c r="G563" s="865"/>
      <c r="H563" s="865"/>
      <c r="I563" s="57"/>
    </row>
    <row r="564" ht="12.7" customHeight="1">
      <c r="A564" t="s" s="227">
        <v>216</v>
      </c>
      <c r="B564" t="s" s="116">
        <v>217</v>
      </c>
      <c r="C564" s="218">
        <v>24</v>
      </c>
      <c r="D564" s="863">
        <v>42586</v>
      </c>
      <c r="E564" s="218">
        <v>25</v>
      </c>
      <c r="F564" t="s" s="845">
        <v>3374</v>
      </c>
      <c r="G564" s="865"/>
      <c r="H564" s="865"/>
      <c r="I564" s="57"/>
    </row>
    <row r="565" ht="12.7" customHeight="1">
      <c r="A565" t="s" s="227">
        <v>2400</v>
      </c>
      <c r="B565" t="s" s="116">
        <v>620</v>
      </c>
      <c r="C565" s="218">
        <v>49</v>
      </c>
      <c r="D565" s="863">
        <v>41701</v>
      </c>
      <c r="E565" s="218">
        <v>32</v>
      </c>
      <c r="F565" t="s" s="845">
        <v>3375</v>
      </c>
      <c r="G565" s="865"/>
      <c r="H565" s="865"/>
      <c r="I565" s="57"/>
    </row>
    <row r="566" ht="12.7" customHeight="1">
      <c r="A566" t="s" s="273">
        <v>2407</v>
      </c>
      <c r="B566" t="s" s="146">
        <v>2408</v>
      </c>
      <c r="C566" s="267">
        <v>26</v>
      </c>
      <c r="D566" s="866">
        <v>40308</v>
      </c>
      <c r="E566" s="267">
        <v>45</v>
      </c>
      <c r="F566" t="s" s="804">
        <v>3376</v>
      </c>
      <c r="G566" s="836"/>
      <c r="H566" s="836"/>
      <c r="I566" s="75"/>
    </row>
    <row r="567" ht="12.7" customHeight="1">
      <c r="A567" t="s" s="173">
        <v>2407</v>
      </c>
      <c r="B567" t="s" s="110">
        <v>2408</v>
      </c>
      <c r="C567" s="174">
        <v>48</v>
      </c>
      <c r="D567" s="684">
        <v>41548</v>
      </c>
      <c r="E567" s="174">
        <v>30</v>
      </c>
      <c r="F567" t="s" s="840">
        <v>3377</v>
      </c>
      <c r="G567" s="835"/>
      <c r="H567" s="835"/>
      <c r="I567" s="35"/>
    </row>
    <row r="568" ht="12.7" customHeight="1">
      <c r="A568" t="s" s="227">
        <v>246</v>
      </c>
      <c r="B568" t="s" s="116">
        <v>247</v>
      </c>
      <c r="C568" s="218">
        <v>25</v>
      </c>
      <c r="D568" s="863">
        <v>41750</v>
      </c>
      <c r="E568" s="218">
        <v>42</v>
      </c>
      <c r="F568" t="s" s="845">
        <v>3370</v>
      </c>
      <c r="G568" s="865"/>
      <c r="H568" s="865"/>
      <c r="I568" s="57"/>
    </row>
    <row r="569" ht="12.7" customHeight="1">
      <c r="A569" t="s" s="227">
        <v>260</v>
      </c>
      <c r="B569" t="s" s="116">
        <v>261</v>
      </c>
      <c r="C569" s="218">
        <v>7</v>
      </c>
      <c r="D569" s="863">
        <v>40832</v>
      </c>
      <c r="E569" s="218">
        <v>24</v>
      </c>
      <c r="F569" t="s" s="864">
        <v>3368</v>
      </c>
      <c r="G569" s="865"/>
      <c r="H569" s="865"/>
      <c r="I569" s="57"/>
    </row>
    <row r="570" ht="12.7" customHeight="1">
      <c r="A570" t="s" s="227">
        <v>682</v>
      </c>
      <c r="B570" t="s" s="116">
        <v>683</v>
      </c>
      <c r="C570" s="218">
        <v>8</v>
      </c>
      <c r="D570" s="863">
        <v>41072</v>
      </c>
      <c r="E570" s="218">
        <v>18</v>
      </c>
      <c r="F570" t="s" s="864">
        <v>3368</v>
      </c>
      <c r="G570" s="865"/>
      <c r="H570" s="865"/>
      <c r="I570" s="57"/>
    </row>
    <row r="571" ht="12.7" customHeight="1">
      <c r="A571" t="s" s="273">
        <v>277</v>
      </c>
      <c r="B571" t="s" s="146">
        <v>278</v>
      </c>
      <c r="C571" s="267">
        <v>17</v>
      </c>
      <c r="D571" s="866">
        <v>42194</v>
      </c>
      <c r="E571" s="267">
        <v>50</v>
      </c>
      <c r="F571" t="s" s="804">
        <v>3370</v>
      </c>
      <c r="G571" s="836"/>
      <c r="H571" s="836"/>
      <c r="I571" s="75"/>
    </row>
    <row r="572" ht="12.7" customHeight="1">
      <c r="A572" t="s" s="173">
        <v>286</v>
      </c>
      <c r="B572" t="s" s="110">
        <v>287</v>
      </c>
      <c r="C572" s="174">
        <v>25</v>
      </c>
      <c r="D572" s="684">
        <v>41780</v>
      </c>
      <c r="E572" s="174">
        <v>26</v>
      </c>
      <c r="F572" t="s" s="840">
        <v>3370</v>
      </c>
      <c r="G572" s="835"/>
      <c r="H572" s="835"/>
      <c r="I572" s="35"/>
    </row>
    <row r="573" ht="12.7" customHeight="1">
      <c r="A573" t="s" s="227">
        <v>286</v>
      </c>
      <c r="B573" t="s" s="116">
        <v>287</v>
      </c>
      <c r="C573" s="218">
        <v>27</v>
      </c>
      <c r="D573" s="863">
        <v>42519</v>
      </c>
      <c r="E573" s="218">
        <v>28</v>
      </c>
      <c r="F573" t="s" s="845">
        <v>3370</v>
      </c>
      <c r="G573" s="865"/>
      <c r="H573" s="865"/>
      <c r="I573" s="57"/>
    </row>
    <row r="574" ht="12.7" customHeight="1">
      <c r="A574" t="s" s="227">
        <v>295</v>
      </c>
      <c r="B574" t="s" s="116">
        <v>296</v>
      </c>
      <c r="C574" s="218">
        <v>17</v>
      </c>
      <c r="D574" s="863">
        <v>40393</v>
      </c>
      <c r="E574" s="218">
        <v>19</v>
      </c>
      <c r="F574" t="s" s="845">
        <v>3378</v>
      </c>
      <c r="G574" s="865"/>
      <c r="H574" s="865"/>
      <c r="I574" s="57"/>
    </row>
    <row r="575" ht="12.7" customHeight="1">
      <c r="A575" t="s" s="116">
        <v>303</v>
      </c>
      <c r="B575" t="s" s="116">
        <v>304</v>
      </c>
      <c r="C575" s="218">
        <v>35</v>
      </c>
      <c r="D575" s="863">
        <v>40308</v>
      </c>
      <c r="E575" s="218">
        <v>37</v>
      </c>
      <c r="F575" t="s" s="864">
        <v>3370</v>
      </c>
      <c r="G575" s="865"/>
      <c r="H575" s="865"/>
      <c r="I575" s="57"/>
    </row>
    <row r="576" ht="12.7" customHeight="1">
      <c r="A576" t="s" s="273">
        <v>2651</v>
      </c>
      <c r="B576" t="s" s="146">
        <v>2652</v>
      </c>
      <c r="C576" s="267">
        <v>7</v>
      </c>
      <c r="D576" s="866">
        <v>40778</v>
      </c>
      <c r="E576" s="267">
        <v>8</v>
      </c>
      <c r="F576" t="s" s="804">
        <v>3376</v>
      </c>
      <c r="G576" s="836"/>
      <c r="H576" s="836"/>
      <c r="I576" s="75"/>
    </row>
    <row r="577" ht="12.7" customHeight="1">
      <c r="A577" t="s" s="173">
        <v>744</v>
      </c>
      <c r="B577" t="s" s="110">
        <v>745</v>
      </c>
      <c r="C577" s="174">
        <v>11</v>
      </c>
      <c r="D577" s="684">
        <v>42144</v>
      </c>
      <c r="E577" s="174">
        <v>14</v>
      </c>
      <c r="F577" t="s" s="840">
        <v>3369</v>
      </c>
      <c r="G577" s="835"/>
      <c r="H577" s="835"/>
      <c r="I577" s="35"/>
    </row>
    <row r="578" ht="12.7" customHeight="1">
      <c r="A578" t="s" s="227">
        <v>3379</v>
      </c>
      <c r="B578" t="s" s="116">
        <v>1029</v>
      </c>
      <c r="C578" s="218">
        <v>7</v>
      </c>
      <c r="D578" s="863">
        <v>41794</v>
      </c>
      <c r="E578" s="218">
        <v>11</v>
      </c>
      <c r="F578" t="s" s="845">
        <v>3380</v>
      </c>
      <c r="G578" s="865"/>
      <c r="H578" s="865"/>
      <c r="I578" s="57"/>
    </row>
    <row r="579" ht="12.7" customHeight="1">
      <c r="A579" t="s" s="227">
        <v>756</v>
      </c>
      <c r="B579" t="s" s="116">
        <v>757</v>
      </c>
      <c r="C579" s="218">
        <v>17</v>
      </c>
      <c r="D579" s="863">
        <v>41074</v>
      </c>
      <c r="E579" s="218">
        <v>18</v>
      </c>
      <c r="F579" t="s" s="864">
        <v>3369</v>
      </c>
      <c r="G579" s="865"/>
      <c r="H579" s="865"/>
      <c r="I579" s="57"/>
    </row>
    <row r="580" ht="12.7" customHeight="1">
      <c r="A580" t="s" s="227">
        <v>756</v>
      </c>
      <c r="B580" t="s" s="116">
        <v>757</v>
      </c>
      <c r="C580" s="218">
        <v>21</v>
      </c>
      <c r="D580" s="863">
        <v>41969</v>
      </c>
      <c r="E580" s="218">
        <v>7</v>
      </c>
      <c r="F580" t="s" s="845">
        <v>3381</v>
      </c>
      <c r="G580" s="865"/>
      <c r="H580" s="865"/>
      <c r="I580" s="57"/>
    </row>
    <row r="581" ht="12.7" customHeight="1">
      <c r="A581" t="s" s="146">
        <v>314</v>
      </c>
      <c r="B581" t="s" s="146">
        <v>315</v>
      </c>
      <c r="C581" s="267">
        <v>49</v>
      </c>
      <c r="D581" s="866">
        <v>41381</v>
      </c>
      <c r="E581" s="267">
        <v>38</v>
      </c>
      <c r="F581" t="s" s="867">
        <v>3371</v>
      </c>
      <c r="G581" s="836"/>
      <c r="H581" s="836"/>
      <c r="I581" s="75"/>
    </row>
    <row r="582" ht="12.7" customHeight="1">
      <c r="A582" t="s" s="110">
        <v>784</v>
      </c>
      <c r="B582" t="s" s="110">
        <v>785</v>
      </c>
      <c r="C582" s="174">
        <v>13</v>
      </c>
      <c r="D582" s="684">
        <v>41142</v>
      </c>
      <c r="E582" s="174">
        <v>15</v>
      </c>
      <c r="F582" t="s" s="860">
        <v>3369</v>
      </c>
      <c r="G582" s="835"/>
      <c r="H582" s="835"/>
      <c r="I582" s="35"/>
    </row>
    <row r="583" ht="12.7" customHeight="1">
      <c r="A583" t="s" s="227">
        <v>316</v>
      </c>
      <c r="B583" t="s" s="116">
        <v>317</v>
      </c>
      <c r="C583" s="218">
        <v>24</v>
      </c>
      <c r="D583" s="863">
        <v>42416</v>
      </c>
      <c r="E583" s="218">
        <v>26</v>
      </c>
      <c r="F583" t="s" s="845">
        <v>3382</v>
      </c>
      <c r="G583" s="865"/>
      <c r="H583" s="865"/>
      <c r="I583" s="57"/>
    </row>
    <row r="584" ht="12.7" customHeight="1">
      <c r="A584" t="s" s="227">
        <v>2766</v>
      </c>
      <c r="B584" t="s" s="116">
        <v>2767</v>
      </c>
      <c r="C584" s="218">
        <v>10</v>
      </c>
      <c r="D584" s="863">
        <v>41409</v>
      </c>
      <c r="E584" s="218">
        <v>9</v>
      </c>
      <c r="F584" t="s" s="845">
        <v>3383</v>
      </c>
      <c r="G584" s="865"/>
      <c r="H584" s="865"/>
      <c r="I584" s="57"/>
    </row>
    <row r="585" ht="12.7" customHeight="1">
      <c r="A585" t="s" s="116">
        <v>2792</v>
      </c>
      <c r="B585" t="s" s="116">
        <v>2793</v>
      </c>
      <c r="C585" s="218">
        <v>10</v>
      </c>
      <c r="D585" s="863">
        <v>41956</v>
      </c>
      <c r="E585" s="218">
        <v>13</v>
      </c>
      <c r="F585" t="s" s="845">
        <v>3376</v>
      </c>
      <c r="G585" s="865"/>
      <c r="H585" s="865"/>
      <c r="I585" s="57"/>
    </row>
    <row r="586" ht="12.7" customHeight="1">
      <c r="A586" t="s" s="273">
        <v>339</v>
      </c>
      <c r="B586" t="s" s="146">
        <v>340</v>
      </c>
      <c r="C586" s="267">
        <v>37</v>
      </c>
      <c r="D586" s="866">
        <v>41535</v>
      </c>
      <c r="E586" s="267">
        <v>38</v>
      </c>
      <c r="F586" t="s" s="804">
        <v>3384</v>
      </c>
      <c r="G586" s="836"/>
      <c r="H586" s="836"/>
      <c r="I586" s="75"/>
    </row>
    <row r="587" ht="12.7" customHeight="1">
      <c r="A587" t="s" s="173">
        <v>3385</v>
      </c>
      <c r="B587" t="s" s="110">
        <v>356</v>
      </c>
      <c r="C587" s="174">
        <v>37</v>
      </c>
      <c r="D587" s="684">
        <v>41628</v>
      </c>
      <c r="E587" s="174">
        <v>38</v>
      </c>
      <c r="F587" t="s" s="840">
        <v>3370</v>
      </c>
      <c r="G587" s="835"/>
      <c r="H587" s="835"/>
      <c r="I587" s="35"/>
    </row>
    <row r="588" ht="12.7" customHeight="1">
      <c r="A588" t="s" s="227">
        <v>827</v>
      </c>
      <c r="B588" t="s" s="116">
        <v>828</v>
      </c>
      <c r="C588" s="218">
        <v>8</v>
      </c>
      <c r="D588" s="863">
        <v>41175</v>
      </c>
      <c r="E588" s="218">
        <v>10</v>
      </c>
      <c r="F588" t="s" s="864">
        <v>3382</v>
      </c>
      <c r="G588" s="865"/>
      <c r="H588" s="865"/>
      <c r="I588" s="57"/>
    </row>
    <row r="589" ht="12.7" customHeight="1">
      <c r="A589" t="s" s="227">
        <v>827</v>
      </c>
      <c r="B589" t="s" s="116">
        <v>828</v>
      </c>
      <c r="C589" s="218">
        <v>12</v>
      </c>
      <c r="D589" s="863">
        <v>42114</v>
      </c>
      <c r="E589" s="218">
        <v>12</v>
      </c>
      <c r="F589" t="s" s="845">
        <v>3382</v>
      </c>
      <c r="G589" s="865"/>
      <c r="H589" s="865"/>
      <c r="I589" s="57"/>
    </row>
    <row r="590" ht="12.7" customHeight="1">
      <c r="A590" t="s" s="227">
        <v>853</v>
      </c>
      <c r="B590" t="s" s="116">
        <v>854</v>
      </c>
      <c r="C590" s="218">
        <v>11</v>
      </c>
      <c r="D590" s="863">
        <v>41599</v>
      </c>
      <c r="E590" s="218">
        <v>12</v>
      </c>
      <c r="F590" t="s" s="845">
        <v>3370</v>
      </c>
      <c r="G590" s="865"/>
      <c r="H590" s="865"/>
      <c r="I590" s="57"/>
    </row>
    <row r="591" ht="12.7" customHeight="1">
      <c r="A591" t="s" s="273">
        <v>384</v>
      </c>
      <c r="B591" t="s" s="146">
        <v>385</v>
      </c>
      <c r="C591" s="267">
        <v>58</v>
      </c>
      <c r="D591" s="866">
        <v>42116</v>
      </c>
      <c r="E591" s="267">
        <v>59</v>
      </c>
      <c r="F591" t="s" s="804">
        <v>3382</v>
      </c>
      <c r="G591" s="836"/>
      <c r="H591" s="836"/>
      <c r="I591" s="75"/>
    </row>
    <row r="592" ht="12.7" customHeight="1">
      <c r="A592" t="s" s="173">
        <v>389</v>
      </c>
      <c r="B592" t="s" s="110">
        <v>390</v>
      </c>
      <c r="C592" s="174">
        <v>18</v>
      </c>
      <c r="D592" s="684">
        <v>40655</v>
      </c>
      <c r="E592" s="174">
        <v>19</v>
      </c>
      <c r="F592" t="s" s="860">
        <v>3368</v>
      </c>
      <c r="G592" s="835"/>
      <c r="H592" s="835"/>
      <c r="I592" s="35"/>
    </row>
    <row r="593" ht="12.7" customHeight="1">
      <c r="A593" t="s" s="227">
        <v>900</v>
      </c>
      <c r="B593" t="s" s="116">
        <v>901</v>
      </c>
      <c r="C593" s="218">
        <v>9</v>
      </c>
      <c r="D593" s="863">
        <v>41449</v>
      </c>
      <c r="E593" s="218">
        <v>20</v>
      </c>
      <c r="F593" t="s" s="864">
        <v>3370</v>
      </c>
      <c r="G593" s="865"/>
      <c r="H593" s="865"/>
      <c r="I593" s="57"/>
    </row>
    <row r="594" ht="12.7" customHeight="1">
      <c r="A594" t="s" s="227">
        <v>3386</v>
      </c>
      <c r="B594" t="s" s="116">
        <v>1925</v>
      </c>
      <c r="C594" s="218">
        <v>10</v>
      </c>
      <c r="D594" s="863">
        <v>40473</v>
      </c>
      <c r="E594" s="218">
        <v>14</v>
      </c>
      <c r="F594" t="s" s="845">
        <v>3376</v>
      </c>
      <c r="G594" s="865"/>
      <c r="H594" s="865"/>
      <c r="I594" s="57"/>
    </row>
    <row r="595" ht="12.7" customHeight="1">
      <c r="A595" t="s" s="116">
        <v>415</v>
      </c>
      <c r="B595" t="s" s="116">
        <v>416</v>
      </c>
      <c r="C595" s="218">
        <v>29</v>
      </c>
      <c r="D595" s="863">
        <v>41017</v>
      </c>
      <c r="E595" s="218">
        <v>30</v>
      </c>
      <c r="F595" t="s" s="864">
        <v>3370</v>
      </c>
      <c r="G595" s="865"/>
      <c r="H595" s="865"/>
      <c r="I595" s="57"/>
    </row>
    <row r="596" ht="12.7" customHeight="1">
      <c r="A596" t="s" s="273">
        <v>957</v>
      </c>
      <c r="B596" t="s" s="146">
        <v>958</v>
      </c>
      <c r="C596" s="267">
        <v>13</v>
      </c>
      <c r="D596" s="866">
        <v>42045</v>
      </c>
      <c r="E596" s="267">
        <v>14</v>
      </c>
      <c r="F596" t="s" s="804">
        <v>3387</v>
      </c>
      <c r="G596" s="836"/>
      <c r="H596" s="836"/>
      <c r="I596" s="75"/>
    </row>
    <row r="597" ht="12.7" customHeight="1">
      <c r="A597" t="s" s="173">
        <v>3388</v>
      </c>
      <c r="B597" t="s" s="110">
        <v>428</v>
      </c>
      <c r="C597" s="174">
        <v>28</v>
      </c>
      <c r="D597" s="684">
        <v>42054</v>
      </c>
      <c r="E597" s="174">
        <v>29</v>
      </c>
      <c r="F597" t="s" s="840">
        <v>3370</v>
      </c>
      <c r="G597" s="835"/>
      <c r="H597" s="835"/>
      <c r="I597" s="35"/>
    </row>
    <row r="598" ht="12.7" customHeight="1">
      <c r="A598" t="s" s="227">
        <v>3183</v>
      </c>
      <c r="B598" t="s" s="116">
        <v>3184</v>
      </c>
      <c r="C598" s="218">
        <v>5</v>
      </c>
      <c r="D598" s="863">
        <v>40553</v>
      </c>
      <c r="E598" s="218">
        <v>8</v>
      </c>
      <c r="F598" t="s" s="845">
        <v>3389</v>
      </c>
      <c r="G598" s="865"/>
      <c r="H598" s="865"/>
      <c r="I598" s="57"/>
    </row>
    <row r="599" ht="12.7" customHeight="1">
      <c r="A599" t="s" s="227">
        <v>983</v>
      </c>
      <c r="B599" t="s" s="116">
        <v>984</v>
      </c>
      <c r="C599" s="218">
        <v>9</v>
      </c>
      <c r="D599" s="863">
        <v>41614</v>
      </c>
      <c r="E599" s="218">
        <v>10</v>
      </c>
      <c r="F599" t="s" s="845">
        <v>3370</v>
      </c>
      <c r="G599" s="865"/>
      <c r="H599" s="865"/>
      <c r="I599" s="57"/>
    </row>
    <row r="600" ht="12.7" customHeight="1">
      <c r="A600" t="s" s="227">
        <v>3390</v>
      </c>
      <c r="B600" t="s" s="116">
        <v>988</v>
      </c>
      <c r="C600" s="218">
        <v>9</v>
      </c>
      <c r="D600" s="863">
        <v>41075</v>
      </c>
      <c r="E600" s="218">
        <v>13</v>
      </c>
      <c r="F600" t="s" s="864">
        <v>3369</v>
      </c>
      <c r="G600" s="865"/>
      <c r="H600" s="865"/>
      <c r="I600" s="57"/>
    </row>
    <row r="601" ht="12.7" customHeight="1">
      <c r="A601" t="s" s="273">
        <v>3390</v>
      </c>
      <c r="B601" t="s" s="146">
        <v>988</v>
      </c>
      <c r="C601" s="267">
        <v>15</v>
      </c>
      <c r="D601" s="866">
        <v>41782</v>
      </c>
      <c r="E601" s="267">
        <v>13</v>
      </c>
      <c r="F601" t="s" s="804">
        <v>3370</v>
      </c>
      <c r="G601" s="836"/>
      <c r="H601" s="836"/>
      <c r="I601" s="75"/>
    </row>
    <row r="602" ht="12.7" customHeight="1">
      <c r="A602" t="s" s="173">
        <v>1001</v>
      </c>
      <c r="B602" t="s" s="110">
        <v>1002</v>
      </c>
      <c r="C602" s="174">
        <v>23</v>
      </c>
      <c r="D602" s="684">
        <v>40412</v>
      </c>
      <c r="E602" s="174">
        <v>6</v>
      </c>
      <c r="F602" t="s" s="860">
        <v>3391</v>
      </c>
      <c r="G602" s="835"/>
      <c r="H602" s="835"/>
      <c r="I602" s="35"/>
    </row>
    <row r="603" ht="12.7" customHeight="1">
      <c r="A603" t="s" s="227">
        <v>1005</v>
      </c>
      <c r="B603" t="s" s="116">
        <v>1006</v>
      </c>
      <c r="C603" s="218">
        <v>18</v>
      </c>
      <c r="D603" s="863">
        <v>41074</v>
      </c>
      <c r="E603" s="218">
        <v>19</v>
      </c>
      <c r="F603" t="s" s="864">
        <v>3369</v>
      </c>
      <c r="G603" s="865"/>
      <c r="H603" s="865"/>
      <c r="I603" s="57"/>
    </row>
    <row r="604" ht="12.7" customHeight="1">
      <c r="A604" t="s" s="227">
        <v>454</v>
      </c>
      <c r="B604" t="s" s="116">
        <v>455</v>
      </c>
      <c r="C604" s="218">
        <v>24</v>
      </c>
      <c r="D604" s="863">
        <v>41068</v>
      </c>
      <c r="E604" s="218">
        <v>26</v>
      </c>
      <c r="F604" t="s" s="864">
        <v>3369</v>
      </c>
      <c r="G604" s="865"/>
      <c r="H604" s="865"/>
      <c r="I604" s="57"/>
    </row>
    <row r="605" ht="12.7" customHeight="1">
      <c r="A605" t="s" s="227">
        <v>3254</v>
      </c>
      <c r="B605" t="s" s="116">
        <v>3255</v>
      </c>
      <c r="C605" s="218">
        <v>30</v>
      </c>
      <c r="D605" s="863">
        <v>40869</v>
      </c>
      <c r="E605" s="218">
        <v>33</v>
      </c>
      <c r="F605" t="s" s="864">
        <v>3370</v>
      </c>
      <c r="G605" s="865"/>
      <c r="H605" s="865"/>
      <c r="I605" s="57"/>
    </row>
    <row r="606" ht="12.7" customHeight="1">
      <c r="A606" t="s" s="273">
        <v>3392</v>
      </c>
      <c r="B606" t="s" s="146">
        <v>470</v>
      </c>
      <c r="C606" s="267">
        <v>40</v>
      </c>
      <c r="D606" s="866">
        <v>41690</v>
      </c>
      <c r="E606" s="267">
        <v>41</v>
      </c>
      <c r="F606" t="s" s="804">
        <v>3370</v>
      </c>
      <c r="G606" s="836"/>
      <c r="H606" s="836"/>
      <c r="I606" s="75"/>
    </row>
    <row r="607" ht="12.7" customHeight="1">
      <c r="A607" t="s" s="834">
        <v>3393</v>
      </c>
      <c r="B607" s="34"/>
      <c r="C607" s="835"/>
      <c r="D607" s="868"/>
      <c r="E607" s="835"/>
      <c r="F607" s="856"/>
      <c r="G607" s="835"/>
      <c r="H607" s="835"/>
      <c r="I607" s="34"/>
    </row>
    <row r="608" ht="12.7" customHeight="1">
      <c r="A608" s="797"/>
      <c r="B608" s="56"/>
      <c r="C608" s="865"/>
      <c r="D608" s="869"/>
      <c r="E608" s="865"/>
      <c r="F608" s="56"/>
      <c r="G608" s="865"/>
      <c r="H608" s="865"/>
      <c r="I608" s="56"/>
    </row>
    <row r="609" ht="13.65" customHeight="1">
      <c r="A609" t="s" s="858">
        <v>3394</v>
      </c>
      <c r="B609" s="74"/>
      <c r="C609" s="836"/>
      <c r="D609" s="859"/>
      <c r="E609" s="836"/>
      <c r="F609" s="74"/>
      <c r="G609" s="836"/>
      <c r="H609" s="836"/>
      <c r="I609" s="74"/>
    </row>
    <row r="610" ht="12.7" customHeight="1">
      <c r="A610" t="s" s="110">
        <v>84</v>
      </c>
      <c r="B610" t="s" s="96">
        <v>84</v>
      </c>
      <c r="C610" s="174"/>
      <c r="D610" t="s" s="96">
        <v>2164</v>
      </c>
      <c r="E610" t="s" s="96">
        <v>85</v>
      </c>
      <c r="F610" t="s" s="860">
        <v>85</v>
      </c>
      <c r="G610" s="835"/>
      <c r="H610" s="870"/>
      <c r="I610" s="84"/>
    </row>
    <row r="611" ht="12.7" customHeight="1">
      <c r="A611" t="s" s="273">
        <v>33</v>
      </c>
      <c r="B611" t="s" s="147">
        <v>76</v>
      </c>
      <c r="C611" t="s" s="805">
        <v>3395</v>
      </c>
      <c r="D611" t="s" s="147">
        <v>3366</v>
      </c>
      <c r="E611" t="s" s="154">
        <v>76</v>
      </c>
      <c r="F611" t="s" s="867">
        <v>33</v>
      </c>
      <c r="G611" s="836"/>
      <c r="H611" s="871"/>
      <c r="I611" t="s" s="146">
        <v>91</v>
      </c>
    </row>
    <row r="612" ht="12.7" customHeight="1">
      <c r="A612" t="s" s="173">
        <v>3396</v>
      </c>
      <c r="B612" t="s" s="110">
        <v>3397</v>
      </c>
      <c r="C612" t="s" s="96">
        <v>3395</v>
      </c>
      <c r="D612" s="684">
        <v>42037</v>
      </c>
      <c r="E612" t="s" s="110">
        <v>3305</v>
      </c>
      <c r="F612" t="s" s="840">
        <v>3304</v>
      </c>
      <c r="G612" s="586"/>
      <c r="H612" s="784"/>
      <c r="I612" t="s" s="110">
        <v>3398</v>
      </c>
    </row>
    <row r="613" ht="12.7" customHeight="1">
      <c r="A613" t="s" s="227">
        <v>3399</v>
      </c>
      <c r="B613" t="s" s="116">
        <v>3400</v>
      </c>
      <c r="C613" s="810"/>
      <c r="D613" s="863">
        <v>42383</v>
      </c>
      <c r="E613" t="s" s="116">
        <v>620</v>
      </c>
      <c r="F613" t="s" s="845">
        <v>619</v>
      </c>
      <c r="G613" s="872"/>
      <c r="H613" s="787"/>
      <c r="I613" t="s" s="116">
        <v>3401</v>
      </c>
    </row>
    <row r="614" ht="12.7" customHeight="1">
      <c r="A614" t="s" s="227">
        <v>2194</v>
      </c>
      <c r="B614" t="s" s="116">
        <v>3402</v>
      </c>
      <c r="C614" t="s" s="133">
        <v>3395</v>
      </c>
      <c r="D614" s="863">
        <v>40893</v>
      </c>
      <c r="E614" t="s" s="116">
        <v>2195</v>
      </c>
      <c r="F614" t="s" s="845">
        <v>2194</v>
      </c>
      <c r="G614" s="872"/>
      <c r="H614" s="787"/>
      <c r="I614" t="s" s="116">
        <v>3370</v>
      </c>
    </row>
    <row r="615" ht="12.7" customHeight="1">
      <c r="A615" t="s" s="116">
        <v>3403</v>
      </c>
      <c r="B615" t="s" s="116">
        <v>2270</v>
      </c>
      <c r="C615" s="810"/>
      <c r="D615" s="863">
        <v>42612</v>
      </c>
      <c r="E615" t="s" s="116">
        <v>2270</v>
      </c>
      <c r="F615" t="s" s="116">
        <v>2269</v>
      </c>
      <c r="G615" s="786"/>
      <c r="H615" s="787"/>
      <c r="I615" t="s" s="116">
        <v>3370</v>
      </c>
    </row>
    <row r="616" ht="12.7" customHeight="1">
      <c r="A616" t="s" s="146">
        <v>3404</v>
      </c>
      <c r="B616" t="s" s="146">
        <v>1139</v>
      </c>
      <c r="C616" s="813"/>
      <c r="D616" s="866">
        <v>42671</v>
      </c>
      <c r="E616" t="s" s="146">
        <v>1139</v>
      </c>
      <c r="F616" t="s" s="146">
        <v>1138</v>
      </c>
      <c r="G616" s="128"/>
      <c r="H616" s="788"/>
      <c r="I616" t="s" s="146">
        <v>3370</v>
      </c>
    </row>
    <row r="617" ht="12.7" customHeight="1">
      <c r="A617" t="s" s="173">
        <v>3405</v>
      </c>
      <c r="B617" t="s" s="110">
        <v>1202</v>
      </c>
      <c r="C617" s="803"/>
      <c r="D617" s="684">
        <v>42398</v>
      </c>
      <c r="E617" t="s" s="110">
        <v>1202</v>
      </c>
      <c r="F617" t="s" s="173">
        <v>1201</v>
      </c>
      <c r="G617" s="585"/>
      <c r="H617" s="784"/>
      <c r="I617" t="s" s="173">
        <v>3406</v>
      </c>
    </row>
    <row r="618" ht="12.7" customHeight="1">
      <c r="A618" t="s" s="227">
        <v>560</v>
      </c>
      <c r="B618" t="s" s="116">
        <v>3407</v>
      </c>
      <c r="C618" s="810"/>
      <c r="D618" s="863">
        <v>42175</v>
      </c>
      <c r="E618" t="s" s="116">
        <v>561</v>
      </c>
      <c r="F618" t="s" s="227">
        <v>560</v>
      </c>
      <c r="G618" s="786"/>
      <c r="H618" s="787"/>
      <c r="I618" t="s" s="116">
        <v>3370</v>
      </c>
    </row>
    <row r="619" ht="12.7" customHeight="1">
      <c r="A619" t="s" s="227">
        <v>2324</v>
      </c>
      <c r="B619" t="s" s="116">
        <v>2325</v>
      </c>
      <c r="C619" t="s" s="133">
        <v>3395</v>
      </c>
      <c r="D619" s="863">
        <v>40982</v>
      </c>
      <c r="E619" t="s" s="116">
        <v>3372</v>
      </c>
      <c r="F619" t="s" s="845">
        <v>2324</v>
      </c>
      <c r="G619" s="872"/>
      <c r="H619" s="787"/>
      <c r="I619" t="s" s="116">
        <v>3408</v>
      </c>
    </row>
    <row r="620" ht="12.7" customHeight="1">
      <c r="A620" t="s" s="227">
        <v>1228</v>
      </c>
      <c r="B620" t="s" s="116">
        <v>3409</v>
      </c>
      <c r="C620" s="810"/>
      <c r="D620" s="863">
        <v>42709</v>
      </c>
      <c r="E620" t="s" s="116">
        <v>1229</v>
      </c>
      <c r="F620" t="s" s="845">
        <v>1228</v>
      </c>
      <c r="G620" s="872"/>
      <c r="H620" s="787"/>
      <c r="I620" t="s" s="116">
        <v>3370</v>
      </c>
    </row>
    <row r="621" ht="12.7" customHeight="1">
      <c r="A621" t="s" s="273">
        <v>3410</v>
      </c>
      <c r="B621" t="s" s="146">
        <v>2380</v>
      </c>
      <c r="C621" t="s" s="147">
        <v>3395</v>
      </c>
      <c r="D621" s="866">
        <v>39995</v>
      </c>
      <c r="E621" t="s" s="146">
        <v>2380</v>
      </c>
      <c r="F621" t="s" s="867">
        <v>2379</v>
      </c>
      <c r="G621" s="129"/>
      <c r="H621" s="788"/>
      <c r="I621" t="s" s="146">
        <v>3411</v>
      </c>
    </row>
    <row r="622" ht="12.7" customHeight="1">
      <c r="A622" t="s" s="110">
        <v>3412</v>
      </c>
      <c r="B622" t="s" s="110">
        <v>2422</v>
      </c>
      <c r="C622" t="s" s="96">
        <v>3395</v>
      </c>
      <c r="D622" s="684">
        <v>42522</v>
      </c>
      <c r="E622" t="s" s="110">
        <v>2422</v>
      </c>
      <c r="F622" t="s" s="840">
        <v>2421</v>
      </c>
      <c r="G622" s="586"/>
      <c r="H622" s="784"/>
      <c r="I622" t="s" s="110">
        <v>3413</v>
      </c>
    </row>
    <row r="623" ht="12.7" customHeight="1">
      <c r="A623" t="s" s="227">
        <v>3414</v>
      </c>
      <c r="B623" t="s" s="116">
        <v>2427</v>
      </c>
      <c r="C623" t="s" s="133">
        <v>3395</v>
      </c>
      <c r="D623" s="863">
        <v>42132</v>
      </c>
      <c r="E623" t="s" s="116">
        <v>2427</v>
      </c>
      <c r="F623" t="s" s="845">
        <v>2426</v>
      </c>
      <c r="G623" s="872"/>
      <c r="H623" s="787"/>
      <c r="I623" t="s" s="116">
        <v>3370</v>
      </c>
    </row>
    <row r="624" ht="12.7" customHeight="1">
      <c r="A624" t="s" s="116">
        <v>1309</v>
      </c>
      <c r="B624" t="s" s="116">
        <v>3415</v>
      </c>
      <c r="C624" s="810"/>
      <c r="D624" s="863">
        <v>42941</v>
      </c>
      <c r="E624" t="s" s="116">
        <v>1310</v>
      </c>
      <c r="F624" t="s" s="864">
        <v>1309</v>
      </c>
      <c r="G624" s="872"/>
      <c r="H624" s="787"/>
      <c r="I624" t="s" s="116">
        <v>3370</v>
      </c>
    </row>
    <row r="625" ht="12.7" customHeight="1">
      <c r="A625" t="s" s="227">
        <v>3416</v>
      </c>
      <c r="B625" t="s" s="116">
        <v>651</v>
      </c>
      <c r="C625" s="810"/>
      <c r="D625" s="863">
        <v>41891</v>
      </c>
      <c r="E625" t="s" s="116">
        <v>651</v>
      </c>
      <c r="F625" t="s" s="845">
        <v>650</v>
      </c>
      <c r="G625" s="872"/>
      <c r="H625" s="787"/>
      <c r="I625" t="s" s="116">
        <v>3370</v>
      </c>
    </row>
    <row r="626" ht="12.7" customHeight="1">
      <c r="A626" t="s" s="273">
        <v>3417</v>
      </c>
      <c r="B626" t="s" s="146">
        <v>2501</v>
      </c>
      <c r="C626" t="s" s="147">
        <v>3395</v>
      </c>
      <c r="D626" s="866">
        <v>41950</v>
      </c>
      <c r="E626" t="s" s="146">
        <v>2501</v>
      </c>
      <c r="F626" t="s" s="804">
        <v>2500</v>
      </c>
      <c r="G626" s="129"/>
      <c r="H626" s="788"/>
      <c r="I626" t="s" s="146">
        <v>3370</v>
      </c>
    </row>
    <row r="627" ht="12.7" customHeight="1">
      <c r="A627" t="s" s="173">
        <v>3418</v>
      </c>
      <c r="B627" t="s" s="110">
        <v>657</v>
      </c>
      <c r="C627" s="803"/>
      <c r="D627" s="684">
        <v>42865</v>
      </c>
      <c r="E627" t="s" s="110">
        <v>657</v>
      </c>
      <c r="F627" t="s" s="110">
        <v>656</v>
      </c>
      <c r="G627" s="585"/>
      <c r="H627" s="784"/>
      <c r="I627" t="s" s="110">
        <v>3370</v>
      </c>
    </row>
    <row r="628" ht="12.7" customHeight="1">
      <c r="A628" t="s" s="227">
        <v>3419</v>
      </c>
      <c r="B628" t="s" s="116">
        <v>3420</v>
      </c>
      <c r="C628" t="s" s="133">
        <v>3395</v>
      </c>
      <c r="D628" s="863">
        <v>42312</v>
      </c>
      <c r="E628" t="s" s="116">
        <v>2255</v>
      </c>
      <c r="F628" t="s" s="845">
        <v>2254</v>
      </c>
      <c r="G628" s="872"/>
      <c r="H628" s="787"/>
      <c r="I628" t="s" s="116">
        <v>3370</v>
      </c>
    </row>
    <row r="629" ht="12.7" customHeight="1">
      <c r="A629" t="s" s="227">
        <v>3421</v>
      </c>
      <c r="B629" t="s" s="116">
        <v>3422</v>
      </c>
      <c r="C629" s="810"/>
      <c r="D629" s="863">
        <v>40352</v>
      </c>
      <c r="E629" t="s" s="116">
        <v>852</v>
      </c>
      <c r="F629" t="s" s="864">
        <v>851</v>
      </c>
      <c r="G629" s="872"/>
      <c r="H629" s="787"/>
      <c r="I629" t="s" s="116">
        <v>3370</v>
      </c>
    </row>
    <row r="630" ht="12.7" customHeight="1">
      <c r="A630" t="s" s="227">
        <v>2616</v>
      </c>
      <c r="B630" t="s" s="116">
        <v>3423</v>
      </c>
      <c r="C630" t="s" s="133">
        <v>3395</v>
      </c>
      <c r="D630" s="863">
        <v>41267</v>
      </c>
      <c r="E630" t="s" s="116">
        <v>2617</v>
      </c>
      <c r="F630" t="s" s="845">
        <v>2616</v>
      </c>
      <c r="G630" s="872"/>
      <c r="H630" s="787"/>
      <c r="I630" t="s" s="116">
        <v>3370</v>
      </c>
    </row>
    <row r="631" ht="12.7" customHeight="1">
      <c r="A631" t="s" s="146">
        <v>1451</v>
      </c>
      <c r="B631" t="s" s="146">
        <v>2629</v>
      </c>
      <c r="C631" s="813"/>
      <c r="D631" s="866">
        <v>42552</v>
      </c>
      <c r="E631" t="s" s="146">
        <v>1452</v>
      </c>
      <c r="F631" t="s" s="867">
        <v>1451</v>
      </c>
      <c r="G631" s="129"/>
      <c r="H631" s="788"/>
      <c r="I631" t="s" s="146">
        <v>3370</v>
      </c>
    </row>
    <row r="632" ht="12.7" customHeight="1">
      <c r="A632" t="s" s="173">
        <v>2646</v>
      </c>
      <c r="B632" t="s" s="110">
        <v>3424</v>
      </c>
      <c r="C632" t="s" s="96">
        <v>3395</v>
      </c>
      <c r="D632" s="684">
        <v>40982</v>
      </c>
      <c r="E632" t="s" s="110">
        <v>2647</v>
      </c>
      <c r="F632" t="s" s="840">
        <v>2646</v>
      </c>
      <c r="G632" s="586"/>
      <c r="H632" s="784"/>
      <c r="I632" t="s" s="110">
        <v>3408</v>
      </c>
    </row>
    <row r="633" ht="12.7" customHeight="1">
      <c r="A633" t="s" s="227">
        <v>3379</v>
      </c>
      <c r="B633" t="s" s="116">
        <v>1029</v>
      </c>
      <c r="C633" s="810"/>
      <c r="D633" s="863">
        <v>42291</v>
      </c>
      <c r="E633" t="s" s="116">
        <v>1029</v>
      </c>
      <c r="F633" t="s" s="845">
        <v>1028</v>
      </c>
      <c r="G633" s="872"/>
      <c r="H633" s="787"/>
      <c r="I633" t="s" s="116">
        <v>3370</v>
      </c>
    </row>
    <row r="634" ht="12.7" customHeight="1">
      <c r="A634" t="s" s="227">
        <v>3425</v>
      </c>
      <c r="B634" t="s" s="116">
        <v>1547</v>
      </c>
      <c r="C634" s="810"/>
      <c r="D634" s="863">
        <v>42310</v>
      </c>
      <c r="E634" t="s" s="116">
        <v>1547</v>
      </c>
      <c r="F634" t="s" s="845">
        <v>1546</v>
      </c>
      <c r="G634" s="872"/>
      <c r="H634" s="787"/>
      <c r="I634" t="s" s="116">
        <v>3370</v>
      </c>
    </row>
    <row r="635" ht="12.7" customHeight="1">
      <c r="A635" t="s" s="227">
        <v>3426</v>
      </c>
      <c r="B635" t="s" s="116">
        <v>3427</v>
      </c>
      <c r="C635" t="s" s="133">
        <v>3395</v>
      </c>
      <c r="D635" s="863">
        <v>41767</v>
      </c>
      <c r="E635" t="s" s="116">
        <v>2565</v>
      </c>
      <c r="F635" t="s" s="845">
        <v>2564</v>
      </c>
      <c r="G635" s="872"/>
      <c r="H635" s="787"/>
      <c r="I635" t="s" s="116">
        <v>3370</v>
      </c>
    </row>
    <row r="636" ht="12.7" customHeight="1">
      <c r="A636" t="s" s="273">
        <v>763</v>
      </c>
      <c r="B636" t="s" s="146">
        <v>3428</v>
      </c>
      <c r="C636" s="813"/>
      <c r="D636" s="866">
        <v>40980</v>
      </c>
      <c r="E636" t="s" s="146">
        <v>3429</v>
      </c>
      <c r="F636" t="s" s="804">
        <v>763</v>
      </c>
      <c r="G636" s="129"/>
      <c r="H636" s="788"/>
      <c r="I636" t="s" s="146">
        <v>3430</v>
      </c>
    </row>
    <row r="637" ht="12.7" customHeight="1">
      <c r="A637" t="s" s="173">
        <v>763</v>
      </c>
      <c r="B637" t="s" s="110">
        <v>3431</v>
      </c>
      <c r="C637" s="803"/>
      <c r="D637" s="684">
        <v>42368</v>
      </c>
      <c r="E637" t="s" s="110">
        <v>764</v>
      </c>
      <c r="F637" t="s" s="840">
        <v>763</v>
      </c>
      <c r="G637" s="586"/>
      <c r="H637" s="784"/>
      <c r="I637" t="s" s="110">
        <v>3432</v>
      </c>
    </row>
    <row r="638" ht="12.7" customHeight="1">
      <c r="A638" t="s" s="116">
        <v>3433</v>
      </c>
      <c r="B638" t="s" s="116">
        <v>1604</v>
      </c>
      <c r="C638" s="810"/>
      <c r="D638" s="863">
        <v>42613</v>
      </c>
      <c r="E638" t="s" s="116">
        <v>1604</v>
      </c>
      <c r="F638" t="s" s="116">
        <v>1603</v>
      </c>
      <c r="G638" s="786"/>
      <c r="H638" s="787"/>
      <c r="I638" t="s" s="116">
        <v>3370</v>
      </c>
    </row>
    <row r="639" ht="12.7" customHeight="1">
      <c r="A639" t="s" s="227">
        <v>3434</v>
      </c>
      <c r="B639" t="s" s="116">
        <v>797</v>
      </c>
      <c r="C639" s="810"/>
      <c r="D639" s="863">
        <v>42768</v>
      </c>
      <c r="E639" t="s" s="116">
        <v>797</v>
      </c>
      <c r="F639" t="s" s="845">
        <v>796</v>
      </c>
      <c r="G639" s="872"/>
      <c r="H639" s="787"/>
      <c r="I639" t="s" s="116">
        <v>3370</v>
      </c>
    </row>
    <row r="640" ht="12.7" customHeight="1">
      <c r="A640" t="s" s="116">
        <v>3435</v>
      </c>
      <c r="B640" t="s" s="116">
        <v>3436</v>
      </c>
      <c r="C640" s="810"/>
      <c r="D640" s="863">
        <v>42492</v>
      </c>
      <c r="E640" t="s" s="116">
        <v>969</v>
      </c>
      <c r="F640" t="s" s="845">
        <v>968</v>
      </c>
      <c r="G640" s="872"/>
      <c r="H640" s="787"/>
      <c r="I640" t="s" s="116">
        <v>3370</v>
      </c>
    </row>
    <row r="641" ht="12.7" customHeight="1">
      <c r="A641" t="s" s="273">
        <v>3437</v>
      </c>
      <c r="B641" t="s" s="146">
        <v>3438</v>
      </c>
      <c r="C641" s="813"/>
      <c r="D641" s="866">
        <v>41408</v>
      </c>
      <c r="E641" t="s" s="146">
        <v>3439</v>
      </c>
      <c r="F641" t="s" s="867">
        <v>3440</v>
      </c>
      <c r="G641" s="129"/>
      <c r="H641" s="788"/>
      <c r="I641" t="s" s="146">
        <v>3370</v>
      </c>
    </row>
    <row r="642" ht="12.7" customHeight="1">
      <c r="A642" t="s" s="110">
        <v>3440</v>
      </c>
      <c r="B642" t="s" s="110">
        <v>3439</v>
      </c>
      <c r="C642" s="803"/>
      <c r="D642" s="684">
        <v>42492</v>
      </c>
      <c r="E642" t="s" s="110">
        <v>405</v>
      </c>
      <c r="F642" t="s" s="840">
        <v>404</v>
      </c>
      <c r="G642" s="586"/>
      <c r="H642" s="784"/>
      <c r="I642" t="s" s="110">
        <v>3370</v>
      </c>
    </row>
    <row r="643" ht="12.7" customHeight="1">
      <c r="A643" t="s" s="227">
        <v>2817</v>
      </c>
      <c r="B643" t="s" s="116">
        <v>3441</v>
      </c>
      <c r="C643" t="s" s="133">
        <v>3395</v>
      </c>
      <c r="D643" s="863">
        <v>42513</v>
      </c>
      <c r="E643" t="s" s="116">
        <v>2818</v>
      </c>
      <c r="F643" t="s" s="845">
        <v>2817</v>
      </c>
      <c r="G643" s="872"/>
      <c r="H643" s="787"/>
      <c r="I643" t="s" s="116">
        <v>3370</v>
      </c>
    </row>
    <row r="644" ht="12.7" customHeight="1">
      <c r="A644" t="s" s="227">
        <v>3442</v>
      </c>
      <c r="B644" t="s" s="116">
        <v>348</v>
      </c>
      <c r="C644" s="810"/>
      <c r="D644" s="863">
        <v>42032</v>
      </c>
      <c r="E644" t="s" s="116">
        <v>348</v>
      </c>
      <c r="F644" t="s" s="845">
        <v>347</v>
      </c>
      <c r="G644" s="872"/>
      <c r="H644" s="787"/>
      <c r="I644" t="s" s="116">
        <v>3443</v>
      </c>
    </row>
    <row r="645" ht="12.7" customHeight="1">
      <c r="A645" t="s" s="227">
        <v>3444</v>
      </c>
      <c r="B645" t="s" s="116">
        <v>361</v>
      </c>
      <c r="C645" s="810"/>
      <c r="D645" s="863">
        <v>41736</v>
      </c>
      <c r="E645" t="s" s="116">
        <v>361</v>
      </c>
      <c r="F645" t="s" s="227">
        <v>360</v>
      </c>
      <c r="G645" s="786"/>
      <c r="H645" s="787"/>
      <c r="I645" t="s" s="116">
        <v>3370</v>
      </c>
    </row>
    <row r="646" ht="12.7" customHeight="1">
      <c r="A646" t="s" s="273">
        <v>2874</v>
      </c>
      <c r="B646" t="s" s="146">
        <v>2875</v>
      </c>
      <c r="C646" s="813"/>
      <c r="D646" s="866">
        <v>41423</v>
      </c>
      <c r="E646" t="s" s="146">
        <v>3445</v>
      </c>
      <c r="F646" t="s" s="804">
        <v>3446</v>
      </c>
      <c r="G646" s="129"/>
      <c r="H646" s="788"/>
      <c r="I646" t="s" s="146">
        <v>3447</v>
      </c>
    </row>
    <row r="647" ht="12.7" customHeight="1">
      <c r="A647" t="s" s="110">
        <v>3448</v>
      </c>
      <c r="B647" t="s" s="110">
        <v>2894</v>
      </c>
      <c r="C647" s="803"/>
      <c r="D647" s="684">
        <v>42593</v>
      </c>
      <c r="E647" t="s" s="110">
        <v>2894</v>
      </c>
      <c r="F647" t="s" s="860">
        <v>2893</v>
      </c>
      <c r="G647" s="586"/>
      <c r="H647" s="784"/>
      <c r="I647" t="s" s="110">
        <v>3370</v>
      </c>
    </row>
    <row r="648" ht="12.7" customHeight="1">
      <c r="A648" t="s" s="227">
        <v>3449</v>
      </c>
      <c r="B648" t="s" s="116">
        <v>3450</v>
      </c>
      <c r="C648" s="810"/>
      <c r="D648" s="863">
        <v>42054</v>
      </c>
      <c r="E648" t="s" s="116">
        <v>697</v>
      </c>
      <c r="F648" t="s" s="845">
        <v>696</v>
      </c>
      <c r="G648" s="872"/>
      <c r="H648" s="787"/>
      <c r="I648" t="s" s="116">
        <v>3370</v>
      </c>
    </row>
    <row r="649" ht="12.7" customHeight="1">
      <c r="A649" t="s" s="227">
        <v>3451</v>
      </c>
      <c r="B649" t="s" s="116">
        <v>388</v>
      </c>
      <c r="C649" s="810"/>
      <c r="D649" s="863">
        <v>41218</v>
      </c>
      <c r="E649" t="s" s="116">
        <v>388</v>
      </c>
      <c r="F649" t="s" s="845">
        <v>387</v>
      </c>
      <c r="G649" s="872"/>
      <c r="H649" s="787"/>
      <c r="I649" t="s" s="116">
        <v>3452</v>
      </c>
    </row>
    <row r="650" ht="12.7" customHeight="1">
      <c r="A650" t="s" s="227">
        <v>897</v>
      </c>
      <c r="B650" t="s" s="116">
        <v>3453</v>
      </c>
      <c r="C650" s="810"/>
      <c r="D650" s="863">
        <v>40905</v>
      </c>
      <c r="E650" t="s" s="116">
        <v>898</v>
      </c>
      <c r="F650" t="s" s="845">
        <v>897</v>
      </c>
      <c r="G650" s="872"/>
      <c r="H650" s="787"/>
      <c r="I650" t="s" s="116">
        <v>3370</v>
      </c>
    </row>
    <row r="651" ht="12.7" customHeight="1">
      <c r="A651" t="s" s="273">
        <v>3022</v>
      </c>
      <c r="B651" t="s" s="146">
        <v>3023</v>
      </c>
      <c r="C651" t="s" s="147">
        <v>3395</v>
      </c>
      <c r="D651" s="866">
        <v>40358</v>
      </c>
      <c r="E651" t="s" s="146">
        <v>3023</v>
      </c>
      <c r="F651" t="s" s="867">
        <v>3454</v>
      </c>
      <c r="G651" s="129"/>
      <c r="H651" s="788"/>
      <c r="I651" t="s" s="146">
        <v>3455</v>
      </c>
    </row>
    <row r="652" ht="12.7" customHeight="1">
      <c r="A652" t="s" s="173">
        <v>3456</v>
      </c>
      <c r="B652" t="s" s="110">
        <v>3457</v>
      </c>
      <c r="C652" s="803"/>
      <c r="D652" s="684">
        <v>42192</v>
      </c>
      <c r="E652" t="s" s="110">
        <v>2104</v>
      </c>
      <c r="F652" t="s" s="840">
        <v>3458</v>
      </c>
      <c r="G652" s="586"/>
      <c r="H652" s="784"/>
      <c r="I652" t="s" s="110">
        <v>3459</v>
      </c>
    </row>
    <row r="653" ht="12.7" customHeight="1">
      <c r="A653" t="s" s="227">
        <v>3460</v>
      </c>
      <c r="B653" t="s" s="116">
        <v>3461</v>
      </c>
      <c r="C653" s="810"/>
      <c r="D653" s="863">
        <v>42361</v>
      </c>
      <c r="E653" t="s" s="116">
        <v>937</v>
      </c>
      <c r="F653" t="s" s="845">
        <v>936</v>
      </c>
      <c r="G653" s="872"/>
      <c r="H653" s="787"/>
      <c r="I653" t="s" s="116">
        <v>3370</v>
      </c>
    </row>
    <row r="654" ht="12.7" customHeight="1">
      <c r="A654" t="s" s="227">
        <v>3462</v>
      </c>
      <c r="B654" t="s" s="116">
        <v>1986</v>
      </c>
      <c r="C654" s="810"/>
      <c r="D654" s="863">
        <v>41962</v>
      </c>
      <c r="E654" t="s" s="116">
        <v>1986</v>
      </c>
      <c r="F654" t="s" s="845">
        <v>1985</v>
      </c>
      <c r="G654" s="872"/>
      <c r="H654" s="787"/>
      <c r="I654" t="s" s="116">
        <v>3370</v>
      </c>
    </row>
    <row r="655" ht="12.7" customHeight="1">
      <c r="A655" t="s" s="227">
        <v>951</v>
      </c>
      <c r="B655" t="s" s="116">
        <v>3463</v>
      </c>
      <c r="C655" s="810"/>
      <c r="D655" s="863">
        <v>41101</v>
      </c>
      <c r="E655" t="s" s="116">
        <v>952</v>
      </c>
      <c r="F655" t="s" s="845">
        <v>951</v>
      </c>
      <c r="G655" s="872"/>
      <c r="H655" s="787"/>
      <c r="I655" t="s" s="116">
        <v>3370</v>
      </c>
    </row>
    <row r="656" ht="12.7" customHeight="1">
      <c r="A656" t="s" s="146">
        <v>3464</v>
      </c>
      <c r="B656" t="s" s="146">
        <v>971</v>
      </c>
      <c r="C656" s="813"/>
      <c r="D656" s="866">
        <v>42593</v>
      </c>
      <c r="E656" t="s" s="146">
        <v>971</v>
      </c>
      <c r="F656" t="s" s="867">
        <v>970</v>
      </c>
      <c r="G656" s="129"/>
      <c r="H656" s="788"/>
      <c r="I656" t="s" s="146">
        <v>3370</v>
      </c>
    </row>
    <row r="657" ht="12.7" customHeight="1">
      <c r="A657" t="s" s="173">
        <v>3465</v>
      </c>
      <c r="B657" t="s" s="110">
        <v>3466</v>
      </c>
      <c r="C657" s="803"/>
      <c r="D657" s="684">
        <v>42857</v>
      </c>
      <c r="E657" t="s" s="110">
        <v>676</v>
      </c>
      <c r="F657" t="s" s="840">
        <v>675</v>
      </c>
      <c r="G657" s="586"/>
      <c r="H657" s="784"/>
      <c r="I657" t="s" s="110">
        <v>3467</v>
      </c>
    </row>
    <row r="658" ht="12.7" customHeight="1">
      <c r="A658" t="s" s="227">
        <v>978</v>
      </c>
      <c r="B658" t="s" s="116">
        <v>3468</v>
      </c>
      <c r="C658" s="810"/>
      <c r="D658" s="863">
        <v>40893</v>
      </c>
      <c r="E658" t="s" s="116">
        <v>979</v>
      </c>
      <c r="F658" t="s" s="227">
        <v>978</v>
      </c>
      <c r="G658" s="786"/>
      <c r="H658" s="787"/>
      <c r="I658" t="s" s="116">
        <v>3370</v>
      </c>
    </row>
    <row r="659" ht="12.7" customHeight="1">
      <c r="A659" t="s" s="227">
        <v>3469</v>
      </c>
      <c r="B659" t="s" s="116">
        <v>2310</v>
      </c>
      <c r="C659" t="s" s="133">
        <v>3395</v>
      </c>
      <c r="D659" s="863">
        <v>42306</v>
      </c>
      <c r="E659" t="s" s="116">
        <v>2310</v>
      </c>
      <c r="F659" t="s" s="845">
        <v>2309</v>
      </c>
      <c r="G659" s="872"/>
      <c r="H659" s="787"/>
      <c r="I659" t="s" s="116">
        <v>3370</v>
      </c>
    </row>
    <row r="660" ht="12.7" customHeight="1">
      <c r="A660" t="s" s="227">
        <v>3470</v>
      </c>
      <c r="B660" t="s" s="116">
        <v>3471</v>
      </c>
      <c r="C660" s="810"/>
      <c r="D660" s="863">
        <v>42948</v>
      </c>
      <c r="E660" t="s" s="116">
        <v>1106</v>
      </c>
      <c r="F660" t="s" s="845">
        <v>1105</v>
      </c>
      <c r="G660" s="872"/>
      <c r="H660" s="787"/>
      <c r="I660" t="s" s="116">
        <v>3398</v>
      </c>
    </row>
    <row r="661" ht="12.7" customHeight="1">
      <c r="A661" t="s" s="273">
        <v>3472</v>
      </c>
      <c r="B661" t="s" s="146">
        <v>3473</v>
      </c>
      <c r="C661" s="813"/>
      <c r="D661" s="866">
        <v>42961</v>
      </c>
      <c r="E661" t="s" s="146">
        <v>1109</v>
      </c>
      <c r="F661" t="s" s="804">
        <v>1108</v>
      </c>
      <c r="G661" s="129"/>
      <c r="H661" s="788"/>
      <c r="I661" t="s" s="273">
        <v>3398</v>
      </c>
    </row>
    <row r="662" ht="12.7" customHeight="1">
      <c r="A662" t="s" s="173">
        <v>3474</v>
      </c>
      <c r="B662" t="s" s="110">
        <v>3247</v>
      </c>
      <c r="C662" t="s" s="96">
        <v>3395</v>
      </c>
      <c r="D662" s="684">
        <v>41124</v>
      </c>
      <c r="E662" t="s" s="110">
        <v>3247</v>
      </c>
      <c r="F662" t="s" s="840">
        <v>3246</v>
      </c>
      <c r="G662" s="586"/>
      <c r="H662" s="784"/>
      <c r="I662" t="s" s="110">
        <v>3370</v>
      </c>
    </row>
    <row r="663" ht="12.7" customHeight="1">
      <c r="A663" t="s" s="227">
        <v>3475</v>
      </c>
      <c r="B663" t="s" s="116">
        <v>1021</v>
      </c>
      <c r="C663" s="810"/>
      <c r="D663" s="863">
        <v>41166</v>
      </c>
      <c r="E663" t="s" s="116">
        <v>1021</v>
      </c>
      <c r="F663" t="s" s="845">
        <v>1020</v>
      </c>
      <c r="G663" s="872"/>
      <c r="H663" s="787"/>
      <c r="I663" t="s" s="116">
        <v>3476</v>
      </c>
    </row>
    <row r="664" ht="12.7" customHeight="1">
      <c r="A664" t="s" s="227">
        <v>3477</v>
      </c>
      <c r="B664" t="s" s="116">
        <v>3478</v>
      </c>
      <c r="C664" s="810"/>
      <c r="D664" s="863">
        <v>42005</v>
      </c>
      <c r="E664" t="s" s="116">
        <v>467</v>
      </c>
      <c r="F664" t="s" s="845">
        <v>3479</v>
      </c>
      <c r="G664" s="872"/>
      <c r="H664" s="787"/>
      <c r="I664" t="s" s="227">
        <v>3398</v>
      </c>
    </row>
    <row r="665" ht="12.7" customHeight="1">
      <c r="A665" t="s" s="273">
        <v>3480</v>
      </c>
      <c r="B665" t="s" s="146">
        <v>1027</v>
      </c>
      <c r="C665" s="813"/>
      <c r="D665" s="866">
        <v>42856</v>
      </c>
      <c r="E665" t="s" s="146">
        <v>1027</v>
      </c>
      <c r="F665" t="s" s="804">
        <v>1026</v>
      </c>
      <c r="G665" s="129"/>
      <c r="H665" s="788"/>
      <c r="I665" t="s" s="146">
        <v>3370</v>
      </c>
    </row>
    <row r="666" ht="12.7" customHeight="1">
      <c r="A666" t="s" s="834">
        <v>3481</v>
      </c>
      <c r="B666" s="34"/>
      <c r="C666" s="835"/>
      <c r="D666" s="857"/>
      <c r="E666" s="835"/>
      <c r="F666" s="34"/>
      <c r="G666" s="835"/>
      <c r="H666" s="835"/>
      <c r="I666" s="34"/>
    </row>
  </sheetData>
  <pageMargins left="0.75" right="0.63" top="0.49" bottom="0.52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AW146"/>
  <sheetViews>
    <sheetView workbookViewId="0" showGridLines="0" defaultGridColor="1"/>
  </sheetViews>
  <sheetFormatPr defaultColWidth="8.83333" defaultRowHeight="12.75" customHeight="1" outlineLevelRow="0" outlineLevelCol="0"/>
  <cols>
    <col min="1" max="1" width="6.67188" style="873" customWidth="1"/>
    <col min="2" max="2" width="6.67188" style="873" customWidth="1"/>
    <col min="3" max="3" width="6.67188" style="873" customWidth="1"/>
    <col min="4" max="4" width="6.67188" style="873" customWidth="1"/>
    <col min="5" max="5" width="6.67188" style="873" customWidth="1"/>
    <col min="6" max="6" width="6.67188" style="873" customWidth="1"/>
    <col min="7" max="7" width="2.67188" style="873" customWidth="1"/>
    <col min="8" max="8" width="6.67188" style="873" customWidth="1"/>
    <col min="9" max="9" width="6.67188" style="873" customWidth="1"/>
    <col min="10" max="10" width="6.67188" style="873" customWidth="1"/>
    <col min="11" max="11" width="6.67188" style="873" customWidth="1"/>
    <col min="12" max="12" width="6.67188" style="873" customWidth="1"/>
    <col min="13" max="13" width="2.67188" style="873" customWidth="1"/>
    <col min="14" max="14" width="6.67188" style="873" customWidth="1"/>
    <col min="15" max="15" width="6.67188" style="873" customWidth="1"/>
    <col min="16" max="16" width="6.67188" style="873" customWidth="1"/>
    <col min="17" max="17" width="6.67188" style="873" customWidth="1"/>
    <col min="18" max="18" width="6.67188" style="873" customWidth="1"/>
    <col min="19" max="19" width="6.67188" style="873" customWidth="1"/>
    <col min="20" max="20" width="16.6719" style="873" customWidth="1"/>
    <col min="21" max="21" width="8.35156" style="873" customWidth="1"/>
    <col min="22" max="22" width="8.35156" style="873" customWidth="1"/>
    <col min="23" max="23" width="8.35156" style="873" customWidth="1"/>
    <col min="24" max="24" width="8.35156" style="873" customWidth="1"/>
    <col min="25" max="25" width="8.35156" style="873" customWidth="1"/>
    <col min="26" max="26" width="2.67188" style="873" customWidth="1"/>
    <col min="27" max="27" width="8.35156" style="873" customWidth="1"/>
    <col min="28" max="28" width="8.35156" style="873" customWidth="1"/>
    <col min="29" max="29" width="8.35156" style="873" customWidth="1"/>
    <col min="30" max="30" width="8.35156" style="873" customWidth="1"/>
    <col min="31" max="31" width="8.35156" style="873" customWidth="1"/>
    <col min="32" max="32" width="16.6719" style="873" customWidth="1"/>
    <col min="33" max="33" width="10.6719" style="873" customWidth="1"/>
    <col min="34" max="34" width="6.67188" style="873" customWidth="1"/>
    <col min="35" max="35" width="6.67188" style="873" customWidth="1"/>
    <col min="36" max="36" width="6.67188" style="873" customWidth="1"/>
    <col min="37" max="37" width="6.67188" style="873" customWidth="1"/>
    <col min="38" max="38" width="6.67188" style="873" customWidth="1"/>
    <col min="39" max="39" width="6.67188" style="873" customWidth="1"/>
    <col min="40" max="40" width="6.67188" style="873" customWidth="1"/>
    <col min="41" max="41" width="6.67188" style="873" customWidth="1"/>
    <col min="42" max="42" width="6.35156" style="873" customWidth="1"/>
    <col min="43" max="43" width="6.35156" style="873" customWidth="1"/>
    <col min="44" max="44" width="6.35156" style="873" customWidth="1"/>
    <col min="45" max="45" width="6.35156" style="873" customWidth="1"/>
    <col min="46" max="46" width="6.35156" style="873" customWidth="1"/>
    <col min="47" max="47" width="6.35156" style="873" customWidth="1"/>
    <col min="48" max="48" width="6.35156" style="873" customWidth="1"/>
    <col min="49" max="49" width="6.35156" style="873" customWidth="1"/>
    <col min="50" max="256" width="8.85156" style="873" customWidth="1"/>
  </cols>
  <sheetData>
    <row r="1" ht="12" customHeight="1">
      <c r="A1" t="s" s="874">
        <v>3483</v>
      </c>
      <c r="B1" s="801"/>
      <c r="C1" s="56"/>
      <c r="D1" s="875"/>
      <c r="E1" s="875"/>
      <c r="F1" s="875"/>
      <c r="G1" s="875"/>
      <c r="H1" s="783"/>
      <c r="I1" s="603"/>
      <c r="J1" s="603"/>
      <c r="K1" s="603"/>
      <c r="L1" s="603"/>
      <c r="M1" s="603"/>
      <c r="N1" s="783"/>
      <c r="O1" s="603"/>
      <c r="P1" s="603"/>
      <c r="Q1" s="603"/>
      <c r="R1" s="603"/>
      <c r="S1" s="603"/>
      <c r="T1" s="603"/>
      <c r="U1" s="603"/>
      <c r="V1" s="603"/>
      <c r="W1" s="603"/>
      <c r="X1" s="603"/>
      <c r="Y1" s="603"/>
      <c r="Z1" s="603"/>
      <c r="AA1" s="603"/>
      <c r="AB1" s="603"/>
      <c r="AC1" s="603"/>
      <c r="AD1" s="603"/>
      <c r="AE1" s="603"/>
      <c r="AF1" s="603"/>
      <c r="AG1" t="s" s="876">
        <v>3484</v>
      </c>
      <c r="AH1" s="877"/>
      <c r="AI1" s="877"/>
      <c r="AJ1" s="877"/>
      <c r="AK1" s="104"/>
      <c r="AL1" s="104"/>
      <c r="AM1" s="104"/>
      <c r="AN1" s="104"/>
      <c r="AO1" s="104"/>
      <c r="AP1" s="783"/>
      <c r="AQ1" s="783"/>
      <c r="AR1" s="783"/>
      <c r="AS1" s="603"/>
      <c r="AT1" s="603"/>
      <c r="AU1" s="603"/>
      <c r="AV1" s="603"/>
      <c r="AW1" s="603"/>
    </row>
    <row r="2" ht="12" customHeight="1">
      <c r="A2" s="878"/>
      <c r="B2" t="s" s="420">
        <v>3485</v>
      </c>
      <c r="C2" t="s" s="879">
        <v>3486</v>
      </c>
      <c r="D2" s="304"/>
      <c r="E2" s="304"/>
      <c r="F2" s="304"/>
      <c r="G2" s="258"/>
      <c r="H2" t="s" s="420">
        <v>3485</v>
      </c>
      <c r="I2" t="s" s="879">
        <v>3487</v>
      </c>
      <c r="J2" s="104"/>
      <c r="K2" s="104"/>
      <c r="L2" s="104"/>
      <c r="M2" s="63"/>
      <c r="N2" t="s" s="420">
        <v>3485</v>
      </c>
      <c r="O2" t="s" s="879">
        <v>3488</v>
      </c>
      <c r="P2" s="104"/>
      <c r="Q2" s="104"/>
      <c r="R2" s="104"/>
      <c r="S2" s="603"/>
      <c r="T2" s="603"/>
      <c r="U2" s="603"/>
      <c r="V2" s="603"/>
      <c r="W2" s="603"/>
      <c r="X2" s="603"/>
      <c r="Y2" s="603"/>
      <c r="Z2" s="603"/>
      <c r="AA2" s="603"/>
      <c r="AB2" s="603"/>
      <c r="AC2" s="603"/>
      <c r="AD2" s="603"/>
      <c r="AE2" s="603"/>
      <c r="AF2" s="880"/>
      <c r="AG2" t="s" s="98">
        <v>3489</v>
      </c>
      <c r="AH2" t="s" s="881">
        <v>3490</v>
      </c>
      <c r="AI2" s="882"/>
      <c r="AJ2" s="882"/>
      <c r="AK2" s="883"/>
      <c r="AL2" s="8"/>
      <c r="AM2" s="8"/>
      <c r="AN2" s="8"/>
      <c r="AO2" s="8"/>
      <c r="AP2" s="3"/>
      <c r="AQ2" s="884"/>
      <c r="AR2" s="884"/>
      <c r="AS2" s="772"/>
      <c r="AT2" s="603"/>
      <c r="AU2" s="603"/>
      <c r="AV2" s="603"/>
      <c r="AW2" s="603"/>
    </row>
    <row r="3" ht="12" customHeight="1">
      <c r="A3" t="s" s="885">
        <v>3491</v>
      </c>
      <c r="B3" t="s" s="153">
        <v>2157</v>
      </c>
      <c r="C3" t="s" s="169">
        <v>78</v>
      </c>
      <c r="D3" t="s" s="886">
        <v>82</v>
      </c>
      <c r="E3" t="s" s="886">
        <v>83</v>
      </c>
      <c r="F3" t="s" s="170">
        <v>3492</v>
      </c>
      <c r="G3" s="887"/>
      <c r="H3" t="s" s="153">
        <v>2157</v>
      </c>
      <c r="I3" t="s" s="169">
        <v>78</v>
      </c>
      <c r="J3" t="s" s="886">
        <v>82</v>
      </c>
      <c r="K3" t="s" s="886">
        <v>83</v>
      </c>
      <c r="L3" t="s" s="170">
        <v>3492</v>
      </c>
      <c r="M3" s="888"/>
      <c r="N3" t="s" s="153">
        <v>2157</v>
      </c>
      <c r="O3" t="s" s="169">
        <v>78</v>
      </c>
      <c r="P3" t="s" s="886">
        <v>82</v>
      </c>
      <c r="Q3" t="s" s="886">
        <v>83</v>
      </c>
      <c r="R3" t="s" s="170">
        <v>3492</v>
      </c>
      <c r="S3" s="772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880"/>
      <c r="AG3" t="s" s="154">
        <v>3493</v>
      </c>
      <c r="AH3" s="882">
        <v>2007</v>
      </c>
      <c r="AI3" s="882">
        <v>2008</v>
      </c>
      <c r="AJ3" s="882">
        <v>2009</v>
      </c>
      <c r="AK3" t="s" s="885">
        <v>3494</v>
      </c>
      <c r="AL3" t="s" s="885">
        <v>3495</v>
      </c>
      <c r="AM3" t="s" s="885">
        <v>114</v>
      </c>
      <c r="AN3" t="s" s="885">
        <v>29</v>
      </c>
      <c r="AO3" t="s" s="885">
        <v>3496</v>
      </c>
      <c r="AP3" t="s" s="885">
        <v>3497</v>
      </c>
      <c r="AQ3" t="s" s="885">
        <v>3498</v>
      </c>
      <c r="AR3" s="882">
        <v>2017</v>
      </c>
      <c r="AS3" s="772"/>
      <c r="AT3" s="603"/>
      <c r="AU3" s="603"/>
      <c r="AV3" s="603"/>
      <c r="AW3" s="603"/>
    </row>
    <row r="4" ht="11.25" customHeight="1">
      <c r="A4" t="s" s="889">
        <v>3499</v>
      </c>
      <c r="B4" s="890">
        <v>139</v>
      </c>
      <c r="C4" s="891">
        <v>34.5</v>
      </c>
      <c r="D4" s="892"/>
      <c r="E4" s="893"/>
      <c r="F4" s="894">
        <v>10.23</v>
      </c>
      <c r="G4" s="256"/>
      <c r="H4" s="33"/>
      <c r="I4" s="33"/>
      <c r="J4" s="33"/>
      <c r="K4" s="33"/>
      <c r="L4" s="33"/>
      <c r="M4" s="55"/>
      <c r="N4" s="33"/>
      <c r="O4" s="33"/>
      <c r="P4" s="33"/>
      <c r="Q4" s="33"/>
      <c r="R4" s="3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880"/>
      <c r="AG4" s="895">
        <v>64</v>
      </c>
      <c r="AH4" s="896">
        <v>0</v>
      </c>
      <c r="AI4" s="897">
        <v>0</v>
      </c>
      <c r="AJ4" s="897">
        <v>0</v>
      </c>
      <c r="AK4" s="896">
        <v>0</v>
      </c>
      <c r="AL4" s="898">
        <v>0</v>
      </c>
      <c r="AM4" s="898">
        <v>0</v>
      </c>
      <c r="AN4" s="896">
        <v>0</v>
      </c>
      <c r="AO4" s="896">
        <v>0</v>
      </c>
      <c r="AP4" s="896">
        <v>0</v>
      </c>
      <c r="AQ4" s="898">
        <v>0</v>
      </c>
      <c r="AR4" s="898"/>
      <c r="AS4" s="772"/>
      <c r="AT4" s="603"/>
      <c r="AU4" s="603"/>
      <c r="AV4" s="603"/>
      <c r="AW4" s="603"/>
    </row>
    <row r="5" ht="11.25" customHeight="1">
      <c r="A5" t="s" s="885">
        <v>3500</v>
      </c>
      <c r="B5" s="899">
        <v>136</v>
      </c>
      <c r="C5" s="474">
        <v>34.9</v>
      </c>
      <c r="D5" s="479">
        <v>44.54</v>
      </c>
      <c r="E5" s="479">
        <v>2.97</v>
      </c>
      <c r="F5" s="479">
        <v>10.21</v>
      </c>
      <c r="G5" s="256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880"/>
      <c r="AG5" s="888">
        <v>63</v>
      </c>
      <c r="AH5" s="900">
        <v>0</v>
      </c>
      <c r="AI5" s="901">
        <v>0</v>
      </c>
      <c r="AJ5" s="901">
        <v>0</v>
      </c>
      <c r="AK5" s="900">
        <v>0</v>
      </c>
      <c r="AL5" s="900">
        <v>0</v>
      </c>
      <c r="AM5" s="902">
        <v>0</v>
      </c>
      <c r="AN5" s="902">
        <v>0</v>
      </c>
      <c r="AO5" s="902">
        <v>0</v>
      </c>
      <c r="AP5" s="900">
        <v>0</v>
      </c>
      <c r="AQ5" s="900">
        <v>0</v>
      </c>
      <c r="AR5" s="903"/>
      <c r="AS5" s="772"/>
      <c r="AT5" s="603"/>
      <c r="AU5" s="603"/>
      <c r="AV5" s="603"/>
      <c r="AW5" s="603"/>
    </row>
    <row r="6" ht="11.25" customHeight="1">
      <c r="A6" t="s" s="885">
        <v>3501</v>
      </c>
      <c r="B6" s="899">
        <v>136</v>
      </c>
      <c r="C6" s="474">
        <v>35.2</v>
      </c>
      <c r="D6" s="479">
        <v>43.72</v>
      </c>
      <c r="E6" s="479">
        <v>3.13</v>
      </c>
      <c r="F6" s="904">
        <v>10.15</v>
      </c>
      <c r="G6" s="256"/>
      <c r="H6" s="905"/>
      <c r="I6" s="55"/>
      <c r="J6" s="55"/>
      <c r="K6" s="55"/>
      <c r="L6" s="55"/>
      <c r="M6" s="55"/>
      <c r="N6" s="55"/>
      <c r="O6" s="55"/>
      <c r="P6" s="55"/>
      <c r="Q6" s="55"/>
      <c r="R6" s="55"/>
      <c r="S6" s="603"/>
      <c r="T6" s="603"/>
      <c r="U6" s="603"/>
      <c r="V6" s="603"/>
      <c r="W6" s="603"/>
      <c r="X6" s="603"/>
      <c r="Y6" s="603"/>
      <c r="Z6" s="603"/>
      <c r="AA6" s="603"/>
      <c r="AB6" s="603"/>
      <c r="AC6" s="603"/>
      <c r="AD6" s="603"/>
      <c r="AE6" s="603"/>
      <c r="AF6" s="880"/>
      <c r="AG6" s="888">
        <v>62</v>
      </c>
      <c r="AH6" s="902">
        <v>0</v>
      </c>
      <c r="AI6" s="901">
        <v>0</v>
      </c>
      <c r="AJ6" s="901">
        <v>0</v>
      </c>
      <c r="AK6" s="900">
        <v>0</v>
      </c>
      <c r="AL6" s="902">
        <v>0</v>
      </c>
      <c r="AM6" s="902">
        <v>0</v>
      </c>
      <c r="AN6" s="902">
        <v>0</v>
      </c>
      <c r="AO6" s="900">
        <v>0</v>
      </c>
      <c r="AP6" s="900">
        <v>0</v>
      </c>
      <c r="AQ6" s="903">
        <v>1</v>
      </c>
      <c r="AR6" s="906"/>
      <c r="AS6" s="772"/>
      <c r="AT6" s="603"/>
      <c r="AU6" s="603"/>
      <c r="AV6" s="603"/>
      <c r="AW6" s="603"/>
    </row>
    <row r="7" ht="11.25" customHeight="1">
      <c r="A7" t="s" s="885">
        <v>3502</v>
      </c>
      <c r="B7" s="899">
        <v>135</v>
      </c>
      <c r="C7" s="474">
        <v>35.2</v>
      </c>
      <c r="D7" s="479">
        <v>44.41</v>
      </c>
      <c r="E7" s="479">
        <v>3.09</v>
      </c>
      <c r="F7" s="479">
        <v>10.06</v>
      </c>
      <c r="G7" s="256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880"/>
      <c r="AG7" s="888">
        <v>61</v>
      </c>
      <c r="AH7" s="902">
        <v>0</v>
      </c>
      <c r="AI7" s="901">
        <v>0</v>
      </c>
      <c r="AJ7" s="901">
        <v>0</v>
      </c>
      <c r="AK7" s="902">
        <v>0</v>
      </c>
      <c r="AL7" s="902">
        <v>0</v>
      </c>
      <c r="AM7" s="902">
        <v>0</v>
      </c>
      <c r="AN7" s="900">
        <v>0</v>
      </c>
      <c r="AO7" s="900">
        <v>0</v>
      </c>
      <c r="AP7" s="903">
        <v>1</v>
      </c>
      <c r="AQ7" s="906">
        <v>2</v>
      </c>
      <c r="AR7" s="900"/>
      <c r="AS7" s="772"/>
      <c r="AT7" s="603"/>
      <c r="AU7" s="603"/>
      <c r="AV7" s="603"/>
      <c r="AW7" s="603"/>
    </row>
    <row r="8" ht="11.25" customHeight="1">
      <c r="A8" t="s" s="885">
        <v>3503</v>
      </c>
      <c r="B8" s="899">
        <v>135</v>
      </c>
      <c r="C8" s="474">
        <v>35.3</v>
      </c>
      <c r="D8" s="479">
        <v>45.89</v>
      </c>
      <c r="E8" s="479">
        <v>3.02</v>
      </c>
      <c r="F8" s="479">
        <v>9.92</v>
      </c>
      <c r="G8" s="256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603"/>
      <c r="T8" s="603"/>
      <c r="U8" s="603"/>
      <c r="V8" s="603"/>
      <c r="W8" s="603"/>
      <c r="X8" s="603"/>
      <c r="Y8" s="603"/>
      <c r="Z8" s="603"/>
      <c r="AA8" s="603"/>
      <c r="AB8" s="603"/>
      <c r="AC8" s="603"/>
      <c r="AD8" s="603"/>
      <c r="AE8" s="603"/>
      <c r="AF8" s="880"/>
      <c r="AG8" s="907">
        <v>60</v>
      </c>
      <c r="AH8" s="908">
        <v>0</v>
      </c>
      <c r="AI8" s="909">
        <v>0</v>
      </c>
      <c r="AJ8" s="909">
        <v>0</v>
      </c>
      <c r="AK8" s="910">
        <v>0</v>
      </c>
      <c r="AL8" s="910">
        <v>0</v>
      </c>
      <c r="AM8" s="908">
        <v>0</v>
      </c>
      <c r="AN8" s="908">
        <v>1</v>
      </c>
      <c r="AO8" s="911">
        <v>1</v>
      </c>
      <c r="AP8" s="907">
        <v>2</v>
      </c>
      <c r="AQ8" s="908">
        <v>4</v>
      </c>
      <c r="AR8" s="908"/>
      <c r="AS8" s="772"/>
      <c r="AT8" s="603"/>
      <c r="AU8" s="603"/>
      <c r="AV8" s="603"/>
      <c r="AW8" s="603"/>
    </row>
    <row r="9" ht="11.25" customHeight="1">
      <c r="A9" t="s" s="885">
        <v>3504</v>
      </c>
      <c r="B9" s="899">
        <v>135</v>
      </c>
      <c r="C9" s="474">
        <v>35.4</v>
      </c>
      <c r="D9" s="479">
        <v>46.49</v>
      </c>
      <c r="E9" s="479">
        <v>3.06</v>
      </c>
      <c r="F9" s="479">
        <v>9.18</v>
      </c>
      <c r="G9" s="256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603"/>
      <c r="T9" s="603"/>
      <c r="U9" s="603"/>
      <c r="V9" s="603"/>
      <c r="W9" s="603"/>
      <c r="X9" s="603"/>
      <c r="Y9" s="603"/>
      <c r="Z9" s="603"/>
      <c r="AA9" s="603"/>
      <c r="AB9" s="603"/>
      <c r="AC9" s="603"/>
      <c r="AD9" s="603"/>
      <c r="AE9" s="603"/>
      <c r="AF9" s="880"/>
      <c r="AG9" s="895">
        <v>59</v>
      </c>
      <c r="AH9" s="898">
        <v>0</v>
      </c>
      <c r="AI9" s="897">
        <v>0</v>
      </c>
      <c r="AJ9" s="897">
        <v>0</v>
      </c>
      <c r="AK9" s="896">
        <v>0</v>
      </c>
      <c r="AL9" s="898">
        <v>0</v>
      </c>
      <c r="AM9" s="898">
        <v>1</v>
      </c>
      <c r="AN9" s="895">
        <v>1</v>
      </c>
      <c r="AO9" s="912">
        <v>2</v>
      </c>
      <c r="AP9" s="898">
        <v>4</v>
      </c>
      <c r="AQ9" s="898">
        <v>0</v>
      </c>
      <c r="AR9" s="912"/>
      <c r="AS9" s="772"/>
      <c r="AT9" s="603"/>
      <c r="AU9" s="603"/>
      <c r="AV9" s="603"/>
      <c r="AW9" s="603"/>
    </row>
    <row r="10" ht="11.25" customHeight="1">
      <c r="A10" t="s" s="885">
        <v>3505</v>
      </c>
      <c r="B10" s="899">
        <v>133</v>
      </c>
      <c r="C10" s="474">
        <v>35.4</v>
      </c>
      <c r="D10" s="479">
        <v>42.8</v>
      </c>
      <c r="E10" s="479">
        <v>3.53</v>
      </c>
      <c r="F10" s="479">
        <v>10.52</v>
      </c>
      <c r="G10" s="256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603"/>
      <c r="T10" s="603"/>
      <c r="U10" s="603"/>
      <c r="V10" s="603"/>
      <c r="W10" s="603"/>
      <c r="X10" s="603"/>
      <c r="Y10" s="603"/>
      <c r="Z10" s="603"/>
      <c r="AA10" s="603"/>
      <c r="AB10" s="603"/>
      <c r="AC10" s="603"/>
      <c r="AD10" s="603"/>
      <c r="AE10" s="603"/>
      <c r="AF10" s="880"/>
      <c r="AG10" s="888">
        <v>58</v>
      </c>
      <c r="AH10" s="902">
        <v>0</v>
      </c>
      <c r="AI10" s="901">
        <v>0</v>
      </c>
      <c r="AJ10" s="901">
        <v>0</v>
      </c>
      <c r="AK10" s="900">
        <v>0</v>
      </c>
      <c r="AL10" s="900">
        <v>1</v>
      </c>
      <c r="AM10" s="903">
        <v>1</v>
      </c>
      <c r="AN10" s="906">
        <v>2</v>
      </c>
      <c r="AO10" s="900">
        <v>4</v>
      </c>
      <c r="AP10" s="900">
        <v>0</v>
      </c>
      <c r="AQ10" s="913">
        <v>1</v>
      </c>
      <c r="AR10" s="900"/>
      <c r="AS10" s="772"/>
      <c r="AT10" s="603"/>
      <c r="AU10" s="603"/>
      <c r="AV10" s="603"/>
      <c r="AW10" s="603"/>
    </row>
    <row r="11" ht="11.25" customHeight="1">
      <c r="A11" t="s" s="885">
        <v>3506</v>
      </c>
      <c r="B11" s="899">
        <v>132</v>
      </c>
      <c r="C11" s="474">
        <v>35.5</v>
      </c>
      <c r="D11" s="479">
        <v>43.96</v>
      </c>
      <c r="E11" s="479">
        <v>3.32</v>
      </c>
      <c r="F11" s="479">
        <v>10.67</v>
      </c>
      <c r="G11" s="256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880"/>
      <c r="AG11" s="888">
        <v>57</v>
      </c>
      <c r="AH11" s="902">
        <v>0</v>
      </c>
      <c r="AI11" s="901">
        <v>0</v>
      </c>
      <c r="AJ11" s="901">
        <v>0</v>
      </c>
      <c r="AK11" s="900">
        <v>1</v>
      </c>
      <c r="AL11" s="903">
        <v>1</v>
      </c>
      <c r="AM11" s="906">
        <v>2</v>
      </c>
      <c r="AN11" s="900">
        <v>4</v>
      </c>
      <c r="AO11" s="900">
        <v>1</v>
      </c>
      <c r="AP11" s="913">
        <v>1</v>
      </c>
      <c r="AQ11" s="900">
        <v>1</v>
      </c>
      <c r="AR11" s="903"/>
      <c r="AS11" s="772"/>
      <c r="AT11" s="603"/>
      <c r="AU11" s="603"/>
      <c r="AV11" s="603"/>
      <c r="AW11" s="603"/>
    </row>
    <row r="12" ht="11.25" customHeight="1">
      <c r="A12" t="s" s="885">
        <v>3507</v>
      </c>
      <c r="B12" s="899">
        <v>132</v>
      </c>
      <c r="C12" s="474">
        <v>35.6</v>
      </c>
      <c r="D12" s="479">
        <v>44.88</v>
      </c>
      <c r="E12" s="479">
        <v>3.23</v>
      </c>
      <c r="F12" s="479">
        <v>10.85</v>
      </c>
      <c r="G12" s="256"/>
      <c r="H12" s="104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603"/>
      <c r="T12" s="603"/>
      <c r="U12" s="603"/>
      <c r="V12" s="603"/>
      <c r="W12" s="603"/>
      <c r="X12" s="603"/>
      <c r="Y12" s="603"/>
      <c r="Z12" s="603"/>
      <c r="AA12" s="603"/>
      <c r="AB12" s="603"/>
      <c r="AC12" s="603"/>
      <c r="AD12" s="603"/>
      <c r="AE12" s="603"/>
      <c r="AF12" s="880"/>
      <c r="AG12" s="888">
        <v>56</v>
      </c>
      <c r="AH12" s="902">
        <v>0</v>
      </c>
      <c r="AI12" s="901">
        <v>0</v>
      </c>
      <c r="AJ12" s="901">
        <v>1</v>
      </c>
      <c r="AK12" s="903">
        <v>1</v>
      </c>
      <c r="AL12" s="906">
        <v>2</v>
      </c>
      <c r="AM12" s="900">
        <v>4</v>
      </c>
      <c r="AN12" s="900">
        <v>1</v>
      </c>
      <c r="AO12" s="913">
        <v>0</v>
      </c>
      <c r="AP12" s="900">
        <v>1</v>
      </c>
      <c r="AQ12" s="903">
        <v>1</v>
      </c>
      <c r="AR12" s="888"/>
      <c r="AS12" s="772"/>
      <c r="AT12" s="603"/>
      <c r="AU12" s="603"/>
      <c r="AV12" s="603"/>
      <c r="AW12" s="603"/>
    </row>
    <row r="13" ht="11.25" customHeight="1">
      <c r="A13" t="s" s="885">
        <v>3508</v>
      </c>
      <c r="B13" s="899">
        <v>131</v>
      </c>
      <c r="C13" s="474">
        <v>35.6</v>
      </c>
      <c r="D13" s="479">
        <v>43.72</v>
      </c>
      <c r="E13" s="479">
        <v>3.17</v>
      </c>
      <c r="F13" s="479">
        <v>10.5</v>
      </c>
      <c r="G13" s="255"/>
      <c r="H13" s="904">
        <v>3</v>
      </c>
      <c r="I13" s="72"/>
      <c r="J13" s="55"/>
      <c r="K13" s="55"/>
      <c r="L13" s="55"/>
      <c r="M13" s="55"/>
      <c r="N13" s="55"/>
      <c r="O13" s="55"/>
      <c r="P13" s="55"/>
      <c r="Q13" s="55"/>
      <c r="R13" s="55"/>
      <c r="S13" s="603"/>
      <c r="T13" s="603"/>
      <c r="U13" s="603"/>
      <c r="V13" s="603"/>
      <c r="W13" s="603"/>
      <c r="X13" s="603"/>
      <c r="Y13" s="603"/>
      <c r="Z13" s="603"/>
      <c r="AA13" s="603"/>
      <c r="AB13" s="603"/>
      <c r="AC13" s="603"/>
      <c r="AD13" s="603"/>
      <c r="AE13" s="603"/>
      <c r="AF13" s="880"/>
      <c r="AG13" s="907">
        <v>55</v>
      </c>
      <c r="AH13" s="908">
        <v>0</v>
      </c>
      <c r="AI13" s="909">
        <v>1</v>
      </c>
      <c r="AJ13" s="909">
        <v>1</v>
      </c>
      <c r="AK13" s="907">
        <v>2</v>
      </c>
      <c r="AL13" s="908">
        <v>3</v>
      </c>
      <c r="AM13" s="908">
        <v>0</v>
      </c>
      <c r="AN13" s="911">
        <v>0</v>
      </c>
      <c r="AO13" s="908">
        <v>1</v>
      </c>
      <c r="AP13" s="911">
        <v>1</v>
      </c>
      <c r="AQ13" s="907">
        <v>0</v>
      </c>
      <c r="AR13" s="907"/>
      <c r="AS13" s="772"/>
      <c r="AT13" s="603"/>
      <c r="AU13" s="603"/>
      <c r="AV13" s="603"/>
      <c r="AW13" s="603"/>
    </row>
    <row r="14" ht="11.25" customHeight="1">
      <c r="A14" t="s" s="885">
        <v>3509</v>
      </c>
      <c r="B14" s="899">
        <v>126</v>
      </c>
      <c r="C14" s="474">
        <v>35.8</v>
      </c>
      <c r="D14" s="479">
        <v>37.58</v>
      </c>
      <c r="E14" s="479">
        <v>3.68</v>
      </c>
      <c r="F14" s="479">
        <v>10.36</v>
      </c>
      <c r="G14" s="255"/>
      <c r="H14" s="904">
        <v>3</v>
      </c>
      <c r="I14" s="914"/>
      <c r="J14" s="915"/>
      <c r="K14" s="55"/>
      <c r="L14" s="55"/>
      <c r="M14" s="55"/>
      <c r="N14" s="55"/>
      <c r="O14" s="55"/>
      <c r="P14" s="55"/>
      <c r="Q14" s="55"/>
      <c r="R14" s="55"/>
      <c r="S14" s="603"/>
      <c r="T14" s="603"/>
      <c r="U14" s="603"/>
      <c r="V14" s="603"/>
      <c r="W14" s="603"/>
      <c r="X14" s="603"/>
      <c r="Y14" s="603"/>
      <c r="Z14" s="603"/>
      <c r="AA14" s="603"/>
      <c r="AB14" s="603"/>
      <c r="AC14" s="603"/>
      <c r="AD14" s="603"/>
      <c r="AE14" s="603"/>
      <c r="AF14" s="880"/>
      <c r="AG14" s="895">
        <v>54</v>
      </c>
      <c r="AH14" s="898">
        <v>1</v>
      </c>
      <c r="AI14" s="897">
        <v>1</v>
      </c>
      <c r="AJ14" s="897">
        <v>2</v>
      </c>
      <c r="AK14" s="898">
        <v>4</v>
      </c>
      <c r="AL14" s="898">
        <v>1</v>
      </c>
      <c r="AM14" s="912">
        <v>1</v>
      </c>
      <c r="AN14" s="898">
        <v>1</v>
      </c>
      <c r="AO14" s="895">
        <v>1</v>
      </c>
      <c r="AP14" s="895">
        <v>0</v>
      </c>
      <c r="AQ14" s="895">
        <v>4</v>
      </c>
      <c r="AR14" s="895"/>
      <c r="AS14" s="772"/>
      <c r="AT14" s="603"/>
      <c r="AU14" s="603"/>
      <c r="AV14" s="603"/>
      <c r="AW14" s="603"/>
    </row>
    <row r="15" ht="11.25" customHeight="1">
      <c r="A15" t="s" s="885">
        <v>3510</v>
      </c>
      <c r="B15" s="899">
        <v>128</v>
      </c>
      <c r="C15" s="474">
        <v>35.9</v>
      </c>
      <c r="D15" s="479">
        <v>35.58</v>
      </c>
      <c r="E15" s="479">
        <v>3.94</v>
      </c>
      <c r="F15" s="479">
        <v>9.91</v>
      </c>
      <c r="G15" s="255"/>
      <c r="H15" s="904">
        <v>25</v>
      </c>
      <c r="I15" t="s" s="916">
        <v>3511</v>
      </c>
      <c r="J15" s="55"/>
      <c r="K15" s="55"/>
      <c r="L15" s="55"/>
      <c r="M15" s="55"/>
      <c r="N15" s="55"/>
      <c r="O15" s="55"/>
      <c r="P15" s="55"/>
      <c r="Q15" s="55"/>
      <c r="R15" s="55"/>
      <c r="S15" s="603"/>
      <c r="T15" s="603"/>
      <c r="U15" s="603"/>
      <c r="V15" s="603"/>
      <c r="W15" s="603"/>
      <c r="X15" s="603"/>
      <c r="Y15" s="603"/>
      <c r="Z15" s="603"/>
      <c r="AA15" s="603"/>
      <c r="AB15" s="603"/>
      <c r="AC15" s="603"/>
      <c r="AD15" s="603"/>
      <c r="AE15" s="603"/>
      <c r="AF15" s="880"/>
      <c r="AG15" s="888">
        <v>53</v>
      </c>
      <c r="AH15" s="903">
        <v>1</v>
      </c>
      <c r="AI15" s="901">
        <v>2</v>
      </c>
      <c r="AJ15" s="901">
        <v>3</v>
      </c>
      <c r="AK15" s="900">
        <v>0</v>
      </c>
      <c r="AL15" s="913">
        <v>1</v>
      </c>
      <c r="AM15" s="900">
        <v>1</v>
      </c>
      <c r="AN15" s="903">
        <v>1</v>
      </c>
      <c r="AO15" s="888">
        <v>0</v>
      </c>
      <c r="AP15" s="888">
        <v>4</v>
      </c>
      <c r="AQ15" s="888">
        <v>2</v>
      </c>
      <c r="AR15" s="888"/>
      <c r="AS15" s="772"/>
      <c r="AT15" s="603"/>
      <c r="AU15" s="603"/>
      <c r="AV15" s="603"/>
      <c r="AW15" s="603"/>
    </row>
    <row r="16" ht="11.25" customHeight="1">
      <c r="A16" t="s" s="885">
        <v>3512</v>
      </c>
      <c r="B16" s="899">
        <v>128</v>
      </c>
      <c r="C16" s="474">
        <v>35.9</v>
      </c>
      <c r="D16" s="479">
        <v>35.71</v>
      </c>
      <c r="E16" s="479">
        <v>3.92</v>
      </c>
      <c r="F16" s="479">
        <v>9.59</v>
      </c>
      <c r="G16" s="255"/>
      <c r="H16" s="904">
        <v>25</v>
      </c>
      <c r="I16" t="s" s="917">
        <v>3513</v>
      </c>
      <c r="J16" s="257"/>
      <c r="K16" s="257"/>
      <c r="L16" s="257"/>
      <c r="M16" s="55"/>
      <c r="N16" s="55"/>
      <c r="O16" s="55"/>
      <c r="P16" s="55"/>
      <c r="Q16" s="55"/>
      <c r="R16" s="55"/>
      <c r="S16" s="603"/>
      <c r="T16" s="603"/>
      <c r="U16" s="603"/>
      <c r="V16" s="603"/>
      <c r="W16" s="603"/>
      <c r="X16" s="603"/>
      <c r="Y16" s="603"/>
      <c r="Z16" s="603"/>
      <c r="AA16" s="603"/>
      <c r="AB16" s="603"/>
      <c r="AC16" s="603"/>
      <c r="AD16" s="603"/>
      <c r="AE16" s="603"/>
      <c r="AF16" s="880"/>
      <c r="AG16" s="888">
        <v>52</v>
      </c>
      <c r="AH16" s="906">
        <v>2</v>
      </c>
      <c r="AI16" s="901">
        <v>4</v>
      </c>
      <c r="AJ16" s="901">
        <v>1</v>
      </c>
      <c r="AK16" s="913">
        <v>1</v>
      </c>
      <c r="AL16" s="900">
        <v>1</v>
      </c>
      <c r="AM16" s="903">
        <v>1</v>
      </c>
      <c r="AN16" s="888">
        <v>0</v>
      </c>
      <c r="AO16" s="888">
        <v>4</v>
      </c>
      <c r="AP16" s="888">
        <v>2</v>
      </c>
      <c r="AQ16" s="888">
        <v>1</v>
      </c>
      <c r="AR16" s="888"/>
      <c r="AS16" s="772"/>
      <c r="AT16" s="603"/>
      <c r="AU16" s="603"/>
      <c r="AV16" s="603"/>
      <c r="AW16" s="603"/>
    </row>
    <row r="17" ht="11.25" customHeight="1">
      <c r="A17" t="s" s="889">
        <v>3514</v>
      </c>
      <c r="B17" s="890">
        <v>125</v>
      </c>
      <c r="C17" s="891">
        <v>36.1</v>
      </c>
      <c r="D17" s="894">
        <v>32.75</v>
      </c>
      <c r="E17" s="894">
        <v>4.57</v>
      </c>
      <c r="F17" s="894">
        <v>9.300000000000001</v>
      </c>
      <c r="G17" s="255"/>
      <c r="H17" s="918">
        <v>28</v>
      </c>
      <c r="I17" t="s" s="68">
        <v>3515</v>
      </c>
      <c r="J17" s="257"/>
      <c r="K17" s="257"/>
      <c r="L17" s="257"/>
      <c r="M17" s="55"/>
      <c r="N17" s="55"/>
      <c r="O17" s="55"/>
      <c r="P17" s="55"/>
      <c r="Q17" s="55"/>
      <c r="R17" s="55"/>
      <c r="S17" s="603"/>
      <c r="T17" s="603"/>
      <c r="U17" s="603"/>
      <c r="V17" s="603"/>
      <c r="W17" s="603"/>
      <c r="X17" s="603"/>
      <c r="Y17" s="603"/>
      <c r="Z17" s="603"/>
      <c r="AA17" s="603"/>
      <c r="AB17" s="603"/>
      <c r="AC17" s="603"/>
      <c r="AD17" s="603"/>
      <c r="AE17" s="603"/>
      <c r="AF17" s="880"/>
      <c r="AG17" s="888">
        <v>51</v>
      </c>
      <c r="AH17" s="900">
        <v>3</v>
      </c>
      <c r="AI17" s="901">
        <v>0</v>
      </c>
      <c r="AJ17" s="901">
        <v>2</v>
      </c>
      <c r="AK17" s="900">
        <v>1</v>
      </c>
      <c r="AL17" s="903">
        <v>1</v>
      </c>
      <c r="AM17" s="888">
        <v>0</v>
      </c>
      <c r="AN17" s="888">
        <v>4</v>
      </c>
      <c r="AO17" s="888">
        <v>2</v>
      </c>
      <c r="AP17" s="888">
        <v>1</v>
      </c>
      <c r="AQ17" s="888">
        <v>1</v>
      </c>
      <c r="AR17" s="888"/>
      <c r="AS17" s="772"/>
      <c r="AT17" s="603"/>
      <c r="AU17" s="603"/>
      <c r="AV17" s="603"/>
      <c r="AW17" s="603"/>
    </row>
    <row r="18" ht="11.25" customHeight="1">
      <c r="A18" t="s" s="889">
        <v>3516</v>
      </c>
      <c r="B18" s="890">
        <v>120</v>
      </c>
      <c r="C18" s="891">
        <v>36.4</v>
      </c>
      <c r="D18" s="894">
        <v>29.8</v>
      </c>
      <c r="E18" s="894">
        <v>4.93</v>
      </c>
      <c r="F18" s="894">
        <v>8.77</v>
      </c>
      <c r="G18" s="255"/>
      <c r="H18" s="918">
        <v>29</v>
      </c>
      <c r="I18" t="s" s="68">
        <v>3517</v>
      </c>
      <c r="J18" s="257"/>
      <c r="K18" s="257"/>
      <c r="L18" s="257"/>
      <c r="M18" s="55"/>
      <c r="N18" s="55"/>
      <c r="O18" s="55"/>
      <c r="P18" s="55"/>
      <c r="Q18" s="55"/>
      <c r="R18" s="55"/>
      <c r="S18" s="603"/>
      <c r="T18" s="603"/>
      <c r="U18" s="603"/>
      <c r="V18" s="603"/>
      <c r="W18" s="603"/>
      <c r="X18" s="603"/>
      <c r="Y18" s="603"/>
      <c r="Z18" s="603"/>
      <c r="AA18" s="603"/>
      <c r="AB18" s="603"/>
      <c r="AC18" s="603"/>
      <c r="AD18" s="603"/>
      <c r="AE18" s="603"/>
      <c r="AF18" s="880"/>
      <c r="AG18" s="907">
        <v>50</v>
      </c>
      <c r="AH18" s="908">
        <v>1</v>
      </c>
      <c r="AI18" s="909">
        <v>3</v>
      </c>
      <c r="AJ18" s="909">
        <v>1</v>
      </c>
      <c r="AK18" s="911">
        <v>1</v>
      </c>
      <c r="AL18" s="907">
        <v>0</v>
      </c>
      <c r="AM18" s="907">
        <v>4</v>
      </c>
      <c r="AN18" s="907">
        <v>2</v>
      </c>
      <c r="AO18" s="907">
        <v>0</v>
      </c>
      <c r="AP18" s="907">
        <v>1</v>
      </c>
      <c r="AQ18" s="907">
        <v>2</v>
      </c>
      <c r="AR18" s="907"/>
      <c r="AS18" s="772"/>
      <c r="AT18" s="603"/>
      <c r="AU18" s="603"/>
      <c r="AV18" s="603"/>
      <c r="AW18" s="603"/>
    </row>
    <row r="19" ht="11.25" customHeight="1">
      <c r="A19" t="s" s="889">
        <v>3518</v>
      </c>
      <c r="B19" s="890">
        <v>116</v>
      </c>
      <c r="C19" s="891">
        <v>36.4</v>
      </c>
      <c r="D19" s="894">
        <v>32.3</v>
      </c>
      <c r="E19" s="894">
        <v>4.36</v>
      </c>
      <c r="F19" s="894">
        <v>8.74</v>
      </c>
      <c r="G19" s="255"/>
      <c r="H19" s="890">
        <v>27</v>
      </c>
      <c r="I19" t="s" s="68">
        <v>3519</v>
      </c>
      <c r="J19" s="257"/>
      <c r="K19" s="257"/>
      <c r="L19" s="257"/>
      <c r="M19" s="55"/>
      <c r="N19" s="55"/>
      <c r="O19" s="55"/>
      <c r="P19" s="55"/>
      <c r="Q19" s="55"/>
      <c r="R19" s="55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880"/>
      <c r="AG19" s="895">
        <v>49</v>
      </c>
      <c r="AH19" s="912">
        <v>3</v>
      </c>
      <c r="AI19" s="897">
        <v>1</v>
      </c>
      <c r="AJ19" s="897">
        <v>1</v>
      </c>
      <c r="AK19" s="895">
        <v>0</v>
      </c>
      <c r="AL19" s="895">
        <v>4</v>
      </c>
      <c r="AM19" s="895">
        <v>3</v>
      </c>
      <c r="AN19" s="895">
        <v>0</v>
      </c>
      <c r="AO19" s="895">
        <v>1</v>
      </c>
      <c r="AP19" s="895">
        <v>2</v>
      </c>
      <c r="AQ19" s="895">
        <v>6</v>
      </c>
      <c r="AR19" s="912"/>
      <c r="AS19" s="772"/>
      <c r="AT19" s="603"/>
      <c r="AU19" s="603"/>
      <c r="AV19" s="603"/>
      <c r="AW19" s="603"/>
    </row>
    <row r="20" ht="11.25" customHeight="1">
      <c r="A20" t="s" s="889">
        <v>3520</v>
      </c>
      <c r="B20" s="890">
        <v>112</v>
      </c>
      <c r="C20" s="891">
        <v>36.7</v>
      </c>
      <c r="D20" s="894">
        <v>35.82</v>
      </c>
      <c r="E20" s="894">
        <v>3.79</v>
      </c>
      <c r="F20" s="894">
        <v>8.630000000000001</v>
      </c>
      <c r="G20" s="255"/>
      <c r="H20" s="890">
        <v>27</v>
      </c>
      <c r="I20" t="s" s="143">
        <v>3521</v>
      </c>
      <c r="J20" s="257"/>
      <c r="K20" s="257"/>
      <c r="L20" s="257"/>
      <c r="M20" s="55"/>
      <c r="N20" s="55"/>
      <c r="O20" s="55"/>
      <c r="P20" s="55"/>
      <c r="Q20" s="55"/>
      <c r="R20" s="55"/>
      <c r="S20" s="603"/>
      <c r="T20" s="603"/>
      <c r="U20" s="603"/>
      <c r="V20" s="603"/>
      <c r="W20" s="603"/>
      <c r="X20" s="603"/>
      <c r="Y20" s="603"/>
      <c r="Z20" s="603"/>
      <c r="AA20" s="603"/>
      <c r="AB20" s="603"/>
      <c r="AC20" s="603"/>
      <c r="AD20" s="603"/>
      <c r="AE20" s="603"/>
      <c r="AF20" s="880"/>
      <c r="AG20" s="888">
        <v>48</v>
      </c>
      <c r="AH20" s="900">
        <v>1</v>
      </c>
      <c r="AI20" s="901">
        <v>1</v>
      </c>
      <c r="AJ20" s="901">
        <v>0</v>
      </c>
      <c r="AK20" s="888">
        <v>4</v>
      </c>
      <c r="AL20" s="888">
        <v>3</v>
      </c>
      <c r="AM20" s="888">
        <v>1</v>
      </c>
      <c r="AN20" s="888">
        <v>3</v>
      </c>
      <c r="AO20" s="888">
        <v>2</v>
      </c>
      <c r="AP20" s="888">
        <v>6</v>
      </c>
      <c r="AQ20" s="906">
        <v>1</v>
      </c>
      <c r="AR20" s="900"/>
      <c r="AS20" s="772"/>
      <c r="AT20" s="603"/>
      <c r="AU20" s="603"/>
      <c r="AV20" s="603"/>
      <c r="AW20" s="603"/>
    </row>
    <row r="21" ht="11.25" customHeight="1">
      <c r="A21" t="s" s="889">
        <v>3522</v>
      </c>
      <c r="B21" s="890">
        <v>109</v>
      </c>
      <c r="C21" s="891">
        <v>36.8</v>
      </c>
      <c r="D21" s="894">
        <v>36.52</v>
      </c>
      <c r="E21" s="894">
        <v>3.66</v>
      </c>
      <c r="F21" s="894">
        <v>8.68</v>
      </c>
      <c r="G21" s="255"/>
      <c r="H21" s="890">
        <v>70</v>
      </c>
      <c r="I21" s="891">
        <v>17.9</v>
      </c>
      <c r="J21" s="528"/>
      <c r="K21" s="919"/>
      <c r="L21" s="920"/>
      <c r="M21" s="55"/>
      <c r="N21" s="55"/>
      <c r="O21" s="55"/>
      <c r="P21" s="55"/>
      <c r="Q21" s="55"/>
      <c r="R21" s="55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880"/>
      <c r="AG21" s="888">
        <v>47</v>
      </c>
      <c r="AH21" s="903">
        <v>1</v>
      </c>
      <c r="AI21" s="901">
        <v>0</v>
      </c>
      <c r="AJ21" s="901">
        <v>4</v>
      </c>
      <c r="AK21" s="888">
        <v>3</v>
      </c>
      <c r="AL21" s="888">
        <v>1</v>
      </c>
      <c r="AM21" s="888">
        <v>3</v>
      </c>
      <c r="AN21" s="888">
        <v>1</v>
      </c>
      <c r="AO21" s="888">
        <v>6</v>
      </c>
      <c r="AP21" s="906">
        <v>1</v>
      </c>
      <c r="AQ21" s="900">
        <v>4</v>
      </c>
      <c r="AR21" s="903"/>
      <c r="AS21" s="772"/>
      <c r="AT21" s="603"/>
      <c r="AU21" s="603"/>
      <c r="AV21" s="603"/>
      <c r="AW21" s="603"/>
    </row>
    <row r="22" ht="11.25" customHeight="1">
      <c r="A22" t="s" s="889">
        <v>3523</v>
      </c>
      <c r="B22" s="890">
        <v>109</v>
      </c>
      <c r="C22" s="891">
        <v>36.9</v>
      </c>
      <c r="D22" s="894">
        <v>36.8</v>
      </c>
      <c r="E22" s="894">
        <v>3.64</v>
      </c>
      <c r="F22" s="894">
        <v>8.35</v>
      </c>
      <c r="G22" s="255"/>
      <c r="H22" s="890">
        <v>69</v>
      </c>
      <c r="I22" s="891">
        <v>18</v>
      </c>
      <c r="J22" s="894">
        <v>31.68</v>
      </c>
      <c r="K22" s="894">
        <v>3.8</v>
      </c>
      <c r="L22" s="326"/>
      <c r="M22" s="55"/>
      <c r="N22" s="55"/>
      <c r="O22" s="55"/>
      <c r="P22" s="55"/>
      <c r="Q22" s="55"/>
      <c r="R22" s="55"/>
      <c r="S22" s="603"/>
      <c r="T22" s="603"/>
      <c r="U22" s="603"/>
      <c r="V22" s="603"/>
      <c r="W22" s="603"/>
      <c r="X22" s="603"/>
      <c r="Y22" s="603"/>
      <c r="Z22" s="603"/>
      <c r="AA22" s="603"/>
      <c r="AB22" s="603"/>
      <c r="AC22" s="603"/>
      <c r="AD22" s="603"/>
      <c r="AE22" s="603"/>
      <c r="AF22" s="880"/>
      <c r="AG22" s="888">
        <v>46</v>
      </c>
      <c r="AH22" s="888">
        <v>0</v>
      </c>
      <c r="AI22" s="901">
        <v>4</v>
      </c>
      <c r="AJ22" s="901">
        <v>2</v>
      </c>
      <c r="AK22" s="888">
        <v>1</v>
      </c>
      <c r="AL22" s="888">
        <v>3</v>
      </c>
      <c r="AM22" s="888">
        <v>1</v>
      </c>
      <c r="AN22" s="888">
        <v>6</v>
      </c>
      <c r="AO22" s="906">
        <v>1</v>
      </c>
      <c r="AP22" s="900">
        <v>4</v>
      </c>
      <c r="AQ22" s="903">
        <v>3</v>
      </c>
      <c r="AR22" s="906"/>
      <c r="AS22" s="772"/>
      <c r="AT22" s="603"/>
      <c r="AU22" s="603"/>
      <c r="AV22" s="603"/>
      <c r="AW22" s="603"/>
    </row>
    <row r="23" ht="11.25" customHeight="1">
      <c r="A23" t="s" s="889">
        <v>3524</v>
      </c>
      <c r="B23" s="890">
        <v>109</v>
      </c>
      <c r="C23" s="891">
        <v>36.9</v>
      </c>
      <c r="D23" s="894">
        <v>39.5</v>
      </c>
      <c r="E23" s="894">
        <v>3.39</v>
      </c>
      <c r="F23" s="894">
        <v>8.369999999999999</v>
      </c>
      <c r="G23" s="255"/>
      <c r="H23" s="890">
        <v>70</v>
      </c>
      <c r="I23" s="891">
        <v>18</v>
      </c>
      <c r="J23" s="894">
        <v>33.76</v>
      </c>
      <c r="K23" s="894">
        <v>3.5</v>
      </c>
      <c r="L23" s="326"/>
      <c r="M23" s="55"/>
      <c r="N23" s="55"/>
      <c r="O23" s="55"/>
      <c r="P23" s="55"/>
      <c r="Q23" s="55"/>
      <c r="R23" s="55"/>
      <c r="S23" s="603"/>
      <c r="T23" s="603"/>
      <c r="U23" s="603"/>
      <c r="V23" s="603"/>
      <c r="W23" s="603"/>
      <c r="X23" s="603"/>
      <c r="Y23" s="603"/>
      <c r="Z23" s="603"/>
      <c r="AA23" s="603"/>
      <c r="AB23" s="603"/>
      <c r="AC23" s="603"/>
      <c r="AD23" s="603"/>
      <c r="AE23" s="603"/>
      <c r="AF23" s="880"/>
      <c r="AG23" s="907">
        <v>45</v>
      </c>
      <c r="AH23" s="907">
        <v>5</v>
      </c>
      <c r="AI23" s="909">
        <v>3</v>
      </c>
      <c r="AJ23" s="909">
        <v>1</v>
      </c>
      <c r="AK23" s="907">
        <v>3</v>
      </c>
      <c r="AL23" s="907">
        <v>1</v>
      </c>
      <c r="AM23" s="907">
        <v>6</v>
      </c>
      <c r="AN23" s="907">
        <v>2</v>
      </c>
      <c r="AO23" s="908">
        <v>4</v>
      </c>
      <c r="AP23" s="911">
        <v>3</v>
      </c>
      <c r="AQ23" s="907">
        <v>8</v>
      </c>
      <c r="AR23" s="908"/>
      <c r="AS23" s="772"/>
      <c r="AT23" s="603"/>
      <c r="AU23" s="603"/>
      <c r="AV23" s="603"/>
      <c r="AW23" s="603"/>
    </row>
    <row r="24" ht="11.25" customHeight="1">
      <c r="A24" t="s" s="889">
        <v>3525</v>
      </c>
      <c r="B24" s="890">
        <v>107</v>
      </c>
      <c r="C24" s="891">
        <v>37</v>
      </c>
      <c r="D24" s="894">
        <v>40.63</v>
      </c>
      <c r="E24" s="894">
        <v>3.3</v>
      </c>
      <c r="F24" s="894">
        <v>7.79</v>
      </c>
      <c r="G24" s="255"/>
      <c r="H24" s="890">
        <v>70</v>
      </c>
      <c r="I24" s="891">
        <v>18.1</v>
      </c>
      <c r="J24" s="894">
        <v>34.49</v>
      </c>
      <c r="K24" s="894">
        <v>3.45</v>
      </c>
      <c r="L24" s="326"/>
      <c r="M24" s="55"/>
      <c r="N24" s="55"/>
      <c r="O24" s="55"/>
      <c r="P24" s="55"/>
      <c r="Q24" s="55"/>
      <c r="R24" s="55"/>
      <c r="S24" s="603"/>
      <c r="T24" s="603"/>
      <c r="U24" s="603"/>
      <c r="V24" s="603"/>
      <c r="W24" s="603"/>
      <c r="X24" s="603"/>
      <c r="Y24" s="603"/>
      <c r="Z24" s="603"/>
      <c r="AA24" s="603"/>
      <c r="AB24" s="603"/>
      <c r="AC24" s="603"/>
      <c r="AD24" s="603"/>
      <c r="AE24" s="603"/>
      <c r="AF24" s="880"/>
      <c r="AG24" s="895">
        <v>44</v>
      </c>
      <c r="AH24" s="895">
        <v>1</v>
      </c>
      <c r="AI24" s="897">
        <v>1</v>
      </c>
      <c r="AJ24" s="897">
        <v>3</v>
      </c>
      <c r="AK24" s="895">
        <v>1</v>
      </c>
      <c r="AL24" s="895">
        <v>6</v>
      </c>
      <c r="AM24" s="912">
        <v>2</v>
      </c>
      <c r="AN24" s="898">
        <v>3</v>
      </c>
      <c r="AO24" s="895">
        <v>3</v>
      </c>
      <c r="AP24" s="912">
        <v>8</v>
      </c>
      <c r="AQ24" s="898">
        <v>7</v>
      </c>
      <c r="AR24" s="898"/>
      <c r="AS24" s="772"/>
      <c r="AT24" s="603"/>
      <c r="AU24" s="603"/>
      <c r="AV24" s="603"/>
      <c r="AW24" s="603"/>
    </row>
    <row r="25" ht="11.25" customHeight="1">
      <c r="A25" t="s" s="889">
        <v>3526</v>
      </c>
      <c r="B25" s="890">
        <v>104</v>
      </c>
      <c r="C25" s="891">
        <v>37.1</v>
      </c>
      <c r="D25" s="894">
        <v>42.64</v>
      </c>
      <c r="E25" s="894">
        <v>3.22</v>
      </c>
      <c r="F25" s="894">
        <v>7.49</v>
      </c>
      <c r="G25" s="255"/>
      <c r="H25" s="890">
        <v>67</v>
      </c>
      <c r="I25" s="891">
        <v>18.3</v>
      </c>
      <c r="J25" s="894">
        <v>35.51</v>
      </c>
      <c r="K25" s="894">
        <v>3.44</v>
      </c>
      <c r="L25" s="326"/>
      <c r="M25" s="55"/>
      <c r="N25" s="55"/>
      <c r="O25" s="55"/>
      <c r="P25" s="55"/>
      <c r="Q25" s="55"/>
      <c r="R25" s="55"/>
      <c r="S25" s="603"/>
      <c r="T25" s="603"/>
      <c r="U25" s="603"/>
      <c r="V25" s="603"/>
      <c r="W25" s="603"/>
      <c r="X25" s="603"/>
      <c r="Y25" s="603"/>
      <c r="Z25" s="603"/>
      <c r="AA25" s="603"/>
      <c r="AB25" s="603"/>
      <c r="AC25" s="603"/>
      <c r="AD25" s="603"/>
      <c r="AE25" s="603"/>
      <c r="AF25" s="880"/>
      <c r="AG25" s="888">
        <v>43</v>
      </c>
      <c r="AH25" s="888">
        <v>1</v>
      </c>
      <c r="AI25" s="901">
        <v>3</v>
      </c>
      <c r="AJ25" s="901">
        <v>1</v>
      </c>
      <c r="AK25" s="888">
        <v>6</v>
      </c>
      <c r="AL25" s="906">
        <v>2</v>
      </c>
      <c r="AM25" s="900">
        <v>3</v>
      </c>
      <c r="AN25" s="903">
        <v>3</v>
      </c>
      <c r="AO25" s="906">
        <v>10</v>
      </c>
      <c r="AP25" s="900">
        <v>8</v>
      </c>
      <c r="AQ25" s="900">
        <v>4</v>
      </c>
      <c r="AR25" s="900"/>
      <c r="AS25" s="772"/>
      <c r="AT25" s="603"/>
      <c r="AU25" s="603"/>
      <c r="AV25" s="603"/>
      <c r="AW25" s="603"/>
    </row>
    <row r="26" ht="11.25" customHeight="1">
      <c r="A26" t="s" s="889">
        <v>3527</v>
      </c>
      <c r="B26" s="890">
        <v>98</v>
      </c>
      <c r="C26" s="891">
        <v>37.4</v>
      </c>
      <c r="D26" s="894">
        <v>43.46</v>
      </c>
      <c r="E26" s="894">
        <v>3.21</v>
      </c>
      <c r="F26" s="894">
        <v>7.6</v>
      </c>
      <c r="G26" s="255"/>
      <c r="H26" s="890">
        <v>65</v>
      </c>
      <c r="I26" s="891">
        <v>18.4</v>
      </c>
      <c r="J26" s="894">
        <v>34.8</v>
      </c>
      <c r="K26" s="894">
        <v>3.5</v>
      </c>
      <c r="L26" s="326"/>
      <c r="M26" s="55"/>
      <c r="N26" s="55"/>
      <c r="O26" s="55"/>
      <c r="P26" s="55"/>
      <c r="Q26" s="55"/>
      <c r="R26" s="55"/>
      <c r="S26" s="603"/>
      <c r="T26" s="603"/>
      <c r="U26" s="603"/>
      <c r="V26" s="603"/>
      <c r="W26" s="603"/>
      <c r="X26" s="603"/>
      <c r="Y26" s="603"/>
      <c r="Z26" s="603"/>
      <c r="AA26" s="603"/>
      <c r="AB26" s="603"/>
      <c r="AC26" s="603"/>
      <c r="AD26" s="603"/>
      <c r="AE26" s="603"/>
      <c r="AF26" s="880"/>
      <c r="AG26" s="888">
        <v>42</v>
      </c>
      <c r="AH26" s="888">
        <v>3</v>
      </c>
      <c r="AI26" s="901">
        <v>2</v>
      </c>
      <c r="AJ26" s="901">
        <v>7</v>
      </c>
      <c r="AK26" s="906">
        <v>2</v>
      </c>
      <c r="AL26" s="900">
        <v>3</v>
      </c>
      <c r="AM26" s="903">
        <v>3</v>
      </c>
      <c r="AN26" s="906">
        <v>8</v>
      </c>
      <c r="AO26" s="900">
        <v>6</v>
      </c>
      <c r="AP26" s="900">
        <v>4</v>
      </c>
      <c r="AQ26" s="900">
        <v>4</v>
      </c>
      <c r="AR26" s="903"/>
      <c r="AS26" s="772"/>
      <c r="AT26" s="603"/>
      <c r="AU26" s="603"/>
      <c r="AV26" s="603"/>
      <c r="AW26" s="603"/>
    </row>
    <row r="27" ht="11.25" customHeight="1">
      <c r="A27" t="s" s="889">
        <v>3528</v>
      </c>
      <c r="B27" s="890">
        <v>97</v>
      </c>
      <c r="C27" s="891">
        <v>37.6</v>
      </c>
      <c r="D27" s="894">
        <v>45.14</v>
      </c>
      <c r="E27" s="894">
        <v>3.11</v>
      </c>
      <c r="F27" s="894">
        <v>7.18</v>
      </c>
      <c r="G27" s="255"/>
      <c r="H27" s="890">
        <v>61</v>
      </c>
      <c r="I27" s="891">
        <v>18.4</v>
      </c>
      <c r="J27" s="894">
        <v>36.44</v>
      </c>
      <c r="K27" s="894">
        <v>3.43</v>
      </c>
      <c r="L27" s="326"/>
      <c r="M27" s="55"/>
      <c r="N27" s="55"/>
      <c r="O27" s="55"/>
      <c r="P27" s="55"/>
      <c r="Q27" s="55"/>
      <c r="R27" s="55"/>
      <c r="S27" s="603"/>
      <c r="T27" s="603"/>
      <c r="U27" s="603"/>
      <c r="V27" s="603"/>
      <c r="W27" s="603"/>
      <c r="X27" s="603"/>
      <c r="Y27" s="603"/>
      <c r="Z27" s="603"/>
      <c r="AA27" s="603"/>
      <c r="AB27" s="603"/>
      <c r="AC27" s="603"/>
      <c r="AD27" s="603"/>
      <c r="AE27" s="603"/>
      <c r="AF27" s="880"/>
      <c r="AG27" s="888">
        <v>41</v>
      </c>
      <c r="AH27" s="888">
        <v>3</v>
      </c>
      <c r="AI27" s="901">
        <v>7</v>
      </c>
      <c r="AJ27" s="901">
        <v>1</v>
      </c>
      <c r="AK27" s="900">
        <v>3</v>
      </c>
      <c r="AL27" s="903">
        <v>3</v>
      </c>
      <c r="AM27" s="906">
        <v>9</v>
      </c>
      <c r="AN27" s="900">
        <v>7</v>
      </c>
      <c r="AO27" s="900">
        <v>3</v>
      </c>
      <c r="AP27" s="900">
        <v>4</v>
      </c>
      <c r="AQ27" s="903">
        <v>6</v>
      </c>
      <c r="AR27" s="888"/>
      <c r="AS27" s="772"/>
      <c r="AT27" s="603"/>
      <c r="AU27" s="603"/>
      <c r="AV27" s="603"/>
      <c r="AW27" s="603"/>
    </row>
    <row r="28" ht="11.25" customHeight="1">
      <c r="A28" t="s" s="889">
        <v>3529</v>
      </c>
      <c r="B28" s="890">
        <v>98</v>
      </c>
      <c r="C28" s="891">
        <v>37.7</v>
      </c>
      <c r="D28" s="894">
        <v>45.79</v>
      </c>
      <c r="E28" s="894">
        <v>3.05</v>
      </c>
      <c r="F28" s="894">
        <v>7.05</v>
      </c>
      <c r="G28" s="255"/>
      <c r="H28" s="890">
        <v>62</v>
      </c>
      <c r="I28" s="891">
        <v>18.4</v>
      </c>
      <c r="J28" s="894">
        <v>37.24</v>
      </c>
      <c r="K28" s="894">
        <v>3.33</v>
      </c>
      <c r="L28" s="326"/>
      <c r="M28" s="55"/>
      <c r="N28" s="55"/>
      <c r="O28" s="55"/>
      <c r="P28" s="55"/>
      <c r="Q28" s="55"/>
      <c r="R28" s="55"/>
      <c r="S28" s="603"/>
      <c r="T28" s="603"/>
      <c r="U28" s="603"/>
      <c r="V28" s="603"/>
      <c r="W28" s="603"/>
      <c r="X28" s="603"/>
      <c r="Y28" s="603"/>
      <c r="Z28" s="603"/>
      <c r="AA28" s="603"/>
      <c r="AB28" s="603"/>
      <c r="AC28" s="603"/>
      <c r="AD28" s="603"/>
      <c r="AE28" s="603"/>
      <c r="AF28" s="880"/>
      <c r="AG28" s="907">
        <v>40</v>
      </c>
      <c r="AH28" s="907">
        <v>6</v>
      </c>
      <c r="AI28" s="909">
        <v>3</v>
      </c>
      <c r="AJ28" s="909">
        <v>3</v>
      </c>
      <c r="AK28" s="911">
        <v>3</v>
      </c>
      <c r="AL28" s="907">
        <v>6</v>
      </c>
      <c r="AM28" s="908">
        <v>6</v>
      </c>
      <c r="AN28" s="908">
        <v>3</v>
      </c>
      <c r="AO28" s="908">
        <v>5</v>
      </c>
      <c r="AP28" s="911">
        <v>6</v>
      </c>
      <c r="AQ28" s="907">
        <v>2</v>
      </c>
      <c r="AR28" s="907"/>
      <c r="AS28" s="772"/>
      <c r="AT28" s="603"/>
      <c r="AU28" s="603"/>
      <c r="AV28" s="603"/>
      <c r="AW28" s="603"/>
    </row>
    <row r="29" ht="11.25" customHeight="1">
      <c r="A29" t="s" s="885">
        <v>3530</v>
      </c>
      <c r="B29" s="899">
        <v>98</v>
      </c>
      <c r="C29" s="474">
        <v>37.8</v>
      </c>
      <c r="D29" s="479">
        <v>44.87</v>
      </c>
      <c r="E29" s="479">
        <v>3.14</v>
      </c>
      <c r="F29" s="479">
        <v>7.11</v>
      </c>
      <c r="G29" s="255"/>
      <c r="H29" s="899">
        <v>65</v>
      </c>
      <c r="I29" s="474">
        <v>18.4</v>
      </c>
      <c r="J29" s="479">
        <v>36.52</v>
      </c>
      <c r="K29" s="479">
        <v>3.39</v>
      </c>
      <c r="L29" s="326"/>
      <c r="M29" s="55"/>
      <c r="N29" s="55"/>
      <c r="O29" s="55"/>
      <c r="P29" s="55"/>
      <c r="Q29" s="55"/>
      <c r="R29" s="55"/>
      <c r="S29" s="603"/>
      <c r="T29" s="603"/>
      <c r="U29" s="603"/>
      <c r="V29" s="603"/>
      <c r="W29" s="603"/>
      <c r="X29" s="603"/>
      <c r="Y29" s="603"/>
      <c r="Z29" s="603"/>
      <c r="AA29" s="603"/>
      <c r="AB29" s="603"/>
      <c r="AC29" s="603"/>
      <c r="AD29" s="603"/>
      <c r="AE29" s="603"/>
      <c r="AF29" s="880"/>
      <c r="AG29" s="895">
        <v>39</v>
      </c>
      <c r="AH29" s="912">
        <v>3</v>
      </c>
      <c r="AI29" s="897">
        <v>2</v>
      </c>
      <c r="AJ29" s="897">
        <v>3</v>
      </c>
      <c r="AK29" s="912">
        <v>9</v>
      </c>
      <c r="AL29" s="898">
        <v>11</v>
      </c>
      <c r="AM29" s="898">
        <v>3</v>
      </c>
      <c r="AN29" s="898">
        <v>6</v>
      </c>
      <c r="AO29" s="895">
        <v>6</v>
      </c>
      <c r="AP29" s="895">
        <v>2</v>
      </c>
      <c r="AQ29" s="895">
        <v>3</v>
      </c>
      <c r="AR29" s="912"/>
      <c r="AS29" s="772"/>
      <c r="AT29" s="603"/>
      <c r="AU29" s="603"/>
      <c r="AV29" s="603"/>
      <c r="AW29" s="603"/>
    </row>
    <row r="30" ht="11.25" customHeight="1">
      <c r="A30" t="s" s="885">
        <v>3531</v>
      </c>
      <c r="B30" s="899">
        <v>98</v>
      </c>
      <c r="C30" s="474">
        <v>38</v>
      </c>
      <c r="D30" s="479">
        <v>46.06</v>
      </c>
      <c r="E30" s="479">
        <v>3.1</v>
      </c>
      <c r="F30" s="479">
        <v>5.1</v>
      </c>
      <c r="G30" s="255"/>
      <c r="H30" s="899">
        <v>65</v>
      </c>
      <c r="I30" s="474">
        <v>18.6</v>
      </c>
      <c r="J30" s="479">
        <v>37.24</v>
      </c>
      <c r="K30" s="479">
        <v>3.35</v>
      </c>
      <c r="L30" s="326"/>
      <c r="M30" s="55"/>
      <c r="N30" s="915"/>
      <c r="O30" s="55"/>
      <c r="P30" s="55"/>
      <c r="Q30" s="55"/>
      <c r="R30" s="55"/>
      <c r="S30" s="603"/>
      <c r="T30" s="603"/>
      <c r="U30" s="603"/>
      <c r="V30" s="603"/>
      <c r="W30" s="603"/>
      <c r="X30" s="603"/>
      <c r="Y30" s="603"/>
      <c r="Z30" s="603"/>
      <c r="AA30" s="603"/>
      <c r="AB30" s="603"/>
      <c r="AC30" s="603"/>
      <c r="AD30" s="603"/>
      <c r="AE30" s="603"/>
      <c r="AF30" s="880"/>
      <c r="AG30" s="888">
        <v>38</v>
      </c>
      <c r="AH30" s="900">
        <v>4</v>
      </c>
      <c r="AI30" s="901">
        <v>5</v>
      </c>
      <c r="AJ30" s="901">
        <v>7</v>
      </c>
      <c r="AK30" s="900">
        <v>9</v>
      </c>
      <c r="AL30" s="900">
        <v>3</v>
      </c>
      <c r="AM30" s="900">
        <v>4</v>
      </c>
      <c r="AN30" s="903">
        <v>4</v>
      </c>
      <c r="AO30" s="888">
        <v>4</v>
      </c>
      <c r="AP30" s="888">
        <v>3</v>
      </c>
      <c r="AQ30" s="906">
        <v>1</v>
      </c>
      <c r="AR30" s="900"/>
      <c r="AS30" s="772"/>
      <c r="AT30" s="603"/>
      <c r="AU30" s="603"/>
      <c r="AV30" s="603"/>
      <c r="AW30" s="603"/>
    </row>
    <row r="31" ht="11.25" customHeight="1">
      <c r="A31" t="s" s="885">
        <v>3532</v>
      </c>
      <c r="B31" s="899">
        <v>99</v>
      </c>
      <c r="C31" s="474">
        <v>38.1</v>
      </c>
      <c r="D31" s="479">
        <v>48.1</v>
      </c>
      <c r="E31" s="479">
        <v>2.98</v>
      </c>
      <c r="F31" s="479">
        <v>5.15</v>
      </c>
      <c r="G31" s="255"/>
      <c r="H31" s="899">
        <v>81</v>
      </c>
      <c r="I31" s="474">
        <v>18.3</v>
      </c>
      <c r="J31" s="479">
        <v>40.34</v>
      </c>
      <c r="K31" s="479">
        <v>3.06</v>
      </c>
      <c r="L31" s="326"/>
      <c r="M31" t="s" s="921">
        <v>3533</v>
      </c>
      <c r="N31" s="915"/>
      <c r="O31" s="915"/>
      <c r="P31" s="55"/>
      <c r="Q31" s="55"/>
      <c r="R31" s="55"/>
      <c r="S31" s="603"/>
      <c r="T31" s="603"/>
      <c r="U31" s="603"/>
      <c r="V31" s="603"/>
      <c r="W31" s="603"/>
      <c r="X31" s="603"/>
      <c r="Y31" s="603"/>
      <c r="Z31" s="603"/>
      <c r="AA31" s="603"/>
      <c r="AB31" s="603"/>
      <c r="AC31" s="603"/>
      <c r="AD31" s="603"/>
      <c r="AE31" s="603"/>
      <c r="AF31" s="880"/>
      <c r="AG31" s="888">
        <v>37</v>
      </c>
      <c r="AH31" s="903">
        <v>9</v>
      </c>
      <c r="AI31" s="901">
        <v>10</v>
      </c>
      <c r="AJ31" s="901">
        <v>9</v>
      </c>
      <c r="AK31" s="900">
        <v>5</v>
      </c>
      <c r="AL31" s="900">
        <v>4</v>
      </c>
      <c r="AM31" s="903">
        <v>2</v>
      </c>
      <c r="AN31" s="888">
        <v>5</v>
      </c>
      <c r="AO31" s="888">
        <v>3</v>
      </c>
      <c r="AP31" s="906">
        <v>2</v>
      </c>
      <c r="AQ31" s="900">
        <v>1</v>
      </c>
      <c r="AR31" s="900"/>
      <c r="AS31" s="772"/>
      <c r="AT31" s="603"/>
      <c r="AU31" s="603"/>
      <c r="AV31" s="603"/>
      <c r="AW31" s="603"/>
    </row>
    <row r="32" ht="11.25" customHeight="1">
      <c r="A32" t="s" s="885">
        <v>3534</v>
      </c>
      <c r="B32" s="899">
        <v>99</v>
      </c>
      <c r="C32" s="474">
        <v>38.2</v>
      </c>
      <c r="D32" s="479">
        <v>49.53</v>
      </c>
      <c r="E32" s="479">
        <v>2.9</v>
      </c>
      <c r="F32" s="479">
        <v>5.19</v>
      </c>
      <c r="G32" s="255"/>
      <c r="H32" s="899">
        <v>82</v>
      </c>
      <c r="I32" s="474">
        <v>18.4</v>
      </c>
      <c r="J32" s="479">
        <v>43.21</v>
      </c>
      <c r="K32" s="479">
        <v>2.95</v>
      </c>
      <c r="L32" s="326"/>
      <c r="M32" t="s" s="922">
        <v>3535</v>
      </c>
      <c r="N32" s="69"/>
      <c r="O32" s="69"/>
      <c r="P32" s="55"/>
      <c r="Q32" s="55"/>
      <c r="R32" s="55"/>
      <c r="S32" s="603"/>
      <c r="T32" s="603"/>
      <c r="U32" s="603"/>
      <c r="V32" s="603"/>
      <c r="W32" s="603"/>
      <c r="X32" s="603"/>
      <c r="Y32" s="603"/>
      <c r="Z32" s="603"/>
      <c r="AA32" s="603"/>
      <c r="AB32" s="603"/>
      <c r="AC32" s="603"/>
      <c r="AD32" s="603"/>
      <c r="AE32" s="603"/>
      <c r="AF32" s="880"/>
      <c r="AG32" s="888">
        <v>36</v>
      </c>
      <c r="AH32" s="906">
        <v>4</v>
      </c>
      <c r="AI32" s="901">
        <v>8</v>
      </c>
      <c r="AJ32" s="901">
        <v>3</v>
      </c>
      <c r="AK32" s="900">
        <v>4</v>
      </c>
      <c r="AL32" s="903">
        <v>4</v>
      </c>
      <c r="AM32" s="888">
        <v>8</v>
      </c>
      <c r="AN32" s="888">
        <v>3</v>
      </c>
      <c r="AO32" s="906">
        <v>2</v>
      </c>
      <c r="AP32" s="900">
        <v>2</v>
      </c>
      <c r="AQ32" s="900">
        <v>2</v>
      </c>
      <c r="AR32" s="900"/>
      <c r="AS32" s="772"/>
      <c r="AT32" s="603"/>
      <c r="AU32" s="603"/>
      <c r="AV32" s="603"/>
      <c r="AW32" s="603"/>
    </row>
    <row r="33" ht="11.25" customHeight="1">
      <c r="A33" t="s" s="885">
        <v>3536</v>
      </c>
      <c r="B33" s="899">
        <v>100</v>
      </c>
      <c r="C33" s="474">
        <v>38.3</v>
      </c>
      <c r="D33" s="479">
        <v>46.36</v>
      </c>
      <c r="E33" s="479">
        <v>3.13</v>
      </c>
      <c r="F33" s="479">
        <v>5.16</v>
      </c>
      <c r="G33" s="255"/>
      <c r="H33" s="899">
        <v>82</v>
      </c>
      <c r="I33" s="474">
        <v>18.4</v>
      </c>
      <c r="J33" s="479">
        <v>40.28</v>
      </c>
      <c r="K33" s="479">
        <v>3.14</v>
      </c>
      <c r="L33" s="326"/>
      <c r="M33" t="s" s="922">
        <v>3537</v>
      </c>
      <c r="N33" s="69"/>
      <c r="O33" s="69"/>
      <c r="P33" s="55"/>
      <c r="Q33" s="55"/>
      <c r="R33" s="55"/>
      <c r="S33" s="603"/>
      <c r="T33" s="603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880"/>
      <c r="AG33" s="907">
        <v>35</v>
      </c>
      <c r="AH33" s="908">
        <v>7</v>
      </c>
      <c r="AI33" s="909">
        <v>8</v>
      </c>
      <c r="AJ33" s="909">
        <v>6</v>
      </c>
      <c r="AK33" s="911">
        <v>4</v>
      </c>
      <c r="AL33" s="907">
        <v>6</v>
      </c>
      <c r="AM33" s="907">
        <v>3</v>
      </c>
      <c r="AN33" s="907">
        <v>2</v>
      </c>
      <c r="AO33" s="908">
        <v>2</v>
      </c>
      <c r="AP33" s="908">
        <v>2</v>
      </c>
      <c r="AQ33" s="908">
        <v>2</v>
      </c>
      <c r="AR33" s="911"/>
      <c r="AS33" s="772"/>
      <c r="AT33" s="603"/>
      <c r="AU33" s="603"/>
      <c r="AV33" s="603"/>
      <c r="AW33" s="603"/>
    </row>
    <row r="34" ht="11.25" customHeight="1">
      <c r="A34" t="s" s="885">
        <v>3538</v>
      </c>
      <c r="B34" s="899">
        <v>100</v>
      </c>
      <c r="C34" s="474">
        <v>38.4</v>
      </c>
      <c r="D34" s="479">
        <v>44.27</v>
      </c>
      <c r="E34" s="479">
        <v>3.26</v>
      </c>
      <c r="F34" s="479">
        <v>5.37</v>
      </c>
      <c r="G34" s="255"/>
      <c r="H34" s="899">
        <v>82</v>
      </c>
      <c r="I34" s="474">
        <v>18.4</v>
      </c>
      <c r="J34" s="479">
        <v>38.62</v>
      </c>
      <c r="K34" s="479">
        <v>3.28</v>
      </c>
      <c r="L34" s="528"/>
      <c r="M34" t="s" s="922">
        <v>3539</v>
      </c>
      <c r="N34" s="104"/>
      <c r="O34" s="104"/>
      <c r="P34" s="104"/>
      <c r="Q34" s="104"/>
      <c r="R34" s="55"/>
      <c r="S34" s="603"/>
      <c r="T34" s="603"/>
      <c r="U34" s="603"/>
      <c r="V34" s="603"/>
      <c r="W34" s="603"/>
      <c r="X34" s="603"/>
      <c r="Y34" s="603"/>
      <c r="Z34" s="603"/>
      <c r="AA34" s="603"/>
      <c r="AB34" s="603"/>
      <c r="AC34" s="603"/>
      <c r="AD34" s="603"/>
      <c r="AE34" s="603"/>
      <c r="AF34" s="880"/>
      <c r="AG34" s="895">
        <v>34</v>
      </c>
      <c r="AH34" s="898">
        <v>9</v>
      </c>
      <c r="AI34" s="897">
        <v>6</v>
      </c>
      <c r="AJ34" s="897">
        <v>4</v>
      </c>
      <c r="AK34" s="895">
        <v>6</v>
      </c>
      <c r="AL34" s="895">
        <v>3</v>
      </c>
      <c r="AM34" s="912">
        <v>2</v>
      </c>
      <c r="AN34" s="898">
        <v>2</v>
      </c>
      <c r="AO34" s="898">
        <v>2</v>
      </c>
      <c r="AP34" s="898">
        <v>2</v>
      </c>
      <c r="AQ34" s="895">
        <v>5</v>
      </c>
      <c r="AR34" s="895"/>
      <c r="AS34" s="772"/>
      <c r="AT34" s="603"/>
      <c r="AU34" s="603"/>
      <c r="AV34" s="603"/>
      <c r="AW34" s="603"/>
    </row>
    <row r="35" ht="11.25" customHeight="1">
      <c r="A35" t="s" s="885">
        <v>3540</v>
      </c>
      <c r="B35" s="904">
        <v>100</v>
      </c>
      <c r="C35" s="474">
        <v>38.4</v>
      </c>
      <c r="D35" s="479">
        <v>46.83209999999998</v>
      </c>
      <c r="E35" s="479">
        <v>3.075317850054865</v>
      </c>
      <c r="F35" s="479">
        <v>5.389054270991211</v>
      </c>
      <c r="G35" s="255"/>
      <c r="H35" s="904">
        <v>85</v>
      </c>
      <c r="I35" s="474">
        <v>18.3</v>
      </c>
      <c r="J35" s="479">
        <v>41.67</v>
      </c>
      <c r="K35" s="479">
        <v>2.98</v>
      </c>
      <c r="L35" s="479">
        <v>6.71</v>
      </c>
      <c r="M35" t="s" s="134">
        <v>3541</v>
      </c>
      <c r="N35" s="899">
        <v>111</v>
      </c>
      <c r="O35" s="474">
        <v>9.199999999999999</v>
      </c>
      <c r="P35" s="479">
        <v>38.97</v>
      </c>
      <c r="Q35" s="479">
        <v>3.36</v>
      </c>
      <c r="R35" s="256"/>
      <c r="S35" s="603"/>
      <c r="T35" s="603"/>
      <c r="U35" s="603"/>
      <c r="V35" s="603"/>
      <c r="W35" s="603"/>
      <c r="X35" s="603"/>
      <c r="Y35" s="603"/>
      <c r="Z35" s="603"/>
      <c r="AA35" s="603"/>
      <c r="AB35" s="603"/>
      <c r="AC35" s="603"/>
      <c r="AD35" s="603"/>
      <c r="AE35" s="603"/>
      <c r="AF35" s="880"/>
      <c r="AG35" s="888">
        <v>33</v>
      </c>
      <c r="AH35" s="900">
        <v>9</v>
      </c>
      <c r="AI35" s="901">
        <v>7</v>
      </c>
      <c r="AJ35" s="901">
        <v>6</v>
      </c>
      <c r="AK35" s="888">
        <v>2</v>
      </c>
      <c r="AL35" s="906">
        <v>2</v>
      </c>
      <c r="AM35" s="900">
        <v>1</v>
      </c>
      <c r="AN35" s="900">
        <v>2</v>
      </c>
      <c r="AO35" s="900">
        <v>2</v>
      </c>
      <c r="AP35" s="903">
        <v>6</v>
      </c>
      <c r="AQ35" s="888">
        <v>5</v>
      </c>
      <c r="AR35" s="888"/>
      <c r="AS35" s="772"/>
      <c r="AT35" s="603"/>
      <c r="AU35" s="603"/>
      <c r="AV35" s="603"/>
      <c r="AW35" s="603"/>
    </row>
    <row r="36" ht="11.25" customHeight="1">
      <c r="A36" t="s" s="885">
        <v>3542</v>
      </c>
      <c r="B36" s="904">
        <v>101</v>
      </c>
      <c r="C36" s="474">
        <v>38.52475247524752</v>
      </c>
      <c r="D36" s="479">
        <v>44.630099009901</v>
      </c>
      <c r="E36" s="479">
        <v>3.327728756841017</v>
      </c>
      <c r="F36" s="479">
        <v>5.419417837208096</v>
      </c>
      <c r="G36" s="255"/>
      <c r="H36" s="904">
        <v>139</v>
      </c>
      <c r="I36" s="474">
        <v>15.8</v>
      </c>
      <c r="J36" s="904">
        <v>38.12</v>
      </c>
      <c r="K36" s="904">
        <v>3.37</v>
      </c>
      <c r="L36" s="904">
        <v>6.36</v>
      </c>
      <c r="M36" t="s" s="134">
        <v>3543</v>
      </c>
      <c r="N36" s="899">
        <v>203</v>
      </c>
      <c r="O36" s="474">
        <v>6.7</v>
      </c>
      <c r="P36" s="479">
        <v>35.54</v>
      </c>
      <c r="Q36" s="479">
        <v>3.33</v>
      </c>
      <c r="R36" s="256"/>
      <c r="S36" s="603"/>
      <c r="T36" s="603"/>
      <c r="U36" s="603"/>
      <c r="V36" s="603"/>
      <c r="W36" s="603"/>
      <c r="X36" s="603"/>
      <c r="Y36" s="603"/>
      <c r="Z36" s="603"/>
      <c r="AA36" s="603"/>
      <c r="AB36" s="603"/>
      <c r="AC36" s="603"/>
      <c r="AD36" s="603"/>
      <c r="AE36" s="603"/>
      <c r="AF36" s="880"/>
      <c r="AG36" s="888">
        <v>32</v>
      </c>
      <c r="AH36" s="903">
        <v>10</v>
      </c>
      <c r="AI36" s="901">
        <v>8</v>
      </c>
      <c r="AJ36" s="901">
        <v>2</v>
      </c>
      <c r="AK36" s="906">
        <v>2</v>
      </c>
      <c r="AL36" s="900">
        <v>1</v>
      </c>
      <c r="AM36" s="900">
        <v>3</v>
      </c>
      <c r="AN36" s="900">
        <v>2</v>
      </c>
      <c r="AO36" s="903">
        <v>6</v>
      </c>
      <c r="AP36" s="888">
        <v>5</v>
      </c>
      <c r="AQ36" s="888">
        <v>0</v>
      </c>
      <c r="AR36" s="888"/>
      <c r="AS36" s="772"/>
      <c r="AT36" s="603"/>
      <c r="AU36" s="603"/>
      <c r="AV36" s="603"/>
      <c r="AW36" s="603"/>
    </row>
    <row r="37" ht="11.25" customHeight="1">
      <c r="A37" t="s" s="885">
        <v>3544</v>
      </c>
      <c r="B37" s="904">
        <v>101</v>
      </c>
      <c r="C37" s="474">
        <v>38.54455445544554</v>
      </c>
      <c r="D37" s="479">
        <v>48.0671287128713</v>
      </c>
      <c r="E37" s="479">
        <v>3.055991406802248</v>
      </c>
      <c r="F37" s="479">
        <v>5.43175323222207</v>
      </c>
      <c r="G37" s="255"/>
      <c r="H37" s="904">
        <v>132</v>
      </c>
      <c r="I37" s="474">
        <v>15.63636363636364</v>
      </c>
      <c r="J37" s="479">
        <v>41.63954545454547</v>
      </c>
      <c r="K37" s="479">
        <v>3.195790994980655</v>
      </c>
      <c r="L37" s="479">
        <v>6.655239105045774</v>
      </c>
      <c r="M37" s="888"/>
      <c r="N37" s="899">
        <v>200</v>
      </c>
      <c r="O37" s="474">
        <v>6.7</v>
      </c>
      <c r="P37" s="479">
        <v>40.16</v>
      </c>
      <c r="Q37" s="479">
        <v>3.11</v>
      </c>
      <c r="R37" s="256"/>
      <c r="S37" s="603"/>
      <c r="T37" s="603"/>
      <c r="U37" s="603"/>
      <c r="V37" s="603"/>
      <c r="W37" s="603"/>
      <c r="X37" s="603"/>
      <c r="Y37" s="603"/>
      <c r="Z37" s="603"/>
      <c r="AA37" s="603"/>
      <c r="AB37" s="603"/>
      <c r="AC37" s="603"/>
      <c r="AD37" s="603"/>
      <c r="AE37" s="603"/>
      <c r="AF37" s="880"/>
      <c r="AG37" s="888">
        <v>31</v>
      </c>
      <c r="AH37" s="888">
        <v>8</v>
      </c>
      <c r="AI37" s="901">
        <v>7</v>
      </c>
      <c r="AJ37" s="901">
        <v>3</v>
      </c>
      <c r="AK37" s="900">
        <v>1</v>
      </c>
      <c r="AL37" s="900">
        <v>3</v>
      </c>
      <c r="AM37" s="900">
        <v>2</v>
      </c>
      <c r="AN37" s="903">
        <v>6</v>
      </c>
      <c r="AO37" s="888">
        <v>5</v>
      </c>
      <c r="AP37" s="888">
        <v>0</v>
      </c>
      <c r="AQ37" s="888">
        <v>3</v>
      </c>
      <c r="AR37" s="888"/>
      <c r="AS37" s="772"/>
      <c r="AT37" s="603"/>
      <c r="AU37" s="603"/>
      <c r="AV37" s="603"/>
      <c r="AW37" s="603"/>
    </row>
    <row r="38" ht="11.25" customHeight="1">
      <c r="A38" t="s" s="885">
        <v>3545</v>
      </c>
      <c r="B38" s="904">
        <v>97</v>
      </c>
      <c r="C38" s="474">
        <v>38.61855670103093</v>
      </c>
      <c r="D38" s="479">
        <v>49.49577319587628</v>
      </c>
      <c r="E38" s="479">
        <v>2.94430330325086</v>
      </c>
      <c r="F38" s="479">
        <v>5.707766361552191</v>
      </c>
      <c r="G38" s="255"/>
      <c r="H38" s="904">
        <v>131</v>
      </c>
      <c r="I38" s="474">
        <v>15.62595419847328</v>
      </c>
      <c r="J38" s="479">
        <v>42.8332824427481</v>
      </c>
      <c r="K38" s="479">
        <v>3.119570253102609</v>
      </c>
      <c r="L38" s="479">
        <v>6.436063988237262</v>
      </c>
      <c r="M38" s="888"/>
      <c r="N38" s="899">
        <v>189</v>
      </c>
      <c r="O38" s="474">
        <v>6.8</v>
      </c>
      <c r="P38" s="479">
        <v>41.36</v>
      </c>
      <c r="Q38" s="479">
        <v>2.94</v>
      </c>
      <c r="R38" s="303"/>
      <c r="S38" s="603"/>
      <c r="T38" s="603"/>
      <c r="U38" s="603"/>
      <c r="V38" s="603"/>
      <c r="W38" s="603"/>
      <c r="X38" s="603"/>
      <c r="Y38" s="603"/>
      <c r="Z38" s="603"/>
      <c r="AA38" s="603"/>
      <c r="AB38" s="603"/>
      <c r="AC38" s="603"/>
      <c r="AD38" s="603"/>
      <c r="AE38" s="603"/>
      <c r="AF38" s="880"/>
      <c r="AG38" s="907">
        <v>30</v>
      </c>
      <c r="AH38" s="907">
        <v>7</v>
      </c>
      <c r="AI38" s="909">
        <v>4</v>
      </c>
      <c r="AJ38" s="909">
        <v>2</v>
      </c>
      <c r="AK38" s="908">
        <v>4</v>
      </c>
      <c r="AL38" s="908">
        <v>1</v>
      </c>
      <c r="AM38" s="911">
        <v>7</v>
      </c>
      <c r="AN38" s="907">
        <v>5</v>
      </c>
      <c r="AO38" s="907">
        <v>0</v>
      </c>
      <c r="AP38" s="907">
        <v>4</v>
      </c>
      <c r="AQ38" s="907">
        <v>6</v>
      </c>
      <c r="AR38" s="907"/>
      <c r="AS38" s="772"/>
      <c r="AT38" s="603"/>
      <c r="AU38" s="603"/>
      <c r="AV38" s="603"/>
      <c r="AW38" s="603"/>
    </row>
    <row r="39" ht="11.25" customHeight="1">
      <c r="A39" t="s" s="885">
        <v>3546</v>
      </c>
      <c r="B39" s="904">
        <v>98</v>
      </c>
      <c r="C39" s="474">
        <v>38.60204081632653</v>
      </c>
      <c r="D39" s="479">
        <v>49.52714285714288</v>
      </c>
      <c r="E39" s="479">
        <v>2.972102998888293</v>
      </c>
      <c r="F39" s="479">
        <v>5.98028898205798</v>
      </c>
      <c r="G39" s="255"/>
      <c r="H39" s="904">
        <v>126</v>
      </c>
      <c r="I39" s="474">
        <v>15.6984126984127</v>
      </c>
      <c r="J39" s="479">
        <v>43.56460317460316</v>
      </c>
      <c r="K39" s="479">
        <v>3.05280732972373</v>
      </c>
      <c r="L39" s="479">
        <v>6.394460097729215</v>
      </c>
      <c r="M39" s="888"/>
      <c r="N39" s="899">
        <v>192</v>
      </c>
      <c r="O39" s="474">
        <v>6.8</v>
      </c>
      <c r="P39" s="479">
        <v>41.73</v>
      </c>
      <c r="Q39" s="479">
        <v>3</v>
      </c>
      <c r="R39" s="479">
        <v>10.97</v>
      </c>
      <c r="S39" s="772"/>
      <c r="T39" s="603"/>
      <c r="U39" s="603"/>
      <c r="V39" s="603"/>
      <c r="W39" s="603"/>
      <c r="X39" s="603"/>
      <c r="Y39" s="603"/>
      <c r="Z39" s="603"/>
      <c r="AA39" s="603"/>
      <c r="AB39" s="603"/>
      <c r="AC39" s="603"/>
      <c r="AD39" s="603"/>
      <c r="AE39" s="603"/>
      <c r="AF39" s="880"/>
      <c r="AG39" s="895">
        <v>29</v>
      </c>
      <c r="AH39" s="912">
        <v>3</v>
      </c>
      <c r="AI39" s="897">
        <v>1</v>
      </c>
      <c r="AJ39" s="897">
        <v>3</v>
      </c>
      <c r="AK39" s="898">
        <v>2</v>
      </c>
      <c r="AL39" s="895">
        <v>7</v>
      </c>
      <c r="AM39" s="895">
        <v>3</v>
      </c>
      <c r="AN39" s="895">
        <v>0</v>
      </c>
      <c r="AO39" s="895">
        <v>4</v>
      </c>
      <c r="AP39" s="895">
        <v>7</v>
      </c>
      <c r="AQ39" s="895">
        <v>3</v>
      </c>
      <c r="AR39" s="912"/>
      <c r="AS39" s="772"/>
      <c r="AT39" s="603"/>
      <c r="AU39" s="603"/>
      <c r="AV39" s="603"/>
      <c r="AW39" s="603"/>
    </row>
    <row r="40" ht="11.25" customHeight="1">
      <c r="A40" t="s" s="885">
        <v>3547</v>
      </c>
      <c r="B40" s="904">
        <v>98</v>
      </c>
      <c r="C40" s="474">
        <v>38.68367346938776</v>
      </c>
      <c r="D40" s="479">
        <v>51.98918367346939</v>
      </c>
      <c r="E40" s="479">
        <v>2.857210045790525</v>
      </c>
      <c r="F40" s="479">
        <v>6.044847951092414</v>
      </c>
      <c r="G40" s="255"/>
      <c r="H40" s="904">
        <v>129</v>
      </c>
      <c r="I40" s="474">
        <v>15.66666666666667</v>
      </c>
      <c r="J40" s="479">
        <v>45.84116279069765</v>
      </c>
      <c r="K40" s="479">
        <v>2.895618224918565</v>
      </c>
      <c r="L40" s="479">
        <v>6.633599128804257</v>
      </c>
      <c r="M40" s="888"/>
      <c r="N40" s="899">
        <v>190</v>
      </c>
      <c r="O40" s="474">
        <v>6.9</v>
      </c>
      <c r="P40" s="479">
        <v>44.65</v>
      </c>
      <c r="Q40" s="479">
        <v>2.9</v>
      </c>
      <c r="R40" s="479">
        <v>10.93</v>
      </c>
      <c r="S40" s="772"/>
      <c r="T40" s="603"/>
      <c r="U40" s="603"/>
      <c r="V40" s="603"/>
      <c r="W40" s="603"/>
      <c r="X40" s="603"/>
      <c r="Y40" s="603"/>
      <c r="Z40" s="603"/>
      <c r="AA40" s="603"/>
      <c r="AB40" s="603"/>
      <c r="AC40" s="603"/>
      <c r="AD40" s="603"/>
      <c r="AE40" s="603"/>
      <c r="AF40" s="880"/>
      <c r="AG40" s="888">
        <v>28</v>
      </c>
      <c r="AH40" s="900">
        <v>3</v>
      </c>
      <c r="AI40" s="901">
        <v>4</v>
      </c>
      <c r="AJ40" s="901">
        <v>2</v>
      </c>
      <c r="AK40" s="903">
        <v>6</v>
      </c>
      <c r="AL40" s="888">
        <v>4</v>
      </c>
      <c r="AM40" s="888">
        <v>0</v>
      </c>
      <c r="AN40" s="888">
        <v>4</v>
      </c>
      <c r="AO40" s="888">
        <v>6</v>
      </c>
      <c r="AP40" s="888">
        <v>3</v>
      </c>
      <c r="AQ40" s="906">
        <v>1</v>
      </c>
      <c r="AR40" s="900"/>
      <c r="AS40" s="772"/>
      <c r="AT40" s="603"/>
      <c r="AU40" s="603"/>
      <c r="AV40" s="603"/>
      <c r="AW40" s="603"/>
    </row>
    <row r="41" ht="11.25" customHeight="1">
      <c r="A41" t="s" s="889">
        <v>3548</v>
      </c>
      <c r="B41" s="918">
        <v>99</v>
      </c>
      <c r="C41" s="891">
        <v>38.65656565656565</v>
      </c>
      <c r="D41" s="894">
        <v>51.85464646464648</v>
      </c>
      <c r="E41" s="894">
        <v>2.916560073058497</v>
      </c>
      <c r="F41" s="894">
        <v>5.954483640431096</v>
      </c>
      <c r="G41" s="255"/>
      <c r="H41" s="918">
        <v>135</v>
      </c>
      <c r="I41" s="891">
        <v>15.4962962962963</v>
      </c>
      <c r="J41" s="894">
        <v>45.96955555555554</v>
      </c>
      <c r="K41" s="894">
        <v>2.930252354073223</v>
      </c>
      <c r="L41" s="894">
        <v>6.876574819791603</v>
      </c>
      <c r="M41" s="888"/>
      <c r="N41" s="890">
        <v>202</v>
      </c>
      <c r="O41" s="891">
        <v>6.9</v>
      </c>
      <c r="P41" s="894">
        <v>43.55</v>
      </c>
      <c r="Q41" s="894">
        <v>2.95</v>
      </c>
      <c r="R41" s="894">
        <v>10.52</v>
      </c>
      <c r="S41" s="772"/>
      <c r="T41" s="603"/>
      <c r="U41" s="603"/>
      <c r="V41" s="603"/>
      <c r="W41" s="603"/>
      <c r="X41" s="603"/>
      <c r="Y41" s="603"/>
      <c r="Z41" s="603"/>
      <c r="AA41" s="603"/>
      <c r="AB41" s="603"/>
      <c r="AC41" s="603"/>
      <c r="AD41" s="603"/>
      <c r="AE41" s="603"/>
      <c r="AF41" s="880"/>
      <c r="AG41" s="888">
        <v>27</v>
      </c>
      <c r="AH41" s="900">
        <v>7</v>
      </c>
      <c r="AI41" s="901">
        <v>7</v>
      </c>
      <c r="AJ41" s="901">
        <v>6</v>
      </c>
      <c r="AK41" s="888">
        <v>4</v>
      </c>
      <c r="AL41" s="888">
        <v>0</v>
      </c>
      <c r="AM41" s="888">
        <v>4</v>
      </c>
      <c r="AN41" s="888">
        <v>6</v>
      </c>
      <c r="AO41" s="888">
        <v>4</v>
      </c>
      <c r="AP41" s="906">
        <v>0</v>
      </c>
      <c r="AQ41" s="900">
        <v>2</v>
      </c>
      <c r="AR41" s="900"/>
      <c r="AS41" s="772"/>
      <c r="AT41" s="603"/>
      <c r="AU41" s="603"/>
      <c r="AV41" s="603"/>
      <c r="AW41" s="603"/>
    </row>
    <row r="42" ht="11.25" customHeight="1">
      <c r="A42" t="s" s="889">
        <v>3549</v>
      </c>
      <c r="B42" s="918">
        <v>99</v>
      </c>
      <c r="C42" s="891">
        <v>38.80808080808081</v>
      </c>
      <c r="D42" s="894">
        <v>53.66838383838382</v>
      </c>
      <c r="E42" s="894">
        <v>2.849976162819787</v>
      </c>
      <c r="F42" s="894">
        <v>6.086564743016099</v>
      </c>
      <c r="G42" s="255"/>
      <c r="H42" s="918">
        <v>141</v>
      </c>
      <c r="I42" s="891">
        <v>15.47517730496454</v>
      </c>
      <c r="J42" s="894">
        <v>46.96460992907804</v>
      </c>
      <c r="K42" s="894">
        <v>2.949089791894435</v>
      </c>
      <c r="L42" s="894">
        <v>7.601791006764125</v>
      </c>
      <c r="M42" s="888"/>
      <c r="N42" s="890">
        <v>207</v>
      </c>
      <c r="O42" s="891">
        <v>6.9</v>
      </c>
      <c r="P42" s="894">
        <v>45.81</v>
      </c>
      <c r="Q42" s="894">
        <v>2.91</v>
      </c>
      <c r="R42" s="894">
        <v>9.52</v>
      </c>
      <c r="S42" s="772"/>
      <c r="T42" s="603"/>
      <c r="U42" s="603"/>
      <c r="V42" s="603"/>
      <c r="W42" s="603"/>
      <c r="X42" s="603"/>
      <c r="Y42" s="603"/>
      <c r="Z42" s="603"/>
      <c r="AA42" s="603"/>
      <c r="AB42" s="603"/>
      <c r="AC42" s="603"/>
      <c r="AD42" s="603"/>
      <c r="AE42" s="603"/>
      <c r="AF42" s="880"/>
      <c r="AG42" s="888">
        <v>26</v>
      </c>
      <c r="AH42" s="900">
        <v>7</v>
      </c>
      <c r="AI42" s="901">
        <v>7</v>
      </c>
      <c r="AJ42" s="901">
        <v>6</v>
      </c>
      <c r="AK42" s="888">
        <v>0</v>
      </c>
      <c r="AL42" s="888">
        <v>4</v>
      </c>
      <c r="AM42" s="888">
        <v>6</v>
      </c>
      <c r="AN42" s="888">
        <v>4</v>
      </c>
      <c r="AO42" s="906">
        <v>1</v>
      </c>
      <c r="AP42" s="900">
        <v>3</v>
      </c>
      <c r="AQ42" s="900">
        <v>3</v>
      </c>
      <c r="AR42" s="903"/>
      <c r="AS42" s="772"/>
      <c r="AT42" s="603"/>
      <c r="AU42" s="603"/>
      <c r="AV42" s="603"/>
      <c r="AW42" s="603"/>
    </row>
    <row r="43" ht="11.25" customHeight="1">
      <c r="A43" t="s" s="889">
        <v>3550</v>
      </c>
      <c r="B43" s="918">
        <v>100</v>
      </c>
      <c r="C43" s="891">
        <v>38.73</v>
      </c>
      <c r="D43" s="894">
        <v>54.12449999999999</v>
      </c>
      <c r="E43" s="894">
        <v>2.823861880699795</v>
      </c>
      <c r="F43" s="894">
        <v>6.37330439277648</v>
      </c>
      <c r="G43" s="255"/>
      <c r="H43" s="918">
        <v>142</v>
      </c>
      <c r="I43" s="891">
        <v>15.38028169014085</v>
      </c>
      <c r="J43" s="894">
        <v>48.33549295774647</v>
      </c>
      <c r="K43" s="894">
        <v>2.945091789392279</v>
      </c>
      <c r="L43" s="894">
        <v>8.3292039618436</v>
      </c>
      <c r="M43" s="888"/>
      <c r="N43" s="890">
        <v>205</v>
      </c>
      <c r="O43" s="891">
        <v>6.9</v>
      </c>
      <c r="P43" s="894">
        <v>46.12</v>
      </c>
      <c r="Q43" s="894">
        <v>2.92</v>
      </c>
      <c r="R43" s="894">
        <v>9.5</v>
      </c>
      <c r="S43" s="772"/>
      <c r="T43" s="603"/>
      <c r="U43" s="603"/>
      <c r="V43" s="603"/>
      <c r="W43" s="603"/>
      <c r="X43" s="603"/>
      <c r="Y43" s="603"/>
      <c r="Z43" s="603"/>
      <c r="AA43" s="603"/>
      <c r="AB43" s="603"/>
      <c r="AC43" s="603"/>
      <c r="AD43" s="603"/>
      <c r="AE43" s="603"/>
      <c r="AF43" s="880"/>
      <c r="AG43" s="907">
        <v>25</v>
      </c>
      <c r="AH43" s="911">
        <v>11</v>
      </c>
      <c r="AI43" s="909">
        <v>8</v>
      </c>
      <c r="AJ43" s="909">
        <v>1</v>
      </c>
      <c r="AK43" s="907">
        <v>3</v>
      </c>
      <c r="AL43" s="907">
        <v>6</v>
      </c>
      <c r="AM43" s="907">
        <v>5</v>
      </c>
      <c r="AN43" s="907">
        <v>1</v>
      </c>
      <c r="AO43" s="908">
        <v>2</v>
      </c>
      <c r="AP43" s="908">
        <v>2</v>
      </c>
      <c r="AQ43" s="911">
        <v>6</v>
      </c>
      <c r="AR43" s="907"/>
      <c r="AS43" s="772"/>
      <c r="AT43" s="603"/>
      <c r="AU43" s="603"/>
      <c r="AV43" s="603"/>
      <c r="AW43" s="603"/>
    </row>
    <row r="44" ht="11.25" customHeight="1">
      <c r="A44" t="s" s="889">
        <v>3551</v>
      </c>
      <c r="B44" s="918">
        <v>100</v>
      </c>
      <c r="C44" s="891">
        <v>38.83</v>
      </c>
      <c r="D44" s="894">
        <v>54.8516</v>
      </c>
      <c r="E44" s="894">
        <v>2.789492037985954</v>
      </c>
      <c r="F44" s="894">
        <v>6.55843496102364</v>
      </c>
      <c r="G44" s="255"/>
      <c r="H44" s="918">
        <v>144</v>
      </c>
      <c r="I44" s="891">
        <v>15.38194444444444</v>
      </c>
      <c r="J44" s="894">
        <v>50.31145833333333</v>
      </c>
      <c r="K44" s="894">
        <v>2.882595121055744</v>
      </c>
      <c r="L44" s="894">
        <v>8.070477433882495</v>
      </c>
      <c r="M44" s="888"/>
      <c r="N44" s="890">
        <v>204</v>
      </c>
      <c r="O44" s="891">
        <v>7</v>
      </c>
      <c r="P44" s="894">
        <v>47.17</v>
      </c>
      <c r="Q44" s="894">
        <v>2.9</v>
      </c>
      <c r="R44" s="894">
        <v>9.52</v>
      </c>
      <c r="S44" s="772"/>
      <c r="T44" s="603"/>
      <c r="U44" s="603"/>
      <c r="V44" s="603"/>
      <c r="W44" s="603"/>
      <c r="X44" s="603"/>
      <c r="Y44" s="603"/>
      <c r="Z44" s="603"/>
      <c r="AA44" s="603"/>
      <c r="AB44" s="603"/>
      <c r="AC44" s="603"/>
      <c r="AD44" s="603"/>
      <c r="AE44" s="603"/>
      <c r="AF44" s="880"/>
      <c r="AG44" s="895">
        <v>24</v>
      </c>
      <c r="AH44" s="904">
        <v>6</v>
      </c>
      <c r="AI44" s="897">
        <v>1</v>
      </c>
      <c r="AJ44" s="897">
        <v>3</v>
      </c>
      <c r="AK44" s="895">
        <v>6</v>
      </c>
      <c r="AL44" s="895">
        <v>4</v>
      </c>
      <c r="AM44" s="912">
        <v>2</v>
      </c>
      <c r="AN44" s="898">
        <v>3</v>
      </c>
      <c r="AO44" s="898">
        <v>2</v>
      </c>
      <c r="AP44" s="895">
        <v>5</v>
      </c>
      <c r="AQ44" s="895">
        <v>10</v>
      </c>
      <c r="AR44" s="895"/>
      <c r="AS44" s="772"/>
      <c r="AT44" s="603"/>
      <c r="AU44" s="603"/>
      <c r="AV44" s="603"/>
      <c r="AW44" s="603"/>
    </row>
    <row r="45" ht="11.25" customHeight="1">
      <c r="A45" t="s" s="889">
        <v>3552</v>
      </c>
      <c r="B45" s="918">
        <v>101</v>
      </c>
      <c r="C45" s="891">
        <v>38.75247524752475</v>
      </c>
      <c r="D45" s="894">
        <v>54.38574257425741</v>
      </c>
      <c r="E45" s="894">
        <v>2.802988968872731</v>
      </c>
      <c r="F45" s="894">
        <v>6.634122644860629</v>
      </c>
      <c r="G45" s="255"/>
      <c r="H45" s="918">
        <v>147</v>
      </c>
      <c r="I45" s="891">
        <v>15.25850340136054</v>
      </c>
      <c r="J45" s="894">
        <v>49.32346938775513</v>
      </c>
      <c r="K45" s="894">
        <v>2.925327365695468</v>
      </c>
      <c r="L45" s="894">
        <v>8.125226164323474</v>
      </c>
      <c r="M45" s="888"/>
      <c r="N45" s="890">
        <v>201</v>
      </c>
      <c r="O45" s="891">
        <v>7</v>
      </c>
      <c r="P45" s="894">
        <v>46.09</v>
      </c>
      <c r="Q45" s="894">
        <v>3</v>
      </c>
      <c r="R45" s="894">
        <v>9.77</v>
      </c>
      <c r="S45" s="772"/>
      <c r="T45" s="603"/>
      <c r="U45" s="603"/>
      <c r="V45" s="603"/>
      <c r="W45" s="603"/>
      <c r="X45" s="603"/>
      <c r="Y45" s="603"/>
      <c r="Z45" s="603"/>
      <c r="AA45" s="603"/>
      <c r="AB45" s="603"/>
      <c r="AC45" s="603"/>
      <c r="AD45" s="603"/>
      <c r="AE45" s="603"/>
      <c r="AF45" s="880"/>
      <c r="AG45" s="888">
        <v>23</v>
      </c>
      <c r="AH45" s="896"/>
      <c r="AI45" s="901">
        <v>3</v>
      </c>
      <c r="AJ45" s="901">
        <v>4</v>
      </c>
      <c r="AK45" s="888">
        <v>4</v>
      </c>
      <c r="AL45" s="906">
        <v>3</v>
      </c>
      <c r="AM45" s="900">
        <v>1</v>
      </c>
      <c r="AN45" s="900">
        <v>2</v>
      </c>
      <c r="AO45" s="903">
        <v>5</v>
      </c>
      <c r="AP45" s="888">
        <v>13</v>
      </c>
      <c r="AQ45" s="888">
        <v>16</v>
      </c>
      <c r="AR45" s="888"/>
      <c r="AS45" s="772"/>
      <c r="AT45" s="603"/>
      <c r="AU45" s="603"/>
      <c r="AV45" s="603"/>
      <c r="AW45" s="603"/>
    </row>
    <row r="46" ht="11.25" customHeight="1">
      <c r="A46" t="s" s="889">
        <v>3553</v>
      </c>
      <c r="B46" s="918">
        <v>100</v>
      </c>
      <c r="C46" s="891">
        <v>38.8</v>
      </c>
      <c r="D46" s="894">
        <v>50.42359999999999</v>
      </c>
      <c r="E46" s="894">
        <v>2.889295265074119</v>
      </c>
      <c r="F46" s="894">
        <v>6.570884424312751</v>
      </c>
      <c r="G46" s="255"/>
      <c r="H46" s="918">
        <v>148</v>
      </c>
      <c r="I46" s="891">
        <v>15.25</v>
      </c>
      <c r="J46" s="894">
        <v>48.22581081081081</v>
      </c>
      <c r="K46" s="894">
        <v>2.966461081439295</v>
      </c>
      <c r="L46" s="894">
        <v>7.977250117085277</v>
      </c>
      <c r="M46" s="888"/>
      <c r="N46" s="890">
        <v>201</v>
      </c>
      <c r="O46" s="891">
        <v>7</v>
      </c>
      <c r="P46" s="894">
        <v>45.51</v>
      </c>
      <c r="Q46" s="894">
        <v>3.04</v>
      </c>
      <c r="R46" s="894">
        <v>9.800000000000001</v>
      </c>
      <c r="S46" s="772"/>
      <c r="T46" s="603"/>
      <c r="U46" s="603"/>
      <c r="V46" s="603"/>
      <c r="W46" s="603"/>
      <c r="X46" s="603"/>
      <c r="Y46" s="603"/>
      <c r="Z46" s="603"/>
      <c r="AA46" s="603"/>
      <c r="AB46" s="603"/>
      <c r="AC46" s="603"/>
      <c r="AD46" s="603"/>
      <c r="AE46" s="603"/>
      <c r="AF46" s="880"/>
      <c r="AG46" s="888">
        <v>22</v>
      </c>
      <c r="AH46" s="902"/>
      <c r="AI46" s="901">
        <v>6</v>
      </c>
      <c r="AJ46" s="901">
        <v>8</v>
      </c>
      <c r="AK46" s="906">
        <v>4</v>
      </c>
      <c r="AL46" s="900">
        <v>4</v>
      </c>
      <c r="AM46" s="900">
        <v>2</v>
      </c>
      <c r="AN46" s="903">
        <v>5</v>
      </c>
      <c r="AO46" s="888">
        <v>13</v>
      </c>
      <c r="AP46" s="888">
        <v>16</v>
      </c>
      <c r="AQ46" s="888">
        <v>10</v>
      </c>
      <c r="AR46" s="888"/>
      <c r="AS46" s="772"/>
      <c r="AT46" s="603"/>
      <c r="AU46" s="603"/>
      <c r="AV46" s="603"/>
      <c r="AW46" s="603"/>
    </row>
    <row r="47" ht="11.25" customHeight="1">
      <c r="A47" t="s" s="889">
        <v>3554</v>
      </c>
      <c r="B47" s="918">
        <v>100</v>
      </c>
      <c r="C47" s="891">
        <v>38.68</v>
      </c>
      <c r="D47" s="894">
        <v>49.0023</v>
      </c>
      <c r="E47" s="894">
        <v>2.963297350566998</v>
      </c>
      <c r="F47" s="894">
        <v>6.630209077354232</v>
      </c>
      <c r="G47" s="255"/>
      <c r="H47" s="918">
        <v>147</v>
      </c>
      <c r="I47" s="891">
        <v>15.19727891156463</v>
      </c>
      <c r="J47" s="894">
        <v>46.48340136054424</v>
      </c>
      <c r="K47" s="894">
        <v>3.107001666278822</v>
      </c>
      <c r="L47" s="894">
        <v>8.022698793809191</v>
      </c>
      <c r="M47" s="888"/>
      <c r="N47" s="890">
        <v>204</v>
      </c>
      <c r="O47" s="891">
        <v>7</v>
      </c>
      <c r="P47" s="894">
        <v>43.95</v>
      </c>
      <c r="Q47" s="894">
        <v>3.15</v>
      </c>
      <c r="R47" s="894">
        <v>9.82</v>
      </c>
      <c r="S47" s="772"/>
      <c r="T47" s="603"/>
      <c r="U47" s="603"/>
      <c r="V47" s="603"/>
      <c r="W47" s="603"/>
      <c r="X47" s="603"/>
      <c r="Y47" s="603"/>
      <c r="Z47" s="603"/>
      <c r="AA47" s="603"/>
      <c r="AB47" s="603"/>
      <c r="AC47" s="603"/>
      <c r="AD47" s="603"/>
      <c r="AE47" s="603"/>
      <c r="AF47" s="880"/>
      <c r="AG47" s="888">
        <v>21</v>
      </c>
      <c r="AH47" s="902"/>
      <c r="AI47" s="901">
        <v>7</v>
      </c>
      <c r="AJ47" s="901">
        <v>3</v>
      </c>
      <c r="AK47" s="900">
        <v>4</v>
      </c>
      <c r="AL47" s="900">
        <v>5</v>
      </c>
      <c r="AM47" s="903">
        <v>7</v>
      </c>
      <c r="AN47" s="888">
        <v>14</v>
      </c>
      <c r="AO47" s="888">
        <v>17</v>
      </c>
      <c r="AP47" s="888">
        <v>10</v>
      </c>
      <c r="AQ47" s="888">
        <v>7</v>
      </c>
      <c r="AR47" s="888"/>
      <c r="AS47" s="772"/>
      <c r="AT47" s="603"/>
      <c r="AU47" s="603"/>
      <c r="AV47" s="603"/>
      <c r="AW47" s="603"/>
    </row>
    <row r="48" ht="11.25" customHeight="1">
      <c r="A48" t="s" s="889">
        <v>3555</v>
      </c>
      <c r="B48" s="918">
        <v>101</v>
      </c>
      <c r="C48" s="891">
        <v>38.64356435643565</v>
      </c>
      <c r="D48" s="894">
        <v>47.5640594059406</v>
      </c>
      <c r="E48" s="894">
        <v>3.057952572254968</v>
      </c>
      <c r="F48" s="894">
        <v>6.69696769019803</v>
      </c>
      <c r="G48" s="255"/>
      <c r="H48" s="918">
        <v>147</v>
      </c>
      <c r="I48" s="891">
        <v>15.14965986394558</v>
      </c>
      <c r="J48" s="894">
        <v>44.5542857142857</v>
      </c>
      <c r="K48" s="894">
        <v>3.213314044713309</v>
      </c>
      <c r="L48" s="894">
        <v>8.050401342444392</v>
      </c>
      <c r="M48" s="888"/>
      <c r="N48" s="890">
        <v>204</v>
      </c>
      <c r="O48" s="891">
        <v>7.1</v>
      </c>
      <c r="P48" s="894">
        <v>41.89</v>
      </c>
      <c r="Q48" s="894">
        <v>3.3</v>
      </c>
      <c r="R48" s="894">
        <v>10.47</v>
      </c>
      <c r="S48" s="772"/>
      <c r="T48" s="603"/>
      <c r="U48" s="603"/>
      <c r="V48" s="603"/>
      <c r="W48" s="603"/>
      <c r="X48" s="603"/>
      <c r="Y48" s="603"/>
      <c r="Z48" s="603"/>
      <c r="AA48" s="603"/>
      <c r="AB48" s="603"/>
      <c r="AC48" s="603"/>
      <c r="AD48" s="603"/>
      <c r="AE48" s="603"/>
      <c r="AF48" s="880"/>
      <c r="AG48" s="907">
        <v>20</v>
      </c>
      <c r="AH48" s="902"/>
      <c r="AI48" s="909">
        <v>5</v>
      </c>
      <c r="AJ48" s="909">
        <v>4</v>
      </c>
      <c r="AK48" s="908">
        <v>4</v>
      </c>
      <c r="AL48" s="911">
        <v>5</v>
      </c>
      <c r="AM48" s="907">
        <v>14</v>
      </c>
      <c r="AN48" s="907">
        <v>17</v>
      </c>
      <c r="AO48" s="907">
        <v>11</v>
      </c>
      <c r="AP48" s="907">
        <v>7</v>
      </c>
      <c r="AQ48" s="907">
        <v>7</v>
      </c>
      <c r="AR48" s="907"/>
      <c r="AS48" s="772"/>
      <c r="AT48" s="603"/>
      <c r="AU48" s="603"/>
      <c r="AV48" s="603"/>
      <c r="AW48" s="603"/>
    </row>
    <row r="49" ht="11.25" customHeight="1">
      <c r="A49" t="s" s="889">
        <v>3556</v>
      </c>
      <c r="B49" s="918">
        <v>101</v>
      </c>
      <c r="C49" s="891">
        <v>38.67326732673267</v>
      </c>
      <c r="D49" s="894">
        <v>44.37663366336633</v>
      </c>
      <c r="E49" s="894">
        <v>3.26182952421285</v>
      </c>
      <c r="F49" s="894">
        <v>6.802006744122857</v>
      </c>
      <c r="G49" s="255"/>
      <c r="H49" s="918">
        <v>148</v>
      </c>
      <c r="I49" s="891">
        <v>15.13513513513514</v>
      </c>
      <c r="J49" s="894">
        <v>40.47351351351353</v>
      </c>
      <c r="K49" s="894">
        <v>3.412081496139658</v>
      </c>
      <c r="L49" s="894">
        <v>7.949426354963163</v>
      </c>
      <c r="M49" s="888"/>
      <c r="N49" s="890">
        <v>201</v>
      </c>
      <c r="O49" s="891">
        <v>7.1</v>
      </c>
      <c r="P49" s="894">
        <v>38.83</v>
      </c>
      <c r="Q49" s="894">
        <v>3.55</v>
      </c>
      <c r="R49" s="894">
        <v>10.97</v>
      </c>
      <c r="S49" s="772"/>
      <c r="T49" s="603"/>
      <c r="U49" s="603"/>
      <c r="V49" s="603"/>
      <c r="W49" s="603"/>
      <c r="X49" s="603"/>
      <c r="Y49" s="603"/>
      <c r="Z49" s="603"/>
      <c r="AA49" s="603"/>
      <c r="AB49" s="603"/>
      <c r="AC49" s="603"/>
      <c r="AD49" s="603"/>
      <c r="AE49" s="603"/>
      <c r="AF49" s="880"/>
      <c r="AG49" s="895">
        <v>19</v>
      </c>
      <c r="AH49" s="923"/>
      <c r="AI49" s="924"/>
      <c r="AJ49" s="897">
        <v>3</v>
      </c>
      <c r="AK49" s="895">
        <v>5</v>
      </c>
      <c r="AL49" s="895">
        <v>13</v>
      </c>
      <c r="AM49" s="895">
        <v>14</v>
      </c>
      <c r="AN49" s="895">
        <v>10</v>
      </c>
      <c r="AO49" s="895">
        <v>6</v>
      </c>
      <c r="AP49" s="895">
        <v>8</v>
      </c>
      <c r="AQ49" s="895">
        <v>9</v>
      </c>
      <c r="AR49" s="895"/>
      <c r="AS49" s="772"/>
      <c r="AT49" s="603"/>
      <c r="AU49" s="603"/>
      <c r="AV49" s="603"/>
      <c r="AW49" s="603"/>
    </row>
    <row r="50" ht="11.25" customHeight="1">
      <c r="A50" t="s" s="889">
        <v>3557</v>
      </c>
      <c r="B50" s="918">
        <v>103</v>
      </c>
      <c r="C50" s="891">
        <v>38.48543689320388</v>
      </c>
      <c r="D50" s="894">
        <v>48.8026213592233</v>
      </c>
      <c r="E50" s="894">
        <v>3.022146800257974</v>
      </c>
      <c r="F50" s="894">
        <v>6.955095908447895</v>
      </c>
      <c r="G50" s="255"/>
      <c r="H50" s="918">
        <v>144</v>
      </c>
      <c r="I50" s="891">
        <v>15.0625</v>
      </c>
      <c r="J50" s="894">
        <v>45.98465277777776</v>
      </c>
      <c r="K50" s="894">
        <v>3.161190246559941</v>
      </c>
      <c r="L50" s="894">
        <v>7.922974363582425</v>
      </c>
      <c r="M50" s="888"/>
      <c r="N50" s="890">
        <v>201</v>
      </c>
      <c r="O50" s="891">
        <v>7.2</v>
      </c>
      <c r="P50" s="894">
        <v>42.63</v>
      </c>
      <c r="Q50" s="894">
        <v>3.27</v>
      </c>
      <c r="R50" s="894">
        <v>11</v>
      </c>
      <c r="S50" s="772"/>
      <c r="T50" t="s" s="925">
        <v>3558</v>
      </c>
      <c r="U50" s="783"/>
      <c r="V50" s="783"/>
      <c r="W50" s="783"/>
      <c r="X50" s="783"/>
      <c r="Y50" s="603"/>
      <c r="Z50" s="603"/>
      <c r="AA50" s="603"/>
      <c r="AB50" s="603"/>
      <c r="AC50" s="603"/>
      <c r="AD50" s="603"/>
      <c r="AE50" s="603"/>
      <c r="AF50" s="880"/>
      <c r="AG50" s="888">
        <v>18</v>
      </c>
      <c r="AH50" s="923"/>
      <c r="AI50" s="926"/>
      <c r="AJ50" s="901">
        <v>6</v>
      </c>
      <c r="AK50" s="888">
        <v>11</v>
      </c>
      <c r="AL50" s="888">
        <v>16</v>
      </c>
      <c r="AM50" s="888">
        <v>13</v>
      </c>
      <c r="AN50" s="888">
        <v>7</v>
      </c>
      <c r="AO50" s="888">
        <v>9</v>
      </c>
      <c r="AP50" s="888">
        <v>8</v>
      </c>
      <c r="AQ50" s="888">
        <v>9</v>
      </c>
      <c r="AR50" s="906"/>
      <c r="AS50" s="772"/>
      <c r="AT50" s="603"/>
      <c r="AU50" s="603"/>
      <c r="AV50" s="603"/>
      <c r="AW50" s="603"/>
    </row>
    <row r="51" ht="11.25" customHeight="1">
      <c r="A51" t="s" s="889">
        <v>3559</v>
      </c>
      <c r="B51" s="918">
        <v>102</v>
      </c>
      <c r="C51" s="891">
        <v>38.64705882352941</v>
      </c>
      <c r="D51" s="894">
        <v>49.73725490196077</v>
      </c>
      <c r="E51" s="894">
        <v>2.965638011957328</v>
      </c>
      <c r="F51" s="894">
        <v>7.243653460549138</v>
      </c>
      <c r="G51" s="255"/>
      <c r="H51" s="918">
        <v>145</v>
      </c>
      <c r="I51" s="891">
        <v>15.09655172413793</v>
      </c>
      <c r="J51" s="894">
        <v>46.81310344827585</v>
      </c>
      <c r="K51" s="894">
        <v>3.136889680888502</v>
      </c>
      <c r="L51" s="894">
        <v>7.971615103992558</v>
      </c>
      <c r="M51" s="888"/>
      <c r="N51" s="890">
        <v>202</v>
      </c>
      <c r="O51" s="891">
        <v>7.2</v>
      </c>
      <c r="P51" s="894">
        <v>42.43</v>
      </c>
      <c r="Q51" s="894">
        <v>3.37</v>
      </c>
      <c r="R51" s="894">
        <v>10.98</v>
      </c>
      <c r="S51" s="772"/>
      <c r="T51" s="927">
        <f>'Champions'!H5</f>
        <v>43039</v>
      </c>
      <c r="U51" t="s" s="928">
        <v>482</v>
      </c>
      <c r="V51" t="s" s="928">
        <v>483</v>
      </c>
      <c r="W51" t="s" s="928">
        <v>1050</v>
      </c>
      <c r="X51" t="s" s="885">
        <v>3560</v>
      </c>
      <c r="Y51" s="772"/>
      <c r="Z51" s="603"/>
      <c r="AA51" s="603"/>
      <c r="AB51" s="603"/>
      <c r="AC51" s="603"/>
      <c r="AD51" s="603"/>
      <c r="AE51" s="603"/>
      <c r="AF51" s="880"/>
      <c r="AG51" s="888">
        <v>17</v>
      </c>
      <c r="AH51" s="923"/>
      <c r="AI51" s="926"/>
      <c r="AJ51" s="901">
        <v>6</v>
      </c>
      <c r="AK51" s="888">
        <v>17</v>
      </c>
      <c r="AL51" s="888">
        <v>12</v>
      </c>
      <c r="AM51" s="888">
        <v>7</v>
      </c>
      <c r="AN51" s="888">
        <v>10</v>
      </c>
      <c r="AO51" s="888">
        <v>9</v>
      </c>
      <c r="AP51" s="888">
        <v>11</v>
      </c>
      <c r="AQ51" s="906">
        <v>6</v>
      </c>
      <c r="AR51" s="900"/>
      <c r="AS51" s="772"/>
      <c r="AT51" s="603"/>
      <c r="AU51" s="603"/>
      <c r="AV51" s="603"/>
      <c r="AW51" s="603"/>
    </row>
    <row r="52" ht="11.25" customHeight="1">
      <c r="A52" t="s" s="889">
        <v>3561</v>
      </c>
      <c r="B52" s="918">
        <v>102</v>
      </c>
      <c r="C52" s="891">
        <v>38.70588235294117</v>
      </c>
      <c r="D52" s="894">
        <v>49.97941176470589</v>
      </c>
      <c r="E52" s="894">
        <v>2.936078619141076</v>
      </c>
      <c r="F52" s="894">
        <v>7.242047477093938</v>
      </c>
      <c r="G52" s="255"/>
      <c r="H52" s="918">
        <v>146</v>
      </c>
      <c r="I52" s="891">
        <v>15.12328767123288</v>
      </c>
      <c r="J52" s="894">
        <v>46.20369863013698</v>
      </c>
      <c r="K52" s="894">
        <v>3.095065732009133</v>
      </c>
      <c r="L52" s="894">
        <v>8.471457059311959</v>
      </c>
      <c r="M52" s="888"/>
      <c r="N52" s="890">
        <v>200</v>
      </c>
      <c r="O52" s="891">
        <v>7.2</v>
      </c>
      <c r="P52" s="894">
        <v>42.62</v>
      </c>
      <c r="Q52" s="894">
        <v>3.36</v>
      </c>
      <c r="R52" s="894">
        <v>10.99</v>
      </c>
      <c r="S52" s="929"/>
      <c r="T52" t="s" s="930">
        <v>3562</v>
      </c>
      <c r="U52" s="931">
        <f>B122</f>
        <v>113</v>
      </c>
      <c r="V52" s="931">
        <f>H122</f>
        <v>223</v>
      </c>
      <c r="W52" s="931">
        <f>N122</f>
        <v>478</v>
      </c>
      <c r="X52" s="931">
        <f>SUM(U52:W52)</f>
        <v>814</v>
      </c>
      <c r="Y52" s="772"/>
      <c r="Z52" s="603"/>
      <c r="AA52" s="603"/>
      <c r="AB52" s="603"/>
      <c r="AC52" s="603"/>
      <c r="AD52" s="603"/>
      <c r="AE52" s="603"/>
      <c r="AF52" s="880"/>
      <c r="AG52" s="888">
        <v>16</v>
      </c>
      <c r="AH52" s="923"/>
      <c r="AI52" s="926"/>
      <c r="AJ52" s="901">
        <v>15</v>
      </c>
      <c r="AK52" s="888">
        <v>13</v>
      </c>
      <c r="AL52" s="888">
        <v>4</v>
      </c>
      <c r="AM52" s="888">
        <v>10</v>
      </c>
      <c r="AN52" s="888">
        <v>10</v>
      </c>
      <c r="AO52" s="888">
        <v>11</v>
      </c>
      <c r="AP52" s="906">
        <v>6</v>
      </c>
      <c r="AQ52" s="900">
        <v>10</v>
      </c>
      <c r="AR52" s="903"/>
      <c r="AS52" s="772"/>
      <c r="AT52" s="603"/>
      <c r="AU52" s="603"/>
      <c r="AV52" s="603"/>
      <c r="AW52" s="603"/>
    </row>
    <row r="53" ht="11.25" customHeight="1">
      <c r="A53" t="s" s="885">
        <v>3563</v>
      </c>
      <c r="B53" s="904">
        <v>102</v>
      </c>
      <c r="C53" s="474">
        <v>38.80392156862745</v>
      </c>
      <c r="D53" s="479">
        <v>51.38627450980392</v>
      </c>
      <c r="E53" s="479">
        <v>2.886673392318223</v>
      </c>
      <c r="F53" s="479">
        <v>7.086190978574169</v>
      </c>
      <c r="G53" s="255"/>
      <c r="H53" s="904">
        <v>152</v>
      </c>
      <c r="I53" s="474">
        <v>15</v>
      </c>
      <c r="J53" s="479">
        <v>47.2953289473684</v>
      </c>
      <c r="K53" s="479">
        <v>3.084608428730947</v>
      </c>
      <c r="L53" s="479">
        <v>8.671472362275745</v>
      </c>
      <c r="M53" s="888"/>
      <c r="N53" s="899">
        <v>197</v>
      </c>
      <c r="O53" s="474">
        <v>7.2</v>
      </c>
      <c r="P53" s="479">
        <v>44.38</v>
      </c>
      <c r="Q53" s="479">
        <v>3.29</v>
      </c>
      <c r="R53" s="479">
        <v>10.89</v>
      </c>
      <c r="S53" s="929"/>
      <c r="T53" t="s" s="630">
        <v>3564</v>
      </c>
      <c r="U53" s="654">
        <f>C122</f>
        <v>41.14159292035398</v>
      </c>
      <c r="V53" s="654">
        <f>I122</f>
        <v>15.80269058295964</v>
      </c>
      <c r="W53" s="654">
        <f>O122</f>
        <v>6.50836820083682</v>
      </c>
      <c r="X53" s="654">
        <f>'Challengers'!D489</f>
        <v>13.86240786240786</v>
      </c>
      <c r="Y53" s="772"/>
      <c r="Z53" s="603"/>
      <c r="AA53" s="603"/>
      <c r="AB53" s="603"/>
      <c r="AC53" s="603"/>
      <c r="AD53" s="603"/>
      <c r="AE53" s="603"/>
      <c r="AF53" s="880"/>
      <c r="AG53" s="907">
        <v>15</v>
      </c>
      <c r="AH53" s="923"/>
      <c r="AI53" s="926"/>
      <c r="AJ53" s="909">
        <v>10</v>
      </c>
      <c r="AK53" s="907">
        <v>7</v>
      </c>
      <c r="AL53" s="907">
        <v>10</v>
      </c>
      <c r="AM53" s="907">
        <v>9</v>
      </c>
      <c r="AN53" s="907">
        <v>10</v>
      </c>
      <c r="AO53" s="907">
        <v>8</v>
      </c>
      <c r="AP53" s="908">
        <v>12</v>
      </c>
      <c r="AQ53" s="911">
        <v>18</v>
      </c>
      <c r="AR53" s="907"/>
      <c r="AS53" s="772"/>
      <c r="AT53" s="603"/>
      <c r="AU53" s="603"/>
      <c r="AV53" s="603"/>
      <c r="AW53" s="603"/>
    </row>
    <row r="54" ht="11.25" customHeight="1">
      <c r="A54" t="s" s="885">
        <v>3565</v>
      </c>
      <c r="B54" s="904">
        <v>103</v>
      </c>
      <c r="C54" s="474">
        <v>38.81553398058252</v>
      </c>
      <c r="D54" s="479">
        <v>52.57893203883495</v>
      </c>
      <c r="E54" s="479">
        <v>2.860730022711469</v>
      </c>
      <c r="F54" s="479">
        <v>7.117632615405745</v>
      </c>
      <c r="G54" s="255"/>
      <c r="H54" s="904">
        <v>161</v>
      </c>
      <c r="I54" s="474">
        <v>14.85714285714286</v>
      </c>
      <c r="J54" s="479">
        <v>47.80621118012422</v>
      </c>
      <c r="K54" s="479">
        <v>3.117911977003186</v>
      </c>
      <c r="L54" s="479">
        <v>8.56094636857172</v>
      </c>
      <c r="M54" s="888"/>
      <c r="N54" s="899">
        <v>195</v>
      </c>
      <c r="O54" s="474">
        <v>7.2</v>
      </c>
      <c r="P54" s="479">
        <v>44.79</v>
      </c>
      <c r="Q54" s="479">
        <v>3.24</v>
      </c>
      <c r="R54" s="479">
        <v>11.95</v>
      </c>
      <c r="S54" s="929"/>
      <c r="T54" t="s" s="630">
        <v>3566</v>
      </c>
      <c r="U54" s="499">
        <f>D122</f>
        <v>87.76345132743367</v>
      </c>
      <c r="V54" s="499">
        <f>J122</f>
        <v>81.93856502242156</v>
      </c>
      <c r="W54" s="499">
        <f>P122</f>
        <v>63.14125523012545</v>
      </c>
      <c r="X54" s="499">
        <f>'Challengers'!H489</f>
        <v>71.70895577395575</v>
      </c>
      <c r="Y54" s="772"/>
      <c r="Z54" s="603"/>
      <c r="AA54" s="603"/>
      <c r="AB54" s="603"/>
      <c r="AC54" s="603"/>
      <c r="AD54" s="603"/>
      <c r="AE54" s="603"/>
      <c r="AF54" s="880"/>
      <c r="AG54" s="895">
        <v>14</v>
      </c>
      <c r="AH54" s="923"/>
      <c r="AI54" s="932"/>
      <c r="AJ54" s="924"/>
      <c r="AK54" s="895">
        <v>10</v>
      </c>
      <c r="AL54" s="895">
        <v>8</v>
      </c>
      <c r="AM54" s="895">
        <v>9</v>
      </c>
      <c r="AN54" s="912">
        <v>9</v>
      </c>
      <c r="AO54" s="898">
        <v>14</v>
      </c>
      <c r="AP54" s="895">
        <v>23</v>
      </c>
      <c r="AQ54" s="895">
        <v>33</v>
      </c>
      <c r="AR54" s="895"/>
      <c r="AS54" s="772"/>
      <c r="AT54" s="603"/>
      <c r="AU54" s="603"/>
      <c r="AV54" s="603"/>
      <c r="AW54" s="603"/>
    </row>
    <row r="55" ht="11.25" customHeight="1">
      <c r="A55" t="s" s="885">
        <v>3567</v>
      </c>
      <c r="B55" s="904">
        <v>103</v>
      </c>
      <c r="C55" s="474">
        <v>38.87378640776699</v>
      </c>
      <c r="D55" s="479">
        <v>53.34961165048543</v>
      </c>
      <c r="E55" s="479">
        <v>2.826585883655243</v>
      </c>
      <c r="F55" s="479">
        <v>6.888510382919577</v>
      </c>
      <c r="G55" s="255"/>
      <c r="H55" s="904">
        <v>166</v>
      </c>
      <c r="I55" s="474">
        <v>14.74698795180723</v>
      </c>
      <c r="J55" s="479">
        <v>48.31096385542166</v>
      </c>
      <c r="K55" s="479">
        <v>3.096421775685538</v>
      </c>
      <c r="L55" s="479">
        <v>8.796502825221154</v>
      </c>
      <c r="M55" s="888"/>
      <c r="N55" s="899">
        <v>194</v>
      </c>
      <c r="O55" s="474">
        <v>7.1</v>
      </c>
      <c r="P55" s="479">
        <v>44.68</v>
      </c>
      <c r="Q55" s="479">
        <v>3.27</v>
      </c>
      <c r="R55" s="479">
        <v>12.15</v>
      </c>
      <c r="S55" s="929"/>
      <c r="T55" t="s" s="429">
        <v>3568</v>
      </c>
      <c r="U55" s="499">
        <f>E122</f>
        <v>2.314351082764659</v>
      </c>
      <c r="V55" s="499">
        <f>K122</f>
        <v>2.679133686691407</v>
      </c>
      <c r="W55" s="499">
        <f>Q122</f>
        <v>2.552785957565042</v>
      </c>
      <c r="X55" s="499">
        <f>'Challengers'!I489</f>
        <v>2.554299965848501</v>
      </c>
      <c r="Y55" s="772"/>
      <c r="Z55" s="603"/>
      <c r="AA55" s="603"/>
      <c r="AB55" s="603"/>
      <c r="AC55" s="603"/>
      <c r="AD55" s="603"/>
      <c r="AE55" s="603"/>
      <c r="AF55" s="880"/>
      <c r="AG55" s="888">
        <v>13</v>
      </c>
      <c r="AH55" s="923"/>
      <c r="AI55" s="932"/>
      <c r="AJ55" s="926"/>
      <c r="AK55" s="888">
        <v>11</v>
      </c>
      <c r="AL55" s="888">
        <v>10</v>
      </c>
      <c r="AM55" s="906">
        <v>10</v>
      </c>
      <c r="AN55" s="900">
        <v>15</v>
      </c>
      <c r="AO55" s="903">
        <v>23</v>
      </c>
      <c r="AP55" s="888">
        <v>40</v>
      </c>
      <c r="AQ55" s="888">
        <v>29</v>
      </c>
      <c r="AR55" s="888"/>
      <c r="AS55" s="772"/>
      <c r="AT55" s="603"/>
      <c r="AU55" s="603"/>
      <c r="AV55" s="603"/>
      <c r="AW55" s="603"/>
    </row>
    <row r="56" ht="11.25" customHeight="1">
      <c r="A56" t="s" s="885">
        <v>3569</v>
      </c>
      <c r="B56" s="904">
        <v>105</v>
      </c>
      <c r="C56" s="474">
        <v>38.72380952380952</v>
      </c>
      <c r="D56" s="479">
        <v>53.88019047619047</v>
      </c>
      <c r="E56" s="479">
        <v>2.862884069164964</v>
      </c>
      <c r="F56" s="479">
        <v>7.210050097014942</v>
      </c>
      <c r="G56" s="255"/>
      <c r="H56" s="904">
        <v>165</v>
      </c>
      <c r="I56" s="474">
        <v>14.63636363636364</v>
      </c>
      <c r="J56" s="479">
        <v>47.99836363636362</v>
      </c>
      <c r="K56" s="479">
        <v>3.015524984102687</v>
      </c>
      <c r="L56" s="479">
        <v>9.246043647948522</v>
      </c>
      <c r="M56" s="888"/>
      <c r="N56" s="899">
        <v>191</v>
      </c>
      <c r="O56" s="474">
        <v>7.2</v>
      </c>
      <c r="P56" s="479">
        <v>45.33</v>
      </c>
      <c r="Q56" s="479">
        <v>3.31</v>
      </c>
      <c r="R56" s="479">
        <v>10.3</v>
      </c>
      <c r="S56" s="929"/>
      <c r="T56" t="s" s="153">
        <v>3570</v>
      </c>
      <c r="U56" s="620">
        <f>F122</f>
        <v>5.602275849963623</v>
      </c>
      <c r="V56" s="620">
        <f>L122</f>
        <v>6.876344985486393</v>
      </c>
      <c r="W56" s="620">
        <f>R122</f>
        <v>10.4514578600627</v>
      </c>
      <c r="X56" s="620">
        <f>'Challengers'!L489</f>
        <v>8.401314089226531</v>
      </c>
      <c r="Y56" s="772"/>
      <c r="Z56" s="603"/>
      <c r="AA56" s="603"/>
      <c r="AB56" s="603"/>
      <c r="AC56" s="603"/>
      <c r="AD56" s="603"/>
      <c r="AE56" s="603"/>
      <c r="AF56" s="880"/>
      <c r="AG56" s="888">
        <v>12</v>
      </c>
      <c r="AH56" s="923"/>
      <c r="AI56" s="932"/>
      <c r="AJ56" s="926"/>
      <c r="AK56" s="888">
        <v>7</v>
      </c>
      <c r="AL56" s="906">
        <v>8</v>
      </c>
      <c r="AM56" s="900">
        <v>13</v>
      </c>
      <c r="AN56" s="903">
        <v>22</v>
      </c>
      <c r="AO56" s="888">
        <v>41</v>
      </c>
      <c r="AP56" s="888">
        <v>31</v>
      </c>
      <c r="AQ56" s="888">
        <v>32</v>
      </c>
      <c r="AR56" s="888"/>
      <c r="AS56" s="772"/>
      <c r="AT56" s="603"/>
      <c r="AU56" s="603"/>
      <c r="AV56" s="603"/>
      <c r="AW56" s="603"/>
    </row>
    <row r="57" ht="11.25" customHeight="1">
      <c r="A57" t="s" s="885">
        <v>3571</v>
      </c>
      <c r="B57" s="904">
        <v>104</v>
      </c>
      <c r="C57" s="474">
        <v>38.89423076923077</v>
      </c>
      <c r="D57" s="479">
        <v>51.785</v>
      </c>
      <c r="E57" s="479">
        <v>2.988531322449442</v>
      </c>
      <c r="F57" s="479">
        <v>7.26911266036443</v>
      </c>
      <c r="G57" s="255"/>
      <c r="H57" s="904">
        <v>166</v>
      </c>
      <c r="I57" s="474">
        <v>14.63253012048193</v>
      </c>
      <c r="J57" s="479">
        <v>45.88234939759037</v>
      </c>
      <c r="K57" s="479">
        <v>3.190671808278886</v>
      </c>
      <c r="L57" s="479">
        <v>9.183259055174453</v>
      </c>
      <c r="M57" s="888"/>
      <c r="N57" s="899">
        <v>189</v>
      </c>
      <c r="O57" s="474">
        <v>7.2</v>
      </c>
      <c r="P57" s="479">
        <v>42.06</v>
      </c>
      <c r="Q57" s="479">
        <v>3.54</v>
      </c>
      <c r="R57" s="479">
        <v>10.01</v>
      </c>
      <c r="S57" s="772"/>
      <c r="T57" s="927">
        <v>43007</v>
      </c>
      <c r="U57" t="s" s="928">
        <v>482</v>
      </c>
      <c r="V57" t="s" s="928">
        <v>483</v>
      </c>
      <c r="W57" t="s" s="928">
        <v>1050</v>
      </c>
      <c r="X57" t="s" s="885">
        <v>3560</v>
      </c>
      <c r="Y57" s="772"/>
      <c r="Z57" s="603"/>
      <c r="AA57" s="603"/>
      <c r="AB57" s="603"/>
      <c r="AC57" s="603"/>
      <c r="AD57" s="603"/>
      <c r="AE57" s="603"/>
      <c r="AF57" s="880"/>
      <c r="AG57" s="888">
        <v>11</v>
      </c>
      <c r="AH57" s="923"/>
      <c r="AI57" s="932"/>
      <c r="AJ57" s="926"/>
      <c r="AK57" s="906">
        <v>11</v>
      </c>
      <c r="AL57" s="900">
        <v>19</v>
      </c>
      <c r="AM57" s="903">
        <v>26</v>
      </c>
      <c r="AN57" s="888">
        <v>43</v>
      </c>
      <c r="AO57" s="888">
        <v>32</v>
      </c>
      <c r="AP57" s="888">
        <v>37</v>
      </c>
      <c r="AQ57" s="888">
        <v>17</v>
      </c>
      <c r="AR57" s="906"/>
      <c r="AS57" s="772"/>
      <c r="AT57" s="603"/>
      <c r="AU57" s="603"/>
      <c r="AV57" s="603"/>
      <c r="AW57" s="603"/>
    </row>
    <row r="58" ht="11.25" customHeight="1">
      <c r="A58" t="s" s="885">
        <v>3572</v>
      </c>
      <c r="B58" s="904">
        <v>105</v>
      </c>
      <c r="C58" s="474">
        <v>38.83809523809524</v>
      </c>
      <c r="D58" s="479">
        <v>53.03780952380953</v>
      </c>
      <c r="E58" s="479">
        <v>2.970917217654459</v>
      </c>
      <c r="F58" s="479">
        <v>7.119126490819983</v>
      </c>
      <c r="G58" s="255"/>
      <c r="H58" s="904">
        <v>172</v>
      </c>
      <c r="I58" s="474">
        <v>14.58139534883721</v>
      </c>
      <c r="J58" s="479">
        <v>47.89191860465117</v>
      </c>
      <c r="K58" s="479">
        <v>3.10468934346585</v>
      </c>
      <c r="L58" s="479">
        <v>8.619707636199569</v>
      </c>
      <c r="M58" s="888"/>
      <c r="N58" s="899">
        <v>196</v>
      </c>
      <c r="O58" s="474">
        <v>7.2</v>
      </c>
      <c r="P58" s="479">
        <v>43.88</v>
      </c>
      <c r="Q58" s="479">
        <v>3.44</v>
      </c>
      <c r="R58" s="479">
        <v>10.27</v>
      </c>
      <c r="S58" s="929"/>
      <c r="T58" t="s" s="930">
        <v>3562</v>
      </c>
      <c r="U58" s="933">
        <v>112</v>
      </c>
      <c r="V58" s="933">
        <v>222</v>
      </c>
      <c r="W58" s="933">
        <v>482</v>
      </c>
      <c r="X58" s="933">
        <v>816</v>
      </c>
      <c r="Y58" s="772"/>
      <c r="Z58" s="603"/>
      <c r="AA58" s="603"/>
      <c r="AB58" s="603"/>
      <c r="AC58" s="603"/>
      <c r="AD58" s="603"/>
      <c r="AE58" s="603"/>
      <c r="AF58" s="880"/>
      <c r="AG58" s="907">
        <v>10</v>
      </c>
      <c r="AH58" s="923"/>
      <c r="AI58" s="932"/>
      <c r="AJ58" s="926"/>
      <c r="AK58" s="908">
        <v>15</v>
      </c>
      <c r="AL58" s="911">
        <v>25</v>
      </c>
      <c r="AM58" s="907">
        <v>46</v>
      </c>
      <c r="AN58" s="907">
        <v>33</v>
      </c>
      <c r="AO58" s="907">
        <v>45</v>
      </c>
      <c r="AP58" s="907">
        <v>23</v>
      </c>
      <c r="AQ58" s="907">
        <v>14</v>
      </c>
      <c r="AR58" s="908"/>
      <c r="AS58" s="772"/>
      <c r="AT58" s="603"/>
      <c r="AU58" s="603"/>
      <c r="AV58" s="603"/>
      <c r="AW58" s="603"/>
    </row>
    <row r="59" ht="11.25" customHeight="1">
      <c r="A59" t="s" s="885">
        <v>3573</v>
      </c>
      <c r="B59" s="904">
        <v>105</v>
      </c>
      <c r="C59" s="474">
        <v>38.72380952380952</v>
      </c>
      <c r="D59" s="479">
        <v>53.19676190476191</v>
      </c>
      <c r="E59" s="479">
        <v>2.953861439772921</v>
      </c>
      <c r="F59" s="479">
        <v>7.331256821379672</v>
      </c>
      <c r="G59" s="255"/>
      <c r="H59" s="904">
        <v>174</v>
      </c>
      <c r="I59" s="474">
        <v>14.4367816091954</v>
      </c>
      <c r="J59" s="479">
        <v>48.02528735632183</v>
      </c>
      <c r="K59" s="479">
        <v>3.069567265112433</v>
      </c>
      <c r="L59" s="479">
        <v>8.725850821181691</v>
      </c>
      <c r="M59" s="888"/>
      <c r="N59" s="899">
        <v>195</v>
      </c>
      <c r="O59" s="474">
        <v>7.2</v>
      </c>
      <c r="P59" s="479">
        <v>43.92</v>
      </c>
      <c r="Q59" s="479">
        <v>3.49</v>
      </c>
      <c r="R59" s="479">
        <v>10.06</v>
      </c>
      <c r="S59" s="929"/>
      <c r="T59" t="s" s="630">
        <v>3564</v>
      </c>
      <c r="U59" s="654">
        <v>41.10714285714285</v>
      </c>
      <c r="V59" s="654">
        <v>15.76126126126126</v>
      </c>
      <c r="W59" s="654">
        <v>6.431535269709544</v>
      </c>
      <c r="X59" s="654">
        <v>13.72916666666667</v>
      </c>
      <c r="Y59" s="772"/>
      <c r="Z59" s="603"/>
      <c r="AA59" s="603"/>
      <c r="AB59" s="603"/>
      <c r="AC59" s="603"/>
      <c r="AD59" s="603"/>
      <c r="AE59" s="603"/>
      <c r="AF59" s="880"/>
      <c r="AG59" s="895">
        <v>9</v>
      </c>
      <c r="AH59" s="923"/>
      <c r="AI59" s="932"/>
      <c r="AJ59" s="926"/>
      <c r="AK59" s="895">
        <v>25</v>
      </c>
      <c r="AL59" s="895">
        <v>47</v>
      </c>
      <c r="AM59" s="895">
        <v>35</v>
      </c>
      <c r="AN59" s="895">
        <v>44</v>
      </c>
      <c r="AO59" s="895">
        <v>22</v>
      </c>
      <c r="AP59" s="912">
        <v>16</v>
      </c>
      <c r="AQ59" s="898">
        <v>15</v>
      </c>
      <c r="AR59" s="898"/>
      <c r="AS59" s="772"/>
      <c r="AT59" s="603"/>
      <c r="AU59" s="603"/>
      <c r="AV59" s="603"/>
      <c r="AW59" s="603"/>
    </row>
    <row r="60" ht="11.25" customHeight="1">
      <c r="A60" t="s" s="885">
        <v>3574</v>
      </c>
      <c r="B60" s="904">
        <v>105</v>
      </c>
      <c r="C60" s="474">
        <v>38.83809523809524</v>
      </c>
      <c r="D60" s="479">
        <v>53.23733333333332</v>
      </c>
      <c r="E60" s="479">
        <v>2.945408753308461</v>
      </c>
      <c r="F60" s="479">
        <v>7.422773006211925</v>
      </c>
      <c r="G60" s="255"/>
      <c r="H60" s="904">
        <v>176</v>
      </c>
      <c r="I60" s="474">
        <v>14.44318181818182</v>
      </c>
      <c r="J60" s="479">
        <v>49.3555681818182</v>
      </c>
      <c r="K60" s="479">
        <v>3.060659826149312</v>
      </c>
      <c r="L60" s="479">
        <v>8.558557017909084</v>
      </c>
      <c r="M60" s="888"/>
      <c r="N60" s="899">
        <v>190</v>
      </c>
      <c r="O60" s="474">
        <v>7.2</v>
      </c>
      <c r="P60" s="479">
        <v>43.15</v>
      </c>
      <c r="Q60" s="479">
        <v>3.45</v>
      </c>
      <c r="R60" s="479">
        <v>10.02</v>
      </c>
      <c r="S60" s="929"/>
      <c r="T60" t="s" s="630">
        <v>3566</v>
      </c>
      <c r="U60" s="499">
        <v>86.543125</v>
      </c>
      <c r="V60" s="499">
        <v>80.70527027027029</v>
      </c>
      <c r="W60" s="499">
        <v>61.95425311203319</v>
      </c>
      <c r="X60" s="499">
        <v>70.43057598039216</v>
      </c>
      <c r="Y60" s="772"/>
      <c r="Z60" s="603"/>
      <c r="AA60" s="603"/>
      <c r="AB60" s="603"/>
      <c r="AC60" s="603"/>
      <c r="AD60" s="603"/>
      <c r="AE60" s="603"/>
      <c r="AF60" s="880"/>
      <c r="AG60" s="888">
        <v>8</v>
      </c>
      <c r="AH60" s="923"/>
      <c r="AI60" s="932"/>
      <c r="AJ60" s="926"/>
      <c r="AK60" s="888">
        <v>43</v>
      </c>
      <c r="AL60" s="888">
        <v>43</v>
      </c>
      <c r="AM60" s="888">
        <v>48</v>
      </c>
      <c r="AN60" s="888">
        <v>28</v>
      </c>
      <c r="AO60" s="906">
        <v>22</v>
      </c>
      <c r="AP60" s="900">
        <v>21</v>
      </c>
      <c r="AQ60" s="900">
        <v>22</v>
      </c>
      <c r="AR60" s="903"/>
      <c r="AS60" s="772"/>
      <c r="AT60" s="603"/>
      <c r="AU60" s="603"/>
      <c r="AV60" s="603"/>
      <c r="AW60" s="603"/>
    </row>
    <row r="61" ht="11.25" customHeight="1">
      <c r="A61" t="s" s="885">
        <v>3575</v>
      </c>
      <c r="B61" s="904">
        <v>105</v>
      </c>
      <c r="C61" s="474">
        <v>38.87619047619047</v>
      </c>
      <c r="D61" s="479">
        <v>54.73276190476192</v>
      </c>
      <c r="E61" s="479">
        <v>2.860781384282872</v>
      </c>
      <c r="F61" s="479">
        <v>7.314465972425777</v>
      </c>
      <c r="G61" s="255"/>
      <c r="H61" s="904">
        <v>178</v>
      </c>
      <c r="I61" s="474">
        <v>14.40449438202247</v>
      </c>
      <c r="J61" s="479">
        <v>50.22971910112359</v>
      </c>
      <c r="K61" s="479">
        <v>3.047047986021679</v>
      </c>
      <c r="L61" s="479">
        <v>8.728781647395788</v>
      </c>
      <c r="M61" s="888"/>
      <c r="N61" s="899">
        <v>187</v>
      </c>
      <c r="O61" s="474">
        <v>7.2</v>
      </c>
      <c r="P61" s="479">
        <v>44.06</v>
      </c>
      <c r="Q61" s="479">
        <v>3.43</v>
      </c>
      <c r="R61" s="479">
        <v>9.630000000000001</v>
      </c>
      <c r="S61" s="929"/>
      <c r="T61" t="s" s="429">
        <v>3568</v>
      </c>
      <c r="U61" s="499">
        <v>2.323933769938432</v>
      </c>
      <c r="V61" s="499">
        <v>2.702805997372203</v>
      </c>
      <c r="W61" s="499">
        <v>2.637724253807509</v>
      </c>
      <c r="X61" s="499">
        <v>2.612361034295285</v>
      </c>
      <c r="Y61" s="772"/>
      <c r="Z61" s="603"/>
      <c r="AA61" s="603"/>
      <c r="AB61" s="603"/>
      <c r="AC61" s="603"/>
      <c r="AD61" s="603"/>
      <c r="AE61" s="603"/>
      <c r="AF61" s="880"/>
      <c r="AG61" s="888">
        <v>7</v>
      </c>
      <c r="AH61" s="923"/>
      <c r="AI61" s="932"/>
      <c r="AJ61" s="926"/>
      <c r="AK61" s="888">
        <v>39</v>
      </c>
      <c r="AL61" s="888">
        <v>43</v>
      </c>
      <c r="AM61" s="888">
        <v>29</v>
      </c>
      <c r="AN61" s="906">
        <v>27</v>
      </c>
      <c r="AO61" s="900">
        <v>23</v>
      </c>
      <c r="AP61" s="900">
        <v>25</v>
      </c>
      <c r="AQ61" s="903">
        <v>110</v>
      </c>
      <c r="AR61" s="888"/>
      <c r="AS61" s="772"/>
      <c r="AT61" s="603"/>
      <c r="AU61" s="603"/>
      <c r="AV61" s="603"/>
      <c r="AW61" s="603"/>
    </row>
    <row r="62" ht="11.25" customHeight="1">
      <c r="A62" t="s" s="885">
        <v>3576</v>
      </c>
      <c r="B62" s="904">
        <v>105</v>
      </c>
      <c r="C62" s="474">
        <v>39</v>
      </c>
      <c r="D62" s="479">
        <v>53.26180952380951</v>
      </c>
      <c r="E62" s="479">
        <v>2.894149466585927</v>
      </c>
      <c r="F62" s="479">
        <v>7.587754761720467</v>
      </c>
      <c r="G62" s="255"/>
      <c r="H62" s="904">
        <v>181</v>
      </c>
      <c r="I62" s="474">
        <v>14.39779005524862</v>
      </c>
      <c r="J62" s="479">
        <v>49.88207182320446</v>
      </c>
      <c r="K62" s="479">
        <v>3.073219998835879</v>
      </c>
      <c r="L62" s="479">
        <v>8.385386189462096</v>
      </c>
      <c r="M62" s="888"/>
      <c r="N62" s="899">
        <v>189</v>
      </c>
      <c r="O62" s="474">
        <v>7.2</v>
      </c>
      <c r="P62" s="479">
        <v>44.45</v>
      </c>
      <c r="Q62" s="479">
        <v>3.49</v>
      </c>
      <c r="R62" s="479">
        <v>10.36</v>
      </c>
      <c r="S62" s="929"/>
      <c r="T62" t="s" s="153">
        <v>3570</v>
      </c>
      <c r="U62" s="620">
        <v>5.65669709827672</v>
      </c>
      <c r="V62" s="620">
        <v>6.833675267867845</v>
      </c>
      <c r="W62" s="620">
        <v>10.33842485426746</v>
      </c>
      <c r="X62" s="620">
        <v>8.371839487872501</v>
      </c>
      <c r="Y62" s="772"/>
      <c r="Z62" s="603"/>
      <c r="AA62" s="603"/>
      <c r="AB62" s="603"/>
      <c r="AC62" s="603"/>
      <c r="AD62" s="603"/>
      <c r="AE62" s="603"/>
      <c r="AF62" s="880"/>
      <c r="AG62" s="888">
        <v>6</v>
      </c>
      <c r="AH62" s="923"/>
      <c r="AI62" s="932"/>
      <c r="AJ62" s="926"/>
      <c r="AK62" s="888">
        <v>49</v>
      </c>
      <c r="AL62" s="888">
        <v>36</v>
      </c>
      <c r="AM62" s="906">
        <v>30</v>
      </c>
      <c r="AN62" s="900">
        <v>24</v>
      </c>
      <c r="AO62" s="900">
        <v>36</v>
      </c>
      <c r="AP62" s="903">
        <v>128</v>
      </c>
      <c r="AQ62" s="888">
        <v>182</v>
      </c>
      <c r="AR62" s="888"/>
      <c r="AS62" s="772"/>
      <c r="AT62" s="603"/>
      <c r="AU62" s="603"/>
      <c r="AV62" s="603"/>
      <c r="AW62" s="603"/>
    </row>
    <row r="63" ht="11.25" customHeight="1">
      <c r="A63" t="s" s="885">
        <v>3577</v>
      </c>
      <c r="B63" s="904">
        <v>106</v>
      </c>
      <c r="C63" s="474">
        <v>39.0188679245283</v>
      </c>
      <c r="D63" s="479">
        <v>53.89150943396227</v>
      </c>
      <c r="E63" s="479">
        <v>2.9360208613895</v>
      </c>
      <c r="F63" s="479">
        <v>7.734761460378747</v>
      </c>
      <c r="G63" s="255"/>
      <c r="H63" s="904">
        <v>180</v>
      </c>
      <c r="I63" s="474">
        <v>14.28888888888889</v>
      </c>
      <c r="J63" s="479">
        <v>50.59772222222225</v>
      </c>
      <c r="K63" s="479">
        <v>3.01138190057874</v>
      </c>
      <c r="L63" s="479">
        <v>8.589312626758572</v>
      </c>
      <c r="M63" s="888"/>
      <c r="N63" s="899">
        <v>180</v>
      </c>
      <c r="O63" s="474">
        <v>7.216666666666667</v>
      </c>
      <c r="P63" s="479">
        <v>44.65822222222221</v>
      </c>
      <c r="Q63" s="479">
        <v>3.569588719490959</v>
      </c>
      <c r="R63" s="479">
        <v>10.21120748067548</v>
      </c>
      <c r="S63" s="772"/>
      <c r="T63" s="927">
        <v>42734</v>
      </c>
      <c r="U63" t="s" s="928">
        <v>482</v>
      </c>
      <c r="V63" t="s" s="928">
        <v>483</v>
      </c>
      <c r="W63" t="s" s="928">
        <v>1050</v>
      </c>
      <c r="X63" t="s" s="885">
        <v>3560</v>
      </c>
      <c r="Y63" s="772"/>
      <c r="Z63" s="603"/>
      <c r="AA63" s="603"/>
      <c r="AB63" s="603"/>
      <c r="AC63" s="603"/>
      <c r="AD63" s="603"/>
      <c r="AE63" s="603"/>
      <c r="AF63" s="880"/>
      <c r="AG63" s="907">
        <v>5</v>
      </c>
      <c r="AH63" s="934"/>
      <c r="AI63" s="935"/>
      <c r="AJ63" s="936"/>
      <c r="AK63" s="907">
        <v>34</v>
      </c>
      <c r="AL63" s="907">
        <v>31</v>
      </c>
      <c r="AM63" s="908">
        <v>28</v>
      </c>
      <c r="AN63" s="908">
        <v>38</v>
      </c>
      <c r="AO63" s="911">
        <v>156</v>
      </c>
      <c r="AP63" s="907">
        <v>206</v>
      </c>
      <c r="AQ63" s="907">
        <v>105</v>
      </c>
      <c r="AR63" s="907"/>
      <c r="AS63" s="772"/>
      <c r="AT63" s="603"/>
      <c r="AU63" s="603"/>
      <c r="AV63" s="603"/>
      <c r="AW63" s="603"/>
    </row>
    <row r="64" ht="11.25" customHeight="1">
      <c r="A64" t="s" s="885">
        <v>3578</v>
      </c>
      <c r="B64" s="904">
        <v>105</v>
      </c>
      <c r="C64" s="474">
        <v>39.03809523809524</v>
      </c>
      <c r="D64" s="479">
        <v>53.48419047619045</v>
      </c>
      <c r="E64" s="479">
        <v>2.930707730253724</v>
      </c>
      <c r="F64" s="479">
        <v>7.751604099309084</v>
      </c>
      <c r="G64" s="255"/>
      <c r="H64" s="904">
        <v>183</v>
      </c>
      <c r="I64" s="474">
        <v>14.2896174863388</v>
      </c>
      <c r="J64" s="479">
        <v>50.88819672131147</v>
      </c>
      <c r="K64" s="479">
        <v>3.01628734883794</v>
      </c>
      <c r="L64" s="479">
        <v>8.58119068205534</v>
      </c>
      <c r="M64" s="888"/>
      <c r="N64" s="899">
        <v>170</v>
      </c>
      <c r="O64" s="474">
        <v>7.188235294117647</v>
      </c>
      <c r="P64" s="479">
        <v>45.25494117647059</v>
      </c>
      <c r="Q64" s="479">
        <v>3.622586239805816</v>
      </c>
      <c r="R64" s="479">
        <v>10.42528286737696</v>
      </c>
      <c r="S64" s="929"/>
      <c r="T64" t="s" s="930">
        <v>3562</v>
      </c>
      <c r="U64" s="933">
        <v>108</v>
      </c>
      <c r="V64" s="933">
        <v>227</v>
      </c>
      <c r="W64" s="933">
        <v>433</v>
      </c>
      <c r="X64" s="933">
        <v>768</v>
      </c>
      <c r="Y64" s="772"/>
      <c r="Z64" s="603"/>
      <c r="AA64" s="603"/>
      <c r="AB64" s="603"/>
      <c r="AC64" s="603"/>
      <c r="AD64" s="603"/>
      <c r="AE64" s="603"/>
      <c r="AF64" s="880"/>
      <c r="AG64" t="s" s="885">
        <v>3579</v>
      </c>
      <c r="AH64" s="904">
        <f>SUM(AH4:AH63)</f>
        <v>139</v>
      </c>
      <c r="AI64" s="904">
        <f>SUM(AI4:AI63)</f>
        <v>150</v>
      </c>
      <c r="AJ64" s="904">
        <f>SUM(AJ4:AJ63)</f>
        <v>159</v>
      </c>
      <c r="AK64" s="904">
        <f>SUM(AK4:AK63)</f>
        <v>417</v>
      </c>
      <c r="AL64" s="904">
        <f>SUM(AL4:AL63)</f>
        <v>448</v>
      </c>
      <c r="AM64" s="904">
        <f>SUM(AM4:AM63)</f>
        <v>458</v>
      </c>
      <c r="AN64" s="904">
        <f>SUM(AN4:AN63)</f>
        <v>476</v>
      </c>
      <c r="AO64" s="904">
        <f>SUM(AO4:AO63)</f>
        <v>611</v>
      </c>
      <c r="AP64" s="904">
        <f>SUM(AP4:AP63)</f>
        <v>753</v>
      </c>
      <c r="AQ64" s="904">
        <f>SUM(AQ4:AQ63)</f>
        <v>769</v>
      </c>
      <c r="AR64" s="899">
        <f>X52</f>
        <v>814</v>
      </c>
      <c r="AS64" s="772"/>
      <c r="AT64" s="603"/>
      <c r="AU64" s="603"/>
      <c r="AV64" s="603"/>
      <c r="AW64" s="603"/>
    </row>
    <row r="65" ht="11.25" customHeight="1">
      <c r="A65" t="s" s="889">
        <v>3580</v>
      </c>
      <c r="B65" s="918">
        <v>105</v>
      </c>
      <c r="C65" s="891">
        <v>39.1</v>
      </c>
      <c r="D65" s="894">
        <v>56.35</v>
      </c>
      <c r="E65" s="894">
        <v>2.77</v>
      </c>
      <c r="F65" s="894">
        <v>7.82</v>
      </c>
      <c r="G65" s="255"/>
      <c r="H65" s="918">
        <v>189</v>
      </c>
      <c r="I65" s="891">
        <v>14.3</v>
      </c>
      <c r="J65" s="894">
        <v>56.29</v>
      </c>
      <c r="K65" s="894">
        <v>2.89</v>
      </c>
      <c r="L65" s="894">
        <v>8.619999999999999</v>
      </c>
      <c r="M65" s="888"/>
      <c r="N65" s="890">
        <v>175</v>
      </c>
      <c r="O65" s="891">
        <v>7.1</v>
      </c>
      <c r="P65" s="894">
        <v>47.02</v>
      </c>
      <c r="Q65" s="894">
        <v>3.35</v>
      </c>
      <c r="R65" s="894">
        <v>10.64</v>
      </c>
      <c r="S65" s="929"/>
      <c r="T65" t="s" s="630">
        <v>3564</v>
      </c>
      <c r="U65" s="654">
        <v>41.30555555555556</v>
      </c>
      <c r="V65" s="654">
        <v>15.55066079295154</v>
      </c>
      <c r="W65" s="654">
        <v>6.217090069284064</v>
      </c>
      <c r="X65" s="654">
        <v>13.91015625</v>
      </c>
      <c r="Y65" s="772"/>
      <c r="Z65" s="603"/>
      <c r="AA65" s="603"/>
      <c r="AB65" s="603"/>
      <c r="AC65" s="603"/>
      <c r="AD65" s="603"/>
      <c r="AE65" s="603"/>
      <c r="AF65" s="603"/>
      <c r="AG65" s="937">
        <v>4</v>
      </c>
      <c r="AH65" s="938"/>
      <c r="AI65" s="938"/>
      <c r="AJ65" s="938"/>
      <c r="AK65" s="939">
        <v>26</v>
      </c>
      <c r="AL65" s="940">
        <v>32</v>
      </c>
      <c r="AM65" s="940">
        <v>50</v>
      </c>
      <c r="AN65" s="941">
        <v>179</v>
      </c>
      <c r="AO65" s="8">
        <v>221</v>
      </c>
      <c r="AP65" s="8">
        <v>124</v>
      </c>
      <c r="AQ65" s="8">
        <v>117</v>
      </c>
      <c r="AR65" s="8">
        <f>'Notes'!B281</f>
        <v>101</v>
      </c>
      <c r="AS65" s="603"/>
      <c r="AT65" s="603"/>
      <c r="AU65" s="603"/>
      <c r="AV65" s="603"/>
      <c r="AW65" s="603"/>
    </row>
    <row r="66" ht="11.25" customHeight="1">
      <c r="A66" t="s" s="889">
        <v>3581</v>
      </c>
      <c r="B66" s="918">
        <v>105</v>
      </c>
      <c r="C66" s="891">
        <v>39.36190476190476</v>
      </c>
      <c r="D66" s="894">
        <v>57.24857142857144</v>
      </c>
      <c r="E66" s="894">
        <v>2.769959338416099</v>
      </c>
      <c r="F66" s="894">
        <v>8.307580053156748</v>
      </c>
      <c r="G66" s="255"/>
      <c r="H66" s="918">
        <v>199</v>
      </c>
      <c r="I66" s="891">
        <v>14.20100502512563</v>
      </c>
      <c r="J66" s="894">
        <v>56.91070351758794</v>
      </c>
      <c r="K66" s="894">
        <v>2.923089302315293</v>
      </c>
      <c r="L66" s="894">
        <v>8.424907049953291</v>
      </c>
      <c r="M66" s="888"/>
      <c r="N66" s="890">
        <v>167</v>
      </c>
      <c r="O66" s="891">
        <v>7.137724550898204</v>
      </c>
      <c r="P66" s="894">
        <v>47.29449101796403</v>
      </c>
      <c r="Q66" s="894">
        <v>3.325719946872654</v>
      </c>
      <c r="R66" s="894">
        <v>10.4242270827644</v>
      </c>
      <c r="S66" s="929"/>
      <c r="T66" t="s" s="630">
        <v>3566</v>
      </c>
      <c r="U66" s="499">
        <v>82.83583333333333</v>
      </c>
      <c r="V66" s="499">
        <v>72.4342290748899</v>
      </c>
      <c r="W66" s="499">
        <v>58.8166281755197</v>
      </c>
      <c r="X66" s="499">
        <v>66.21932291666671</v>
      </c>
      <c r="Y66" s="772"/>
      <c r="Z66" s="603"/>
      <c r="AA66" s="603"/>
      <c r="AB66" s="603"/>
      <c r="AC66" s="603"/>
      <c r="AD66" s="603"/>
      <c r="AE66" s="603"/>
      <c r="AF66" s="880"/>
      <c r="AG66" t="s" s="885">
        <v>3582</v>
      </c>
      <c r="AH66" s="923"/>
      <c r="AI66" s="932"/>
      <c r="AJ66" s="926"/>
      <c r="AK66" s="904">
        <f>AK64+AK65</f>
        <v>443</v>
      </c>
      <c r="AL66" s="904">
        <f>AL64+AL65</f>
        <v>480</v>
      </c>
      <c r="AM66" s="904">
        <f>AM64+AM65</f>
        <v>508</v>
      </c>
      <c r="AN66" s="904">
        <f>AN64+AN65</f>
        <v>655</v>
      </c>
      <c r="AO66" s="904">
        <f>AO64+AO65</f>
        <v>832</v>
      </c>
      <c r="AP66" s="904">
        <f>AP64+AP65</f>
        <v>877</v>
      </c>
      <c r="AQ66" s="904">
        <f>AQ64+AQ65</f>
        <v>886</v>
      </c>
      <c r="AR66" s="899">
        <f>AR64+AR65</f>
        <v>915</v>
      </c>
      <c r="AS66" s="772"/>
      <c r="AT66" s="603"/>
      <c r="AU66" s="603"/>
      <c r="AV66" s="603"/>
      <c r="AW66" s="603"/>
    </row>
    <row r="67" ht="11.25" customHeight="1">
      <c r="A67" t="s" s="889">
        <v>3583</v>
      </c>
      <c r="B67" s="918">
        <v>105</v>
      </c>
      <c r="C67" s="891">
        <v>39.4</v>
      </c>
      <c r="D67" s="894">
        <v>59.15952380952382</v>
      </c>
      <c r="E67" s="894">
        <v>2.674921903657775</v>
      </c>
      <c r="F67" s="894">
        <v>8.364252568444863</v>
      </c>
      <c r="G67" s="255"/>
      <c r="H67" s="918">
        <v>201</v>
      </c>
      <c r="I67" s="891">
        <v>14.17910447761194</v>
      </c>
      <c r="J67" s="894">
        <v>58.42467661691543</v>
      </c>
      <c r="K67" s="894">
        <v>2.839668690177938</v>
      </c>
      <c r="L67" s="894">
        <v>8.61994306025311</v>
      </c>
      <c r="M67" s="888"/>
      <c r="N67" s="890">
        <v>164</v>
      </c>
      <c r="O67" s="891">
        <v>7.146341463414634</v>
      </c>
      <c r="P67" s="894">
        <v>49.49085365853657</v>
      </c>
      <c r="Q67" s="894">
        <v>3.21744121942643</v>
      </c>
      <c r="R67" s="894">
        <v>10.51408769693047</v>
      </c>
      <c r="S67" s="929"/>
      <c r="T67" t="s" s="429">
        <v>3568</v>
      </c>
      <c r="U67" s="499">
        <v>2.325950888484093</v>
      </c>
      <c r="V67" s="499">
        <v>2.636495807213658</v>
      </c>
      <c r="W67" s="499">
        <v>2.671690505090545</v>
      </c>
      <c r="X67" s="499">
        <v>2.612668272002589</v>
      </c>
      <c r="Y67" s="772"/>
      <c r="Z67" s="603"/>
      <c r="AA67" s="603"/>
      <c r="AB67" s="603"/>
      <c r="AC67" s="603"/>
      <c r="AD67" s="603"/>
      <c r="AE67" s="603"/>
      <c r="AF67" s="603"/>
      <c r="AG67" t="s" s="942">
        <v>3584</v>
      </c>
      <c r="AH67" s="943"/>
      <c r="AI67" s="943"/>
      <c r="AJ67" s="943"/>
      <c r="AK67" s="33"/>
      <c r="AL67" s="33"/>
      <c r="AM67" s="33"/>
      <c r="AN67" s="33"/>
      <c r="AO67" s="33"/>
      <c r="AP67" s="100"/>
      <c r="AQ67" s="100"/>
      <c r="AR67" t="s" s="944">
        <v>3585</v>
      </c>
      <c r="AS67" s="603"/>
      <c r="AT67" s="603"/>
      <c r="AU67" s="603"/>
      <c r="AV67" s="603"/>
      <c r="AW67" s="603"/>
    </row>
    <row r="68" ht="11.25" customHeight="1">
      <c r="A68" t="s" s="889">
        <v>3586</v>
      </c>
      <c r="B68" s="918">
        <v>104</v>
      </c>
      <c r="C68" s="891">
        <v>39.47115384615385</v>
      </c>
      <c r="D68" s="894">
        <v>60.57403846153846</v>
      </c>
      <c r="E68" s="894">
        <v>2.583686368045746</v>
      </c>
      <c r="F68" s="894">
        <v>8.292882437544403</v>
      </c>
      <c r="G68" s="255"/>
      <c r="H68" s="918">
        <v>203</v>
      </c>
      <c r="I68" s="891">
        <v>14.21674876847291</v>
      </c>
      <c r="J68" s="894">
        <v>58.79226600985221</v>
      </c>
      <c r="K68" s="894">
        <v>2.811721392687897</v>
      </c>
      <c r="L68" s="894">
        <v>8.857539661094371</v>
      </c>
      <c r="M68" s="888"/>
      <c r="N68" s="890">
        <v>164</v>
      </c>
      <c r="O68" s="891">
        <v>7.170731707317073</v>
      </c>
      <c r="P68" s="894">
        <v>50.35902439024391</v>
      </c>
      <c r="Q68" s="894">
        <v>3.235020879300347</v>
      </c>
      <c r="R68" s="894">
        <v>10.26848968165051</v>
      </c>
      <c r="S68" s="929"/>
      <c r="T68" t="s" s="153">
        <v>3570</v>
      </c>
      <c r="U68" s="620">
        <v>6.018920684736262</v>
      </c>
      <c r="V68" s="620">
        <v>7.472417056444325</v>
      </c>
      <c r="W68" s="620">
        <v>10.02479972045631</v>
      </c>
      <c r="X68" s="620">
        <v>8.446970403403032</v>
      </c>
      <c r="Y68" s="772"/>
      <c r="Z68" s="603"/>
      <c r="AA68" s="603"/>
      <c r="AB68" s="603"/>
      <c r="AC68" s="603"/>
      <c r="AD68" s="603"/>
      <c r="AE68" s="603"/>
      <c r="AF68" s="603"/>
      <c r="AG68" s="55"/>
      <c r="AH68" s="55"/>
      <c r="AI68" s="55"/>
      <c r="AJ68" s="55"/>
      <c r="AK68" s="55"/>
      <c r="AL68" s="55"/>
      <c r="AM68" s="55"/>
      <c r="AN68" s="55"/>
      <c r="AO68" s="55"/>
      <c r="AP68" s="945"/>
      <c r="AQ68" s="945"/>
      <c r="AR68" t="s" s="136">
        <v>3587</v>
      </c>
      <c r="AS68" s="603"/>
      <c r="AT68" s="603"/>
      <c r="AU68" s="603"/>
      <c r="AV68" s="603"/>
      <c r="AW68" s="603"/>
    </row>
    <row r="69" ht="11.25" customHeight="1">
      <c r="A69" t="s" s="889">
        <v>3588</v>
      </c>
      <c r="B69" s="918">
        <v>104</v>
      </c>
      <c r="C69" s="891">
        <v>39.54807692307692</v>
      </c>
      <c r="D69" s="894">
        <v>60.58269230769232</v>
      </c>
      <c r="E69" s="894">
        <v>2.613696323899838</v>
      </c>
      <c r="F69" s="894">
        <v>8.306612397014245</v>
      </c>
      <c r="G69" s="255"/>
      <c r="H69" s="918">
        <v>207</v>
      </c>
      <c r="I69" s="891">
        <v>14.21256038647343</v>
      </c>
      <c r="J69" s="894">
        <v>58.61797101449271</v>
      </c>
      <c r="K69" s="894">
        <v>2.838571880855647</v>
      </c>
      <c r="L69" s="894">
        <v>8.833371223246345</v>
      </c>
      <c r="M69" s="888"/>
      <c r="N69" s="890">
        <v>160</v>
      </c>
      <c r="O69" s="891">
        <v>7.1125</v>
      </c>
      <c r="P69" s="894">
        <v>50.61856250000002</v>
      </c>
      <c r="Q69" s="894">
        <v>3.304209663293387</v>
      </c>
      <c r="R69" s="894">
        <v>10.39890849361655</v>
      </c>
      <c r="S69" s="929"/>
      <c r="T69" t="s" s="140">
        <v>3589</v>
      </c>
      <c r="U69" s="946"/>
      <c r="V69" s="946"/>
      <c r="W69" s="946"/>
      <c r="X69" s="947"/>
      <c r="Y69" s="772"/>
      <c r="Z69" s="603"/>
      <c r="AA69" s="603"/>
      <c r="AB69" s="603"/>
      <c r="AC69" s="603"/>
      <c r="AD69" s="603"/>
      <c r="AE69" s="603"/>
      <c r="AF69" s="603"/>
      <c r="AG69" s="104"/>
      <c r="AH69" s="104"/>
      <c r="AI69" s="104"/>
      <c r="AJ69" s="104"/>
      <c r="AK69" s="104"/>
      <c r="AL69" s="104"/>
      <c r="AM69" s="104"/>
      <c r="AN69" s="104"/>
      <c r="AO69" s="104"/>
      <c r="AP69" s="106"/>
      <c r="AQ69" s="106"/>
      <c r="AR69" t="s" s="948">
        <v>3590</v>
      </c>
      <c r="AS69" s="603"/>
      <c r="AT69" s="603"/>
      <c r="AU69" s="603"/>
      <c r="AV69" s="603"/>
      <c r="AW69" s="603"/>
    </row>
    <row r="70" ht="11.25" customHeight="1">
      <c r="A70" t="s" s="889">
        <v>3591</v>
      </c>
      <c r="B70" s="918">
        <v>104</v>
      </c>
      <c r="C70" s="891">
        <v>39.59615384615385</v>
      </c>
      <c r="D70" s="894">
        <v>59.72451923076922</v>
      </c>
      <c r="E70" s="894">
        <v>2.665203412911262</v>
      </c>
      <c r="F70" s="894">
        <v>9.074301268467423</v>
      </c>
      <c r="G70" s="255"/>
      <c r="H70" s="918">
        <v>209</v>
      </c>
      <c r="I70" s="891">
        <v>14.25358851674641</v>
      </c>
      <c r="J70" s="894">
        <v>57.53966507177029</v>
      </c>
      <c r="K70" s="894">
        <v>2.853072144342844</v>
      </c>
      <c r="L70" s="894">
        <v>8.786599032129438</v>
      </c>
      <c r="M70" s="888"/>
      <c r="N70" s="890">
        <v>155</v>
      </c>
      <c r="O70" s="891">
        <v>7.103225806451613</v>
      </c>
      <c r="P70" s="894">
        <v>50.26509677419355</v>
      </c>
      <c r="Q70" s="894">
        <v>3.316890546403775</v>
      </c>
      <c r="R70" s="894">
        <v>10.35842581837674</v>
      </c>
      <c r="S70" s="772"/>
      <c r="T70" t="s" s="949">
        <v>3592</v>
      </c>
      <c r="U70" s="950"/>
      <c r="V70" s="950"/>
      <c r="W70" s="950"/>
      <c r="X70" s="950"/>
      <c r="Y70" s="603"/>
      <c r="Z70" s="603"/>
      <c r="AA70" s="603"/>
      <c r="AB70" s="603"/>
      <c r="AC70" s="603"/>
      <c r="AD70" s="603"/>
      <c r="AE70" s="603"/>
      <c r="AF70" s="880"/>
      <c r="AG70" t="s" s="98">
        <v>482</v>
      </c>
      <c r="AH70" s="895">
        <f>SUM(AH4:AH43)</f>
        <v>133</v>
      </c>
      <c r="AI70" s="895">
        <f>SUM(AI4:AI43)</f>
        <v>128</v>
      </c>
      <c r="AJ70" s="895">
        <f>SUM(AJ4:AJ43)</f>
        <v>97</v>
      </c>
      <c r="AK70" s="895">
        <f>SUM(AK4:AK43)</f>
        <v>98</v>
      </c>
      <c r="AL70" s="895">
        <f>SUM(AL4:AL43)</f>
        <v>102</v>
      </c>
      <c r="AM70" s="895">
        <f>SUM(AM4:AM43)</f>
        <v>105</v>
      </c>
      <c r="AN70" s="895">
        <f>SUM(AN4:AN43)</f>
        <v>105</v>
      </c>
      <c r="AO70" s="895">
        <f>SUM(AO4:AO43)</f>
        <v>106</v>
      </c>
      <c r="AP70" s="951">
        <v>107</v>
      </c>
      <c r="AQ70" s="951">
        <v>108</v>
      </c>
      <c r="AR70" s="951">
        <f>U52</f>
        <v>113</v>
      </c>
      <c r="AS70" s="772"/>
      <c r="AT70" s="603"/>
      <c r="AU70" s="603"/>
      <c r="AV70" s="603"/>
      <c r="AW70" s="603"/>
    </row>
    <row r="71" ht="11.25" customHeight="1">
      <c r="A71" t="s" s="889">
        <v>3593</v>
      </c>
      <c r="B71" s="918">
        <v>105</v>
      </c>
      <c r="C71" s="891">
        <v>39.49523809523809</v>
      </c>
      <c r="D71" s="894">
        <v>61.93590476190475</v>
      </c>
      <c r="E71" s="894">
        <v>2.523983100986879</v>
      </c>
      <c r="F71" s="894">
        <v>8.84</v>
      </c>
      <c r="G71" s="255"/>
      <c r="H71" s="918">
        <v>208</v>
      </c>
      <c r="I71" s="891">
        <v>14.25961538461539</v>
      </c>
      <c r="J71" s="894">
        <v>59.17163461538463</v>
      </c>
      <c r="K71" s="894">
        <v>2.776783242582979</v>
      </c>
      <c r="L71" s="894">
        <v>8.663770700008433</v>
      </c>
      <c r="M71" s="888"/>
      <c r="N71" s="890">
        <v>156</v>
      </c>
      <c r="O71" s="891">
        <v>7.089743589743589</v>
      </c>
      <c r="P71" s="894">
        <v>51.15365384615385</v>
      </c>
      <c r="Q71" s="894">
        <v>3.270766412695468</v>
      </c>
      <c r="R71" s="894">
        <v>10.40706417141444</v>
      </c>
      <c r="S71" s="772"/>
      <c r="T71" t="s" s="952">
        <v>3594</v>
      </c>
      <c r="U71" s="920"/>
      <c r="V71" s="920"/>
      <c r="W71" s="920"/>
      <c r="X71" s="920"/>
      <c r="Y71" s="603"/>
      <c r="Z71" s="603"/>
      <c r="AA71" s="603"/>
      <c r="AB71" s="603"/>
      <c r="AC71" s="603"/>
      <c r="AD71" s="603"/>
      <c r="AE71" s="603"/>
      <c r="AF71" s="880"/>
      <c r="AG71" t="s" s="134">
        <v>483</v>
      </c>
      <c r="AH71" s="907">
        <f>SUM(AH44:AH58)</f>
        <v>6</v>
      </c>
      <c r="AI71" s="907">
        <f>SUM(AI44:AI58)</f>
        <v>22</v>
      </c>
      <c r="AJ71" s="907">
        <f>SUM(AJ44:AJ58)</f>
        <v>62</v>
      </c>
      <c r="AK71" s="888">
        <f>SUM(AK44:AK58)</f>
        <v>129</v>
      </c>
      <c r="AL71" s="888">
        <f>SUM(AL44:AL58)</f>
        <v>146</v>
      </c>
      <c r="AM71" s="888">
        <f>SUM(AM44:AM58)</f>
        <v>183</v>
      </c>
      <c r="AN71" s="888">
        <f>SUM(AN44:AN58)</f>
        <v>210</v>
      </c>
      <c r="AO71" s="888">
        <f>SUM(AO44:AO58)</f>
        <v>246</v>
      </c>
      <c r="AP71" s="953">
        <v>250</v>
      </c>
      <c r="AQ71" s="953">
        <v>227</v>
      </c>
      <c r="AR71" s="953">
        <f>V52</f>
        <v>223</v>
      </c>
      <c r="AS71" s="772"/>
      <c r="AT71" s="603"/>
      <c r="AU71" s="603"/>
      <c r="AV71" s="603"/>
      <c r="AW71" s="603"/>
    </row>
    <row r="72" ht="11.25" customHeight="1">
      <c r="A72" t="s" s="889">
        <v>3595</v>
      </c>
      <c r="B72" s="918">
        <v>105</v>
      </c>
      <c r="C72" s="891">
        <v>39.58095238095238</v>
      </c>
      <c r="D72" s="894">
        <v>59.01857142857142</v>
      </c>
      <c r="E72" s="894">
        <v>2.679322881982254</v>
      </c>
      <c r="F72" s="894">
        <v>8.909646339171506</v>
      </c>
      <c r="G72" s="255"/>
      <c r="H72" s="918">
        <v>209</v>
      </c>
      <c r="I72" s="891">
        <v>14.30143540669856</v>
      </c>
      <c r="J72" s="894">
        <v>57.98636363636365</v>
      </c>
      <c r="K72" s="894">
        <v>2.834857888885574</v>
      </c>
      <c r="L72" s="894">
        <v>8.562411636771316</v>
      </c>
      <c r="M72" s="888"/>
      <c r="N72" s="890">
        <v>158</v>
      </c>
      <c r="O72" s="891">
        <v>7.088607594936708</v>
      </c>
      <c r="P72" s="894">
        <v>49.91987341772151</v>
      </c>
      <c r="Q72" s="894">
        <v>3.440225355720318</v>
      </c>
      <c r="R72" s="894">
        <v>10.58332462877449</v>
      </c>
      <c r="S72" s="772"/>
      <c r="T72" t="s" s="952">
        <v>3596</v>
      </c>
      <c r="U72" s="920"/>
      <c r="V72" s="920"/>
      <c r="W72" s="920"/>
      <c r="X72" s="920"/>
      <c r="Y72" s="603"/>
      <c r="Z72" s="603"/>
      <c r="AA72" s="797"/>
      <c r="AB72" s="603"/>
      <c r="AC72" s="603"/>
      <c r="AD72" s="603"/>
      <c r="AE72" s="603"/>
      <c r="AF72" s="880"/>
      <c r="AG72" t="s" s="154">
        <v>1050</v>
      </c>
      <c r="AH72" s="954"/>
      <c r="AI72" s="955"/>
      <c r="AJ72" s="956"/>
      <c r="AK72" s="907">
        <f>SUM(AK59:AK63)</f>
        <v>190</v>
      </c>
      <c r="AL72" s="907">
        <f>SUM(AL59:AL63)</f>
        <v>200</v>
      </c>
      <c r="AM72" s="907">
        <f>SUM(AM59:AM63)</f>
        <v>170</v>
      </c>
      <c r="AN72" s="907">
        <f>SUM(AN59:AN63)</f>
        <v>161</v>
      </c>
      <c r="AO72" s="907">
        <f>SUM(AO59:AO63)</f>
        <v>259</v>
      </c>
      <c r="AP72" s="957">
        <v>396</v>
      </c>
      <c r="AQ72" s="957">
        <v>434</v>
      </c>
      <c r="AR72" s="957">
        <f>W52</f>
        <v>478</v>
      </c>
      <c r="AS72" s="772"/>
      <c r="AT72" s="603"/>
      <c r="AU72" s="603"/>
      <c r="AV72" s="603"/>
      <c r="AW72" s="603"/>
    </row>
    <row r="73" ht="11.25" customHeight="1">
      <c r="A73" t="s" s="889">
        <v>3597</v>
      </c>
      <c r="B73" s="918">
        <v>105</v>
      </c>
      <c r="C73" s="891">
        <v>39.44761904761905</v>
      </c>
      <c r="D73" s="894">
        <v>61.41095238095239</v>
      </c>
      <c r="E73" s="894">
        <v>2.586172792420455</v>
      </c>
      <c r="F73" s="894">
        <v>8.820802949587513</v>
      </c>
      <c r="G73" s="255"/>
      <c r="H73" s="918">
        <v>210</v>
      </c>
      <c r="I73" s="891">
        <v>14.30476190476191</v>
      </c>
      <c r="J73" s="894">
        <v>59.83695238095242</v>
      </c>
      <c r="K73" s="894">
        <v>2.784814120909421</v>
      </c>
      <c r="L73" s="894">
        <v>8.541833295679456</v>
      </c>
      <c r="M73" s="888"/>
      <c r="N73" s="890">
        <v>154</v>
      </c>
      <c r="O73" s="891">
        <v>7.11038961038961</v>
      </c>
      <c r="P73" s="894">
        <v>53.04220779220778</v>
      </c>
      <c r="Q73" s="894">
        <v>3.205031402582067</v>
      </c>
      <c r="R73" s="894">
        <v>10.62512178401975</v>
      </c>
      <c r="S73" s="772"/>
      <c r="T73" t="s" s="952">
        <v>3598</v>
      </c>
      <c r="U73" s="920"/>
      <c r="V73" s="920"/>
      <c r="W73" s="920"/>
      <c r="X73" s="920"/>
      <c r="Y73" s="603"/>
      <c r="Z73" s="603"/>
      <c r="AA73" s="603"/>
      <c r="AB73" s="603"/>
      <c r="AC73" s="603"/>
      <c r="AD73" s="603"/>
      <c r="AE73" s="603"/>
      <c r="AF73" s="880"/>
      <c r="AG73" t="s" s="885">
        <v>3579</v>
      </c>
      <c r="AH73" s="904">
        <f>SUM(AH70:AH72)</f>
        <v>139</v>
      </c>
      <c r="AI73" s="904">
        <f>SUM(AI70:AI72)</f>
        <v>150</v>
      </c>
      <c r="AJ73" s="904">
        <f>SUM(AJ70:AJ72)</f>
        <v>159</v>
      </c>
      <c r="AK73" s="904">
        <f>SUM(AK70:AK72)</f>
        <v>417</v>
      </c>
      <c r="AL73" s="904">
        <f>SUM(AL70:AL72)</f>
        <v>448</v>
      </c>
      <c r="AM73" s="904">
        <f>SUM(AM70:AM72)</f>
        <v>458</v>
      </c>
      <c r="AN73" s="904">
        <f>SUM(AN70:AN72)</f>
        <v>476</v>
      </c>
      <c r="AO73" s="904">
        <f>SUM(AO70:AO72)</f>
        <v>611</v>
      </c>
      <c r="AP73" s="899">
        <f>SUM(AP70:AP72)</f>
        <v>753</v>
      </c>
      <c r="AQ73" s="899">
        <f>SUM(AQ70:AQ72)</f>
        <v>769</v>
      </c>
      <c r="AR73" s="899">
        <f>SUM(AR70:AR72)</f>
        <v>814</v>
      </c>
      <c r="AS73" s="772"/>
      <c r="AT73" s="603"/>
      <c r="AU73" s="603"/>
      <c r="AV73" s="603"/>
      <c r="AW73" s="603"/>
    </row>
    <row r="74" ht="11.25" customHeight="1">
      <c r="A74" t="s" s="889">
        <v>3599</v>
      </c>
      <c r="B74" s="918">
        <v>105</v>
      </c>
      <c r="C74" s="891">
        <v>39.56190476190476</v>
      </c>
      <c r="D74" s="894">
        <v>64.09057142857142</v>
      </c>
      <c r="E74" s="894">
        <v>2.504424594768896</v>
      </c>
      <c r="F74" s="894">
        <v>8.90891005335801</v>
      </c>
      <c r="G74" s="255"/>
      <c r="H74" s="918">
        <v>209</v>
      </c>
      <c r="I74" s="891">
        <v>14.33492822966507</v>
      </c>
      <c r="J74" s="894">
        <v>62.34449760765547</v>
      </c>
      <c r="K74" s="894">
        <v>2.641982449119852</v>
      </c>
      <c r="L74" s="894">
        <v>8.614638693787956</v>
      </c>
      <c r="M74" s="888"/>
      <c r="N74" s="890">
        <v>153</v>
      </c>
      <c r="O74" s="891">
        <v>7.117647058823529</v>
      </c>
      <c r="P74" s="894">
        <v>54.96287581699346</v>
      </c>
      <c r="Q74" s="894">
        <v>3.066775172131668</v>
      </c>
      <c r="R74" s="894">
        <v>10.78094671028875</v>
      </c>
      <c r="S74" s="772"/>
      <c r="T74" t="s" s="952">
        <v>3600</v>
      </c>
      <c r="U74" s="920"/>
      <c r="V74" s="920"/>
      <c r="W74" s="920"/>
      <c r="X74" s="920"/>
      <c r="Y74" s="797"/>
      <c r="Z74" s="603"/>
      <c r="AA74" s="603"/>
      <c r="AB74" s="603"/>
      <c r="AC74" s="603"/>
      <c r="AD74" s="603"/>
      <c r="AE74" s="603"/>
      <c r="AF74" s="603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603"/>
      <c r="AT74" s="603"/>
      <c r="AU74" s="603"/>
      <c r="AV74" s="603"/>
      <c r="AW74" s="603"/>
    </row>
    <row r="75" ht="11.25" customHeight="1">
      <c r="A75" t="s" s="889">
        <v>3601</v>
      </c>
      <c r="B75" s="918">
        <v>105</v>
      </c>
      <c r="C75" s="891">
        <v>39.7047619047619</v>
      </c>
      <c r="D75" s="894">
        <v>65.14419047619052</v>
      </c>
      <c r="E75" s="894">
        <v>2.497105505678075</v>
      </c>
      <c r="F75" s="894">
        <v>9.000816606935768</v>
      </c>
      <c r="G75" s="255"/>
      <c r="H75" s="918">
        <v>211</v>
      </c>
      <c r="I75" s="891">
        <v>14.40758293838863</v>
      </c>
      <c r="J75" s="894">
        <v>63.89450236966821</v>
      </c>
      <c r="K75" s="894">
        <v>2.610560511554481</v>
      </c>
      <c r="L75" s="894">
        <v>8.741995170385785</v>
      </c>
      <c r="M75" s="888"/>
      <c r="N75" s="890">
        <v>155</v>
      </c>
      <c r="O75" s="891">
        <v>7.167741935483871</v>
      </c>
      <c r="P75" s="894">
        <v>56.60096774193551</v>
      </c>
      <c r="Q75" s="894">
        <v>3.069254053819905</v>
      </c>
      <c r="R75" s="894">
        <v>11.11076748582447</v>
      </c>
      <c r="S75" s="772"/>
      <c r="T75" t="s" s="795">
        <v>3602</v>
      </c>
      <c r="U75" s="920"/>
      <c r="V75" s="920"/>
      <c r="W75" s="920"/>
      <c r="X75" s="920"/>
      <c r="Y75" s="603"/>
      <c r="Z75" s="603"/>
      <c r="AA75" s="603"/>
      <c r="AB75" s="603"/>
      <c r="AC75" s="603"/>
      <c r="AD75" s="603"/>
      <c r="AE75" s="603"/>
      <c r="AF75" s="880"/>
      <c r="AG75" t="s" s="958">
        <v>3603</v>
      </c>
      <c r="AH75" t="s" s="881">
        <v>3490</v>
      </c>
      <c r="AI75" s="882"/>
      <c r="AJ75" s="882"/>
      <c r="AK75" s="883"/>
      <c r="AL75" s="8"/>
      <c r="AM75" s="8"/>
      <c r="AN75" s="8"/>
      <c r="AO75" s="8"/>
      <c r="AP75" s="9"/>
      <c r="AQ75" s="904"/>
      <c r="AR75" s="904"/>
      <c r="AS75" s="772"/>
      <c r="AT75" s="603"/>
      <c r="AU75" s="603"/>
      <c r="AV75" s="603"/>
      <c r="AW75" s="603"/>
    </row>
    <row r="76" ht="11.25" customHeight="1">
      <c r="A76" t="s" s="889">
        <v>3604</v>
      </c>
      <c r="B76" s="918">
        <v>105</v>
      </c>
      <c r="C76" s="891">
        <v>39.78095238095238</v>
      </c>
      <c r="D76" s="894">
        <v>64.41800000000003</v>
      </c>
      <c r="E76" s="894">
        <v>2.486117554557163</v>
      </c>
      <c r="F76" s="894">
        <v>8.680741876552078</v>
      </c>
      <c r="G76" s="255"/>
      <c r="H76" s="918">
        <v>210</v>
      </c>
      <c r="I76" s="891">
        <v>14.51428571428571</v>
      </c>
      <c r="J76" s="894">
        <v>65.13552380952385</v>
      </c>
      <c r="K76" s="894">
        <v>2.592407560154566</v>
      </c>
      <c r="L76" s="894">
        <v>8.892587850638133</v>
      </c>
      <c r="M76" s="888"/>
      <c r="N76" s="890">
        <v>161</v>
      </c>
      <c r="O76" s="891">
        <v>7.1</v>
      </c>
      <c r="P76" s="894">
        <v>57.74</v>
      </c>
      <c r="Q76" s="894">
        <v>3.06</v>
      </c>
      <c r="R76" s="894">
        <v>11.1</v>
      </c>
      <c r="S76" s="772"/>
      <c r="T76" t="s" s="795">
        <v>3605</v>
      </c>
      <c r="U76" s="920"/>
      <c r="V76" s="920"/>
      <c r="W76" s="920"/>
      <c r="X76" s="920"/>
      <c r="Y76" s="603"/>
      <c r="Z76" s="603"/>
      <c r="AA76" s="603"/>
      <c r="AB76" s="603"/>
      <c r="AC76" s="603"/>
      <c r="AD76" s="603"/>
      <c r="AE76" s="603"/>
      <c r="AF76" s="880"/>
      <c r="AG76" t="s" s="959">
        <v>3606</v>
      </c>
      <c r="AH76" s="882">
        <v>2007</v>
      </c>
      <c r="AI76" s="882">
        <v>2008</v>
      </c>
      <c r="AJ76" s="882">
        <v>2009</v>
      </c>
      <c r="AK76" t="s" s="885">
        <v>3494</v>
      </c>
      <c r="AL76" t="s" s="885">
        <v>3495</v>
      </c>
      <c r="AM76" t="s" s="885">
        <v>114</v>
      </c>
      <c r="AN76" t="s" s="885">
        <v>29</v>
      </c>
      <c r="AO76" t="s" s="885">
        <v>3496</v>
      </c>
      <c r="AP76" t="s" s="885">
        <v>3497</v>
      </c>
      <c r="AQ76" s="882">
        <v>2016</v>
      </c>
      <c r="AR76" s="882">
        <v>2017</v>
      </c>
      <c r="AS76" s="772"/>
      <c r="AT76" s="603"/>
      <c r="AU76" s="603"/>
      <c r="AV76" s="603"/>
      <c r="AW76" s="603"/>
    </row>
    <row r="77" ht="11.25" customHeight="1">
      <c r="A77" t="s" s="885">
        <v>3607</v>
      </c>
      <c r="B77" s="904">
        <v>105</v>
      </c>
      <c r="C77" s="474">
        <v>39.88571428571429</v>
      </c>
      <c r="D77" s="479">
        <v>61.15866666666667</v>
      </c>
      <c r="E77" s="479">
        <v>2.596158728067277</v>
      </c>
      <c r="F77" s="479">
        <v>8.699341900453007</v>
      </c>
      <c r="G77" s="255"/>
      <c r="H77" s="904">
        <v>213</v>
      </c>
      <c r="I77" s="474">
        <v>14.57276995305164</v>
      </c>
      <c r="J77" s="479">
        <v>62.38150234741784</v>
      </c>
      <c r="K77" s="479">
        <v>2.704195559752475</v>
      </c>
      <c r="L77" s="479">
        <v>8.434254087166003</v>
      </c>
      <c r="M77" s="888"/>
      <c r="N77" s="899">
        <v>170</v>
      </c>
      <c r="O77" s="474">
        <v>7.011764705882353</v>
      </c>
      <c r="P77" s="479">
        <v>57.77311764705881</v>
      </c>
      <c r="Q77" s="479">
        <v>3.150638878354841</v>
      </c>
      <c r="R77" s="479">
        <v>11.52754971440157</v>
      </c>
      <c r="S77" s="772"/>
      <c r="T77" t="s" s="795">
        <v>3608</v>
      </c>
      <c r="U77" s="920"/>
      <c r="V77" s="920"/>
      <c r="W77" s="920"/>
      <c r="X77" s="920"/>
      <c r="Y77" s="603"/>
      <c r="Z77" s="603"/>
      <c r="AA77" s="603"/>
      <c r="AB77" s="603"/>
      <c r="AC77" s="603"/>
      <c r="AD77" s="603"/>
      <c r="AE77" s="603"/>
      <c r="AF77" s="880"/>
      <c r="AG77" t="s" s="98">
        <v>482</v>
      </c>
      <c r="AH77" s="960"/>
      <c r="AI77" s="895">
        <f>AI70-AH70</f>
        <v>-5</v>
      </c>
      <c r="AJ77" s="895">
        <f>AJ70-AI70</f>
        <v>-31</v>
      </c>
      <c r="AK77" s="895">
        <f>AK70-AJ70</f>
        <v>1</v>
      </c>
      <c r="AL77" s="895">
        <f>AL70-AK70</f>
        <v>4</v>
      </c>
      <c r="AM77" s="895">
        <f>AM70-AL70</f>
        <v>3</v>
      </c>
      <c r="AN77" s="895">
        <f>AN70-AM70</f>
        <v>0</v>
      </c>
      <c r="AO77" s="895">
        <f>AO70-AN70</f>
        <v>1</v>
      </c>
      <c r="AP77" s="951">
        <f>AP70-AO70</f>
        <v>1</v>
      </c>
      <c r="AQ77" s="951">
        <f>AQ70-AP70</f>
        <v>1</v>
      </c>
      <c r="AR77" s="951">
        <f>AR70-AQ70</f>
        <v>5</v>
      </c>
      <c r="AS77" s="772"/>
      <c r="AT77" s="603"/>
      <c r="AU77" s="603"/>
      <c r="AV77" s="603"/>
      <c r="AW77" s="603"/>
    </row>
    <row r="78" ht="11.25" customHeight="1">
      <c r="A78" t="s" s="885">
        <v>3609</v>
      </c>
      <c r="B78" s="904">
        <v>105</v>
      </c>
      <c r="C78" s="474">
        <v>40.01904761904762</v>
      </c>
      <c r="D78" s="479">
        <v>63.60495238095237</v>
      </c>
      <c r="E78" s="479">
        <v>2.546538817148134</v>
      </c>
      <c r="F78" s="479">
        <v>8.441350116926593</v>
      </c>
      <c r="G78" s="255"/>
      <c r="H78" s="904">
        <v>220</v>
      </c>
      <c r="I78" s="474">
        <v>14.58636363636364</v>
      </c>
      <c r="J78" s="479">
        <v>64.1366818181818</v>
      </c>
      <c r="K78" s="479">
        <v>2.686302657760895</v>
      </c>
      <c r="L78" s="479">
        <v>8.282405855968866</v>
      </c>
      <c r="M78" s="888"/>
      <c r="N78" s="899">
        <v>184</v>
      </c>
      <c r="O78" s="474">
        <v>6.782608695652174</v>
      </c>
      <c r="P78" s="479">
        <v>59.64864130434785</v>
      </c>
      <c r="Q78" s="479">
        <v>3.113578371340392</v>
      </c>
      <c r="R78" s="479">
        <v>11.42086925348169</v>
      </c>
      <c r="S78" s="772"/>
      <c r="T78" t="s" s="795">
        <v>3610</v>
      </c>
      <c r="U78" s="920"/>
      <c r="V78" s="920"/>
      <c r="W78" s="920"/>
      <c r="X78" s="920"/>
      <c r="Y78" s="603"/>
      <c r="Z78" s="603"/>
      <c r="AA78" s="603"/>
      <c r="AB78" s="603"/>
      <c r="AC78" s="603"/>
      <c r="AD78" s="603"/>
      <c r="AE78" s="603"/>
      <c r="AF78" s="880"/>
      <c r="AG78" t="s" s="134">
        <v>483</v>
      </c>
      <c r="AH78" s="961"/>
      <c r="AI78" s="907">
        <f>AI71-AH71</f>
        <v>16</v>
      </c>
      <c r="AJ78" s="907">
        <f>AJ71-AI71</f>
        <v>40</v>
      </c>
      <c r="AK78" s="907">
        <f>AK71-AJ71</f>
        <v>67</v>
      </c>
      <c r="AL78" s="888">
        <f>AL71-AK71</f>
        <v>17</v>
      </c>
      <c r="AM78" s="888">
        <f>AM71-AL71</f>
        <v>37</v>
      </c>
      <c r="AN78" s="888">
        <f>AN71-AM71</f>
        <v>27</v>
      </c>
      <c r="AO78" s="888">
        <f>AO71-AN71</f>
        <v>36</v>
      </c>
      <c r="AP78" s="953">
        <f>AP71-AO71</f>
        <v>4</v>
      </c>
      <c r="AQ78" s="953">
        <f>AQ71-AP71</f>
        <v>-23</v>
      </c>
      <c r="AR78" s="953">
        <f>AR71-AQ71</f>
        <v>-4</v>
      </c>
      <c r="AS78" s="772"/>
      <c r="AT78" s="603"/>
      <c r="AU78" s="603"/>
      <c r="AV78" s="603"/>
      <c r="AW78" s="603"/>
    </row>
    <row r="79" ht="11.25" customHeight="1">
      <c r="A79" t="s" s="885">
        <v>3611</v>
      </c>
      <c r="B79" s="904">
        <v>105</v>
      </c>
      <c r="C79" s="474">
        <v>39.88571428571429</v>
      </c>
      <c r="D79" s="479">
        <v>64.11961904761908</v>
      </c>
      <c r="E79" s="479">
        <v>2.511503120535648</v>
      </c>
      <c r="F79" s="479">
        <v>8.470858593591002</v>
      </c>
      <c r="G79" s="255"/>
      <c r="H79" s="904">
        <v>222</v>
      </c>
      <c r="I79" s="474">
        <v>14.58108108108108</v>
      </c>
      <c r="J79" s="479">
        <v>64.4234684684685</v>
      </c>
      <c r="K79" s="479">
        <v>2.654006633324724</v>
      </c>
      <c r="L79" s="479">
        <v>8.117496529559865</v>
      </c>
      <c r="M79" s="888"/>
      <c r="N79" s="899">
        <v>192</v>
      </c>
      <c r="O79" s="474">
        <v>6.6875</v>
      </c>
      <c r="P79" s="479">
        <v>58.87005208333334</v>
      </c>
      <c r="Q79" s="479">
        <v>3.085673813006394</v>
      </c>
      <c r="R79" s="479">
        <v>11.50375732374576</v>
      </c>
      <c r="S79" s="772"/>
      <c r="T79" t="s" s="795">
        <v>3612</v>
      </c>
      <c r="U79" s="920"/>
      <c r="V79" s="920"/>
      <c r="W79" s="920"/>
      <c r="X79" s="920"/>
      <c r="Y79" s="603"/>
      <c r="Z79" s="603"/>
      <c r="AA79" s="603"/>
      <c r="AB79" s="603"/>
      <c r="AC79" s="603"/>
      <c r="AD79" s="603"/>
      <c r="AE79" s="603"/>
      <c r="AF79" s="880"/>
      <c r="AG79" t="s" s="154">
        <v>1050</v>
      </c>
      <c r="AH79" s="962"/>
      <c r="AI79" s="955"/>
      <c r="AJ79" s="956"/>
      <c r="AK79" s="904">
        <f>AK72-AJ72</f>
        <v>190</v>
      </c>
      <c r="AL79" s="907">
        <f>AL72-AK72</f>
        <v>10</v>
      </c>
      <c r="AM79" s="907">
        <f>AM72-AL72</f>
        <v>-30</v>
      </c>
      <c r="AN79" s="907">
        <f>AN72-AM72</f>
        <v>-9</v>
      </c>
      <c r="AO79" s="907">
        <f>AO72-AN72</f>
        <v>98</v>
      </c>
      <c r="AP79" s="957">
        <f>AP72-AO72</f>
        <v>137</v>
      </c>
      <c r="AQ79" s="957">
        <f>AQ72-AP72</f>
        <v>38</v>
      </c>
      <c r="AR79" s="957">
        <f>AR72-AQ72</f>
        <v>44</v>
      </c>
      <c r="AS79" s="772"/>
      <c r="AT79" s="603"/>
      <c r="AU79" s="603"/>
      <c r="AV79" s="603"/>
      <c r="AW79" s="603"/>
    </row>
    <row r="80" ht="11.25" customHeight="1">
      <c r="A80" t="s" s="885">
        <v>3613</v>
      </c>
      <c r="B80" s="904">
        <v>105</v>
      </c>
      <c r="C80" s="474">
        <v>40.14285714285715</v>
      </c>
      <c r="D80" s="479">
        <v>64.30123809523809</v>
      </c>
      <c r="E80" s="479">
        <v>2.523826040243789</v>
      </c>
      <c r="F80" s="479">
        <v>8.574026129705459</v>
      </c>
      <c r="G80" s="255"/>
      <c r="H80" s="904">
        <v>229</v>
      </c>
      <c r="I80" s="474">
        <v>14.49781659388646</v>
      </c>
      <c r="J80" s="479">
        <v>64.06170305676858</v>
      </c>
      <c r="K80" s="479">
        <v>2.687565689053932</v>
      </c>
      <c r="L80" s="479">
        <v>8.362030029112111</v>
      </c>
      <c r="M80" s="888"/>
      <c r="N80" s="899">
        <v>192</v>
      </c>
      <c r="O80" s="474">
        <v>6.557291666666667</v>
      </c>
      <c r="P80" s="479">
        <v>58.1752083333333</v>
      </c>
      <c r="Q80" s="479">
        <v>3.044771264894692</v>
      </c>
      <c r="R80" s="479">
        <v>12.09378240568275</v>
      </c>
      <c r="S80" s="772"/>
      <c r="T80" t="s" s="952">
        <v>3614</v>
      </c>
      <c r="U80" s="920"/>
      <c r="V80" s="920"/>
      <c r="W80" s="920"/>
      <c r="X80" s="920"/>
      <c r="Y80" s="603"/>
      <c r="Z80" s="603"/>
      <c r="AA80" s="603"/>
      <c r="AB80" s="603"/>
      <c r="AC80" s="603"/>
      <c r="AD80" s="603"/>
      <c r="AE80" s="603"/>
      <c r="AF80" s="880"/>
      <c r="AG80" t="s" s="885">
        <v>3579</v>
      </c>
      <c r="AH80" s="961"/>
      <c r="AI80" s="904">
        <f>SUM(AI77:AI79)</f>
        <v>11</v>
      </c>
      <c r="AJ80" s="904">
        <f>SUM(AJ77:AJ79)</f>
        <v>9</v>
      </c>
      <c r="AK80" s="904">
        <f>SUM(AK77:AK79)</f>
        <v>258</v>
      </c>
      <c r="AL80" s="904">
        <f>SUM(AL77:AL79)</f>
        <v>31</v>
      </c>
      <c r="AM80" s="904">
        <f>SUM(AM77:AM79)</f>
        <v>10</v>
      </c>
      <c r="AN80" s="904">
        <f>SUM(AN77:AN79)</f>
        <v>18</v>
      </c>
      <c r="AO80" s="904">
        <f>SUM(AO77:AO79)</f>
        <v>135</v>
      </c>
      <c r="AP80" s="899">
        <f>SUM(AP77:AP79)</f>
        <v>142</v>
      </c>
      <c r="AQ80" s="899">
        <f>SUM(AQ77:AQ79)</f>
        <v>16</v>
      </c>
      <c r="AR80" s="899">
        <f>SUM(AR77:AR79)</f>
        <v>45</v>
      </c>
      <c r="AS80" s="772"/>
      <c r="AT80" s="603"/>
      <c r="AU80" s="603"/>
      <c r="AV80" s="603"/>
      <c r="AW80" s="603"/>
    </row>
    <row r="81" ht="11.25" customHeight="1">
      <c r="A81" t="s" s="885">
        <v>3615</v>
      </c>
      <c r="B81" s="904">
        <v>106</v>
      </c>
      <c r="C81" s="474">
        <v>40.11320754716981</v>
      </c>
      <c r="D81" s="479">
        <v>64.79584905660379</v>
      </c>
      <c r="E81" s="479">
        <v>2.531733166012199</v>
      </c>
      <c r="F81" s="479">
        <v>8.167899816879665</v>
      </c>
      <c r="G81" s="255"/>
      <c r="H81" s="904">
        <v>231</v>
      </c>
      <c r="I81" s="474">
        <v>14.48484848484848</v>
      </c>
      <c r="J81" s="479">
        <v>64.71329004329004</v>
      </c>
      <c r="K81" s="479">
        <v>2.674906743993712</v>
      </c>
      <c r="L81" s="479">
        <v>8.430490953895609</v>
      </c>
      <c r="M81" s="888"/>
      <c r="N81" s="899">
        <v>203</v>
      </c>
      <c r="O81" s="474">
        <v>6.423645320197044</v>
      </c>
      <c r="P81" s="479">
        <v>59.11891625615764</v>
      </c>
      <c r="Q81" s="479">
        <v>3.02702524839111</v>
      </c>
      <c r="R81" s="479">
        <v>12.37614539165011</v>
      </c>
      <c r="S81" s="772"/>
      <c r="T81" t="s" s="952">
        <v>3616</v>
      </c>
      <c r="U81" s="920"/>
      <c r="V81" s="920"/>
      <c r="W81" s="920"/>
      <c r="X81" s="920"/>
      <c r="Y81" s="603"/>
      <c r="Z81" s="603"/>
      <c r="AA81" s="603"/>
      <c r="AB81" s="603"/>
      <c r="AC81" s="603"/>
      <c r="AD81" s="603"/>
      <c r="AE81" s="603"/>
      <c r="AF81" s="603"/>
      <c r="AG81" s="33"/>
      <c r="AH81" s="963"/>
      <c r="AI81" s="33"/>
      <c r="AJ81" s="33"/>
      <c r="AK81" s="33"/>
      <c r="AL81" s="33"/>
      <c r="AM81" s="33"/>
      <c r="AN81" s="33"/>
      <c r="AO81" s="33"/>
      <c r="AP81" s="602"/>
      <c r="AQ81" s="602"/>
      <c r="AR81" s="602"/>
      <c r="AS81" s="603"/>
      <c r="AT81" s="603"/>
      <c r="AU81" s="603"/>
      <c r="AV81" s="603"/>
      <c r="AW81" s="603"/>
    </row>
    <row r="82" ht="11.25" customHeight="1">
      <c r="A82" t="s" s="885">
        <v>3617</v>
      </c>
      <c r="B82" s="904">
        <v>106</v>
      </c>
      <c r="C82" s="474">
        <v>40.17924528301887</v>
      </c>
      <c r="D82" s="479">
        <v>66.14235849056601</v>
      </c>
      <c r="E82" s="479">
        <v>2.484370377984021</v>
      </c>
      <c r="F82" s="479">
        <v>8.018681842941454</v>
      </c>
      <c r="G82" s="255"/>
      <c r="H82" s="904">
        <v>231</v>
      </c>
      <c r="I82" s="474">
        <v>14.51082251082251</v>
      </c>
      <c r="J82" s="479">
        <v>65.78878787878783</v>
      </c>
      <c r="K82" s="479">
        <v>2.635362744948132</v>
      </c>
      <c r="L82" s="479">
        <v>8.63866867253007</v>
      </c>
      <c r="M82" s="888"/>
      <c r="N82" s="899">
        <v>206</v>
      </c>
      <c r="O82" s="474">
        <v>6.393203883495145</v>
      </c>
      <c r="P82" s="479">
        <v>60.06703883495146</v>
      </c>
      <c r="Q82" s="479">
        <v>2.922180433466722</v>
      </c>
      <c r="R82" s="479">
        <v>12.42349677404475</v>
      </c>
      <c r="S82" s="772"/>
      <c r="T82" t="s" s="964">
        <v>3618</v>
      </c>
      <c r="U82" s="920"/>
      <c r="V82" s="920"/>
      <c r="W82" s="920"/>
      <c r="X82" s="920"/>
      <c r="Y82" s="603"/>
      <c r="Z82" s="603"/>
      <c r="AA82" s="603"/>
      <c r="AB82" s="603"/>
      <c r="AC82" s="603"/>
      <c r="AD82" s="603"/>
      <c r="AE82" s="603"/>
      <c r="AF82" s="603"/>
      <c r="AG82" s="965"/>
      <c r="AH82" s="932"/>
      <c r="AI82" t="s" s="966">
        <v>3619</v>
      </c>
      <c r="AJ82" s="55"/>
      <c r="AK82" s="55"/>
      <c r="AL82" s="55"/>
      <c r="AM82" s="55"/>
      <c r="AN82" s="55"/>
      <c r="AO82" s="55"/>
      <c r="AP82" s="603"/>
      <c r="AQ82" s="603"/>
      <c r="AR82" s="603"/>
      <c r="AS82" s="603"/>
      <c r="AT82" s="603"/>
      <c r="AU82" s="603"/>
      <c r="AV82" s="603"/>
      <c r="AW82" s="603"/>
    </row>
    <row r="83" ht="11.25" customHeight="1">
      <c r="A83" t="s" s="885">
        <v>3620</v>
      </c>
      <c r="B83" s="904">
        <v>107</v>
      </c>
      <c r="C83" s="474">
        <v>40.06542056074766</v>
      </c>
      <c r="D83" s="479">
        <v>62.95336448598131</v>
      </c>
      <c r="E83" s="479">
        <v>2.637165056724745</v>
      </c>
      <c r="F83" s="479">
        <v>8.153312143984692</v>
      </c>
      <c r="G83" s="255"/>
      <c r="H83" s="904">
        <v>236</v>
      </c>
      <c r="I83" s="474">
        <v>14.40677966101695</v>
      </c>
      <c r="J83" s="479">
        <v>63.56110169491522</v>
      </c>
      <c r="K83" s="479">
        <v>2.755274570965577</v>
      </c>
      <c r="L83" s="479">
        <v>8.22106191089893</v>
      </c>
      <c r="M83" s="888"/>
      <c r="N83" s="899">
        <v>207</v>
      </c>
      <c r="O83" s="474">
        <v>6.289855072463769</v>
      </c>
      <c r="P83" s="479">
        <v>58.0814492753623</v>
      </c>
      <c r="Q83" s="479">
        <v>3.001518562743069</v>
      </c>
      <c r="R83" s="479">
        <v>12.69116532794088</v>
      </c>
      <c r="S83" s="772"/>
      <c r="T83" t="s" s="952">
        <v>3621</v>
      </c>
      <c r="U83" s="920"/>
      <c r="V83" s="920"/>
      <c r="W83" s="920"/>
      <c r="X83" s="920"/>
      <c r="Y83" s="603"/>
      <c r="Z83" s="603"/>
      <c r="AA83" s="603"/>
      <c r="AB83" s="603"/>
      <c r="AC83" s="603"/>
      <c r="AD83" s="603"/>
      <c r="AE83" s="603"/>
      <c r="AF83" s="603"/>
      <c r="AG83" s="965"/>
      <c r="AH83" s="967"/>
      <c r="AI83" t="s" s="966">
        <v>3622</v>
      </c>
      <c r="AJ83" s="55"/>
      <c r="AK83" s="55"/>
      <c r="AL83" s="55"/>
      <c r="AM83" s="55"/>
      <c r="AN83" s="55"/>
      <c r="AO83" s="55"/>
      <c r="AP83" s="603"/>
      <c r="AQ83" s="603"/>
      <c r="AR83" s="603"/>
      <c r="AS83" s="603"/>
      <c r="AT83" s="603"/>
      <c r="AU83" s="603"/>
      <c r="AV83" s="603"/>
      <c r="AW83" s="603"/>
    </row>
    <row r="84" ht="11.25" customHeight="1">
      <c r="A84" t="s" s="885">
        <v>3623</v>
      </c>
      <c r="B84" s="904">
        <v>107</v>
      </c>
      <c r="C84" s="474">
        <v>40.1588785046729</v>
      </c>
      <c r="D84" s="479">
        <v>65.28037383177568</v>
      </c>
      <c r="E84" s="479">
        <v>2.554627511206088</v>
      </c>
      <c r="F84" s="479">
        <v>8.17189878256066</v>
      </c>
      <c r="G84" s="255"/>
      <c r="H84" s="904">
        <v>239</v>
      </c>
      <c r="I84" s="474">
        <v>14.37238493723849</v>
      </c>
      <c r="J84" s="479">
        <v>65.23359832635984</v>
      </c>
      <c r="K84" s="479">
        <v>2.669773220700708</v>
      </c>
      <c r="L84" s="479">
        <v>8.351727705810852</v>
      </c>
      <c r="M84" s="888"/>
      <c r="N84" s="899">
        <v>207</v>
      </c>
      <c r="O84" s="474">
        <v>6.231884057971015</v>
      </c>
      <c r="P84" s="479">
        <v>59.00990338164255</v>
      </c>
      <c r="Q84" s="479">
        <v>2.937141591998865</v>
      </c>
      <c r="R84" s="479">
        <v>11.991692055075</v>
      </c>
      <c r="S84" s="772"/>
      <c r="T84" t="s" s="795">
        <v>3624</v>
      </c>
      <c r="U84" s="920"/>
      <c r="V84" s="920"/>
      <c r="W84" s="920"/>
      <c r="X84" s="920"/>
      <c r="Y84" s="603"/>
      <c r="Z84" s="603"/>
      <c r="AA84" s="603"/>
      <c r="AB84" s="603"/>
      <c r="AC84" s="603"/>
      <c r="AD84" s="603"/>
      <c r="AE84" s="603"/>
      <c r="AF84" s="603"/>
      <c r="AG84" s="55"/>
      <c r="AH84" t="s" s="968">
        <v>3625</v>
      </c>
      <c r="AI84" s="55"/>
      <c r="AJ84" t="s" s="969">
        <v>3626</v>
      </c>
      <c r="AK84" s="55"/>
      <c r="AL84" s="55"/>
      <c r="AM84" s="55"/>
      <c r="AN84" s="55"/>
      <c r="AO84" s="55"/>
      <c r="AP84" s="603"/>
      <c r="AQ84" s="603"/>
      <c r="AR84" s="603"/>
      <c r="AS84" s="603"/>
      <c r="AT84" s="603"/>
      <c r="AU84" s="603"/>
      <c r="AV84" s="603"/>
      <c r="AW84" s="603"/>
    </row>
    <row r="85" ht="11.25" customHeight="1">
      <c r="A85" t="s" s="885">
        <v>3627</v>
      </c>
      <c r="B85" s="904">
        <v>107</v>
      </c>
      <c r="C85" s="474">
        <v>40.18691588785047</v>
      </c>
      <c r="D85" s="479">
        <v>63.64093457943922</v>
      </c>
      <c r="E85" s="479">
        <v>2.652063756999218</v>
      </c>
      <c r="F85" s="479">
        <v>8.136398294746439</v>
      </c>
      <c r="G85" s="255"/>
      <c r="H85" s="904">
        <v>239</v>
      </c>
      <c r="I85" s="474">
        <v>14.41841004184101</v>
      </c>
      <c r="J85" s="479">
        <v>63.6461087866109</v>
      </c>
      <c r="K85" s="479">
        <v>2.757541798213958</v>
      </c>
      <c r="L85" s="479">
        <v>8.467564407452377</v>
      </c>
      <c r="M85" s="888"/>
      <c r="N85" s="899">
        <v>208</v>
      </c>
      <c r="O85" s="474">
        <v>6.182692307692307</v>
      </c>
      <c r="P85" s="479">
        <v>55.77057692307694</v>
      </c>
      <c r="Q85" s="479">
        <v>3.126575530799847</v>
      </c>
      <c r="R85" s="479">
        <v>12.292188838985</v>
      </c>
      <c r="S85" s="772"/>
      <c r="T85" t="s" s="952">
        <v>3628</v>
      </c>
      <c r="U85" s="920"/>
      <c r="V85" s="920"/>
      <c r="W85" s="920"/>
      <c r="X85" s="920"/>
      <c r="Y85" s="603"/>
      <c r="Z85" s="603"/>
      <c r="AA85" s="603"/>
      <c r="AB85" s="603"/>
      <c r="AC85" s="603"/>
      <c r="AD85" s="603"/>
      <c r="AE85" s="603"/>
      <c r="AF85" s="603"/>
      <c r="AG85" s="970"/>
      <c r="AH85" s="971"/>
      <c r="AI85" t="s" s="972">
        <v>3629</v>
      </c>
      <c r="AJ85" s="104"/>
      <c r="AK85" s="104"/>
      <c r="AL85" s="104"/>
      <c r="AM85" s="104"/>
      <c r="AN85" s="104"/>
      <c r="AO85" s="104"/>
      <c r="AP85" s="783"/>
      <c r="AQ85" s="783"/>
      <c r="AR85" s="783"/>
      <c r="AS85" s="603"/>
      <c r="AT85" s="603"/>
      <c r="AU85" s="603"/>
      <c r="AV85" s="603"/>
      <c r="AW85" s="603"/>
    </row>
    <row r="86" ht="11.25" customHeight="1">
      <c r="A86" t="s" s="885">
        <v>3630</v>
      </c>
      <c r="B86" s="904">
        <v>105</v>
      </c>
      <c r="C86" s="474">
        <v>40.18095238095238</v>
      </c>
      <c r="D86" s="479">
        <v>67.28428571428572</v>
      </c>
      <c r="E86" s="479">
        <v>2.523051241076722</v>
      </c>
      <c r="F86" s="479">
        <v>8.391284271029665</v>
      </c>
      <c r="G86" s="255"/>
      <c r="H86" s="904">
        <v>245</v>
      </c>
      <c r="I86" s="474">
        <v>14.37142857142857</v>
      </c>
      <c r="J86" s="479">
        <v>68.06881632653058</v>
      </c>
      <c r="K86" s="479">
        <v>2.650077433763459</v>
      </c>
      <c r="L86" s="479">
        <v>8.848787679390746</v>
      </c>
      <c r="M86" s="888"/>
      <c r="N86" s="899">
        <v>218</v>
      </c>
      <c r="O86" s="474">
        <v>6.068807339449541</v>
      </c>
      <c r="P86" s="479">
        <v>55.2711467889908</v>
      </c>
      <c r="Q86" s="479">
        <v>3.091655514122832</v>
      </c>
      <c r="R86" s="479">
        <v>11.97675962755591</v>
      </c>
      <c r="S86" s="772"/>
      <c r="T86" t="s" s="952">
        <v>3631</v>
      </c>
      <c r="U86" s="920"/>
      <c r="V86" s="920"/>
      <c r="W86" s="920"/>
      <c r="X86" s="920"/>
      <c r="Y86" s="603"/>
      <c r="Z86" s="603"/>
      <c r="AA86" s="603"/>
      <c r="AB86" s="603"/>
      <c r="AC86" s="603"/>
      <c r="AD86" s="603"/>
      <c r="AE86" s="603"/>
      <c r="AF86" s="880"/>
      <c r="AG86" t="s" s="973">
        <v>3632</v>
      </c>
      <c r="AH86" s="37"/>
      <c r="AI86" t="s" s="974">
        <v>3633</v>
      </c>
      <c r="AJ86" s="8"/>
      <c r="AK86" s="8"/>
      <c r="AL86" s="8"/>
      <c r="AM86" s="8"/>
      <c r="AN86" s="8"/>
      <c r="AO86" s="8"/>
      <c r="AP86" s="12"/>
      <c r="AQ86" s="3"/>
      <c r="AR86" s="884"/>
      <c r="AS86" s="772"/>
      <c r="AT86" s="603"/>
      <c r="AU86" s="603"/>
      <c r="AV86" s="603"/>
      <c r="AW86" s="603"/>
    </row>
    <row r="87" ht="11.25" customHeight="1">
      <c r="A87" t="s" s="885">
        <v>3634</v>
      </c>
      <c r="B87" s="904">
        <v>105</v>
      </c>
      <c r="C87" s="474">
        <v>40.31428571428572</v>
      </c>
      <c r="D87" s="479">
        <v>68.37638095238096</v>
      </c>
      <c r="E87" s="479">
        <v>2.527966161084859</v>
      </c>
      <c r="F87" s="479">
        <v>8.518488904225908</v>
      </c>
      <c r="G87" s="255"/>
      <c r="H87" s="904">
        <v>246</v>
      </c>
      <c r="I87" s="474">
        <v>14.34959349593496</v>
      </c>
      <c r="J87" s="479">
        <v>68.20402439024386</v>
      </c>
      <c r="K87" s="479">
        <v>2.645758109614508</v>
      </c>
      <c r="L87" s="479">
        <v>8.932109464424531</v>
      </c>
      <c r="M87" s="888"/>
      <c r="N87" s="899">
        <v>238</v>
      </c>
      <c r="O87" s="474">
        <v>5.96218487394958</v>
      </c>
      <c r="P87" s="479">
        <v>56.81394957983192</v>
      </c>
      <c r="Q87" s="479">
        <v>3.014802921918965</v>
      </c>
      <c r="R87" s="479">
        <v>12.22504100438675</v>
      </c>
      <c r="S87" s="772"/>
      <c r="T87" t="s" s="952">
        <v>3635</v>
      </c>
      <c r="U87" s="920"/>
      <c r="V87" s="920"/>
      <c r="W87" s="920"/>
      <c r="X87" s="920"/>
      <c r="Y87" s="603"/>
      <c r="Z87" s="603"/>
      <c r="AA87" s="603"/>
      <c r="AB87" s="603"/>
      <c r="AC87" s="603"/>
      <c r="AD87" s="603"/>
      <c r="AE87" s="603"/>
      <c r="AF87" s="880"/>
      <c r="AG87" t="s" s="975">
        <v>3636</v>
      </c>
      <c r="AH87" s="878"/>
      <c r="AI87" s="882">
        <v>2008</v>
      </c>
      <c r="AJ87" s="882">
        <v>2009</v>
      </c>
      <c r="AK87" t="s" s="885">
        <v>3494</v>
      </c>
      <c r="AL87" t="s" s="885">
        <v>3495</v>
      </c>
      <c r="AM87" t="s" s="885">
        <v>114</v>
      </c>
      <c r="AN87" t="s" s="885">
        <v>29</v>
      </c>
      <c r="AO87" t="s" s="885">
        <v>3496</v>
      </c>
      <c r="AP87" t="s" s="885">
        <v>3497</v>
      </c>
      <c r="AQ87" s="882">
        <v>2016</v>
      </c>
      <c r="AR87" s="882">
        <v>2017</v>
      </c>
      <c r="AS87" s="772"/>
      <c r="AT87" s="603"/>
      <c r="AU87" s="603"/>
      <c r="AV87" s="603"/>
      <c r="AW87" s="603"/>
    </row>
    <row r="88" ht="11.25" customHeight="1">
      <c r="A88" t="s" s="885">
        <v>3637</v>
      </c>
      <c r="B88" s="904">
        <v>106</v>
      </c>
      <c r="C88" s="474">
        <v>40.22641509433962</v>
      </c>
      <c r="D88" s="479">
        <v>69.58292452830186</v>
      </c>
      <c r="E88" s="479">
        <v>2.498518195093981</v>
      </c>
      <c r="F88" s="479">
        <v>8.246716104274988</v>
      </c>
      <c r="G88" s="255"/>
      <c r="H88" s="904">
        <v>246</v>
      </c>
      <c r="I88" s="474">
        <v>14.39024390243902</v>
      </c>
      <c r="J88" s="479">
        <v>68.71044715447154</v>
      </c>
      <c r="K88" s="479">
        <v>2.642631326570759</v>
      </c>
      <c r="L88" s="479">
        <v>8.609612030734626</v>
      </c>
      <c r="M88" s="888"/>
      <c r="N88" s="899">
        <v>259</v>
      </c>
      <c r="O88" s="474">
        <v>5.911196911196911</v>
      </c>
      <c r="P88" s="479">
        <v>56.75671814671816</v>
      </c>
      <c r="Q88" s="479">
        <v>3.115670929106809</v>
      </c>
      <c r="R88" s="479">
        <v>12.27830414115192</v>
      </c>
      <c r="S88" s="772"/>
      <c r="T88" t="s" s="795">
        <v>3638</v>
      </c>
      <c r="U88" s="920"/>
      <c r="V88" s="920"/>
      <c r="W88" s="920"/>
      <c r="X88" s="920"/>
      <c r="Y88" s="603"/>
      <c r="Z88" s="603"/>
      <c r="AA88" s="603"/>
      <c r="AB88" s="603"/>
      <c r="AC88" s="603"/>
      <c r="AD88" s="603"/>
      <c r="AE88" s="603"/>
      <c r="AF88" s="880"/>
      <c r="AG88" t="s" s="976">
        <v>3639</v>
      </c>
      <c r="AH88" s="977"/>
      <c r="AI88" s="978">
        <f>AH73</f>
        <v>139</v>
      </c>
      <c r="AJ88" s="978">
        <f>AI73</f>
        <v>150</v>
      </c>
      <c r="AK88" s="978">
        <f>AJ73</f>
        <v>159</v>
      </c>
      <c r="AL88" s="978">
        <f>AK73</f>
        <v>417</v>
      </c>
      <c r="AM88" s="978">
        <f>AL73</f>
        <v>448</v>
      </c>
      <c r="AN88" s="978">
        <f>AM73</f>
        <v>458</v>
      </c>
      <c r="AO88" s="978">
        <f>AN73</f>
        <v>476</v>
      </c>
      <c r="AP88" s="978">
        <f>AO73</f>
        <v>611</v>
      </c>
      <c r="AQ88" s="978">
        <f>AP73</f>
        <v>753</v>
      </c>
      <c r="AR88" s="978">
        <f>AQ73</f>
        <v>769</v>
      </c>
      <c r="AS88" s="772"/>
      <c r="AT88" s="603"/>
      <c r="AU88" s="603"/>
      <c r="AV88" s="603"/>
      <c r="AW88" s="603"/>
    </row>
    <row r="89" ht="11.25" customHeight="1">
      <c r="A89" t="s" s="889">
        <v>3640</v>
      </c>
      <c r="B89" s="918">
        <v>106</v>
      </c>
      <c r="C89" s="891">
        <v>40.29245283018868</v>
      </c>
      <c r="D89" s="894">
        <v>67.493679245283</v>
      </c>
      <c r="E89" s="894">
        <v>2.58445769792132</v>
      </c>
      <c r="F89" s="894">
        <v>8.268108840562149</v>
      </c>
      <c r="G89" s="255"/>
      <c r="H89" s="918">
        <v>250</v>
      </c>
      <c r="I89" s="891">
        <v>14.424</v>
      </c>
      <c r="J89" s="894">
        <v>67.09587999999999</v>
      </c>
      <c r="K89" s="894">
        <v>2.745586826674698</v>
      </c>
      <c r="L89" s="894">
        <v>8.428886751528776</v>
      </c>
      <c r="M89" s="888"/>
      <c r="N89" s="890">
        <v>281</v>
      </c>
      <c r="O89" s="891">
        <v>5.829181494661921</v>
      </c>
      <c r="P89" s="894">
        <v>54.16701067615654</v>
      </c>
      <c r="Q89" s="894">
        <v>3.145651285338082</v>
      </c>
      <c r="R89" s="894">
        <v>11.85381123672997</v>
      </c>
      <c r="S89" s="772"/>
      <c r="T89" t="s" s="795">
        <v>3641</v>
      </c>
      <c r="U89" s="920"/>
      <c r="V89" s="920"/>
      <c r="W89" s="920"/>
      <c r="X89" s="920"/>
      <c r="Y89" s="603"/>
      <c r="Z89" s="603"/>
      <c r="AA89" s="603"/>
      <c r="AB89" s="603"/>
      <c r="AC89" s="603"/>
      <c r="AD89" s="603"/>
      <c r="AE89" s="603"/>
      <c r="AF89" s="880"/>
      <c r="AG89" t="s" s="979">
        <v>3592</v>
      </c>
      <c r="AH89" s="980"/>
      <c r="AI89" s="981">
        <f>AI95+AI94</f>
        <v>26</v>
      </c>
      <c r="AJ89" s="981">
        <f>AJ95+AJ94</f>
        <v>53</v>
      </c>
      <c r="AK89" s="981">
        <f>AK95+AK94</f>
        <v>320</v>
      </c>
      <c r="AL89" s="981">
        <f>AL95+AL94</f>
        <v>59</v>
      </c>
      <c r="AM89" s="981">
        <f>AM95+AM94</f>
        <v>47</v>
      </c>
      <c r="AN89" s="981">
        <f>AN95+AN94</f>
        <v>54</v>
      </c>
      <c r="AO89" s="981">
        <f>AO95+AO94</f>
        <v>165</v>
      </c>
      <c r="AP89" s="981">
        <f>AP95+AP94</f>
        <v>209</v>
      </c>
      <c r="AQ89" s="981">
        <f>AQ95+AQ94</f>
        <v>121</v>
      </c>
      <c r="AR89" s="981">
        <f>AR95+AR94</f>
        <v>108</v>
      </c>
      <c r="AS89" s="772"/>
      <c r="AT89" s="603"/>
      <c r="AU89" s="603"/>
      <c r="AV89" s="603"/>
      <c r="AW89" s="603"/>
    </row>
    <row r="90" ht="11.25" customHeight="1">
      <c r="A90" t="s" s="889">
        <v>3642</v>
      </c>
      <c r="B90" s="918">
        <v>105</v>
      </c>
      <c r="C90" s="891">
        <v>40.47619047619047</v>
      </c>
      <c r="D90" s="894">
        <v>69.74114285714285</v>
      </c>
      <c r="E90" s="894">
        <v>2.553636727174317</v>
      </c>
      <c r="F90" s="894">
        <v>8.294617995570031</v>
      </c>
      <c r="G90" s="255"/>
      <c r="H90" s="918">
        <v>249</v>
      </c>
      <c r="I90" s="891">
        <v>14.62650602409639</v>
      </c>
      <c r="J90" s="894">
        <v>70.40481927710843</v>
      </c>
      <c r="K90" s="894">
        <v>2.697395472148865</v>
      </c>
      <c r="L90" s="894">
        <v>8.376358148952011</v>
      </c>
      <c r="M90" s="888"/>
      <c r="N90" s="890">
        <v>309</v>
      </c>
      <c r="O90" s="891">
        <v>5.831715210355987</v>
      </c>
      <c r="P90" s="894">
        <v>55.62873786407769</v>
      </c>
      <c r="Q90" s="894">
        <v>2.915193686269291</v>
      </c>
      <c r="R90" s="894">
        <v>12.1606123345011</v>
      </c>
      <c r="S90" s="772"/>
      <c r="T90" t="s" s="952">
        <v>3643</v>
      </c>
      <c r="U90" s="920"/>
      <c r="V90" s="920"/>
      <c r="W90" s="920"/>
      <c r="X90" s="920"/>
      <c r="Y90" s="603"/>
      <c r="Z90" s="603"/>
      <c r="AA90" s="603"/>
      <c r="AB90" s="603"/>
      <c r="AC90" s="603"/>
      <c r="AD90" s="603"/>
      <c r="AE90" s="603"/>
      <c r="AF90" s="880"/>
      <c r="AG90" t="s" s="982">
        <v>3618</v>
      </c>
      <c r="AH90" t="s" s="983">
        <v>3644</v>
      </c>
      <c r="AI90" s="895">
        <f>'Changes'!E524</f>
        <v>9</v>
      </c>
      <c r="AJ90" s="895">
        <f>'Changes'!E525</f>
        <v>28</v>
      </c>
      <c r="AK90" s="895">
        <f>'Changes'!E526</f>
        <v>1</v>
      </c>
      <c r="AL90" s="895">
        <f>'Changes'!E527</f>
        <v>8</v>
      </c>
      <c r="AM90" s="895">
        <f>'Changes'!E528</f>
        <v>14</v>
      </c>
      <c r="AN90" s="895">
        <f>'Changes'!E529</f>
        <v>6</v>
      </c>
      <c r="AO90" s="895">
        <f>'Changes'!E530</f>
        <v>7</v>
      </c>
      <c r="AP90" s="895">
        <f>'Changes'!E531</f>
        <v>18</v>
      </c>
      <c r="AQ90" s="895">
        <f>'Changes'!E532</f>
        <v>28</v>
      </c>
      <c r="AR90" s="895">
        <f>'Changes'!E533</f>
        <v>8</v>
      </c>
      <c r="AS90" s="772"/>
      <c r="AT90" s="603"/>
      <c r="AU90" s="603"/>
      <c r="AV90" s="603"/>
      <c r="AW90" s="603"/>
    </row>
    <row r="91" ht="11.25" customHeight="1">
      <c r="A91" t="s" s="889">
        <v>3645</v>
      </c>
      <c r="B91" s="918">
        <v>105</v>
      </c>
      <c r="C91" s="891">
        <v>40.50476190476191</v>
      </c>
      <c r="D91" s="894">
        <v>69.2088571428571</v>
      </c>
      <c r="E91" s="894">
        <v>2.566246129449106</v>
      </c>
      <c r="F91" s="894">
        <v>8.229315833206563</v>
      </c>
      <c r="G91" s="255"/>
      <c r="H91" s="918">
        <v>249</v>
      </c>
      <c r="I91" s="891">
        <v>14.63453815261044</v>
      </c>
      <c r="J91" s="894">
        <v>70.26004016064253</v>
      </c>
      <c r="K91" s="894">
        <v>2.72182820941905</v>
      </c>
      <c r="L91" s="894">
        <v>8.166682573079642</v>
      </c>
      <c r="M91" s="888"/>
      <c r="N91" s="890">
        <v>336</v>
      </c>
      <c r="O91" s="891">
        <v>5.785714285714286</v>
      </c>
      <c r="P91" s="894">
        <v>54.01988095238099</v>
      </c>
      <c r="Q91" s="894">
        <v>2.89177029718633</v>
      </c>
      <c r="R91" s="894">
        <v>12.10245601084676</v>
      </c>
      <c r="S91" s="772"/>
      <c r="T91" t="s" s="795">
        <v>3646</v>
      </c>
      <c r="U91" s="920"/>
      <c r="V91" s="920"/>
      <c r="W91" s="920"/>
      <c r="X91" s="920"/>
      <c r="Y91" s="603"/>
      <c r="Z91" s="603"/>
      <c r="AA91" s="603"/>
      <c r="AB91" s="603"/>
      <c r="AC91" s="603"/>
      <c r="AD91" s="603"/>
      <c r="AE91" s="603"/>
      <c r="AF91" s="880"/>
      <c r="AG91" t="s" s="984">
        <v>3618</v>
      </c>
      <c r="AH91" t="s" s="985">
        <v>3647</v>
      </c>
      <c r="AI91" s="888">
        <f>'Changes'!F524</f>
        <v>2</v>
      </c>
      <c r="AJ91" s="888">
        <f>'Changes'!F525</f>
        <v>13</v>
      </c>
      <c r="AK91" s="888">
        <f>'Changes'!F526</f>
        <v>57</v>
      </c>
      <c r="AL91" s="888">
        <f>'Changes'!F527</f>
        <v>13</v>
      </c>
      <c r="AM91" s="888">
        <f>'Changes'!F528</f>
        <v>13</v>
      </c>
      <c r="AN91" s="888">
        <f>'Changes'!F529</f>
        <v>13</v>
      </c>
      <c r="AO91" s="888">
        <f>'Changes'!F530</f>
        <v>12</v>
      </c>
      <c r="AP91" s="888">
        <f>'Changes'!F531</f>
        <v>12</v>
      </c>
      <c r="AQ91" s="888">
        <f>'Changes'!F532</f>
        <v>49</v>
      </c>
      <c r="AR91" s="888">
        <f>'Changes'!F533</f>
        <v>28</v>
      </c>
      <c r="AS91" s="772"/>
      <c r="AT91" s="603"/>
      <c r="AU91" s="603"/>
      <c r="AV91" s="603"/>
      <c r="AW91" s="603"/>
    </row>
    <row r="92" ht="11.25" customHeight="1">
      <c r="A92" t="s" s="889">
        <v>3648</v>
      </c>
      <c r="B92" s="918">
        <v>105</v>
      </c>
      <c r="C92" s="891">
        <v>40.59047619047619</v>
      </c>
      <c r="D92" s="894">
        <v>68.27685714285711</v>
      </c>
      <c r="E92" s="894">
        <v>2.615750863822919</v>
      </c>
      <c r="F92" s="894">
        <v>7.890999789831166</v>
      </c>
      <c r="G92" s="255"/>
      <c r="H92" s="918">
        <v>249</v>
      </c>
      <c r="I92" s="891">
        <v>14.68674698795181</v>
      </c>
      <c r="J92" s="894">
        <v>69.61052208835339</v>
      </c>
      <c r="K92" s="894">
        <v>2.727842926046208</v>
      </c>
      <c r="L92" s="894">
        <v>7.962021431274313</v>
      </c>
      <c r="M92" s="888"/>
      <c r="N92" s="890">
        <v>353</v>
      </c>
      <c r="O92" s="891">
        <v>5.770538243626063</v>
      </c>
      <c r="P92" s="894">
        <v>53.82184135977335</v>
      </c>
      <c r="Q92" s="894">
        <v>2.930052838018851</v>
      </c>
      <c r="R92" s="894">
        <v>12.42053586248324</v>
      </c>
      <c r="S92" s="772"/>
      <c r="T92" t="s" s="952">
        <v>3649</v>
      </c>
      <c r="U92" s="920"/>
      <c r="V92" s="920"/>
      <c r="W92" s="920"/>
      <c r="X92" s="920"/>
      <c r="Y92" s="603"/>
      <c r="Z92" s="603"/>
      <c r="AA92" s="603"/>
      <c r="AB92" s="603"/>
      <c r="AC92" s="603"/>
      <c r="AD92" s="603"/>
      <c r="AE92" s="603"/>
      <c r="AF92" s="880"/>
      <c r="AG92" t="s" s="984">
        <v>3618</v>
      </c>
      <c r="AH92" t="s" s="985">
        <v>3650</v>
      </c>
      <c r="AI92" s="888">
        <f>'Changes'!G524</f>
        <v>3</v>
      </c>
      <c r="AJ92" s="888">
        <f>'Changes'!G525</f>
        <v>3</v>
      </c>
      <c r="AK92" s="888">
        <f>'Changes'!G526</f>
        <v>4</v>
      </c>
      <c r="AL92" s="888">
        <f>'Changes'!G527</f>
        <v>6</v>
      </c>
      <c r="AM92" s="888">
        <f>'Changes'!G528</f>
        <v>5</v>
      </c>
      <c r="AN92" s="888">
        <f>'Changes'!G529</f>
        <v>12</v>
      </c>
      <c r="AO92" s="888">
        <f>'Changes'!G530</f>
        <v>8</v>
      </c>
      <c r="AP92" s="888">
        <f>'Changes'!G531</f>
        <v>18</v>
      </c>
      <c r="AQ92" s="888">
        <f>'Changes'!G532</f>
        <v>24</v>
      </c>
      <c r="AR92" s="888">
        <f>'Changes'!G533</f>
        <v>24</v>
      </c>
      <c r="AS92" s="772"/>
      <c r="AT92" s="603"/>
      <c r="AU92" s="603"/>
      <c r="AV92" s="603"/>
      <c r="AW92" s="603"/>
    </row>
    <row r="93" ht="11.25" customHeight="1">
      <c r="A93" t="s" s="889">
        <v>3651</v>
      </c>
      <c r="B93" s="918">
        <v>105</v>
      </c>
      <c r="C93" s="891">
        <v>40.65714285714286</v>
      </c>
      <c r="D93" s="894">
        <v>68.72923809523807</v>
      </c>
      <c r="E93" s="894">
        <v>2.620283790029117</v>
      </c>
      <c r="F93" s="894">
        <v>7.806770322286605</v>
      </c>
      <c r="G93" s="255"/>
      <c r="H93" s="918">
        <v>251</v>
      </c>
      <c r="I93" s="891">
        <v>14.73306772908366</v>
      </c>
      <c r="J93" s="894">
        <v>69.93784860557763</v>
      </c>
      <c r="K93" s="894">
        <v>2.762561809007871</v>
      </c>
      <c r="L93" s="894">
        <v>7.967220440671485</v>
      </c>
      <c r="M93" s="888"/>
      <c r="N93" s="890">
        <v>366</v>
      </c>
      <c r="O93" s="891">
        <v>5.762295081967213</v>
      </c>
      <c r="P93" s="894">
        <v>54.44035519125686</v>
      </c>
      <c r="Q93" s="894">
        <v>2.90867809155712</v>
      </c>
      <c r="R93" s="894">
        <v>12.2539923896567</v>
      </c>
      <c r="S93" s="772"/>
      <c r="T93" t="s" s="952">
        <v>3652</v>
      </c>
      <c r="U93" s="920"/>
      <c r="V93" s="920"/>
      <c r="W93" s="920"/>
      <c r="X93" s="920"/>
      <c r="Y93" s="603"/>
      <c r="Z93" s="603"/>
      <c r="AA93" s="603"/>
      <c r="AB93" s="603"/>
      <c r="AC93" s="603"/>
      <c r="AD93" s="603"/>
      <c r="AE93" s="603"/>
      <c r="AF93" s="880"/>
      <c r="AG93" t="s" s="986">
        <v>3618</v>
      </c>
      <c r="AH93" t="s" s="987">
        <v>2172</v>
      </c>
      <c r="AI93" s="907">
        <f>'Changes'!H524</f>
        <v>1</v>
      </c>
      <c r="AJ93" s="907">
        <f>'Changes'!H525</f>
        <v>0</v>
      </c>
      <c r="AK93" s="907">
        <f>'Changes'!H526</f>
        <v>0</v>
      </c>
      <c r="AL93" s="907">
        <f>'Changes'!H527</f>
        <v>1</v>
      </c>
      <c r="AM93" s="907">
        <f>'Changes'!H528</f>
        <v>5</v>
      </c>
      <c r="AN93" s="907">
        <f>'Changes'!H529</f>
        <v>5</v>
      </c>
      <c r="AO93" s="907">
        <f>'Changes'!H530</f>
        <v>3</v>
      </c>
      <c r="AP93" s="907">
        <f>'Changes'!H531</f>
        <v>19</v>
      </c>
      <c r="AQ93" s="907">
        <f>'Changes'!H532</f>
        <v>4</v>
      </c>
      <c r="AR93" s="907">
        <f>'Changes'!H533</f>
        <v>3</v>
      </c>
      <c r="AS93" s="772"/>
      <c r="AT93" s="603"/>
      <c r="AU93" s="603"/>
      <c r="AV93" s="603"/>
      <c r="AW93" s="603"/>
    </row>
    <row r="94" ht="11.25" customHeight="1">
      <c r="A94" t="s" s="889">
        <v>3653</v>
      </c>
      <c r="B94" s="918">
        <v>105</v>
      </c>
      <c r="C94" s="891">
        <v>40.7047619047619</v>
      </c>
      <c r="D94" s="894">
        <v>66.5955238095238</v>
      </c>
      <c r="E94" s="894">
        <v>2.672187774923858</v>
      </c>
      <c r="F94" s="894">
        <v>7.826111383662782</v>
      </c>
      <c r="G94" s="255"/>
      <c r="H94" s="918">
        <v>252</v>
      </c>
      <c r="I94" s="891">
        <v>14.75396825396825</v>
      </c>
      <c r="J94" s="894">
        <v>68.4934126984127</v>
      </c>
      <c r="K94" s="894">
        <v>2.836705955291167</v>
      </c>
      <c r="L94" s="894">
        <v>7.759726211288287</v>
      </c>
      <c r="M94" s="888"/>
      <c r="N94" s="890">
        <v>369</v>
      </c>
      <c r="O94" s="891">
        <v>5.745257452574526</v>
      </c>
      <c r="P94" s="894">
        <v>53.50566395663953</v>
      </c>
      <c r="Q94" s="894">
        <v>2.987202446589453</v>
      </c>
      <c r="R94" s="894">
        <v>12.09914056190149</v>
      </c>
      <c r="S94" s="772"/>
      <c r="T94" t="s" s="952">
        <v>3654</v>
      </c>
      <c r="U94" s="920"/>
      <c r="V94" s="920"/>
      <c r="W94" s="920"/>
      <c r="X94" s="920"/>
      <c r="Y94" s="603"/>
      <c r="Z94" s="603"/>
      <c r="AA94" s="603"/>
      <c r="AB94" s="603"/>
      <c r="AC94" s="603"/>
      <c r="AD94" s="603"/>
      <c r="AE94" s="603"/>
      <c r="AF94" s="880"/>
      <c r="AG94" t="s" s="988">
        <v>3618</v>
      </c>
      <c r="AH94" t="s" s="989">
        <v>3560</v>
      </c>
      <c r="AI94" s="990">
        <f>SUM(AI90:AI93)</f>
        <v>15</v>
      </c>
      <c r="AJ94" s="990">
        <f>SUM(AJ90:AJ93)</f>
        <v>44</v>
      </c>
      <c r="AK94" s="990">
        <f>SUM(AK90:AK93)</f>
        <v>62</v>
      </c>
      <c r="AL94" s="990">
        <f>SUM(AL90:AL93)</f>
        <v>28</v>
      </c>
      <c r="AM94" s="990">
        <f>SUM(AM90:AM93)</f>
        <v>37</v>
      </c>
      <c r="AN94" s="990">
        <f>SUM(AN90:AN93)</f>
        <v>36</v>
      </c>
      <c r="AO94" s="990">
        <f>SUM(AO90:AO93)</f>
        <v>30</v>
      </c>
      <c r="AP94" s="990">
        <f>SUM(AP90:AP93)</f>
        <v>67</v>
      </c>
      <c r="AQ94" s="990">
        <f>SUM(AQ90:AQ93)</f>
        <v>105</v>
      </c>
      <c r="AR94" s="990">
        <f>SUM(AR90:AR93)</f>
        <v>63</v>
      </c>
      <c r="AS94" s="772"/>
      <c r="AT94" s="603"/>
      <c r="AU94" s="603"/>
      <c r="AV94" s="603"/>
      <c r="AW94" s="603"/>
    </row>
    <row r="95" ht="11.25" customHeight="1">
      <c r="A95" t="s" s="889">
        <v>3655</v>
      </c>
      <c r="B95" s="918">
        <v>106</v>
      </c>
      <c r="C95" s="891">
        <v>40.84905660377358</v>
      </c>
      <c r="D95" s="894">
        <v>71.84339622641511</v>
      </c>
      <c r="E95" s="894">
        <v>2.656928409649636</v>
      </c>
      <c r="F95" s="894">
        <v>6.91402051645964</v>
      </c>
      <c r="G95" s="255"/>
      <c r="H95" s="918">
        <v>253</v>
      </c>
      <c r="I95" s="891">
        <v>14.76679841897233</v>
      </c>
      <c r="J95" s="894">
        <v>67.34106719367593</v>
      </c>
      <c r="K95" s="894">
        <v>2.855161858720748</v>
      </c>
      <c r="L95" s="894">
        <v>8.204105663163475</v>
      </c>
      <c r="M95" s="888"/>
      <c r="N95" s="890">
        <v>375</v>
      </c>
      <c r="O95" s="891">
        <v>5.722666666666667</v>
      </c>
      <c r="P95" s="894">
        <v>53.04018666666668</v>
      </c>
      <c r="Q95" s="894">
        <v>3.034580035665364</v>
      </c>
      <c r="R95" s="894">
        <v>11.65285799567262</v>
      </c>
      <c r="S95" s="772"/>
      <c r="T95" t="s" s="952">
        <v>3656</v>
      </c>
      <c r="U95" s="920"/>
      <c r="V95" s="920"/>
      <c r="W95" s="920"/>
      <c r="X95" s="920"/>
      <c r="Y95" s="603"/>
      <c r="Z95" s="603"/>
      <c r="AA95" s="603"/>
      <c r="AB95" s="603"/>
      <c r="AC95" s="603"/>
      <c r="AD95" s="603"/>
      <c r="AE95" s="603"/>
      <c r="AF95" s="880"/>
      <c r="AG95" t="s" s="991">
        <v>3657</v>
      </c>
      <c r="AH95" s="9"/>
      <c r="AI95" s="904">
        <f>AI80</f>
        <v>11</v>
      </c>
      <c r="AJ95" s="904">
        <f>AJ80</f>
        <v>9</v>
      </c>
      <c r="AK95" s="904">
        <f>AK80</f>
        <v>258</v>
      </c>
      <c r="AL95" s="904">
        <f>AL80</f>
        <v>31</v>
      </c>
      <c r="AM95" s="904">
        <f>AM80</f>
        <v>10</v>
      </c>
      <c r="AN95" s="904">
        <f>AN80</f>
        <v>18</v>
      </c>
      <c r="AO95" s="904">
        <f>AO80</f>
        <v>135</v>
      </c>
      <c r="AP95" s="899">
        <f>AP80</f>
        <v>142</v>
      </c>
      <c r="AQ95" s="899">
        <f>AQ80</f>
        <v>16</v>
      </c>
      <c r="AR95" s="899">
        <f>AR80</f>
        <v>45</v>
      </c>
      <c r="AS95" s="772"/>
      <c r="AT95" s="603"/>
      <c r="AU95" s="603"/>
      <c r="AV95" s="603"/>
      <c r="AW95" s="603"/>
    </row>
    <row r="96" ht="11.25" customHeight="1">
      <c r="A96" t="s" s="889">
        <v>3658</v>
      </c>
      <c r="B96" s="918">
        <v>106</v>
      </c>
      <c r="C96" s="891">
        <v>40.93396226415094</v>
      </c>
      <c r="D96" s="894">
        <v>68.37896226415091</v>
      </c>
      <c r="E96" s="894">
        <v>2.804246551335361</v>
      </c>
      <c r="F96" s="894">
        <v>6.827281732791057</v>
      </c>
      <c r="G96" s="255"/>
      <c r="H96" s="918">
        <v>253</v>
      </c>
      <c r="I96" s="891">
        <v>14.78656126482213</v>
      </c>
      <c r="J96" s="894">
        <v>64.10339920948616</v>
      </c>
      <c r="K96" s="894">
        <v>2.977216131662403</v>
      </c>
      <c r="L96" s="894">
        <v>7.989980086994053</v>
      </c>
      <c r="M96" s="888"/>
      <c r="N96" s="890">
        <v>376</v>
      </c>
      <c r="O96" s="891">
        <v>5.712765957446808</v>
      </c>
      <c r="P96" s="894">
        <v>49.76289893617021</v>
      </c>
      <c r="Q96" s="894">
        <v>3.240835212243326</v>
      </c>
      <c r="R96" s="894">
        <v>11.53377672394271</v>
      </c>
      <c r="S96" s="772"/>
      <c r="T96" t="s" s="964">
        <v>3659</v>
      </c>
      <c r="U96" s="920"/>
      <c r="V96" s="920"/>
      <c r="W96" s="920"/>
      <c r="X96" s="920"/>
      <c r="Y96" s="603"/>
      <c r="Z96" s="603"/>
      <c r="AA96" s="603"/>
      <c r="AB96" s="603"/>
      <c r="AC96" s="603"/>
      <c r="AD96" s="603"/>
      <c r="AE96" s="603"/>
      <c r="AF96" s="880"/>
      <c r="AG96" t="s" s="976">
        <v>3660</v>
      </c>
      <c r="AH96" s="977"/>
      <c r="AI96" s="978">
        <f>AI73</f>
        <v>150</v>
      </c>
      <c r="AJ96" s="978">
        <f>AJ73</f>
        <v>159</v>
      </c>
      <c r="AK96" s="978">
        <f>AK73</f>
        <v>417</v>
      </c>
      <c r="AL96" s="978">
        <f>AL73</f>
        <v>448</v>
      </c>
      <c r="AM96" s="978">
        <f>AM73</f>
        <v>458</v>
      </c>
      <c r="AN96" s="978">
        <f>AN73</f>
        <v>476</v>
      </c>
      <c r="AO96" s="978">
        <f>AO73</f>
        <v>611</v>
      </c>
      <c r="AP96" s="978">
        <f>AP73</f>
        <v>753</v>
      </c>
      <c r="AQ96" s="978">
        <f>AQ73</f>
        <v>769</v>
      </c>
      <c r="AR96" s="978">
        <f>AR73</f>
        <v>814</v>
      </c>
      <c r="AS96" s="772"/>
      <c r="AT96" s="603"/>
      <c r="AU96" s="603"/>
      <c r="AV96" s="603"/>
      <c r="AW96" s="603"/>
    </row>
    <row r="97" ht="11.25" customHeight="1">
      <c r="A97" t="s" s="889">
        <v>3661</v>
      </c>
      <c r="B97" s="918">
        <v>106</v>
      </c>
      <c r="C97" s="891">
        <v>40.9622641509434</v>
      </c>
      <c r="D97" s="894">
        <v>66.96877358490563</v>
      </c>
      <c r="E97" s="894">
        <v>2.850226692277718</v>
      </c>
      <c r="F97" s="894">
        <v>6.795373034139329</v>
      </c>
      <c r="G97" s="255"/>
      <c r="H97" s="918">
        <v>252</v>
      </c>
      <c r="I97" s="891">
        <v>14.83730158730159</v>
      </c>
      <c r="J97" s="894">
        <v>62.14353174603175</v>
      </c>
      <c r="K97" s="894">
        <v>3.099553900076911</v>
      </c>
      <c r="L97" s="894">
        <v>8.116621127806045</v>
      </c>
      <c r="M97" s="888"/>
      <c r="N97" s="890">
        <v>384</v>
      </c>
      <c r="O97" s="891">
        <v>5.703125</v>
      </c>
      <c r="P97" s="894">
        <v>48.50997395833329</v>
      </c>
      <c r="Q97" s="894">
        <v>3.401664390514974</v>
      </c>
      <c r="R97" s="894">
        <v>11.48106195064795</v>
      </c>
      <c r="S97" s="772"/>
      <c r="T97" t="s" s="795">
        <v>3662</v>
      </c>
      <c r="U97" s="920"/>
      <c r="V97" s="920"/>
      <c r="W97" s="920"/>
      <c r="X97" s="920"/>
      <c r="Y97" s="603"/>
      <c r="Z97" s="603"/>
      <c r="AA97" s="603"/>
      <c r="AB97" s="603"/>
      <c r="AC97" s="603"/>
      <c r="AD97" s="603"/>
      <c r="AE97" s="603"/>
      <c r="AF97" s="603"/>
      <c r="AG97" s="8"/>
      <c r="AH97" s="8"/>
      <c r="AI97" s="8"/>
      <c r="AJ97" s="8"/>
      <c r="AK97" s="8"/>
      <c r="AL97" s="8"/>
      <c r="AM97" s="8"/>
      <c r="AN97" s="8"/>
      <c r="AO97" s="8"/>
      <c r="AP97" s="782"/>
      <c r="AQ97" s="782"/>
      <c r="AR97" s="782"/>
      <c r="AS97" s="603"/>
      <c r="AT97" s="603"/>
      <c r="AU97" s="603"/>
      <c r="AV97" s="603"/>
      <c r="AW97" s="603"/>
    </row>
    <row r="98" ht="11.25" customHeight="1">
      <c r="A98" t="s" s="889">
        <v>3663</v>
      </c>
      <c r="B98" s="918">
        <v>106</v>
      </c>
      <c r="C98" s="891">
        <v>41.09433962264151</v>
      </c>
      <c r="D98" s="894">
        <v>72.15754716981132</v>
      </c>
      <c r="E98" s="894">
        <v>2.673072220284278</v>
      </c>
      <c r="F98" s="894">
        <v>6.973137538507612</v>
      </c>
      <c r="G98" s="255"/>
      <c r="H98" s="918">
        <v>251</v>
      </c>
      <c r="I98" s="891">
        <v>14.87250996015936</v>
      </c>
      <c r="J98" s="894">
        <v>65.22163346613547</v>
      </c>
      <c r="K98" s="894">
        <v>3.017213101464774</v>
      </c>
      <c r="L98" s="894">
        <v>7.694143704656131</v>
      </c>
      <c r="M98" s="888"/>
      <c r="N98" s="890">
        <v>388</v>
      </c>
      <c r="O98" s="891">
        <v>5.731958762886598</v>
      </c>
      <c r="P98" s="894">
        <v>52.08213917525767</v>
      </c>
      <c r="Q98" s="894">
        <v>3.187597534253903</v>
      </c>
      <c r="R98" s="894">
        <v>11.4186785989685</v>
      </c>
      <c r="S98" s="772"/>
      <c r="T98" t="s" s="952">
        <v>3664</v>
      </c>
      <c r="U98" s="920"/>
      <c r="V98" s="920"/>
      <c r="W98" s="920"/>
      <c r="X98" s="920"/>
      <c r="Y98" s="603"/>
      <c r="Z98" s="603"/>
      <c r="AA98" s="603"/>
      <c r="AB98" s="603"/>
      <c r="AC98" s="603"/>
      <c r="AD98" s="603"/>
      <c r="AE98" s="603"/>
      <c r="AF98" s="880"/>
      <c r="AG98" t="s" s="992">
        <v>3665</v>
      </c>
      <c r="AH98" s="37"/>
      <c r="AI98" t="s" s="974">
        <v>3633</v>
      </c>
      <c r="AJ98" s="8"/>
      <c r="AK98" s="8"/>
      <c r="AL98" s="8"/>
      <c r="AM98" s="8"/>
      <c r="AN98" s="8"/>
      <c r="AO98" s="8"/>
      <c r="AP98" s="12"/>
      <c r="AQ98" s="3"/>
      <c r="AR98" s="884"/>
      <c r="AS98" s="772"/>
      <c r="AT98" s="603"/>
      <c r="AU98" s="603"/>
      <c r="AV98" s="603"/>
      <c r="AW98" s="603"/>
    </row>
    <row r="99" ht="11.25" customHeight="1">
      <c r="A99" t="s" s="889">
        <v>3666</v>
      </c>
      <c r="B99" s="918">
        <v>106</v>
      </c>
      <c r="C99" s="891">
        <v>41.13207547169812</v>
      </c>
      <c r="D99" s="894">
        <v>71.13009433962263</v>
      </c>
      <c r="E99" s="894">
        <v>2.718027346676566</v>
      </c>
      <c r="F99" s="894">
        <v>6.774806542452505</v>
      </c>
      <c r="G99" s="255"/>
      <c r="H99" s="918">
        <v>253</v>
      </c>
      <c r="I99" s="891">
        <v>14.85770750988142</v>
      </c>
      <c r="J99" s="894">
        <v>65.08620553359685</v>
      </c>
      <c r="K99" s="894">
        <v>3.121415418257079</v>
      </c>
      <c r="L99" s="894">
        <v>7.78666111465629</v>
      </c>
      <c r="M99" s="888"/>
      <c r="N99" s="890">
        <v>394</v>
      </c>
      <c r="O99" s="891">
        <v>5.736040609137055</v>
      </c>
      <c r="P99" s="894">
        <v>52.23890862944158</v>
      </c>
      <c r="Q99" s="894">
        <v>3.225743011333694</v>
      </c>
      <c r="R99" s="894">
        <v>11.98425339920892</v>
      </c>
      <c r="S99" s="772"/>
      <c r="T99" s="56"/>
      <c r="U99" s="920"/>
      <c r="V99" s="920"/>
      <c r="W99" s="920"/>
      <c r="X99" s="920"/>
      <c r="Y99" s="603"/>
      <c r="Z99" s="603"/>
      <c r="AA99" s="603"/>
      <c r="AB99" s="603"/>
      <c r="AC99" s="603"/>
      <c r="AD99" s="603"/>
      <c r="AE99" s="603"/>
      <c r="AF99" s="880"/>
      <c r="AG99" t="s" s="975">
        <v>3636</v>
      </c>
      <c r="AH99" s="878"/>
      <c r="AI99" s="882">
        <v>2008</v>
      </c>
      <c r="AJ99" s="882">
        <v>2009</v>
      </c>
      <c r="AK99" t="s" s="885">
        <v>3494</v>
      </c>
      <c r="AL99" t="s" s="885">
        <v>3495</v>
      </c>
      <c r="AM99" t="s" s="885">
        <v>114</v>
      </c>
      <c r="AN99" t="s" s="885">
        <v>29</v>
      </c>
      <c r="AO99" t="s" s="885">
        <v>3496</v>
      </c>
      <c r="AP99" t="s" s="885">
        <v>3497</v>
      </c>
      <c r="AQ99" s="882">
        <v>2016</v>
      </c>
      <c r="AR99" s="882">
        <v>2017</v>
      </c>
      <c r="AS99" s="772"/>
      <c r="AT99" s="603"/>
      <c r="AU99" s="603"/>
      <c r="AV99" s="603"/>
      <c r="AW99" s="603"/>
    </row>
    <row r="100" ht="11.25" customHeight="1">
      <c r="A100" t="s" s="889">
        <v>3667</v>
      </c>
      <c r="B100" s="918">
        <v>107</v>
      </c>
      <c r="C100" s="891">
        <v>41.03738317757009</v>
      </c>
      <c r="D100" s="894">
        <v>69.71766355140184</v>
      </c>
      <c r="E100" s="894">
        <v>2.763442722065614</v>
      </c>
      <c r="F100" s="894">
        <v>6.756762689813733</v>
      </c>
      <c r="G100" s="255"/>
      <c r="H100" s="918">
        <v>250</v>
      </c>
      <c r="I100" s="891">
        <v>14.924</v>
      </c>
      <c r="J100" s="894">
        <v>63.22732</v>
      </c>
      <c r="K100" s="894">
        <v>3.210935053876594</v>
      </c>
      <c r="L100" s="894">
        <v>7.812502499426488</v>
      </c>
      <c r="M100" s="888"/>
      <c r="N100" s="890">
        <v>396</v>
      </c>
      <c r="O100" s="891">
        <v>5.77020202020202</v>
      </c>
      <c r="P100" s="894">
        <v>50.27702020202022</v>
      </c>
      <c r="Q100" s="894">
        <v>3.371823186623641</v>
      </c>
      <c r="R100" s="894">
        <v>11.9562137734186</v>
      </c>
      <c r="S100" s="772"/>
      <c r="T100" s="797"/>
      <c r="U100" s="920"/>
      <c r="V100" s="920"/>
      <c r="W100" s="920"/>
      <c r="X100" s="920"/>
      <c r="Y100" s="603"/>
      <c r="Z100" s="603"/>
      <c r="AA100" s="603"/>
      <c r="AB100" s="603"/>
      <c r="AC100" s="603"/>
      <c r="AD100" s="603"/>
      <c r="AE100" s="603"/>
      <c r="AF100" s="880"/>
      <c r="AG100" t="s" s="976">
        <v>3668</v>
      </c>
      <c r="AH100" s="977"/>
      <c r="AI100" s="978">
        <f>AI96+AI94</f>
        <v>165</v>
      </c>
      <c r="AJ100" s="978">
        <f>AJ96+AJ94</f>
        <v>203</v>
      </c>
      <c r="AK100" s="978">
        <f>AK96+AK94</f>
        <v>479</v>
      </c>
      <c r="AL100" s="978">
        <f>AL96+AL94</f>
        <v>476</v>
      </c>
      <c r="AM100" s="978">
        <f>AM96+AM94</f>
        <v>495</v>
      </c>
      <c r="AN100" s="978">
        <f>AN96+AN94</f>
        <v>512</v>
      </c>
      <c r="AO100" s="978">
        <f>AO96+AO94</f>
        <v>641</v>
      </c>
      <c r="AP100" s="978">
        <f>AP96+AP94</f>
        <v>820</v>
      </c>
      <c r="AQ100" s="978">
        <f>AQ96+AQ94</f>
        <v>874</v>
      </c>
      <c r="AR100" s="978">
        <f>AR96+AR94</f>
        <v>877</v>
      </c>
      <c r="AS100" s="772"/>
      <c r="AT100" s="603"/>
      <c r="AU100" s="603"/>
      <c r="AV100" s="603"/>
      <c r="AW100" s="603"/>
    </row>
    <row r="101" ht="11.25" customHeight="1">
      <c r="A101" t="s" s="885">
        <v>3669</v>
      </c>
      <c r="B101" s="904">
        <v>106</v>
      </c>
      <c r="C101" s="474">
        <v>41.17924528301887</v>
      </c>
      <c r="D101" s="479">
        <v>68.07405660377358</v>
      </c>
      <c r="E101" s="479">
        <v>2.802811246991398</v>
      </c>
      <c r="F101" s="479">
        <v>6.642465394734187</v>
      </c>
      <c r="G101" s="255"/>
      <c r="H101" s="904">
        <v>251</v>
      </c>
      <c r="I101" s="474">
        <v>14.99601593625498</v>
      </c>
      <c r="J101" s="479">
        <v>61.33418326693225</v>
      </c>
      <c r="K101" s="479">
        <v>3.377586945922261</v>
      </c>
      <c r="L101" s="479">
        <v>7.733837714537417</v>
      </c>
      <c r="M101" s="888"/>
      <c r="N101" s="899">
        <v>404</v>
      </c>
      <c r="O101" s="474">
        <v>5.806930693069307</v>
      </c>
      <c r="P101" s="479">
        <v>47.35551980198023</v>
      </c>
      <c r="Q101" s="479">
        <v>3.567331999165908</v>
      </c>
      <c r="R101" s="479">
        <v>11.75413677180843</v>
      </c>
      <c r="S101" s="772"/>
      <c r="T101" s="56"/>
      <c r="U101" s="920"/>
      <c r="V101" s="920"/>
      <c r="W101" s="920"/>
      <c r="X101" s="920"/>
      <c r="Y101" s="603"/>
      <c r="Z101" s="603"/>
      <c r="AA101" s="603"/>
      <c r="AB101" s="603"/>
      <c r="AC101" s="603"/>
      <c r="AD101" s="603"/>
      <c r="AE101" s="603"/>
      <c r="AF101" s="880"/>
      <c r="AG101" t="s" s="982">
        <v>3670</v>
      </c>
      <c r="AH101" t="s" s="983">
        <v>3644</v>
      </c>
      <c r="AI101" s="205">
        <f>AI90/AI$100*100</f>
        <v>5.454545454545454</v>
      </c>
      <c r="AJ101" s="205">
        <f>AJ90/AJ$100*100</f>
        <v>13.79310344827586</v>
      </c>
      <c r="AK101" s="205">
        <f>AK90/AK$100*100</f>
        <v>0.208768267223382</v>
      </c>
      <c r="AL101" s="205">
        <f>AL90/AL$100*100</f>
        <v>1.680672268907563</v>
      </c>
      <c r="AM101" s="205">
        <f>AM90/AM$100*100</f>
        <v>2.828282828282828</v>
      </c>
      <c r="AN101" s="205">
        <f>AN90/AN$100*100</f>
        <v>1.171875</v>
      </c>
      <c r="AO101" s="205">
        <f>AO90/AO$100*100</f>
        <v>1.09204368174727</v>
      </c>
      <c r="AP101" s="205">
        <f>AP90/AP$100*100</f>
        <v>2.195121951219512</v>
      </c>
      <c r="AQ101" s="205">
        <f>AQ90/AQ$100*100</f>
        <v>3.203661327231121</v>
      </c>
      <c r="AR101" s="205">
        <f>AR90/AR$100*100</f>
        <v>0.9122006841505131</v>
      </c>
      <c r="AS101" s="772"/>
      <c r="AT101" s="603"/>
      <c r="AU101" s="603"/>
      <c r="AV101" s="603"/>
      <c r="AW101" s="603"/>
    </row>
    <row r="102" ht="11.25" customHeight="1">
      <c r="A102" t="s" s="885">
        <v>3671</v>
      </c>
      <c r="B102" s="904">
        <v>107</v>
      </c>
      <c r="C102" s="474">
        <v>41.17757009345794</v>
      </c>
      <c r="D102" s="479">
        <v>69.06196261682243</v>
      </c>
      <c r="E102" s="479">
        <v>2.755310173666857</v>
      </c>
      <c r="F102" s="479">
        <v>6.303711787819033</v>
      </c>
      <c r="G102" s="255"/>
      <c r="H102" s="904">
        <v>250</v>
      </c>
      <c r="I102" s="474">
        <v>15.068</v>
      </c>
      <c r="J102" s="479">
        <v>61.59940000000003</v>
      </c>
      <c r="K102" s="479">
        <v>3.386002538962671</v>
      </c>
      <c r="L102" s="479">
        <v>7.891844186031083</v>
      </c>
      <c r="M102" s="888"/>
      <c r="N102" s="899">
        <v>409</v>
      </c>
      <c r="O102" s="474">
        <v>5.855745721271393</v>
      </c>
      <c r="P102" s="479">
        <v>47.47239608801953</v>
      </c>
      <c r="Q102" s="479">
        <v>3.606059914087814</v>
      </c>
      <c r="R102" s="479">
        <v>11.56967282499823</v>
      </c>
      <c r="S102" s="772"/>
      <c r="T102" s="797"/>
      <c r="U102" s="920"/>
      <c r="V102" s="920"/>
      <c r="W102" s="920"/>
      <c r="X102" s="920"/>
      <c r="Y102" s="603"/>
      <c r="Z102" s="603"/>
      <c r="AA102" s="603"/>
      <c r="AB102" s="603"/>
      <c r="AC102" s="603"/>
      <c r="AD102" s="603"/>
      <c r="AE102" s="603"/>
      <c r="AF102" s="880"/>
      <c r="AG102" t="s" s="984">
        <v>3670</v>
      </c>
      <c r="AH102" t="s" s="985">
        <v>3647</v>
      </c>
      <c r="AI102" s="250">
        <f>AI91/AI$100*100</f>
        <v>1.212121212121212</v>
      </c>
      <c r="AJ102" s="250">
        <f>AJ91/AJ$100*100</f>
        <v>6.403940886699508</v>
      </c>
      <c r="AK102" s="250">
        <f>AK91/AK$100*100</f>
        <v>11.89979123173278</v>
      </c>
      <c r="AL102" s="250">
        <f>AL91/AL$100*100</f>
        <v>2.73109243697479</v>
      </c>
      <c r="AM102" s="250">
        <f>AM91/AM$100*100</f>
        <v>2.626262626262626</v>
      </c>
      <c r="AN102" s="250">
        <f>AN91/AN$100*100</f>
        <v>2.5390625</v>
      </c>
      <c r="AO102" s="250">
        <f>AO91/AO$100*100</f>
        <v>1.87207488299532</v>
      </c>
      <c r="AP102" s="250">
        <f>AP91/AP$100*100</f>
        <v>1.463414634146342</v>
      </c>
      <c r="AQ102" s="250">
        <f>AQ91/AQ$100*100</f>
        <v>5.606407322654462</v>
      </c>
      <c r="AR102" s="250">
        <f>AR91/AR$100*100</f>
        <v>3.192702394526796</v>
      </c>
      <c r="AS102" s="772"/>
      <c r="AT102" s="603"/>
      <c r="AU102" s="603"/>
      <c r="AV102" s="603"/>
      <c r="AW102" s="603"/>
    </row>
    <row r="103" ht="11.25" customHeight="1">
      <c r="A103" t="s" s="885">
        <v>3672</v>
      </c>
      <c r="B103" s="904">
        <v>108</v>
      </c>
      <c r="C103" s="474">
        <v>41.05555555555556</v>
      </c>
      <c r="D103" s="479">
        <v>74.75648148148147</v>
      </c>
      <c r="E103" s="479">
        <v>2.578902483337097</v>
      </c>
      <c r="F103" s="479">
        <v>6.348879243520034</v>
      </c>
      <c r="G103" s="255"/>
      <c r="H103" s="904">
        <v>247</v>
      </c>
      <c r="I103" s="474">
        <v>15.02834008097166</v>
      </c>
      <c r="J103" s="479">
        <v>64.63348178137649</v>
      </c>
      <c r="K103" s="479">
        <v>3.192989440666029</v>
      </c>
      <c r="L103" s="479">
        <v>7.841795698900467</v>
      </c>
      <c r="M103" s="888"/>
      <c r="N103" s="899">
        <v>418</v>
      </c>
      <c r="O103" s="474">
        <v>5.882775119617225</v>
      </c>
      <c r="P103" s="479">
        <v>50.83983253588519</v>
      </c>
      <c r="Q103" s="479">
        <v>3.299128260023381</v>
      </c>
      <c r="R103" s="479">
        <v>11.51473102866454</v>
      </c>
      <c r="S103" s="772"/>
      <c r="T103" s="797"/>
      <c r="U103" s="920"/>
      <c r="V103" s="920"/>
      <c r="W103" s="920"/>
      <c r="X103" s="920"/>
      <c r="Y103" s="603"/>
      <c r="Z103" s="603"/>
      <c r="AA103" s="603"/>
      <c r="AB103" s="603"/>
      <c r="AC103" s="603"/>
      <c r="AD103" s="603"/>
      <c r="AE103" s="603"/>
      <c r="AF103" s="880"/>
      <c r="AG103" t="s" s="984">
        <v>3670</v>
      </c>
      <c r="AH103" t="s" s="985">
        <v>3650</v>
      </c>
      <c r="AI103" s="250">
        <f>AI92/AI$100*100</f>
        <v>1.818181818181818</v>
      </c>
      <c r="AJ103" s="250">
        <f>AJ92/AJ$100*100</f>
        <v>1.477832512315271</v>
      </c>
      <c r="AK103" s="250">
        <f>AK92/AK$100*100</f>
        <v>0.8350730688935281</v>
      </c>
      <c r="AL103" s="250">
        <f>AL92/AL$100*100</f>
        <v>1.260504201680672</v>
      </c>
      <c r="AM103" s="250">
        <f>AM92/AM$100*100</f>
        <v>1.01010101010101</v>
      </c>
      <c r="AN103" s="250">
        <f>AN92/AN$100*100</f>
        <v>2.34375</v>
      </c>
      <c r="AO103" s="250">
        <f>AO92/AO$100*100</f>
        <v>1.24804992199688</v>
      </c>
      <c r="AP103" s="250">
        <f>AP92/AP$100*100</f>
        <v>2.195121951219512</v>
      </c>
      <c r="AQ103" s="250">
        <f>AQ92/AQ$100*100</f>
        <v>2.745995423340961</v>
      </c>
      <c r="AR103" s="250">
        <f>AR92/AR$100*100</f>
        <v>2.73660205245154</v>
      </c>
      <c r="AS103" s="772"/>
      <c r="AT103" s="603"/>
      <c r="AU103" s="603"/>
      <c r="AV103" s="603"/>
      <c r="AW103" s="603"/>
    </row>
    <row r="104" ht="11.25" customHeight="1">
      <c r="A104" t="s" s="885">
        <v>3673</v>
      </c>
      <c r="B104" s="904">
        <v>108</v>
      </c>
      <c r="C104" s="474">
        <v>41.12962962962963</v>
      </c>
      <c r="D104" s="479">
        <v>75.31175925925926</v>
      </c>
      <c r="E104" s="479">
        <v>2.558617390177633</v>
      </c>
      <c r="F104" s="479">
        <v>6.174030240863226</v>
      </c>
      <c r="G104" s="255"/>
      <c r="H104" s="904">
        <v>245</v>
      </c>
      <c r="I104" s="474">
        <v>15.1265306122449</v>
      </c>
      <c r="J104" s="479">
        <v>65.66167346938775</v>
      </c>
      <c r="K104" s="479">
        <v>2.931314228021382</v>
      </c>
      <c r="L104" s="479">
        <v>7.819552873205438</v>
      </c>
      <c r="M104" s="888"/>
      <c r="N104" s="899">
        <v>419</v>
      </c>
      <c r="O104" s="474">
        <v>5.930787589498807</v>
      </c>
      <c r="P104" s="479">
        <v>51.76470167064436</v>
      </c>
      <c r="Q104" s="479">
        <v>3.093337917053794</v>
      </c>
      <c r="R104" s="479">
        <v>10.93518270733751</v>
      </c>
      <c r="S104" s="772"/>
      <c r="T104" s="797"/>
      <c r="U104" s="920"/>
      <c r="V104" s="920"/>
      <c r="W104" s="920"/>
      <c r="X104" s="920"/>
      <c r="Y104" s="603"/>
      <c r="Z104" s="603"/>
      <c r="AA104" s="603"/>
      <c r="AB104" s="603"/>
      <c r="AC104" s="603"/>
      <c r="AD104" s="603"/>
      <c r="AE104" s="603"/>
      <c r="AF104" s="880"/>
      <c r="AG104" t="s" s="986">
        <v>3670</v>
      </c>
      <c r="AH104" t="s" s="987">
        <v>2172</v>
      </c>
      <c r="AI104" s="297">
        <f>AI93/AI$100*100</f>
        <v>0.6060606060606061</v>
      </c>
      <c r="AJ104" s="297">
        <f>AJ93/AJ$100*100</f>
        <v>0</v>
      </c>
      <c r="AK104" s="297">
        <f>AK93/AK$100*100</f>
        <v>0</v>
      </c>
      <c r="AL104" s="297">
        <f>AL93/AL$100*100</f>
        <v>0.2100840336134454</v>
      </c>
      <c r="AM104" s="297">
        <f>AM93/AM$100*100</f>
        <v>1.01010101010101</v>
      </c>
      <c r="AN104" s="297">
        <f>AN93/AN$100*100</f>
        <v>0.9765625</v>
      </c>
      <c r="AO104" s="297">
        <f>AO93/AO$100*100</f>
        <v>0.46801872074883</v>
      </c>
      <c r="AP104" s="297">
        <f>AP93/AP$100*100</f>
        <v>2.317073170731707</v>
      </c>
      <c r="AQ104" s="297">
        <f>AQ93/AQ$100*100</f>
        <v>0.4576659038901602</v>
      </c>
      <c r="AR104" s="297">
        <f>AR93/AR$100*100</f>
        <v>0.3420752565564424</v>
      </c>
      <c r="AS104" s="772"/>
      <c r="AT104" s="603"/>
      <c r="AU104" s="603"/>
      <c r="AV104" s="603"/>
      <c r="AW104" s="603"/>
    </row>
    <row r="105" ht="11.25" customHeight="1">
      <c r="A105" t="s" s="885">
        <v>3674</v>
      </c>
      <c r="B105" s="904">
        <v>108</v>
      </c>
      <c r="C105" s="474">
        <v>41.24074074074074</v>
      </c>
      <c r="D105" s="479">
        <v>75.93648148148147</v>
      </c>
      <c r="E105" s="479">
        <v>2.542601568729674</v>
      </c>
      <c r="F105" s="479">
        <v>6.091630288418903</v>
      </c>
      <c r="G105" s="302"/>
      <c r="H105" s="904">
        <v>244</v>
      </c>
      <c r="I105" s="474">
        <v>15.20901639344262</v>
      </c>
      <c r="J105" s="479">
        <v>66.02700819672131</v>
      </c>
      <c r="K105" s="479">
        <v>2.94104425333332</v>
      </c>
      <c r="L105" s="479">
        <v>7.802260292289498</v>
      </c>
      <c r="M105" s="907"/>
      <c r="N105" s="899">
        <v>426</v>
      </c>
      <c r="O105" s="474">
        <v>5.969483568075117</v>
      </c>
      <c r="P105" s="479">
        <v>52.15936619718309</v>
      </c>
      <c r="Q105" s="479">
        <v>3.02345485880516</v>
      </c>
      <c r="R105" s="479">
        <v>10.75078617791494</v>
      </c>
      <c r="S105" s="772"/>
      <c r="T105" s="797"/>
      <c r="U105" s="920"/>
      <c r="V105" s="920"/>
      <c r="W105" s="920"/>
      <c r="X105" s="920"/>
      <c r="Y105" s="603"/>
      <c r="Z105" s="603"/>
      <c r="AA105" s="603"/>
      <c r="AB105" s="603"/>
      <c r="AC105" s="603"/>
      <c r="AD105" s="603"/>
      <c r="AE105" s="603"/>
      <c r="AF105" s="880"/>
      <c r="AG105" t="s" s="988">
        <v>3670</v>
      </c>
      <c r="AH105" t="s" s="989">
        <v>3560</v>
      </c>
      <c r="AI105" s="993">
        <f>AI94/AI$100*100</f>
        <v>9.090909090909092</v>
      </c>
      <c r="AJ105" s="993">
        <f>AJ94/AJ$100*100</f>
        <v>21.67487684729064</v>
      </c>
      <c r="AK105" s="993">
        <f>AK94/AK$100*100</f>
        <v>12.94363256784969</v>
      </c>
      <c r="AL105" s="993">
        <f>AL94/AL$100*100</f>
        <v>5.88235294117647</v>
      </c>
      <c r="AM105" s="993">
        <f>AM94/AM$100*100</f>
        <v>7.474747474747474</v>
      </c>
      <c r="AN105" s="993">
        <f>AN94/AN$100*100</f>
        <v>7.03125</v>
      </c>
      <c r="AO105" s="993">
        <f>AO94/AO$100*100</f>
        <v>4.6801872074883</v>
      </c>
      <c r="AP105" s="993">
        <f>AP94/AP$100*100</f>
        <v>8.170731707317074</v>
      </c>
      <c r="AQ105" s="993">
        <f>AQ94/AQ$100*100</f>
        <v>12.01372997711671</v>
      </c>
      <c r="AR105" s="993">
        <f>AR94/AR$100*100</f>
        <v>7.183580387685291</v>
      </c>
      <c r="AS105" s="772"/>
      <c r="AT105" s="603"/>
      <c r="AU105" s="603"/>
      <c r="AV105" s="603"/>
      <c r="AW105" s="603"/>
    </row>
    <row r="106" ht="11.25" customHeight="1">
      <c r="A106" t="s" s="885">
        <v>3675</v>
      </c>
      <c r="B106" s="904">
        <v>108</v>
      </c>
      <c r="C106" s="474">
        <v>41.2962962962963</v>
      </c>
      <c r="D106" s="479">
        <v>78.46870370370371</v>
      </c>
      <c r="E106" s="479">
        <v>2.466648592104087</v>
      </c>
      <c r="F106" s="479">
        <v>5.914530206075819</v>
      </c>
      <c r="G106" s="479"/>
      <c r="H106" s="904">
        <v>242</v>
      </c>
      <c r="I106" s="474">
        <v>15.26859504132231</v>
      </c>
      <c r="J106" s="479">
        <v>67.9861157024793</v>
      </c>
      <c r="K106" s="479">
        <v>2.82709317292703</v>
      </c>
      <c r="L106" s="479">
        <v>7.845947983285462</v>
      </c>
      <c r="M106" s="904"/>
      <c r="N106" s="899">
        <v>428</v>
      </c>
      <c r="O106" s="474">
        <v>5.976635514018692</v>
      </c>
      <c r="P106" s="479">
        <v>51.82579439252338</v>
      </c>
      <c r="Q106" s="479">
        <v>3.037636806434683</v>
      </c>
      <c r="R106" s="479">
        <v>10.6750050816869</v>
      </c>
      <c r="S106" s="772"/>
      <c r="T106" s="994"/>
      <c r="U106" s="920"/>
      <c r="V106" s="920"/>
      <c r="W106" s="920"/>
      <c r="X106" s="920"/>
      <c r="Y106" s="603"/>
      <c r="Z106" s="603"/>
      <c r="AA106" s="603"/>
      <c r="AB106" s="603"/>
      <c r="AC106" s="603"/>
      <c r="AD106" s="603"/>
      <c r="AE106" s="603"/>
      <c r="AF106" s="880"/>
      <c r="AG106" t="s" s="979">
        <v>3676</v>
      </c>
      <c r="AH106" t="s" s="995">
        <v>3677</v>
      </c>
      <c r="AI106" s="996">
        <f>AI96/AI100*100</f>
        <v>90.90909090909091</v>
      </c>
      <c r="AJ106" s="996">
        <f>AJ96/AJ100*100</f>
        <v>78.32512315270937</v>
      </c>
      <c r="AK106" s="996">
        <f>AK96/AK100*100</f>
        <v>87.05636743215031</v>
      </c>
      <c r="AL106" s="996">
        <f>AL96/AL100*100</f>
        <v>94.11764705882352</v>
      </c>
      <c r="AM106" s="996">
        <f>AM96/AM100*100</f>
        <v>92.52525252525253</v>
      </c>
      <c r="AN106" s="996">
        <f>AN96/AN100*100</f>
        <v>92.96875</v>
      </c>
      <c r="AO106" s="996">
        <f>AO96/AO100*100</f>
        <v>95.3198127925117</v>
      </c>
      <c r="AP106" s="996">
        <f>AP96/AP100*100</f>
        <v>91.82926829268293</v>
      </c>
      <c r="AQ106" s="996">
        <f>AQ96/AQ100*100</f>
        <v>87.98627002288329</v>
      </c>
      <c r="AR106" s="996">
        <f>AR96/AR100*100</f>
        <v>92.8164196123147</v>
      </c>
      <c r="AS106" s="772"/>
      <c r="AT106" s="603"/>
      <c r="AU106" s="603"/>
      <c r="AV106" s="603"/>
      <c r="AW106" s="603"/>
    </row>
    <row r="107" ht="11.25" customHeight="1">
      <c r="A107" t="s" s="885">
        <v>3678</v>
      </c>
      <c r="B107" s="904">
        <v>108</v>
      </c>
      <c r="C107" s="474">
        <v>41.3425925925926</v>
      </c>
      <c r="D107" s="479">
        <v>79.65129629629629</v>
      </c>
      <c r="E107" s="479">
        <v>2.432028089357257</v>
      </c>
      <c r="F107" s="479">
        <v>5.896730557234142</v>
      </c>
      <c r="G107" s="479"/>
      <c r="H107" s="904">
        <v>242</v>
      </c>
      <c r="I107" s="474">
        <v>15.31818181818182</v>
      </c>
      <c r="J107" s="479">
        <v>69.34702479338848</v>
      </c>
      <c r="K107" s="479">
        <v>2.784013325101888</v>
      </c>
      <c r="L107" s="479">
        <v>7.683244631453134</v>
      </c>
      <c r="M107" s="904"/>
      <c r="N107" s="899">
        <v>436</v>
      </c>
      <c r="O107" s="474">
        <v>6.009174311926605</v>
      </c>
      <c r="P107" s="479">
        <v>53.72857798165138</v>
      </c>
      <c r="Q107" s="479">
        <v>2.896247222213464</v>
      </c>
      <c r="R107" s="479">
        <v>10.51681672673668</v>
      </c>
      <c r="S107" s="772"/>
      <c r="T107" s="56"/>
      <c r="U107" s="920"/>
      <c r="V107" s="920"/>
      <c r="W107" s="920"/>
      <c r="X107" s="920"/>
      <c r="Y107" s="603"/>
      <c r="Z107" s="603"/>
      <c r="AA107" s="603"/>
      <c r="AB107" s="603"/>
      <c r="AC107" s="603"/>
      <c r="AD107" s="603"/>
      <c r="AE107" s="603"/>
      <c r="AF107" s="603"/>
      <c r="AG107" s="997"/>
      <c r="AH107" s="998"/>
      <c r="AI107" s="999"/>
      <c r="AJ107" s="999"/>
      <c r="AK107" s="999"/>
      <c r="AL107" s="999"/>
      <c r="AM107" s="999"/>
      <c r="AN107" s="999"/>
      <c r="AO107" s="999"/>
      <c r="AP107" s="999"/>
      <c r="AQ107" s="999"/>
      <c r="AR107" s="602"/>
      <c r="AS107" s="603"/>
      <c r="AT107" s="603"/>
      <c r="AU107" s="603"/>
      <c r="AV107" s="603"/>
      <c r="AW107" s="603"/>
    </row>
    <row r="108" ht="11.25" customHeight="1">
      <c r="A108" t="s" s="885">
        <v>3679</v>
      </c>
      <c r="B108" s="904">
        <v>110</v>
      </c>
      <c r="C108" s="474">
        <v>41.10909090909091</v>
      </c>
      <c r="D108" s="479">
        <v>78.2180909090909</v>
      </c>
      <c r="E108" s="479">
        <v>2.459749558038006</v>
      </c>
      <c r="F108" s="479">
        <v>5.888475371907997</v>
      </c>
      <c r="G108" s="479"/>
      <c r="H108" s="904">
        <v>239</v>
      </c>
      <c r="I108" s="474">
        <v>15.30125523012552</v>
      </c>
      <c r="J108" s="479">
        <v>69.76263598326355</v>
      </c>
      <c r="K108" s="479">
        <v>2.776862699082355</v>
      </c>
      <c r="L108" s="479">
        <v>7.597401487252853</v>
      </c>
      <c r="M108" s="904"/>
      <c r="N108" s="899">
        <v>441</v>
      </c>
      <c r="O108" s="474">
        <v>6.002267573696145</v>
      </c>
      <c r="P108" s="479">
        <v>53.30882086167794</v>
      </c>
      <c r="Q108" s="479">
        <v>2.887310682405289</v>
      </c>
      <c r="R108" s="479">
        <v>10.41657365084854</v>
      </c>
      <c r="S108" s="772"/>
      <c r="T108" s="797"/>
      <c r="U108" s="920"/>
      <c r="V108" s="920"/>
      <c r="W108" s="920"/>
      <c r="X108" s="920"/>
      <c r="Y108" s="603"/>
      <c r="Z108" s="603"/>
      <c r="AA108" s="603"/>
      <c r="AB108" s="603"/>
      <c r="AC108" s="603"/>
      <c r="AD108" s="603"/>
      <c r="AE108" s="603"/>
      <c r="AF108" s="603"/>
      <c r="AG108" s="1000"/>
      <c r="AH108" s="1001"/>
      <c r="AI108" s="1002"/>
      <c r="AJ108" s="1002"/>
      <c r="AK108" s="1002"/>
      <c r="AL108" s="1002"/>
      <c r="AM108" s="1002"/>
      <c r="AN108" s="1002"/>
      <c r="AO108" s="1002"/>
      <c r="AP108" s="1002"/>
      <c r="AQ108" s="1002"/>
      <c r="AR108" s="603"/>
      <c r="AS108" s="603"/>
      <c r="AT108" s="603"/>
      <c r="AU108" s="603"/>
      <c r="AV108" s="603"/>
      <c r="AW108" s="603"/>
    </row>
    <row r="109" ht="11.25" customHeight="1">
      <c r="A109" t="s" s="885">
        <v>3680</v>
      </c>
      <c r="B109" s="904">
        <v>107</v>
      </c>
      <c r="C109" s="474">
        <v>41.27102803738318</v>
      </c>
      <c r="D109" s="479">
        <v>79.34485981308414</v>
      </c>
      <c r="E109" s="479">
        <v>2.447368118527518</v>
      </c>
      <c r="F109" s="479">
        <v>5.929611261883228</v>
      </c>
      <c r="G109" s="479"/>
      <c r="H109" s="904">
        <v>236</v>
      </c>
      <c r="I109" s="474">
        <v>15.35593220338983</v>
      </c>
      <c r="J109" s="479">
        <v>68.9896186440678</v>
      </c>
      <c r="K109" s="479">
        <v>2.776107708957567</v>
      </c>
      <c r="L109" s="479">
        <v>7.458960014515115</v>
      </c>
      <c r="M109" s="904"/>
      <c r="N109" s="899">
        <v>435</v>
      </c>
      <c r="O109" s="474">
        <v>6.004597701149425</v>
      </c>
      <c r="P109" s="479">
        <v>53.55717241379313</v>
      </c>
      <c r="Q109" s="479">
        <v>2.907043629888395</v>
      </c>
      <c r="R109" s="479">
        <v>10.32830581694912</v>
      </c>
      <c r="S109" s="772"/>
      <c r="T109" s="797"/>
      <c r="U109" s="920"/>
      <c r="V109" s="920"/>
      <c r="W109" s="920"/>
      <c r="X109" s="920"/>
      <c r="Y109" s="603"/>
      <c r="Z109" s="603"/>
      <c r="AA109" s="603"/>
      <c r="AB109" s="603"/>
      <c r="AC109" s="603"/>
      <c r="AD109" s="603"/>
      <c r="AE109" s="603"/>
      <c r="AF109" s="603"/>
      <c r="AG109" s="1000"/>
      <c r="AH109" s="1001"/>
      <c r="AI109" s="1002"/>
      <c r="AJ109" s="1002"/>
      <c r="AK109" s="1002"/>
      <c r="AL109" s="1002"/>
      <c r="AM109" s="1002"/>
      <c r="AN109" s="1002"/>
      <c r="AO109" s="1002"/>
      <c r="AP109" s="1002"/>
      <c r="AQ109" s="1002"/>
      <c r="AR109" s="603"/>
      <c r="AS109" s="603"/>
      <c r="AT109" s="603"/>
      <c r="AU109" s="603"/>
      <c r="AV109" s="603"/>
      <c r="AW109" s="603"/>
    </row>
    <row r="110" ht="11.25" customHeight="1">
      <c r="A110" t="s" s="885">
        <v>3681</v>
      </c>
      <c r="B110" s="904">
        <v>108</v>
      </c>
      <c r="C110" s="474">
        <v>41.14814814814815</v>
      </c>
      <c r="D110" s="479">
        <v>76.76944444444443</v>
      </c>
      <c r="E110" s="479">
        <v>2.546151654831068</v>
      </c>
      <c r="F110" s="479">
        <v>5.948717253280189</v>
      </c>
      <c r="G110" s="479"/>
      <c r="H110" s="904">
        <v>228</v>
      </c>
      <c r="I110" s="474">
        <v>15.45614035087719</v>
      </c>
      <c r="J110" s="479">
        <v>67.81078947368421</v>
      </c>
      <c r="K110" s="479">
        <v>2.792656901764905</v>
      </c>
      <c r="L110" s="479">
        <v>7.656777741361576</v>
      </c>
      <c r="M110" s="904"/>
      <c r="N110" s="899">
        <v>435</v>
      </c>
      <c r="O110" s="474">
        <v>6.066666666666666</v>
      </c>
      <c r="P110" s="479">
        <v>52.77163218390807</v>
      </c>
      <c r="Q110" s="479">
        <v>2.945012831691137</v>
      </c>
      <c r="R110" s="479">
        <v>10.2269700593518</v>
      </c>
      <c r="S110" s="772"/>
      <c r="T110" s="797"/>
      <c r="U110" s="920"/>
      <c r="V110" s="920"/>
      <c r="W110" s="920"/>
      <c r="X110" s="920"/>
      <c r="Y110" s="603"/>
      <c r="Z110" s="603"/>
      <c r="AA110" s="603"/>
      <c r="AB110" s="603"/>
      <c r="AC110" s="603"/>
      <c r="AD110" s="603"/>
      <c r="AE110" s="603"/>
      <c r="AF110" s="603"/>
      <c r="AG110" s="1000"/>
      <c r="AH110" s="1001"/>
      <c r="AI110" s="1002"/>
      <c r="AJ110" s="1002"/>
      <c r="AK110" s="1002"/>
      <c r="AL110" s="1002"/>
      <c r="AM110" s="1002"/>
      <c r="AN110" s="1002"/>
      <c r="AO110" s="1002"/>
      <c r="AP110" s="1002"/>
      <c r="AQ110" s="1002"/>
      <c r="AR110" s="603"/>
      <c r="AS110" s="603"/>
      <c r="AT110" s="603"/>
      <c r="AU110" s="603"/>
      <c r="AV110" s="603"/>
      <c r="AW110" s="603"/>
    </row>
    <row r="111" ht="11.25" customHeight="1">
      <c r="A111" t="s" s="885">
        <v>3682</v>
      </c>
      <c r="B111" s="904">
        <v>107</v>
      </c>
      <c r="C111" s="474">
        <v>41.4018691588785</v>
      </c>
      <c r="D111" s="479">
        <v>80.95579439252339</v>
      </c>
      <c r="E111" s="479">
        <v>2.397091180900506</v>
      </c>
      <c r="F111" s="479">
        <v>6.058157687476684</v>
      </c>
      <c r="G111" s="479"/>
      <c r="H111" s="904">
        <v>226</v>
      </c>
      <c r="I111" s="474">
        <v>15.54867256637168</v>
      </c>
      <c r="J111" s="479">
        <v>71.61907079646018</v>
      </c>
      <c r="K111" s="479">
        <v>2.706490014760721</v>
      </c>
      <c r="L111" s="479">
        <v>7.472290931971903</v>
      </c>
      <c r="M111" s="904"/>
      <c r="N111" s="899">
        <v>431</v>
      </c>
      <c r="O111" s="474">
        <v>6.143851508120649</v>
      </c>
      <c r="P111" s="479">
        <v>57.189373549884</v>
      </c>
      <c r="Q111" s="479">
        <v>2.733665971003642</v>
      </c>
      <c r="R111" s="479">
        <v>9.658454745215339</v>
      </c>
      <c r="S111" s="772"/>
      <c r="T111" s="797"/>
      <c r="U111" s="920"/>
      <c r="V111" s="920"/>
      <c r="W111" s="920"/>
      <c r="X111" s="920"/>
      <c r="Y111" s="603"/>
      <c r="Z111" s="603"/>
      <c r="AA111" s="603"/>
      <c r="AB111" s="603"/>
      <c r="AC111" s="603"/>
      <c r="AD111" s="603"/>
      <c r="AE111" s="603"/>
      <c r="AF111" s="603"/>
      <c r="AG111" s="1000"/>
      <c r="AH111" s="1001"/>
      <c r="AI111" s="1002"/>
      <c r="AJ111" s="1002"/>
      <c r="AK111" s="1002"/>
      <c r="AL111" s="1002"/>
      <c r="AM111" s="1002"/>
      <c r="AN111" s="1002"/>
      <c r="AO111" s="1002"/>
      <c r="AP111" s="1002"/>
      <c r="AQ111" s="1002"/>
      <c r="AR111" s="603"/>
      <c r="AS111" s="603"/>
      <c r="AT111" s="603"/>
      <c r="AU111" s="603"/>
      <c r="AV111" s="603"/>
      <c r="AW111" s="603"/>
    </row>
    <row r="112" ht="11.25" customHeight="1">
      <c r="A112" t="s" s="885">
        <v>3683</v>
      </c>
      <c r="B112" s="904">
        <v>108</v>
      </c>
      <c r="C112" s="474">
        <v>41.30555555555556</v>
      </c>
      <c r="D112" s="479">
        <v>82.83583333333333</v>
      </c>
      <c r="E112" s="479">
        <v>2.325950888484093</v>
      </c>
      <c r="F112" s="479">
        <v>6.018920684736262</v>
      </c>
      <c r="G112" s="479"/>
      <c r="H112" s="904">
        <v>227</v>
      </c>
      <c r="I112" s="474">
        <v>15.55066079295154</v>
      </c>
      <c r="J112" s="479">
        <v>72.4342290748899</v>
      </c>
      <c r="K112" s="479">
        <v>2.636495807213658</v>
      </c>
      <c r="L112" s="479">
        <v>7.472417056444325</v>
      </c>
      <c r="M112" s="904"/>
      <c r="N112" s="899">
        <v>433</v>
      </c>
      <c r="O112" s="474">
        <v>6.217090069284064</v>
      </c>
      <c r="P112" s="479">
        <v>58.8166281755197</v>
      </c>
      <c r="Q112" s="479">
        <v>2.671690505090545</v>
      </c>
      <c r="R112" s="479">
        <v>10.02479972045631</v>
      </c>
      <c r="S112" s="772"/>
      <c r="T112" s="797"/>
      <c r="U112" s="920"/>
      <c r="V112" s="920"/>
      <c r="W112" s="920"/>
      <c r="X112" s="920"/>
      <c r="Y112" s="603"/>
      <c r="Z112" s="603"/>
      <c r="AA112" s="603"/>
      <c r="AB112" s="603"/>
      <c r="AC112" s="603"/>
      <c r="AD112" s="603"/>
      <c r="AE112" s="603"/>
      <c r="AF112" s="603"/>
      <c r="AG112" s="1000"/>
      <c r="AH112" s="1001"/>
      <c r="AI112" s="1002"/>
      <c r="AJ112" s="1002"/>
      <c r="AK112" s="1002"/>
      <c r="AL112" s="1002"/>
      <c r="AM112" s="1002"/>
      <c r="AN112" s="1002"/>
      <c r="AO112" s="1002"/>
      <c r="AP112" s="1002"/>
      <c r="AQ112" s="1002"/>
      <c r="AR112" s="603"/>
      <c r="AS112" s="603"/>
      <c r="AT112" s="603"/>
      <c r="AU112" s="603"/>
      <c r="AV112" s="603"/>
      <c r="AW112" s="603"/>
    </row>
    <row r="113" ht="11.25" customHeight="1">
      <c r="A113" t="s" s="889">
        <v>3684</v>
      </c>
      <c r="B113" s="918">
        <v>109</v>
      </c>
      <c r="C113" s="891">
        <v>41.23853211009175</v>
      </c>
      <c r="D113" s="894">
        <v>83.02880733944956</v>
      </c>
      <c r="E113" s="894">
        <v>2.345507454140986</v>
      </c>
      <c r="F113" s="894">
        <v>5.903033974406746</v>
      </c>
      <c r="G113" s="479"/>
      <c r="H113" s="918">
        <v>229</v>
      </c>
      <c r="I113" s="891">
        <v>15.53711790393013</v>
      </c>
      <c r="J113" s="894">
        <v>72.76816593886463</v>
      </c>
      <c r="K113" s="894">
        <v>2.659344413639638</v>
      </c>
      <c r="L113" s="894">
        <v>7.389791204356277</v>
      </c>
      <c r="M113" s="904"/>
      <c r="N113" s="890">
        <v>450</v>
      </c>
      <c r="O113" s="891">
        <v>6.217777777777778</v>
      </c>
      <c r="P113" s="894">
        <v>58.41377777777783</v>
      </c>
      <c r="Q113" s="894">
        <v>2.735374506992039</v>
      </c>
      <c r="R113" s="894">
        <v>10.00426846471265</v>
      </c>
      <c r="S113" s="772"/>
      <c r="T113" s="797"/>
      <c r="U113" s="920"/>
      <c r="V113" s="920"/>
      <c r="W113" s="920"/>
      <c r="X113" s="920"/>
      <c r="Y113" s="603"/>
      <c r="Z113" s="603"/>
      <c r="AA113" s="603"/>
      <c r="AB113" s="603"/>
      <c r="AC113" s="603"/>
      <c r="AD113" s="603"/>
      <c r="AE113" s="603"/>
      <c r="AF113" s="603"/>
      <c r="AG113" s="1000"/>
      <c r="AH113" s="1001"/>
      <c r="AI113" s="1002"/>
      <c r="AJ113" s="1002"/>
      <c r="AK113" s="1002"/>
      <c r="AL113" s="1002"/>
      <c r="AM113" s="1002"/>
      <c r="AN113" s="1002"/>
      <c r="AO113" s="1002"/>
      <c r="AP113" s="1002"/>
      <c r="AQ113" s="1002"/>
      <c r="AR113" s="603"/>
      <c r="AS113" s="603"/>
      <c r="AT113" s="603"/>
      <c r="AU113" s="603"/>
      <c r="AV113" s="603"/>
      <c r="AW113" s="603"/>
    </row>
    <row r="114" ht="11.25" customHeight="1">
      <c r="A114" t="s" s="889">
        <v>3685</v>
      </c>
      <c r="B114" s="918">
        <v>109</v>
      </c>
      <c r="C114" s="891">
        <v>41.35779816513762</v>
      </c>
      <c r="D114" s="894">
        <v>84.73724770642201</v>
      </c>
      <c r="E114" s="894">
        <v>2.3125526585576</v>
      </c>
      <c r="F114" s="894">
        <v>5.471801999780923</v>
      </c>
      <c r="G114" s="479"/>
      <c r="H114" s="918">
        <v>230</v>
      </c>
      <c r="I114" s="891">
        <v>15.67826086956522</v>
      </c>
      <c r="J114" s="894">
        <v>74.37891304347825</v>
      </c>
      <c r="K114" s="894">
        <v>2.651111513056102</v>
      </c>
      <c r="L114" s="894">
        <v>7.299262000860018</v>
      </c>
      <c r="M114" s="904"/>
      <c r="N114" s="890">
        <v>474</v>
      </c>
      <c r="O114" s="891">
        <v>6.267932489451477</v>
      </c>
      <c r="P114" s="894">
        <v>59.7145991561182</v>
      </c>
      <c r="Q114" s="894">
        <v>2.674524753036687</v>
      </c>
      <c r="R114" s="894">
        <v>10.09562570892541</v>
      </c>
      <c r="S114" s="772"/>
      <c r="T114" s="797"/>
      <c r="U114" s="920"/>
      <c r="V114" s="920"/>
      <c r="W114" s="920"/>
      <c r="X114" s="920"/>
      <c r="Y114" s="603"/>
      <c r="Z114" s="603"/>
      <c r="AA114" s="603"/>
      <c r="AB114" s="603"/>
      <c r="AC114" s="603"/>
      <c r="AD114" s="603"/>
      <c r="AE114" s="603"/>
      <c r="AF114" s="603"/>
      <c r="AG114" s="1000"/>
      <c r="AH114" s="1001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603"/>
      <c r="AS114" s="603"/>
      <c r="AT114" s="603"/>
      <c r="AU114" s="603"/>
      <c r="AV114" s="603"/>
      <c r="AW114" s="603"/>
    </row>
    <row r="115" ht="11.25" customHeight="1">
      <c r="A115" t="s" s="889">
        <v>3686</v>
      </c>
      <c r="B115" s="918">
        <v>108</v>
      </c>
      <c r="C115" s="891">
        <v>41.4537037037037</v>
      </c>
      <c r="D115" s="894">
        <v>84.45648148148148</v>
      </c>
      <c r="E115" s="894">
        <v>2.340495376624144</v>
      </c>
      <c r="F115" s="894">
        <v>5.445114125849382</v>
      </c>
      <c r="G115" s="479"/>
      <c r="H115" s="918">
        <v>229</v>
      </c>
      <c r="I115" s="891">
        <v>15.67685589519651</v>
      </c>
      <c r="J115" s="894">
        <v>74.04458515283842</v>
      </c>
      <c r="K115" s="894">
        <v>2.662779328857946</v>
      </c>
      <c r="L115" s="894">
        <v>7.270268442568018</v>
      </c>
      <c r="M115" s="904"/>
      <c r="N115" s="890">
        <v>479</v>
      </c>
      <c r="O115" s="891">
        <v>6.313152400835073</v>
      </c>
      <c r="P115" s="894">
        <v>59.28718162839251</v>
      </c>
      <c r="Q115" s="894">
        <v>2.715674588670937</v>
      </c>
      <c r="R115" s="894">
        <v>10.10829660762165</v>
      </c>
      <c r="S115" s="772"/>
      <c r="T115" s="797"/>
      <c r="U115" s="920"/>
      <c r="V115" s="920"/>
      <c r="W115" s="920"/>
      <c r="X115" s="920"/>
      <c r="Y115" s="603"/>
      <c r="Z115" s="603"/>
      <c r="AA115" s="603"/>
      <c r="AB115" s="603"/>
      <c r="AC115" s="603"/>
      <c r="AD115" s="603"/>
      <c r="AE115" s="603"/>
      <c r="AF115" s="603"/>
      <c r="AG115" s="1000"/>
      <c r="AH115" s="1001"/>
      <c r="AI115" s="1002"/>
      <c r="AJ115" s="1002"/>
      <c r="AK115" s="1002"/>
      <c r="AL115" s="1002"/>
      <c r="AM115" s="1002"/>
      <c r="AN115" s="1002"/>
      <c r="AO115" s="1002"/>
      <c r="AP115" s="1002"/>
      <c r="AQ115" s="1002"/>
      <c r="AR115" s="603"/>
      <c r="AS115" s="603"/>
      <c r="AT115" s="603"/>
      <c r="AU115" s="603"/>
      <c r="AV115" s="603"/>
      <c r="AW115" s="603"/>
    </row>
    <row r="116" ht="11.25" customHeight="1">
      <c r="A116" t="s" s="889">
        <v>3687</v>
      </c>
      <c r="B116" s="918">
        <v>110</v>
      </c>
      <c r="C116" s="891">
        <v>41.23636363636363</v>
      </c>
      <c r="D116" s="894">
        <v>84.77527272727276</v>
      </c>
      <c r="E116" s="894">
        <v>2.339744781618759</v>
      </c>
      <c r="F116" s="894">
        <v>5.435164245704405</v>
      </c>
      <c r="G116" s="479"/>
      <c r="H116" s="918">
        <v>227</v>
      </c>
      <c r="I116" s="891">
        <v>15.65638766519824</v>
      </c>
      <c r="J116" s="894">
        <v>75.3721145374449</v>
      </c>
      <c r="K116" s="894">
        <v>2.631056405514953</v>
      </c>
      <c r="L116" s="894">
        <v>7.118811292044969</v>
      </c>
      <c r="M116" s="904"/>
      <c r="N116" s="890">
        <v>482</v>
      </c>
      <c r="O116" s="891">
        <v>6.325726141078838</v>
      </c>
      <c r="P116" s="894">
        <v>59.75203319502074</v>
      </c>
      <c r="Q116" s="894">
        <v>2.668635109209166</v>
      </c>
      <c r="R116" s="894">
        <v>10.05589460974812</v>
      </c>
      <c r="S116" s="772"/>
      <c r="T116" s="797"/>
      <c r="U116" s="920"/>
      <c r="V116" s="920"/>
      <c r="W116" s="920"/>
      <c r="X116" s="920"/>
      <c r="Y116" s="603"/>
      <c r="Z116" s="603"/>
      <c r="AA116" s="603"/>
      <c r="AB116" s="603"/>
      <c r="AC116" s="603"/>
      <c r="AD116" s="603"/>
      <c r="AE116" s="603"/>
      <c r="AF116" s="603"/>
      <c r="AG116" s="1000"/>
      <c r="AH116" s="1001"/>
      <c r="AI116" s="1002"/>
      <c r="AJ116" s="1002"/>
      <c r="AK116" s="1002"/>
      <c r="AL116" s="1002"/>
      <c r="AM116" s="1002"/>
      <c r="AN116" s="1002"/>
      <c r="AO116" s="1002"/>
      <c r="AP116" s="1002"/>
      <c r="AQ116" s="1002"/>
      <c r="AR116" s="603"/>
      <c r="AS116" s="603"/>
      <c r="AT116" s="603"/>
      <c r="AU116" s="603"/>
      <c r="AV116" s="603"/>
      <c r="AW116" s="603"/>
    </row>
    <row r="117" ht="11.25" customHeight="1">
      <c r="A117" t="s" s="889">
        <v>3688</v>
      </c>
      <c r="B117" s="918">
        <v>109</v>
      </c>
      <c r="C117" s="891">
        <v>41.3394495412844</v>
      </c>
      <c r="D117" s="894">
        <v>84.02293577981654</v>
      </c>
      <c r="E117" s="894">
        <v>2.392595859132435</v>
      </c>
      <c r="F117" s="894">
        <v>5.704027575212223</v>
      </c>
      <c r="G117" s="479"/>
      <c r="H117" s="918">
        <v>228</v>
      </c>
      <c r="I117" s="891">
        <v>15.71491228070176</v>
      </c>
      <c r="J117" s="894">
        <v>75.86381578947363</v>
      </c>
      <c r="K117" s="894">
        <v>2.674494807536985</v>
      </c>
      <c r="L117" s="894">
        <v>7.001807222101641</v>
      </c>
      <c r="M117" s="904"/>
      <c r="N117" s="890">
        <v>489</v>
      </c>
      <c r="O117" s="891">
        <v>6.366053169734151</v>
      </c>
      <c r="P117" s="894">
        <v>58.81523517382416</v>
      </c>
      <c r="Q117" s="894">
        <v>2.737069640732569</v>
      </c>
      <c r="R117" s="894">
        <v>9.879862870652412</v>
      </c>
      <c r="S117" s="772"/>
      <c r="T117" s="797"/>
      <c r="U117" s="920"/>
      <c r="V117" s="920"/>
      <c r="W117" s="920"/>
      <c r="X117" s="920"/>
      <c r="Y117" s="603"/>
      <c r="Z117" s="603"/>
      <c r="AA117" s="603"/>
      <c r="AB117" s="603"/>
      <c r="AC117" s="603"/>
      <c r="AD117" s="603"/>
      <c r="AE117" s="603"/>
      <c r="AF117" s="603"/>
      <c r="AG117" s="1000"/>
      <c r="AH117" s="1001"/>
      <c r="AI117" s="1002"/>
      <c r="AJ117" s="1002"/>
      <c r="AK117" s="1002"/>
      <c r="AL117" s="1002"/>
      <c r="AM117" s="1002"/>
      <c r="AN117" s="1002"/>
      <c r="AO117" s="1002"/>
      <c r="AP117" s="1002"/>
      <c r="AQ117" s="1002"/>
      <c r="AR117" s="603"/>
      <c r="AS117" s="603"/>
      <c r="AT117" s="603"/>
      <c r="AU117" s="603"/>
      <c r="AV117" s="603"/>
      <c r="AW117" s="603"/>
    </row>
    <row r="118" ht="11.25" customHeight="1">
      <c r="A118" t="s" s="889">
        <v>3689</v>
      </c>
      <c r="B118" s="918">
        <v>109</v>
      </c>
      <c r="C118" s="891">
        <v>41.38532110091743</v>
      </c>
      <c r="D118" s="894">
        <v>85.03155963302756</v>
      </c>
      <c r="E118" s="894">
        <v>2.376193908017519</v>
      </c>
      <c r="F118" s="894">
        <v>5.588992533205595</v>
      </c>
      <c r="G118" s="479"/>
      <c r="H118" s="918">
        <v>228</v>
      </c>
      <c r="I118" s="891">
        <v>15.7280701754386</v>
      </c>
      <c r="J118" s="894">
        <v>76.75982456140351</v>
      </c>
      <c r="K118" s="894">
        <v>2.660002435755817</v>
      </c>
      <c r="L118" s="894">
        <v>6.879326853303125</v>
      </c>
      <c r="M118" s="904"/>
      <c r="N118" s="890">
        <v>487</v>
      </c>
      <c r="O118" s="891">
        <v>6.396303901437371</v>
      </c>
      <c r="P118" s="894">
        <v>60.04948665297745</v>
      </c>
      <c r="Q118" s="894">
        <v>2.682102691528566</v>
      </c>
      <c r="R118" s="894">
        <v>10.15198504745893</v>
      </c>
      <c r="S118" s="772"/>
      <c r="T118" s="797"/>
      <c r="U118" s="920"/>
      <c r="V118" s="920"/>
      <c r="W118" s="920"/>
      <c r="X118" s="920"/>
      <c r="Y118" s="603"/>
      <c r="Z118" s="603"/>
      <c r="AA118" s="603"/>
      <c r="AB118" s="603"/>
      <c r="AC118" s="603"/>
      <c r="AD118" s="603"/>
      <c r="AE118" s="603"/>
      <c r="AF118" s="603"/>
      <c r="AG118" s="1000"/>
      <c r="AH118" s="1001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603"/>
      <c r="AS118" s="603"/>
      <c r="AT118" s="603"/>
      <c r="AU118" s="603"/>
      <c r="AV118" s="603"/>
      <c r="AW118" s="603"/>
    </row>
    <row r="119" ht="11.25" customHeight="1">
      <c r="A119" t="s" s="889">
        <v>3690</v>
      </c>
      <c r="B119" s="918">
        <v>110</v>
      </c>
      <c r="C119" s="891">
        <v>41.29090909090909</v>
      </c>
      <c r="D119" s="894">
        <v>85.69345454545453</v>
      </c>
      <c r="E119" s="894">
        <v>2.351212124500432</v>
      </c>
      <c r="F119" s="894">
        <v>5.657757294498755</v>
      </c>
      <c r="G119" s="479"/>
      <c r="H119" s="918">
        <v>228</v>
      </c>
      <c r="I119" s="891">
        <v>15.73245614035088</v>
      </c>
      <c r="J119" s="894">
        <v>77.85364035087719</v>
      </c>
      <c r="K119" s="894">
        <v>2.663083098286946</v>
      </c>
      <c r="L119" s="894">
        <v>6.981867883459447</v>
      </c>
      <c r="M119" s="904"/>
      <c r="N119" s="890">
        <v>491</v>
      </c>
      <c r="O119" s="891">
        <v>6.421588594704684</v>
      </c>
      <c r="P119" s="894">
        <v>60.32517311608955</v>
      </c>
      <c r="Q119" s="894">
        <v>2.668583862198069</v>
      </c>
      <c r="R119" s="894">
        <v>10.22844660256323</v>
      </c>
      <c r="S119" s="772"/>
      <c r="T119" s="797"/>
      <c r="U119" s="920"/>
      <c r="V119" s="920"/>
      <c r="W119" s="920"/>
      <c r="X119" s="920"/>
      <c r="Y119" s="603"/>
      <c r="Z119" s="603"/>
      <c r="AA119" s="603"/>
      <c r="AB119" s="603"/>
      <c r="AC119" s="603"/>
      <c r="AD119" s="603"/>
      <c r="AE119" s="603"/>
      <c r="AF119" s="603"/>
      <c r="AG119" s="1000"/>
      <c r="AH119" s="1001"/>
      <c r="AI119" s="1002"/>
      <c r="AJ119" s="1002"/>
      <c r="AK119" s="1002"/>
      <c r="AL119" s="1002"/>
      <c r="AM119" s="1002"/>
      <c r="AN119" s="1002"/>
      <c r="AO119" s="1002"/>
      <c r="AP119" s="1002"/>
      <c r="AQ119" s="1002"/>
      <c r="AR119" s="603"/>
      <c r="AS119" s="603"/>
      <c r="AT119" s="603"/>
      <c r="AU119" s="603"/>
      <c r="AV119" s="603"/>
      <c r="AW119" s="603"/>
    </row>
    <row r="120" ht="11.25" customHeight="1">
      <c r="A120" t="s" s="889">
        <v>3691</v>
      </c>
      <c r="B120" s="918">
        <v>112</v>
      </c>
      <c r="C120" s="891">
        <v>41.08928571428572</v>
      </c>
      <c r="D120" s="894">
        <v>83.84125</v>
      </c>
      <c r="E120" s="894">
        <v>2.404068683396591</v>
      </c>
      <c r="F120" s="894">
        <v>5.624680092780809</v>
      </c>
      <c r="G120" s="479"/>
      <c r="H120" s="918">
        <v>223</v>
      </c>
      <c r="I120" s="891">
        <v>15.74887892376682</v>
      </c>
      <c r="J120" s="894">
        <v>77.62345291479822</v>
      </c>
      <c r="K120" s="894">
        <v>2.738198314888081</v>
      </c>
      <c r="L120" s="894">
        <v>6.882305641487085</v>
      </c>
      <c r="M120" s="904"/>
      <c r="N120" s="890">
        <v>487</v>
      </c>
      <c r="O120" s="891">
        <v>6.441478439425051</v>
      </c>
      <c r="P120" s="894">
        <v>59.70022587268991</v>
      </c>
      <c r="Q120" s="894">
        <v>2.770302663475634</v>
      </c>
      <c r="R120" s="894">
        <v>10.09288630395502</v>
      </c>
      <c r="S120" s="772"/>
      <c r="T120" s="797"/>
      <c r="U120" s="920"/>
      <c r="V120" s="920"/>
      <c r="W120" s="920"/>
      <c r="X120" s="920"/>
      <c r="Y120" s="603"/>
      <c r="Z120" s="603"/>
      <c r="AA120" s="603"/>
      <c r="AB120" s="603"/>
      <c r="AC120" s="603"/>
      <c r="AD120" s="603"/>
      <c r="AE120" s="603"/>
      <c r="AF120" s="603"/>
      <c r="AG120" s="1000"/>
      <c r="AH120" s="1001"/>
      <c r="AI120" s="1002"/>
      <c r="AJ120" s="1002"/>
      <c r="AK120" s="1002"/>
      <c r="AL120" s="1002"/>
      <c r="AM120" s="1002"/>
      <c r="AN120" s="1002"/>
      <c r="AO120" s="1002"/>
      <c r="AP120" s="1002"/>
      <c r="AQ120" s="1002"/>
      <c r="AR120" s="603"/>
      <c r="AS120" s="603"/>
      <c r="AT120" s="603"/>
      <c r="AU120" s="603"/>
      <c r="AV120" s="603"/>
      <c r="AW120" s="603"/>
    </row>
    <row r="121" ht="11.25" customHeight="1">
      <c r="A121" t="s" s="889">
        <v>3692</v>
      </c>
      <c r="B121" s="918">
        <v>112</v>
      </c>
      <c r="C121" s="891">
        <v>41.10714285714285</v>
      </c>
      <c r="D121" s="894">
        <v>86.543125</v>
      </c>
      <c r="E121" s="894">
        <v>2.323933769938432</v>
      </c>
      <c r="F121" s="894">
        <v>5.65669709827672</v>
      </c>
      <c r="G121" s="479"/>
      <c r="H121" s="918">
        <v>222</v>
      </c>
      <c r="I121" s="891">
        <v>15.76126126126126</v>
      </c>
      <c r="J121" s="894">
        <v>80.70527027027029</v>
      </c>
      <c r="K121" s="894">
        <v>2.702805997372203</v>
      </c>
      <c r="L121" s="894">
        <v>6.833675267867845</v>
      </c>
      <c r="M121" s="904"/>
      <c r="N121" s="890">
        <v>482</v>
      </c>
      <c r="O121" s="891">
        <v>6.431535269709544</v>
      </c>
      <c r="P121" s="894">
        <v>61.95425311203319</v>
      </c>
      <c r="Q121" s="894">
        <v>2.637724253807509</v>
      </c>
      <c r="R121" s="894">
        <v>10.33842485426746</v>
      </c>
      <c r="S121" s="772"/>
      <c r="T121" s="797"/>
      <c r="U121" s="920"/>
      <c r="V121" s="920"/>
      <c r="W121" s="920"/>
      <c r="X121" s="920"/>
      <c r="Y121" s="603"/>
      <c r="Z121" s="603"/>
      <c r="AA121" s="603"/>
      <c r="AB121" s="603"/>
      <c r="AC121" s="603"/>
      <c r="AD121" s="603"/>
      <c r="AE121" s="603"/>
      <c r="AF121" s="603"/>
      <c r="AG121" s="1000"/>
      <c r="AH121" s="1001"/>
      <c r="AI121" s="1002"/>
      <c r="AJ121" s="1002"/>
      <c r="AK121" s="1002"/>
      <c r="AL121" s="1002"/>
      <c r="AM121" s="1002"/>
      <c r="AN121" s="1002"/>
      <c r="AO121" s="1002"/>
      <c r="AP121" s="1002"/>
      <c r="AQ121" s="1002"/>
      <c r="AR121" s="603"/>
      <c r="AS121" s="603"/>
      <c r="AT121" s="603"/>
      <c r="AU121" s="603"/>
      <c r="AV121" s="603"/>
      <c r="AW121" s="603"/>
    </row>
    <row r="122" ht="11.25" customHeight="1">
      <c r="A122" t="s" s="889">
        <v>3693</v>
      </c>
      <c r="B122" s="890">
        <f>'Champions'!B120</f>
        <v>113</v>
      </c>
      <c r="C122" s="891">
        <f>'Champions'!D120</f>
        <v>41.14159292035398</v>
      </c>
      <c r="D122" s="894">
        <f>'Champions'!H120</f>
        <v>87.76345132743367</v>
      </c>
      <c r="E122" s="894">
        <f>'Champions'!I120</f>
        <v>2.314351082764659</v>
      </c>
      <c r="F122" s="894">
        <f>'Champions'!L120</f>
        <v>5.602275849963623</v>
      </c>
      <c r="G122" s="479"/>
      <c r="H122" s="890">
        <f>'Contenders'!B230</f>
        <v>223</v>
      </c>
      <c r="I122" s="891">
        <f>'Contenders'!D230</f>
        <v>15.80269058295964</v>
      </c>
      <c r="J122" s="894">
        <f>'Contenders'!H230</f>
        <v>81.93856502242156</v>
      </c>
      <c r="K122" s="894">
        <f>'Contenders'!I230</f>
        <v>2.679133686691407</v>
      </c>
      <c r="L122" s="894">
        <f>'Contenders'!L230</f>
        <v>6.876344985486393</v>
      </c>
      <c r="M122" s="904"/>
      <c r="N122" s="890">
        <f>'Challengers'!B485</f>
        <v>478</v>
      </c>
      <c r="O122" s="891">
        <f>'Challengers'!D485</f>
        <v>6.50836820083682</v>
      </c>
      <c r="P122" s="894">
        <f>'Challengers'!H485</f>
        <v>63.14125523012545</v>
      </c>
      <c r="Q122" s="894">
        <f>'Challengers'!I485</f>
        <v>2.552785957565042</v>
      </c>
      <c r="R122" s="894">
        <f>'Challengers'!L485</f>
        <v>10.4514578600627</v>
      </c>
      <c r="S122" s="772"/>
      <c r="T122" s="797"/>
      <c r="U122" s="55"/>
      <c r="V122" s="55"/>
      <c r="W122" s="55"/>
      <c r="X122" s="55"/>
      <c r="Y122" s="603"/>
      <c r="Z122" s="603"/>
      <c r="AA122" s="603"/>
      <c r="AB122" s="603"/>
      <c r="AC122" s="603"/>
      <c r="AD122" s="603"/>
      <c r="AE122" s="603"/>
      <c r="AF122" s="603"/>
      <c r="AG122" s="55"/>
      <c r="AH122" s="55"/>
      <c r="AI122" s="55"/>
      <c r="AJ122" s="55"/>
      <c r="AK122" s="55"/>
      <c r="AL122" s="55"/>
      <c r="AM122" s="55"/>
      <c r="AN122" s="55"/>
      <c r="AO122" s="55"/>
      <c r="AP122" s="603"/>
      <c r="AQ122" s="603"/>
      <c r="AR122" s="603"/>
      <c r="AS122" s="603"/>
      <c r="AT122" s="603"/>
      <c r="AU122" s="603"/>
      <c r="AV122" s="603"/>
      <c r="AW122" s="603"/>
    </row>
    <row r="123" ht="11.25" customHeight="1">
      <c r="A123" s="33"/>
      <c r="B123" s="33"/>
      <c r="C123" s="207"/>
      <c r="D123" s="212"/>
      <c r="E123" s="212"/>
      <c r="F123" s="212"/>
      <c r="G123" s="212"/>
      <c r="H123" s="33"/>
      <c r="I123" s="207"/>
      <c r="J123" s="212"/>
      <c r="K123" s="212"/>
      <c r="L123" s="212"/>
      <c r="M123" s="33"/>
      <c r="N123" s="33"/>
      <c r="O123" s="33"/>
      <c r="P123" s="33"/>
      <c r="Q123" s="33"/>
      <c r="R123" s="33"/>
      <c r="S123" s="603"/>
      <c r="T123" s="56"/>
      <c r="U123" s="56"/>
      <c r="V123" s="56"/>
      <c r="W123" s="56"/>
      <c r="X123" s="56"/>
      <c r="Y123" s="603"/>
      <c r="Z123" s="603"/>
      <c r="AA123" s="603"/>
      <c r="AB123" s="603"/>
      <c r="AC123" s="603"/>
      <c r="AD123" s="603"/>
      <c r="AE123" s="603"/>
      <c r="AF123" s="603"/>
      <c r="AG123" s="55"/>
      <c r="AH123" s="55"/>
      <c r="AI123" s="55"/>
      <c r="AJ123" s="55"/>
      <c r="AK123" s="55"/>
      <c r="AL123" s="55"/>
      <c r="AM123" s="55"/>
      <c r="AN123" s="55"/>
      <c r="AO123" s="55"/>
      <c r="AP123" s="603"/>
      <c r="AQ123" s="603"/>
      <c r="AR123" s="603"/>
      <c r="AS123" s="603"/>
      <c r="AT123" s="603"/>
      <c r="AU123" s="603"/>
      <c r="AV123" s="603"/>
      <c r="AW123" s="603"/>
    </row>
    <row r="124" ht="11.25" customHeight="1">
      <c r="A124" s="55"/>
      <c r="B124" s="55"/>
      <c r="C124" s="252"/>
      <c r="D124" s="257"/>
      <c r="E124" s="257"/>
      <c r="F124" s="257"/>
      <c r="G124" s="257"/>
      <c r="H124" s="55"/>
      <c r="I124" s="252"/>
      <c r="J124" s="257"/>
      <c r="K124" s="257"/>
      <c r="L124" s="257"/>
      <c r="M124" s="55"/>
      <c r="N124" s="55"/>
      <c r="O124" s="55"/>
      <c r="P124" s="55"/>
      <c r="Q124" s="55"/>
      <c r="R124" s="55"/>
      <c r="S124" s="603"/>
      <c r="T124" s="797"/>
      <c r="U124" s="56"/>
      <c r="V124" s="56"/>
      <c r="W124" s="56"/>
      <c r="X124" s="56"/>
      <c r="Y124" s="603"/>
      <c r="Z124" s="603"/>
      <c r="AA124" s="603"/>
      <c r="AB124" s="603"/>
      <c r="AC124" s="603"/>
      <c r="AD124" s="603"/>
      <c r="AE124" s="603"/>
      <c r="AF124" s="603"/>
      <c r="AG124" s="55"/>
      <c r="AH124" s="55"/>
      <c r="AI124" s="55"/>
      <c r="AJ124" s="55"/>
      <c r="AK124" s="55"/>
      <c r="AL124" s="55"/>
      <c r="AM124" s="55"/>
      <c r="AN124" s="55"/>
      <c r="AO124" s="55"/>
      <c r="AP124" s="603"/>
      <c r="AQ124" s="603"/>
      <c r="AR124" s="603"/>
      <c r="AS124" s="603"/>
      <c r="AT124" s="603"/>
      <c r="AU124" s="603"/>
      <c r="AV124" s="603"/>
      <c r="AW124" s="603"/>
    </row>
    <row r="125" ht="11.25" customHeight="1">
      <c r="A125" s="55"/>
      <c r="B125" s="55"/>
      <c r="C125" s="252"/>
      <c r="D125" s="257"/>
      <c r="E125" s="257"/>
      <c r="F125" s="257"/>
      <c r="G125" s="257"/>
      <c r="H125" s="55"/>
      <c r="I125" s="252"/>
      <c r="J125" s="257"/>
      <c r="K125" s="257"/>
      <c r="L125" s="257"/>
      <c r="M125" s="55"/>
      <c r="N125" s="55"/>
      <c r="O125" s="55"/>
      <c r="P125" s="55"/>
      <c r="Q125" s="55"/>
      <c r="R125" s="55"/>
      <c r="S125" s="603"/>
      <c r="T125" s="56"/>
      <c r="U125" s="56"/>
      <c r="V125" s="56"/>
      <c r="W125" s="56"/>
      <c r="X125" s="56"/>
      <c r="Y125" s="603"/>
      <c r="Z125" s="603"/>
      <c r="AA125" s="603"/>
      <c r="AB125" s="603"/>
      <c r="AC125" s="603"/>
      <c r="AD125" s="603"/>
      <c r="AE125" s="603"/>
      <c r="AF125" s="603"/>
      <c r="AG125" s="55"/>
      <c r="AH125" s="55"/>
      <c r="AI125" s="55"/>
      <c r="AJ125" s="55"/>
      <c r="AK125" s="55"/>
      <c r="AL125" s="55"/>
      <c r="AM125" s="55"/>
      <c r="AN125" s="55"/>
      <c r="AO125" s="55"/>
      <c r="AP125" s="603"/>
      <c r="AQ125" s="603"/>
      <c r="AR125" s="603"/>
      <c r="AS125" s="603"/>
      <c r="AT125" s="603"/>
      <c r="AU125" s="603"/>
      <c r="AV125" s="603"/>
      <c r="AW125" s="603"/>
    </row>
    <row r="126" ht="11.25" customHeight="1">
      <c r="A126" s="55"/>
      <c r="B126" s="55"/>
      <c r="C126" s="252"/>
      <c r="D126" s="257"/>
      <c r="E126" s="257"/>
      <c r="F126" s="257"/>
      <c r="G126" s="257"/>
      <c r="H126" s="55"/>
      <c r="I126" s="252"/>
      <c r="J126" s="257"/>
      <c r="K126" s="257"/>
      <c r="L126" s="257"/>
      <c r="M126" s="55"/>
      <c r="N126" s="55"/>
      <c r="O126" s="55"/>
      <c r="P126" s="55"/>
      <c r="Q126" s="55"/>
      <c r="R126" s="55"/>
      <c r="S126" s="603"/>
      <c r="T126" s="797"/>
      <c r="U126" s="56"/>
      <c r="V126" s="56"/>
      <c r="W126" s="56"/>
      <c r="X126" s="56"/>
      <c r="Y126" s="603"/>
      <c r="Z126" s="603"/>
      <c r="AA126" s="603"/>
      <c r="AB126" s="603"/>
      <c r="AC126" s="603"/>
      <c r="AD126" s="603"/>
      <c r="AE126" s="603"/>
      <c r="AF126" s="603"/>
      <c r="AG126" s="55"/>
      <c r="AH126" s="55"/>
      <c r="AI126" s="55"/>
      <c r="AJ126" s="55"/>
      <c r="AK126" s="55"/>
      <c r="AL126" s="55"/>
      <c r="AM126" s="55"/>
      <c r="AN126" s="55"/>
      <c r="AO126" s="55"/>
      <c r="AP126" s="603"/>
      <c r="AQ126" s="603"/>
      <c r="AR126" s="603"/>
      <c r="AS126" s="603"/>
      <c r="AT126" s="603"/>
      <c r="AU126" s="603"/>
      <c r="AV126" s="603"/>
      <c r="AW126" s="603"/>
    </row>
    <row r="127" ht="11.25" customHeight="1">
      <c r="A127" s="55"/>
      <c r="B127" s="55"/>
      <c r="C127" s="252"/>
      <c r="D127" s="257"/>
      <c r="E127" s="257"/>
      <c r="F127" s="257"/>
      <c r="G127" s="257"/>
      <c r="H127" s="55"/>
      <c r="I127" s="252"/>
      <c r="J127" s="257"/>
      <c r="K127" s="257"/>
      <c r="L127" s="257"/>
      <c r="M127" s="55"/>
      <c r="N127" s="55"/>
      <c r="O127" s="55"/>
      <c r="P127" s="55"/>
      <c r="Q127" s="55"/>
      <c r="R127" s="55"/>
      <c r="S127" s="603"/>
      <c r="T127" s="797"/>
      <c r="U127" s="56"/>
      <c r="V127" s="56"/>
      <c r="W127" s="56"/>
      <c r="X127" s="56"/>
      <c r="Y127" s="603"/>
      <c r="Z127" s="603"/>
      <c r="AA127" s="603"/>
      <c r="AB127" s="603"/>
      <c r="AC127" s="603"/>
      <c r="AD127" s="603"/>
      <c r="AE127" s="603"/>
      <c r="AF127" s="603"/>
      <c r="AG127" s="55"/>
      <c r="AH127" s="55"/>
      <c r="AI127" s="55"/>
      <c r="AJ127" s="55"/>
      <c r="AK127" s="55"/>
      <c r="AL127" s="55"/>
      <c r="AM127" s="55"/>
      <c r="AN127" s="55"/>
      <c r="AO127" s="55"/>
      <c r="AP127" s="603"/>
      <c r="AQ127" s="603"/>
      <c r="AR127" s="603"/>
      <c r="AS127" s="603"/>
      <c r="AT127" s="603"/>
      <c r="AU127" s="603"/>
      <c r="AV127" s="603"/>
      <c r="AW127" s="603"/>
    </row>
    <row r="128" ht="11.25" customHeight="1">
      <c r="A128" s="55"/>
      <c r="B128" s="55"/>
      <c r="C128" s="920"/>
      <c r="D128" s="920"/>
      <c r="E128" s="920"/>
      <c r="F128" s="920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603"/>
      <c r="T128" s="797"/>
      <c r="U128" s="56"/>
      <c r="V128" s="56"/>
      <c r="W128" s="56"/>
      <c r="X128" s="56"/>
      <c r="Y128" s="603"/>
      <c r="Z128" s="603"/>
      <c r="AA128" s="603"/>
      <c r="AB128" s="603"/>
      <c r="AC128" s="603"/>
      <c r="AD128" s="603"/>
      <c r="AE128" s="603"/>
      <c r="AF128" s="603"/>
      <c r="AG128" s="55"/>
      <c r="AH128" s="55"/>
      <c r="AI128" s="55"/>
      <c r="AJ128" s="55"/>
      <c r="AK128" s="55"/>
      <c r="AL128" s="55"/>
      <c r="AM128" s="55"/>
      <c r="AN128" s="55"/>
      <c r="AO128" s="55"/>
      <c r="AP128" s="603"/>
      <c r="AQ128" s="603"/>
      <c r="AR128" s="603"/>
      <c r="AS128" s="603"/>
      <c r="AT128" s="603"/>
      <c r="AU128" s="603"/>
      <c r="AV128" s="603"/>
      <c r="AW128" s="603"/>
    </row>
    <row r="129" ht="11.25" customHeight="1">
      <c r="A129" s="55"/>
      <c r="B129" s="55"/>
      <c r="C129" s="920"/>
      <c r="D129" s="920"/>
      <c r="E129" s="920"/>
      <c r="F129" s="920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603"/>
      <c r="T129" s="801"/>
      <c r="U129" s="74"/>
      <c r="V129" s="74"/>
      <c r="W129" s="74"/>
      <c r="X129" s="74"/>
      <c r="Y129" s="783"/>
      <c r="Z129" s="783"/>
      <c r="AA129" s="783"/>
      <c r="AB129" s="783"/>
      <c r="AC129" s="783"/>
      <c r="AD129" s="783"/>
      <c r="AE129" s="783"/>
      <c r="AF129" s="603"/>
      <c r="AG129" s="55"/>
      <c r="AH129" s="55"/>
      <c r="AI129" s="55"/>
      <c r="AJ129" s="55"/>
      <c r="AK129" s="55"/>
      <c r="AL129" s="55"/>
      <c r="AM129" s="55"/>
      <c r="AN129" s="55"/>
      <c r="AO129" s="55"/>
      <c r="AP129" s="603"/>
      <c r="AQ129" s="603"/>
      <c r="AR129" s="603"/>
      <c r="AS129" s="603"/>
      <c r="AT129" s="603"/>
      <c r="AU129" s="603"/>
      <c r="AV129" s="603"/>
      <c r="AW129" s="603"/>
    </row>
    <row r="130" ht="11.25" customHeight="1">
      <c r="A130" s="55"/>
      <c r="B130" s="55"/>
      <c r="C130" s="920"/>
      <c r="D130" s="920"/>
      <c r="E130" s="920"/>
      <c r="F130" s="920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880"/>
      <c r="T130" t="s" s="1003">
        <v>3694</v>
      </c>
      <c r="U130" t="s" s="834">
        <v>3695</v>
      </c>
      <c r="V130" s="34"/>
      <c r="W130" s="34"/>
      <c r="X130" s="34"/>
      <c r="Y130" s="34"/>
      <c r="Z130" s="34"/>
      <c r="AA130" s="34"/>
      <c r="AB130" s="34"/>
      <c r="AC130" s="34"/>
      <c r="AD130" s="34"/>
      <c r="AE130" s="35"/>
      <c r="AF130" s="772"/>
      <c r="AG130" s="55"/>
      <c r="AH130" s="55"/>
      <c r="AI130" s="55"/>
      <c r="AJ130" s="55"/>
      <c r="AK130" s="55"/>
      <c r="AL130" s="55"/>
      <c r="AM130" s="55"/>
      <c r="AN130" s="55"/>
      <c r="AO130" s="55"/>
      <c r="AP130" s="603"/>
      <c r="AQ130" s="603"/>
      <c r="AR130" s="603"/>
      <c r="AS130" s="603"/>
      <c r="AT130" s="603"/>
      <c r="AU130" s="603"/>
      <c r="AV130" s="603"/>
      <c r="AW130" s="603"/>
    </row>
    <row r="131" ht="11.1" customHeight="1">
      <c r="A131" s="55"/>
      <c r="B131" s="1004"/>
      <c r="C131" s="945"/>
      <c r="D131" s="945"/>
      <c r="E131" s="945"/>
      <c r="F131" s="94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880"/>
      <c r="T131" t="s" s="400">
        <v>3696</v>
      </c>
      <c r="U131" t="s" s="1005">
        <v>3697</v>
      </c>
      <c r="V131" t="s" s="1005">
        <v>3698</v>
      </c>
      <c r="W131" t="s" s="1005">
        <v>3699</v>
      </c>
      <c r="X131" t="s" s="1005">
        <v>3700</v>
      </c>
      <c r="Y131" t="s" s="1005">
        <v>3701</v>
      </c>
      <c r="Z131" s="56"/>
      <c r="AA131" t="s" s="1005">
        <v>3702</v>
      </c>
      <c r="AB131" t="s" s="1005">
        <v>3703</v>
      </c>
      <c r="AC131" t="s" s="1005">
        <v>3704</v>
      </c>
      <c r="AD131" t="s" s="1005">
        <v>3705</v>
      </c>
      <c r="AE131" t="s" s="221">
        <v>3706</v>
      </c>
      <c r="AF131" s="53"/>
      <c r="AG131" s="55"/>
      <c r="AH131" s="55"/>
      <c r="AI131" s="55"/>
      <c r="AJ131" s="55"/>
      <c r="AK131" s="55"/>
      <c r="AL131" s="55"/>
      <c r="AM131" s="55"/>
      <c r="AN131" s="55"/>
      <c r="AO131" s="55"/>
      <c r="AP131" s="603"/>
      <c r="AQ131" s="603"/>
      <c r="AR131" s="603"/>
      <c r="AS131" s="603"/>
      <c r="AT131" s="603"/>
      <c r="AU131" s="603"/>
      <c r="AV131" s="603"/>
      <c r="AW131" s="603"/>
    </row>
    <row r="132" ht="11.1" customHeight="1">
      <c r="A132" s="55"/>
      <c r="B132" s="55"/>
      <c r="C132" s="905"/>
      <c r="D132" s="905"/>
      <c r="E132" s="905"/>
      <c r="F132" s="90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880"/>
      <c r="T132" t="s" s="845">
        <v>3707</v>
      </c>
      <c r="U132" s="1006">
        <f>X52</f>
        <v>814</v>
      </c>
      <c r="V132" s="1006">
        <f>U135</f>
        <v>815</v>
      </c>
      <c r="W132" s="1006">
        <f>V135</f>
        <v>819</v>
      </c>
      <c r="X132" s="1006">
        <f>W135</f>
        <v>824</v>
      </c>
      <c r="Y132" s="1006">
        <f>X135</f>
        <v>832</v>
      </c>
      <c r="Z132" s="56"/>
      <c r="AA132" s="1006">
        <f>Y135</f>
        <v>843</v>
      </c>
      <c r="AB132" s="1006">
        <f>AA135</f>
        <v>847</v>
      </c>
      <c r="AC132" s="1006">
        <f>AB135</f>
        <v>853</v>
      </c>
      <c r="AD132" s="1006">
        <f>AC135</f>
        <v>856</v>
      </c>
      <c r="AE132" s="57">
        <f>AD135</f>
        <v>860</v>
      </c>
      <c r="AF132" s="53"/>
      <c r="AG132" s="55"/>
      <c r="AH132" s="55"/>
      <c r="AI132" s="55"/>
      <c r="AJ132" s="55"/>
      <c r="AK132" s="55"/>
      <c r="AL132" s="55"/>
      <c r="AM132" s="55"/>
      <c r="AN132" s="55"/>
      <c r="AO132" s="55"/>
      <c r="AP132" s="603"/>
      <c r="AQ132" s="603"/>
      <c r="AR132" s="603"/>
      <c r="AS132" s="603"/>
      <c r="AT132" s="603"/>
      <c r="AU132" s="603"/>
      <c r="AV132" s="603"/>
      <c r="AW132" s="603"/>
    </row>
    <row r="133" ht="11.1" customHeight="1">
      <c r="A133" s="55"/>
      <c r="B133" s="55"/>
      <c r="C133" s="905"/>
      <c r="D133" s="905"/>
      <c r="E133" s="905"/>
      <c r="F133" s="90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880"/>
      <c r="T133" t="s" s="845">
        <v>3708</v>
      </c>
      <c r="U133" s="56">
        <v>4</v>
      </c>
      <c r="V133" s="56">
        <v>12</v>
      </c>
      <c r="W133" s="56">
        <v>8</v>
      </c>
      <c r="X133" s="56">
        <v>10</v>
      </c>
      <c r="Y133" s="56">
        <v>13</v>
      </c>
      <c r="Z133" s="56"/>
      <c r="AA133" s="56">
        <v>6</v>
      </c>
      <c r="AB133" s="56">
        <v>8</v>
      </c>
      <c r="AC133" s="56">
        <v>5</v>
      </c>
      <c r="AD133" s="56">
        <v>6</v>
      </c>
      <c r="AE133" s="57">
        <v>11</v>
      </c>
      <c r="AF133" s="53"/>
      <c r="AG133" s="55"/>
      <c r="AH133" s="55"/>
      <c r="AI133" s="55"/>
      <c r="AJ133" s="55"/>
      <c r="AK133" s="55"/>
      <c r="AL133" s="55"/>
      <c r="AM133" s="55"/>
      <c r="AN133" s="55"/>
      <c r="AO133" s="55"/>
      <c r="AP133" s="603"/>
      <c r="AQ133" s="603"/>
      <c r="AR133" s="603"/>
      <c r="AS133" s="603"/>
      <c r="AT133" s="603"/>
      <c r="AU133" s="603"/>
      <c r="AV133" s="603"/>
      <c r="AW133" s="603"/>
    </row>
    <row r="134" ht="11.1" customHeight="1">
      <c r="A134" s="55"/>
      <c r="B134" s="55"/>
      <c r="C134" s="905"/>
      <c r="D134" s="905"/>
      <c r="E134" s="905"/>
      <c r="F134" s="90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880"/>
      <c r="T134" t="s" s="845">
        <v>3709</v>
      </c>
      <c r="U134" s="56">
        <v>3</v>
      </c>
      <c r="V134" s="56">
        <v>8</v>
      </c>
      <c r="W134" s="56">
        <v>3</v>
      </c>
      <c r="X134" s="56">
        <v>2</v>
      </c>
      <c r="Y134" s="56">
        <v>2</v>
      </c>
      <c r="Z134" s="56"/>
      <c r="AA134" s="56">
        <v>2</v>
      </c>
      <c r="AB134" s="56">
        <v>2</v>
      </c>
      <c r="AC134" s="56">
        <v>2</v>
      </c>
      <c r="AD134" s="56">
        <v>2</v>
      </c>
      <c r="AE134" s="57">
        <v>2</v>
      </c>
      <c r="AF134" s="53"/>
      <c r="AG134" s="55"/>
      <c r="AH134" s="55"/>
      <c r="AI134" s="55"/>
      <c r="AJ134" s="55"/>
      <c r="AK134" s="55"/>
      <c r="AL134" s="55"/>
      <c r="AM134" s="55"/>
      <c r="AN134" s="55"/>
      <c r="AO134" s="55"/>
      <c r="AP134" s="603"/>
      <c r="AQ134" s="603"/>
      <c r="AR134" s="603"/>
      <c r="AS134" s="603"/>
      <c r="AT134" s="603"/>
      <c r="AU134" s="603"/>
      <c r="AV134" s="603"/>
      <c r="AW134" s="603"/>
    </row>
    <row r="135" ht="11.1" customHeight="1">
      <c r="A135" s="55"/>
      <c r="B135" s="55"/>
      <c r="C135" s="905"/>
      <c r="D135" s="905"/>
      <c r="E135" s="905"/>
      <c r="F135" s="90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880"/>
      <c r="T135" t="s" s="845">
        <v>3710</v>
      </c>
      <c r="U135" s="1006">
        <f>U132+U133-U134</f>
        <v>815</v>
      </c>
      <c r="V135" s="1006">
        <f>V132+V133-V134</f>
        <v>819</v>
      </c>
      <c r="W135" s="1006">
        <f>W132+W133-W134</f>
        <v>824</v>
      </c>
      <c r="X135" s="1006">
        <f>X132+X133-X134</f>
        <v>832</v>
      </c>
      <c r="Y135" s="1006">
        <f>Y132+Y133-Y134</f>
        <v>843</v>
      </c>
      <c r="Z135" s="56"/>
      <c r="AA135" s="1006">
        <f>AA132+AA133-AA134</f>
        <v>847</v>
      </c>
      <c r="AB135" s="1006">
        <f>AB132+AB133-AB134</f>
        <v>853</v>
      </c>
      <c r="AC135" s="1006">
        <f>AC132+AC133-AC134</f>
        <v>856</v>
      </c>
      <c r="AD135" s="1006">
        <f>AD132+AD133-AD134</f>
        <v>860</v>
      </c>
      <c r="AE135" s="57">
        <f>AE132+AE133-AE134</f>
        <v>869</v>
      </c>
      <c r="AF135" s="53"/>
      <c r="AG135" s="55"/>
      <c r="AH135" s="55"/>
      <c r="AI135" s="55"/>
      <c r="AJ135" s="55"/>
      <c r="AK135" s="55"/>
      <c r="AL135" s="55"/>
      <c r="AM135" s="55"/>
      <c r="AN135" s="55"/>
      <c r="AO135" s="55"/>
      <c r="AP135" s="603"/>
      <c r="AQ135" s="603"/>
      <c r="AR135" s="603"/>
      <c r="AS135" s="603"/>
      <c r="AT135" s="603"/>
      <c r="AU135" s="603"/>
      <c r="AV135" s="603"/>
      <c r="AW135" s="603"/>
    </row>
    <row r="136" ht="11.1" customHeight="1">
      <c r="A136" s="55"/>
      <c r="B136" s="55"/>
      <c r="C136" s="905"/>
      <c r="D136" s="905"/>
      <c r="E136" s="905"/>
      <c r="F136" s="905"/>
      <c r="G136" s="55"/>
      <c r="H136" s="1007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880"/>
      <c r="T136" t="s" s="845">
        <v>3711</v>
      </c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7"/>
      <c r="AF136" s="53"/>
      <c r="AG136" s="55"/>
      <c r="AH136" s="55"/>
      <c r="AI136" s="55"/>
      <c r="AJ136" s="55"/>
      <c r="AK136" s="55"/>
      <c r="AL136" s="55"/>
      <c r="AM136" s="55"/>
      <c r="AN136" s="55"/>
      <c r="AO136" s="55"/>
      <c r="AP136" s="603"/>
      <c r="AQ136" s="603"/>
      <c r="AR136" s="603"/>
      <c r="AS136" s="603"/>
      <c r="AT136" s="603"/>
      <c r="AU136" s="603"/>
      <c r="AV136" s="603"/>
      <c r="AW136" s="603"/>
    </row>
    <row r="137" ht="11.1" customHeight="1">
      <c r="A137" s="55"/>
      <c r="B137" s="55"/>
      <c r="C137" s="905"/>
      <c r="D137" s="905"/>
      <c r="E137" s="905"/>
      <c r="F137" s="905"/>
      <c r="G137" s="55"/>
      <c r="H137" t="s" s="1008">
        <v>3712</v>
      </c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880"/>
      <c r="T137" t="s" s="804">
        <v>3713</v>
      </c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5"/>
      <c r="AF137" s="53"/>
      <c r="AG137" s="55"/>
      <c r="AH137" s="55"/>
      <c r="AI137" s="905"/>
      <c r="AJ137" s="905"/>
      <c r="AK137" s="905"/>
      <c r="AL137" s="905"/>
      <c r="AM137" s="55"/>
      <c r="AN137" t="s" s="1008">
        <v>3712</v>
      </c>
      <c r="AO137" s="55"/>
      <c r="AP137" s="55"/>
      <c r="AQ137" s="55"/>
      <c r="AR137" s="55"/>
      <c r="AS137" s="55"/>
      <c r="AT137" s="55"/>
      <c r="AU137" s="55"/>
      <c r="AV137" s="55"/>
      <c r="AW137" s="55"/>
    </row>
    <row r="138" ht="11.25" customHeight="1">
      <c r="A138" s="55"/>
      <c r="B138" s="920"/>
      <c r="C138" s="920"/>
      <c r="D138" s="920"/>
      <c r="E138" s="920"/>
      <c r="F138" s="51"/>
      <c r="G138" s="51"/>
      <c r="H138" s="51"/>
      <c r="I138" s="51"/>
      <c r="J138" s="51"/>
      <c r="K138" s="51"/>
      <c r="L138" s="51"/>
      <c r="M138" s="51"/>
      <c r="N138" s="51"/>
      <c r="O138" s="603"/>
      <c r="P138" s="603"/>
      <c r="Q138" s="603"/>
      <c r="R138" s="603"/>
      <c r="S138" s="603"/>
      <c r="T138" s="34"/>
      <c r="U138" s="602"/>
      <c r="V138" s="602"/>
      <c r="W138" s="602"/>
      <c r="X138" s="602"/>
      <c r="Y138" s="602"/>
      <c r="Z138" s="602"/>
      <c r="AA138" s="602"/>
      <c r="AB138" s="602"/>
      <c r="AC138" s="602"/>
      <c r="AD138" s="602"/>
      <c r="AE138" s="602"/>
      <c r="AF138" s="603"/>
      <c r="AG138" s="603"/>
      <c r="AH138" s="603"/>
      <c r="AI138" s="603"/>
      <c r="AJ138" s="603"/>
      <c r="AK138" s="603"/>
      <c r="AL138" s="603"/>
      <c r="AM138" s="603"/>
      <c r="AN138" s="603"/>
      <c r="AO138" s="603"/>
      <c r="AP138" s="603"/>
      <c r="AQ138" s="603"/>
      <c r="AR138" s="603"/>
      <c r="AS138" s="603"/>
      <c r="AT138" s="603"/>
      <c r="AU138" s="603"/>
      <c r="AV138" s="603"/>
      <c r="AW138" s="603"/>
    </row>
    <row r="139" ht="12.75" customHeight="1">
      <c r="A139" s="55"/>
      <c r="B139" s="920"/>
      <c r="C139" s="920"/>
      <c r="D139" s="920"/>
      <c r="E139" s="920"/>
      <c r="F139" s="51"/>
      <c r="G139" s="51"/>
      <c r="H139" s="51"/>
      <c r="I139" s="51"/>
      <c r="J139" s="51"/>
      <c r="K139" s="51"/>
      <c r="L139" s="51"/>
      <c r="M139" s="51"/>
      <c r="N139" s="51"/>
      <c r="O139" s="603"/>
      <c r="P139" s="603"/>
      <c r="Q139" s="603"/>
      <c r="R139" s="603"/>
      <c r="S139" s="603"/>
      <c r="T139" s="603"/>
      <c r="U139" s="603"/>
      <c r="V139" s="603"/>
      <c r="W139" s="603"/>
      <c r="X139" s="603"/>
      <c r="Y139" s="603"/>
      <c r="Z139" s="603"/>
      <c r="AA139" s="603"/>
      <c r="AB139" s="603"/>
      <c r="AC139" s="603"/>
      <c r="AD139" s="603"/>
      <c r="AE139" s="603"/>
      <c r="AF139" s="603"/>
      <c r="AG139" s="603"/>
      <c r="AH139" s="603"/>
      <c r="AI139" s="603"/>
      <c r="AJ139" s="603"/>
      <c r="AK139" s="603"/>
      <c r="AL139" s="603"/>
      <c r="AM139" s="603"/>
      <c r="AN139" s="603"/>
      <c r="AO139" s="603"/>
      <c r="AP139" s="603"/>
      <c r="AQ139" s="603"/>
      <c r="AR139" s="603"/>
      <c r="AS139" s="603"/>
      <c r="AT139" s="603"/>
      <c r="AU139" s="603"/>
      <c r="AV139" s="603"/>
      <c r="AW139" s="603"/>
    </row>
    <row r="140" ht="12.75" customHeight="1">
      <c r="A140" s="55"/>
      <c r="B140" s="920"/>
      <c r="C140" s="920"/>
      <c r="D140" s="920"/>
      <c r="E140" s="920"/>
      <c r="F140" s="51"/>
      <c r="G140" s="51"/>
      <c r="H140" s="51"/>
      <c r="I140" s="51"/>
      <c r="J140" s="51"/>
      <c r="K140" s="51"/>
      <c r="L140" s="51"/>
      <c r="M140" s="51"/>
      <c r="N140" s="51"/>
      <c r="O140" s="603"/>
      <c r="P140" s="603"/>
      <c r="Q140" s="603"/>
      <c r="R140" s="603"/>
      <c r="S140" s="603"/>
      <c r="T140" s="603"/>
      <c r="U140" s="603"/>
      <c r="V140" s="603"/>
      <c r="W140" s="603"/>
      <c r="X140" s="603"/>
      <c r="Y140" s="603"/>
      <c r="Z140" s="603"/>
      <c r="AA140" s="603"/>
      <c r="AB140" s="603"/>
      <c r="AC140" s="603"/>
      <c r="AD140" s="603"/>
      <c r="AE140" s="603"/>
      <c r="AF140" s="603"/>
      <c r="AG140" s="603"/>
      <c r="AH140" s="603"/>
      <c r="AI140" s="603"/>
      <c r="AJ140" s="603"/>
      <c r="AK140" s="603"/>
      <c r="AL140" s="603"/>
      <c r="AM140" s="603"/>
      <c r="AN140" s="603"/>
      <c r="AO140" s="603"/>
      <c r="AP140" s="603"/>
      <c r="AQ140" s="603"/>
      <c r="AR140" s="603"/>
      <c r="AS140" s="603"/>
      <c r="AT140" s="603"/>
      <c r="AU140" s="603"/>
      <c r="AV140" s="603"/>
      <c r="AW140" s="603"/>
    </row>
    <row r="141" ht="12.75" customHeight="1">
      <c r="A141" s="1004"/>
      <c r="B141" s="1009"/>
      <c r="C141" s="1009"/>
      <c r="D141" s="1009"/>
      <c r="E141" s="945"/>
      <c r="F141" s="51"/>
      <c r="G141" s="51"/>
      <c r="H141" s="51"/>
      <c r="I141" s="51"/>
      <c r="J141" s="51"/>
      <c r="K141" s="51"/>
      <c r="L141" s="51"/>
      <c r="M141" s="51"/>
      <c r="N141" s="51"/>
      <c r="O141" s="603"/>
      <c r="P141" s="603"/>
      <c r="Q141" s="603"/>
      <c r="R141" s="603"/>
      <c r="S141" s="603"/>
      <c r="T141" s="603"/>
      <c r="U141" s="603"/>
      <c r="V141" s="603"/>
      <c r="W141" s="603"/>
      <c r="X141" s="603"/>
      <c r="Y141" s="603"/>
      <c r="Z141" s="603"/>
      <c r="AA141" s="603"/>
      <c r="AB141" s="603"/>
      <c r="AC141" s="603"/>
      <c r="AD141" s="603"/>
      <c r="AE141" s="603"/>
      <c r="AF141" s="603"/>
      <c r="AG141" s="603"/>
      <c r="AH141" s="603"/>
      <c r="AI141" s="603"/>
      <c r="AJ141" s="603"/>
      <c r="AK141" s="603"/>
      <c r="AL141" s="603"/>
      <c r="AM141" s="603"/>
      <c r="AN141" s="603"/>
      <c r="AO141" s="603"/>
      <c r="AP141" s="603"/>
      <c r="AQ141" s="603"/>
      <c r="AR141" s="603"/>
      <c r="AS141" s="603"/>
      <c r="AT141" s="603"/>
      <c r="AU141" s="603"/>
      <c r="AV141" s="603"/>
      <c r="AW141" s="603"/>
    </row>
    <row r="142" ht="12.75" customHeight="1">
      <c r="A142" s="1010"/>
      <c r="B142" s="56"/>
      <c r="C142" s="56"/>
      <c r="D142" s="56"/>
      <c r="E142" s="56"/>
      <c r="F142" s="51"/>
      <c r="G142" s="51"/>
      <c r="H142" s="51"/>
      <c r="I142" s="51"/>
      <c r="J142" s="51"/>
      <c r="K142" s="51"/>
      <c r="L142" s="51"/>
      <c r="M142" s="51"/>
      <c r="N142" s="51"/>
      <c r="O142" s="603"/>
      <c r="P142" s="603"/>
      <c r="Q142" s="603"/>
      <c r="R142" s="603"/>
      <c r="S142" s="603"/>
      <c r="T142" s="603"/>
      <c r="U142" s="603"/>
      <c r="V142" s="603"/>
      <c r="W142" s="603"/>
      <c r="X142" s="603"/>
      <c r="Y142" s="603"/>
      <c r="Z142" s="603"/>
      <c r="AA142" s="603"/>
      <c r="AB142" s="603"/>
      <c r="AC142" s="603"/>
      <c r="AD142" s="603"/>
      <c r="AE142" s="603"/>
      <c r="AF142" s="603"/>
      <c r="AG142" s="603"/>
      <c r="AH142" s="603"/>
      <c r="AI142" s="603"/>
      <c r="AJ142" s="603"/>
      <c r="AK142" s="603"/>
      <c r="AL142" s="603"/>
      <c r="AM142" s="603"/>
      <c r="AN142" s="603"/>
      <c r="AO142" s="603"/>
      <c r="AP142" s="603"/>
      <c r="AQ142" s="603"/>
      <c r="AR142" s="603"/>
      <c r="AS142" s="603"/>
      <c r="AT142" s="603"/>
      <c r="AU142" s="603"/>
      <c r="AV142" s="603"/>
      <c r="AW142" s="603"/>
    </row>
    <row r="143" ht="12.75" customHeight="1">
      <c r="A143" s="797"/>
      <c r="B143" s="56"/>
      <c r="C143" s="56"/>
      <c r="D143" s="56"/>
      <c r="E143" s="56"/>
      <c r="F143" s="51"/>
      <c r="G143" s="51"/>
      <c r="H143" s="51"/>
      <c r="I143" s="51"/>
      <c r="J143" s="51"/>
      <c r="K143" s="51"/>
      <c r="L143" s="51"/>
      <c r="M143" s="51"/>
      <c r="N143" s="51"/>
      <c r="O143" s="603"/>
      <c r="P143" s="603"/>
      <c r="Q143" s="603"/>
      <c r="R143" s="603"/>
      <c r="S143" s="603"/>
      <c r="T143" s="603"/>
      <c r="U143" s="603"/>
      <c r="V143" s="603"/>
      <c r="W143" s="603"/>
      <c r="X143" s="603"/>
      <c r="Y143" s="603"/>
      <c r="Z143" s="603"/>
      <c r="AA143" s="603"/>
      <c r="AB143" s="603"/>
      <c r="AC143" s="603"/>
      <c r="AD143" s="603"/>
      <c r="AE143" s="603"/>
      <c r="AF143" s="603"/>
      <c r="AG143" s="603"/>
      <c r="AH143" s="603"/>
      <c r="AI143" s="603"/>
      <c r="AJ143" s="603"/>
      <c r="AK143" s="603"/>
      <c r="AL143" s="603"/>
      <c r="AM143" s="603"/>
      <c r="AN143" s="603"/>
      <c r="AO143" s="603"/>
      <c r="AP143" s="603"/>
      <c r="AQ143" s="603"/>
      <c r="AR143" s="603"/>
      <c r="AS143" s="603"/>
      <c r="AT143" s="603"/>
      <c r="AU143" s="603"/>
      <c r="AV143" s="603"/>
      <c r="AW143" s="603"/>
    </row>
    <row r="144" ht="12.75" customHeight="1">
      <c r="A144" s="797"/>
      <c r="B144" s="56"/>
      <c r="C144" s="56"/>
      <c r="D144" s="56"/>
      <c r="E144" s="56"/>
      <c r="F144" s="51"/>
      <c r="G144" s="51"/>
      <c r="H144" s="51"/>
      <c r="I144" s="51"/>
      <c r="J144" s="51"/>
      <c r="K144" s="51"/>
      <c r="L144" s="51"/>
      <c r="M144" s="51"/>
      <c r="N144" s="51"/>
      <c r="O144" s="603"/>
      <c r="P144" s="603"/>
      <c r="Q144" s="603"/>
      <c r="R144" s="603"/>
      <c r="S144" s="603"/>
      <c r="T144" s="603"/>
      <c r="U144" s="603"/>
      <c r="V144" s="603"/>
      <c r="W144" s="603"/>
      <c r="X144" s="603"/>
      <c r="Y144" s="603"/>
      <c r="Z144" s="603"/>
      <c r="AA144" s="603"/>
      <c r="AB144" s="603"/>
      <c r="AC144" s="603"/>
      <c r="AD144" s="603"/>
      <c r="AE144" s="603"/>
      <c r="AF144" s="603"/>
      <c r="AG144" s="603"/>
      <c r="AH144" s="603"/>
      <c r="AI144" s="603"/>
      <c r="AJ144" s="603"/>
      <c r="AK144" s="603"/>
      <c r="AL144" s="603"/>
      <c r="AM144" s="603"/>
      <c r="AN144" s="603"/>
      <c r="AO144" s="603"/>
      <c r="AP144" s="603"/>
      <c r="AQ144" s="603"/>
      <c r="AR144" s="603"/>
      <c r="AS144" s="603"/>
      <c r="AT144" s="603"/>
      <c r="AU144" s="603"/>
      <c r="AV144" s="603"/>
      <c r="AW144" s="603"/>
    </row>
    <row r="145" ht="12.75" customHeight="1">
      <c r="A145" s="797"/>
      <c r="B145" s="56"/>
      <c r="C145" s="56"/>
      <c r="D145" s="56"/>
      <c r="E145" s="56"/>
      <c r="F145" s="51"/>
      <c r="G145" s="51"/>
      <c r="H145" s="51"/>
      <c r="I145" s="51"/>
      <c r="J145" s="51"/>
      <c r="K145" s="51"/>
      <c r="L145" s="51"/>
      <c r="M145" s="51"/>
      <c r="N145" s="51"/>
      <c r="O145" s="603"/>
      <c r="P145" s="603"/>
      <c r="Q145" s="603"/>
      <c r="R145" s="603"/>
      <c r="S145" s="603"/>
      <c r="T145" s="603"/>
      <c r="U145" s="603"/>
      <c r="V145" s="603"/>
      <c r="W145" s="603"/>
      <c r="X145" s="603"/>
      <c r="Y145" s="603"/>
      <c r="Z145" s="603"/>
      <c r="AA145" s="603"/>
      <c r="AB145" s="603"/>
      <c r="AC145" s="603"/>
      <c r="AD145" s="603"/>
      <c r="AE145" s="603"/>
      <c r="AF145" s="603"/>
      <c r="AG145" s="603"/>
      <c r="AH145" s="603"/>
      <c r="AI145" s="603"/>
      <c r="AJ145" s="603"/>
      <c r="AK145" s="603"/>
      <c r="AL145" s="603"/>
      <c r="AM145" s="603"/>
      <c r="AN145" s="603"/>
      <c r="AO145" s="603"/>
      <c r="AP145" s="603"/>
      <c r="AQ145" s="603"/>
      <c r="AR145" s="603"/>
      <c r="AS145" s="603"/>
      <c r="AT145" s="603"/>
      <c r="AU145" s="603"/>
      <c r="AV145" s="603"/>
      <c r="AW145" s="603"/>
    </row>
    <row r="146" ht="12.75" customHeight="1">
      <c r="A146" s="797"/>
      <c r="B146" s="56"/>
      <c r="C146" s="56"/>
      <c r="D146" s="56"/>
      <c r="E146" s="56"/>
      <c r="F146" s="51"/>
      <c r="G146" s="51"/>
      <c r="H146" s="51"/>
      <c r="I146" s="51"/>
      <c r="J146" s="51"/>
      <c r="K146" s="51"/>
      <c r="L146" s="51"/>
      <c r="M146" s="51"/>
      <c r="N146" s="51"/>
      <c r="O146" s="603"/>
      <c r="P146" s="603"/>
      <c r="Q146" s="603"/>
      <c r="R146" s="603"/>
      <c r="S146" s="603"/>
      <c r="T146" s="603"/>
      <c r="U146" s="603"/>
      <c r="V146" s="603"/>
      <c r="W146" s="603"/>
      <c r="X146" s="603"/>
      <c r="Y146" s="603"/>
      <c r="Z146" s="603"/>
      <c r="AA146" s="603"/>
      <c r="AB146" s="603"/>
      <c r="AC146" s="603"/>
      <c r="AD146" s="603"/>
      <c r="AE146" s="603"/>
      <c r="AF146" s="603"/>
      <c r="AG146" s="603"/>
      <c r="AH146" s="603"/>
      <c r="AI146" s="603"/>
      <c r="AJ146" s="603"/>
      <c r="AK146" s="603"/>
      <c r="AL146" s="603"/>
      <c r="AM146" s="603"/>
      <c r="AN146" s="603"/>
      <c r="AO146" s="603"/>
      <c r="AP146" s="603"/>
      <c r="AQ146" s="603"/>
      <c r="AR146" s="603"/>
      <c r="AS146" s="603"/>
      <c r="AT146" s="603"/>
      <c r="AU146" s="603"/>
      <c r="AV146" s="603"/>
      <c r="AW146" s="603"/>
    </row>
  </sheetData>
  <hyperlinks>
    <hyperlink ref="AJ84" r:id="rId1" location="" tooltip="" display=""/>
  </hyperlinks>
  <pageMargins left="0.75" right="0.75" top="0.46" bottom="0.42" header="0.46" footer="0.41"/>
  <pageSetup firstPageNumber="1" fitToHeight="1" fitToWidth="1" scale="100" useFirstPageNumber="0" orientation="landscape" pageOrder="downThenOver"/>
  <headerFooter>
    <oddFooter>&amp;C&amp;"Helvetica,Regular"&amp;12&amp;K000000&amp;P</oddFooter>
  </headerFooter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217"/>
  <sheetViews>
    <sheetView workbookViewId="0" showGridLines="0" defaultGridColor="1"/>
  </sheetViews>
  <sheetFormatPr defaultColWidth="8.83333" defaultRowHeight="12.75" customHeight="1" outlineLevelRow="0" outlineLevelCol="0"/>
  <cols>
    <col min="1" max="1" width="2.67188" style="1011" customWidth="1"/>
    <col min="2" max="2" width="8.85156" style="1011" customWidth="1"/>
    <col min="3" max="3" width="8.85156" style="1011" customWidth="1"/>
    <col min="4" max="4" width="8.85156" style="1011" customWidth="1"/>
    <col min="5" max="5" width="8.85156" style="1011" customWidth="1"/>
    <col min="6" max="256" width="8.85156" style="1011" customWidth="1"/>
  </cols>
  <sheetData>
    <row r="1" ht="13.65" customHeight="1">
      <c r="A1" s="1007"/>
      <c r="B1" t="s" s="1012">
        <v>3714</v>
      </c>
      <c r="C1" s="1013"/>
      <c r="D1" s="1013"/>
      <c r="E1" s="1013"/>
    </row>
    <row r="2" ht="8" customHeight="1">
      <c r="A2" s="1007"/>
      <c r="B2" s="1014"/>
      <c r="C2" s="1013"/>
      <c r="D2" s="1013"/>
      <c r="E2" s="1013"/>
    </row>
    <row r="3" ht="13.65" customHeight="1">
      <c r="A3" s="603"/>
      <c r="B3" s="1015">
        <v>39447</v>
      </c>
      <c r="C3" t="s" s="1016">
        <v>3715</v>
      </c>
      <c r="D3" s="1013"/>
      <c r="E3" s="1013"/>
    </row>
    <row r="4" ht="13.65" customHeight="1">
      <c r="A4" s="603"/>
      <c r="B4" s="1015">
        <v>39447</v>
      </c>
      <c r="C4" t="s" s="1016">
        <v>3716</v>
      </c>
      <c r="D4" s="1013"/>
      <c r="E4" s="1013"/>
    </row>
    <row r="5" ht="13.65" customHeight="1">
      <c r="A5" s="603"/>
      <c r="B5" s="1015">
        <v>39449</v>
      </c>
      <c r="C5" t="s" s="1016">
        <v>3717</v>
      </c>
      <c r="D5" s="1013"/>
      <c r="E5" s="1013"/>
    </row>
    <row r="6" ht="13.65" customHeight="1">
      <c r="A6" s="603"/>
      <c r="B6" s="1015">
        <v>39449</v>
      </c>
      <c r="C6" t="s" s="1016">
        <v>3718</v>
      </c>
      <c r="D6" s="1013"/>
      <c r="E6" s="1013"/>
    </row>
    <row r="7" ht="13.65" customHeight="1">
      <c r="A7" s="603"/>
      <c r="B7" s="1015">
        <v>39451</v>
      </c>
      <c r="C7" t="s" s="1008">
        <v>3719</v>
      </c>
      <c r="D7" s="1013"/>
      <c r="E7" s="1013"/>
    </row>
    <row r="8" ht="13.65" customHeight="1">
      <c r="A8" s="603"/>
      <c r="B8" s="1015">
        <v>39452</v>
      </c>
      <c r="C8" t="s" s="1016">
        <v>3720</v>
      </c>
      <c r="D8" s="1013"/>
      <c r="E8" s="1013"/>
    </row>
    <row r="9" ht="13.65" customHeight="1">
      <c r="A9" s="603"/>
      <c r="B9" s="1015">
        <v>39461</v>
      </c>
      <c r="C9" t="s" s="1016">
        <v>3721</v>
      </c>
      <c r="D9" s="1013"/>
      <c r="E9" s="1013"/>
    </row>
    <row r="10" ht="13.65" customHeight="1">
      <c r="A10" s="603"/>
      <c r="B10" s="1015">
        <v>39491</v>
      </c>
      <c r="C10" t="s" s="1008">
        <v>3722</v>
      </c>
      <c r="D10" s="1013"/>
      <c r="E10" s="1013"/>
    </row>
    <row r="11" ht="13.65" customHeight="1">
      <c r="A11" s="603"/>
      <c r="B11" s="1015">
        <v>39491</v>
      </c>
      <c r="C11" t="s" s="1016">
        <v>3723</v>
      </c>
      <c r="D11" s="1013"/>
      <c r="E11" s="1013"/>
    </row>
    <row r="12" ht="13.65" customHeight="1">
      <c r="A12" s="603"/>
      <c r="B12" s="1015">
        <v>39504</v>
      </c>
      <c r="C12" t="s" s="1016">
        <v>3724</v>
      </c>
      <c r="D12" s="1013"/>
      <c r="E12" s="1013"/>
    </row>
    <row r="13" ht="13.65" customHeight="1">
      <c r="A13" s="603"/>
      <c r="B13" s="1015">
        <v>39506</v>
      </c>
      <c r="C13" t="s" s="1016">
        <v>3725</v>
      </c>
      <c r="D13" s="1013"/>
      <c r="E13" s="1013"/>
    </row>
    <row r="14" ht="13.65" customHeight="1">
      <c r="A14" s="603"/>
      <c r="B14" s="1015">
        <v>39527</v>
      </c>
      <c r="C14" t="s" s="1008">
        <v>3726</v>
      </c>
      <c r="D14" s="1013"/>
      <c r="E14" s="1013"/>
    </row>
    <row r="15" ht="13.65" customHeight="1">
      <c r="A15" s="603"/>
      <c r="B15" s="1015">
        <v>39721</v>
      </c>
      <c r="C15" t="s" s="1008">
        <v>3727</v>
      </c>
      <c r="D15" s="1013"/>
      <c r="E15" s="1013"/>
    </row>
    <row r="16" ht="13.65" customHeight="1">
      <c r="A16" s="603"/>
      <c r="B16" s="1015">
        <v>39722</v>
      </c>
      <c r="C16" t="s" s="1008">
        <v>3728</v>
      </c>
      <c r="D16" s="1013"/>
      <c r="E16" s="1013"/>
    </row>
    <row r="17" ht="13.65" customHeight="1">
      <c r="A17" s="603"/>
      <c r="B17" s="1015">
        <v>39753</v>
      </c>
      <c r="C17" t="s" s="1008">
        <v>3729</v>
      </c>
      <c r="D17" s="1013"/>
      <c r="E17" s="1013"/>
    </row>
    <row r="18" ht="13.65" customHeight="1">
      <c r="A18" s="603"/>
      <c r="B18" s="1015">
        <v>39771</v>
      </c>
      <c r="C18" t="s" s="1008">
        <v>3730</v>
      </c>
      <c r="D18" s="1013"/>
      <c r="E18" s="1013"/>
    </row>
    <row r="19" ht="13.65" customHeight="1">
      <c r="A19" s="603"/>
      <c r="B19" s="1015">
        <v>39785</v>
      </c>
      <c r="C19" t="s" s="1016">
        <v>3731</v>
      </c>
      <c r="D19" s="1013"/>
      <c r="E19" s="1013"/>
    </row>
    <row r="20" ht="13.65" customHeight="1">
      <c r="A20" s="603"/>
      <c r="B20" s="1015">
        <v>39843</v>
      </c>
      <c r="C20" t="s" s="1016">
        <v>3732</v>
      </c>
      <c r="D20" s="1013"/>
      <c r="E20" s="1013"/>
    </row>
    <row r="21" ht="13.65" customHeight="1">
      <c r="A21" s="603"/>
      <c r="B21" s="1015">
        <v>39859</v>
      </c>
      <c r="C21" t="s" s="1008">
        <v>3733</v>
      </c>
      <c r="D21" s="1013"/>
      <c r="E21" s="1013"/>
    </row>
    <row r="22" ht="13.65" customHeight="1">
      <c r="A22" s="603"/>
      <c r="B22" s="1015">
        <v>39962</v>
      </c>
      <c r="C22" t="s" s="1016">
        <v>3734</v>
      </c>
      <c r="D22" s="1013"/>
      <c r="E22" s="1013"/>
    </row>
    <row r="23" ht="13.65" customHeight="1">
      <c r="A23" s="603"/>
      <c r="B23" s="1015">
        <v>39988</v>
      </c>
      <c r="C23" t="s" s="1016">
        <v>3735</v>
      </c>
      <c r="D23" s="1013"/>
      <c r="E23" s="1013"/>
    </row>
    <row r="24" ht="13.65" customHeight="1">
      <c r="A24" s="603"/>
      <c r="B24" s="1015">
        <v>40303</v>
      </c>
      <c r="C24" t="s" s="1008">
        <v>3736</v>
      </c>
      <c r="D24" s="1013"/>
      <c r="E24" s="1013"/>
    </row>
    <row r="25" ht="13.65" customHeight="1">
      <c r="A25" s="603"/>
      <c r="B25" s="1015">
        <v>40319</v>
      </c>
      <c r="C25" t="s" s="1016">
        <v>3737</v>
      </c>
      <c r="D25" s="1013"/>
      <c r="E25" s="1013"/>
    </row>
    <row r="26" ht="13.65" customHeight="1">
      <c r="A26" s="603"/>
      <c r="B26" s="1015">
        <v>40325</v>
      </c>
      <c r="C26" t="s" s="1016">
        <v>3738</v>
      </c>
      <c r="D26" s="1013"/>
      <c r="E26" s="1013"/>
    </row>
    <row r="27" ht="13.65" customHeight="1">
      <c r="A27" s="603"/>
      <c r="B27" s="1015">
        <v>40357</v>
      </c>
      <c r="C27" t="s" s="1008">
        <v>3739</v>
      </c>
      <c r="D27" s="1013"/>
      <c r="E27" s="1013"/>
    </row>
    <row r="28" ht="13.65" customHeight="1">
      <c r="A28" s="603"/>
      <c r="B28" s="1015">
        <v>40357</v>
      </c>
      <c r="C28" t="s" s="1008">
        <v>3740</v>
      </c>
      <c r="D28" s="1013"/>
      <c r="E28" s="1013"/>
    </row>
    <row r="29" ht="13.65" customHeight="1">
      <c r="A29" s="603"/>
      <c r="B29" s="1015">
        <v>40365</v>
      </c>
      <c r="C29" t="s" s="1016">
        <v>3741</v>
      </c>
      <c r="D29" s="1013"/>
      <c r="E29" s="1013"/>
    </row>
    <row r="30" ht="13.65" customHeight="1">
      <c r="A30" s="603"/>
      <c r="B30" s="1015">
        <v>40365</v>
      </c>
      <c r="C30" t="s" s="1016">
        <v>3742</v>
      </c>
      <c r="D30" s="1013"/>
      <c r="E30" s="1013"/>
    </row>
    <row r="31" ht="13.65" customHeight="1">
      <c r="A31" s="603"/>
      <c r="B31" s="1015">
        <v>40371</v>
      </c>
      <c r="C31" t="s" s="1008">
        <v>3743</v>
      </c>
      <c r="D31" s="1013"/>
      <c r="E31" s="1013"/>
    </row>
    <row r="32" ht="13.65" customHeight="1">
      <c r="A32" s="603"/>
      <c r="B32" s="1015">
        <v>40371</v>
      </c>
      <c r="C32" t="s" s="1016">
        <v>3744</v>
      </c>
      <c r="D32" s="1013"/>
      <c r="E32" s="1013"/>
    </row>
    <row r="33" ht="13.65" customHeight="1">
      <c r="A33" s="603"/>
      <c r="B33" s="1015">
        <v>40372</v>
      </c>
      <c r="C33" t="s" s="1008">
        <v>3745</v>
      </c>
      <c r="D33" s="1013"/>
      <c r="E33" s="1013"/>
    </row>
    <row r="34" ht="13.65" customHeight="1">
      <c r="A34" s="603"/>
      <c r="B34" s="1015">
        <v>40378</v>
      </c>
      <c r="C34" t="s" s="1016">
        <v>3746</v>
      </c>
      <c r="D34" s="1013"/>
      <c r="E34" s="1013"/>
    </row>
    <row r="35" ht="13.65" customHeight="1">
      <c r="A35" s="603"/>
      <c r="B35" s="1015">
        <v>40382</v>
      </c>
      <c r="C35" t="s" s="1016">
        <v>3747</v>
      </c>
      <c r="D35" s="1013"/>
      <c r="E35" s="1013"/>
    </row>
    <row r="36" ht="13.65" customHeight="1">
      <c r="A36" s="603"/>
      <c r="B36" s="1015">
        <v>40382</v>
      </c>
      <c r="C36" t="s" s="1008">
        <v>3748</v>
      </c>
      <c r="D36" s="1013"/>
      <c r="E36" s="1013"/>
    </row>
    <row r="37" ht="13.65" customHeight="1">
      <c r="A37" s="603"/>
      <c r="B37" s="1015">
        <v>40386</v>
      </c>
      <c r="C37" t="s" s="1008">
        <v>3749</v>
      </c>
      <c r="D37" s="1013"/>
      <c r="E37" s="1013"/>
    </row>
    <row r="38" ht="13.65" customHeight="1">
      <c r="A38" s="603"/>
      <c r="B38" s="1015">
        <v>40391</v>
      </c>
      <c r="C38" t="s" s="1016">
        <v>3750</v>
      </c>
      <c r="D38" s="1013"/>
      <c r="E38" s="1013"/>
    </row>
    <row r="39" ht="13.65" customHeight="1">
      <c r="A39" s="603"/>
      <c r="B39" s="1015">
        <v>40393</v>
      </c>
      <c r="C39" t="s" s="1008">
        <v>3751</v>
      </c>
      <c r="D39" s="1013"/>
      <c r="E39" s="1013"/>
    </row>
    <row r="40" ht="13.65" customHeight="1">
      <c r="A40" s="603"/>
      <c r="B40" s="1015">
        <v>40396</v>
      </c>
      <c r="C40" t="s" s="1016">
        <v>3752</v>
      </c>
      <c r="D40" s="1013"/>
      <c r="E40" s="1013"/>
    </row>
    <row r="41" ht="13.65" customHeight="1">
      <c r="A41" s="603"/>
      <c r="B41" s="1015">
        <v>40401</v>
      </c>
      <c r="C41" t="s" s="1008">
        <v>3753</v>
      </c>
      <c r="D41" s="1013"/>
      <c r="E41" s="1013"/>
    </row>
    <row r="42" ht="13.65" customHeight="1">
      <c r="A42" s="603"/>
      <c r="B42" s="1015">
        <v>40403</v>
      </c>
      <c r="C42" t="s" s="1008">
        <v>3754</v>
      </c>
      <c r="D42" s="1013"/>
      <c r="E42" s="1013"/>
    </row>
    <row r="43" ht="13.65" customHeight="1">
      <c r="A43" s="603"/>
      <c r="B43" s="1015">
        <v>40413</v>
      </c>
      <c r="C43" t="s" s="1016">
        <v>3755</v>
      </c>
      <c r="D43" s="1013"/>
      <c r="E43" s="1013"/>
    </row>
    <row r="44" ht="13.65" customHeight="1">
      <c r="A44" s="603"/>
      <c r="B44" s="1015">
        <v>40417</v>
      </c>
      <c r="C44" t="s" s="1016">
        <v>3756</v>
      </c>
      <c r="D44" s="1013"/>
      <c r="E44" s="1013"/>
    </row>
    <row r="45" ht="13.65" customHeight="1">
      <c r="A45" s="603"/>
      <c r="B45" s="1015">
        <v>40420</v>
      </c>
      <c r="C45" t="s" s="1008">
        <v>3757</v>
      </c>
      <c r="D45" s="1013"/>
      <c r="E45" s="1013"/>
    </row>
    <row r="46" ht="13.65" customHeight="1">
      <c r="A46" s="603"/>
      <c r="B46" s="1015">
        <v>40420</v>
      </c>
      <c r="C46" t="s" s="1008">
        <v>3758</v>
      </c>
      <c r="D46" s="1013"/>
      <c r="E46" s="1013"/>
    </row>
    <row r="47" ht="13.65" customHeight="1">
      <c r="A47" s="603"/>
      <c r="B47" s="1015">
        <v>40420</v>
      </c>
      <c r="C47" t="s" s="1008">
        <v>3759</v>
      </c>
      <c r="D47" s="1013"/>
      <c r="E47" s="1013"/>
    </row>
    <row r="48" ht="13.65" customHeight="1">
      <c r="A48" s="603"/>
      <c r="B48" s="1015">
        <v>40431</v>
      </c>
      <c r="C48" t="s" s="1016">
        <v>3760</v>
      </c>
      <c r="D48" s="1013"/>
      <c r="E48" s="1013"/>
    </row>
    <row r="49" ht="13.65" customHeight="1">
      <c r="A49" s="603"/>
      <c r="B49" s="1015">
        <v>40436</v>
      </c>
      <c r="C49" t="s" s="1008">
        <v>3761</v>
      </c>
      <c r="D49" s="1013"/>
      <c r="E49" s="1013"/>
    </row>
    <row r="50" ht="13.65" customHeight="1">
      <c r="A50" s="603"/>
      <c r="B50" s="1015">
        <v>40439</v>
      </c>
      <c r="C50" t="s" s="1008">
        <v>3762</v>
      </c>
      <c r="D50" s="1013"/>
      <c r="E50" s="1013"/>
    </row>
    <row r="51" ht="13.65" customHeight="1">
      <c r="A51" s="603"/>
      <c r="B51" s="1015">
        <v>40441</v>
      </c>
      <c r="C51" t="s" s="1008">
        <v>3763</v>
      </c>
      <c r="D51" s="1013"/>
      <c r="E51" s="1013"/>
    </row>
    <row r="52" ht="13.65" customHeight="1">
      <c r="A52" s="603"/>
      <c r="B52" s="1015">
        <v>40476</v>
      </c>
      <c r="C52" t="s" s="1008">
        <v>3764</v>
      </c>
      <c r="D52" s="1013"/>
      <c r="E52" s="1013"/>
    </row>
    <row r="53" ht="13.65" customHeight="1">
      <c r="A53" s="603"/>
      <c r="B53" s="1015">
        <v>40499</v>
      </c>
      <c r="C53" t="s" s="1008">
        <v>3765</v>
      </c>
      <c r="D53" s="1013"/>
      <c r="E53" s="1013"/>
    </row>
    <row r="54" ht="13.65" customHeight="1">
      <c r="A54" s="603"/>
      <c r="B54" s="1015">
        <v>40500</v>
      </c>
      <c r="C54" t="s" s="1016">
        <v>3766</v>
      </c>
      <c r="D54" s="1013"/>
      <c r="E54" s="1013"/>
    </row>
    <row r="55" ht="13.65" customHeight="1">
      <c r="A55" s="603"/>
      <c r="B55" s="1015">
        <v>40500</v>
      </c>
      <c r="C55" t="s" s="1008">
        <v>3767</v>
      </c>
      <c r="D55" s="1013"/>
      <c r="E55" s="1013"/>
    </row>
    <row r="56" ht="13.65" customHeight="1">
      <c r="A56" s="603"/>
      <c r="B56" s="1015">
        <v>40500</v>
      </c>
      <c r="C56" t="s" s="1008">
        <v>3768</v>
      </c>
      <c r="D56" s="1013"/>
      <c r="E56" s="1013"/>
    </row>
    <row r="57" ht="13.65" customHeight="1">
      <c r="A57" s="603"/>
      <c r="B57" s="1015">
        <v>40511</v>
      </c>
      <c r="C57" t="s" s="1008">
        <v>3769</v>
      </c>
      <c r="D57" s="1013"/>
      <c r="E57" s="1013"/>
    </row>
    <row r="58" ht="13.65" customHeight="1">
      <c r="A58" s="603"/>
      <c r="B58" s="1015">
        <v>40512</v>
      </c>
      <c r="C58" t="s" s="1008">
        <v>3770</v>
      </c>
      <c r="D58" s="1013"/>
      <c r="E58" s="1013"/>
    </row>
    <row r="59" ht="13.65" customHeight="1">
      <c r="A59" s="603"/>
      <c r="B59" s="1015">
        <v>40512</v>
      </c>
      <c r="C59" t="s" s="1008">
        <v>3771</v>
      </c>
      <c r="D59" s="1013"/>
      <c r="E59" s="1013"/>
    </row>
    <row r="60" ht="13.65" customHeight="1">
      <c r="A60" s="603"/>
      <c r="B60" s="1015">
        <v>40519</v>
      </c>
      <c r="C60" t="s" s="1008">
        <v>3772</v>
      </c>
      <c r="D60" s="1013"/>
      <c r="E60" s="1013"/>
    </row>
    <row r="61" ht="13.65" customHeight="1">
      <c r="A61" s="603"/>
      <c r="B61" s="1015">
        <v>40527</v>
      </c>
      <c r="C61" t="s" s="1016">
        <v>3773</v>
      </c>
      <c r="D61" s="1013"/>
      <c r="E61" s="1013"/>
    </row>
    <row r="62" ht="13.65" customHeight="1">
      <c r="A62" s="603"/>
      <c r="B62" s="1015">
        <v>40527</v>
      </c>
      <c r="C62" t="s" s="1008">
        <v>3774</v>
      </c>
      <c r="D62" s="1013"/>
      <c r="E62" s="1013"/>
    </row>
    <row r="63" ht="13.65" customHeight="1">
      <c r="A63" s="603"/>
      <c r="B63" s="1015">
        <v>40528</v>
      </c>
      <c r="C63" t="s" s="1016">
        <v>3775</v>
      </c>
      <c r="D63" s="1013"/>
      <c r="E63" s="1013"/>
    </row>
    <row r="64" ht="13.65" customHeight="1">
      <c r="A64" s="603"/>
      <c r="B64" s="1015">
        <v>40541</v>
      </c>
      <c r="C64" t="s" s="1016">
        <v>3776</v>
      </c>
      <c r="D64" s="1013"/>
      <c r="E64" s="1013"/>
    </row>
    <row r="65" ht="13.65" customHeight="1">
      <c r="A65" s="603"/>
      <c r="B65" s="1015">
        <v>40542</v>
      </c>
      <c r="C65" t="s" s="1008">
        <v>3777</v>
      </c>
      <c r="D65" s="1013"/>
      <c r="E65" s="1013"/>
    </row>
    <row r="66" ht="13.65" customHeight="1">
      <c r="A66" s="603"/>
      <c r="B66" s="1015">
        <v>40542</v>
      </c>
      <c r="C66" t="s" s="1016">
        <v>3778</v>
      </c>
      <c r="D66" s="1013"/>
      <c r="E66" s="1013"/>
    </row>
    <row r="67" ht="13.65" customHeight="1">
      <c r="A67" s="603"/>
      <c r="B67" s="1015">
        <v>40542</v>
      </c>
      <c r="C67" t="s" s="1016">
        <v>3779</v>
      </c>
      <c r="D67" s="1013"/>
      <c r="E67" s="1013"/>
    </row>
    <row r="68" ht="13.65" customHeight="1">
      <c r="A68" s="603"/>
      <c r="B68" s="1015">
        <v>40542</v>
      </c>
      <c r="C68" t="s" s="1016">
        <v>3780</v>
      </c>
      <c r="D68" s="1013"/>
      <c r="E68" s="1013"/>
    </row>
    <row r="69" ht="13.65" customHeight="1">
      <c r="A69" s="603"/>
      <c r="B69" s="1015">
        <v>40543</v>
      </c>
      <c r="C69" t="s" s="1016">
        <v>3781</v>
      </c>
      <c r="D69" s="1013"/>
      <c r="E69" s="1013"/>
    </row>
    <row r="70" ht="13.65" customHeight="1">
      <c r="A70" s="603"/>
      <c r="B70" s="1015">
        <v>40543</v>
      </c>
      <c r="C70" t="s" s="1016">
        <v>3782</v>
      </c>
      <c r="D70" s="1013"/>
      <c r="E70" s="1013"/>
    </row>
    <row r="71" ht="13.65" customHeight="1">
      <c r="A71" s="603"/>
      <c r="B71" s="1015">
        <v>40562</v>
      </c>
      <c r="C71" t="s" s="1008">
        <v>3783</v>
      </c>
      <c r="D71" s="1013"/>
      <c r="E71" s="1013"/>
    </row>
    <row r="72" ht="13.65" customHeight="1">
      <c r="A72" s="603"/>
      <c r="B72" s="1015">
        <v>40583</v>
      </c>
      <c r="C72" t="s" s="1016">
        <v>3784</v>
      </c>
      <c r="D72" s="1013"/>
      <c r="E72" s="1013"/>
    </row>
    <row r="73" ht="13.65" customHeight="1">
      <c r="A73" s="603"/>
      <c r="B73" s="1015">
        <v>40602</v>
      </c>
      <c r="C73" t="s" s="1016">
        <v>3785</v>
      </c>
      <c r="D73" s="1013"/>
      <c r="E73" s="1013"/>
    </row>
    <row r="74" ht="13.65" customHeight="1">
      <c r="A74" s="603"/>
      <c r="B74" s="1015">
        <v>40602</v>
      </c>
      <c r="C74" t="s" s="1008">
        <v>3786</v>
      </c>
      <c r="D74" s="1013"/>
      <c r="E74" s="1013"/>
    </row>
    <row r="75" ht="13.65" customHeight="1">
      <c r="A75" s="603"/>
      <c r="B75" s="1015">
        <v>40602</v>
      </c>
      <c r="C75" t="s" s="1008">
        <v>3787</v>
      </c>
      <c r="D75" s="1013"/>
      <c r="E75" s="1013"/>
    </row>
    <row r="76" ht="13.65" customHeight="1">
      <c r="A76" s="603"/>
      <c r="B76" s="1015">
        <v>40618</v>
      </c>
      <c r="C76" t="s" s="1008">
        <v>3788</v>
      </c>
      <c r="D76" s="1013"/>
      <c r="E76" s="1013"/>
    </row>
    <row r="77" ht="13.65" customHeight="1">
      <c r="A77" s="603"/>
      <c r="B77" s="1015">
        <v>40658</v>
      </c>
      <c r="C77" t="s" s="1016">
        <v>3789</v>
      </c>
      <c r="D77" s="1013"/>
      <c r="E77" s="1013"/>
    </row>
    <row r="78" ht="13.65" customHeight="1">
      <c r="A78" s="603"/>
      <c r="B78" s="1015">
        <v>40659</v>
      </c>
      <c r="C78" t="s" s="1016">
        <v>3790</v>
      </c>
      <c r="D78" s="1013"/>
      <c r="E78" s="1013"/>
    </row>
    <row r="79" ht="13.65" customHeight="1">
      <c r="A79" s="603"/>
      <c r="B79" s="1015">
        <v>40690</v>
      </c>
      <c r="C79" t="s" s="1008">
        <v>3791</v>
      </c>
      <c r="D79" s="1013"/>
      <c r="E79" s="1013"/>
    </row>
    <row r="80" ht="13.65" customHeight="1">
      <c r="A80" s="603"/>
      <c r="B80" s="1015">
        <v>40726</v>
      </c>
      <c r="C80" t="s" s="1008">
        <v>3792</v>
      </c>
      <c r="D80" s="1013"/>
      <c r="E80" s="1013"/>
    </row>
    <row r="81" ht="13.65" customHeight="1">
      <c r="A81" s="603"/>
      <c r="B81" s="1015">
        <v>40727</v>
      </c>
      <c r="C81" t="s" s="1008">
        <v>3793</v>
      </c>
      <c r="D81" s="1013"/>
      <c r="E81" s="1013"/>
    </row>
    <row r="82" ht="13.65" customHeight="1">
      <c r="A82" s="603"/>
      <c r="B82" s="1015">
        <v>40752</v>
      </c>
      <c r="C82" t="s" s="1008">
        <v>3794</v>
      </c>
      <c r="D82" s="1013"/>
      <c r="E82" s="1013"/>
    </row>
    <row r="83" ht="13.65" customHeight="1">
      <c r="A83" s="603"/>
      <c r="B83" s="1015">
        <v>40752</v>
      </c>
      <c r="C83" t="s" s="1008">
        <v>3795</v>
      </c>
      <c r="D83" s="1013"/>
      <c r="E83" s="1013"/>
    </row>
    <row r="84" ht="13.65" customHeight="1">
      <c r="A84" s="603"/>
      <c r="B84" s="1015">
        <v>40753</v>
      </c>
      <c r="C84" t="s" s="1016">
        <v>3796</v>
      </c>
      <c r="D84" s="1013"/>
      <c r="E84" s="1013"/>
    </row>
    <row r="85" ht="13.65" customHeight="1">
      <c r="A85" s="603"/>
      <c r="B85" s="1015">
        <v>40753</v>
      </c>
      <c r="C85" t="s" s="1008">
        <v>3797</v>
      </c>
      <c r="D85" s="1013"/>
      <c r="E85" s="1013"/>
    </row>
    <row r="86" ht="13.65" customHeight="1">
      <c r="A86" s="603"/>
      <c r="B86" s="1015">
        <v>40756</v>
      </c>
      <c r="C86" t="s" s="1008">
        <v>3798</v>
      </c>
      <c r="D86" s="1013"/>
      <c r="E86" s="1013"/>
    </row>
    <row r="87" ht="13.65" customHeight="1">
      <c r="A87" s="603"/>
      <c r="B87" s="1015">
        <v>40786</v>
      </c>
      <c r="C87" t="s" s="1008">
        <v>3799</v>
      </c>
      <c r="D87" s="1013"/>
      <c r="E87" s="1013"/>
    </row>
    <row r="88" ht="13.65" customHeight="1">
      <c r="A88" s="603"/>
      <c r="B88" s="1015">
        <v>40805</v>
      </c>
      <c r="C88" t="s" s="1016">
        <v>3800</v>
      </c>
      <c r="D88" s="1013"/>
      <c r="E88" s="1013"/>
    </row>
    <row r="89" ht="13.65" customHeight="1">
      <c r="A89" s="603"/>
      <c r="B89" s="1015">
        <v>40806</v>
      </c>
      <c r="C89" t="s" s="1016">
        <v>3801</v>
      </c>
      <c r="D89" s="1013"/>
      <c r="E89" s="1013"/>
    </row>
    <row r="90" ht="13.65" customHeight="1">
      <c r="A90" s="603"/>
      <c r="B90" s="1015">
        <v>40812</v>
      </c>
      <c r="C90" t="s" s="1016">
        <v>3802</v>
      </c>
      <c r="D90" s="1013"/>
      <c r="E90" s="1013"/>
    </row>
    <row r="91" ht="13.65" customHeight="1">
      <c r="A91" s="603"/>
      <c r="B91" s="1015">
        <v>40836</v>
      </c>
      <c r="C91" t="s" s="1008">
        <v>3803</v>
      </c>
      <c r="D91" s="1013"/>
      <c r="E91" s="1013"/>
    </row>
    <row r="92" ht="13.65" customHeight="1">
      <c r="A92" s="603"/>
      <c r="B92" s="1015">
        <v>40884</v>
      </c>
      <c r="C92" t="s" s="1016">
        <v>3804</v>
      </c>
      <c r="D92" s="1013"/>
      <c r="E92" s="1013"/>
    </row>
    <row r="93" ht="13.65" customHeight="1">
      <c r="A93" s="603"/>
      <c r="B93" s="1015">
        <v>40884</v>
      </c>
      <c r="C93" t="s" s="1016">
        <v>3805</v>
      </c>
      <c r="D93" s="1013"/>
      <c r="E93" s="1013"/>
    </row>
    <row r="94" ht="13.65" customHeight="1">
      <c r="A94" s="603"/>
      <c r="B94" s="1015">
        <v>40892</v>
      </c>
      <c r="C94" t="s" s="1016">
        <v>3806</v>
      </c>
      <c r="D94" s="1013"/>
      <c r="E94" s="1013"/>
    </row>
    <row r="95" ht="13.65" customHeight="1">
      <c r="A95" s="603"/>
      <c r="B95" s="1015">
        <v>40892</v>
      </c>
      <c r="C95" t="s" s="1016">
        <v>3807</v>
      </c>
      <c r="D95" s="1013"/>
      <c r="E95" s="1013"/>
    </row>
    <row r="96" ht="13.65" customHeight="1">
      <c r="A96" s="603"/>
      <c r="B96" s="1015">
        <v>40892</v>
      </c>
      <c r="C96" t="s" s="1016">
        <v>3808</v>
      </c>
      <c r="D96" s="1013"/>
      <c r="E96" s="1013"/>
    </row>
    <row r="97" ht="13.65" customHeight="1">
      <c r="A97" s="603"/>
      <c r="B97" s="1015">
        <v>40898</v>
      </c>
      <c r="C97" t="s" s="1016">
        <v>3809</v>
      </c>
      <c r="D97" s="1013"/>
      <c r="E97" s="1013"/>
    </row>
    <row r="98" ht="13.65" customHeight="1">
      <c r="A98" s="603"/>
      <c r="B98" s="1015">
        <v>40903</v>
      </c>
      <c r="C98" t="s" s="1016">
        <v>3810</v>
      </c>
      <c r="D98" s="1013"/>
      <c r="E98" s="1013"/>
    </row>
    <row r="99" ht="13.65" customHeight="1">
      <c r="A99" s="603"/>
      <c r="B99" s="1015">
        <v>40905</v>
      </c>
      <c r="C99" t="s" s="1016">
        <v>3811</v>
      </c>
      <c r="D99" s="1013"/>
      <c r="E99" s="1013"/>
    </row>
    <row r="100" ht="13.65" customHeight="1">
      <c r="A100" s="603"/>
      <c r="B100" s="1015">
        <v>40980</v>
      </c>
      <c r="C100" t="s" s="1016">
        <v>3812</v>
      </c>
      <c r="D100" s="1013"/>
      <c r="E100" s="1013"/>
    </row>
    <row r="101" ht="13.65" customHeight="1">
      <c r="A101" s="603"/>
      <c r="B101" s="1015">
        <v>40981</v>
      </c>
      <c r="C101" t="s" s="1008">
        <v>3813</v>
      </c>
      <c r="D101" s="1013"/>
      <c r="E101" s="1013"/>
    </row>
    <row r="102" ht="13.65" customHeight="1">
      <c r="A102" s="603"/>
      <c r="B102" s="1015">
        <v>40982</v>
      </c>
      <c r="C102" t="s" s="1016">
        <v>3814</v>
      </c>
      <c r="D102" s="1013"/>
      <c r="E102" s="1013"/>
    </row>
    <row r="103" ht="13.65" customHeight="1">
      <c r="A103" s="603"/>
      <c r="B103" s="1015">
        <v>40985</v>
      </c>
      <c r="C103" t="s" s="1016">
        <v>3815</v>
      </c>
      <c r="D103" s="1013"/>
      <c r="E103" s="1013"/>
    </row>
    <row r="104" ht="13.65" customHeight="1">
      <c r="A104" s="603"/>
      <c r="B104" s="1015">
        <v>40985</v>
      </c>
      <c r="C104" t="s" s="1008">
        <v>3816</v>
      </c>
      <c r="D104" s="1013"/>
      <c r="E104" s="1013"/>
    </row>
    <row r="105" ht="13.65" customHeight="1">
      <c r="A105" s="603"/>
      <c r="B105" s="1015">
        <v>40985</v>
      </c>
      <c r="C105" t="s" s="1016">
        <v>3817</v>
      </c>
      <c r="D105" s="1013"/>
      <c r="E105" s="1013"/>
    </row>
    <row r="106" ht="13.65" customHeight="1">
      <c r="A106" s="603"/>
      <c r="B106" s="1015">
        <v>40988</v>
      </c>
      <c r="C106" t="s" s="1016">
        <v>3818</v>
      </c>
      <c r="D106" s="1013"/>
      <c r="E106" s="1013"/>
    </row>
    <row r="107" ht="13.65" customHeight="1">
      <c r="A107" s="603"/>
      <c r="B107" s="1015">
        <v>40990</v>
      </c>
      <c r="C107" t="s" s="1008">
        <v>3819</v>
      </c>
      <c r="D107" s="1013"/>
      <c r="E107" s="1013"/>
    </row>
    <row r="108" ht="13.65" customHeight="1">
      <c r="A108" s="603"/>
      <c r="B108" s="1015">
        <v>40992</v>
      </c>
      <c r="C108" t="s" s="1016">
        <v>3820</v>
      </c>
      <c r="D108" s="1013"/>
      <c r="E108" s="1013"/>
    </row>
    <row r="109" ht="13.65" customHeight="1">
      <c r="A109" s="603"/>
      <c r="B109" s="1015">
        <v>41028</v>
      </c>
      <c r="C109" t="s" s="1016">
        <v>3821</v>
      </c>
      <c r="D109" s="1013"/>
      <c r="E109" s="1013"/>
    </row>
    <row r="110" ht="13.65" customHeight="1">
      <c r="A110" s="603"/>
      <c r="B110" s="1015">
        <v>41108</v>
      </c>
      <c r="C110" t="s" s="1008">
        <v>3822</v>
      </c>
      <c r="D110" s="1013"/>
      <c r="E110" s="1013"/>
    </row>
    <row r="111" ht="13.65" customHeight="1">
      <c r="A111" s="603"/>
      <c r="B111" s="1015">
        <v>41138</v>
      </c>
      <c r="C111" t="s" s="1016">
        <v>3823</v>
      </c>
      <c r="D111" s="1013"/>
      <c r="E111" s="1013"/>
    </row>
    <row r="112" ht="13.65" customHeight="1">
      <c r="A112" s="603"/>
      <c r="B112" s="1015">
        <v>41176</v>
      </c>
      <c r="C112" t="s" s="1016">
        <v>3824</v>
      </c>
      <c r="D112" s="1013"/>
      <c r="E112" s="1013"/>
    </row>
    <row r="113" ht="13.65" customHeight="1">
      <c r="A113" s="603"/>
      <c r="B113" s="1015">
        <v>41193</v>
      </c>
      <c r="C113" t="s" s="1016">
        <v>3825</v>
      </c>
      <c r="D113" s="1013"/>
      <c r="E113" s="1013"/>
    </row>
    <row r="114" ht="13.65" customHeight="1">
      <c r="A114" s="603"/>
      <c r="B114" s="1015">
        <v>41226</v>
      </c>
      <c r="C114" t="s" s="1016">
        <v>3826</v>
      </c>
      <c r="D114" s="1013"/>
      <c r="E114" s="1013"/>
    </row>
    <row r="115" ht="13.65" customHeight="1">
      <c r="A115" s="603"/>
      <c r="B115" s="1015">
        <v>41251</v>
      </c>
      <c r="C115" t="s" s="1008">
        <v>3827</v>
      </c>
      <c r="D115" s="1013"/>
      <c r="E115" s="1013"/>
    </row>
    <row r="116" ht="13.65" customHeight="1">
      <c r="A116" s="603"/>
      <c r="B116" s="1015">
        <v>41255</v>
      </c>
      <c r="C116" t="s" s="1008">
        <v>3828</v>
      </c>
      <c r="D116" s="1013"/>
      <c r="E116" s="1013"/>
    </row>
    <row r="117" ht="13.65" customHeight="1">
      <c r="A117" s="603"/>
      <c r="B117" s="1015">
        <v>41255</v>
      </c>
      <c r="C117" t="s" s="1016">
        <v>3829</v>
      </c>
      <c r="D117" s="1013"/>
      <c r="E117" s="1013"/>
    </row>
    <row r="118" ht="13.65" customHeight="1">
      <c r="A118" s="603"/>
      <c r="B118" s="1015">
        <v>41255</v>
      </c>
      <c r="C118" t="s" s="1016">
        <v>3830</v>
      </c>
      <c r="D118" s="1013"/>
      <c r="E118" s="1013"/>
    </row>
    <row r="119" ht="13.65" customHeight="1">
      <c r="A119" s="603"/>
      <c r="B119" s="1015">
        <v>41255</v>
      </c>
      <c r="C119" t="s" s="1016">
        <v>3831</v>
      </c>
      <c r="D119" s="1013"/>
      <c r="E119" s="1013"/>
    </row>
    <row r="120" ht="13.65" customHeight="1">
      <c r="A120" s="603"/>
      <c r="B120" s="1015">
        <v>41255</v>
      </c>
      <c r="C120" t="s" s="1016">
        <v>3832</v>
      </c>
      <c r="D120" s="1013"/>
      <c r="E120" s="1013"/>
    </row>
    <row r="121" ht="13.65" customHeight="1">
      <c r="A121" s="603"/>
      <c r="B121" s="1015">
        <v>41265</v>
      </c>
      <c r="C121" t="s" s="1016">
        <v>3833</v>
      </c>
      <c r="D121" s="1013"/>
      <c r="E121" s="1013"/>
    </row>
    <row r="122" ht="13.65" customHeight="1">
      <c r="A122" s="603"/>
      <c r="B122" s="1015">
        <v>41267</v>
      </c>
      <c r="C122" t="s" s="1016">
        <v>3834</v>
      </c>
      <c r="D122" s="1013"/>
      <c r="E122" s="1013"/>
    </row>
    <row r="123" ht="13.65" customHeight="1">
      <c r="A123" s="603"/>
      <c r="B123" s="1015">
        <v>41267</v>
      </c>
      <c r="C123" t="s" s="1008">
        <v>3835</v>
      </c>
      <c r="D123" s="1013"/>
      <c r="E123" s="1013"/>
    </row>
    <row r="124" ht="13.65" customHeight="1">
      <c r="A124" s="603"/>
      <c r="B124" s="1015">
        <v>41269</v>
      </c>
      <c r="C124" t="s" s="1008">
        <v>3836</v>
      </c>
      <c r="D124" s="1013"/>
      <c r="E124" s="1013"/>
    </row>
    <row r="125" ht="13.65" customHeight="1">
      <c r="A125" s="603"/>
      <c r="B125" s="1015">
        <v>41270</v>
      </c>
      <c r="C125" t="s" s="1016">
        <v>3837</v>
      </c>
      <c r="D125" s="1013"/>
      <c r="E125" s="1013"/>
    </row>
    <row r="126" ht="13.65" customHeight="1">
      <c r="A126" s="603"/>
      <c r="B126" s="1015">
        <v>41270</v>
      </c>
      <c r="C126" t="s" s="1016">
        <v>3838</v>
      </c>
      <c r="D126" s="1013"/>
      <c r="E126" s="1013"/>
    </row>
    <row r="127" ht="13.65" customHeight="1">
      <c r="A127" s="603"/>
      <c r="B127" s="1015">
        <v>41270</v>
      </c>
      <c r="C127" t="s" s="1008">
        <v>3839</v>
      </c>
      <c r="D127" s="1013"/>
      <c r="E127" s="1013"/>
    </row>
    <row r="128" ht="13.65" customHeight="1">
      <c r="A128" s="603"/>
      <c r="B128" s="1015">
        <v>41271</v>
      </c>
      <c r="C128" t="s" s="1016">
        <v>3840</v>
      </c>
      <c r="D128" s="1013"/>
      <c r="E128" s="1013"/>
    </row>
    <row r="129" ht="13.65" customHeight="1">
      <c r="A129" s="603"/>
      <c r="B129" s="1015">
        <v>41271</v>
      </c>
      <c r="C129" t="s" s="1016">
        <v>3841</v>
      </c>
      <c r="D129" s="1013"/>
      <c r="E129" s="1013"/>
    </row>
    <row r="130" ht="13.65" customHeight="1">
      <c r="A130" s="603"/>
      <c r="B130" s="1015">
        <v>41271</v>
      </c>
      <c r="C130" t="s" s="1016">
        <v>3842</v>
      </c>
      <c r="D130" s="1013"/>
      <c r="E130" s="1013"/>
    </row>
    <row r="131" ht="13.65" customHeight="1">
      <c r="A131" s="603"/>
      <c r="B131" s="1015">
        <v>41272</v>
      </c>
      <c r="C131" t="s" s="1016">
        <v>3843</v>
      </c>
      <c r="D131" s="1013"/>
      <c r="E131" s="1013"/>
    </row>
    <row r="132" ht="13.65" customHeight="1">
      <c r="A132" s="603"/>
      <c r="B132" s="1015">
        <v>41273</v>
      </c>
      <c r="C132" t="s" s="1016">
        <v>3844</v>
      </c>
      <c r="D132" s="1013"/>
      <c r="E132" s="1013"/>
    </row>
    <row r="133" ht="13.65" customHeight="1">
      <c r="A133" s="603"/>
      <c r="B133" s="1015">
        <v>41273</v>
      </c>
      <c r="C133" t="s" s="1008">
        <v>3845</v>
      </c>
      <c r="D133" s="1013"/>
      <c r="E133" s="1013"/>
    </row>
    <row r="134" ht="13.65" customHeight="1">
      <c r="A134" s="603"/>
      <c r="B134" s="1015">
        <v>41284</v>
      </c>
      <c r="C134" t="s" s="1008">
        <v>3846</v>
      </c>
      <c r="D134" s="1013"/>
      <c r="E134" s="1013"/>
    </row>
    <row r="135" ht="13.65" customHeight="1">
      <c r="A135" s="603"/>
      <c r="B135" s="1015">
        <v>41288</v>
      </c>
      <c r="C135" t="s" s="1016">
        <v>3847</v>
      </c>
      <c r="D135" s="1013"/>
      <c r="E135" s="1013"/>
    </row>
    <row r="136" ht="13.65" customHeight="1">
      <c r="A136" s="603"/>
      <c r="B136" s="1015">
        <v>41288</v>
      </c>
      <c r="C136" t="s" s="1008">
        <v>3848</v>
      </c>
      <c r="D136" s="1013"/>
      <c r="E136" s="1013"/>
    </row>
    <row r="137" ht="13.65" customHeight="1">
      <c r="A137" s="603"/>
      <c r="B137" s="1015">
        <v>41290</v>
      </c>
      <c r="C137" t="s" s="1008">
        <v>3849</v>
      </c>
      <c r="D137" s="1013"/>
      <c r="E137" s="1013"/>
    </row>
    <row r="138" ht="13.65" customHeight="1">
      <c r="A138" s="603"/>
      <c r="B138" s="1015">
        <v>41301</v>
      </c>
      <c r="C138" t="s" s="1016">
        <v>3850</v>
      </c>
      <c r="D138" s="1013"/>
      <c r="E138" s="1013"/>
    </row>
    <row r="139" ht="13.65" customHeight="1">
      <c r="A139" s="603"/>
      <c r="B139" s="1015">
        <v>41317</v>
      </c>
      <c r="C139" t="s" s="1008">
        <v>3851</v>
      </c>
      <c r="D139" s="1013"/>
      <c r="E139" s="1013"/>
    </row>
    <row r="140" ht="13.65" customHeight="1">
      <c r="A140" s="603"/>
      <c r="B140" s="1015">
        <v>41318</v>
      </c>
      <c r="C140" t="s" s="1016">
        <v>3852</v>
      </c>
      <c r="D140" s="1013"/>
      <c r="E140" s="1013"/>
    </row>
    <row r="141" ht="13.65" customHeight="1">
      <c r="A141" s="603"/>
      <c r="B141" s="1015">
        <v>41321</v>
      </c>
      <c r="C141" t="s" s="1008">
        <v>3853</v>
      </c>
      <c r="D141" s="1013"/>
      <c r="E141" s="1013"/>
    </row>
    <row r="142" ht="13.65" customHeight="1">
      <c r="A142" s="603"/>
      <c r="B142" s="1015">
        <v>41394</v>
      </c>
      <c r="C142" t="s" s="1016">
        <v>3854</v>
      </c>
      <c r="D142" s="1013"/>
      <c r="E142" s="1013"/>
    </row>
    <row r="143" ht="13.65" customHeight="1">
      <c r="A143" s="603"/>
      <c r="B143" s="1015">
        <v>41403</v>
      </c>
      <c r="C143" t="s" s="1008">
        <v>3855</v>
      </c>
      <c r="D143" s="1013"/>
      <c r="E143" s="1013"/>
    </row>
    <row r="144" ht="13.65" customHeight="1">
      <c r="A144" s="603"/>
      <c r="B144" s="1015">
        <v>41423</v>
      </c>
      <c r="C144" t="s" s="1016">
        <v>3856</v>
      </c>
      <c r="D144" s="1013"/>
      <c r="E144" s="1013"/>
    </row>
    <row r="145" ht="13.65" customHeight="1">
      <c r="A145" s="603"/>
      <c r="B145" s="1015">
        <v>41478</v>
      </c>
      <c r="C145" t="s" s="1016">
        <v>3857</v>
      </c>
      <c r="D145" s="1013"/>
      <c r="E145" s="1013"/>
    </row>
    <row r="146" ht="13.65" customHeight="1">
      <c r="A146" s="603"/>
      <c r="B146" s="1015">
        <v>41494</v>
      </c>
      <c r="C146" t="s" s="1008">
        <v>3858</v>
      </c>
      <c r="D146" s="1013"/>
      <c r="E146" s="1013"/>
    </row>
    <row r="147" ht="13.65" customHeight="1">
      <c r="A147" s="603"/>
      <c r="B147" s="1015">
        <v>41507</v>
      </c>
      <c r="C147" t="s" s="1016">
        <v>3859</v>
      </c>
      <c r="D147" s="1013"/>
      <c r="E147" s="1013"/>
    </row>
    <row r="148" ht="13.65" customHeight="1">
      <c r="A148" s="603"/>
      <c r="B148" s="1015">
        <v>41522</v>
      </c>
      <c r="C148" t="s" s="1008">
        <v>3860</v>
      </c>
      <c r="D148" s="1013"/>
      <c r="E148" s="1013"/>
    </row>
    <row r="149" ht="13.65" customHeight="1">
      <c r="A149" s="603"/>
      <c r="B149" s="1015">
        <v>41584</v>
      </c>
      <c r="C149" t="s" s="1008">
        <v>3861</v>
      </c>
      <c r="D149" s="1013"/>
      <c r="E149" s="1013"/>
    </row>
    <row r="150" ht="13.65" customHeight="1">
      <c r="A150" s="603"/>
      <c r="B150" s="1015">
        <v>41584</v>
      </c>
      <c r="C150" t="s" s="1008">
        <v>3862</v>
      </c>
      <c r="D150" s="1013"/>
      <c r="E150" s="1013"/>
    </row>
    <row r="151" ht="13.65" customHeight="1">
      <c r="A151" s="603"/>
      <c r="B151" s="1015">
        <v>41584</v>
      </c>
      <c r="C151" t="s" s="1016">
        <v>3863</v>
      </c>
      <c r="D151" s="1013"/>
      <c r="E151" s="1013"/>
    </row>
    <row r="152" ht="13.65" customHeight="1">
      <c r="A152" s="603"/>
      <c r="B152" s="1015">
        <v>41596</v>
      </c>
      <c r="C152" t="s" s="1008">
        <v>3864</v>
      </c>
      <c r="D152" s="1013"/>
      <c r="E152" s="1013"/>
    </row>
    <row r="153" ht="13.65" customHeight="1">
      <c r="A153" s="603"/>
      <c r="B153" s="1015">
        <v>41617</v>
      </c>
      <c r="C153" t="s" s="1008">
        <v>3865</v>
      </c>
      <c r="D153" s="1013"/>
      <c r="E153" s="1013"/>
    </row>
    <row r="154" ht="13.65" customHeight="1">
      <c r="A154" s="603"/>
      <c r="B154" s="1015">
        <v>41617</v>
      </c>
      <c r="C154" t="s" s="1008">
        <v>3866</v>
      </c>
      <c r="D154" s="1013"/>
      <c r="E154" s="1013"/>
    </row>
    <row r="155" ht="13.65" customHeight="1">
      <c r="A155" s="603"/>
      <c r="B155" s="1015">
        <v>41620</v>
      </c>
      <c r="C155" t="s" s="1008">
        <v>3867</v>
      </c>
      <c r="D155" s="1013"/>
      <c r="E155" s="1013"/>
    </row>
    <row r="156" ht="13.65" customHeight="1">
      <c r="A156" s="603"/>
      <c r="B156" s="1015">
        <v>41621</v>
      </c>
      <c r="C156" t="s" s="1008">
        <v>3868</v>
      </c>
      <c r="D156" s="1013"/>
      <c r="E156" s="1013"/>
    </row>
    <row r="157" ht="13.65" customHeight="1">
      <c r="A157" s="603"/>
      <c r="B157" s="1015">
        <v>41623</v>
      </c>
      <c r="C157" t="s" s="1008">
        <v>3869</v>
      </c>
      <c r="D157" s="1013"/>
      <c r="E157" s="1013"/>
    </row>
    <row r="158" ht="13.65" customHeight="1">
      <c r="A158" s="603"/>
      <c r="B158" s="1015">
        <v>41625</v>
      </c>
      <c r="C158" t="s" s="1016">
        <v>3832</v>
      </c>
      <c r="D158" s="1013"/>
      <c r="E158" s="1013"/>
    </row>
    <row r="159" ht="13.65" customHeight="1">
      <c r="A159" s="603"/>
      <c r="B159" s="1015">
        <v>41628</v>
      </c>
      <c r="C159" t="s" s="1008">
        <v>3870</v>
      </c>
      <c r="D159" s="1013"/>
      <c r="E159" s="1013"/>
    </row>
    <row r="160" ht="13.65" customHeight="1">
      <c r="A160" s="603"/>
      <c r="B160" s="1015">
        <v>41631</v>
      </c>
      <c r="C160" t="s" s="1008">
        <v>3871</v>
      </c>
      <c r="D160" s="1013"/>
      <c r="E160" s="1013"/>
    </row>
    <row r="161" ht="13.65" customHeight="1">
      <c r="A161" s="603"/>
      <c r="B161" s="1015">
        <v>41631</v>
      </c>
      <c r="C161" t="s" s="1008">
        <v>3872</v>
      </c>
      <c r="D161" s="1013"/>
      <c r="E161" s="1013"/>
    </row>
    <row r="162" ht="13.65" customHeight="1">
      <c r="A162" s="603"/>
      <c r="B162" s="1015">
        <v>41652</v>
      </c>
      <c r="C162" t="s" s="1008">
        <v>3873</v>
      </c>
      <c r="D162" s="1013"/>
      <c r="E162" s="1013"/>
    </row>
    <row r="163" ht="13.65" customHeight="1">
      <c r="A163" s="603"/>
      <c r="B163" s="1015">
        <v>41688</v>
      </c>
      <c r="C163" t="s" s="1008">
        <v>3874</v>
      </c>
      <c r="D163" s="1013"/>
      <c r="E163" s="1013"/>
    </row>
    <row r="164" ht="13.65" customHeight="1">
      <c r="A164" s="603"/>
      <c r="B164" s="1015">
        <v>41768</v>
      </c>
      <c r="C164" t="s" s="1008">
        <v>3875</v>
      </c>
      <c r="D164" s="1013"/>
      <c r="E164" s="1013"/>
    </row>
    <row r="165" ht="13.65" customHeight="1">
      <c r="A165" s="603"/>
      <c r="B165" s="1015">
        <v>41857</v>
      </c>
      <c r="C165" t="s" s="1008">
        <v>3876</v>
      </c>
      <c r="D165" s="1013"/>
      <c r="E165" s="1013"/>
    </row>
    <row r="166" ht="13.65" customHeight="1">
      <c r="A166" s="603"/>
      <c r="B166" s="1015">
        <v>41859</v>
      </c>
      <c r="C166" t="s" s="1008">
        <v>3877</v>
      </c>
      <c r="D166" s="1013"/>
      <c r="E166" s="1013"/>
    </row>
    <row r="167" ht="13.65" customHeight="1">
      <c r="A167" s="603"/>
      <c r="B167" s="1015">
        <v>41859</v>
      </c>
      <c r="C167" t="s" s="1008">
        <v>3878</v>
      </c>
      <c r="D167" s="1013"/>
      <c r="E167" s="1013"/>
    </row>
    <row r="168" ht="13.65" customHeight="1">
      <c r="A168" s="603"/>
      <c r="B168" s="1015">
        <v>41860</v>
      </c>
      <c r="C168" t="s" s="1008">
        <v>3879</v>
      </c>
      <c r="D168" s="1013"/>
      <c r="E168" s="1013"/>
    </row>
    <row r="169" ht="13.65" customHeight="1">
      <c r="A169" s="603"/>
      <c r="B169" s="1015">
        <v>41885</v>
      </c>
      <c r="C169" t="s" s="1008">
        <v>3880</v>
      </c>
      <c r="D169" s="1013"/>
      <c r="E169" s="1013"/>
    </row>
    <row r="170" ht="13.65" customHeight="1">
      <c r="A170" s="603"/>
      <c r="B170" s="1015">
        <v>41935</v>
      </c>
      <c r="C170" t="s" s="1008">
        <v>3881</v>
      </c>
      <c r="D170" s="1013"/>
      <c r="E170" s="1013"/>
    </row>
    <row r="171" ht="13.65" customHeight="1">
      <c r="A171" s="603"/>
      <c r="B171" s="1015">
        <v>41936</v>
      </c>
      <c r="C171" t="s" s="1008">
        <v>3882</v>
      </c>
      <c r="D171" s="1013"/>
      <c r="E171" s="1013"/>
    </row>
    <row r="172" ht="13.65" customHeight="1">
      <c r="A172" s="603"/>
      <c r="B172" s="1015">
        <v>41964</v>
      </c>
      <c r="C172" t="s" s="1008">
        <v>3883</v>
      </c>
      <c r="D172" s="1013"/>
      <c r="E172" s="1013"/>
    </row>
    <row r="173" ht="13.65" customHeight="1">
      <c r="A173" s="603"/>
      <c r="B173" s="1015">
        <v>41982</v>
      </c>
      <c r="C173" t="s" s="1008">
        <v>3884</v>
      </c>
      <c r="D173" s="1013"/>
      <c r="E173" s="1013"/>
    </row>
    <row r="174" ht="13.65" customHeight="1">
      <c r="A174" s="603"/>
      <c r="B174" s="1015">
        <v>41984</v>
      </c>
      <c r="C174" t="s" s="1008">
        <v>3885</v>
      </c>
      <c r="D174" s="1013"/>
      <c r="E174" s="1013"/>
    </row>
    <row r="175" ht="13.65" customHeight="1">
      <c r="A175" s="603"/>
      <c r="B175" s="1015">
        <v>41985</v>
      </c>
      <c r="C175" t="s" s="1008">
        <v>3886</v>
      </c>
      <c r="D175" s="1013"/>
      <c r="E175" s="1013"/>
    </row>
    <row r="176" ht="13.65" customHeight="1">
      <c r="A176" s="603"/>
      <c r="B176" s="1015">
        <v>41988</v>
      </c>
      <c r="C176" t="s" s="1008">
        <v>3887</v>
      </c>
      <c r="D176" s="1013"/>
      <c r="E176" s="1013"/>
    </row>
    <row r="177" ht="13.65" customHeight="1">
      <c r="A177" s="603"/>
      <c r="B177" s="1015">
        <v>41989</v>
      </c>
      <c r="C177" t="s" s="1016">
        <v>3832</v>
      </c>
      <c r="D177" s="1013"/>
      <c r="E177" s="1013"/>
    </row>
    <row r="178" ht="13.65" customHeight="1">
      <c r="A178" s="603"/>
      <c r="B178" s="1015">
        <v>41992</v>
      </c>
      <c r="C178" t="s" s="1008">
        <v>3888</v>
      </c>
      <c r="D178" s="1013"/>
      <c r="E178" s="1013"/>
    </row>
    <row r="179" ht="13.65" customHeight="1">
      <c r="A179" s="603"/>
      <c r="B179" s="1015">
        <v>41997</v>
      </c>
      <c r="C179" t="s" s="1008">
        <v>3889</v>
      </c>
      <c r="D179" s="1013"/>
      <c r="E179" s="1013"/>
    </row>
    <row r="180" ht="13.65" customHeight="1">
      <c r="A180" s="603"/>
      <c r="B180" s="1015">
        <v>42004</v>
      </c>
      <c r="C180" t="s" s="1008">
        <v>3890</v>
      </c>
      <c r="D180" s="1013"/>
      <c r="E180" s="1013"/>
    </row>
    <row r="181" ht="13.65" customHeight="1">
      <c r="A181" s="603"/>
      <c r="B181" s="1015">
        <v>42012</v>
      </c>
      <c r="C181" t="s" s="1008">
        <v>3891</v>
      </c>
      <c r="D181" s="1013"/>
      <c r="E181" s="1013"/>
    </row>
    <row r="182" ht="13.65" customHeight="1">
      <c r="A182" s="603"/>
      <c r="B182" s="1015">
        <v>42046</v>
      </c>
      <c r="C182" t="s" s="1008">
        <v>3892</v>
      </c>
      <c r="D182" s="1013"/>
      <c r="E182" s="1013"/>
    </row>
    <row r="183" ht="13.65" customHeight="1">
      <c r="A183" s="603"/>
      <c r="B183" s="1015">
        <v>42207</v>
      </c>
      <c r="C183" t="s" s="1008">
        <v>3893</v>
      </c>
      <c r="D183" s="1013"/>
      <c r="E183" s="1013"/>
    </row>
    <row r="184" ht="13.65" customHeight="1">
      <c r="A184" s="603"/>
      <c r="B184" s="1015">
        <v>42243</v>
      </c>
      <c r="C184" t="s" s="1008">
        <v>3894</v>
      </c>
      <c r="D184" s="1013"/>
      <c r="E184" s="1013"/>
    </row>
    <row r="185" ht="13.65" customHeight="1">
      <c r="A185" s="603"/>
      <c r="B185" s="1015">
        <v>42320</v>
      </c>
      <c r="C185" t="s" s="1008">
        <v>3895</v>
      </c>
      <c r="D185" s="1013"/>
      <c r="E185" s="1013"/>
    </row>
    <row r="186" ht="13.65" customHeight="1">
      <c r="A186" s="603"/>
      <c r="B186" s="1015">
        <v>42357</v>
      </c>
      <c r="C186" t="s" s="1008">
        <v>3896</v>
      </c>
      <c r="D186" s="1013"/>
      <c r="E186" s="1013"/>
    </row>
    <row r="187" ht="13.65" customHeight="1">
      <c r="A187" s="603"/>
      <c r="B187" s="1015">
        <v>42357</v>
      </c>
      <c r="C187" t="s" s="1008">
        <v>3897</v>
      </c>
      <c r="D187" s="1013"/>
      <c r="E187" s="1013"/>
    </row>
    <row r="188" ht="13.65" customHeight="1">
      <c r="A188" s="603"/>
      <c r="B188" s="1015">
        <v>42359</v>
      </c>
      <c r="C188" t="s" s="1008">
        <v>3898</v>
      </c>
      <c r="D188" s="1013"/>
      <c r="E188" s="1013"/>
    </row>
    <row r="189" ht="13.65" customHeight="1">
      <c r="A189" s="603"/>
      <c r="B189" s="1015">
        <v>42360</v>
      </c>
      <c r="C189" t="s" s="1008">
        <v>3899</v>
      </c>
      <c r="D189" s="1013"/>
      <c r="E189" s="1013"/>
    </row>
    <row r="190" ht="13.65" customHeight="1">
      <c r="A190" s="603"/>
      <c r="B190" s="1015">
        <v>42361</v>
      </c>
      <c r="C190" t="s" s="1016">
        <v>3832</v>
      </c>
      <c r="D190" s="1013"/>
      <c r="E190" s="1013"/>
    </row>
    <row r="191" ht="13.65" customHeight="1">
      <c r="A191" s="603"/>
      <c r="B191" s="1015">
        <v>42362</v>
      </c>
      <c r="C191" t="s" s="1008">
        <v>3900</v>
      </c>
      <c r="D191" s="1013"/>
      <c r="E191" s="1013"/>
    </row>
    <row r="192" ht="13.65" customHeight="1">
      <c r="A192" s="603"/>
      <c r="B192" s="1015">
        <v>42368</v>
      </c>
      <c r="C192" t="s" s="1008">
        <v>3901</v>
      </c>
      <c r="D192" s="1013"/>
      <c r="E192" s="1013"/>
    </row>
    <row r="193" ht="13.65" customHeight="1">
      <c r="A193" s="603"/>
      <c r="B193" s="1015">
        <v>42369</v>
      </c>
      <c r="C193" t="s" s="1008">
        <v>3902</v>
      </c>
      <c r="D193" s="1013"/>
      <c r="E193" s="1013"/>
    </row>
    <row r="194" ht="13.65" customHeight="1">
      <c r="A194" s="603"/>
      <c r="B194" s="1015">
        <v>42378</v>
      </c>
      <c r="C194" t="s" s="1008">
        <v>3903</v>
      </c>
      <c r="D194" s="1013"/>
      <c r="E194" s="1013"/>
    </row>
    <row r="195" ht="13.65" customHeight="1">
      <c r="A195" s="603"/>
      <c r="B195" s="1015">
        <v>42387</v>
      </c>
      <c r="C195" t="s" s="1008">
        <v>3904</v>
      </c>
      <c r="D195" s="1013"/>
      <c r="E195" s="1013"/>
    </row>
    <row r="196" ht="13.65" customHeight="1">
      <c r="A196" s="603"/>
      <c r="B196" s="1015">
        <v>42395</v>
      </c>
      <c r="C196" t="s" s="1008">
        <v>3905</v>
      </c>
      <c r="D196" s="1013"/>
      <c r="E196" s="1013"/>
    </row>
    <row r="197" ht="13.65" customHeight="1">
      <c r="A197" s="603"/>
      <c r="B197" s="1015">
        <v>42428</v>
      </c>
      <c r="C197" t="s" s="1008">
        <v>3906</v>
      </c>
      <c r="D197" s="1013"/>
      <c r="E197" s="1013"/>
    </row>
    <row r="198" ht="13.65" customHeight="1">
      <c r="A198" s="603"/>
      <c r="B198" s="1015">
        <v>42556</v>
      </c>
      <c r="C198" t="s" s="1008">
        <v>3907</v>
      </c>
      <c r="D198" s="1013"/>
      <c r="E198" s="1013"/>
    </row>
    <row r="199" ht="13.65" customHeight="1">
      <c r="A199" s="603"/>
      <c r="B199" s="1015">
        <v>42559</v>
      </c>
      <c r="C199" t="s" s="1008">
        <v>3908</v>
      </c>
      <c r="D199" s="1013"/>
      <c r="E199" s="1013"/>
    </row>
    <row r="200" ht="13.65" customHeight="1">
      <c r="A200" s="603"/>
      <c r="B200" s="1015">
        <v>42614</v>
      </c>
      <c r="C200" t="s" s="1008">
        <v>3909</v>
      </c>
      <c r="D200" s="1013"/>
      <c r="E200" s="1013"/>
    </row>
    <row r="201" ht="13.65" customHeight="1">
      <c r="A201" s="603"/>
      <c r="B201" s="1015">
        <v>42730</v>
      </c>
      <c r="C201" t="s" s="1008">
        <v>3910</v>
      </c>
      <c r="D201" s="1013"/>
      <c r="E201" s="1013"/>
    </row>
    <row r="202" ht="13.65" customHeight="1">
      <c r="A202" s="603"/>
      <c r="B202" s="1015">
        <v>42730</v>
      </c>
      <c r="C202" t="s" s="1008">
        <v>3911</v>
      </c>
      <c r="D202" s="1013"/>
      <c r="E202" s="1013"/>
    </row>
    <row r="203" ht="13.65" customHeight="1">
      <c r="A203" s="603"/>
      <c r="B203" s="1015">
        <v>42730</v>
      </c>
      <c r="C203" t="s" s="1008">
        <v>3912</v>
      </c>
      <c r="D203" s="1013"/>
      <c r="E203" s="1013"/>
    </row>
    <row r="204" ht="13.65" customHeight="1">
      <c r="A204" s="603"/>
      <c r="B204" s="1015">
        <v>42731</v>
      </c>
      <c r="C204" t="s" s="1016">
        <v>3832</v>
      </c>
      <c r="D204" s="1013"/>
      <c r="E204" s="1013"/>
    </row>
    <row r="205" ht="13.65" customHeight="1">
      <c r="A205" s="603"/>
      <c r="B205" s="1015">
        <v>42732</v>
      </c>
      <c r="C205" t="s" s="1008">
        <v>3913</v>
      </c>
      <c r="D205" s="1013"/>
      <c r="E205" s="1013"/>
    </row>
    <row r="206" ht="13.65" customHeight="1">
      <c r="A206" s="603"/>
      <c r="B206" s="1015">
        <v>42732</v>
      </c>
      <c r="C206" t="s" s="1008">
        <v>3914</v>
      </c>
      <c r="D206" s="1013"/>
      <c r="E206" s="1013"/>
    </row>
    <row r="207" ht="13.65" customHeight="1">
      <c r="A207" s="603"/>
      <c r="B207" s="1015">
        <v>42734</v>
      </c>
      <c r="C207" t="s" s="1008">
        <v>3915</v>
      </c>
      <c r="D207" s="1013"/>
      <c r="E207" s="1013"/>
    </row>
    <row r="208" ht="13.65" customHeight="1">
      <c r="A208" s="603"/>
      <c r="B208" s="1015">
        <v>42734</v>
      </c>
      <c r="C208" t="s" s="1008">
        <v>3916</v>
      </c>
      <c r="D208" s="1013"/>
      <c r="E208" s="1013"/>
    </row>
    <row r="209" ht="13.65" customHeight="1">
      <c r="A209" s="603"/>
      <c r="B209" s="1015">
        <v>42741</v>
      </c>
      <c r="C209" t="s" s="1008">
        <v>3917</v>
      </c>
      <c r="D209" s="1013"/>
      <c r="E209" s="1013"/>
    </row>
    <row r="210" ht="13.65" customHeight="1">
      <c r="A210" s="603"/>
      <c r="B210" s="1015">
        <v>42741</v>
      </c>
      <c r="C210" t="s" s="1008">
        <v>3918</v>
      </c>
      <c r="D210" s="1013"/>
      <c r="E210" s="1013"/>
    </row>
    <row r="211" ht="13.65" customHeight="1">
      <c r="A211" s="603"/>
      <c r="B211" s="1015">
        <v>42744</v>
      </c>
      <c r="C211" t="s" s="1008">
        <v>3919</v>
      </c>
      <c r="D211" s="1013"/>
      <c r="E211" s="1013"/>
    </row>
    <row r="212" ht="13.65" customHeight="1">
      <c r="A212" s="603"/>
      <c r="B212" s="1015">
        <v>42747</v>
      </c>
      <c r="C212" t="s" s="1008">
        <v>3920</v>
      </c>
      <c r="D212" s="1013"/>
      <c r="E212" s="1013"/>
    </row>
    <row r="213" ht="13.65" customHeight="1">
      <c r="A213" s="603"/>
      <c r="B213" s="1015">
        <v>42814</v>
      </c>
      <c r="C213" t="s" s="1016">
        <v>3921</v>
      </c>
      <c r="D213" s="1013"/>
      <c r="E213" s="1013"/>
    </row>
    <row r="214" ht="13.65" customHeight="1">
      <c r="A214" s="603"/>
      <c r="B214" s="1015">
        <v>42864</v>
      </c>
      <c r="C214" t="s" s="1016">
        <v>3922</v>
      </c>
      <c r="D214" s="1013"/>
      <c r="E214" s="1013"/>
    </row>
    <row r="215" ht="13.65" customHeight="1">
      <c r="A215" s="603"/>
      <c r="B215" s="1015">
        <v>42868</v>
      </c>
      <c r="C215" t="s" s="1016">
        <v>3923</v>
      </c>
      <c r="D215" s="1013"/>
      <c r="E215" s="1013"/>
    </row>
    <row r="216" ht="13.65" customHeight="1">
      <c r="A216" s="603"/>
      <c r="B216" s="1015"/>
      <c r="C216" s="1013"/>
      <c r="D216" s="1013"/>
      <c r="E216" s="1013"/>
    </row>
    <row r="217" ht="13.65" customHeight="1">
      <c r="A217" s="603"/>
      <c r="B217" s="1015"/>
      <c r="C217" s="1013"/>
      <c r="D217" s="1013"/>
      <c r="E217" s="1013"/>
    </row>
  </sheetData>
  <pageMargins left="0.75" right="0.75" top="0.57" bottom="0.67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K322"/>
  <sheetViews>
    <sheetView workbookViewId="0" showGridLines="0" defaultGridColor="1"/>
  </sheetViews>
  <sheetFormatPr defaultColWidth="8.83333" defaultRowHeight="12.75" customHeight="1" outlineLevelRow="0" outlineLevelCol="0"/>
  <cols>
    <col min="1" max="1" width="8.85156" style="1017" customWidth="1"/>
    <col min="2" max="2" width="10.6719" style="1017" customWidth="1"/>
    <col min="3" max="3" width="8.85156" style="1017" customWidth="1"/>
    <col min="4" max="4" width="8.67188" style="1017" customWidth="1"/>
    <col min="5" max="5" width="9.85156" style="1017" customWidth="1"/>
    <col min="6" max="6" width="8.85156" style="1017" customWidth="1"/>
    <col min="7" max="7" width="8.85156" style="1017" customWidth="1"/>
    <col min="8" max="8" width="8.85156" style="1017" customWidth="1"/>
    <col min="9" max="9" width="10.1719" style="1017" customWidth="1"/>
    <col min="10" max="10" width="8.85156" style="1017" customWidth="1"/>
    <col min="11" max="11" width="7.67188" style="1017" customWidth="1"/>
    <col min="12" max="256" width="8.85156" style="1017" customWidth="1"/>
  </cols>
  <sheetData>
    <row r="1" ht="11.1" customHeight="1">
      <c r="A1" t="s" s="1003">
        <v>2173</v>
      </c>
      <c r="B1" s="34"/>
      <c r="C1" s="34"/>
      <c r="D1" s="34"/>
      <c r="E1" s="34"/>
      <c r="F1" s="34"/>
      <c r="G1" s="34"/>
      <c r="H1" s="34"/>
      <c r="I1" s="34"/>
      <c r="J1" s="34"/>
      <c r="K1" s="35"/>
    </row>
    <row r="2" ht="11.1" customHeight="1">
      <c r="A2" t="s" s="845">
        <v>3924</v>
      </c>
      <c r="B2" s="56"/>
      <c r="C2" s="56"/>
      <c r="D2" s="56"/>
      <c r="E2" s="56"/>
      <c r="F2" s="56"/>
      <c r="G2" s="56"/>
      <c r="H2" s="56"/>
      <c r="I2" s="56"/>
      <c r="J2" s="56"/>
      <c r="K2" s="57"/>
    </row>
    <row r="3" ht="11.1" customHeight="1">
      <c r="A3" t="s" s="845">
        <v>3925</v>
      </c>
      <c r="B3" s="56"/>
      <c r="C3" s="56"/>
      <c r="D3" s="56"/>
      <c r="E3" s="56"/>
      <c r="F3" s="56"/>
      <c r="G3" s="56"/>
      <c r="H3" s="56"/>
      <c r="I3" s="56"/>
      <c r="J3" s="56"/>
      <c r="K3" s="57"/>
    </row>
    <row r="4" ht="11.1" customHeight="1">
      <c r="A4" t="s" s="845">
        <v>3926</v>
      </c>
      <c r="B4" s="56"/>
      <c r="C4" s="56"/>
      <c r="D4" s="56"/>
      <c r="E4" s="56"/>
      <c r="F4" s="56"/>
      <c r="G4" s="56"/>
      <c r="H4" s="56"/>
      <c r="I4" s="56"/>
      <c r="J4" s="56"/>
      <c r="K4" s="57"/>
    </row>
    <row r="5" ht="11.1" customHeight="1">
      <c r="A5" t="s" s="845">
        <v>3927</v>
      </c>
      <c r="B5" s="56"/>
      <c r="C5" s="56"/>
      <c r="D5" s="56"/>
      <c r="E5" s="56"/>
      <c r="F5" s="56"/>
      <c r="G5" s="56"/>
      <c r="H5" s="56"/>
      <c r="I5" s="56"/>
      <c r="J5" s="56"/>
      <c r="K5" s="57"/>
    </row>
    <row r="6" ht="11.1" customHeight="1">
      <c r="A6" t="s" s="845">
        <v>3928</v>
      </c>
      <c r="B6" s="56"/>
      <c r="C6" s="56"/>
      <c r="D6" s="56"/>
      <c r="E6" s="56"/>
      <c r="F6" s="56"/>
      <c r="G6" s="56"/>
      <c r="H6" s="56"/>
      <c r="I6" s="56"/>
      <c r="J6" s="56"/>
      <c r="K6" s="57"/>
    </row>
    <row r="7" ht="11.1" customHeight="1">
      <c r="A7" t="s" s="845">
        <v>3929</v>
      </c>
      <c r="B7" s="56"/>
      <c r="C7" s="56"/>
      <c r="D7" s="56"/>
      <c r="E7" s="56"/>
      <c r="F7" s="56"/>
      <c r="G7" s="56"/>
      <c r="H7" s="56"/>
      <c r="I7" s="56"/>
      <c r="J7" s="56"/>
      <c r="K7" s="57"/>
    </row>
    <row r="8" ht="11.1" customHeight="1">
      <c r="A8" t="s" s="845">
        <v>3930</v>
      </c>
      <c r="B8" s="56"/>
      <c r="C8" s="56"/>
      <c r="D8" s="56"/>
      <c r="E8" s="56"/>
      <c r="F8" s="56"/>
      <c r="G8" s="56"/>
      <c r="H8" s="56"/>
      <c r="I8" s="56"/>
      <c r="J8" s="56"/>
      <c r="K8" s="57"/>
    </row>
    <row r="9" ht="11.1" customHeight="1">
      <c r="A9" s="599"/>
      <c r="B9" t="s" s="1018">
        <v>3931</v>
      </c>
      <c r="C9" t="s" s="795">
        <v>3932</v>
      </c>
      <c r="D9" s="56"/>
      <c r="E9" s="56"/>
      <c r="F9" s="56"/>
      <c r="G9" s="56"/>
      <c r="H9" s="56"/>
      <c r="I9" s="56"/>
      <c r="J9" s="56"/>
      <c r="K9" s="57"/>
    </row>
    <row r="10" ht="11.1" customHeight="1">
      <c r="A10" t="s" s="845">
        <v>3933</v>
      </c>
      <c r="B10" s="56"/>
      <c r="C10" s="56"/>
      <c r="D10" s="56"/>
      <c r="E10" s="56"/>
      <c r="F10" s="56"/>
      <c r="G10" s="56"/>
      <c r="H10" s="56"/>
      <c r="I10" s="56"/>
      <c r="J10" s="56"/>
      <c r="K10" s="57"/>
    </row>
    <row r="11" ht="9.6" customHeight="1">
      <c r="A11" s="58"/>
      <c r="B11" t="s" s="1019">
        <v>3934</v>
      </c>
      <c r="C11" t="s" s="1019">
        <v>3935</v>
      </c>
      <c r="D11" t="s" s="1019">
        <v>3936</v>
      </c>
      <c r="E11" t="s" s="1019">
        <v>3937</v>
      </c>
      <c r="F11" t="s" s="1019">
        <v>3560</v>
      </c>
      <c r="G11" s="56"/>
      <c r="H11" s="56"/>
      <c r="I11" s="56"/>
      <c r="J11" s="56"/>
      <c r="K11" s="57"/>
    </row>
    <row r="12" ht="9.6" customHeight="1">
      <c r="A12" t="s" s="1020">
        <v>3938</v>
      </c>
      <c r="B12" s="1021">
        <v>0.1</v>
      </c>
      <c r="C12" s="1021">
        <v>0.1</v>
      </c>
      <c r="D12" s="1021">
        <v>0.1</v>
      </c>
      <c r="E12" s="1021">
        <v>0.1</v>
      </c>
      <c r="F12" s="1021">
        <v>0.4</v>
      </c>
      <c r="G12" s="56"/>
      <c r="H12" s="56"/>
      <c r="I12" s="56"/>
      <c r="J12" s="56"/>
      <c r="K12" s="57"/>
    </row>
    <row r="13" ht="9.6" customHeight="1">
      <c r="A13" t="s" s="1020">
        <v>3939</v>
      </c>
      <c r="B13" s="1021">
        <v>0.1</v>
      </c>
      <c r="C13" s="1021">
        <v>0.1</v>
      </c>
      <c r="D13" s="1021">
        <v>0.11</v>
      </c>
      <c r="E13" s="1021">
        <v>0.11</v>
      </c>
      <c r="F13" s="1021">
        <v>0.42</v>
      </c>
      <c r="G13" s="56"/>
      <c r="H13" s="56"/>
      <c r="I13" s="56"/>
      <c r="J13" s="56"/>
      <c r="K13" s="57"/>
    </row>
    <row r="14" ht="9.6" customHeight="1">
      <c r="A14" t="s" s="1020">
        <v>3940</v>
      </c>
      <c r="B14" s="1021">
        <v>0.11</v>
      </c>
      <c r="C14" s="1021">
        <v>0.11</v>
      </c>
      <c r="D14" s="1021">
        <v>0.11</v>
      </c>
      <c r="E14" s="1021">
        <v>0.11</v>
      </c>
      <c r="F14" s="1021">
        <v>0.44</v>
      </c>
      <c r="G14" s="56"/>
      <c r="H14" s="56"/>
      <c r="I14" s="56"/>
      <c r="J14" s="56"/>
      <c r="K14" s="57"/>
    </row>
    <row r="15" ht="9.6" customHeight="1">
      <c r="A15" t="s" s="1020">
        <v>3941</v>
      </c>
      <c r="B15" s="1021">
        <v>0.11</v>
      </c>
      <c r="C15" s="1021">
        <v>0.11</v>
      </c>
      <c r="D15" s="1021">
        <v>0.12</v>
      </c>
      <c r="E15" s="1021">
        <v>0.12</v>
      </c>
      <c r="F15" s="1021">
        <v>0.46</v>
      </c>
      <c r="G15" s="56"/>
      <c r="H15" s="56"/>
      <c r="I15" s="56"/>
      <c r="J15" s="56"/>
      <c r="K15" s="57"/>
    </row>
    <row r="16" ht="9.6" customHeight="1">
      <c r="A16" t="s" s="1020">
        <v>3942</v>
      </c>
      <c r="B16" s="1021">
        <v>0.12</v>
      </c>
      <c r="C16" s="1021">
        <v>0.12</v>
      </c>
      <c r="D16" s="1021">
        <v>0.12</v>
      </c>
      <c r="E16" s="1021">
        <v>0.12</v>
      </c>
      <c r="F16" s="1021">
        <v>0.48</v>
      </c>
      <c r="G16" s="56"/>
      <c r="H16" s="56"/>
      <c r="I16" s="56"/>
      <c r="J16" s="56"/>
      <c r="K16" s="57"/>
    </row>
    <row r="17" ht="11.1" customHeight="1">
      <c r="A17" t="s" s="864">
        <v>3943</v>
      </c>
      <c r="B17" s="56"/>
      <c r="C17" s="56"/>
      <c r="D17" s="56"/>
      <c r="E17" s="56"/>
      <c r="F17" s="56"/>
      <c r="G17" s="56"/>
      <c r="H17" s="56"/>
      <c r="I17" s="56"/>
      <c r="J17" s="56"/>
      <c r="K17" s="57"/>
    </row>
    <row r="18" ht="11.1" customHeight="1">
      <c r="A18" t="s" s="864">
        <v>3944</v>
      </c>
      <c r="B18" s="56"/>
      <c r="C18" s="56"/>
      <c r="D18" s="56"/>
      <c r="E18" s="56"/>
      <c r="F18" s="56"/>
      <c r="G18" s="56"/>
      <c r="H18" s="56"/>
      <c r="I18" s="56"/>
      <c r="J18" s="56"/>
      <c r="K18" s="57"/>
    </row>
    <row r="19" ht="11.1" customHeight="1">
      <c r="A19" s="599"/>
      <c r="B19" t="s" s="1018">
        <v>3945</v>
      </c>
      <c r="C19" t="s" s="952">
        <v>3946</v>
      </c>
      <c r="D19" s="56"/>
      <c r="E19" s="56"/>
      <c r="F19" s="56"/>
      <c r="G19" s="56"/>
      <c r="H19" s="56"/>
      <c r="I19" s="56"/>
      <c r="J19" s="56"/>
      <c r="K19" s="57"/>
    </row>
    <row r="20" ht="11.1" customHeight="1">
      <c r="A20" t="s" s="845">
        <v>3947</v>
      </c>
      <c r="B20" s="56"/>
      <c r="C20" s="56"/>
      <c r="D20" s="56"/>
      <c r="E20" s="56"/>
      <c r="F20" s="56"/>
      <c r="G20" s="56"/>
      <c r="H20" s="56"/>
      <c r="I20" s="56"/>
      <c r="J20" s="56"/>
      <c r="K20" s="57"/>
    </row>
    <row r="21" ht="11.1" customHeight="1">
      <c r="A21" t="s" s="845">
        <v>3948</v>
      </c>
      <c r="B21" s="56"/>
      <c r="C21" s="56"/>
      <c r="D21" s="56"/>
      <c r="E21" s="56"/>
      <c r="F21" s="56"/>
      <c r="G21" s="56"/>
      <c r="H21" s="56"/>
      <c r="I21" s="56"/>
      <c r="J21" s="56"/>
      <c r="K21" s="57"/>
    </row>
    <row r="22" ht="11.1" customHeight="1">
      <c r="A22" t="s" s="845">
        <v>3949</v>
      </c>
      <c r="B22" s="56"/>
      <c r="C22" s="56"/>
      <c r="D22" s="56"/>
      <c r="E22" t="s" s="1022">
        <v>3950</v>
      </c>
      <c r="F22" s="797"/>
      <c r="G22" s="56"/>
      <c r="H22" s="56"/>
      <c r="I22" s="56"/>
      <c r="J22" s="56"/>
      <c r="K22" s="57"/>
    </row>
    <row r="23" ht="11.1" customHeight="1">
      <c r="A23" s="599"/>
      <c r="B23" t="s" s="1018">
        <v>3951</v>
      </c>
      <c r="C23" t="s" s="795">
        <v>3952</v>
      </c>
      <c r="D23" s="56"/>
      <c r="E23" s="56"/>
      <c r="F23" s="56"/>
      <c r="G23" s="56"/>
      <c r="H23" s="56"/>
      <c r="I23" s="56"/>
      <c r="J23" s="56"/>
      <c r="K23" s="57"/>
    </row>
    <row r="24" ht="11.1" customHeight="1">
      <c r="A24" t="s" s="804">
        <v>3953</v>
      </c>
      <c r="B24" s="74"/>
      <c r="C24" s="74"/>
      <c r="D24" s="74"/>
      <c r="E24" s="74"/>
      <c r="F24" s="74"/>
      <c r="G24" s="74"/>
      <c r="H24" s="74"/>
      <c r="I24" s="74"/>
      <c r="J24" s="74"/>
      <c r="K24" s="75"/>
    </row>
    <row r="25" ht="8" customHeight="1">
      <c r="A25" s="1023"/>
      <c r="B25" s="82"/>
      <c r="C25" s="82"/>
      <c r="D25" s="82"/>
      <c r="E25" s="82"/>
      <c r="F25" s="82"/>
      <c r="G25" s="82"/>
      <c r="H25" s="82"/>
      <c r="I25" s="82"/>
      <c r="J25" s="82"/>
      <c r="K25" s="83"/>
    </row>
    <row r="26" ht="11.1" customHeight="1">
      <c r="A26" t="s" s="32">
        <v>3954</v>
      </c>
      <c r="B26" s="34"/>
      <c r="C26" s="34"/>
      <c r="D26" s="34"/>
      <c r="E26" s="34"/>
      <c r="F26" s="34"/>
      <c r="G26" s="34"/>
      <c r="H26" s="34"/>
      <c r="I26" s="34"/>
      <c r="J26" s="34"/>
      <c r="K26" s="35"/>
    </row>
    <row r="27" ht="11.1" customHeight="1">
      <c r="A27" t="s" s="864">
        <v>3955</v>
      </c>
      <c r="B27" s="56"/>
      <c r="C27" s="56"/>
      <c r="D27" s="56"/>
      <c r="E27" s="56"/>
      <c r="F27" s="56"/>
      <c r="G27" s="56"/>
      <c r="H27" s="56"/>
      <c r="I27" s="56"/>
      <c r="J27" s="56"/>
      <c r="K27" s="57"/>
    </row>
    <row r="28" ht="11.1" customHeight="1">
      <c r="A28" t="s" s="845">
        <v>3956</v>
      </c>
      <c r="B28" s="56"/>
      <c r="C28" s="56"/>
      <c r="D28" s="56"/>
      <c r="E28" s="56"/>
      <c r="F28" s="56"/>
      <c r="G28" s="56"/>
      <c r="H28" s="56"/>
      <c r="I28" s="56"/>
      <c r="J28" s="56"/>
      <c r="K28" s="57"/>
    </row>
    <row r="29" ht="11.1" customHeight="1">
      <c r="A29" t="s" s="864">
        <v>3957</v>
      </c>
      <c r="B29" s="56"/>
      <c r="C29" s="56"/>
      <c r="D29" s="56"/>
      <c r="E29" s="56"/>
      <c r="F29" s="56"/>
      <c r="G29" s="56"/>
      <c r="H29" s="56"/>
      <c r="I29" s="56"/>
      <c r="J29" s="56"/>
      <c r="K29" s="57"/>
    </row>
    <row r="30" ht="11.1" customHeight="1">
      <c r="A30" t="s" s="864">
        <v>3958</v>
      </c>
      <c r="B30" s="56"/>
      <c r="C30" s="56"/>
      <c r="D30" s="56"/>
      <c r="E30" s="56"/>
      <c r="F30" s="56"/>
      <c r="G30" s="56"/>
      <c r="H30" s="56"/>
      <c r="I30" s="56"/>
      <c r="J30" s="56"/>
      <c r="K30" s="57"/>
    </row>
    <row r="31" ht="11.1" customHeight="1">
      <c r="A31" t="s" s="864">
        <v>3959</v>
      </c>
      <c r="B31" s="56"/>
      <c r="C31" s="56"/>
      <c r="D31" s="56"/>
      <c r="E31" s="56"/>
      <c r="F31" s="56"/>
      <c r="G31" s="56"/>
      <c r="H31" s="56"/>
      <c r="I31" s="56"/>
      <c r="J31" s="56"/>
      <c r="K31" s="57"/>
    </row>
    <row r="32" ht="11.1" customHeight="1">
      <c r="A32" t="s" s="864">
        <v>3960</v>
      </c>
      <c r="B32" s="56"/>
      <c r="C32" s="56"/>
      <c r="D32" s="56"/>
      <c r="E32" s="56"/>
      <c r="F32" s="56"/>
      <c r="G32" s="56"/>
      <c r="H32" s="56"/>
      <c r="I32" s="56"/>
      <c r="J32" s="56"/>
      <c r="K32" s="57"/>
    </row>
    <row r="33" ht="11.1" customHeight="1">
      <c r="A33" s="599"/>
      <c r="B33" t="s" s="1024">
        <v>3961</v>
      </c>
      <c r="C33" t="s" s="952">
        <v>3962</v>
      </c>
      <c r="D33" s="56"/>
      <c r="E33" s="56"/>
      <c r="F33" s="56"/>
      <c r="G33" s="56"/>
      <c r="H33" s="56"/>
      <c r="I33" s="56"/>
      <c r="J33" s="56"/>
      <c r="K33" s="57"/>
    </row>
    <row r="34" ht="11.1" customHeight="1">
      <c r="A34" t="s" s="864">
        <v>3963</v>
      </c>
      <c r="B34" s="56"/>
      <c r="C34" s="56"/>
      <c r="D34" s="56"/>
      <c r="E34" s="56"/>
      <c r="F34" s="56"/>
      <c r="G34" s="56"/>
      <c r="H34" s="56"/>
      <c r="I34" s="56"/>
      <c r="J34" s="56"/>
      <c r="K34" s="57"/>
    </row>
    <row r="35" ht="11.1" customHeight="1">
      <c r="A35" s="599"/>
      <c r="B35" t="s" s="1024">
        <v>3964</v>
      </c>
      <c r="C35" t="s" s="795">
        <v>3965</v>
      </c>
      <c r="D35" s="56"/>
      <c r="E35" s="56"/>
      <c r="F35" s="56"/>
      <c r="G35" s="56"/>
      <c r="H35" s="56"/>
      <c r="I35" s="56"/>
      <c r="J35" s="56"/>
      <c r="K35" s="57"/>
    </row>
    <row r="36" ht="11.1" customHeight="1">
      <c r="A36" t="s" s="845">
        <v>3966</v>
      </c>
      <c r="B36" s="56"/>
      <c r="C36" s="56"/>
      <c r="D36" s="56"/>
      <c r="E36" s="56"/>
      <c r="F36" s="56"/>
      <c r="G36" s="56"/>
      <c r="H36" s="56"/>
      <c r="I36" s="56"/>
      <c r="J36" s="56"/>
      <c r="K36" s="57"/>
    </row>
    <row r="37" ht="11.1" customHeight="1">
      <c r="A37" t="s" s="864">
        <v>3967</v>
      </c>
      <c r="B37" s="56"/>
      <c r="C37" s="56"/>
      <c r="D37" s="56"/>
      <c r="E37" s="56"/>
      <c r="F37" s="56"/>
      <c r="G37" s="56"/>
      <c r="H37" s="56"/>
      <c r="I37" s="56"/>
      <c r="J37" s="56"/>
      <c r="K37" s="57"/>
    </row>
    <row r="38" ht="11.1" customHeight="1">
      <c r="A38" t="s" s="864">
        <v>3968</v>
      </c>
      <c r="B38" s="56"/>
      <c r="C38" s="56"/>
      <c r="D38" s="56"/>
      <c r="E38" s="56"/>
      <c r="F38" s="56"/>
      <c r="G38" s="56"/>
      <c r="H38" s="56"/>
      <c r="I38" s="56"/>
      <c r="J38" s="56"/>
      <c r="K38" s="57"/>
    </row>
    <row r="39" ht="11.1" customHeight="1">
      <c r="A39" s="599"/>
      <c r="B39" t="s" s="1025">
        <v>3969</v>
      </c>
      <c r="C39" t="s" s="952">
        <v>3970</v>
      </c>
      <c r="D39" s="56"/>
      <c r="E39" s="56"/>
      <c r="F39" s="56"/>
      <c r="G39" s="56"/>
      <c r="H39" s="56"/>
      <c r="I39" s="56"/>
      <c r="J39" s="56"/>
      <c r="K39" s="57"/>
    </row>
    <row r="40" ht="11.1" customHeight="1">
      <c r="A40" t="s" s="864">
        <v>3971</v>
      </c>
      <c r="B40" s="56"/>
      <c r="C40" s="56"/>
      <c r="D40" s="56"/>
      <c r="E40" s="56"/>
      <c r="F40" s="56"/>
      <c r="G40" s="56"/>
      <c r="H40" s="56"/>
      <c r="I40" s="56"/>
      <c r="J40" s="56"/>
      <c r="K40" s="57"/>
    </row>
    <row r="41" ht="11.1" customHeight="1">
      <c r="A41" t="s" s="864">
        <v>3972</v>
      </c>
      <c r="B41" s="56"/>
      <c r="C41" s="56"/>
      <c r="D41" s="56"/>
      <c r="E41" s="56"/>
      <c r="F41" s="56"/>
      <c r="G41" s="56"/>
      <c r="H41" s="56"/>
      <c r="I41" s="56"/>
      <c r="J41" s="56"/>
      <c r="K41" s="57"/>
    </row>
    <row r="42" ht="11.1" customHeight="1">
      <c r="A42" t="s" s="804">
        <v>3973</v>
      </c>
      <c r="B42" s="74"/>
      <c r="C42" s="74"/>
      <c r="D42" s="74"/>
      <c r="E42" s="74"/>
      <c r="F42" s="74"/>
      <c r="G42" s="74"/>
      <c r="H42" s="74"/>
      <c r="I42" s="74"/>
      <c r="J42" s="74"/>
      <c r="K42" s="75"/>
    </row>
    <row r="43" ht="8" customHeight="1">
      <c r="A43" s="1023"/>
      <c r="B43" s="82"/>
      <c r="C43" s="82"/>
      <c r="D43" s="82"/>
      <c r="E43" s="82"/>
      <c r="F43" s="82"/>
      <c r="G43" s="82"/>
      <c r="H43" s="82"/>
      <c r="I43" s="82"/>
      <c r="J43" s="82"/>
      <c r="K43" s="83"/>
    </row>
    <row r="44" ht="11.1" customHeight="1">
      <c r="A44" t="s" s="1003">
        <v>3974</v>
      </c>
      <c r="B44" s="34"/>
      <c r="C44" s="34"/>
      <c r="D44" s="34"/>
      <c r="E44" s="34"/>
      <c r="F44" s="34"/>
      <c r="G44" s="34"/>
      <c r="H44" s="34"/>
      <c r="I44" s="34"/>
      <c r="J44" s="34"/>
      <c r="K44" s="35"/>
    </row>
    <row r="45" ht="11.1" customHeight="1">
      <c r="A45" s="1026"/>
      <c r="B45" t="s" s="1025">
        <v>3975</v>
      </c>
      <c r="C45" t="s" s="952">
        <v>3976</v>
      </c>
      <c r="D45" s="56"/>
      <c r="E45" s="56"/>
      <c r="F45" s="56"/>
      <c r="G45" s="56"/>
      <c r="H45" s="56"/>
      <c r="I45" s="56"/>
      <c r="J45" s="56"/>
      <c r="K45" s="57"/>
    </row>
    <row r="46" ht="11.1" customHeight="1">
      <c r="A46" s="1026"/>
      <c r="B46" t="s" s="1025">
        <v>3977</v>
      </c>
      <c r="C46" t="s" s="952">
        <v>3978</v>
      </c>
      <c r="D46" s="56"/>
      <c r="E46" s="56"/>
      <c r="F46" s="56"/>
      <c r="G46" s="56"/>
      <c r="H46" s="56"/>
      <c r="I46" s="56"/>
      <c r="J46" s="56"/>
      <c r="K46" s="57"/>
    </row>
    <row r="47" ht="11.1" customHeight="1">
      <c r="A47" s="1026"/>
      <c r="B47" t="s" s="1025">
        <v>77</v>
      </c>
      <c r="C47" t="s" s="795">
        <v>3979</v>
      </c>
      <c r="D47" s="56"/>
      <c r="E47" s="56"/>
      <c r="F47" s="56"/>
      <c r="G47" s="56"/>
      <c r="H47" s="56"/>
      <c r="I47" s="56"/>
      <c r="J47" s="56"/>
      <c r="K47" s="57"/>
    </row>
    <row r="48" ht="11.1" customHeight="1">
      <c r="A48" t="s" s="845">
        <v>3980</v>
      </c>
      <c r="B48" s="1027"/>
      <c r="C48" s="56"/>
      <c r="D48" s="56"/>
      <c r="E48" s="56"/>
      <c r="F48" s="56"/>
      <c r="G48" s="56"/>
      <c r="H48" s="56"/>
      <c r="I48" s="56"/>
      <c r="J48" s="56"/>
      <c r="K48" s="57"/>
    </row>
    <row r="49" ht="11.1" customHeight="1">
      <c r="A49" s="1026"/>
      <c r="B49" t="s" s="1025">
        <v>3981</v>
      </c>
      <c r="C49" t="s" s="795">
        <v>3982</v>
      </c>
      <c r="D49" s="56"/>
      <c r="E49" s="56"/>
      <c r="F49" s="56"/>
      <c r="G49" s="56"/>
      <c r="H49" s="56"/>
      <c r="I49" s="56"/>
      <c r="J49" s="56"/>
      <c r="K49" s="57"/>
    </row>
    <row r="50" ht="11.1" customHeight="1">
      <c r="A50" s="1026"/>
      <c r="B50" t="s" s="1028">
        <v>3983</v>
      </c>
      <c r="C50" t="s" s="795">
        <v>3984</v>
      </c>
      <c r="D50" s="56"/>
      <c r="E50" s="56"/>
      <c r="F50" s="56"/>
      <c r="G50" s="56"/>
      <c r="H50" s="56"/>
      <c r="I50" s="56"/>
      <c r="J50" s="56"/>
      <c r="K50" s="57"/>
    </row>
    <row r="51" ht="11.1" customHeight="1">
      <c r="A51" s="599"/>
      <c r="B51" t="s" s="1025">
        <v>3985</v>
      </c>
      <c r="C51" t="s" s="795">
        <v>3986</v>
      </c>
      <c r="D51" s="56"/>
      <c r="E51" s="56"/>
      <c r="F51" s="56"/>
      <c r="G51" s="56"/>
      <c r="H51" s="56"/>
      <c r="I51" s="56"/>
      <c r="J51" s="56"/>
      <c r="K51" s="57"/>
    </row>
    <row r="52" ht="11.1" customHeight="1">
      <c r="A52" s="599"/>
      <c r="B52" t="s" s="1025">
        <v>37</v>
      </c>
      <c r="C52" t="s" s="952">
        <v>3987</v>
      </c>
      <c r="D52" s="56"/>
      <c r="E52" s="56"/>
      <c r="F52" s="56"/>
      <c r="G52" s="56"/>
      <c r="H52" s="56"/>
      <c r="I52" s="56"/>
      <c r="J52" s="56"/>
      <c r="K52" s="57"/>
    </row>
    <row r="53" ht="11.1" customHeight="1">
      <c r="A53" t="s" s="864">
        <v>3988</v>
      </c>
      <c r="B53" s="1029"/>
      <c r="C53" s="56"/>
      <c r="D53" s="56"/>
      <c r="E53" s="56"/>
      <c r="F53" s="56"/>
      <c r="G53" s="56"/>
      <c r="H53" s="56"/>
      <c r="I53" s="56"/>
      <c r="J53" s="56"/>
      <c r="K53" s="57"/>
    </row>
    <row r="54" ht="11.1" customHeight="1">
      <c r="A54" t="s" s="864">
        <v>3989</v>
      </c>
      <c r="B54" s="1029"/>
      <c r="C54" s="56"/>
      <c r="D54" s="56"/>
      <c r="E54" s="56"/>
      <c r="F54" s="56"/>
      <c r="G54" s="56"/>
      <c r="H54" s="56"/>
      <c r="I54" s="56"/>
      <c r="J54" s="56"/>
      <c r="K54" s="57"/>
    </row>
    <row r="55" ht="11.1" customHeight="1">
      <c r="A55" t="s" s="845">
        <v>3990</v>
      </c>
      <c r="B55" s="1029"/>
      <c r="C55" s="56"/>
      <c r="D55" s="56"/>
      <c r="E55" s="56"/>
      <c r="F55" s="56"/>
      <c r="G55" s="56"/>
      <c r="H55" s="56"/>
      <c r="I55" s="56"/>
      <c r="J55" s="56"/>
      <c r="K55" s="57"/>
    </row>
    <row r="56" ht="11.1" customHeight="1">
      <c r="A56" t="s" s="1030">
        <v>3991</v>
      </c>
      <c r="B56" t="s" s="952">
        <v>3992</v>
      </c>
      <c r="C56" s="56"/>
      <c r="D56" s="56"/>
      <c r="E56" s="56"/>
      <c r="F56" s="56"/>
      <c r="G56" s="56"/>
      <c r="H56" s="56"/>
      <c r="I56" s="56"/>
      <c r="J56" s="56"/>
      <c r="K56" s="57"/>
    </row>
    <row r="57" ht="11.1" customHeight="1">
      <c r="A57" t="s" s="845">
        <v>3993</v>
      </c>
      <c r="B57" s="1029"/>
      <c r="C57" s="56"/>
      <c r="D57" s="56"/>
      <c r="E57" s="56"/>
      <c r="F57" s="56"/>
      <c r="G57" s="56"/>
      <c r="H57" s="56"/>
      <c r="I57" s="56"/>
      <c r="J57" s="56"/>
      <c r="K57" s="57"/>
    </row>
    <row r="58" ht="11.1" customHeight="1">
      <c r="A58" s="1031"/>
      <c r="B58" t="s" s="1025">
        <v>82</v>
      </c>
      <c r="C58" t="s" s="952">
        <v>3994</v>
      </c>
      <c r="D58" s="56"/>
      <c r="E58" s="56"/>
      <c r="F58" s="56"/>
      <c r="G58" s="56"/>
      <c r="H58" s="56"/>
      <c r="I58" s="56"/>
      <c r="J58" s="56"/>
      <c r="K58" s="57"/>
    </row>
    <row r="59" ht="11.1" customHeight="1">
      <c r="A59" s="1031"/>
      <c r="B59" t="s" s="1025">
        <v>83</v>
      </c>
      <c r="C59" t="s" s="952">
        <v>3995</v>
      </c>
      <c r="D59" s="56"/>
      <c r="E59" s="56"/>
      <c r="F59" s="56"/>
      <c r="G59" s="56"/>
      <c r="H59" s="56"/>
      <c r="I59" s="56"/>
      <c r="J59" s="56"/>
      <c r="K59" s="57"/>
    </row>
    <row r="60" ht="11.1" customHeight="1">
      <c r="A60" t="s" s="1032">
        <v>3996</v>
      </c>
      <c r="B60" s="1033"/>
      <c r="C60" s="56"/>
      <c r="D60" s="56"/>
      <c r="E60" s="56"/>
      <c r="F60" t="s" s="1034">
        <v>3997</v>
      </c>
      <c r="G60" s="56"/>
      <c r="H60" s="56"/>
      <c r="I60" s="56"/>
      <c r="J60" s="56"/>
      <c r="K60" s="57"/>
    </row>
    <row r="61" ht="11.1" customHeight="1">
      <c r="A61" s="599"/>
      <c r="B61" t="s" s="1025">
        <v>3998</v>
      </c>
      <c r="C61" t="s" s="795">
        <v>3999</v>
      </c>
      <c r="D61" s="56"/>
      <c r="E61" s="56"/>
      <c r="F61" s="56"/>
      <c r="G61" s="56"/>
      <c r="H61" s="56"/>
      <c r="I61" s="56"/>
      <c r="J61" s="56"/>
      <c r="K61" s="57"/>
    </row>
    <row r="62" ht="11.1" customHeight="1">
      <c r="A62" t="s" s="864">
        <v>4000</v>
      </c>
      <c r="B62" s="1033"/>
      <c r="C62" s="56"/>
      <c r="D62" s="56"/>
      <c r="E62" s="56"/>
      <c r="F62" s="56"/>
      <c r="G62" s="56"/>
      <c r="H62" s="56"/>
      <c r="I62" s="56"/>
      <c r="J62" s="56"/>
      <c r="K62" s="57"/>
    </row>
    <row r="63" ht="11.1" customHeight="1">
      <c r="A63" s="1035"/>
      <c r="B63" s="1033"/>
      <c r="C63" t="s" s="1022">
        <v>3950</v>
      </c>
      <c r="D63" s="56"/>
      <c r="E63" s="56"/>
      <c r="F63" s="56"/>
      <c r="G63" s="56"/>
      <c r="H63" s="56"/>
      <c r="I63" s="56"/>
      <c r="J63" s="56"/>
      <c r="K63" s="57"/>
    </row>
    <row r="64" ht="11.1" customHeight="1">
      <c r="A64" t="s" s="1032">
        <v>4001</v>
      </c>
      <c r="B64" s="1029"/>
      <c r="C64" s="1036"/>
      <c r="D64" s="56"/>
      <c r="E64" s="56"/>
      <c r="F64" s="56"/>
      <c r="G64" s="56"/>
      <c r="H64" s="56"/>
      <c r="I64" s="56"/>
      <c r="J64" s="56"/>
      <c r="K64" s="57"/>
    </row>
    <row r="65" ht="11.1" customHeight="1">
      <c r="A65" t="s" s="1037">
        <v>4002</v>
      </c>
      <c r="B65" s="1029"/>
      <c r="C65" s="1036"/>
      <c r="D65" s="56"/>
      <c r="E65" s="56"/>
      <c r="F65" s="56"/>
      <c r="G65" s="56"/>
      <c r="H65" s="56"/>
      <c r="I65" s="56"/>
      <c r="J65" s="56"/>
      <c r="K65" s="57"/>
    </row>
    <row r="66" ht="11.1" customHeight="1">
      <c r="A66" s="599"/>
      <c r="B66" t="s" s="1025">
        <v>4003</v>
      </c>
      <c r="C66" t="s" s="795">
        <v>4004</v>
      </c>
      <c r="D66" s="56"/>
      <c r="E66" s="56"/>
      <c r="F66" s="56"/>
      <c r="G66" s="56"/>
      <c r="H66" s="56"/>
      <c r="I66" s="56"/>
      <c r="J66" s="56"/>
      <c r="K66" s="57"/>
    </row>
    <row r="67" ht="11.1" customHeight="1">
      <c r="A67" s="599"/>
      <c r="B67" t="s" s="1025">
        <v>91</v>
      </c>
      <c r="C67" t="s" s="795">
        <v>4005</v>
      </c>
      <c r="D67" s="56"/>
      <c r="E67" s="56"/>
      <c r="F67" s="56"/>
      <c r="G67" s="56"/>
      <c r="H67" s="56"/>
      <c r="I67" s="56"/>
      <c r="J67" s="56"/>
      <c r="K67" s="57"/>
    </row>
    <row r="68" ht="11.1" customHeight="1">
      <c r="A68" t="s" s="845">
        <v>4006</v>
      </c>
      <c r="B68" s="1033"/>
      <c r="C68" s="797"/>
      <c r="D68" s="56"/>
      <c r="E68" s="56"/>
      <c r="F68" s="56"/>
      <c r="G68" s="56"/>
      <c r="H68" s="56"/>
      <c r="I68" s="56"/>
      <c r="J68" s="56"/>
      <c r="K68" s="57"/>
    </row>
    <row r="69" ht="11.1" customHeight="1">
      <c r="A69" t="s" s="845">
        <v>4007</v>
      </c>
      <c r="B69" s="1033"/>
      <c r="C69" s="797"/>
      <c r="D69" s="56"/>
      <c r="E69" s="56"/>
      <c r="F69" s="56"/>
      <c r="G69" s="56"/>
      <c r="H69" s="56"/>
      <c r="I69" s="56"/>
      <c r="J69" s="56"/>
      <c r="K69" s="57"/>
    </row>
    <row r="70" ht="11.1" customHeight="1">
      <c r="A70" s="599"/>
      <c r="B70" t="s" s="1025">
        <v>4008</v>
      </c>
      <c r="C70" t="s" s="795">
        <v>4009</v>
      </c>
      <c r="D70" s="56"/>
      <c r="E70" s="56"/>
      <c r="F70" s="56"/>
      <c r="G70" s="56"/>
      <c r="H70" s="56"/>
      <c r="I70" s="56"/>
      <c r="J70" s="56"/>
      <c r="K70" s="57"/>
    </row>
    <row r="71" ht="11.1" customHeight="1">
      <c r="A71" s="599"/>
      <c r="B71" t="s" s="1025">
        <v>4010</v>
      </c>
      <c r="C71" t="s" s="795">
        <v>4011</v>
      </c>
      <c r="D71" s="56"/>
      <c r="E71" s="56"/>
      <c r="F71" s="56"/>
      <c r="G71" s="56"/>
      <c r="H71" s="56"/>
      <c r="I71" s="56"/>
      <c r="J71" s="56"/>
      <c r="K71" s="57"/>
    </row>
    <row r="72" ht="11.1" customHeight="1">
      <c r="A72" s="599"/>
      <c r="B72" t="s" s="1025">
        <v>4012</v>
      </c>
      <c r="C72" t="s" s="795">
        <v>4013</v>
      </c>
      <c r="D72" s="56"/>
      <c r="E72" s="56"/>
      <c r="F72" s="56"/>
      <c r="G72" s="56"/>
      <c r="H72" s="56"/>
      <c r="I72" s="56"/>
      <c r="J72" s="56"/>
      <c r="K72" s="57"/>
    </row>
    <row r="73" ht="11.1" customHeight="1">
      <c r="A73" t="s" s="845">
        <v>4014</v>
      </c>
      <c r="B73" s="1033"/>
      <c r="C73" s="797"/>
      <c r="D73" s="56"/>
      <c r="E73" s="56"/>
      <c r="F73" s="56"/>
      <c r="G73" s="56"/>
      <c r="H73" s="56"/>
      <c r="I73" s="56"/>
      <c r="J73" s="56"/>
      <c r="K73" s="57"/>
    </row>
    <row r="74" ht="11.1" customHeight="1">
      <c r="A74" t="s" s="864">
        <v>4015</v>
      </c>
      <c r="B74" s="1033"/>
      <c r="C74" s="797"/>
      <c r="D74" s="56"/>
      <c r="E74" s="56"/>
      <c r="F74" s="56"/>
      <c r="G74" s="56"/>
      <c r="H74" s="56"/>
      <c r="I74" s="56"/>
      <c r="J74" s="56"/>
      <c r="K74" s="57"/>
    </row>
    <row r="75" ht="11.1" customHeight="1">
      <c r="A75" t="s" s="845">
        <v>4016</v>
      </c>
      <c r="B75" s="1033"/>
      <c r="C75" s="797"/>
      <c r="D75" s="56"/>
      <c r="E75" s="56"/>
      <c r="F75" s="56"/>
      <c r="G75" s="56"/>
      <c r="H75" s="56"/>
      <c r="I75" s="56"/>
      <c r="J75" s="56"/>
      <c r="K75" s="57"/>
    </row>
    <row r="76" ht="11.1" customHeight="1">
      <c r="A76" t="s" s="845">
        <v>4017</v>
      </c>
      <c r="B76" s="1033"/>
      <c r="C76" s="797"/>
      <c r="D76" s="56"/>
      <c r="E76" s="56"/>
      <c r="F76" s="56"/>
      <c r="G76" s="56"/>
      <c r="H76" s="56"/>
      <c r="I76" s="56"/>
      <c r="J76" s="56"/>
      <c r="K76" s="57"/>
    </row>
    <row r="77" ht="11.1" customHeight="1">
      <c r="A77" t="s" s="845">
        <v>4018</v>
      </c>
      <c r="B77" s="1033"/>
      <c r="C77" s="797"/>
      <c r="D77" s="56"/>
      <c r="E77" s="56"/>
      <c r="F77" s="56"/>
      <c r="G77" s="56"/>
      <c r="H77" s="56"/>
      <c r="I77" s="56"/>
      <c r="J77" s="56"/>
      <c r="K77" s="57"/>
    </row>
    <row r="78" ht="11.1" customHeight="1">
      <c r="A78" t="s" s="864">
        <v>4019</v>
      </c>
      <c r="B78" s="1033"/>
      <c r="C78" s="797"/>
      <c r="D78" s="56"/>
      <c r="E78" s="56"/>
      <c r="F78" s="56"/>
      <c r="G78" s="56"/>
      <c r="H78" s="56"/>
      <c r="I78" s="56"/>
      <c r="J78" s="56"/>
      <c r="K78" s="57"/>
    </row>
    <row r="79" ht="11.1" customHeight="1">
      <c r="A79" s="599"/>
      <c r="B79" t="s" s="1025">
        <v>4020</v>
      </c>
      <c r="C79" t="s" s="795">
        <v>4021</v>
      </c>
      <c r="D79" s="56"/>
      <c r="E79" s="56"/>
      <c r="F79" s="56"/>
      <c r="G79" s="56"/>
      <c r="H79" s="56"/>
      <c r="I79" s="56"/>
      <c r="J79" s="56"/>
      <c r="K79" s="57"/>
    </row>
    <row r="80" ht="11.1" customHeight="1">
      <c r="A80" s="599"/>
      <c r="B80" t="s" s="1025">
        <v>4022</v>
      </c>
      <c r="C80" t="s" s="795">
        <v>4023</v>
      </c>
      <c r="D80" s="56"/>
      <c r="E80" s="56"/>
      <c r="F80" s="56"/>
      <c r="G80" s="56"/>
      <c r="H80" s="56"/>
      <c r="I80" s="56"/>
      <c r="J80" s="56"/>
      <c r="K80" s="57"/>
    </row>
    <row r="81" ht="11.1" customHeight="1">
      <c r="A81" s="599"/>
      <c r="B81" t="s" s="1025">
        <v>4024</v>
      </c>
      <c r="C81" t="s" s="795">
        <v>4025</v>
      </c>
      <c r="D81" s="56"/>
      <c r="E81" s="56"/>
      <c r="F81" s="56"/>
      <c r="G81" s="56"/>
      <c r="H81" s="56"/>
      <c r="I81" s="56"/>
      <c r="J81" s="56"/>
      <c r="K81" s="57"/>
    </row>
    <row r="82" ht="11.1" customHeight="1">
      <c r="A82" s="599"/>
      <c r="B82" t="s" s="1025">
        <v>4026</v>
      </c>
      <c r="C82" t="s" s="795">
        <v>4027</v>
      </c>
      <c r="D82" s="56"/>
      <c r="E82" s="56"/>
      <c r="F82" s="56"/>
      <c r="G82" s="56"/>
      <c r="H82" s="56"/>
      <c r="I82" s="56"/>
      <c r="J82" s="56"/>
      <c r="K82" s="57"/>
    </row>
    <row r="83" ht="11.1" customHeight="1">
      <c r="A83" s="599"/>
      <c r="B83" t="s" s="1025">
        <v>4028</v>
      </c>
      <c r="C83" t="s" s="795">
        <v>4029</v>
      </c>
      <c r="D83" s="56"/>
      <c r="E83" s="56"/>
      <c r="F83" s="56"/>
      <c r="G83" s="56"/>
      <c r="H83" s="56"/>
      <c r="I83" s="56"/>
      <c r="J83" s="56"/>
      <c r="K83" s="57"/>
    </row>
    <row r="84" ht="11.1" customHeight="1">
      <c r="A84" s="599"/>
      <c r="B84" t="s" s="1025">
        <v>4030</v>
      </c>
      <c r="C84" t="s" s="795">
        <v>4031</v>
      </c>
      <c r="D84" s="56"/>
      <c r="E84" s="56"/>
      <c r="F84" s="56"/>
      <c r="G84" s="56"/>
      <c r="H84" s="56"/>
      <c r="I84" s="56"/>
      <c r="J84" s="56"/>
      <c r="K84" s="57"/>
    </row>
    <row r="85" ht="11.1" customHeight="1">
      <c r="A85" s="599"/>
      <c r="B85" t="s" s="1025">
        <v>4032</v>
      </c>
      <c r="C85" t="s" s="795">
        <v>4033</v>
      </c>
      <c r="D85" s="56"/>
      <c r="E85" s="56"/>
      <c r="F85" s="56"/>
      <c r="G85" s="56"/>
      <c r="H85" s="56"/>
      <c r="I85" s="56"/>
      <c r="J85" s="56"/>
      <c r="K85" s="57"/>
    </row>
    <row r="86" ht="11.1" customHeight="1">
      <c r="A86" s="599"/>
      <c r="B86" t="s" s="1025">
        <v>4034</v>
      </c>
      <c r="C86" t="s" s="795">
        <v>4035</v>
      </c>
      <c r="D86" s="56"/>
      <c r="E86" s="56"/>
      <c r="F86" s="56"/>
      <c r="G86" s="56"/>
      <c r="H86" s="56"/>
      <c r="I86" s="56"/>
      <c r="J86" s="56"/>
      <c r="K86" s="57"/>
    </row>
    <row r="87" ht="11.1" customHeight="1">
      <c r="A87" s="599"/>
      <c r="B87" t="s" s="1025">
        <v>4036</v>
      </c>
      <c r="C87" t="s" s="795">
        <v>4037</v>
      </c>
      <c r="D87" s="56"/>
      <c r="E87" s="56"/>
      <c r="F87" s="56"/>
      <c r="G87" s="56"/>
      <c r="H87" s="56"/>
      <c r="I87" s="56"/>
      <c r="J87" s="56"/>
      <c r="K87" s="57"/>
    </row>
    <row r="88" ht="11.1" customHeight="1">
      <c r="A88" s="599"/>
      <c r="B88" t="s" s="1025">
        <v>4038</v>
      </c>
      <c r="C88" t="s" s="795">
        <v>4039</v>
      </c>
      <c r="D88" s="56"/>
      <c r="E88" s="56"/>
      <c r="F88" s="56"/>
      <c r="G88" s="56"/>
      <c r="H88" s="56"/>
      <c r="I88" s="56"/>
      <c r="J88" s="56"/>
      <c r="K88" s="57"/>
    </row>
    <row r="89" ht="11.1" customHeight="1">
      <c r="A89" s="599"/>
      <c r="B89" t="s" s="1025">
        <v>4040</v>
      </c>
      <c r="C89" t="s" s="795">
        <v>4041</v>
      </c>
      <c r="D89" s="56"/>
      <c r="E89" s="56"/>
      <c r="F89" s="56"/>
      <c r="G89" s="56"/>
      <c r="H89" t="s" s="1038">
        <v>4042</v>
      </c>
      <c r="I89" s="56"/>
      <c r="J89" s="56"/>
      <c r="K89" s="57"/>
    </row>
    <row r="90" ht="11.1" customHeight="1">
      <c r="A90" s="599"/>
      <c r="B90" t="s" s="1025">
        <v>4043</v>
      </c>
      <c r="C90" t="s" s="795">
        <v>4044</v>
      </c>
      <c r="D90" s="56"/>
      <c r="E90" s="56"/>
      <c r="F90" s="56"/>
      <c r="G90" s="56"/>
      <c r="H90" s="56"/>
      <c r="I90" s="56"/>
      <c r="J90" s="56"/>
      <c r="K90" s="57"/>
    </row>
    <row r="91" ht="11.1" customHeight="1">
      <c r="A91" s="599"/>
      <c r="B91" t="s" s="1025">
        <v>4045</v>
      </c>
      <c r="C91" t="s" s="795">
        <v>4046</v>
      </c>
      <c r="D91" s="56"/>
      <c r="E91" s="56"/>
      <c r="F91" s="56"/>
      <c r="G91" s="56"/>
      <c r="H91" s="56"/>
      <c r="I91" s="56"/>
      <c r="J91" s="56"/>
      <c r="K91" s="57"/>
    </row>
    <row r="92" ht="11.1" customHeight="1">
      <c r="A92" s="599"/>
      <c r="B92" t="s" s="1025">
        <v>4047</v>
      </c>
      <c r="C92" t="s" s="795">
        <v>4048</v>
      </c>
      <c r="D92" s="56"/>
      <c r="E92" s="56"/>
      <c r="F92" s="56"/>
      <c r="G92" s="56"/>
      <c r="H92" s="56"/>
      <c r="I92" s="56"/>
      <c r="J92" s="56"/>
      <c r="K92" s="57"/>
    </row>
    <row r="93" ht="11.1" customHeight="1">
      <c r="A93" s="599"/>
      <c r="B93" t="s" s="1025">
        <v>4049</v>
      </c>
      <c r="C93" t="s" s="795">
        <v>4050</v>
      </c>
      <c r="D93" s="56"/>
      <c r="E93" s="56"/>
      <c r="F93" s="56"/>
      <c r="G93" s="56"/>
      <c r="H93" s="56"/>
      <c r="I93" s="56"/>
      <c r="J93" s="56"/>
      <c r="K93" s="57"/>
    </row>
    <row r="94" ht="11.1" customHeight="1">
      <c r="A94" t="s" s="845">
        <v>4051</v>
      </c>
      <c r="B94" s="56"/>
      <c r="C94" s="797"/>
      <c r="D94" s="56"/>
      <c r="E94" s="56"/>
      <c r="F94" s="56"/>
      <c r="G94" s="56"/>
      <c r="H94" s="56"/>
      <c r="I94" s="56"/>
      <c r="J94" s="56"/>
      <c r="K94" s="57"/>
    </row>
    <row r="95" ht="11.1" customHeight="1">
      <c r="A95" s="1039"/>
      <c r="B95" t="s" s="1040">
        <v>4052</v>
      </c>
      <c r="C95" t="s" s="1041">
        <v>4053</v>
      </c>
      <c r="D95" s="74"/>
      <c r="E95" s="74"/>
      <c r="F95" s="74"/>
      <c r="G95" s="74"/>
      <c r="H95" s="74"/>
      <c r="I95" s="74"/>
      <c r="J95" s="74"/>
      <c r="K95" s="75"/>
    </row>
    <row r="96" ht="11.1" customHeight="1">
      <c r="A96" t="s" s="1042">
        <v>4054</v>
      </c>
      <c r="B96" t="s" s="1043">
        <v>60</v>
      </c>
      <c r="C96" t="s" s="834">
        <v>4055</v>
      </c>
      <c r="D96" s="34"/>
      <c r="E96" s="34"/>
      <c r="F96" s="34"/>
      <c r="G96" s="34"/>
      <c r="H96" s="34"/>
      <c r="I96" s="34"/>
      <c r="J96" s="34"/>
      <c r="K96" s="35"/>
    </row>
    <row r="97" ht="11.1" customHeight="1">
      <c r="A97" s="1044"/>
      <c r="B97" s="1033"/>
      <c r="C97" t="s" s="1022">
        <v>3950</v>
      </c>
      <c r="D97" s="56"/>
      <c r="E97" s="56"/>
      <c r="F97" s="56"/>
      <c r="G97" s="56"/>
      <c r="H97" s="56"/>
      <c r="I97" s="56"/>
      <c r="J97" s="56"/>
      <c r="K97" s="57"/>
    </row>
    <row r="98" ht="11.1" customHeight="1">
      <c r="A98" s="599"/>
      <c r="B98" t="s" s="1025">
        <v>4056</v>
      </c>
      <c r="C98" t="s" s="795">
        <v>4057</v>
      </c>
      <c r="D98" s="56"/>
      <c r="E98" s="56"/>
      <c r="F98" s="56"/>
      <c r="G98" s="56"/>
      <c r="H98" s="56"/>
      <c r="I98" s="56"/>
      <c r="J98" s="56"/>
      <c r="K98" s="57"/>
    </row>
    <row r="99" ht="11.1" customHeight="1">
      <c r="A99" s="599"/>
      <c r="B99" t="s" s="1025">
        <v>4058</v>
      </c>
      <c r="C99" t="s" s="795">
        <v>4059</v>
      </c>
      <c r="D99" s="56"/>
      <c r="E99" s="56"/>
      <c r="F99" s="56"/>
      <c r="G99" s="56"/>
      <c r="H99" s="56"/>
      <c r="I99" s="56"/>
      <c r="J99" s="56"/>
      <c r="K99" s="57"/>
    </row>
    <row r="100" ht="11.1" customHeight="1">
      <c r="A100" s="1039"/>
      <c r="B100" t="s" s="1040">
        <v>4060</v>
      </c>
      <c r="C100" t="s" s="1041">
        <v>4061</v>
      </c>
      <c r="D100" s="74"/>
      <c r="E100" s="74"/>
      <c r="F100" s="74"/>
      <c r="G100" s="74"/>
      <c r="H100" s="74"/>
      <c r="I100" s="74"/>
      <c r="J100" s="74"/>
      <c r="K100" s="75"/>
    </row>
    <row r="101" ht="11.1" customHeight="1">
      <c r="A101" s="766"/>
      <c r="B101" t="s" s="1045">
        <v>4062</v>
      </c>
      <c r="C101" t="s" s="834">
        <v>4063</v>
      </c>
      <c r="D101" s="34"/>
      <c r="E101" s="34"/>
      <c r="F101" s="34"/>
      <c r="G101" s="34"/>
      <c r="H101" s="34"/>
      <c r="I101" s="34"/>
      <c r="J101" s="34"/>
      <c r="K101" s="35"/>
    </row>
    <row r="102" ht="11.1" customHeight="1">
      <c r="A102" t="s" s="864">
        <v>4064</v>
      </c>
      <c r="B102" s="1033"/>
      <c r="C102" s="797"/>
      <c r="D102" s="56"/>
      <c r="E102" s="56"/>
      <c r="F102" s="56"/>
      <c r="G102" s="56"/>
      <c r="H102" s="56"/>
      <c r="I102" s="56"/>
      <c r="J102" s="56"/>
      <c r="K102" s="57"/>
    </row>
    <row r="103" ht="11.1" customHeight="1">
      <c r="A103" t="s" s="864">
        <v>4065</v>
      </c>
      <c r="B103" s="1033"/>
      <c r="C103" s="797"/>
      <c r="D103" s="56"/>
      <c r="E103" s="56"/>
      <c r="F103" s="56"/>
      <c r="G103" s="56"/>
      <c r="H103" s="56"/>
      <c r="I103" s="56"/>
      <c r="J103" s="56"/>
      <c r="K103" s="57"/>
    </row>
    <row r="104" ht="11.1" customHeight="1">
      <c r="A104" s="599"/>
      <c r="B104" t="s" s="1025">
        <v>4066</v>
      </c>
      <c r="C104" t="s" s="795">
        <v>4067</v>
      </c>
      <c r="D104" s="56"/>
      <c r="E104" s="56"/>
      <c r="F104" s="56"/>
      <c r="G104" s="56"/>
      <c r="H104" s="56"/>
      <c r="I104" s="56"/>
      <c r="J104" s="56"/>
      <c r="K104" s="57"/>
    </row>
    <row r="105" ht="11.1" customHeight="1">
      <c r="A105" t="s" s="864">
        <v>4068</v>
      </c>
      <c r="B105" s="1033"/>
      <c r="C105" s="797"/>
      <c r="D105" s="56"/>
      <c r="E105" s="56"/>
      <c r="F105" s="56"/>
      <c r="G105" s="56"/>
      <c r="H105" s="56"/>
      <c r="I105" s="56"/>
      <c r="J105" s="56"/>
      <c r="K105" s="57"/>
    </row>
    <row r="106" ht="11.1" customHeight="1">
      <c r="A106" s="599"/>
      <c r="B106" t="s" s="1025">
        <v>117</v>
      </c>
      <c r="C106" t="s" s="795">
        <v>4069</v>
      </c>
      <c r="D106" s="56"/>
      <c r="E106" s="56"/>
      <c r="F106" s="56"/>
      <c r="G106" s="56"/>
      <c r="H106" s="56"/>
      <c r="I106" s="56"/>
      <c r="J106" s="56"/>
      <c r="K106" s="57"/>
    </row>
    <row r="107" ht="11.1" customHeight="1">
      <c r="A107" t="s" s="864">
        <v>4070</v>
      </c>
      <c r="B107" s="1033"/>
      <c r="C107" s="797"/>
      <c r="D107" s="56"/>
      <c r="E107" s="56"/>
      <c r="F107" s="56"/>
      <c r="G107" s="56"/>
      <c r="H107" s="56"/>
      <c r="I107" s="56"/>
      <c r="J107" s="56"/>
      <c r="K107" s="57"/>
    </row>
    <row r="108" ht="11.1" customHeight="1">
      <c r="A108" s="599"/>
      <c r="B108" t="s" s="1025">
        <v>4071</v>
      </c>
      <c r="C108" t="s" s="795">
        <v>4072</v>
      </c>
      <c r="D108" s="56"/>
      <c r="E108" s="56"/>
      <c r="F108" s="56"/>
      <c r="G108" s="56"/>
      <c r="H108" s="56"/>
      <c r="I108" s="56"/>
      <c r="J108" s="56"/>
      <c r="K108" s="57"/>
    </row>
    <row r="109" ht="11.1" customHeight="1">
      <c r="A109" t="s" s="845">
        <v>4073</v>
      </c>
      <c r="B109" s="1033"/>
      <c r="C109" s="797"/>
      <c r="D109" s="56"/>
      <c r="E109" s="56"/>
      <c r="F109" s="56"/>
      <c r="G109" s="56"/>
      <c r="H109" s="56"/>
      <c r="I109" s="56"/>
      <c r="J109" s="56"/>
      <c r="K109" s="57"/>
    </row>
    <row r="110" ht="11.1" customHeight="1">
      <c r="A110" t="s" s="864">
        <v>4074</v>
      </c>
      <c r="B110" s="1033"/>
      <c r="C110" s="797"/>
      <c r="D110" s="56"/>
      <c r="E110" s="56"/>
      <c r="F110" s="56"/>
      <c r="G110" s="56"/>
      <c r="H110" s="56"/>
      <c r="I110" s="56"/>
      <c r="J110" s="56"/>
      <c r="K110" s="57"/>
    </row>
    <row r="111" ht="11.1" customHeight="1">
      <c r="A111" t="s" s="864">
        <v>4075</v>
      </c>
      <c r="B111" s="1033"/>
      <c r="C111" s="797"/>
      <c r="D111" s="56"/>
      <c r="E111" s="56"/>
      <c r="F111" s="56"/>
      <c r="G111" s="56"/>
      <c r="H111" s="56"/>
      <c r="I111" s="56"/>
      <c r="J111" s="56"/>
      <c r="K111" s="57"/>
    </row>
    <row r="112" ht="11.1" customHeight="1">
      <c r="A112" t="s" s="845">
        <v>4076</v>
      </c>
      <c r="B112" s="1033"/>
      <c r="C112" s="797"/>
      <c r="D112" s="56"/>
      <c r="E112" s="56"/>
      <c r="F112" s="56"/>
      <c r="G112" s="56"/>
      <c r="H112" s="56"/>
      <c r="I112" s="56"/>
      <c r="J112" s="56"/>
      <c r="K112" s="57"/>
    </row>
    <row r="113" ht="11.1" customHeight="1">
      <c r="A113" t="s" s="864">
        <v>4077</v>
      </c>
      <c r="B113" s="1033"/>
      <c r="C113" s="797"/>
      <c r="D113" s="56"/>
      <c r="E113" s="56"/>
      <c r="F113" s="56"/>
      <c r="G113" s="56"/>
      <c r="H113" s="56"/>
      <c r="I113" s="56"/>
      <c r="J113" s="56"/>
      <c r="K113" s="57"/>
    </row>
    <row r="114" ht="11.1" customHeight="1">
      <c r="A114" s="599"/>
      <c r="B114" t="s" s="1025">
        <v>4078</v>
      </c>
      <c r="C114" t="s" s="795">
        <v>4079</v>
      </c>
      <c r="D114" s="56"/>
      <c r="E114" s="56"/>
      <c r="F114" s="56"/>
      <c r="G114" s="56"/>
      <c r="H114" s="56"/>
      <c r="I114" s="56"/>
      <c r="J114" s="56"/>
      <c r="K114" s="57"/>
    </row>
    <row r="115" ht="11.1" customHeight="1">
      <c r="A115" t="s" s="864">
        <v>4080</v>
      </c>
      <c r="B115" s="1033"/>
      <c r="C115" s="797"/>
      <c r="D115" s="56"/>
      <c r="E115" s="56"/>
      <c r="F115" s="56"/>
      <c r="G115" s="56"/>
      <c r="H115" s="56"/>
      <c r="I115" s="56"/>
      <c r="J115" s="56"/>
      <c r="K115" s="57"/>
    </row>
    <row r="116" ht="11.1" customHeight="1">
      <c r="A116" t="s" s="864">
        <v>4081</v>
      </c>
      <c r="B116" s="1033"/>
      <c r="C116" s="797"/>
      <c r="D116" s="56"/>
      <c r="E116" s="56"/>
      <c r="F116" s="56"/>
      <c r="G116" s="56"/>
      <c r="H116" s="56"/>
      <c r="I116" s="56"/>
      <c r="J116" s="56"/>
      <c r="K116" s="57"/>
    </row>
    <row r="117" ht="11.1" customHeight="1">
      <c r="A117" t="s" s="864">
        <v>4082</v>
      </c>
      <c r="B117" s="1033"/>
      <c r="C117" s="797"/>
      <c r="D117" s="56"/>
      <c r="E117" s="56"/>
      <c r="F117" s="56"/>
      <c r="G117" s="56"/>
      <c r="H117" s="56"/>
      <c r="I117" s="56"/>
      <c r="J117" s="56"/>
      <c r="K117" s="57"/>
    </row>
    <row r="118" ht="11.1" customHeight="1">
      <c r="A118" t="s" s="864">
        <v>4083</v>
      </c>
      <c r="B118" s="1033"/>
      <c r="C118" s="797"/>
      <c r="D118" s="56"/>
      <c r="E118" s="56"/>
      <c r="F118" s="56"/>
      <c r="G118" s="56"/>
      <c r="H118" s="56"/>
      <c r="I118" s="56"/>
      <c r="J118" s="56"/>
      <c r="K118" s="57"/>
    </row>
    <row r="119" ht="11.1" customHeight="1">
      <c r="A119" s="1039"/>
      <c r="B119" t="s" s="1040">
        <v>4084</v>
      </c>
      <c r="C119" t="s" s="1041">
        <v>4085</v>
      </c>
      <c r="D119" s="74"/>
      <c r="E119" s="74"/>
      <c r="F119" s="74"/>
      <c r="G119" s="74"/>
      <c r="H119" s="74"/>
      <c r="I119" s="74"/>
      <c r="J119" s="74"/>
      <c r="K119" s="75"/>
    </row>
    <row r="120" ht="11.1" customHeight="1">
      <c r="A120" s="766"/>
      <c r="B120" t="s" s="1045">
        <v>9</v>
      </c>
      <c r="C120" t="s" s="834">
        <v>4086</v>
      </c>
      <c r="D120" s="34"/>
      <c r="E120" s="34"/>
      <c r="F120" s="34"/>
      <c r="G120" s="34"/>
      <c r="H120" s="34"/>
      <c r="I120" s="34"/>
      <c r="J120" s="34"/>
      <c r="K120" s="35"/>
    </row>
    <row r="121" ht="11.1" customHeight="1">
      <c r="A121" t="s" s="845">
        <v>4087</v>
      </c>
      <c r="B121" s="1033"/>
      <c r="C121" s="797"/>
      <c r="D121" s="56"/>
      <c r="E121" s="56"/>
      <c r="F121" s="56"/>
      <c r="G121" s="56"/>
      <c r="H121" s="56"/>
      <c r="I121" s="56"/>
      <c r="J121" s="56"/>
      <c r="K121" s="57"/>
    </row>
    <row r="122" ht="11.1" customHeight="1">
      <c r="A122" t="s" s="845">
        <v>4088</v>
      </c>
      <c r="B122" s="1033"/>
      <c r="C122" s="797"/>
      <c r="D122" s="56"/>
      <c r="E122" s="56"/>
      <c r="F122" s="56"/>
      <c r="G122" s="56"/>
      <c r="H122" s="56"/>
      <c r="I122" s="56"/>
      <c r="J122" s="56"/>
      <c r="K122" s="57"/>
    </row>
    <row r="123" ht="11.1" customHeight="1">
      <c r="A123" t="s" s="864">
        <v>4089</v>
      </c>
      <c r="B123" s="1033"/>
      <c r="C123" s="797"/>
      <c r="D123" s="56"/>
      <c r="E123" s="56"/>
      <c r="F123" s="56"/>
      <c r="G123" s="56"/>
      <c r="H123" s="56"/>
      <c r="I123" s="56"/>
      <c r="J123" s="74"/>
      <c r="K123" s="75"/>
    </row>
    <row r="124" ht="11.1" customHeight="1">
      <c r="A124" t="s" s="867">
        <v>4090</v>
      </c>
      <c r="B124" s="1046"/>
      <c r="C124" t="s" s="800">
        <v>4091</v>
      </c>
      <c r="D124" s="74"/>
      <c r="E124" s="74"/>
      <c r="F124" s="74"/>
      <c r="G124" s="74"/>
      <c r="H124" s="74"/>
      <c r="I124" s="75"/>
      <c r="J124" t="s" s="109">
        <v>4092</v>
      </c>
      <c r="K124" s="83"/>
    </row>
    <row r="125" ht="11.1" customHeight="1">
      <c r="A125" s="766"/>
      <c r="B125" t="s" s="1045">
        <v>122</v>
      </c>
      <c r="C125" t="s" s="834">
        <v>4093</v>
      </c>
      <c r="D125" s="34"/>
      <c r="E125" s="34"/>
      <c r="F125" s="34"/>
      <c r="G125" s="34"/>
      <c r="H125" s="34"/>
      <c r="I125" s="34"/>
      <c r="J125" s="34"/>
      <c r="K125" s="35"/>
    </row>
    <row r="126" ht="11.1" customHeight="1">
      <c r="A126" s="599"/>
      <c r="B126" t="s" s="1047">
        <v>4094</v>
      </c>
      <c r="C126" t="s" s="795">
        <v>4095</v>
      </c>
      <c r="D126" s="56"/>
      <c r="E126" s="56"/>
      <c r="F126" s="56"/>
      <c r="G126" s="56"/>
      <c r="H126" s="56"/>
      <c r="I126" s="56"/>
      <c r="J126" s="56"/>
      <c r="K126" s="57"/>
    </row>
    <row r="127" ht="11.1" customHeight="1">
      <c r="A127" s="1048"/>
      <c r="B127" t="s" s="1049">
        <v>4096</v>
      </c>
      <c r="C127" t="s" s="1041">
        <v>4097</v>
      </c>
      <c r="D127" s="74"/>
      <c r="E127" s="74"/>
      <c r="F127" s="74"/>
      <c r="G127" s="74"/>
      <c r="H127" s="74"/>
      <c r="I127" s="74"/>
      <c r="J127" s="74"/>
      <c r="K127" s="75"/>
    </row>
    <row r="128" ht="8" customHeight="1">
      <c r="A128" s="1023"/>
      <c r="B128" s="82"/>
      <c r="C128" s="82"/>
      <c r="D128" s="82"/>
      <c r="E128" s="82"/>
      <c r="F128" s="82"/>
      <c r="G128" s="82"/>
      <c r="H128" s="82"/>
      <c r="I128" s="82"/>
      <c r="J128" s="82"/>
      <c r="K128" s="83"/>
    </row>
    <row r="129" ht="11.1" customHeight="1">
      <c r="A129" t="s" s="32">
        <v>4098</v>
      </c>
      <c r="B129" s="34"/>
      <c r="C129" s="34"/>
      <c r="D129" s="34"/>
      <c r="E129" s="34"/>
      <c r="F129" s="34"/>
      <c r="G129" s="34"/>
      <c r="H129" s="34"/>
      <c r="I129" s="34"/>
      <c r="J129" s="34"/>
      <c r="K129" s="35"/>
    </row>
    <row r="130" ht="11.1" customHeight="1">
      <c r="A130" t="s" s="864">
        <v>4099</v>
      </c>
      <c r="B130" s="56"/>
      <c r="C130" s="56"/>
      <c r="D130" s="56"/>
      <c r="E130" s="56"/>
      <c r="F130" s="56"/>
      <c r="G130" s="56"/>
      <c r="H130" s="56"/>
      <c r="I130" s="56"/>
      <c r="J130" s="56"/>
      <c r="K130" s="57"/>
    </row>
    <row r="131" ht="11.1" customHeight="1">
      <c r="A131" t="s" s="845">
        <v>4100</v>
      </c>
      <c r="B131" s="56"/>
      <c r="C131" s="56"/>
      <c r="D131" s="56"/>
      <c r="E131" s="56"/>
      <c r="F131" s="56"/>
      <c r="G131" s="56"/>
      <c r="H131" s="56"/>
      <c r="I131" s="56"/>
      <c r="J131" s="56"/>
      <c r="K131" s="57"/>
    </row>
    <row r="132" ht="11.1" customHeight="1">
      <c r="A132" t="s" s="845">
        <v>4101</v>
      </c>
      <c r="B132" s="56"/>
      <c r="C132" s="56"/>
      <c r="D132" s="56"/>
      <c r="E132" s="56"/>
      <c r="F132" s="56"/>
      <c r="G132" s="56"/>
      <c r="H132" s="56"/>
      <c r="I132" s="56"/>
      <c r="J132" s="56"/>
      <c r="K132" s="57"/>
    </row>
    <row r="133" ht="11.1" customHeight="1">
      <c r="A133" t="s" s="845">
        <v>4102</v>
      </c>
      <c r="B133" s="56"/>
      <c r="C133" s="56"/>
      <c r="D133" s="56"/>
      <c r="E133" s="56"/>
      <c r="F133" s="56"/>
      <c r="G133" s="56"/>
      <c r="H133" s="56"/>
      <c r="I133" s="56"/>
      <c r="J133" s="56"/>
      <c r="K133" s="57"/>
    </row>
    <row r="134" ht="11.1" customHeight="1">
      <c r="A134" t="s" s="845">
        <v>4103</v>
      </c>
      <c r="B134" s="56"/>
      <c r="C134" s="56"/>
      <c r="D134" s="56"/>
      <c r="E134" s="56"/>
      <c r="F134" s="56"/>
      <c r="G134" s="56"/>
      <c r="H134" s="56"/>
      <c r="I134" s="56"/>
      <c r="J134" s="56"/>
      <c r="K134" s="57"/>
    </row>
    <row r="135" ht="11.1" customHeight="1">
      <c r="A135" t="s" s="845">
        <v>4104</v>
      </c>
      <c r="B135" s="56"/>
      <c r="C135" s="56"/>
      <c r="D135" s="56"/>
      <c r="E135" s="56"/>
      <c r="F135" s="56"/>
      <c r="G135" s="56"/>
      <c r="H135" s="56"/>
      <c r="I135" s="56"/>
      <c r="J135" s="56"/>
      <c r="K135" s="57"/>
    </row>
    <row r="136" ht="11.1" customHeight="1">
      <c r="A136" t="s" s="864">
        <v>4105</v>
      </c>
      <c r="B136" s="56"/>
      <c r="C136" s="56"/>
      <c r="D136" s="56"/>
      <c r="E136" s="56"/>
      <c r="F136" s="56"/>
      <c r="G136" s="56"/>
      <c r="H136" s="56"/>
      <c r="I136" s="56"/>
      <c r="J136" s="56"/>
      <c r="K136" s="57"/>
    </row>
    <row r="137" ht="11.1" customHeight="1">
      <c r="A137" t="s" s="845">
        <v>4106</v>
      </c>
      <c r="B137" s="56"/>
      <c r="C137" s="56"/>
      <c r="D137" s="56"/>
      <c r="E137" s="56"/>
      <c r="F137" s="56"/>
      <c r="G137" s="56"/>
      <c r="H137" s="56"/>
      <c r="I137" s="56"/>
      <c r="J137" s="56"/>
      <c r="K137" s="57"/>
    </row>
    <row r="138" ht="11.1" customHeight="1">
      <c r="A138" t="s" s="804">
        <v>4107</v>
      </c>
      <c r="B138" s="74"/>
      <c r="C138" s="74"/>
      <c r="D138" s="74"/>
      <c r="E138" s="74"/>
      <c r="F138" s="74"/>
      <c r="G138" t="s" s="1050">
        <v>4108</v>
      </c>
      <c r="H138" s="74"/>
      <c r="I138" s="74"/>
      <c r="J138" s="74"/>
      <c r="K138" s="75"/>
    </row>
    <row r="139" ht="8" customHeight="1">
      <c r="A139" s="1023"/>
      <c r="B139" s="82"/>
      <c r="C139" s="82"/>
      <c r="D139" s="82"/>
      <c r="E139" s="82"/>
      <c r="F139" s="82"/>
      <c r="G139" s="82"/>
      <c r="H139" s="82"/>
      <c r="I139" s="82"/>
      <c r="J139" s="82"/>
      <c r="K139" s="83"/>
    </row>
    <row r="140" ht="11.1" customHeight="1">
      <c r="A140" t="s" s="1003">
        <v>4109</v>
      </c>
      <c r="B140" s="34"/>
      <c r="C140" s="34"/>
      <c r="D140" s="34"/>
      <c r="E140" s="34"/>
      <c r="F140" s="34"/>
      <c r="G140" s="1051"/>
      <c r="H140" s="34"/>
      <c r="I140" s="34"/>
      <c r="J140" s="34"/>
      <c r="K140" s="35"/>
    </row>
    <row r="141" ht="11.1" customHeight="1">
      <c r="A141" t="s" s="845">
        <v>4110</v>
      </c>
      <c r="B141" s="56"/>
      <c r="C141" s="56"/>
      <c r="D141" s="56"/>
      <c r="E141" s="56"/>
      <c r="F141" s="56"/>
      <c r="G141" s="1052"/>
      <c r="H141" s="56"/>
      <c r="I141" s="56"/>
      <c r="J141" s="56"/>
      <c r="K141" s="57"/>
    </row>
    <row r="142" ht="11.1" customHeight="1">
      <c r="A142" t="s" s="804">
        <v>4111</v>
      </c>
      <c r="B142" s="74"/>
      <c r="C142" s="74"/>
      <c r="D142" s="74"/>
      <c r="E142" s="74"/>
      <c r="F142" s="74"/>
      <c r="G142" t="s" s="1053">
        <v>4112</v>
      </c>
      <c r="H142" s="74"/>
      <c r="I142" s="74"/>
      <c r="J142" s="74"/>
      <c r="K142" s="75"/>
    </row>
    <row r="143" ht="9.6" customHeight="1">
      <c r="A143" t="s" s="1054">
        <v>4113</v>
      </c>
      <c r="B143" t="s" s="108">
        <v>4114</v>
      </c>
      <c r="C143" t="s" s="1055">
        <v>4115</v>
      </c>
      <c r="D143" s="33"/>
      <c r="E143" s="33"/>
      <c r="F143" s="33"/>
      <c r="G143" s="33"/>
      <c r="H143" s="33"/>
      <c r="I143" s="33"/>
      <c r="J143" s="33"/>
      <c r="K143" s="37"/>
    </row>
    <row r="144" ht="9.6" customHeight="1">
      <c r="A144" s="883"/>
      <c r="B144" s="104"/>
      <c r="C144" s="93"/>
      <c r="D144" s="104"/>
      <c r="E144" s="104"/>
      <c r="F144" s="104"/>
      <c r="G144" s="104"/>
      <c r="H144" s="104"/>
      <c r="I144" s="104"/>
      <c r="J144" s="104"/>
      <c r="K144" s="878"/>
    </row>
    <row r="145" ht="9.6" customHeight="1">
      <c r="A145" t="s" s="974">
        <v>4116</v>
      </c>
      <c r="B145" s="8"/>
      <c r="C145" s="8"/>
      <c r="D145" s="8"/>
      <c r="E145" s="8"/>
      <c r="F145" s="8"/>
      <c r="G145" s="8"/>
      <c r="H145" s="8"/>
      <c r="I145" s="8"/>
      <c r="J145" s="8"/>
      <c r="K145" s="9"/>
    </row>
    <row r="146" ht="8" customHeight="1">
      <c r="A146" s="1056"/>
      <c r="B146" s="8"/>
      <c r="C146" s="8"/>
      <c r="D146" s="8"/>
      <c r="E146" s="8"/>
      <c r="F146" s="8"/>
      <c r="G146" s="8"/>
      <c r="H146" s="8"/>
      <c r="I146" s="8"/>
      <c r="J146" s="8"/>
      <c r="K146" s="8"/>
    </row>
    <row r="147" ht="11.1" customHeight="1">
      <c r="A147" t="s" s="1003">
        <v>4117</v>
      </c>
      <c r="B147" s="34"/>
      <c r="C147" s="34"/>
      <c r="D147" s="34"/>
      <c r="E147" s="34"/>
      <c r="F147" s="34"/>
      <c r="G147" s="34"/>
      <c r="H147" s="34"/>
      <c r="I147" s="34"/>
      <c r="J147" s="34"/>
      <c r="K147" s="35"/>
    </row>
    <row r="148" ht="11.1" customHeight="1">
      <c r="A148" t="s" s="845">
        <v>4118</v>
      </c>
      <c r="B148" s="56"/>
      <c r="C148" s="56"/>
      <c r="D148" s="56"/>
      <c r="E148" s="56"/>
      <c r="F148" s="56"/>
      <c r="G148" s="56"/>
      <c r="H148" s="56"/>
      <c r="I148" s="56"/>
      <c r="J148" s="56"/>
      <c r="K148" s="57"/>
    </row>
    <row r="149" ht="11.1" customHeight="1">
      <c r="A149" t="s" s="1057">
        <v>4119</v>
      </c>
      <c r="B149" s="1058"/>
      <c r="C149" s="1058"/>
      <c r="D149" s="1058"/>
      <c r="E149" s="1058"/>
      <c r="F149" t="s" s="1059">
        <v>4120</v>
      </c>
      <c r="G149" s="1058"/>
      <c r="H149" s="1058"/>
      <c r="I149" s="1058"/>
      <c r="J149" t="s" s="1060">
        <v>4121</v>
      </c>
      <c r="K149" t="s" s="1061">
        <v>4122</v>
      </c>
    </row>
    <row r="150" ht="11.1" customHeight="1">
      <c r="A150" t="s" s="864">
        <v>4123</v>
      </c>
      <c r="B150" s="56"/>
      <c r="C150" s="56"/>
      <c r="D150" s="56"/>
      <c r="E150" s="56"/>
      <c r="F150" t="s" s="952">
        <v>4124</v>
      </c>
      <c r="G150" s="56"/>
      <c r="H150" s="56"/>
      <c r="I150" s="56"/>
      <c r="J150" s="875">
        <v>0.5</v>
      </c>
      <c r="K150" s="1062">
        <v>5.8</v>
      </c>
    </row>
    <row r="151" ht="11.1" customHeight="1">
      <c r="A151" t="s" s="864">
        <v>4125</v>
      </c>
      <c r="B151" s="56"/>
      <c r="C151" s="56"/>
      <c r="D151" s="56"/>
      <c r="E151" s="56"/>
      <c r="F151" t="s" s="795">
        <v>4126</v>
      </c>
      <c r="G151" s="56"/>
      <c r="H151" s="56"/>
      <c r="I151" s="56"/>
      <c r="J151" s="875">
        <f>(1000-'Summary'!X52)/100</f>
        <v>1.86</v>
      </c>
      <c r="K151" s="1062">
        <v>9.99</v>
      </c>
    </row>
    <row r="152" ht="11.1" customHeight="1">
      <c r="A152" t="s" s="864">
        <v>4127</v>
      </c>
      <c r="B152" s="56"/>
      <c r="C152" s="56"/>
      <c r="D152" s="56"/>
      <c r="E152" s="56"/>
      <c r="F152" t="s" s="952">
        <v>4128</v>
      </c>
      <c r="G152" s="56"/>
      <c r="H152" s="56"/>
      <c r="I152" s="56"/>
      <c r="J152" s="875">
        <v>0</v>
      </c>
      <c r="K152" s="1062">
        <v>2</v>
      </c>
    </row>
    <row r="153" ht="11.1" customHeight="1">
      <c r="A153" t="s" s="864">
        <v>4129</v>
      </c>
      <c r="B153" s="56"/>
      <c r="C153" s="56"/>
      <c r="D153" s="56"/>
      <c r="E153" s="56"/>
      <c r="F153" t="s" s="952">
        <v>4128</v>
      </c>
      <c r="G153" s="56"/>
      <c r="H153" s="56"/>
      <c r="I153" s="56"/>
      <c r="J153" s="875">
        <v>0</v>
      </c>
      <c r="K153" s="1062">
        <v>2</v>
      </c>
    </row>
    <row r="154" ht="11.1" customHeight="1">
      <c r="A154" t="s" s="864">
        <v>4130</v>
      </c>
      <c r="B154" s="56"/>
      <c r="C154" s="56"/>
      <c r="D154" s="56"/>
      <c r="E154" s="56"/>
      <c r="F154" t="s" s="952">
        <v>4131</v>
      </c>
      <c r="G154" s="56"/>
      <c r="H154" s="56"/>
      <c r="I154" s="56"/>
      <c r="J154" s="875">
        <v>0.005</v>
      </c>
      <c r="K154" s="1062">
        <v>5</v>
      </c>
    </row>
    <row r="155" ht="11.1" customHeight="1">
      <c r="A155" t="s" s="864">
        <v>4132</v>
      </c>
      <c r="B155" s="56"/>
      <c r="C155" s="56"/>
      <c r="D155" s="56"/>
      <c r="E155" s="56"/>
      <c r="F155" t="s" s="795">
        <v>4133</v>
      </c>
      <c r="G155" s="56"/>
      <c r="H155" s="56"/>
      <c r="I155" s="56"/>
      <c r="J155" s="875">
        <v>0</v>
      </c>
      <c r="K155" s="1062">
        <v>10</v>
      </c>
    </row>
    <row r="156" ht="11.1" customHeight="1">
      <c r="A156" t="s" s="845">
        <v>4134</v>
      </c>
      <c r="B156" s="56"/>
      <c r="C156" s="56"/>
      <c r="D156" s="56"/>
      <c r="E156" s="56"/>
      <c r="F156" t="s" s="795">
        <v>4135</v>
      </c>
      <c r="G156" s="56"/>
      <c r="H156" s="56"/>
      <c r="I156" s="56"/>
      <c r="J156" s="875">
        <v>0</v>
      </c>
      <c r="K156" s="1062">
        <v>10</v>
      </c>
    </row>
    <row r="157" ht="11.1" customHeight="1">
      <c r="A157" t="s" s="845">
        <v>4136</v>
      </c>
      <c r="B157" s="56"/>
      <c r="C157" s="56"/>
      <c r="D157" s="56"/>
      <c r="E157" s="56"/>
      <c r="F157" t="s" s="795">
        <v>4137</v>
      </c>
      <c r="G157" s="56"/>
      <c r="H157" s="56"/>
      <c r="I157" s="56"/>
      <c r="J157" s="875">
        <v>0</v>
      </c>
      <c r="K157" s="1062">
        <v>5</v>
      </c>
    </row>
    <row r="158" ht="11.1" customHeight="1">
      <c r="A158" t="s" s="845">
        <v>4138</v>
      </c>
      <c r="B158" s="56"/>
      <c r="C158" s="56"/>
      <c r="D158" s="56"/>
      <c r="E158" s="56"/>
      <c r="F158" t="s" s="795">
        <v>4139</v>
      </c>
      <c r="G158" s="56"/>
      <c r="H158" s="56"/>
      <c r="I158" s="56"/>
      <c r="J158" s="875">
        <v>0</v>
      </c>
      <c r="K158" s="1062">
        <v>5</v>
      </c>
    </row>
    <row r="159" ht="11.1" customHeight="1">
      <c r="A159" t="s" s="864">
        <v>4140</v>
      </c>
      <c r="B159" s="56"/>
      <c r="C159" s="56"/>
      <c r="D159" s="56"/>
      <c r="E159" s="56"/>
      <c r="F159" t="s" s="795">
        <v>4141</v>
      </c>
      <c r="G159" s="56"/>
      <c r="H159" s="56"/>
      <c r="I159" s="56"/>
      <c r="J159" s="875">
        <v>0</v>
      </c>
      <c r="K159" s="1062">
        <v>5</v>
      </c>
    </row>
    <row r="160" ht="11.1" customHeight="1">
      <c r="A160" t="s" s="864">
        <v>4142</v>
      </c>
      <c r="B160" s="56"/>
      <c r="C160" s="56"/>
      <c r="D160" s="56"/>
      <c r="E160" s="56"/>
      <c r="F160" t="s" s="952">
        <v>4143</v>
      </c>
      <c r="G160" s="56"/>
      <c r="H160" s="56"/>
      <c r="I160" s="56"/>
      <c r="J160" s="875">
        <v>0</v>
      </c>
      <c r="K160" s="1062">
        <v>5</v>
      </c>
    </row>
    <row r="161" ht="11.1" customHeight="1">
      <c r="A161" t="s" s="845">
        <v>4144</v>
      </c>
      <c r="B161" s="56"/>
      <c r="C161" s="56"/>
      <c r="D161" s="56"/>
      <c r="E161" s="56"/>
      <c r="F161" t="s" s="952">
        <v>4143</v>
      </c>
      <c r="G161" s="56"/>
      <c r="H161" s="56"/>
      <c r="I161" s="56"/>
      <c r="J161" s="875">
        <v>0</v>
      </c>
      <c r="K161" s="1062">
        <v>5</v>
      </c>
    </row>
    <row r="162" ht="11.1" customHeight="1">
      <c r="A162" t="s" s="845">
        <v>4145</v>
      </c>
      <c r="B162" s="56"/>
      <c r="C162" s="56"/>
      <c r="D162" s="56"/>
      <c r="E162" s="56"/>
      <c r="F162" t="s" s="952">
        <v>4143</v>
      </c>
      <c r="G162" s="56"/>
      <c r="H162" s="56"/>
      <c r="I162" s="56"/>
      <c r="J162" s="875">
        <v>0</v>
      </c>
      <c r="K162" s="1062">
        <v>5</v>
      </c>
    </row>
    <row r="163" ht="11.1" customHeight="1">
      <c r="A163" t="s" s="864">
        <v>4146</v>
      </c>
      <c r="B163" s="56"/>
      <c r="C163" s="56"/>
      <c r="D163" s="56"/>
      <c r="E163" s="56"/>
      <c r="F163" t="s" s="795">
        <v>4147</v>
      </c>
      <c r="G163" s="56"/>
      <c r="H163" s="56"/>
      <c r="I163" s="56"/>
      <c r="J163" s="875">
        <v>0</v>
      </c>
      <c r="K163" s="1062">
        <v>4.9</v>
      </c>
    </row>
    <row r="164" ht="11.1" customHeight="1">
      <c r="A164" t="s" s="864">
        <v>4148</v>
      </c>
      <c r="B164" s="56"/>
      <c r="C164" s="56"/>
      <c r="D164" s="56"/>
      <c r="E164" s="56"/>
      <c r="F164" t="s" s="795">
        <v>4149</v>
      </c>
      <c r="G164" s="56"/>
      <c r="H164" s="56"/>
      <c r="I164" s="56"/>
      <c r="J164" s="875">
        <v>0</v>
      </c>
      <c r="K164" s="1062">
        <v>3</v>
      </c>
    </row>
    <row r="165" ht="11.1" customHeight="1">
      <c r="A165" t="s" s="864">
        <v>4150</v>
      </c>
      <c r="B165" s="56"/>
      <c r="C165" s="56"/>
      <c r="D165" s="56"/>
      <c r="E165" s="56"/>
      <c r="F165" t="s" s="952">
        <v>4143</v>
      </c>
      <c r="G165" s="56"/>
      <c r="H165" s="56"/>
      <c r="I165" s="56"/>
      <c r="J165" s="875">
        <v>0.005</v>
      </c>
      <c r="K165" s="1062">
        <v>5</v>
      </c>
    </row>
    <row r="166" ht="11.1" customHeight="1">
      <c r="A166" t="s" s="845">
        <v>4151</v>
      </c>
      <c r="B166" s="56"/>
      <c r="C166" s="56"/>
      <c r="D166" s="56"/>
      <c r="E166" s="56"/>
      <c r="F166" t="s" s="952">
        <v>4143</v>
      </c>
      <c r="G166" s="56"/>
      <c r="H166" s="56"/>
      <c r="I166" s="56"/>
      <c r="J166" s="875">
        <v>0.005</v>
      </c>
      <c r="K166" s="1062">
        <v>5</v>
      </c>
    </row>
    <row r="167" ht="11.1" customHeight="1">
      <c r="A167" t="s" s="845">
        <v>4152</v>
      </c>
      <c r="B167" s="56"/>
      <c r="C167" s="56"/>
      <c r="D167" s="56"/>
      <c r="E167" s="56"/>
      <c r="F167" t="s" s="952">
        <v>4143</v>
      </c>
      <c r="G167" s="56"/>
      <c r="H167" s="56"/>
      <c r="I167" s="56"/>
      <c r="J167" s="875">
        <v>0.005</v>
      </c>
      <c r="K167" s="1062">
        <v>5</v>
      </c>
    </row>
    <row r="168" ht="11.1" customHeight="1">
      <c r="A168" t="s" s="845">
        <v>4153</v>
      </c>
      <c r="B168" s="56"/>
      <c r="C168" s="56"/>
      <c r="D168" s="56"/>
      <c r="E168" s="56"/>
      <c r="F168" t="s" s="952">
        <v>4143</v>
      </c>
      <c r="G168" s="56"/>
      <c r="H168" s="56"/>
      <c r="I168" s="56"/>
      <c r="J168" s="875">
        <v>0.005</v>
      </c>
      <c r="K168" s="1062">
        <v>5</v>
      </c>
    </row>
    <row r="169" ht="11.1" customHeight="1">
      <c r="A169" t="s" s="864">
        <v>4154</v>
      </c>
      <c r="B169" s="56"/>
      <c r="C169" s="56"/>
      <c r="D169" s="56"/>
      <c r="E169" s="56"/>
      <c r="F169" t="s" s="952">
        <v>4143</v>
      </c>
      <c r="G169" s="56"/>
      <c r="H169" s="56"/>
      <c r="I169" s="56"/>
      <c r="J169" s="875">
        <v>0.005</v>
      </c>
      <c r="K169" s="1062">
        <v>5</v>
      </c>
    </row>
    <row r="170" ht="11.1" customHeight="1">
      <c r="A170" s="599"/>
      <c r="B170" s="56"/>
      <c r="C170" s="56"/>
      <c r="D170" s="56"/>
      <c r="E170" s="56"/>
      <c r="F170" s="56"/>
      <c r="G170" s="56"/>
      <c r="H170" s="56"/>
      <c r="I170" s="56"/>
      <c r="J170" s="875"/>
      <c r="K170" s="1062"/>
    </row>
    <row r="171" ht="11.1" customHeight="1">
      <c r="A171" t="s" s="867">
        <v>4155</v>
      </c>
      <c r="B171" s="74"/>
      <c r="C171" s="74"/>
      <c r="D171" s="74"/>
      <c r="E171" s="74"/>
      <c r="F171" s="74"/>
      <c r="G171" s="74"/>
      <c r="H171" s="74"/>
      <c r="I171" s="74"/>
      <c r="J171" s="1063">
        <f>SUM(J150:J170)</f>
        <v>2.39</v>
      </c>
      <c r="K171" s="1064">
        <f>SUM(K150:K170)</f>
        <v>107.69</v>
      </c>
    </row>
    <row r="172" ht="8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1065"/>
      <c r="K172" s="1065"/>
    </row>
    <row r="173" ht="11.1" customHeight="1">
      <c r="A173" t="s" s="1066">
        <v>4156</v>
      </c>
      <c r="B173" s="56"/>
      <c r="C173" s="56"/>
      <c r="D173" s="56"/>
      <c r="E173" s="56"/>
      <c r="F173" s="56"/>
      <c r="G173" s="56"/>
      <c r="H173" s="56"/>
      <c r="I173" s="56"/>
      <c r="J173" s="56"/>
      <c r="K173" s="56"/>
    </row>
    <row r="174" ht="11.1" customHeight="1">
      <c r="A174" t="s" s="795">
        <v>4157</v>
      </c>
      <c r="B174" s="56"/>
      <c r="C174" s="56"/>
      <c r="D174" s="56"/>
      <c r="E174" s="56"/>
      <c r="F174" s="56"/>
      <c r="G174" s="56"/>
      <c r="H174" s="56"/>
      <c r="I174" s="56"/>
      <c r="J174" s="56"/>
      <c r="K174" s="56"/>
    </row>
    <row r="175" ht="11.1" customHeight="1">
      <c r="A175" t="s" s="795">
        <v>4158</v>
      </c>
      <c r="B175" s="56"/>
      <c r="C175" s="56"/>
      <c r="D175" s="56"/>
      <c r="E175" s="56"/>
      <c r="F175" s="56"/>
      <c r="G175" s="56"/>
      <c r="H175" s="56"/>
      <c r="I175" s="56"/>
      <c r="J175" s="56"/>
      <c r="K175" s="56"/>
    </row>
    <row r="176" ht="11.1" customHeight="1">
      <c r="A176" t="s" s="1067">
        <v>12</v>
      </c>
      <c r="B176" s="56"/>
      <c r="C176" s="56"/>
      <c r="D176" s="56"/>
      <c r="E176" s="56"/>
      <c r="F176" s="56"/>
      <c r="G176" t="s" s="1068">
        <v>4159</v>
      </c>
      <c r="H176" s="599"/>
      <c r="I176" s="56"/>
      <c r="J176" s="56"/>
      <c r="K176" s="56"/>
    </row>
    <row r="177" ht="11.1" customHeight="1">
      <c r="A177" t="s" s="1069">
        <v>18</v>
      </c>
      <c r="B177" s="56"/>
      <c r="C177" s="56"/>
      <c r="D177" s="56"/>
      <c r="E177" s="56"/>
      <c r="F177" s="56"/>
      <c r="G177" s="56"/>
      <c r="H177" s="56"/>
      <c r="I177" s="56"/>
      <c r="J177" s="56"/>
      <c r="K177" s="56"/>
    </row>
    <row r="178" ht="11.1" customHeight="1">
      <c r="A178" t="s" s="1070">
        <v>4160</v>
      </c>
      <c r="B178" s="56"/>
      <c r="C178" s="56"/>
      <c r="D178" s="56"/>
      <c r="E178" s="56"/>
      <c r="F178" s="56"/>
      <c r="G178" s="56"/>
      <c r="H178" s="56"/>
      <c r="I178" s="56"/>
      <c r="J178" s="56"/>
      <c r="K178" s="56"/>
    </row>
    <row r="179" ht="10.7" customHeight="1">
      <c r="A179" t="s" s="1059">
        <v>33</v>
      </c>
      <c r="B179" s="56"/>
      <c r="C179" s="56"/>
      <c r="D179" t="s" s="1060">
        <v>76</v>
      </c>
      <c r="E179" t="s" s="1060">
        <v>87</v>
      </c>
      <c r="F179" t="s" s="1059">
        <v>91</v>
      </c>
      <c r="G179" s="1071"/>
      <c r="H179" s="56"/>
      <c r="I179" s="56"/>
      <c r="J179" s="56"/>
      <c r="K179" s="56"/>
    </row>
    <row r="180" ht="10.5" customHeight="1">
      <c r="A180" t="s" s="952">
        <v>4161</v>
      </c>
      <c r="B180" s="56"/>
      <c r="C180" t="s" s="1072">
        <v>85</v>
      </c>
      <c r="D180" t="s" s="795">
        <v>4162</v>
      </c>
      <c r="E180" s="1073">
        <v>43069</v>
      </c>
      <c r="F180" s="797"/>
      <c r="G180" s="56"/>
      <c r="H180" s="56"/>
      <c r="I180" s="56"/>
      <c r="J180" s="56"/>
      <c r="K180" s="56"/>
    </row>
    <row r="181" ht="10.5" customHeight="1">
      <c r="A181" t="s" s="952">
        <v>2180</v>
      </c>
      <c r="B181" s="56"/>
      <c r="C181" s="1074"/>
      <c r="D181" t="s" s="795">
        <v>2181</v>
      </c>
      <c r="E181" s="1073">
        <v>42746</v>
      </c>
      <c r="F181" t="s" s="795">
        <v>4163</v>
      </c>
      <c r="G181" s="56"/>
      <c r="H181" s="56"/>
      <c r="I181" s="56"/>
      <c r="J181" s="56"/>
      <c r="K181" s="56"/>
    </row>
    <row r="182" ht="10.5" customHeight="1">
      <c r="A182" t="s" s="952">
        <v>4164</v>
      </c>
      <c r="B182" s="56"/>
      <c r="C182" s="56"/>
      <c r="D182" t="s" s="795">
        <v>4165</v>
      </c>
      <c r="E182" s="1075">
        <v>42732</v>
      </c>
      <c r="F182" t="s" s="795">
        <v>4166</v>
      </c>
      <c r="G182" s="56"/>
      <c r="H182" s="56"/>
      <c r="I182" s="56"/>
      <c r="J182" s="56"/>
      <c r="K182" s="56"/>
    </row>
    <row r="183" ht="10.5" customHeight="1">
      <c r="A183" t="s" s="952">
        <v>4167</v>
      </c>
      <c r="B183" s="56"/>
      <c r="C183" s="1074"/>
      <c r="D183" t="s" s="795">
        <v>4168</v>
      </c>
      <c r="E183" s="1073">
        <v>42887</v>
      </c>
      <c r="F183" s="797"/>
      <c r="G183" s="56"/>
      <c r="H183" s="56"/>
      <c r="I183" s="56"/>
      <c r="J183" s="56"/>
      <c r="K183" s="56"/>
    </row>
    <row r="184" ht="10.5" customHeight="1">
      <c r="A184" t="s" s="952">
        <v>4169</v>
      </c>
      <c r="B184" s="56"/>
      <c r="C184" s="1074"/>
      <c r="D184" t="s" s="795">
        <v>4170</v>
      </c>
      <c r="E184" s="1075">
        <v>42712</v>
      </c>
      <c r="F184" s="797"/>
      <c r="G184" s="56"/>
      <c r="H184" s="56"/>
      <c r="I184" s="56"/>
      <c r="J184" s="56"/>
      <c r="K184" s="56"/>
    </row>
    <row r="185" ht="10.5" customHeight="1">
      <c r="A185" t="s" s="952">
        <v>4171</v>
      </c>
      <c r="B185" s="56"/>
      <c r="C185" s="1074"/>
      <c r="D185" t="s" s="952">
        <v>4172</v>
      </c>
      <c r="E185" s="1073">
        <v>42761</v>
      </c>
      <c r="F185" s="56"/>
      <c r="G185" s="56"/>
      <c r="H185" s="56"/>
      <c r="I185" s="56"/>
      <c r="J185" s="56"/>
      <c r="K185" s="56"/>
    </row>
    <row r="186" ht="10.5" customHeight="1">
      <c r="A186" t="s" s="952">
        <v>4173</v>
      </c>
      <c r="B186" s="56"/>
      <c r="C186" s="1074"/>
      <c r="D186" t="s" s="952">
        <v>4174</v>
      </c>
      <c r="E186" s="1073">
        <v>42807</v>
      </c>
      <c r="F186" s="56"/>
      <c r="G186" s="56"/>
      <c r="H186" s="56"/>
      <c r="I186" s="56"/>
      <c r="J186" s="56"/>
      <c r="K186" s="56"/>
    </row>
    <row r="187" ht="10.5" customHeight="1">
      <c r="A187" t="s" s="952">
        <v>4175</v>
      </c>
      <c r="B187" s="56"/>
      <c r="C187" t="s" s="1072">
        <v>85</v>
      </c>
      <c r="D187" t="s" s="952">
        <v>4176</v>
      </c>
      <c r="E187" s="1073">
        <v>43081</v>
      </c>
      <c r="F187" s="56"/>
      <c r="G187" s="56"/>
      <c r="H187" s="56"/>
      <c r="I187" s="56"/>
      <c r="J187" s="56"/>
      <c r="K187" s="56"/>
    </row>
    <row r="188" ht="10.5" customHeight="1">
      <c r="A188" t="s" s="795">
        <v>4177</v>
      </c>
      <c r="B188" s="56"/>
      <c r="C188" s="1074"/>
      <c r="D188" t="s" s="952">
        <v>4178</v>
      </c>
      <c r="E188" s="1076">
        <v>42439</v>
      </c>
      <c r="F188" s="797"/>
      <c r="G188" s="56"/>
      <c r="H188" s="56"/>
      <c r="I188" s="56"/>
      <c r="J188" s="56"/>
      <c r="K188" s="56"/>
    </row>
    <row r="189" ht="10.5" customHeight="1">
      <c r="A189" t="s" s="952">
        <v>4179</v>
      </c>
      <c r="B189" s="56"/>
      <c r="C189" s="1074"/>
      <c r="D189" t="s" s="795">
        <v>4180</v>
      </c>
      <c r="E189" s="1075">
        <v>42727</v>
      </c>
      <c r="F189" t="s" s="795">
        <v>4166</v>
      </c>
      <c r="G189" s="56"/>
      <c r="H189" s="56"/>
      <c r="I189" s="56"/>
      <c r="J189" s="56"/>
      <c r="K189" s="56"/>
    </row>
    <row r="190" ht="10.5" customHeight="1">
      <c r="A190" t="s" s="952">
        <v>4181</v>
      </c>
      <c r="B190" s="56"/>
      <c r="C190" s="1074"/>
      <c r="D190" t="s" s="952">
        <v>2280</v>
      </c>
      <c r="E190" s="1073">
        <v>42977</v>
      </c>
      <c r="F190" s="1036"/>
      <c r="G190" s="56"/>
      <c r="H190" s="56"/>
      <c r="I190" s="56"/>
      <c r="J190" s="56"/>
      <c r="K190" s="56"/>
    </row>
    <row r="191" ht="10.5" customHeight="1">
      <c r="A191" t="s" s="952">
        <v>4182</v>
      </c>
      <c r="B191" s="56"/>
      <c r="C191" s="1074"/>
      <c r="D191" t="s" s="952">
        <v>4183</v>
      </c>
      <c r="E191" s="1073">
        <v>43046</v>
      </c>
      <c r="F191" t="s" s="795">
        <v>131</v>
      </c>
      <c r="G191" s="56"/>
      <c r="H191" s="56"/>
      <c r="I191" s="56"/>
      <c r="J191" s="56"/>
      <c r="K191" s="56"/>
    </row>
    <row r="192" ht="10.5" customHeight="1">
      <c r="A192" t="s" s="952">
        <v>4184</v>
      </c>
      <c r="B192" s="56"/>
      <c r="C192" s="1074"/>
      <c r="D192" t="s" s="952">
        <v>4185</v>
      </c>
      <c r="E192" s="1073">
        <v>42809</v>
      </c>
      <c r="F192" s="797"/>
      <c r="G192" s="56"/>
      <c r="H192" s="56"/>
      <c r="I192" s="56"/>
      <c r="J192" s="56"/>
      <c r="K192" s="56"/>
    </row>
    <row r="193" ht="10.5" customHeight="1">
      <c r="A193" t="s" s="952">
        <v>4186</v>
      </c>
      <c r="B193" s="56"/>
      <c r="C193" s="1074"/>
      <c r="D193" t="s" s="952">
        <v>4187</v>
      </c>
      <c r="E193" s="1075">
        <v>42724</v>
      </c>
      <c r="F193" t="s" s="795">
        <v>4166</v>
      </c>
      <c r="G193" s="56"/>
      <c r="H193" s="56"/>
      <c r="I193" s="56"/>
      <c r="J193" s="56"/>
      <c r="K193" s="56"/>
    </row>
    <row r="194" ht="10.5" customHeight="1">
      <c r="A194" t="s" s="952">
        <v>4188</v>
      </c>
      <c r="B194" s="56"/>
      <c r="C194" s="1074"/>
      <c r="D194" t="s" s="952">
        <v>4189</v>
      </c>
      <c r="E194" s="1073">
        <v>42978</v>
      </c>
      <c r="F194" s="797"/>
      <c r="G194" s="56"/>
      <c r="H194" s="56"/>
      <c r="I194" s="56"/>
      <c r="J194" s="56"/>
      <c r="K194" s="56"/>
    </row>
    <row r="195" ht="10.5" customHeight="1">
      <c r="A195" t="s" s="795">
        <v>4190</v>
      </c>
      <c r="B195" s="56"/>
      <c r="C195" s="1074"/>
      <c r="D195" t="s" s="952">
        <v>4191</v>
      </c>
      <c r="E195" s="1075">
        <v>42703</v>
      </c>
      <c r="F195" s="797"/>
      <c r="G195" s="56"/>
      <c r="H195" s="56"/>
      <c r="I195" s="56"/>
      <c r="J195" s="56"/>
      <c r="K195" s="56"/>
    </row>
    <row r="196" ht="10.5" customHeight="1">
      <c r="A196" t="s" s="952">
        <v>4192</v>
      </c>
      <c r="B196" s="56"/>
      <c r="C196" s="1074"/>
      <c r="D196" t="s" s="952">
        <v>4193</v>
      </c>
      <c r="E196" s="1075">
        <v>42696</v>
      </c>
      <c r="F196" s="797"/>
      <c r="G196" s="56"/>
      <c r="H196" s="56"/>
      <c r="I196" s="56"/>
      <c r="J196" s="56"/>
      <c r="K196" s="56"/>
    </row>
    <row r="197" ht="10.5" customHeight="1">
      <c r="A197" t="s" s="952">
        <v>4194</v>
      </c>
      <c r="B197" s="56"/>
      <c r="C197" s="1074"/>
      <c r="D197" t="s" s="952">
        <v>4195</v>
      </c>
      <c r="E197" s="1073">
        <v>42831</v>
      </c>
      <c r="F197" s="797"/>
      <c r="G197" s="56"/>
      <c r="H197" s="56"/>
      <c r="I197" s="56"/>
      <c r="J197" s="56"/>
      <c r="K197" s="56"/>
    </row>
    <row r="198" ht="10.5" customHeight="1">
      <c r="A198" t="s" s="795">
        <v>4196</v>
      </c>
      <c r="B198" s="56"/>
      <c r="C198" s="1074"/>
      <c r="D198" t="s" s="952">
        <v>4197</v>
      </c>
      <c r="E198" s="1073">
        <v>42947</v>
      </c>
      <c r="F198" t="s" s="795">
        <v>131</v>
      </c>
      <c r="G198" s="56"/>
      <c r="H198" s="56"/>
      <c r="I198" s="56"/>
      <c r="J198" s="56"/>
      <c r="K198" s="56"/>
    </row>
    <row r="199" ht="10.5" customHeight="1">
      <c r="A199" t="s" s="795">
        <v>4198</v>
      </c>
      <c r="B199" s="56"/>
      <c r="C199" s="1074"/>
      <c r="D199" t="s" s="952">
        <v>4199</v>
      </c>
      <c r="E199" s="1073">
        <v>43042</v>
      </c>
      <c r="F199" t="s" s="795">
        <v>131</v>
      </c>
      <c r="G199" s="56"/>
      <c r="H199" s="56"/>
      <c r="I199" s="56"/>
      <c r="J199" s="56"/>
      <c r="K199" s="56"/>
    </row>
    <row r="200" ht="10.5" customHeight="1">
      <c r="A200" t="s" s="795">
        <v>4200</v>
      </c>
      <c r="B200" s="56"/>
      <c r="C200" t="s" s="1072">
        <v>85</v>
      </c>
      <c r="D200" t="s" s="952">
        <v>4201</v>
      </c>
      <c r="E200" s="1073">
        <v>43083</v>
      </c>
      <c r="F200" s="797"/>
      <c r="G200" s="56"/>
      <c r="H200" s="56"/>
      <c r="I200" s="56"/>
      <c r="J200" s="56"/>
      <c r="K200" s="56"/>
    </row>
    <row r="201" ht="10.5" customHeight="1">
      <c r="A201" t="s" s="795">
        <v>2481</v>
      </c>
      <c r="B201" s="56"/>
      <c r="C201" s="1074"/>
      <c r="D201" t="s" s="952">
        <v>2482</v>
      </c>
      <c r="E201" s="1073">
        <v>42823</v>
      </c>
      <c r="F201" t="s" s="795">
        <v>4202</v>
      </c>
      <c r="G201" s="56"/>
      <c r="H201" s="56"/>
      <c r="I201" s="56"/>
      <c r="J201" s="56"/>
      <c r="K201" s="56"/>
    </row>
    <row r="202" ht="10.5" customHeight="1">
      <c r="A202" t="s" s="795">
        <v>4203</v>
      </c>
      <c r="B202" s="56"/>
      <c r="C202" t="s" s="1072">
        <v>85</v>
      </c>
      <c r="D202" t="s" s="952">
        <v>4204</v>
      </c>
      <c r="E202" s="1073">
        <v>43069</v>
      </c>
      <c r="F202" s="797"/>
      <c r="G202" s="56"/>
      <c r="H202" s="56"/>
      <c r="I202" s="56"/>
      <c r="J202" s="56"/>
      <c r="K202" s="56"/>
    </row>
    <row r="203" ht="10.5" customHeight="1">
      <c r="A203" t="s" s="795">
        <v>4205</v>
      </c>
      <c r="B203" s="56"/>
      <c r="C203" t="s" s="1072">
        <v>85</v>
      </c>
      <c r="D203" t="s" s="952">
        <v>4206</v>
      </c>
      <c r="E203" s="1073">
        <v>43042</v>
      </c>
      <c r="F203" s="797"/>
      <c r="G203" s="56"/>
      <c r="H203" s="56"/>
      <c r="I203" s="56"/>
      <c r="J203" s="56"/>
      <c r="K203" s="56"/>
    </row>
    <row r="204" ht="10.5" customHeight="1">
      <c r="A204" t="s" s="795">
        <v>4207</v>
      </c>
      <c r="B204" s="56"/>
      <c r="C204" s="1074"/>
      <c r="D204" t="s" s="952">
        <v>4208</v>
      </c>
      <c r="E204" s="1073">
        <v>42823</v>
      </c>
      <c r="F204" s="797"/>
      <c r="G204" s="56"/>
      <c r="H204" s="56"/>
      <c r="I204" s="56"/>
      <c r="J204" s="56"/>
      <c r="K204" s="56"/>
    </row>
    <row r="205" ht="10.5" customHeight="1">
      <c r="A205" t="s" s="795">
        <v>4209</v>
      </c>
      <c r="B205" s="56"/>
      <c r="C205" s="1074"/>
      <c r="D205" t="s" s="952">
        <v>4210</v>
      </c>
      <c r="E205" s="1075">
        <v>42702</v>
      </c>
      <c r="F205" s="797"/>
      <c r="G205" s="56"/>
      <c r="H205" s="56"/>
      <c r="I205" s="56"/>
      <c r="J205" s="56"/>
      <c r="K205" s="56"/>
    </row>
    <row r="206" ht="10.5" customHeight="1">
      <c r="A206" t="s" s="795">
        <v>4211</v>
      </c>
      <c r="B206" s="56"/>
      <c r="C206" s="1074"/>
      <c r="D206" t="s" s="952">
        <v>4212</v>
      </c>
      <c r="E206" s="1073">
        <v>42864</v>
      </c>
      <c r="F206" s="797"/>
      <c r="G206" s="56"/>
      <c r="H206" s="56"/>
      <c r="I206" s="56"/>
      <c r="J206" s="56"/>
      <c r="K206" s="56"/>
    </row>
    <row r="207" ht="10.5" customHeight="1">
      <c r="A207" t="s" s="795">
        <v>4213</v>
      </c>
      <c r="B207" s="56"/>
      <c r="C207" s="1074"/>
      <c r="D207" t="s" s="952">
        <v>4214</v>
      </c>
      <c r="E207" s="1073">
        <v>42922</v>
      </c>
      <c r="F207" s="797"/>
      <c r="G207" s="56"/>
      <c r="H207" s="56"/>
      <c r="I207" s="56"/>
      <c r="J207" s="56"/>
      <c r="K207" s="56"/>
    </row>
    <row r="208" ht="10.5" customHeight="1">
      <c r="A208" t="s" s="795">
        <v>4215</v>
      </c>
      <c r="B208" s="56"/>
      <c r="C208" s="1074"/>
      <c r="D208" t="s" s="952">
        <v>4216</v>
      </c>
      <c r="E208" s="1073">
        <v>42760</v>
      </c>
      <c r="F208" s="797"/>
      <c r="G208" s="56"/>
      <c r="H208" s="56"/>
      <c r="I208" s="56"/>
      <c r="J208" s="56"/>
      <c r="K208" s="56"/>
    </row>
    <row r="209" ht="10.5" customHeight="1">
      <c r="A209" t="s" s="795">
        <v>4217</v>
      </c>
      <c r="B209" s="56"/>
      <c r="C209" s="1074"/>
      <c r="D209" t="s" s="952">
        <v>4218</v>
      </c>
      <c r="E209" s="1073">
        <v>42977</v>
      </c>
      <c r="F209" t="s" s="795">
        <v>131</v>
      </c>
      <c r="G209" s="56"/>
      <c r="H209" s="56"/>
      <c r="I209" s="56"/>
      <c r="J209" s="56"/>
      <c r="K209" s="56"/>
    </row>
    <row r="210" ht="10.5" customHeight="1">
      <c r="A210" t="s" s="795">
        <v>4219</v>
      </c>
      <c r="B210" s="56"/>
      <c r="C210" s="1074"/>
      <c r="D210" t="s" s="952">
        <v>4220</v>
      </c>
      <c r="E210" s="1073">
        <v>42795</v>
      </c>
      <c r="F210" s="1036"/>
      <c r="G210" s="56"/>
      <c r="H210" s="56"/>
      <c r="I210" s="56"/>
      <c r="J210" s="56"/>
      <c r="K210" s="56"/>
    </row>
    <row r="211" ht="10.5" customHeight="1">
      <c r="A211" t="s" s="795">
        <v>4221</v>
      </c>
      <c r="B211" s="56"/>
      <c r="C211" s="1074"/>
      <c r="D211" t="s" s="952">
        <v>4222</v>
      </c>
      <c r="E211" s="1073">
        <v>42795</v>
      </c>
      <c r="F211" s="1036"/>
      <c r="G211" s="56"/>
      <c r="H211" s="56"/>
      <c r="I211" s="56"/>
      <c r="J211" s="56"/>
      <c r="K211" s="56"/>
    </row>
    <row r="212" ht="10.5" customHeight="1">
      <c r="A212" t="s" s="795">
        <v>4223</v>
      </c>
      <c r="B212" s="56"/>
      <c r="C212" s="1074"/>
      <c r="D212" t="s" s="952">
        <v>4224</v>
      </c>
      <c r="E212" s="1073">
        <v>42802</v>
      </c>
      <c r="F212" s="1036"/>
      <c r="G212" s="56"/>
      <c r="H212" s="56"/>
      <c r="I212" s="56"/>
      <c r="J212" s="56"/>
      <c r="K212" s="56"/>
    </row>
    <row r="213" ht="10.5" customHeight="1">
      <c r="A213" t="s" s="795">
        <v>4225</v>
      </c>
      <c r="B213" s="56"/>
      <c r="C213" s="1074"/>
      <c r="D213" t="s" s="952">
        <v>4226</v>
      </c>
      <c r="E213" s="1073">
        <v>42985</v>
      </c>
      <c r="F213" t="s" s="795">
        <v>131</v>
      </c>
      <c r="G213" s="56"/>
      <c r="H213" s="56"/>
      <c r="I213" s="56"/>
      <c r="J213" s="56"/>
      <c r="K213" s="56"/>
    </row>
    <row r="214" ht="10.5" customHeight="1">
      <c r="A214" t="s" s="795">
        <v>4227</v>
      </c>
      <c r="B214" s="56"/>
      <c r="C214" s="1074"/>
      <c r="D214" t="s" s="952">
        <v>4228</v>
      </c>
      <c r="E214" s="1073">
        <v>43042</v>
      </c>
      <c r="F214" t="s" s="795">
        <v>4229</v>
      </c>
      <c r="G214" s="56"/>
      <c r="H214" s="56"/>
      <c r="I214" s="56"/>
      <c r="J214" s="56"/>
      <c r="K214" s="56"/>
    </row>
    <row r="215" ht="10.5" customHeight="1">
      <c r="A215" t="s" s="795">
        <v>4230</v>
      </c>
      <c r="B215" s="56"/>
      <c r="C215" s="1074"/>
      <c r="D215" t="s" s="952">
        <v>4231</v>
      </c>
      <c r="E215" s="1073">
        <v>42915</v>
      </c>
      <c r="F215" s="1036"/>
      <c r="G215" s="56"/>
      <c r="H215" s="56"/>
      <c r="I215" s="56"/>
      <c r="J215" s="1013"/>
      <c r="K215" s="603"/>
    </row>
    <row r="216" ht="10.5" customHeight="1">
      <c r="A216" t="s" s="795">
        <v>4232</v>
      </c>
      <c r="B216" s="56"/>
      <c r="C216" s="1074"/>
      <c r="D216" t="s" s="952">
        <v>4233</v>
      </c>
      <c r="E216" s="1073">
        <v>43053</v>
      </c>
      <c r="F216" t="s" s="795">
        <v>131</v>
      </c>
      <c r="G216" s="56"/>
      <c r="H216" s="56"/>
      <c r="I216" s="56"/>
      <c r="J216" s="1013"/>
      <c r="K216" s="603"/>
    </row>
    <row r="217" ht="10.5" customHeight="1">
      <c r="A217" t="s" s="795">
        <v>4234</v>
      </c>
      <c r="B217" s="56"/>
      <c r="C217" s="1074"/>
      <c r="D217" t="s" s="952">
        <v>4235</v>
      </c>
      <c r="E217" s="1073">
        <v>42867</v>
      </c>
      <c r="F217" t="s" s="795">
        <v>131</v>
      </c>
      <c r="G217" s="56"/>
      <c r="H217" s="56"/>
      <c r="I217" s="56"/>
      <c r="J217" s="1013"/>
      <c r="K217" s="603"/>
    </row>
    <row r="218" ht="10.5" customHeight="1">
      <c r="A218" t="s" s="795">
        <v>4236</v>
      </c>
      <c r="B218" s="56"/>
      <c r="C218" s="1074"/>
      <c r="D218" t="s" s="952">
        <v>4237</v>
      </c>
      <c r="E218" s="1073">
        <v>42859</v>
      </c>
      <c r="F218" t="s" s="795">
        <v>131</v>
      </c>
      <c r="G218" s="56"/>
      <c r="H218" s="56"/>
      <c r="I218" s="56"/>
      <c r="J218" s="1013"/>
      <c r="K218" s="603"/>
    </row>
    <row r="219" ht="10.5" customHeight="1">
      <c r="A219" t="s" s="795">
        <v>4238</v>
      </c>
      <c r="B219" s="56"/>
      <c r="C219" t="s" s="1072">
        <v>85</v>
      </c>
      <c r="D219" t="s" s="952">
        <v>4239</v>
      </c>
      <c r="E219" s="1073">
        <v>42936</v>
      </c>
      <c r="F219" s="797"/>
      <c r="G219" s="56"/>
      <c r="H219" s="56"/>
      <c r="I219" s="56"/>
      <c r="J219" s="1013"/>
      <c r="K219" s="603"/>
    </row>
    <row r="220" ht="10.5" customHeight="1">
      <c r="A220" t="s" s="795">
        <v>4240</v>
      </c>
      <c r="B220" s="56"/>
      <c r="C220" t="s" s="1072">
        <v>85</v>
      </c>
      <c r="D220" t="s" s="952">
        <v>4241</v>
      </c>
      <c r="E220" s="1073">
        <v>43102</v>
      </c>
      <c r="F220" t="s" s="1022">
        <v>4242</v>
      </c>
      <c r="G220" s="56"/>
      <c r="H220" s="56"/>
      <c r="I220" s="56"/>
      <c r="J220" s="1013"/>
      <c r="K220" s="603"/>
    </row>
    <row r="221" ht="10.5" customHeight="1">
      <c r="A221" t="s" s="795">
        <v>4243</v>
      </c>
      <c r="B221" s="56"/>
      <c r="C221" t="s" s="1072">
        <v>85</v>
      </c>
      <c r="D221" t="s" s="952">
        <v>4244</v>
      </c>
      <c r="E221" s="1073">
        <v>43042</v>
      </c>
      <c r="F221" s="1036"/>
      <c r="G221" s="56"/>
      <c r="H221" s="56"/>
      <c r="I221" s="56"/>
      <c r="J221" s="1013"/>
      <c r="K221" s="603"/>
    </row>
    <row r="222" ht="10.5" customHeight="1">
      <c r="A222" t="s" s="795">
        <v>4245</v>
      </c>
      <c r="B222" s="56"/>
      <c r="C222" s="1074"/>
      <c r="D222" t="s" s="952">
        <v>4246</v>
      </c>
      <c r="E222" s="1073">
        <v>43018</v>
      </c>
      <c r="F222" s="797"/>
      <c r="G222" s="56"/>
      <c r="H222" s="56"/>
      <c r="I222" s="56"/>
      <c r="J222" s="1013"/>
      <c r="K222" s="603"/>
    </row>
    <row r="223" ht="10.5" customHeight="1">
      <c r="A223" t="s" s="795">
        <v>4247</v>
      </c>
      <c r="B223" s="56"/>
      <c r="C223" s="1074"/>
      <c r="D223" t="s" s="952">
        <v>4248</v>
      </c>
      <c r="E223" s="1073">
        <v>42739</v>
      </c>
      <c r="F223" s="797"/>
      <c r="G223" s="56"/>
      <c r="H223" s="56"/>
      <c r="I223" s="56"/>
      <c r="J223" s="1013"/>
      <c r="K223" s="603"/>
    </row>
    <row r="224" ht="10.5" customHeight="1">
      <c r="A224" t="s" s="795">
        <v>4249</v>
      </c>
      <c r="B224" s="56"/>
      <c r="C224" s="1074"/>
      <c r="D224" t="s" s="952">
        <v>4250</v>
      </c>
      <c r="E224" s="1075">
        <v>42716</v>
      </c>
      <c r="F224" t="s" s="795">
        <v>4251</v>
      </c>
      <c r="G224" s="56"/>
      <c r="H224" s="56"/>
      <c r="I224" s="56"/>
      <c r="J224" s="1013"/>
      <c r="K224" s="603"/>
    </row>
    <row r="225" ht="10.5" customHeight="1">
      <c r="A225" t="s" s="795">
        <v>4252</v>
      </c>
      <c r="B225" s="56"/>
      <c r="C225" s="1074"/>
      <c r="D225" t="s" s="952">
        <v>4253</v>
      </c>
      <c r="E225" s="1073">
        <v>42807</v>
      </c>
      <c r="F225" s="797"/>
      <c r="G225" s="56"/>
      <c r="H225" s="56"/>
      <c r="I225" s="56"/>
      <c r="J225" s="1013"/>
      <c r="K225" s="603"/>
    </row>
    <row r="226" ht="10.5" customHeight="1">
      <c r="A226" t="s" s="795">
        <v>4254</v>
      </c>
      <c r="B226" s="56"/>
      <c r="C226" s="1074"/>
      <c r="D226" t="s" s="952">
        <v>4255</v>
      </c>
      <c r="E226" s="1073">
        <v>43003</v>
      </c>
      <c r="F226" t="s" s="795">
        <v>4256</v>
      </c>
      <c r="G226" s="56"/>
      <c r="H226" s="56"/>
      <c r="I226" s="56"/>
      <c r="J226" s="1013"/>
      <c r="K226" s="603"/>
    </row>
    <row r="227" ht="10.5" customHeight="1">
      <c r="A227" t="s" s="795">
        <v>4257</v>
      </c>
      <c r="B227" s="56"/>
      <c r="C227" s="1074"/>
      <c r="D227" t="s" s="952">
        <v>4258</v>
      </c>
      <c r="E227" s="1073">
        <v>42958</v>
      </c>
      <c r="F227" t="s" s="795">
        <v>131</v>
      </c>
      <c r="G227" s="56"/>
      <c r="H227" s="56"/>
      <c r="I227" s="56"/>
      <c r="J227" s="1013"/>
      <c r="K227" s="603"/>
    </row>
    <row r="228" ht="10.5" customHeight="1">
      <c r="A228" t="s" s="795">
        <v>4259</v>
      </c>
      <c r="B228" s="56"/>
      <c r="C228" s="1074"/>
      <c r="D228" t="s" s="952">
        <v>4260</v>
      </c>
      <c r="E228" s="1073">
        <v>42796</v>
      </c>
      <c r="F228" s="797"/>
      <c r="G228" s="56"/>
      <c r="H228" s="56"/>
      <c r="I228" s="56"/>
      <c r="J228" s="1013"/>
      <c r="K228" s="603"/>
    </row>
    <row r="229" ht="10.5" customHeight="1">
      <c r="A229" t="s" s="795">
        <v>4261</v>
      </c>
      <c r="B229" s="56"/>
      <c r="C229" s="1074"/>
      <c r="D229" t="s" s="952">
        <v>4262</v>
      </c>
      <c r="E229" s="1075">
        <v>42724</v>
      </c>
      <c r="F229" t="s" s="795">
        <v>4251</v>
      </c>
      <c r="G229" s="56"/>
      <c r="H229" s="56"/>
      <c r="I229" s="56"/>
      <c r="J229" s="1013"/>
      <c r="K229" s="603"/>
    </row>
    <row r="230" ht="10.5" customHeight="1">
      <c r="A230" t="s" s="795">
        <v>2808</v>
      </c>
      <c r="B230" s="56"/>
      <c r="C230" s="1074"/>
      <c r="D230" t="s" s="952">
        <v>2809</v>
      </c>
      <c r="E230" s="1073">
        <v>43020</v>
      </c>
      <c r="F230" t="s" s="795">
        <v>4163</v>
      </c>
      <c r="G230" s="56"/>
      <c r="H230" s="56"/>
      <c r="I230" s="56"/>
      <c r="J230" s="1013"/>
      <c r="K230" s="603"/>
    </row>
    <row r="231" ht="10.5" customHeight="1">
      <c r="A231" t="s" s="795">
        <v>4263</v>
      </c>
      <c r="B231" s="56"/>
      <c r="C231" s="1074"/>
      <c r="D231" t="s" s="952">
        <v>4264</v>
      </c>
      <c r="E231" s="1073">
        <v>42948</v>
      </c>
      <c r="F231" s="797"/>
      <c r="G231" s="56"/>
      <c r="H231" s="56"/>
      <c r="I231" s="56"/>
      <c r="J231" s="1013"/>
      <c r="K231" s="603"/>
    </row>
    <row r="232" ht="10.5" customHeight="1">
      <c r="A232" t="s" s="795">
        <v>4265</v>
      </c>
      <c r="B232" s="56"/>
      <c r="C232" s="1074"/>
      <c r="D232" t="s" s="952">
        <v>4266</v>
      </c>
      <c r="E232" s="1073">
        <v>42808</v>
      </c>
      <c r="F232" s="797"/>
      <c r="G232" s="56"/>
      <c r="H232" s="56"/>
      <c r="I232" s="56"/>
      <c r="J232" s="1013"/>
      <c r="K232" s="603"/>
    </row>
    <row r="233" ht="10.5" customHeight="1">
      <c r="A233" t="s" s="795">
        <v>4267</v>
      </c>
      <c r="B233" s="56"/>
      <c r="C233" s="1074"/>
      <c r="D233" t="s" s="952">
        <v>4268</v>
      </c>
      <c r="E233" s="1073">
        <v>42772</v>
      </c>
      <c r="F233" s="797"/>
      <c r="G233" s="56"/>
      <c r="H233" s="56"/>
      <c r="I233" s="56"/>
      <c r="J233" s="1013"/>
      <c r="K233" s="603"/>
    </row>
    <row r="234" ht="10.5" customHeight="1">
      <c r="A234" t="s" s="795">
        <v>4269</v>
      </c>
      <c r="B234" s="56"/>
      <c r="C234" s="1074"/>
      <c r="D234" t="s" s="952">
        <v>4270</v>
      </c>
      <c r="E234" s="1073">
        <v>42793</v>
      </c>
      <c r="F234" s="797"/>
      <c r="G234" s="56"/>
      <c r="H234" s="56"/>
      <c r="I234" s="56"/>
      <c r="J234" s="1013"/>
      <c r="K234" s="603"/>
    </row>
    <row r="235" ht="10.5" customHeight="1">
      <c r="A235" t="s" s="795">
        <v>4271</v>
      </c>
      <c r="B235" s="56"/>
      <c r="C235" s="1074"/>
      <c r="D235" t="s" s="952">
        <v>4272</v>
      </c>
      <c r="E235" s="1073">
        <v>42795</v>
      </c>
      <c r="F235" s="1077"/>
      <c r="G235" s="56"/>
      <c r="H235" s="56"/>
      <c r="I235" s="56"/>
      <c r="J235" s="1013"/>
      <c r="K235" s="603"/>
    </row>
    <row r="236" ht="10.5" customHeight="1">
      <c r="A236" t="s" s="795">
        <v>4273</v>
      </c>
      <c r="B236" s="56"/>
      <c r="C236" s="1074"/>
      <c r="D236" t="s" s="952">
        <v>4274</v>
      </c>
      <c r="E236" s="1073">
        <v>43006</v>
      </c>
      <c r="F236" s="1036"/>
      <c r="G236" s="56"/>
      <c r="H236" s="56"/>
      <c r="I236" s="56"/>
      <c r="J236" s="1013"/>
      <c r="K236" s="603"/>
    </row>
    <row r="237" ht="10.5" customHeight="1">
      <c r="A237" t="s" s="795">
        <v>4275</v>
      </c>
      <c r="B237" s="56"/>
      <c r="C237" s="1074"/>
      <c r="D237" t="s" s="952">
        <v>4276</v>
      </c>
      <c r="E237" s="1073">
        <v>42802</v>
      </c>
      <c r="F237" s="797"/>
      <c r="G237" s="56"/>
      <c r="H237" s="56"/>
      <c r="I237" s="56"/>
      <c r="J237" s="1013"/>
      <c r="K237" s="603"/>
    </row>
    <row r="238" ht="10.5" customHeight="1">
      <c r="A238" t="s" s="795">
        <v>4277</v>
      </c>
      <c r="B238" s="56"/>
      <c r="C238" s="1074"/>
      <c r="D238" t="s" s="952">
        <v>4278</v>
      </c>
      <c r="E238" s="1073">
        <v>42964</v>
      </c>
      <c r="F238" t="s" s="795">
        <v>131</v>
      </c>
      <c r="G238" s="56"/>
      <c r="H238" s="56"/>
      <c r="I238" s="56"/>
      <c r="J238" s="1013"/>
      <c r="K238" s="603"/>
    </row>
    <row r="239" ht="10.5" customHeight="1">
      <c r="A239" t="s" s="795">
        <v>2860</v>
      </c>
      <c r="B239" s="56"/>
      <c r="C239" s="1074"/>
      <c r="D239" t="s" s="952">
        <v>2861</v>
      </c>
      <c r="E239" s="1073">
        <v>42775</v>
      </c>
      <c r="F239" t="s" s="795">
        <v>4202</v>
      </c>
      <c r="G239" s="56"/>
      <c r="H239" s="56"/>
      <c r="I239" s="56"/>
      <c r="J239" s="1013"/>
      <c r="K239" s="603"/>
    </row>
    <row r="240" ht="10.5" customHeight="1">
      <c r="A240" t="s" s="795">
        <v>4279</v>
      </c>
      <c r="B240" s="56"/>
      <c r="C240" s="1074"/>
      <c r="D240" t="s" s="952">
        <v>4280</v>
      </c>
      <c r="E240" s="1073">
        <v>42768</v>
      </c>
      <c r="F240" s="797"/>
      <c r="G240" s="56"/>
      <c r="H240" s="56"/>
      <c r="I240" s="56"/>
      <c r="J240" s="1013"/>
      <c r="K240" s="603"/>
    </row>
    <row r="241" ht="10.5" customHeight="1">
      <c r="A241" t="s" s="795">
        <v>4281</v>
      </c>
      <c r="B241" s="56"/>
      <c r="C241" t="s" s="1072">
        <v>85</v>
      </c>
      <c r="D241" t="s" s="952">
        <v>4282</v>
      </c>
      <c r="E241" s="1073">
        <v>43046</v>
      </c>
      <c r="F241" s="797"/>
      <c r="G241" s="56"/>
      <c r="H241" s="56"/>
      <c r="I241" s="56"/>
      <c r="J241" s="1013"/>
      <c r="K241" s="603"/>
    </row>
    <row r="242" ht="10.5" customHeight="1">
      <c r="A242" t="s" s="795">
        <v>4283</v>
      </c>
      <c r="B242" s="56"/>
      <c r="C242" s="1074"/>
      <c r="D242" t="s" s="952">
        <v>4284</v>
      </c>
      <c r="E242" s="1073">
        <v>43042</v>
      </c>
      <c r="F242" t="s" s="795">
        <v>131</v>
      </c>
      <c r="G242" s="56"/>
      <c r="H242" s="56"/>
      <c r="I242" s="56"/>
      <c r="J242" s="1013"/>
      <c r="K242" s="603"/>
    </row>
    <row r="243" ht="10.5" customHeight="1">
      <c r="A243" t="s" s="795">
        <v>4285</v>
      </c>
      <c r="B243" s="56"/>
      <c r="C243" s="1074"/>
      <c r="D243" t="s" s="952">
        <v>4286</v>
      </c>
      <c r="E243" s="1073">
        <v>42761</v>
      </c>
      <c r="F243" t="s" s="795">
        <v>280</v>
      </c>
      <c r="G243" s="56"/>
      <c r="H243" s="56"/>
      <c r="I243" s="56"/>
      <c r="J243" s="1013"/>
      <c r="K243" s="603"/>
    </row>
    <row r="244" ht="10.5" customHeight="1">
      <c r="A244" t="s" s="795">
        <v>4287</v>
      </c>
      <c r="B244" s="56"/>
      <c r="C244" s="1074"/>
      <c r="D244" t="s" s="952">
        <v>4288</v>
      </c>
      <c r="E244" s="1073">
        <v>42802</v>
      </c>
      <c r="F244" s="797"/>
      <c r="G244" s="56"/>
      <c r="H244" s="56"/>
      <c r="I244" s="56"/>
      <c r="J244" s="1013"/>
      <c r="K244" s="603"/>
    </row>
    <row r="245" ht="10.5" customHeight="1">
      <c r="A245" t="s" s="795">
        <v>4289</v>
      </c>
      <c r="B245" s="56"/>
      <c r="C245" s="1074"/>
      <c r="D245" t="s" s="952">
        <v>4290</v>
      </c>
      <c r="E245" s="1073">
        <v>42788</v>
      </c>
      <c r="F245" s="797"/>
      <c r="G245" s="56"/>
      <c r="H245" s="56"/>
      <c r="I245" s="56"/>
      <c r="J245" s="1013"/>
      <c r="K245" s="603"/>
    </row>
    <row r="246" ht="10.5" customHeight="1">
      <c r="A246" t="s" s="952">
        <v>2947</v>
      </c>
      <c r="B246" s="56"/>
      <c r="C246" s="1074"/>
      <c r="D246" t="s" s="952">
        <v>2948</v>
      </c>
      <c r="E246" s="1073">
        <v>42779</v>
      </c>
      <c r="F246" t="s" s="795">
        <v>4163</v>
      </c>
      <c r="G246" s="56"/>
      <c r="H246" s="56"/>
      <c r="I246" s="56"/>
      <c r="J246" s="1013"/>
      <c r="K246" s="603"/>
    </row>
    <row r="247" ht="10.5" customHeight="1">
      <c r="A247" t="s" s="952">
        <v>4291</v>
      </c>
      <c r="B247" s="56"/>
      <c r="C247" s="1074"/>
      <c r="D247" t="s" s="952">
        <v>4292</v>
      </c>
      <c r="E247" s="1075">
        <v>42733</v>
      </c>
      <c r="F247" t="s" s="795">
        <v>4293</v>
      </c>
      <c r="G247" s="56"/>
      <c r="H247" s="56"/>
      <c r="I247" s="56"/>
      <c r="J247" s="1013"/>
      <c r="K247" s="603"/>
    </row>
    <row r="248" ht="10.5" customHeight="1">
      <c r="A248" t="s" s="795">
        <v>4294</v>
      </c>
      <c r="B248" s="56"/>
      <c r="C248" s="1074"/>
      <c r="D248" t="s" s="952">
        <v>4295</v>
      </c>
      <c r="E248" s="1075">
        <v>42732</v>
      </c>
      <c r="F248" t="s" s="795">
        <v>4296</v>
      </c>
      <c r="G248" s="56"/>
      <c r="H248" s="56"/>
      <c r="I248" s="56"/>
      <c r="J248" s="1013"/>
      <c r="K248" s="603"/>
    </row>
    <row r="249" ht="10.5" customHeight="1">
      <c r="A249" t="s" s="795">
        <v>4297</v>
      </c>
      <c r="B249" s="56"/>
      <c r="C249" s="1074"/>
      <c r="D249" t="s" s="952">
        <v>4298</v>
      </c>
      <c r="E249" s="1073">
        <v>42928</v>
      </c>
      <c r="F249" t="s" s="795">
        <v>131</v>
      </c>
      <c r="G249" s="56"/>
      <c r="H249" s="56"/>
      <c r="I249" s="56"/>
      <c r="J249" s="1013"/>
      <c r="K249" s="603"/>
    </row>
    <row r="250" ht="10.5" customHeight="1">
      <c r="A250" t="s" s="795">
        <v>4299</v>
      </c>
      <c r="B250" s="56"/>
      <c r="C250" s="1074"/>
      <c r="D250" t="s" s="952">
        <v>4300</v>
      </c>
      <c r="E250" s="1073">
        <v>43005</v>
      </c>
      <c r="F250" t="s" s="795">
        <v>131</v>
      </c>
      <c r="G250" s="56"/>
      <c r="H250" s="56"/>
      <c r="I250" s="56"/>
      <c r="J250" s="1013"/>
      <c r="K250" s="603"/>
    </row>
    <row r="251" ht="10.5" customHeight="1">
      <c r="A251" t="s" s="795">
        <v>4301</v>
      </c>
      <c r="B251" s="56"/>
      <c r="C251" s="1074"/>
      <c r="D251" t="s" s="952">
        <v>4302</v>
      </c>
      <c r="E251" s="1073">
        <v>42958</v>
      </c>
      <c r="F251" t="s" s="795">
        <v>131</v>
      </c>
      <c r="G251" s="56"/>
      <c r="H251" s="56"/>
      <c r="I251" s="56"/>
      <c r="J251" s="1013"/>
      <c r="K251" s="603"/>
    </row>
    <row r="252" ht="10.5" customHeight="1">
      <c r="A252" t="s" s="952">
        <v>4303</v>
      </c>
      <c r="B252" s="56"/>
      <c r="C252" s="1074"/>
      <c r="D252" t="s" s="952">
        <v>4304</v>
      </c>
      <c r="E252" s="1073">
        <v>42921</v>
      </c>
      <c r="F252" t="s" s="795">
        <v>131</v>
      </c>
      <c r="G252" s="56"/>
      <c r="H252" s="56"/>
      <c r="I252" s="56"/>
      <c r="J252" s="1013"/>
      <c r="K252" s="603"/>
    </row>
    <row r="253" ht="10.5" customHeight="1">
      <c r="A253" t="s" s="952">
        <v>4305</v>
      </c>
      <c r="B253" s="56"/>
      <c r="C253" s="1074"/>
      <c r="D253" t="s" s="952">
        <v>4306</v>
      </c>
      <c r="E253" s="1073">
        <v>42807</v>
      </c>
      <c r="F253" s="797"/>
      <c r="G253" s="56"/>
      <c r="H253" s="56"/>
      <c r="I253" s="56"/>
      <c r="J253" s="1013"/>
      <c r="K253" s="603"/>
    </row>
    <row r="254" ht="10.5" customHeight="1">
      <c r="A254" t="s" s="952">
        <v>4307</v>
      </c>
      <c r="B254" s="56"/>
      <c r="C254" s="1074"/>
      <c r="D254" t="s" s="952">
        <v>4308</v>
      </c>
      <c r="E254" s="1073">
        <v>42807</v>
      </c>
      <c r="F254" s="797"/>
      <c r="G254" s="56"/>
      <c r="H254" s="56"/>
      <c r="I254" s="56"/>
      <c r="J254" s="1013"/>
      <c r="K254" s="603"/>
    </row>
    <row r="255" ht="10.5" customHeight="1">
      <c r="A255" t="s" s="952">
        <v>4309</v>
      </c>
      <c r="B255" s="56"/>
      <c r="C255" s="1074"/>
      <c r="D255" t="s" s="952">
        <v>4310</v>
      </c>
      <c r="E255" s="1075">
        <v>42718</v>
      </c>
      <c r="F255" t="s" s="795">
        <v>4293</v>
      </c>
      <c r="G255" s="56"/>
      <c r="H255" s="56"/>
      <c r="I255" s="56"/>
      <c r="J255" s="1013"/>
      <c r="K255" s="603"/>
    </row>
    <row r="256" ht="10.5" customHeight="1">
      <c r="A256" t="s" s="795">
        <v>4311</v>
      </c>
      <c r="B256" s="56"/>
      <c r="C256" s="1074"/>
      <c r="D256" t="s" s="952">
        <v>4312</v>
      </c>
      <c r="E256" s="1073">
        <v>42800</v>
      </c>
      <c r="F256" s="797"/>
      <c r="G256" s="56"/>
      <c r="H256" s="56"/>
      <c r="I256" s="56"/>
      <c r="J256" s="1013"/>
      <c r="K256" s="603"/>
    </row>
    <row r="257" ht="10.5" customHeight="1">
      <c r="A257" t="s" s="795">
        <v>4313</v>
      </c>
      <c r="B257" s="56"/>
      <c r="C257" s="1074"/>
      <c r="D257" t="s" s="952">
        <v>4314</v>
      </c>
      <c r="E257" s="1073">
        <v>42961</v>
      </c>
      <c r="F257" t="s" s="795">
        <v>131</v>
      </c>
      <c r="G257" s="56"/>
      <c r="H257" s="56"/>
      <c r="I257" s="56"/>
      <c r="J257" s="1013"/>
      <c r="K257" s="603"/>
    </row>
    <row r="258" ht="10.5" customHeight="1">
      <c r="A258" t="s" s="795">
        <v>4315</v>
      </c>
      <c r="B258" s="56"/>
      <c r="C258" s="1074"/>
      <c r="D258" t="s" s="952">
        <v>4316</v>
      </c>
      <c r="E258" s="1073">
        <v>42747</v>
      </c>
      <c r="F258" s="797"/>
      <c r="G258" s="56"/>
      <c r="H258" s="56"/>
      <c r="I258" s="56"/>
      <c r="J258" s="1013"/>
      <c r="K258" s="603"/>
    </row>
    <row r="259" ht="10.5" customHeight="1">
      <c r="A259" t="s" s="795">
        <v>4317</v>
      </c>
      <c r="B259" s="56"/>
      <c r="C259" t="s" s="1072">
        <v>85</v>
      </c>
      <c r="D259" t="s" s="952">
        <v>4318</v>
      </c>
      <c r="E259" s="1073">
        <v>43053</v>
      </c>
      <c r="F259" s="797"/>
      <c r="G259" s="56"/>
      <c r="H259" s="56"/>
      <c r="I259" s="56"/>
      <c r="J259" s="1013"/>
      <c r="K259" s="603"/>
    </row>
    <row r="260" ht="10.5" customHeight="1">
      <c r="A260" t="s" s="952">
        <v>4319</v>
      </c>
      <c r="B260" s="56"/>
      <c r="C260" s="1074"/>
      <c r="D260" t="s" s="952">
        <v>4320</v>
      </c>
      <c r="E260" s="1073">
        <v>42919</v>
      </c>
      <c r="F260" s="797"/>
      <c r="G260" s="56"/>
      <c r="H260" s="56"/>
      <c r="I260" s="56"/>
      <c r="J260" s="1013"/>
      <c r="K260" s="603"/>
    </row>
    <row r="261" ht="10.5" customHeight="1">
      <c r="A261" t="s" s="952">
        <v>4321</v>
      </c>
      <c r="B261" s="56"/>
      <c r="C261" s="1074"/>
      <c r="D261" t="s" s="952">
        <v>4322</v>
      </c>
      <c r="E261" s="1073">
        <v>42951</v>
      </c>
      <c r="F261" s="797"/>
      <c r="G261" s="56"/>
      <c r="H261" s="56"/>
      <c r="I261" s="56"/>
      <c r="J261" s="1013"/>
      <c r="K261" s="603"/>
    </row>
    <row r="262" ht="10.5" customHeight="1">
      <c r="A262" t="s" s="952">
        <v>4323</v>
      </c>
      <c r="B262" s="56"/>
      <c r="C262" t="s" s="1072">
        <v>85</v>
      </c>
      <c r="D262" t="s" s="952">
        <v>4324</v>
      </c>
      <c r="E262" s="1073">
        <v>43046</v>
      </c>
      <c r="F262" s="797"/>
      <c r="G262" s="56"/>
      <c r="H262" s="56"/>
      <c r="I262" s="56"/>
      <c r="J262" s="1013"/>
      <c r="K262" s="603"/>
    </row>
    <row r="263" ht="10.5" customHeight="1">
      <c r="A263" t="s" s="795">
        <v>4325</v>
      </c>
      <c r="B263" s="56"/>
      <c r="C263" s="1074"/>
      <c r="D263" t="s" s="952">
        <v>4326</v>
      </c>
      <c r="E263" s="1073">
        <v>43042</v>
      </c>
      <c r="F263" t="s" s="795">
        <v>131</v>
      </c>
      <c r="G263" s="56"/>
      <c r="H263" s="56"/>
      <c r="I263" s="56"/>
      <c r="J263" s="1013"/>
      <c r="K263" s="603"/>
    </row>
    <row r="264" ht="10.5" customHeight="1">
      <c r="A264" t="s" s="795">
        <v>4327</v>
      </c>
      <c r="B264" s="56"/>
      <c r="C264" s="1074"/>
      <c r="D264" t="s" s="952">
        <v>4328</v>
      </c>
      <c r="E264" s="1073">
        <v>42867</v>
      </c>
      <c r="F264" s="797"/>
      <c r="G264" s="56"/>
      <c r="H264" s="56"/>
      <c r="I264" s="56"/>
      <c r="J264" s="1013"/>
      <c r="K264" s="603"/>
    </row>
    <row r="265" ht="10.5" customHeight="1">
      <c r="A265" t="s" s="795">
        <v>4329</v>
      </c>
      <c r="B265" s="56"/>
      <c r="C265" s="1074"/>
      <c r="D265" t="s" s="952">
        <v>4330</v>
      </c>
      <c r="E265" s="1073">
        <v>42961</v>
      </c>
      <c r="F265" s="797"/>
      <c r="G265" s="56"/>
      <c r="H265" s="56"/>
      <c r="I265" s="56"/>
      <c r="J265" s="1013"/>
      <c r="K265" s="603"/>
    </row>
    <row r="266" ht="10.5" customHeight="1">
      <c r="A266" t="s" s="795">
        <v>4331</v>
      </c>
      <c r="B266" s="56"/>
      <c r="C266" s="1074"/>
      <c r="D266" t="s" s="952">
        <v>4332</v>
      </c>
      <c r="E266" s="1073">
        <v>43020</v>
      </c>
      <c r="F266" s="797"/>
      <c r="G266" s="56"/>
      <c r="H266" s="56"/>
      <c r="I266" s="56"/>
      <c r="J266" s="1013"/>
      <c r="K266" s="603"/>
    </row>
    <row r="267" ht="10.5" customHeight="1">
      <c r="A267" t="s" s="795">
        <v>3155</v>
      </c>
      <c r="B267" s="56"/>
      <c r="C267" s="1074"/>
      <c r="D267" t="s" s="952">
        <v>3156</v>
      </c>
      <c r="E267" s="1073">
        <v>42808</v>
      </c>
      <c r="F267" t="s" s="795">
        <v>4163</v>
      </c>
      <c r="G267" s="56"/>
      <c r="H267" s="56"/>
      <c r="I267" s="56"/>
      <c r="J267" s="1013"/>
      <c r="K267" s="603"/>
    </row>
    <row r="268" ht="10.5" customHeight="1">
      <c r="A268" t="s" s="795">
        <v>4333</v>
      </c>
      <c r="B268" s="56"/>
      <c r="C268" s="1074"/>
      <c r="D268" t="s" s="952">
        <v>4334</v>
      </c>
      <c r="E268" s="1073">
        <v>42871</v>
      </c>
      <c r="F268" s="797"/>
      <c r="G268" s="56"/>
      <c r="H268" s="56"/>
      <c r="I268" s="56"/>
      <c r="J268" s="1013"/>
      <c r="K268" s="603"/>
    </row>
    <row r="269" ht="10.5" customHeight="1">
      <c r="A269" t="s" s="795">
        <v>4335</v>
      </c>
      <c r="B269" s="56"/>
      <c r="C269" s="1074"/>
      <c r="D269" t="s" s="952">
        <v>4336</v>
      </c>
      <c r="E269" s="1073">
        <v>42986</v>
      </c>
      <c r="F269" s="797"/>
      <c r="G269" s="56"/>
      <c r="H269" s="56"/>
      <c r="I269" s="56"/>
      <c r="J269" s="1013"/>
      <c r="K269" s="603"/>
    </row>
    <row r="270" ht="10.5" customHeight="1">
      <c r="A270" t="s" s="795">
        <v>4337</v>
      </c>
      <c r="B270" s="56"/>
      <c r="C270" s="1074"/>
      <c r="D270" t="s" s="952">
        <v>4338</v>
      </c>
      <c r="E270" s="1073">
        <v>42872</v>
      </c>
      <c r="F270" s="797"/>
      <c r="G270" s="56"/>
      <c r="H270" s="56"/>
      <c r="I270" s="56"/>
      <c r="J270" s="1013"/>
      <c r="K270" s="603"/>
    </row>
    <row r="271" ht="10.5" customHeight="1">
      <c r="A271" t="s" s="795">
        <v>3232</v>
      </c>
      <c r="B271" s="56"/>
      <c r="C271" s="1074"/>
      <c r="D271" t="s" s="952">
        <v>3233</v>
      </c>
      <c r="E271" s="1073">
        <v>42985</v>
      </c>
      <c r="F271" s="1036"/>
      <c r="G271" s="56"/>
      <c r="H271" s="56"/>
      <c r="I271" s="56"/>
      <c r="J271" s="1013"/>
      <c r="K271" s="603"/>
    </row>
    <row r="272" ht="10.5" customHeight="1">
      <c r="A272" t="s" s="795">
        <v>4339</v>
      </c>
      <c r="B272" s="56"/>
      <c r="C272" s="1074"/>
      <c r="D272" t="s" s="952">
        <v>4340</v>
      </c>
      <c r="E272" s="1073">
        <v>42991</v>
      </c>
      <c r="F272" t="s" s="795">
        <v>131</v>
      </c>
      <c r="G272" s="56"/>
      <c r="H272" s="56"/>
      <c r="I272" s="56"/>
      <c r="J272" s="1013"/>
      <c r="K272" s="603"/>
    </row>
    <row r="273" ht="10.5" customHeight="1">
      <c r="A273" t="s" s="795">
        <v>4341</v>
      </c>
      <c r="B273" s="56"/>
      <c r="C273" s="1074"/>
      <c r="D273" t="s" s="952">
        <v>4342</v>
      </c>
      <c r="E273" s="1073">
        <v>42899</v>
      </c>
      <c r="F273" s="797"/>
      <c r="G273" s="56"/>
      <c r="H273" s="56"/>
      <c r="I273" s="56"/>
      <c r="J273" s="1013"/>
      <c r="K273" s="603"/>
    </row>
    <row r="274" ht="10.5" customHeight="1">
      <c r="A274" t="s" s="952">
        <v>4343</v>
      </c>
      <c r="B274" s="56"/>
      <c r="C274" s="1074"/>
      <c r="D274" t="s" s="952">
        <v>4344</v>
      </c>
      <c r="E274" s="1073">
        <v>43039</v>
      </c>
      <c r="F274" t="s" s="795">
        <v>131</v>
      </c>
      <c r="G274" s="56"/>
      <c r="H274" s="56"/>
      <c r="I274" s="56"/>
      <c r="J274" s="1013"/>
      <c r="K274" s="603"/>
    </row>
    <row r="275" ht="10.5" customHeight="1">
      <c r="A275" t="s" s="952">
        <v>3264</v>
      </c>
      <c r="B275" s="56"/>
      <c r="C275" s="1074"/>
      <c r="D275" t="s" s="952">
        <v>3265</v>
      </c>
      <c r="E275" s="1073">
        <v>42788</v>
      </c>
      <c r="F275" t="s" s="795">
        <v>4202</v>
      </c>
      <c r="G275" s="56"/>
      <c r="H275" s="56"/>
      <c r="I275" s="56"/>
      <c r="J275" s="1013"/>
      <c r="K275" s="603"/>
    </row>
    <row r="276" ht="10.5" customHeight="1">
      <c r="A276" t="s" s="795">
        <v>4345</v>
      </c>
      <c r="B276" s="56"/>
      <c r="C276" s="1074"/>
      <c r="D276" t="s" s="952">
        <v>4346</v>
      </c>
      <c r="E276" s="1073">
        <v>42738</v>
      </c>
      <c r="F276" s="797"/>
      <c r="G276" s="56"/>
      <c r="H276" s="56"/>
      <c r="I276" s="56"/>
      <c r="J276" s="1013"/>
      <c r="K276" s="603"/>
    </row>
    <row r="277" ht="10.5" customHeight="1">
      <c r="A277" t="s" s="795">
        <v>3280</v>
      </c>
      <c r="B277" s="56"/>
      <c r="C277" s="1074"/>
      <c r="D277" t="s" s="952">
        <v>3281</v>
      </c>
      <c r="E277" s="1073">
        <v>42929</v>
      </c>
      <c r="F277" t="s" s="795">
        <v>4202</v>
      </c>
      <c r="G277" s="56"/>
      <c r="H277" s="56"/>
      <c r="I277" s="56"/>
      <c r="J277" s="1013"/>
      <c r="K277" s="603"/>
    </row>
    <row r="278" ht="10.5" customHeight="1">
      <c r="A278" t="s" s="795">
        <v>4347</v>
      </c>
      <c r="B278" s="56"/>
      <c r="C278" s="1074"/>
      <c r="D278" t="s" s="952">
        <v>4348</v>
      </c>
      <c r="E278" s="1073">
        <v>42891</v>
      </c>
      <c r="F278" s="797"/>
      <c r="G278" s="56"/>
      <c r="H278" s="1013"/>
      <c r="I278" s="603"/>
      <c r="J278" s="1013"/>
      <c r="K278" s="603"/>
    </row>
    <row r="279" ht="10.5" customHeight="1">
      <c r="A279" t="s" s="795">
        <v>4349</v>
      </c>
      <c r="B279" s="56"/>
      <c r="C279" s="1074"/>
      <c r="D279" t="s" s="952">
        <v>4350</v>
      </c>
      <c r="E279" s="1073">
        <v>42958</v>
      </c>
      <c r="F279" t="s" s="795">
        <v>131</v>
      </c>
      <c r="G279" s="56"/>
      <c r="H279" s="1013"/>
      <c r="I279" s="603"/>
      <c r="J279" s="1013"/>
      <c r="K279" s="603"/>
    </row>
    <row r="280" ht="10.5" customHeight="1">
      <c r="A280" t="s" s="1041">
        <v>4351</v>
      </c>
      <c r="B280" s="74"/>
      <c r="C280" s="1078"/>
      <c r="D280" t="s" s="1079">
        <v>4352</v>
      </c>
      <c r="E280" s="1080">
        <v>42773</v>
      </c>
      <c r="F280" s="797"/>
      <c r="G280" s="56"/>
      <c r="H280" s="1013"/>
      <c r="I280" s="603"/>
      <c r="J280" s="1013"/>
      <c r="K280" s="603"/>
    </row>
    <row r="281" ht="10.5" customHeight="1">
      <c r="A281" t="s" s="991">
        <v>4353</v>
      </c>
      <c r="B281" s="1081">
        <f>COUNT(E180:E280)</f>
        <v>101</v>
      </c>
      <c r="C281" t="s" s="1082">
        <v>85</v>
      </c>
      <c r="D281" t="s" s="1083">
        <v>4354</v>
      </c>
      <c r="E281" s="1084"/>
      <c r="F281" s="1035"/>
      <c r="G281" s="56"/>
      <c r="H281" s="1013"/>
      <c r="I281" s="603"/>
      <c r="J281" s="1013"/>
      <c r="K281" s="603"/>
    </row>
    <row r="282" ht="8" customHeight="1">
      <c r="A282" s="1085"/>
      <c r="B282" s="602"/>
      <c r="C282" s="1085"/>
      <c r="D282" s="602"/>
      <c r="E282" s="489"/>
      <c r="F282" s="1013"/>
      <c r="G282" s="1013"/>
      <c r="H282" s="1013"/>
      <c r="I282" s="603"/>
      <c r="J282" s="1013"/>
      <c r="K282" s="603"/>
    </row>
    <row r="283" ht="11.1" customHeight="1">
      <c r="A283" t="s" s="1066">
        <v>4355</v>
      </c>
      <c r="B283" s="603"/>
      <c r="C283" s="1013"/>
      <c r="D283" s="603"/>
      <c r="E283" s="1015"/>
      <c r="F283" s="1013"/>
      <c r="G283" s="1013"/>
      <c r="H283" s="1013"/>
      <c r="I283" s="603"/>
      <c r="J283" s="1013"/>
      <c r="K283" s="603"/>
    </row>
    <row r="284" ht="9.95" customHeight="1">
      <c r="A284" t="s" s="795">
        <v>4356</v>
      </c>
      <c r="B284" s="603"/>
      <c r="C284" s="1013"/>
      <c r="D284" s="603"/>
      <c r="E284" s="1015"/>
      <c r="F284" s="1013"/>
      <c r="G284" s="1013"/>
      <c r="H284" s="1013"/>
      <c r="I284" s="603"/>
      <c r="J284" s="1013"/>
      <c r="K284" s="603"/>
    </row>
    <row r="285" ht="9.95" customHeight="1">
      <c r="A285" t="s" s="795">
        <v>4357</v>
      </c>
      <c r="B285" s="603"/>
      <c r="C285" s="1013"/>
      <c r="D285" s="603"/>
      <c r="E285" s="1015"/>
      <c r="F285" s="1013"/>
      <c r="G285" s="1013"/>
      <c r="H285" s="1013"/>
      <c r="I285" s="603"/>
      <c r="J285" s="1013"/>
      <c r="K285" s="603"/>
    </row>
    <row r="286" ht="9.95" customHeight="1">
      <c r="A286" t="s" s="795">
        <v>4358</v>
      </c>
      <c r="B286" s="603"/>
      <c r="C286" s="1013"/>
      <c r="D286" s="603"/>
      <c r="E286" s="1015"/>
      <c r="F286" s="1013"/>
      <c r="G286" s="1013"/>
      <c r="H286" s="1013"/>
      <c r="I286" s="603"/>
      <c r="J286" s="1013"/>
      <c r="K286" s="603"/>
    </row>
    <row r="287" ht="9.95" customHeight="1">
      <c r="A287" t="s" s="1022">
        <v>4359</v>
      </c>
      <c r="B287" s="603"/>
      <c r="C287" s="1013"/>
      <c r="D287" s="603"/>
      <c r="E287" s="1015"/>
      <c r="F287" s="1013"/>
      <c r="G287" s="1013"/>
      <c r="H287" s="1013"/>
      <c r="I287" s="603"/>
      <c r="J287" s="1013"/>
      <c r="K287" s="603"/>
    </row>
    <row r="288" ht="9.95" customHeight="1">
      <c r="A288" t="s" s="1086">
        <v>4360</v>
      </c>
      <c r="B288" s="783"/>
      <c r="C288" s="1087"/>
      <c r="D288" s="783"/>
      <c r="E288" s="1088"/>
      <c r="F288" s="1087"/>
      <c r="G288" s="1087"/>
      <c r="H288" s="1087"/>
      <c r="I288" s="783"/>
      <c r="J288" s="1087"/>
      <c r="K288" s="603"/>
    </row>
    <row r="289" ht="11.1" customHeight="1">
      <c r="A289" s="766"/>
      <c r="B289" s="34"/>
      <c r="C289" s="870"/>
      <c r="D289" s="84"/>
      <c r="E289" s="861"/>
      <c r="F289" t="s" s="1089">
        <v>4361</v>
      </c>
      <c r="G289" s="35"/>
      <c r="H289" t="s" s="96">
        <v>2164</v>
      </c>
      <c r="I289" t="s" s="1090">
        <v>4362</v>
      </c>
      <c r="J289" s="15"/>
      <c r="K289" s="772"/>
    </row>
    <row r="290" ht="11.1" customHeight="1">
      <c r="A290" t="s" s="804">
        <v>33</v>
      </c>
      <c r="B290" s="129"/>
      <c r="C290" s="871"/>
      <c r="D290" t="s" s="147">
        <v>76</v>
      </c>
      <c r="E290" t="s" s="1091">
        <v>78</v>
      </c>
      <c r="F290" s="129"/>
      <c r="G290" t="s" s="1092">
        <v>78</v>
      </c>
      <c r="H290" t="s" s="147">
        <v>2168</v>
      </c>
      <c r="I290" t="s" s="1093">
        <v>4363</v>
      </c>
      <c r="J290" s="60"/>
      <c r="K290" s="772"/>
    </row>
    <row r="291" ht="11.1" customHeight="1">
      <c r="A291" t="s" s="860">
        <v>2191</v>
      </c>
      <c r="B291" s="34"/>
      <c r="C291" s="870"/>
      <c r="D291" t="s" s="110">
        <v>2192</v>
      </c>
      <c r="E291" s="861">
        <v>6</v>
      </c>
      <c r="F291" t="s" s="1094">
        <v>4364</v>
      </c>
      <c r="G291" s="870">
        <v>7</v>
      </c>
      <c r="H291" s="806">
        <v>42643</v>
      </c>
      <c r="I291" s="1095">
        <v>2017</v>
      </c>
      <c r="J291" s="15"/>
      <c r="K291" s="772"/>
    </row>
    <row r="292" ht="11.1" customHeight="1">
      <c r="A292" t="s" s="845">
        <v>2289</v>
      </c>
      <c r="B292" s="56"/>
      <c r="C292" s="1096"/>
      <c r="D292" t="s" s="116">
        <v>2290</v>
      </c>
      <c r="E292" s="1097">
        <v>7</v>
      </c>
      <c r="F292" t="s" s="952">
        <v>4364</v>
      </c>
      <c r="G292" s="1096">
        <v>8</v>
      </c>
      <c r="H292" s="809">
        <v>42685</v>
      </c>
      <c r="I292" s="1098">
        <v>2017</v>
      </c>
      <c r="J292" s="52"/>
      <c r="K292" s="772"/>
    </row>
    <row r="293" ht="11.1" customHeight="1">
      <c r="A293" t="s" s="845">
        <v>2317</v>
      </c>
      <c r="B293" s="56"/>
      <c r="C293" s="1096"/>
      <c r="D293" t="s" s="116">
        <v>2318</v>
      </c>
      <c r="E293" s="1097">
        <v>15</v>
      </c>
      <c r="F293" t="s" s="952">
        <v>4364</v>
      </c>
      <c r="G293" s="1096">
        <v>20</v>
      </c>
      <c r="H293" s="809">
        <v>40431</v>
      </c>
      <c r="I293" t="s" s="1099">
        <v>4365</v>
      </c>
      <c r="J293" s="52"/>
      <c r="K293" s="772"/>
    </row>
    <row r="294" ht="11.1" customHeight="1">
      <c r="A294" t="s" s="845">
        <v>2354</v>
      </c>
      <c r="B294" s="56"/>
      <c r="C294" s="1096"/>
      <c r="D294" t="s" s="116">
        <v>2355</v>
      </c>
      <c r="E294" s="1097">
        <v>10</v>
      </c>
      <c r="F294" t="s" s="952">
        <v>4364</v>
      </c>
      <c r="G294" s="1096">
        <v>13</v>
      </c>
      <c r="H294" s="809">
        <v>41418</v>
      </c>
      <c r="I294" t="s" s="1099">
        <v>4366</v>
      </c>
      <c r="J294" s="52"/>
      <c r="K294" s="772"/>
    </row>
    <row r="295" ht="11.1" customHeight="1">
      <c r="A295" t="s" s="804">
        <v>2372</v>
      </c>
      <c r="B295" s="74"/>
      <c r="C295" s="871"/>
      <c r="D295" t="s" s="146">
        <v>2373</v>
      </c>
      <c r="E295" s="1100">
        <v>6</v>
      </c>
      <c r="F295" t="s" s="1079">
        <v>4364</v>
      </c>
      <c r="G295" s="871">
        <v>7</v>
      </c>
      <c r="H295" s="812">
        <v>42682</v>
      </c>
      <c r="I295" s="1101">
        <v>2017</v>
      </c>
      <c r="J295" s="60"/>
      <c r="K295" s="772"/>
    </row>
    <row r="296" ht="11.1" customHeight="1">
      <c r="A296" t="s" s="860">
        <v>2397</v>
      </c>
      <c r="B296" s="34"/>
      <c r="C296" s="870"/>
      <c r="D296" t="s" s="110">
        <v>2398</v>
      </c>
      <c r="E296" s="861">
        <v>9</v>
      </c>
      <c r="F296" t="s" s="1094">
        <v>4364</v>
      </c>
      <c r="G296" s="870">
        <v>14</v>
      </c>
      <c r="H296" s="806">
        <v>40444</v>
      </c>
      <c r="I296" t="s" s="1102">
        <v>4367</v>
      </c>
      <c r="J296" s="15"/>
      <c r="K296" s="772"/>
    </row>
    <row r="297" ht="11.1" customHeight="1">
      <c r="A297" t="s" s="845">
        <v>2404</v>
      </c>
      <c r="B297" s="56"/>
      <c r="C297" s="1096"/>
      <c r="D297" t="s" s="116">
        <v>2405</v>
      </c>
      <c r="E297" s="1097">
        <v>12</v>
      </c>
      <c r="F297" t="s" s="952">
        <v>4364</v>
      </c>
      <c r="G297" s="1096">
        <v>14</v>
      </c>
      <c r="H297" s="809">
        <v>41243</v>
      </c>
      <c r="I297" t="s" s="1099">
        <v>4368</v>
      </c>
      <c r="J297" s="52"/>
      <c r="K297" s="772"/>
    </row>
    <row r="298" ht="11.1" customHeight="1">
      <c r="A298" t="s" s="845">
        <v>4369</v>
      </c>
      <c r="B298" s="56"/>
      <c r="C298" s="1096"/>
      <c r="D298" t="s" s="116">
        <v>2437</v>
      </c>
      <c r="E298" s="1097">
        <v>8</v>
      </c>
      <c r="F298" t="s" s="952">
        <v>4364</v>
      </c>
      <c r="G298" s="1096">
        <v>9</v>
      </c>
      <c r="H298" s="809">
        <v>42008</v>
      </c>
      <c r="I298" t="s" s="1099">
        <v>4370</v>
      </c>
      <c r="J298" s="52"/>
      <c r="K298" s="772"/>
    </row>
    <row r="299" ht="11.1" customHeight="1">
      <c r="A299" t="s" s="864">
        <v>2475</v>
      </c>
      <c r="B299" s="56"/>
      <c r="C299" s="1096"/>
      <c r="D299" t="s" s="116">
        <v>2476</v>
      </c>
      <c r="E299" s="1097">
        <v>9</v>
      </c>
      <c r="F299" t="s" s="952">
        <v>4364</v>
      </c>
      <c r="G299" s="1096">
        <v>14</v>
      </c>
      <c r="H299" s="809">
        <v>40499</v>
      </c>
      <c r="I299" t="s" s="1099">
        <v>4371</v>
      </c>
      <c r="J299" s="52"/>
      <c r="K299" s="772"/>
    </row>
    <row r="300" ht="11.1" customHeight="1">
      <c r="A300" t="s" s="867">
        <v>2481</v>
      </c>
      <c r="B300" s="74"/>
      <c r="C300" s="871"/>
      <c r="D300" t="s" s="146">
        <v>2482</v>
      </c>
      <c r="E300" s="1100">
        <v>21</v>
      </c>
      <c r="F300" t="s" s="1079">
        <v>4364</v>
      </c>
      <c r="G300" s="871">
        <v>24</v>
      </c>
      <c r="H300" s="812">
        <v>40085</v>
      </c>
      <c r="I300" t="s" s="1103">
        <v>4372</v>
      </c>
      <c r="J300" s="60"/>
      <c r="K300" s="772"/>
    </row>
    <row r="301" ht="11.1" customHeight="1">
      <c r="A301" t="s" s="860">
        <v>2515</v>
      </c>
      <c r="B301" s="34"/>
      <c r="C301" s="870"/>
      <c r="D301" t="s" s="110">
        <v>2516</v>
      </c>
      <c r="E301" s="861">
        <v>6</v>
      </c>
      <c r="F301" t="s" s="1094">
        <v>4364</v>
      </c>
      <c r="G301" s="870">
        <v>7</v>
      </c>
      <c r="H301" s="806">
        <v>42696</v>
      </c>
      <c r="I301" s="1095">
        <v>2017</v>
      </c>
      <c r="J301" s="15"/>
      <c r="K301" s="772"/>
    </row>
    <row r="302" ht="11.1" customHeight="1">
      <c r="A302" t="s" s="864">
        <v>2537</v>
      </c>
      <c r="B302" s="56"/>
      <c r="C302" s="1096"/>
      <c r="D302" t="s" s="116">
        <v>2538</v>
      </c>
      <c r="E302" s="1097">
        <v>45</v>
      </c>
      <c r="F302" t="s" s="952">
        <v>4364</v>
      </c>
      <c r="G302" s="1096">
        <v>50</v>
      </c>
      <c r="H302" s="809">
        <v>40469</v>
      </c>
      <c r="I302" t="s" s="1099">
        <v>4367</v>
      </c>
      <c r="J302" s="52"/>
      <c r="K302" s="772"/>
    </row>
    <row r="303" ht="11.1" customHeight="1">
      <c r="A303" t="s" s="864">
        <v>2586</v>
      </c>
      <c r="B303" s="56"/>
      <c r="C303" s="1096"/>
      <c r="D303" t="s" s="116">
        <v>2587</v>
      </c>
      <c r="E303" s="1097">
        <v>40</v>
      </c>
      <c r="F303" t="s" s="952">
        <v>4364</v>
      </c>
      <c r="G303" s="1096">
        <v>44</v>
      </c>
      <c r="H303" s="809">
        <v>42633</v>
      </c>
      <c r="I303" s="1098">
        <v>2017</v>
      </c>
      <c r="J303" s="52"/>
      <c r="K303" s="772"/>
    </row>
    <row r="304" ht="11.1" customHeight="1">
      <c r="A304" t="s" s="845">
        <v>2589</v>
      </c>
      <c r="B304" s="56"/>
      <c r="C304" s="1096"/>
      <c r="D304" t="s" s="116">
        <v>2590</v>
      </c>
      <c r="E304" s="1097">
        <v>6</v>
      </c>
      <c r="F304" t="s" s="952">
        <v>4364</v>
      </c>
      <c r="G304" s="1096">
        <v>7</v>
      </c>
      <c r="H304" s="809">
        <v>42615</v>
      </c>
      <c r="I304" s="1098">
        <v>2017</v>
      </c>
      <c r="J304" s="52"/>
      <c r="K304" s="772"/>
    </row>
    <row r="305" ht="11.1" customHeight="1">
      <c r="A305" t="s" s="867">
        <v>2591</v>
      </c>
      <c r="B305" s="74"/>
      <c r="C305" s="871"/>
      <c r="D305" t="s" s="146">
        <v>2592</v>
      </c>
      <c r="E305" s="1100">
        <v>13</v>
      </c>
      <c r="F305" t="s" s="1079">
        <v>4364</v>
      </c>
      <c r="G305" s="871">
        <v>16</v>
      </c>
      <c r="H305" s="812">
        <v>41234</v>
      </c>
      <c r="I305" s="1101">
        <v>2017</v>
      </c>
      <c r="J305" s="60"/>
      <c r="K305" s="772"/>
    </row>
    <row r="306" ht="11.1" customHeight="1">
      <c r="A306" t="s" s="860">
        <v>2608</v>
      </c>
      <c r="B306" s="34"/>
      <c r="C306" s="870"/>
      <c r="D306" t="s" s="110">
        <v>2609</v>
      </c>
      <c r="E306" s="861">
        <v>6</v>
      </c>
      <c r="F306" t="s" s="1094">
        <v>4364</v>
      </c>
      <c r="G306" s="870">
        <v>7</v>
      </c>
      <c r="H306" s="806">
        <v>42641</v>
      </c>
      <c r="I306" s="1095">
        <v>2017</v>
      </c>
      <c r="J306" s="15"/>
      <c r="K306" s="772"/>
    </row>
    <row r="307" ht="11.1" customHeight="1">
      <c r="A307" t="s" s="845">
        <v>2631</v>
      </c>
      <c r="B307" s="56"/>
      <c r="C307" s="1096"/>
      <c r="D307" t="s" s="116">
        <v>2632</v>
      </c>
      <c r="E307" s="1097">
        <v>6</v>
      </c>
      <c r="F307" t="s" s="952">
        <v>4364</v>
      </c>
      <c r="G307" s="1096">
        <v>7</v>
      </c>
      <c r="H307" s="809">
        <v>42622</v>
      </c>
      <c r="I307" s="1098">
        <v>2017</v>
      </c>
      <c r="J307" s="52"/>
      <c r="K307" s="772"/>
    </row>
    <row r="308" ht="11.1" customHeight="1">
      <c r="A308" t="s" s="845">
        <v>2671</v>
      </c>
      <c r="B308" s="56"/>
      <c r="C308" s="1096"/>
      <c r="D308" t="s" s="116">
        <v>2672</v>
      </c>
      <c r="E308" s="1097">
        <v>7</v>
      </c>
      <c r="F308" t="s" s="952">
        <v>4364</v>
      </c>
      <c r="G308" s="1096">
        <v>8</v>
      </c>
      <c r="H308" s="809">
        <v>42656</v>
      </c>
      <c r="I308" s="1098">
        <v>2017</v>
      </c>
      <c r="J308" s="52"/>
      <c r="K308" s="772"/>
    </row>
    <row r="309" ht="11.1" customHeight="1">
      <c r="A309" t="s" s="867">
        <v>2719</v>
      </c>
      <c r="B309" s="74"/>
      <c r="C309" s="871"/>
      <c r="D309" t="s" s="146">
        <v>2720</v>
      </c>
      <c r="E309" s="1100">
        <v>13</v>
      </c>
      <c r="F309" t="s" s="1079">
        <v>4364</v>
      </c>
      <c r="G309" s="871">
        <v>14</v>
      </c>
      <c r="H309" s="812">
        <v>41894</v>
      </c>
      <c r="I309" t="s" s="1103">
        <v>4367</v>
      </c>
      <c r="J309" s="60"/>
      <c r="K309" s="772"/>
    </row>
    <row r="310" ht="11.1" customHeight="1">
      <c r="A310" t="s" s="860">
        <v>2787</v>
      </c>
      <c r="B310" s="34"/>
      <c r="C310" s="870"/>
      <c r="D310" t="s" s="110">
        <v>2788</v>
      </c>
      <c r="E310" s="861">
        <v>28</v>
      </c>
      <c r="F310" t="s" s="1094">
        <v>4364</v>
      </c>
      <c r="G310" s="870">
        <v>36</v>
      </c>
      <c r="H310" s="806">
        <v>40134</v>
      </c>
      <c r="I310" s="1095">
        <v>2017</v>
      </c>
      <c r="J310" s="15"/>
      <c r="K310" s="772"/>
    </row>
    <row r="311" ht="11.1" customHeight="1">
      <c r="A311" t="s" s="116">
        <v>2792</v>
      </c>
      <c r="B311" s="599"/>
      <c r="C311" s="1096"/>
      <c r="D311" t="s" s="116">
        <v>2793</v>
      </c>
      <c r="E311" s="1097">
        <v>14</v>
      </c>
      <c r="F311" t="s" s="952">
        <v>4364</v>
      </c>
      <c r="G311" s="1096">
        <v>15</v>
      </c>
      <c r="H311" s="809">
        <v>42352</v>
      </c>
      <c r="I311" t="s" s="1099">
        <v>4366</v>
      </c>
      <c r="J311" s="52"/>
      <c r="K311" s="772"/>
    </row>
    <row r="312" ht="11.1" customHeight="1">
      <c r="A312" t="s" s="845">
        <v>2803</v>
      </c>
      <c r="B312" s="56"/>
      <c r="C312" s="1096"/>
      <c r="D312" t="s" s="116">
        <v>2804</v>
      </c>
      <c r="E312" s="1097">
        <v>18</v>
      </c>
      <c r="F312" t="s" s="952">
        <v>4364</v>
      </c>
      <c r="G312" s="1096">
        <v>25</v>
      </c>
      <c r="H312" s="809">
        <v>40493</v>
      </c>
      <c r="I312" t="s" s="1099">
        <v>4365</v>
      </c>
      <c r="J312" s="52"/>
      <c r="K312" s="772"/>
    </row>
    <row r="313" ht="11.1" customHeight="1">
      <c r="A313" t="s" s="845">
        <v>2860</v>
      </c>
      <c r="B313" s="56"/>
      <c r="C313" s="1096"/>
      <c r="D313" t="s" s="116">
        <v>2861</v>
      </c>
      <c r="E313" s="1097">
        <v>14</v>
      </c>
      <c r="F313" t="s" s="952">
        <v>4364</v>
      </c>
      <c r="G313" s="1096">
        <v>15</v>
      </c>
      <c r="H313" s="809">
        <v>41578</v>
      </c>
      <c r="I313" t="s" s="1099">
        <v>4372</v>
      </c>
      <c r="J313" s="52"/>
      <c r="K313" s="772"/>
    </row>
    <row r="314" ht="11.1" customHeight="1">
      <c r="A314" t="s" s="804">
        <v>2893</v>
      </c>
      <c r="B314" s="74"/>
      <c r="C314" s="871"/>
      <c r="D314" t="s" s="146">
        <v>2894</v>
      </c>
      <c r="E314" s="1100">
        <v>6</v>
      </c>
      <c r="F314" t="s" s="1079">
        <v>4364</v>
      </c>
      <c r="G314" s="871">
        <v>7</v>
      </c>
      <c r="H314" s="812">
        <v>42684</v>
      </c>
      <c r="I314" s="1101">
        <v>2017</v>
      </c>
      <c r="J314" s="60"/>
      <c r="K314" s="772"/>
    </row>
    <row r="315" ht="11.1" customHeight="1">
      <c r="A315" t="s" s="840">
        <v>2907</v>
      </c>
      <c r="B315" s="34"/>
      <c r="C315" s="870"/>
      <c r="D315" t="s" s="110">
        <v>2908</v>
      </c>
      <c r="E315" s="861">
        <v>15</v>
      </c>
      <c r="F315" t="s" s="1094">
        <v>4364</v>
      </c>
      <c r="G315" s="870">
        <v>16</v>
      </c>
      <c r="H315" s="806">
        <v>42668</v>
      </c>
      <c r="I315" s="1095">
        <v>2017</v>
      </c>
      <c r="J315" s="15"/>
      <c r="K315" s="772"/>
    </row>
    <row r="316" ht="11.1" customHeight="1">
      <c r="A316" t="s" s="864">
        <v>2947</v>
      </c>
      <c r="B316" s="56"/>
      <c r="C316" s="1096"/>
      <c r="D316" t="s" s="116">
        <v>2948</v>
      </c>
      <c r="E316" s="1097">
        <v>36</v>
      </c>
      <c r="F316" t="s" s="952">
        <v>4364</v>
      </c>
      <c r="G316" s="1096">
        <v>41</v>
      </c>
      <c r="H316" s="809">
        <v>40116</v>
      </c>
      <c r="I316" t="s" s="1099">
        <v>4372</v>
      </c>
      <c r="J316" s="52"/>
      <c r="K316" s="772"/>
    </row>
    <row r="317" ht="11.1" customHeight="1">
      <c r="A317" t="s" s="845">
        <v>2968</v>
      </c>
      <c r="B317" s="56"/>
      <c r="C317" s="1096"/>
      <c r="D317" t="s" s="116">
        <v>2969</v>
      </c>
      <c r="E317" s="1097">
        <v>6</v>
      </c>
      <c r="F317" t="s" s="952">
        <v>4364</v>
      </c>
      <c r="G317" s="1096">
        <v>7</v>
      </c>
      <c r="H317" s="809">
        <v>42668</v>
      </c>
      <c r="I317" s="1098">
        <v>2017</v>
      </c>
      <c r="J317" s="52"/>
      <c r="K317" s="772"/>
    </row>
    <row r="318" ht="11.1" customHeight="1">
      <c r="A318" t="s" s="227">
        <v>3033</v>
      </c>
      <c r="B318" s="599"/>
      <c r="C318" s="1096"/>
      <c r="D318" t="s" s="116">
        <v>3034</v>
      </c>
      <c r="E318" s="1097">
        <v>10</v>
      </c>
      <c r="F318" t="s" s="952">
        <v>4364</v>
      </c>
      <c r="G318" s="1096">
        <v>11</v>
      </c>
      <c r="H318" s="809">
        <v>41751</v>
      </c>
      <c r="I318" t="s" s="1099">
        <v>4367</v>
      </c>
      <c r="J318" s="52"/>
      <c r="K318" s="772"/>
    </row>
    <row r="319" ht="11.1" customHeight="1">
      <c r="A319" t="s" s="804">
        <v>3070</v>
      </c>
      <c r="B319" s="74"/>
      <c r="C319" s="871"/>
      <c r="D319" t="s" s="146">
        <v>3071</v>
      </c>
      <c r="E319" s="1100">
        <v>7</v>
      </c>
      <c r="F319" t="s" s="1079">
        <v>4364</v>
      </c>
      <c r="G319" s="871">
        <v>8</v>
      </c>
      <c r="H319" s="812">
        <v>42675</v>
      </c>
      <c r="I319" s="1101">
        <v>2017</v>
      </c>
      <c r="J319" s="60"/>
      <c r="K319" s="772"/>
    </row>
    <row r="320" ht="11.1" customHeight="1">
      <c r="A320" t="s" s="110">
        <v>3294</v>
      </c>
      <c r="B320" s="766"/>
      <c r="C320" s="870"/>
      <c r="D320" t="s" s="110">
        <v>3295</v>
      </c>
      <c r="E320" s="861">
        <v>8</v>
      </c>
      <c r="F320" t="s" s="1094">
        <v>4364</v>
      </c>
      <c r="G320" s="870">
        <v>9</v>
      </c>
      <c r="H320" s="806">
        <v>41978</v>
      </c>
      <c r="I320" t="s" s="1102">
        <v>4367</v>
      </c>
      <c r="J320" s="15"/>
      <c r="K320" s="772"/>
    </row>
    <row r="321" ht="11.1" customHeight="1">
      <c r="A321" t="s" s="804">
        <v>3321</v>
      </c>
      <c r="B321" s="74"/>
      <c r="C321" s="871"/>
      <c r="D321" t="s" s="146">
        <v>3322</v>
      </c>
      <c r="E321" s="1100">
        <v>14</v>
      </c>
      <c r="F321" t="s" s="1079">
        <v>4364</v>
      </c>
      <c r="G321" s="871">
        <v>18</v>
      </c>
      <c r="H321" s="812">
        <v>40480</v>
      </c>
      <c r="I321" t="s" s="1103">
        <v>4372</v>
      </c>
      <c r="J321" s="60"/>
      <c r="K321" s="772"/>
    </row>
    <row r="322" ht="13.65" customHeight="1">
      <c r="A322" s="1085"/>
      <c r="B322" s="602"/>
      <c r="C322" s="1085"/>
      <c r="D322" s="602"/>
      <c r="E322" s="1104"/>
      <c r="F322" s="1105"/>
      <c r="G322" s="489"/>
      <c r="H322" s="1085"/>
      <c r="I322" s="602"/>
      <c r="J322" s="1085"/>
      <c r="K322" s="603"/>
    </row>
  </sheetData>
  <hyperlinks>
    <hyperlink ref="G138" r:id="rId1" location="" tooltip="" display=""/>
    <hyperlink ref="G142" r:id="rId2" location="" tooltip="" display=""/>
  </hyperlinks>
  <pageMargins left="0.34" right="0.28" top="0.38" bottom="0.52" header="0.5" footer="0.36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